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8D7EE08-C48A-4B2D-9288-4FE4CF93BC29}" xr6:coauthVersionLast="47" xr6:coauthVersionMax="47" xr10:uidLastSave="{00000000-0000-0000-0000-000000000000}"/>
  <workbookProtection workbookAlgorithmName="SHA-512" workbookHashValue="JryymIc5w+LOfCq5xyBDzLim+ELBzDSV+I7MYQdd823/3l/fQU20VwnguuwzENNN0+WSJxoggRJIbQYBfvFg5A==" workbookSaltValue="jDvKvb7Z/2bqBq8SHeGVQQ==" workbookSpinCount="100000" lockStructure="1"/>
  <bookViews>
    <workbookView showHorizontalScroll="0" showVerticalScroll="0" showSheetTabs="0" xWindow="-108" yWindow="-108" windowWidth="23256" windowHeight="12456" tabRatio="875" xr2:uid="{00000000-000D-0000-FFFF-FFFF00000000}"/>
  </bookViews>
  <sheets>
    <sheet name="總表" sheetId="32" r:id="rId1"/>
    <sheet name="旅綜險" sheetId="34" r:id="rId2"/>
    <sheet name="旅綜險簡易版費率表" sheetId="18" r:id="rId3"/>
    <sheet name="訊息提示" sheetId="4" state="hidden" r:id="rId4"/>
    <sheet name="旅綜險簡易版費率表試算" sheetId="20" state="hidden" r:id="rId5"/>
    <sheet name="特定活動" sheetId="33" r:id="rId6"/>
    <sheet name="特定活動簡易版費率表" sheetId="35" r:id="rId7"/>
    <sheet name="費率表參數" sheetId="19" state="hidden" r:id="rId8"/>
    <sheet name="特定活動簡易版費率表試算" sheetId="30" state="hidden" r:id="rId9"/>
    <sheet name="查表位置" sheetId="38" state="hidden" r:id="rId10"/>
    <sheet name="身故失能_總保費" sheetId="36" state="hidden" r:id="rId11"/>
    <sheet name="實支實付_總保費" sheetId="40" state="hidden" r:id="rId12"/>
    <sheet name="重大燒燙傷_總保費" sheetId="41" state="hidden" r:id="rId13"/>
    <sheet name="海突甲門診_總保費" sheetId="42" state="hidden" r:id="rId14"/>
    <sheet name="海突甲急診_總保費" sheetId="43" state="hidden" r:id="rId15"/>
    <sheet name="海突乙門診_總保費" sheetId="44" state="hidden" r:id="rId16"/>
    <sheet name="海突乙急診_總保費" sheetId="45" state="hidden" r:id="rId17"/>
    <sheet name="保費試算" sheetId="11" state="hidden" r:id="rId18"/>
    <sheet name="費率表彙總" sheetId="27" state="hidden" r:id="rId19"/>
    <sheet name="旅遊不便" sheetId="15" state="hidden" r:id="rId20"/>
    <sheet name="說明" sheetId="17" state="hidden" r:id="rId21"/>
    <sheet name="選擇項目" sheetId="3" state="hidden" r:id="rId22"/>
    <sheet name="旅遊不便費率" sheetId="22" state="hidden" r:id="rId23"/>
  </sheets>
  <definedNames>
    <definedName name="_xlnm.Print_Area" localSheetId="19">旅遊不便!$A$1:$L$32</definedName>
    <definedName name="_xlnm.Print_Area" localSheetId="2">旅綜險簡易版費率表!$A$1:$Q$60</definedName>
    <definedName name="_xlnm.Print_Area" localSheetId="5">特定活動!$A$1:$N$19</definedName>
  </definedNames>
  <calcPr calcId="191029"/>
</workbook>
</file>

<file path=xl/calcChain.xml><?xml version="1.0" encoding="utf-8"?>
<calcChain xmlns="http://schemas.openxmlformats.org/spreadsheetml/2006/main">
  <c r="E98" i="18" l="1"/>
  <c r="D98" i="18"/>
  <c r="C98" i="18"/>
  <c r="D20" i="4"/>
  <c r="C110" i="34"/>
  <c r="AB29" i="19"/>
  <c r="AA29" i="19" s="1"/>
  <c r="GX1" i="20"/>
  <c r="HM1" i="20"/>
  <c r="GI1" i="20"/>
  <c r="FT1" i="20"/>
  <c r="FE1" i="20"/>
  <c r="EP1" i="20"/>
  <c r="EA1" i="20"/>
  <c r="DL1" i="20"/>
  <c r="CW1" i="20"/>
  <c r="CH1" i="20"/>
  <c r="BS1" i="20"/>
  <c r="BD1" i="20"/>
  <c r="HM3" i="20"/>
  <c r="HM56" i="20" s="1"/>
  <c r="HL3" i="20"/>
  <c r="GX3" i="20"/>
  <c r="GX56" i="20" s="1"/>
  <c r="GW3" i="20"/>
  <c r="GI3" i="20"/>
  <c r="GI56" i="20" s="1"/>
  <c r="GH3" i="20"/>
  <c r="FT3" i="20"/>
  <c r="FT56" i="20" s="1"/>
  <c r="FS3" i="20"/>
  <c r="FE3" i="20"/>
  <c r="FE56" i="20" s="1"/>
  <c r="FD3" i="20"/>
  <c r="EP3" i="20"/>
  <c r="EP56" i="20" s="1"/>
  <c r="EO3" i="20"/>
  <c r="EA3" i="20"/>
  <c r="EA56" i="20" s="1"/>
  <c r="DZ3" i="20"/>
  <c r="DZ56" i="20" s="1"/>
  <c r="DL3" i="20"/>
  <c r="DL56" i="20" s="1"/>
  <c r="DK3" i="20"/>
  <c r="CW3" i="20"/>
  <c r="CW56" i="20" s="1"/>
  <c r="CV3" i="20"/>
  <c r="CH3" i="20"/>
  <c r="CH56" i="20" s="1"/>
  <c r="CG3" i="20"/>
  <c r="BS3" i="20"/>
  <c r="BS56" i="20" s="1"/>
  <c r="BR3" i="20"/>
  <c r="BD3" i="20"/>
  <c r="BD56" i="20" s="1"/>
  <c r="BC3" i="20"/>
  <c r="AO3" i="20"/>
  <c r="AO56" i="20" s="1"/>
  <c r="Z3" i="20"/>
  <c r="Z56" i="20" s="1"/>
  <c r="EA52" i="20" l="1"/>
  <c r="EA51" i="20"/>
  <c r="EA50" i="20"/>
  <c r="EA37" i="20"/>
  <c r="EA36" i="20"/>
  <c r="EA5" i="20"/>
  <c r="EA35" i="20"/>
  <c r="EA34" i="20"/>
  <c r="EA18" i="20"/>
  <c r="EP52" i="20"/>
  <c r="EP36" i="20"/>
  <c r="EP20" i="20"/>
  <c r="EP33" i="20"/>
  <c r="EP47" i="20"/>
  <c r="EP46" i="20"/>
  <c r="EP14" i="20"/>
  <c r="EP43" i="20"/>
  <c r="EP27" i="20"/>
  <c r="EP11" i="20"/>
  <c r="EP41" i="20"/>
  <c r="EP25" i="20"/>
  <c r="EP9" i="20"/>
  <c r="EP37" i="20"/>
  <c r="EP21" i="20"/>
  <c r="EP51" i="20"/>
  <c r="EP19" i="20"/>
  <c r="EP49" i="20"/>
  <c r="EP17" i="20"/>
  <c r="EP48" i="20"/>
  <c r="EP32" i="20"/>
  <c r="EP16" i="20"/>
  <c r="EP31" i="20"/>
  <c r="EP15" i="20"/>
  <c r="EP44" i="20"/>
  <c r="EP28" i="20"/>
  <c r="EP12" i="20"/>
  <c r="EP42" i="20"/>
  <c r="EP26" i="20"/>
  <c r="EP10" i="20"/>
  <c r="EA20" i="20"/>
  <c r="EP39" i="20"/>
  <c r="EP23" i="20"/>
  <c r="EP7" i="20"/>
  <c r="EP35" i="20"/>
  <c r="EP50" i="20"/>
  <c r="EP34" i="20"/>
  <c r="EP18" i="20"/>
  <c r="EP30" i="20"/>
  <c r="EP45" i="20"/>
  <c r="EP29" i="20"/>
  <c r="EP13" i="20"/>
  <c r="EP40" i="20"/>
  <c r="EP24" i="20"/>
  <c r="EP8" i="20"/>
  <c r="EA19" i="20"/>
  <c r="EP38" i="20"/>
  <c r="EP22" i="20"/>
  <c r="EP6" i="20"/>
  <c r="EA21" i="20"/>
  <c r="EP5" i="20"/>
  <c r="EA47" i="20"/>
  <c r="EA31" i="20"/>
  <c r="EA46" i="20"/>
  <c r="EA30" i="20"/>
  <c r="EA14" i="20"/>
  <c r="EA44" i="20"/>
  <c r="EA28" i="20"/>
  <c r="EA12" i="20"/>
  <c r="EA42" i="20"/>
  <c r="EA10" i="20"/>
  <c r="DL6" i="20"/>
  <c r="EA41" i="20"/>
  <c r="EA25" i="20"/>
  <c r="EA9" i="20"/>
  <c r="EA49" i="20"/>
  <c r="EA32" i="20"/>
  <c r="EA16" i="20"/>
  <c r="EA15" i="20"/>
  <c r="EA45" i="20"/>
  <c r="EA29" i="20"/>
  <c r="EA13" i="20"/>
  <c r="EA43" i="20"/>
  <c r="EA27" i="20"/>
  <c r="EA26" i="20"/>
  <c r="CW52" i="20"/>
  <c r="EA40" i="20"/>
  <c r="EA24" i="20"/>
  <c r="EA8" i="20"/>
  <c r="EA33" i="20"/>
  <c r="EA17" i="20"/>
  <c r="EA48" i="20"/>
  <c r="EA11" i="20"/>
  <c r="CW51" i="20"/>
  <c r="EA39" i="20"/>
  <c r="EA23" i="20"/>
  <c r="EA7" i="20"/>
  <c r="CW32" i="20"/>
  <c r="EA38" i="20"/>
  <c r="EA22" i="20"/>
  <c r="EA6" i="20"/>
  <c r="CW31" i="20"/>
  <c r="CH37" i="20"/>
  <c r="CW30" i="20"/>
  <c r="CW9" i="20"/>
  <c r="CH21" i="20"/>
  <c r="CH36" i="20"/>
  <c r="CH51" i="20"/>
  <c r="CH19" i="20"/>
  <c r="CW29" i="20"/>
  <c r="CH34" i="20"/>
  <c r="CH18" i="20"/>
  <c r="CH33" i="20"/>
  <c r="CW47" i="20"/>
  <c r="CW21" i="20"/>
  <c r="CH47" i="20"/>
  <c r="CH31" i="20"/>
  <c r="CH15" i="20"/>
  <c r="CW46" i="20"/>
  <c r="CH46" i="20"/>
  <c r="CW45" i="20"/>
  <c r="CW19" i="20"/>
  <c r="CH45" i="20"/>
  <c r="CH29" i="20"/>
  <c r="CH13" i="20"/>
  <c r="CW42" i="20"/>
  <c r="CW41" i="20"/>
  <c r="CH27" i="20"/>
  <c r="CW37" i="20"/>
  <c r="CH26" i="20"/>
  <c r="CW35" i="20"/>
  <c r="CW14" i="20"/>
  <c r="CH40" i="20"/>
  <c r="CH8" i="20"/>
  <c r="CW34" i="20"/>
  <c r="CW13" i="20"/>
  <c r="CH39" i="20"/>
  <c r="CH23" i="20"/>
  <c r="CH7" i="20"/>
  <c r="CH52" i="20"/>
  <c r="CH20" i="20"/>
  <c r="CH35" i="20"/>
  <c r="CW50" i="20"/>
  <c r="CH50" i="20"/>
  <c r="CW49" i="20"/>
  <c r="CW26" i="20"/>
  <c r="CH49" i="20"/>
  <c r="CH17" i="20"/>
  <c r="CW48" i="20"/>
  <c r="CW25" i="20"/>
  <c r="CH48" i="20"/>
  <c r="CH32" i="20"/>
  <c r="CH16" i="20"/>
  <c r="CW20" i="20"/>
  <c r="CH30" i="20"/>
  <c r="CH14" i="20"/>
  <c r="CW18" i="20"/>
  <c r="CH44" i="20"/>
  <c r="CH28" i="20"/>
  <c r="CH12" i="20"/>
  <c r="CW17" i="20"/>
  <c r="CH43" i="20"/>
  <c r="CH11" i="20"/>
  <c r="CW16" i="20"/>
  <c r="CH42" i="20"/>
  <c r="CH10" i="20"/>
  <c r="CW36" i="20"/>
  <c r="CW15" i="20"/>
  <c r="CH41" i="20"/>
  <c r="CH25" i="20"/>
  <c r="CH9" i="20"/>
  <c r="CH24" i="20"/>
  <c r="DL47" i="20"/>
  <c r="CW33" i="20"/>
  <c r="CW10" i="20"/>
  <c r="CH38" i="20"/>
  <c r="CH22" i="20"/>
  <c r="CH6" i="20"/>
  <c r="DL37" i="20"/>
  <c r="DL32" i="20"/>
  <c r="DL31" i="20"/>
  <c r="DL22" i="20"/>
  <c r="CW44" i="20"/>
  <c r="CW28" i="20"/>
  <c r="CW12" i="20"/>
  <c r="DL21" i="20"/>
  <c r="CW43" i="20"/>
  <c r="CW27" i="20"/>
  <c r="CW11" i="20"/>
  <c r="DL38" i="20"/>
  <c r="DL36" i="20"/>
  <c r="DL33" i="20"/>
  <c r="DL52" i="20"/>
  <c r="DL20" i="20"/>
  <c r="DL51" i="20"/>
  <c r="DL19" i="20"/>
  <c r="DL50" i="20"/>
  <c r="DL18" i="20"/>
  <c r="CW40" i="20"/>
  <c r="CW24" i="20"/>
  <c r="CW8" i="20"/>
  <c r="DL49" i="20"/>
  <c r="DL17" i="20"/>
  <c r="CW39" i="20"/>
  <c r="CW23" i="20"/>
  <c r="CW7" i="20"/>
  <c r="DL35" i="20"/>
  <c r="DL34" i="20"/>
  <c r="DL48" i="20"/>
  <c r="DL16" i="20"/>
  <c r="CW38" i="20"/>
  <c r="CW22" i="20"/>
  <c r="CW6" i="20"/>
  <c r="DL15" i="20"/>
  <c r="DL45" i="20"/>
  <c r="DL29" i="20"/>
  <c r="DL13" i="20"/>
  <c r="DL44" i="20"/>
  <c r="DL28" i="20"/>
  <c r="DL12" i="20"/>
  <c r="DL43" i="20"/>
  <c r="DL27" i="20"/>
  <c r="DL11" i="20"/>
  <c r="DL42" i="20"/>
  <c r="DL26" i="20"/>
  <c r="DL10" i="20"/>
  <c r="DL46" i="20"/>
  <c r="DL30" i="20"/>
  <c r="DL14" i="20"/>
  <c r="DL41" i="20"/>
  <c r="DL25" i="20"/>
  <c r="DL9" i="20"/>
  <c r="DL40" i="20"/>
  <c r="DL24" i="20"/>
  <c r="DL8" i="20"/>
  <c r="DL39" i="20"/>
  <c r="DL23" i="20"/>
  <c r="DL7" i="20"/>
  <c r="DL5" i="20"/>
  <c r="CW5" i="20"/>
  <c r="CH5" i="20"/>
  <c r="K9" i="4"/>
  <c r="D9" i="4" s="1"/>
  <c r="K8" i="4"/>
  <c r="C17" i="11"/>
  <c r="C14" i="11"/>
  <c r="F19" i="11" l="1"/>
  <c r="C19" i="11"/>
  <c r="C15" i="11"/>
  <c r="C16" i="11"/>
  <c r="C18" i="11"/>
  <c r="F18" i="11"/>
  <c r="AB81" i="19" l="1"/>
  <c r="AC81" i="19"/>
  <c r="AA81" i="19"/>
  <c r="D78" i="4"/>
  <c r="Z8" i="27"/>
  <c r="Z7" i="27"/>
  <c r="D67" i="19"/>
  <c r="E67" i="19"/>
  <c r="F67" i="19"/>
  <c r="C67" i="19"/>
  <c r="D49" i="19"/>
  <c r="E49" i="19"/>
  <c r="F49" i="19"/>
  <c r="C49" i="19"/>
  <c r="E31" i="19"/>
  <c r="F31" i="19"/>
  <c r="D31" i="19"/>
  <c r="C31" i="19"/>
  <c r="Z81" i="19" l="1"/>
  <c r="AC11" i="19"/>
  <c r="U86" i="19"/>
  <c r="AA85" i="19"/>
  <c r="Z83" i="19"/>
  <c r="S83" i="19"/>
  <c r="Q83" i="19"/>
  <c r="H83" i="19"/>
  <c r="AA82" i="19"/>
  <c r="H82" i="19"/>
  <c r="H81" i="19"/>
  <c r="AA80" i="19"/>
  <c r="Z80" i="19" s="1"/>
  <c r="H80" i="19"/>
  <c r="H79" i="19"/>
  <c r="S76" i="19"/>
  <c r="Q76" i="19"/>
  <c r="U69" i="19"/>
  <c r="S69" i="19"/>
  <c r="Q69" i="19"/>
  <c r="I69" i="19"/>
  <c r="AA84" i="19" s="1"/>
  <c r="W35" i="19"/>
  <c r="AD28" i="19" s="1"/>
  <c r="AB19" i="19"/>
  <c r="W18" i="19"/>
  <c r="AC27" i="19" s="1"/>
  <c r="U15" i="19"/>
  <c r="I15" i="19"/>
  <c r="I14" i="19"/>
  <c r="N13" i="19"/>
  <c r="L13" i="19"/>
  <c r="I13" i="19"/>
  <c r="I12" i="19"/>
  <c r="AB11" i="19"/>
  <c r="I11" i="19"/>
  <c r="Z88" i="19"/>
  <c r="AD27" i="19" l="1"/>
  <c r="AC28" i="19"/>
  <c r="AA79" i="19"/>
  <c r="AA3" i="19" l="1"/>
  <c r="W1" i="19"/>
  <c r="U1" i="19"/>
  <c r="AB7" i="19" s="1"/>
  <c r="N1" i="19"/>
  <c r="L1" i="19"/>
  <c r="J1" i="19"/>
  <c r="N7" i="19"/>
  <c r="L7" i="19"/>
  <c r="U8" i="19"/>
  <c r="U103" i="19"/>
  <c r="AD25" i="19" l="1"/>
  <c r="AC25" i="19"/>
  <c r="AB25" i="19"/>
  <c r="AB26" i="19"/>
  <c r="AB27" i="19"/>
  <c r="AA27" i="19" s="1"/>
  <c r="AB28" i="19"/>
  <c r="AA28" i="19" s="1"/>
  <c r="AB24" i="19"/>
  <c r="AQ23" i="19"/>
  <c r="AM23" i="19"/>
  <c r="AI23" i="19"/>
  <c r="AE23" i="19"/>
  <c r="AP22" i="19"/>
  <c r="AL22" i="19"/>
  <c r="AH22" i="19"/>
  <c r="AP21" i="19"/>
  <c r="AL21" i="19"/>
  <c r="AH21" i="19"/>
  <c r="AS20" i="19"/>
  <c r="AO20" i="19"/>
  <c r="AK20" i="19"/>
  <c r="AG20" i="19"/>
  <c r="AQ18" i="19"/>
  <c r="AM18" i="19"/>
  <c r="AI18" i="19"/>
  <c r="AE18" i="19"/>
  <c r="AQ17" i="19"/>
  <c r="AM17" i="19"/>
  <c r="AI17" i="19"/>
  <c r="AE17" i="19"/>
  <c r="AQ16" i="19"/>
  <c r="AM16" i="19"/>
  <c r="AI16" i="19"/>
  <c r="AE16" i="19"/>
  <c r="AP15" i="19"/>
  <c r="AL15" i="19"/>
  <c r="AH15" i="19"/>
  <c r="AR21" i="19"/>
  <c r="AF21" i="19"/>
  <c r="AI20" i="19"/>
  <c r="AS18" i="19"/>
  <c r="AO18" i="19"/>
  <c r="AS17" i="19"/>
  <c r="AK17" i="19"/>
  <c r="AS16" i="19"/>
  <c r="AK16" i="19"/>
  <c r="AR15" i="19"/>
  <c r="AJ15" i="19"/>
  <c r="AR23" i="19"/>
  <c r="AN23" i="19"/>
  <c r="AJ23" i="19"/>
  <c r="AQ22" i="19"/>
  <c r="AI22" i="19"/>
  <c r="AQ21" i="19"/>
  <c r="AI21" i="19"/>
  <c r="AP20" i="19"/>
  <c r="AH20" i="19"/>
  <c r="AR18" i="19"/>
  <c r="AJ18" i="19"/>
  <c r="AR17" i="19"/>
  <c r="AJ17" i="19"/>
  <c r="AR16" i="19"/>
  <c r="AN16" i="19"/>
  <c r="AQ15" i="19"/>
  <c r="AI15" i="19"/>
  <c r="AP23" i="19"/>
  <c r="AL23" i="19"/>
  <c r="AH23" i="19"/>
  <c r="AS22" i="19"/>
  <c r="AO22" i="19"/>
  <c r="AK22" i="19"/>
  <c r="AG22" i="19"/>
  <c r="AS21" i="19"/>
  <c r="AO21" i="19"/>
  <c r="AK21" i="19"/>
  <c r="AG21" i="19"/>
  <c r="AR20" i="19"/>
  <c r="AN20" i="19"/>
  <c r="AJ20" i="19"/>
  <c r="AF20" i="19"/>
  <c r="AP18" i="19"/>
  <c r="AL18" i="19"/>
  <c r="AH18" i="19"/>
  <c r="AP17" i="19"/>
  <c r="AL17" i="19"/>
  <c r="AH17" i="19"/>
  <c r="AP16" i="19"/>
  <c r="AL16" i="19"/>
  <c r="AH16" i="19"/>
  <c r="AS15" i="19"/>
  <c r="AO15" i="19"/>
  <c r="AK15" i="19"/>
  <c r="AG15" i="19"/>
  <c r="AS23" i="19"/>
  <c r="AO23" i="19"/>
  <c r="AK23" i="19"/>
  <c r="AG23" i="19"/>
  <c r="AR22" i="19"/>
  <c r="AN22" i="19"/>
  <c r="AJ22" i="19"/>
  <c r="AF22" i="19"/>
  <c r="AN21" i="19"/>
  <c r="AJ21" i="19"/>
  <c r="AQ20" i="19"/>
  <c r="AM20" i="19"/>
  <c r="AE20" i="19"/>
  <c r="AK18" i="19"/>
  <c r="AG18" i="19"/>
  <c r="AO17" i="19"/>
  <c r="AG17" i="19"/>
  <c r="AO16" i="19"/>
  <c r="AG16" i="19"/>
  <c r="AN15" i="19"/>
  <c r="AF15" i="19"/>
  <c r="AF23" i="19"/>
  <c r="AM22" i="19"/>
  <c r="AE22" i="19"/>
  <c r="AM21" i="19"/>
  <c r="AE21" i="19"/>
  <c r="AL20" i="19"/>
  <c r="AN18" i="19"/>
  <c r="AF18" i="19"/>
  <c r="AN17" i="19"/>
  <c r="AF17" i="19"/>
  <c r="AJ16" i="19"/>
  <c r="AF16" i="19"/>
  <c r="AM15" i="19"/>
  <c r="AE15" i="19"/>
  <c r="AB14" i="19"/>
  <c r="AB12" i="19"/>
  <c r="AB5" i="19"/>
  <c r="AB13" i="19"/>
  <c r="AB8" i="19"/>
  <c r="L17" i="4"/>
  <c r="L16" i="4"/>
  <c r="L14" i="4"/>
  <c r="K11" i="4"/>
  <c r="K13" i="4"/>
  <c r="K32" i="4"/>
  <c r="D32" i="4" s="1"/>
  <c r="AC19" i="19" l="1"/>
  <c r="AD19" i="19"/>
  <c r="K7" i="4"/>
  <c r="AA19" i="19" l="1"/>
  <c r="G16" i="34"/>
  <c r="M17" i="4" l="1"/>
  <c r="K17" i="4"/>
  <c r="D17" i="4" l="1"/>
  <c r="L15" i="4"/>
  <c r="M13" i="4"/>
  <c r="M12" i="4"/>
  <c r="M11" i="4"/>
  <c r="M10" i="4"/>
  <c r="AD11" i="19" l="1"/>
  <c r="AA11" i="19" l="1"/>
  <c r="K12" i="4"/>
  <c r="K10" i="4"/>
  <c r="K31" i="4" l="1"/>
  <c r="A7" i="18" l="1"/>
  <c r="I3" i="34"/>
  <c r="B13" i="34"/>
  <c r="C107" i="33" l="1"/>
  <c r="O16" i="4" l="1"/>
  <c r="O15" i="4"/>
  <c r="N16" i="4"/>
  <c r="N15" i="4"/>
  <c r="O14" i="4"/>
  <c r="N14" i="4"/>
  <c r="K16" i="4" l="1"/>
  <c r="D16" i="4" s="1"/>
  <c r="K15" i="4"/>
  <c r="D15" i="4" s="1"/>
  <c r="K14" i="4"/>
  <c r="D14" i="4" s="1"/>
  <c r="AC26" i="19"/>
  <c r="AD26" i="19"/>
  <c r="AA26" i="19" l="1"/>
  <c r="B30" i="19"/>
  <c r="B66" i="19" s="1"/>
  <c r="C30" i="19"/>
  <c r="C66" i="19" s="1"/>
  <c r="D30" i="19"/>
  <c r="D66" i="19" s="1"/>
  <c r="E30" i="19"/>
  <c r="E66" i="19" s="1"/>
  <c r="F30" i="19"/>
  <c r="D21" i="3"/>
  <c r="C21" i="3"/>
  <c r="I1" i="3"/>
  <c r="H1" i="3"/>
  <c r="N34" i="4" s="1"/>
  <c r="G1" i="3"/>
  <c r="E1" i="3"/>
  <c r="D1" i="3"/>
  <c r="C1" i="3"/>
  <c r="G18" i="34" s="1"/>
  <c r="B1" i="3"/>
  <c r="B52" i="20"/>
  <c r="B51" i="20"/>
  <c r="B50" i="20"/>
  <c r="B49" i="20"/>
  <c r="B48" i="20"/>
  <c r="B47" i="20"/>
  <c r="B46" i="20"/>
  <c r="B45" i="20"/>
  <c r="B44" i="20"/>
  <c r="B43" i="20"/>
  <c r="B42" i="20"/>
  <c r="B41" i="20"/>
  <c r="B40" i="20"/>
  <c r="B39" i="20"/>
  <c r="B38" i="20"/>
  <c r="B37" i="20"/>
  <c r="B36" i="20"/>
  <c r="B35" i="20"/>
  <c r="B34" i="20"/>
  <c r="B33" i="20"/>
  <c r="B32" i="20"/>
  <c r="B31" i="20"/>
  <c r="B30" i="20"/>
  <c r="B29" i="20"/>
  <c r="B28" i="20"/>
  <c r="B27" i="20"/>
  <c r="B26" i="20"/>
  <c r="B25" i="20"/>
  <c r="B24" i="20"/>
  <c r="B23" i="20"/>
  <c r="B22" i="20"/>
  <c r="B21" i="20"/>
  <c r="B20" i="20"/>
  <c r="B19" i="20"/>
  <c r="B18" i="20"/>
  <c r="B17" i="20"/>
  <c r="B16" i="20"/>
  <c r="B15" i="20"/>
  <c r="B14" i="20"/>
  <c r="B13" i="20"/>
  <c r="B12" i="20"/>
  <c r="B11" i="20"/>
  <c r="B10" i="20"/>
  <c r="B9" i="20"/>
  <c r="B8" i="20"/>
  <c r="B7" i="20"/>
  <c r="B6" i="20"/>
  <c r="B5" i="20"/>
  <c r="B2" i="20"/>
  <c r="D18" i="4" l="1"/>
  <c r="C109" i="34"/>
  <c r="F48" i="19"/>
  <c r="F66" i="19"/>
  <c r="K45" i="4"/>
  <c r="D45" i="4" s="1"/>
  <c r="K46" i="4"/>
  <c r="D46" i="4" s="1"/>
  <c r="K47" i="4"/>
  <c r="D47" i="4" s="1"/>
  <c r="K43" i="4"/>
  <c r="D43" i="4" s="1"/>
  <c r="L42" i="4"/>
  <c r="C103" i="34"/>
  <c r="D103" i="34" s="1"/>
  <c r="K42" i="4"/>
  <c r="D23" i="4"/>
  <c r="D40" i="4"/>
  <c r="K44" i="4"/>
  <c r="D44" i="4" s="1"/>
  <c r="D41" i="4"/>
  <c r="D28" i="4"/>
  <c r="L13" i="4"/>
  <c r="D13" i="4" s="1"/>
  <c r="D21" i="4"/>
  <c r="L12" i="4"/>
  <c r="D12" i="4" s="1"/>
  <c r="C104" i="34"/>
  <c r="D25" i="4"/>
  <c r="L10" i="4"/>
  <c r="D10" i="4" s="1"/>
  <c r="L11" i="4"/>
  <c r="D11" i="4" s="1"/>
  <c r="E48" i="19"/>
  <c r="D48" i="19"/>
  <c r="C48" i="19"/>
  <c r="B48" i="19"/>
  <c r="K49" i="4"/>
  <c r="L48" i="4"/>
  <c r="K48" i="4"/>
  <c r="AC82" i="19"/>
  <c r="AB82" i="19"/>
  <c r="Z82" i="19" s="1"/>
  <c r="AC80" i="19"/>
  <c r="AB80" i="19"/>
  <c r="C107" i="34" l="1"/>
  <c r="C106" i="34"/>
  <c r="C105" i="34"/>
  <c r="D104" i="34"/>
  <c r="D42" i="4"/>
  <c r="L5" i="4"/>
  <c r="L7" i="4"/>
  <c r="D7" i="4" s="1"/>
  <c r="D48" i="4"/>
  <c r="N48" i="4"/>
  <c r="N49" i="4"/>
  <c r="D49" i="4"/>
  <c r="F101" i="32"/>
  <c r="F98" i="32"/>
  <c r="K77" i="4"/>
  <c r="K41" i="3"/>
  <c r="E41" i="3"/>
  <c r="D41" i="3"/>
  <c r="C41" i="3"/>
  <c r="B41" i="3"/>
  <c r="K21" i="3"/>
  <c r="E14" i="19"/>
  <c r="E50" i="19" s="1"/>
  <c r="E16" i="19"/>
  <c r="E34" i="19" s="1"/>
  <c r="E17" i="19"/>
  <c r="E53" i="19" s="1"/>
  <c r="E18" i="19"/>
  <c r="E54" i="19" s="1"/>
  <c r="E19" i="19"/>
  <c r="E37" i="19" s="1"/>
  <c r="E20" i="19"/>
  <c r="E38" i="19" s="1"/>
  <c r="E21" i="19"/>
  <c r="E57" i="19" s="1"/>
  <c r="E22" i="19"/>
  <c r="E40" i="19" s="1"/>
  <c r="E23" i="19"/>
  <c r="E41" i="19" s="1"/>
  <c r="E24" i="19"/>
  <c r="E42" i="19" s="1"/>
  <c r="E25" i="19"/>
  <c r="E61" i="19" s="1"/>
  <c r="E26" i="19"/>
  <c r="E62" i="19" s="1"/>
  <c r="E27" i="19"/>
  <c r="E45" i="19" s="1"/>
  <c r="E28" i="19"/>
  <c r="E46" i="19" s="1"/>
  <c r="E29" i="19"/>
  <c r="E65" i="19" s="1"/>
  <c r="E36" i="19" l="1"/>
  <c r="AD5" i="19"/>
  <c r="AC5" i="19"/>
  <c r="AD24" i="19"/>
  <c r="AC24" i="19"/>
  <c r="AD12" i="19"/>
  <c r="AC12" i="19"/>
  <c r="AD14" i="19"/>
  <c r="AC14" i="19"/>
  <c r="E60" i="19"/>
  <c r="E55" i="19"/>
  <c r="E32" i="19"/>
  <c r="E64" i="19"/>
  <c r="E59" i="19"/>
  <c r="E44" i="19"/>
  <c r="E63" i="19"/>
  <c r="E58" i="19"/>
  <c r="E52" i="19"/>
  <c r="E56" i="19"/>
  <c r="E47" i="19"/>
  <c r="E43" i="19"/>
  <c r="E39" i="19"/>
  <c r="E35" i="19"/>
  <c r="AA14" i="19" l="1"/>
  <c r="AA24" i="19"/>
  <c r="AA12" i="19"/>
  <c r="AA5" i="19"/>
  <c r="AC21" i="19"/>
  <c r="AB20" i="19"/>
  <c r="AB21" i="19"/>
  <c r="AC16" i="19"/>
  <c r="AB17" i="19"/>
  <c r="AB15" i="19"/>
  <c r="AC17" i="19"/>
  <c r="AD16" i="19"/>
  <c r="AC20" i="19"/>
  <c r="AB16" i="19"/>
  <c r="AD21" i="19"/>
  <c r="AB22" i="19"/>
  <c r="AD20" i="19"/>
  <c r="AD18" i="19"/>
  <c r="AC15" i="19"/>
  <c r="AC22" i="19"/>
  <c r="AB23" i="19"/>
  <c r="AC18" i="19"/>
  <c r="AD23" i="19"/>
  <c r="AD17" i="19"/>
  <c r="AC23" i="19"/>
  <c r="AB18" i="19"/>
  <c r="AD15" i="19"/>
  <c r="AD22" i="19"/>
  <c r="K39" i="4"/>
  <c r="N39" i="4" s="1"/>
  <c r="K38" i="4"/>
  <c r="N38" i="4" s="1"/>
  <c r="AA15" i="19" l="1"/>
  <c r="AA20" i="19"/>
  <c r="AA17" i="19"/>
  <c r="AA22" i="19"/>
  <c r="K37" i="4"/>
  <c r="D76" i="4" l="1"/>
  <c r="K36" i="4" l="1"/>
  <c r="N36" i="4" s="1"/>
  <c r="K35" i="4"/>
  <c r="N35" i="4" s="1"/>
  <c r="D37" i="4"/>
  <c r="D74" i="4" l="1"/>
  <c r="B57" i="11"/>
  <c r="L77" i="4" s="1"/>
  <c r="C102" i="33"/>
  <c r="D77" i="4" l="1"/>
  <c r="K33" i="4" l="1"/>
  <c r="D33" i="4" s="1"/>
  <c r="D31" i="4" l="1"/>
  <c r="G9" i="11" l="1"/>
  <c r="HO1" i="20" l="1"/>
  <c r="HQ1" i="20" s="1"/>
  <c r="GZ1" i="20"/>
  <c r="HB1" i="20" s="1"/>
  <c r="GK1" i="20"/>
  <c r="GM1" i="20" s="1"/>
  <c r="FV1" i="20"/>
  <c r="FX1" i="20" s="1"/>
  <c r="FG1" i="20"/>
  <c r="FI1" i="20" s="1"/>
  <c r="ER1" i="20"/>
  <c r="ET1" i="20" s="1"/>
  <c r="EC1" i="20"/>
  <c r="EE1" i="20" s="1"/>
  <c r="DN1" i="20"/>
  <c r="DP1" i="20" s="1"/>
  <c r="CY1" i="20"/>
  <c r="DA1" i="20" s="1"/>
  <c r="CJ1" i="20"/>
  <c r="CL1" i="20" s="1"/>
  <c r="BU1" i="20"/>
  <c r="BW1" i="20" s="1"/>
  <c r="BF1" i="20"/>
  <c r="BH1" i="20" s="1"/>
  <c r="AQ1" i="20"/>
  <c r="AS1" i="20" s="1"/>
  <c r="AB1" i="20"/>
  <c r="AD1" i="20" s="1"/>
  <c r="M1" i="20"/>
  <c r="O1" i="20" s="1"/>
  <c r="C26" i="19"/>
  <c r="C44" i="19" s="1"/>
  <c r="D26" i="19"/>
  <c r="D62" i="19" s="1"/>
  <c r="F26" i="19"/>
  <c r="C27" i="19"/>
  <c r="C63" i="19" s="1"/>
  <c r="D27" i="19"/>
  <c r="D63" i="19" s="1"/>
  <c r="F27" i="19"/>
  <c r="C28" i="19"/>
  <c r="C64" i="19" s="1"/>
  <c r="D28" i="19"/>
  <c r="D64" i="19" s="1"/>
  <c r="F28" i="19"/>
  <c r="C29" i="19"/>
  <c r="C65" i="19" s="1"/>
  <c r="D29" i="19"/>
  <c r="D65" i="19" s="1"/>
  <c r="F29" i="19"/>
  <c r="D25" i="19"/>
  <c r="D61" i="19" s="1"/>
  <c r="F25" i="19"/>
  <c r="C25" i="19"/>
  <c r="C43" i="19" s="1"/>
  <c r="D44" i="19"/>
  <c r="C46" i="19"/>
  <c r="B29" i="19"/>
  <c r="B47" i="19" s="1"/>
  <c r="B28" i="19"/>
  <c r="B46" i="19" s="1"/>
  <c r="B25" i="19"/>
  <c r="B61" i="19" s="1"/>
  <c r="B26" i="19"/>
  <c r="B62" i="19" s="1"/>
  <c r="B27" i="19"/>
  <c r="F45" i="19" l="1"/>
  <c r="F63" i="19"/>
  <c r="F43" i="19"/>
  <c r="F61" i="19"/>
  <c r="F64" i="19"/>
  <c r="F46" i="19"/>
  <c r="F62" i="19"/>
  <c r="F44" i="19"/>
  <c r="F65" i="19"/>
  <c r="F47" i="19"/>
  <c r="C47" i="19"/>
  <c r="D47" i="19"/>
  <c r="B45" i="19"/>
  <c r="B63" i="19"/>
  <c r="C45" i="19"/>
  <c r="D43" i="19"/>
  <c r="D46" i="19"/>
  <c r="D45" i="19"/>
  <c r="C62" i="19"/>
  <c r="C61" i="19"/>
  <c r="B65" i="19"/>
  <c r="B44" i="19"/>
  <c r="B43" i="19"/>
  <c r="B64" i="19"/>
  <c r="DO1" i="30" l="1"/>
  <c r="DG1" i="30"/>
  <c r="CY1" i="30"/>
  <c r="CQ1" i="30"/>
  <c r="CI1" i="30"/>
  <c r="CA1" i="30"/>
  <c r="BS1" i="30"/>
  <c r="BK1" i="30"/>
  <c r="BC1" i="30"/>
  <c r="AU1" i="30"/>
  <c r="AM1" i="30" l="1"/>
  <c r="AE1" i="30"/>
  <c r="W1" i="30"/>
  <c r="O1" i="30"/>
  <c r="G1" i="30"/>
  <c r="CO1" i="20"/>
  <c r="CR1" i="20"/>
  <c r="CS1" i="20" s="1"/>
  <c r="DB1" i="20"/>
  <c r="CZ1" i="20"/>
  <c r="CM1" i="20"/>
  <c r="HR1" i="20"/>
  <c r="HH1" i="20"/>
  <c r="HI1" i="20" s="1"/>
  <c r="HE1" i="20"/>
  <c r="HA1" i="20"/>
  <c r="GS1" i="20"/>
  <c r="GT1" i="20" s="1"/>
  <c r="GP1" i="20"/>
  <c r="GN1" i="20"/>
  <c r="GL1" i="20"/>
  <c r="GD1" i="20"/>
  <c r="GE1" i="20" s="1"/>
  <c r="GA1" i="20"/>
  <c r="FY1" i="20"/>
  <c r="FO1" i="20"/>
  <c r="FL1" i="20"/>
  <c r="FJ1" i="20"/>
  <c r="EZ1" i="20"/>
  <c r="FA1" i="20" s="1"/>
  <c r="EW1" i="20"/>
  <c r="ES1" i="20"/>
  <c r="EK1" i="20"/>
  <c r="EL1" i="20" s="1"/>
  <c r="EH1" i="20"/>
  <c r="EF1" i="20"/>
  <c r="ED1" i="20"/>
  <c r="DV1" i="20"/>
  <c r="DW1" i="20" s="1"/>
  <c r="DS1" i="20"/>
  <c r="DQ1" i="20"/>
  <c r="DG1" i="20"/>
  <c r="DD1" i="20"/>
  <c r="CK1" i="20"/>
  <c r="CC1" i="20"/>
  <c r="CD1" i="20" s="1"/>
  <c r="BZ1" i="20"/>
  <c r="BX1" i="20"/>
  <c r="BV1" i="20"/>
  <c r="BN1" i="20"/>
  <c r="BO1" i="20" s="1"/>
  <c r="BK1" i="20"/>
  <c r="BI1" i="20"/>
  <c r="AY1" i="20"/>
  <c r="AV1" i="20"/>
  <c r="AT1" i="20"/>
  <c r="AJ1" i="20"/>
  <c r="AK1" i="20" s="1"/>
  <c r="AG1" i="20"/>
  <c r="AO1" i="20" s="1"/>
  <c r="AC1" i="20"/>
  <c r="U1" i="20"/>
  <c r="V1" i="20" s="1"/>
  <c r="R1" i="20"/>
  <c r="Z1" i="20" s="1"/>
  <c r="P1" i="20"/>
  <c r="N1" i="20"/>
  <c r="F1" i="20"/>
  <c r="G1" i="20" s="1"/>
  <c r="C1" i="20"/>
  <c r="K1" i="20" s="1"/>
  <c r="K3" i="20" s="1"/>
  <c r="K56" i="20" l="1"/>
  <c r="FS1" i="20"/>
  <c r="FS56" i="20" s="1"/>
  <c r="FR1" i="20"/>
  <c r="EQ1" i="20"/>
  <c r="EQ3" i="20" s="1"/>
  <c r="EN1" i="20"/>
  <c r="AA1" i="20"/>
  <c r="AA3" i="20" s="1"/>
  <c r="X1" i="20"/>
  <c r="BC1" i="20"/>
  <c r="BC56" i="20" s="1"/>
  <c r="BB1" i="20"/>
  <c r="GY1" i="20"/>
  <c r="GY3" i="20" s="1"/>
  <c r="GV1" i="20"/>
  <c r="DK1" i="20"/>
  <c r="DK56" i="20" s="1"/>
  <c r="DJ1" i="20"/>
  <c r="CT1" i="20"/>
  <c r="CT3" i="20" s="1"/>
  <c r="CT56" i="20" s="1"/>
  <c r="CU1" i="20"/>
  <c r="CI1" i="20"/>
  <c r="CI3" i="20" s="1"/>
  <c r="CF1" i="20"/>
  <c r="DX1" i="20"/>
  <c r="DX3" i="20" s="1"/>
  <c r="DX56" i="20" s="1"/>
  <c r="DY1" i="20"/>
  <c r="H1" i="20"/>
  <c r="H3" i="20" s="1"/>
  <c r="H56" i="20" s="1"/>
  <c r="I1" i="20"/>
  <c r="FF1" i="20"/>
  <c r="FF3" i="20" s="1"/>
  <c r="FC1" i="20"/>
  <c r="GF1" i="20"/>
  <c r="GF3" i="20" s="1"/>
  <c r="GF56" i="20" s="1"/>
  <c r="GG1" i="20"/>
  <c r="AP1" i="20"/>
  <c r="AP3" i="20" s="1"/>
  <c r="AM1" i="20"/>
  <c r="BP1" i="20"/>
  <c r="BP3" i="20" s="1"/>
  <c r="BP56" i="20" s="1"/>
  <c r="BQ1" i="20"/>
  <c r="HN1" i="20"/>
  <c r="HN3" i="20" s="1"/>
  <c r="HK1" i="20"/>
  <c r="W1" i="20"/>
  <c r="W3" i="20" s="1"/>
  <c r="CX1" i="20"/>
  <c r="CX3" i="20" s="1"/>
  <c r="CO3" i="20"/>
  <c r="CO56" i="20" s="1"/>
  <c r="CV1" i="20"/>
  <c r="EM1" i="20"/>
  <c r="EM3" i="20" s="1"/>
  <c r="EH3" i="20"/>
  <c r="EH56" i="20" s="1"/>
  <c r="EW3" i="20"/>
  <c r="EW56" i="20" s="1"/>
  <c r="DD3" i="20"/>
  <c r="DD56" i="20" s="1"/>
  <c r="HE3" i="20"/>
  <c r="HE56" i="20" s="1"/>
  <c r="HJ1" i="20"/>
  <c r="HJ3" i="20" s="1"/>
  <c r="DS3" i="20"/>
  <c r="DS56" i="20" s="1"/>
  <c r="BK3" i="20"/>
  <c r="BK56" i="20" s="1"/>
  <c r="GA3" i="20"/>
  <c r="GA56" i="20" s="1"/>
  <c r="AL1" i="20"/>
  <c r="AL3" i="20" s="1"/>
  <c r="FB1" i="20"/>
  <c r="FB3" i="20" s="1"/>
  <c r="FU1" i="20"/>
  <c r="FU3" i="20" s="1"/>
  <c r="AG3" i="20"/>
  <c r="AG56" i="20" s="1"/>
  <c r="AV3" i="20"/>
  <c r="AV56" i="20" s="1"/>
  <c r="BZ3" i="20"/>
  <c r="BZ56" i="20" s="1"/>
  <c r="FL3" i="20"/>
  <c r="FL56" i="20" s="1"/>
  <c r="GP3" i="20"/>
  <c r="GP56" i="20" s="1"/>
  <c r="BE1" i="20"/>
  <c r="BE3" i="20" s="1"/>
  <c r="CE1" i="20"/>
  <c r="CE3" i="20" s="1"/>
  <c r="DM1" i="20"/>
  <c r="DM3" i="20" s="1"/>
  <c r="GU1" i="20"/>
  <c r="GU3" i="20" s="1"/>
  <c r="C3" i="20"/>
  <c r="F3" i="20" s="1"/>
  <c r="G3" i="20" s="1"/>
  <c r="R3" i="20"/>
  <c r="DZ1" i="20"/>
  <c r="L1" i="20"/>
  <c r="L3" i="20" s="1"/>
  <c r="Y1" i="20"/>
  <c r="Y3" i="20" s="1"/>
  <c r="AE1" i="20"/>
  <c r="AR1" i="20"/>
  <c r="EU1" i="20"/>
  <c r="FH1" i="20"/>
  <c r="FP1" i="20"/>
  <c r="GW1" i="20"/>
  <c r="HC1" i="20"/>
  <c r="HP1" i="20"/>
  <c r="AZ1" i="20"/>
  <c r="BT1" i="20"/>
  <c r="BT3" i="20" s="1"/>
  <c r="CG1" i="20"/>
  <c r="DH1" i="20"/>
  <c r="EB1" i="20"/>
  <c r="EB3" i="20" s="1"/>
  <c r="EO1" i="20"/>
  <c r="GJ1" i="20"/>
  <c r="GJ3" i="20" s="1"/>
  <c r="AN1" i="20"/>
  <c r="AN3" i="20" s="1"/>
  <c r="BA1" i="20"/>
  <c r="BA3" i="20" s="1"/>
  <c r="BG1" i="20"/>
  <c r="DI1" i="20"/>
  <c r="DI3" i="20" s="1"/>
  <c r="DO1" i="20"/>
  <c r="FD1" i="20"/>
  <c r="FQ1" i="20"/>
  <c r="FQ3" i="20" s="1"/>
  <c r="FW1" i="20"/>
  <c r="HL1" i="20"/>
  <c r="J1" i="20"/>
  <c r="J3" i="20" s="1"/>
  <c r="BR1" i="20"/>
  <c r="GH1" i="20"/>
  <c r="HL56" i="20" l="1"/>
  <c r="GW56" i="20"/>
  <c r="GH56" i="20"/>
  <c r="FD56" i="20"/>
  <c r="EO56" i="20"/>
  <c r="CV56" i="20"/>
  <c r="CG56" i="20"/>
  <c r="BR56" i="20"/>
  <c r="AN56" i="20"/>
  <c r="Y56" i="20"/>
  <c r="J56" i="20"/>
  <c r="CE56" i="20"/>
  <c r="BA56" i="20"/>
  <c r="DI56" i="20"/>
  <c r="EM56" i="20"/>
  <c r="FB56" i="20"/>
  <c r="FQ56" i="20"/>
  <c r="GU56" i="20"/>
  <c r="HJ56" i="20"/>
  <c r="AL56" i="20"/>
  <c r="W56" i="20"/>
  <c r="CC3" i="20"/>
  <c r="CD3" i="20" s="1"/>
  <c r="CR3" i="20"/>
  <c r="AY3" i="20"/>
  <c r="EK3" i="20"/>
  <c r="EL3" i="20" s="1"/>
  <c r="GD3" i="20"/>
  <c r="FO3" i="20"/>
  <c r="EZ3" i="20"/>
  <c r="FA3" i="20" s="1"/>
  <c r="DV3" i="20"/>
  <c r="HH3" i="20"/>
  <c r="HI3" i="20" s="1"/>
  <c r="DG3" i="20"/>
  <c r="AJ3" i="20"/>
  <c r="AK3" i="20" s="1"/>
  <c r="BN3" i="20"/>
  <c r="GS3" i="20"/>
  <c r="GT3" i="20" s="1"/>
  <c r="C56" i="20"/>
  <c r="R56" i="20"/>
  <c r="U3" i="20"/>
  <c r="V3" i="20" s="1"/>
  <c r="DH3" i="20"/>
  <c r="FP3" i="20"/>
  <c r="CS3" i="20"/>
  <c r="DW3" i="20"/>
  <c r="AZ3" i="20" l="1"/>
  <c r="BO3" i="20"/>
  <c r="AC85" i="19" l="1"/>
  <c r="AB85" i="19"/>
  <c r="Z85" i="19" l="1"/>
  <c r="C105" i="33"/>
  <c r="O5" i="4" l="1"/>
  <c r="B4" i="11"/>
  <c r="N5" i="4" l="1"/>
  <c r="D4" i="4" l="1"/>
  <c r="K5" i="4"/>
  <c r="D5" i="4" s="1"/>
  <c r="K51" i="4"/>
  <c r="D51" i="4" s="1"/>
  <c r="K50" i="4"/>
  <c r="D50" i="4" s="1"/>
  <c r="K53" i="4"/>
  <c r="D53" i="4" s="1"/>
  <c r="K52" i="4"/>
  <c r="D52" i="4" s="1"/>
  <c r="D22" i="4" l="1"/>
  <c r="B96" i="19"/>
  <c r="B108" i="19" s="1"/>
  <c r="C96" i="19"/>
  <c r="C120" i="19" s="1"/>
  <c r="D96" i="19"/>
  <c r="D120" i="19" s="1"/>
  <c r="E96" i="19"/>
  <c r="E120" i="19" s="1"/>
  <c r="C22" i="19"/>
  <c r="C58" i="19" s="1"/>
  <c r="D22" i="19"/>
  <c r="D40" i="19" s="1"/>
  <c r="F22" i="19"/>
  <c r="B22" i="19"/>
  <c r="B58" i="19" s="1"/>
  <c r="C20" i="11"/>
  <c r="H100" i="32"/>
  <c r="F2" i="32" s="1"/>
  <c r="B2" i="30"/>
  <c r="G89" i="19"/>
  <c r="G88" i="19"/>
  <c r="H70" i="19"/>
  <c r="E1" i="30"/>
  <c r="D88" i="19"/>
  <c r="D100" i="19" s="1"/>
  <c r="E88" i="19"/>
  <c r="E112" i="19" s="1"/>
  <c r="C88" i="19"/>
  <c r="C100" i="19" s="1"/>
  <c r="B113" i="19"/>
  <c r="B101" i="19"/>
  <c r="B89" i="19"/>
  <c r="B91" i="19"/>
  <c r="B115" i="19" s="1"/>
  <c r="C91" i="19"/>
  <c r="C115" i="19" s="1"/>
  <c r="D91" i="19"/>
  <c r="D103" i="19" s="1"/>
  <c r="E91" i="19"/>
  <c r="E115" i="19" s="1"/>
  <c r="B92" i="19"/>
  <c r="B116" i="19" s="1"/>
  <c r="C92" i="19"/>
  <c r="C104" i="19" s="1"/>
  <c r="D92" i="19"/>
  <c r="D116" i="19" s="1"/>
  <c r="E92" i="19"/>
  <c r="E104" i="19" s="1"/>
  <c r="B93" i="19"/>
  <c r="B105" i="19" s="1"/>
  <c r="C93" i="19"/>
  <c r="C105" i="19" s="1"/>
  <c r="D93" i="19"/>
  <c r="D117" i="19" s="1"/>
  <c r="E93" i="19"/>
  <c r="E105" i="19" s="1"/>
  <c r="B94" i="19"/>
  <c r="B118" i="19" s="1"/>
  <c r="C94" i="19"/>
  <c r="C106" i="19" s="1"/>
  <c r="D94" i="19"/>
  <c r="D106" i="19" s="1"/>
  <c r="E94" i="19"/>
  <c r="E118" i="19" s="1"/>
  <c r="B95" i="19"/>
  <c r="B119" i="19" s="1"/>
  <c r="C95" i="19"/>
  <c r="C119" i="19" s="1"/>
  <c r="D95" i="19"/>
  <c r="D119" i="19" s="1"/>
  <c r="E95" i="19"/>
  <c r="E119" i="19" s="1"/>
  <c r="B97" i="19"/>
  <c r="B121" i="19" s="1"/>
  <c r="C97" i="19"/>
  <c r="C109" i="19" s="1"/>
  <c r="D97" i="19"/>
  <c r="D109" i="19" s="1"/>
  <c r="E97" i="19"/>
  <c r="E121" i="19" s="1"/>
  <c r="B98" i="19"/>
  <c r="B122" i="19" s="1"/>
  <c r="C98" i="19"/>
  <c r="C122" i="19" s="1"/>
  <c r="D98" i="19"/>
  <c r="D122" i="19" s="1"/>
  <c r="E98" i="19"/>
  <c r="E122" i="19" s="1"/>
  <c r="C90" i="19"/>
  <c r="C102" i="19" s="1"/>
  <c r="D90" i="19"/>
  <c r="D114" i="19" s="1"/>
  <c r="E90" i="19"/>
  <c r="E102" i="19" s="1"/>
  <c r="B90" i="19"/>
  <c r="B114" i="19" s="1"/>
  <c r="B99" i="35"/>
  <c r="B100" i="35" s="1"/>
  <c r="S85" i="19"/>
  <c r="Q85" i="19"/>
  <c r="S84" i="19"/>
  <c r="Q84" i="19"/>
  <c r="S78" i="19"/>
  <c r="Q78" i="19"/>
  <c r="S77" i="19"/>
  <c r="Q77" i="19"/>
  <c r="M1" i="35"/>
  <c r="A73" i="11"/>
  <c r="C62" i="11"/>
  <c r="C61" i="11"/>
  <c r="D55" i="11"/>
  <c r="E55" i="11" s="1"/>
  <c r="A31" i="11"/>
  <c r="E31" i="11" s="1"/>
  <c r="C12" i="11"/>
  <c r="C9" i="11"/>
  <c r="C8" i="11"/>
  <c r="I9" i="11" s="1"/>
  <c r="D2" i="11"/>
  <c r="B66" i="11"/>
  <c r="B65" i="11"/>
  <c r="B64" i="11"/>
  <c r="D79" i="4"/>
  <c r="D80" i="4"/>
  <c r="L75" i="4"/>
  <c r="K75" i="4"/>
  <c r="D27" i="4"/>
  <c r="D26" i="4"/>
  <c r="D19" i="4"/>
  <c r="L8" i="4"/>
  <c r="D8" i="4" s="1"/>
  <c r="L6" i="4"/>
  <c r="K6" i="4"/>
  <c r="K73" i="4"/>
  <c r="D73" i="4" s="1"/>
  <c r="K3" i="4"/>
  <c r="D3" i="4" s="1"/>
  <c r="B56" i="11"/>
  <c r="E57" i="11"/>
  <c r="F57" i="11" s="1"/>
  <c r="D10" i="33"/>
  <c r="D11" i="34"/>
  <c r="H2" i="32"/>
  <c r="D105" i="35"/>
  <c r="F105" i="35" s="1"/>
  <c r="X7" i="27"/>
  <c r="A52" i="30"/>
  <c r="B52" i="30" s="1"/>
  <c r="A51" i="30"/>
  <c r="B51" i="30" s="1"/>
  <c r="A50" i="30"/>
  <c r="B50" i="30" s="1"/>
  <c r="A49" i="30"/>
  <c r="B49" i="30" s="1"/>
  <c r="A48" i="30"/>
  <c r="B48" i="30" s="1"/>
  <c r="A47" i="30"/>
  <c r="B47" i="30" s="1"/>
  <c r="A46" i="30"/>
  <c r="B46" i="30" s="1"/>
  <c r="A45" i="30"/>
  <c r="B45" i="30" s="1"/>
  <c r="A44" i="30"/>
  <c r="B44" i="30" s="1"/>
  <c r="A43" i="30"/>
  <c r="B43" i="30" s="1"/>
  <c r="A42" i="30"/>
  <c r="B42" i="30" s="1"/>
  <c r="A41" i="30"/>
  <c r="B41" i="30" s="1"/>
  <c r="A40" i="30"/>
  <c r="B40" i="30" s="1"/>
  <c r="A39" i="30"/>
  <c r="B39" i="30" s="1"/>
  <c r="A38" i="30"/>
  <c r="B38" i="30" s="1"/>
  <c r="A37" i="30"/>
  <c r="B37" i="30" s="1"/>
  <c r="A36" i="30"/>
  <c r="B36" i="30" s="1"/>
  <c r="A35" i="30"/>
  <c r="B35" i="30" s="1"/>
  <c r="A34" i="30"/>
  <c r="B34" i="30" s="1"/>
  <c r="A33" i="30"/>
  <c r="B33" i="30" s="1"/>
  <c r="A32" i="30"/>
  <c r="B32" i="30" s="1"/>
  <c r="A31" i="30"/>
  <c r="B31" i="30" s="1"/>
  <c r="A30" i="30"/>
  <c r="B30" i="30" s="1"/>
  <c r="A29" i="30"/>
  <c r="B29" i="30" s="1"/>
  <c r="A28" i="30"/>
  <c r="B28" i="30" s="1"/>
  <c r="A27" i="30"/>
  <c r="B27" i="30" s="1"/>
  <c r="A26" i="30"/>
  <c r="B26" i="30" s="1"/>
  <c r="A25" i="30"/>
  <c r="B25" i="30" s="1"/>
  <c r="A24" i="30"/>
  <c r="B24" i="30" s="1"/>
  <c r="A23" i="30"/>
  <c r="B23" i="30" s="1"/>
  <c r="A22" i="30"/>
  <c r="B22" i="30" s="1"/>
  <c r="A21" i="30"/>
  <c r="B21" i="30" s="1"/>
  <c r="A20" i="30"/>
  <c r="B20" i="30" s="1"/>
  <c r="A19" i="30"/>
  <c r="B19" i="30" s="1"/>
  <c r="A18" i="30"/>
  <c r="B18" i="30" s="1"/>
  <c r="A17" i="30"/>
  <c r="B17" i="30" s="1"/>
  <c r="A16" i="30"/>
  <c r="B16" i="30" s="1"/>
  <c r="A15" i="30"/>
  <c r="B15" i="30" s="1"/>
  <c r="A14" i="30"/>
  <c r="B14" i="30" s="1"/>
  <c r="A13" i="30"/>
  <c r="B13" i="30" s="1"/>
  <c r="A12" i="30"/>
  <c r="B12" i="30" s="1"/>
  <c r="A11" i="30"/>
  <c r="B11" i="30" s="1"/>
  <c r="A10" i="30"/>
  <c r="B10" i="30" s="1"/>
  <c r="A9" i="30"/>
  <c r="B9" i="30" s="1"/>
  <c r="A8" i="30"/>
  <c r="B8" i="30" s="1"/>
  <c r="A7" i="30"/>
  <c r="B7" i="30" s="1"/>
  <c r="A6" i="30"/>
  <c r="B6" i="30" s="1"/>
  <c r="A5" i="30"/>
  <c r="B5" i="30" s="1"/>
  <c r="DQ1" i="30"/>
  <c r="DK1" i="30"/>
  <c r="DK3" i="30" s="1"/>
  <c r="DC1" i="30"/>
  <c r="DF1" i="30" s="1"/>
  <c r="DC3" i="30"/>
  <c r="CU1" i="30"/>
  <c r="CX1" i="30" s="1"/>
  <c r="CM1" i="30"/>
  <c r="CP1" i="30" s="1"/>
  <c r="CK1" i="30"/>
  <c r="CE1" i="30"/>
  <c r="CH1" i="30" s="1"/>
  <c r="CH3" i="30" s="1"/>
  <c r="CB1" i="30"/>
  <c r="BW1" i="30"/>
  <c r="BW3" i="30"/>
  <c r="BT1" i="30"/>
  <c r="BO1" i="30"/>
  <c r="BO3" i="30"/>
  <c r="BG1" i="30"/>
  <c r="BG3" i="30" s="1"/>
  <c r="BE1" i="30"/>
  <c r="AY1" i="30"/>
  <c r="AY3" i="30" s="1"/>
  <c r="AQ1" i="30"/>
  <c r="AQ3" i="30" s="1"/>
  <c r="AN1" i="30"/>
  <c r="AO1" i="30"/>
  <c r="AI1" i="30"/>
  <c r="AI3" i="30" s="1"/>
  <c r="AG1" i="30"/>
  <c r="AA1" i="30"/>
  <c r="AA3" i="30" s="1"/>
  <c r="Y1" i="30"/>
  <c r="S1" i="30"/>
  <c r="V1" i="30" s="1"/>
  <c r="V3" i="30" s="1"/>
  <c r="K1" i="30"/>
  <c r="I1" i="30"/>
  <c r="C1" i="30"/>
  <c r="C3" i="30" s="1"/>
  <c r="DP1" i="30"/>
  <c r="H1" i="30"/>
  <c r="BR1" i="30"/>
  <c r="CJ1" i="30"/>
  <c r="BZ1" i="30"/>
  <c r="BM1" i="30"/>
  <c r="BL1" i="30"/>
  <c r="Z5" i="27"/>
  <c r="Z6" i="27"/>
  <c r="Z4" i="27"/>
  <c r="X5" i="27"/>
  <c r="X6" i="27"/>
  <c r="X4" i="27"/>
  <c r="C17" i="19"/>
  <c r="C53" i="19" s="1"/>
  <c r="D17" i="19"/>
  <c r="D35" i="19" s="1"/>
  <c r="F17" i="19"/>
  <c r="C18" i="19"/>
  <c r="C36" i="19" s="1"/>
  <c r="D18" i="19"/>
  <c r="D54" i="19" s="1"/>
  <c r="F18" i="19"/>
  <c r="B19" i="19"/>
  <c r="B37" i="19" s="1"/>
  <c r="C19" i="19"/>
  <c r="C55" i="19" s="1"/>
  <c r="D19" i="19"/>
  <c r="D37" i="19" s="1"/>
  <c r="F19" i="19"/>
  <c r="C20" i="19"/>
  <c r="C56" i="19" s="1"/>
  <c r="D20" i="19"/>
  <c r="D56" i="19" s="1"/>
  <c r="F20" i="19"/>
  <c r="C21" i="19"/>
  <c r="C57" i="19" s="1"/>
  <c r="D21" i="19"/>
  <c r="D39" i="19" s="1"/>
  <c r="F21" i="19"/>
  <c r="B23" i="19"/>
  <c r="B41" i="19" s="1"/>
  <c r="C23" i="19"/>
  <c r="C59" i="19" s="1"/>
  <c r="D23" i="19"/>
  <c r="D59" i="19" s="1"/>
  <c r="F23" i="19"/>
  <c r="B24" i="19"/>
  <c r="B42" i="19" s="1"/>
  <c r="C24" i="19"/>
  <c r="C60" i="19" s="1"/>
  <c r="D24" i="19"/>
  <c r="D60" i="19" s="1"/>
  <c r="F24" i="19"/>
  <c r="C16" i="19"/>
  <c r="C52" i="19" s="1"/>
  <c r="D16" i="19"/>
  <c r="D52" i="19" s="1"/>
  <c r="F16" i="19"/>
  <c r="D14" i="19"/>
  <c r="D50" i="19" s="1"/>
  <c r="F14" i="19"/>
  <c r="C14" i="19"/>
  <c r="C50" i="19" s="1"/>
  <c r="T17" i="19"/>
  <c r="T16" i="19"/>
  <c r="T10" i="19"/>
  <c r="T9" i="19"/>
  <c r="B17" i="19"/>
  <c r="B35" i="19" s="1"/>
  <c r="B18" i="19"/>
  <c r="B54" i="19" s="1"/>
  <c r="B20" i="19"/>
  <c r="B56" i="19" s="1"/>
  <c r="B21" i="19"/>
  <c r="B57" i="19" s="1"/>
  <c r="B24" i="11"/>
  <c r="B22" i="11"/>
  <c r="B21" i="11"/>
  <c r="B16" i="19"/>
  <c r="B52" i="19" s="1"/>
  <c r="D9" i="17"/>
  <c r="I6" i="19" s="1"/>
  <c r="H74" i="19"/>
  <c r="D8" i="17"/>
  <c r="H73" i="19" s="1"/>
  <c r="D7" i="17"/>
  <c r="H72" i="19" s="1"/>
  <c r="D6" i="17"/>
  <c r="I3" i="19" s="1"/>
  <c r="H71" i="19"/>
  <c r="I2" i="19"/>
  <c r="B51" i="19"/>
  <c r="B33" i="19"/>
  <c r="B15" i="19"/>
  <c r="N1" i="18"/>
  <c r="D102" i="19"/>
  <c r="C103" i="19"/>
  <c r="Q1" i="30"/>
  <c r="P1" i="30"/>
  <c r="AV1" i="30"/>
  <c r="AW1" i="30"/>
  <c r="D112" i="19"/>
  <c r="N1" i="30"/>
  <c r="N3" i="30" s="1"/>
  <c r="K3" i="30"/>
  <c r="CE3" i="30"/>
  <c r="CR1" i="30"/>
  <c r="CS1" i="30"/>
  <c r="DH1" i="30"/>
  <c r="DI1" i="30"/>
  <c r="X1" i="30"/>
  <c r="CM3" i="30"/>
  <c r="DA1" i="30"/>
  <c r="CZ1" i="30"/>
  <c r="C108" i="19"/>
  <c r="AA87" i="19"/>
  <c r="AA86" i="19"/>
  <c r="F41" i="19" l="1"/>
  <c r="F59" i="19"/>
  <c r="F53" i="19"/>
  <c r="F35" i="19"/>
  <c r="F54" i="19"/>
  <c r="F36" i="19"/>
  <c r="F39" i="19"/>
  <c r="F57" i="19"/>
  <c r="F58" i="19"/>
  <c r="F40" i="19"/>
  <c r="F32" i="19"/>
  <c r="F50" i="19"/>
  <c r="F56" i="19"/>
  <c r="F38" i="19"/>
  <c r="C13" i="11"/>
  <c r="F13" i="11" s="1"/>
  <c r="F12" i="11"/>
  <c r="E89" i="19"/>
  <c r="D89" i="19"/>
  <c r="C89" i="19"/>
  <c r="F34" i="19"/>
  <c r="F52" i="19"/>
  <c r="F55" i="19"/>
  <c r="F37" i="19"/>
  <c r="F60" i="19"/>
  <c r="F42" i="19"/>
  <c r="V40" i="30"/>
  <c r="V45" i="30"/>
  <c r="V50" i="30"/>
  <c r="V34" i="30"/>
  <c r="V20" i="30"/>
  <c r="V29" i="30"/>
  <c r="V13" i="30"/>
  <c r="V26" i="30"/>
  <c r="V39" i="30"/>
  <c r="V19" i="30"/>
  <c r="V15" i="30"/>
  <c r="V7" i="30"/>
  <c r="CH40" i="30"/>
  <c r="CH45" i="30"/>
  <c r="CH50" i="30"/>
  <c r="CH34" i="30"/>
  <c r="CH28" i="30"/>
  <c r="CH39" i="30"/>
  <c r="CH17" i="30"/>
  <c r="CH22" i="30"/>
  <c r="CH15" i="30"/>
  <c r="CH19" i="30"/>
  <c r="CH23" i="30"/>
  <c r="CH27" i="30"/>
  <c r="N39" i="30"/>
  <c r="N44" i="30"/>
  <c r="N49" i="30"/>
  <c r="N33" i="30"/>
  <c r="N19" i="30"/>
  <c r="N24" i="30"/>
  <c r="N34" i="30"/>
  <c r="N21" i="30"/>
  <c r="N11" i="30"/>
  <c r="N12" i="30"/>
  <c r="N14" i="30"/>
  <c r="N6" i="30"/>
  <c r="Z87" i="19"/>
  <c r="C15" i="19"/>
  <c r="D15" i="19"/>
  <c r="F15" i="19"/>
  <c r="E15" i="19"/>
  <c r="A3" i="20"/>
  <c r="AD1" i="30"/>
  <c r="AD3" i="30" s="1"/>
  <c r="CU3" i="30"/>
  <c r="CV3" i="30" s="1"/>
  <c r="F1" i="30"/>
  <c r="A2" i="20"/>
  <c r="DX51" i="20" s="1"/>
  <c r="DN1" i="30"/>
  <c r="B120" i="19"/>
  <c r="I5" i="19"/>
  <c r="AT1" i="30"/>
  <c r="D41" i="19"/>
  <c r="D107" i="19"/>
  <c r="AS1" i="30"/>
  <c r="CG1" i="30"/>
  <c r="F15" i="11"/>
  <c r="F16" i="11"/>
  <c r="C39" i="19"/>
  <c r="C40" i="19"/>
  <c r="E110" i="19"/>
  <c r="A64" i="11"/>
  <c r="C73" i="11"/>
  <c r="C65" i="11" s="1"/>
  <c r="D65" i="11" s="1"/>
  <c r="B73" i="11"/>
  <c r="C64" i="11" s="1"/>
  <c r="D64" i="11" s="1"/>
  <c r="D73" i="11"/>
  <c r="C66" i="11" s="1"/>
  <c r="D66" i="11" s="1"/>
  <c r="D75" i="4"/>
  <c r="AC79" i="19"/>
  <c r="AB79" i="19"/>
  <c r="Z79" i="19" s="1"/>
  <c r="C112" i="19"/>
  <c r="D31" i="11"/>
  <c r="C23" i="11" s="1"/>
  <c r="C31" i="11"/>
  <c r="C22" i="11" s="1"/>
  <c r="B31" i="11"/>
  <c r="C21" i="11" s="1"/>
  <c r="C110" i="19"/>
  <c r="B60" i="19"/>
  <c r="C35" i="19"/>
  <c r="AC84" i="19"/>
  <c r="AB84" i="19"/>
  <c r="BZ3" i="30"/>
  <c r="F8" i="11"/>
  <c r="K2" i="34"/>
  <c r="D103" i="35"/>
  <c r="DN3" i="30"/>
  <c r="E2" i="11"/>
  <c r="C24" i="11"/>
  <c r="E103" i="19"/>
  <c r="C116" i="19"/>
  <c r="C121" i="19"/>
  <c r="A3" i="30"/>
  <c r="B53" i="19"/>
  <c r="C117" i="19"/>
  <c r="C99" i="35"/>
  <c r="C100" i="35" s="1"/>
  <c r="D104" i="19"/>
  <c r="B2" i="11"/>
  <c r="D34" i="19"/>
  <c r="B55" i="19"/>
  <c r="D105" i="19"/>
  <c r="C41" i="19"/>
  <c r="D118" i="19"/>
  <c r="E100" i="19"/>
  <c r="S3" i="30"/>
  <c r="BU1" i="30"/>
  <c r="I4" i="19"/>
  <c r="D99" i="35"/>
  <c r="D100" i="35" s="1"/>
  <c r="B38" i="19"/>
  <c r="A2" i="30"/>
  <c r="V52" i="30" s="1"/>
  <c r="AL1" i="30"/>
  <c r="AL3" i="30" s="1"/>
  <c r="DF3" i="30"/>
  <c r="CX3" i="30"/>
  <c r="CP3" i="30"/>
  <c r="BR3" i="30"/>
  <c r="AT3" i="30"/>
  <c r="B58" i="11"/>
  <c r="K82" i="4"/>
  <c r="D82" i="4" s="1"/>
  <c r="F3" i="30"/>
  <c r="E117" i="19"/>
  <c r="E108" i="19"/>
  <c r="D57" i="19"/>
  <c r="C42" i="19"/>
  <c r="D55" i="19"/>
  <c r="D38" i="19"/>
  <c r="AK1" i="30"/>
  <c r="M1" i="30"/>
  <c r="AF1" i="30"/>
  <c r="BD1" i="30"/>
  <c r="CC1" i="30"/>
  <c r="C118" i="19"/>
  <c r="E107" i="19"/>
  <c r="BB1" i="30"/>
  <c r="BB3" i="30" s="1"/>
  <c r="B110" i="19"/>
  <c r="D36" i="19"/>
  <c r="C37" i="19"/>
  <c r="B59" i="19"/>
  <c r="D32" i="19"/>
  <c r="BJ1" i="30"/>
  <c r="BJ3" i="30" s="1"/>
  <c r="C114" i="19"/>
  <c r="E114" i="19"/>
  <c r="E116" i="19"/>
  <c r="B104" i="19"/>
  <c r="D58" i="19"/>
  <c r="K2" i="33"/>
  <c r="C99" i="18"/>
  <c r="F15" i="34"/>
  <c r="B5" i="11"/>
  <c r="G98" i="32"/>
  <c r="B102" i="19"/>
  <c r="B36" i="19"/>
  <c r="B34" i="19"/>
  <c r="B55" i="11"/>
  <c r="D62" i="11" s="1"/>
  <c r="C63" i="11"/>
  <c r="AD6" i="19"/>
  <c r="AC6" i="19"/>
  <c r="AD9" i="19"/>
  <c r="AB6" i="19"/>
  <c r="AC9" i="19"/>
  <c r="AB9" i="19"/>
  <c r="C107" i="19"/>
  <c r="D42" i="19"/>
  <c r="C34" i="19"/>
  <c r="C38" i="19"/>
  <c r="C54" i="19"/>
  <c r="B117" i="19"/>
  <c r="E113" i="19" s="1"/>
  <c r="AC1" i="30"/>
  <c r="D53" i="19"/>
  <c r="U1" i="30"/>
  <c r="E109" i="19"/>
  <c r="C32" i="19"/>
  <c r="B109" i="19"/>
  <c r="B106" i="19"/>
  <c r="D110" i="19"/>
  <c r="D108" i="19"/>
  <c r="D121" i="19"/>
  <c r="E106" i="19"/>
  <c r="D115" i="19"/>
  <c r="B103" i="19"/>
  <c r="B39" i="19"/>
  <c r="A21" i="11"/>
  <c r="D24" i="4"/>
  <c r="E113" i="18"/>
  <c r="G113" i="18" s="1"/>
  <c r="D6" i="4"/>
  <c r="B107" i="19"/>
  <c r="B40" i="19"/>
  <c r="B3" i="11"/>
  <c r="J100" i="32"/>
  <c r="CF3" i="30"/>
  <c r="CN3" i="30"/>
  <c r="AB3" i="30"/>
  <c r="BX3" i="30"/>
  <c r="BP3" i="30"/>
  <c r="AJ3" i="30"/>
  <c r="D3" i="30"/>
  <c r="L3" i="30"/>
  <c r="DL3" i="30"/>
  <c r="I2" i="34"/>
  <c r="I2" i="33"/>
  <c r="AZ3" i="30"/>
  <c r="AR3" i="30"/>
  <c r="BH3" i="30"/>
  <c r="DD3" i="30"/>
  <c r="AC86" i="19"/>
  <c r="AB86" i="19"/>
  <c r="AB10" i="19"/>
  <c r="GD33" i="20" l="1"/>
  <c r="D14" i="11"/>
  <c r="FT40" i="20"/>
  <c r="GX5" i="20"/>
  <c r="GI23" i="20"/>
  <c r="HM32" i="20"/>
  <c r="HM40" i="20"/>
  <c r="HM26" i="20"/>
  <c r="HM20" i="20"/>
  <c r="GX47" i="20"/>
  <c r="FT13" i="20"/>
  <c r="FT26" i="20"/>
  <c r="FE48" i="20"/>
  <c r="FT28" i="20"/>
  <c r="FE29" i="20"/>
  <c r="FT36" i="20"/>
  <c r="FE51" i="20"/>
  <c r="BS34" i="20"/>
  <c r="BS36" i="20"/>
  <c r="BS43" i="20"/>
  <c r="BS39" i="20"/>
  <c r="BD13" i="20"/>
  <c r="BD48" i="20"/>
  <c r="AO21" i="20"/>
  <c r="AO11" i="20"/>
  <c r="AO14" i="20"/>
  <c r="Z39" i="20"/>
  <c r="Z18" i="20"/>
  <c r="Z44" i="20"/>
  <c r="BS22" i="20"/>
  <c r="AO33" i="20"/>
  <c r="Z32" i="20"/>
  <c r="FE35" i="20"/>
  <c r="BS45" i="20"/>
  <c r="AO40" i="20"/>
  <c r="GX39" i="20"/>
  <c r="GI39" i="20"/>
  <c r="FT5" i="20"/>
  <c r="BD18" i="20"/>
  <c r="AO47" i="20"/>
  <c r="Z47" i="20"/>
  <c r="HM6" i="20"/>
  <c r="FT21" i="20"/>
  <c r="FT25" i="20"/>
  <c r="FE5" i="20"/>
  <c r="BS20" i="20"/>
  <c r="BS5" i="20"/>
  <c r="Z52" i="20"/>
  <c r="HM22" i="20"/>
  <c r="GI24" i="20"/>
  <c r="FT45" i="20"/>
  <c r="BS25" i="20"/>
  <c r="AO30" i="20"/>
  <c r="Z36" i="20"/>
  <c r="HM38" i="20"/>
  <c r="GX30" i="20"/>
  <c r="GI28" i="20"/>
  <c r="BS17" i="20"/>
  <c r="BD26" i="20"/>
  <c r="Z20" i="20"/>
  <c r="FT38" i="20"/>
  <c r="GX6" i="20"/>
  <c r="GX15" i="20"/>
  <c r="HM48" i="20"/>
  <c r="HM10" i="20"/>
  <c r="HM11" i="20"/>
  <c r="HM36" i="20"/>
  <c r="FT12" i="20"/>
  <c r="FE19" i="20"/>
  <c r="FT46" i="20"/>
  <c r="GI26" i="20"/>
  <c r="FT48" i="20"/>
  <c r="FE28" i="20"/>
  <c r="FT52" i="20"/>
  <c r="FE32" i="20"/>
  <c r="BS33" i="20"/>
  <c r="BS13" i="20"/>
  <c r="BS27" i="20"/>
  <c r="BS23" i="20"/>
  <c r="BD47" i="20"/>
  <c r="BD30" i="20"/>
  <c r="AO36" i="20"/>
  <c r="AO42" i="20"/>
  <c r="AO45" i="20"/>
  <c r="Z38" i="20"/>
  <c r="Z49" i="20"/>
  <c r="Z28" i="20"/>
  <c r="BS7" i="20"/>
  <c r="AO51" i="20"/>
  <c r="AO29" i="20"/>
  <c r="Z23" i="20"/>
  <c r="Z12" i="20"/>
  <c r="GI22" i="20"/>
  <c r="HM17" i="20"/>
  <c r="HM44" i="20"/>
  <c r="FT16" i="20"/>
  <c r="FE47" i="20"/>
  <c r="GI13" i="20"/>
  <c r="BS19" i="20"/>
  <c r="BD46" i="20"/>
  <c r="AO25" i="20"/>
  <c r="Z48" i="20"/>
  <c r="GI42" i="20"/>
  <c r="HM47" i="20"/>
  <c r="FE43" i="20"/>
  <c r="GI8" i="20"/>
  <c r="GI33" i="20"/>
  <c r="GI48" i="20"/>
  <c r="BS26" i="20"/>
  <c r="BD8" i="20"/>
  <c r="AO9" i="20"/>
  <c r="FE40" i="20"/>
  <c r="BS10" i="20"/>
  <c r="BD43" i="20"/>
  <c r="Z37" i="20"/>
  <c r="Z42" i="20"/>
  <c r="HM37" i="20"/>
  <c r="HM45" i="20"/>
  <c r="FT22" i="20"/>
  <c r="FT33" i="20"/>
  <c r="BS50" i="20"/>
  <c r="BD44" i="20"/>
  <c r="AO8" i="20"/>
  <c r="Z26" i="20"/>
  <c r="GX7" i="20"/>
  <c r="GX46" i="20"/>
  <c r="FT27" i="20"/>
  <c r="FE8" i="20"/>
  <c r="BS41" i="20"/>
  <c r="AO50" i="20"/>
  <c r="Z31" i="20"/>
  <c r="GI46" i="20"/>
  <c r="HM30" i="20"/>
  <c r="FT23" i="20"/>
  <c r="FE26" i="20"/>
  <c r="BS35" i="20"/>
  <c r="BD42" i="20"/>
  <c r="AO39" i="20"/>
  <c r="Z41" i="20"/>
  <c r="GX17" i="20"/>
  <c r="FE42" i="20"/>
  <c r="GX19" i="20"/>
  <c r="FE23" i="20"/>
  <c r="BS9" i="20"/>
  <c r="AO13" i="20"/>
  <c r="FT39" i="20"/>
  <c r="GI19" i="20"/>
  <c r="GX44" i="20"/>
  <c r="GI10" i="20"/>
  <c r="HM42" i="20"/>
  <c r="HM12" i="20"/>
  <c r="HM52" i="20"/>
  <c r="FE30" i="20"/>
  <c r="GI40" i="20"/>
  <c r="GX18" i="20"/>
  <c r="GI49" i="20"/>
  <c r="GX20" i="20"/>
  <c r="FE50" i="20"/>
  <c r="FE37" i="20"/>
  <c r="FE13" i="20"/>
  <c r="BS52" i="20"/>
  <c r="BS11" i="20"/>
  <c r="BD29" i="20"/>
  <c r="BD12" i="20"/>
  <c r="AO26" i="20"/>
  <c r="Z33" i="20"/>
  <c r="GX16" i="20"/>
  <c r="GX12" i="20"/>
  <c r="FE36" i="20"/>
  <c r="BS42" i="20"/>
  <c r="AO18" i="20"/>
  <c r="Z27" i="20"/>
  <c r="HM5" i="20"/>
  <c r="HM13" i="20"/>
  <c r="GI6" i="20"/>
  <c r="BS48" i="20"/>
  <c r="Z6" i="20"/>
  <c r="BS21" i="20"/>
  <c r="AO20" i="20"/>
  <c r="FT32" i="20"/>
  <c r="FE16" i="20"/>
  <c r="AO35" i="20"/>
  <c r="GX23" i="20"/>
  <c r="FE34" i="20"/>
  <c r="BD17" i="20"/>
  <c r="GX48" i="20"/>
  <c r="FT51" i="20"/>
  <c r="BD52" i="20"/>
  <c r="GX45" i="20"/>
  <c r="FE52" i="20"/>
  <c r="BD36" i="20"/>
  <c r="GI21" i="20"/>
  <c r="GX40" i="20"/>
  <c r="GI41" i="20"/>
  <c r="FT30" i="20"/>
  <c r="HM27" i="20"/>
  <c r="HM28" i="20"/>
  <c r="FE41" i="20"/>
  <c r="GI38" i="20"/>
  <c r="FT29" i="20"/>
  <c r="GX50" i="20"/>
  <c r="FT44" i="20"/>
  <c r="GX36" i="20"/>
  <c r="FE25" i="20"/>
  <c r="FE18" i="20"/>
  <c r="GI16" i="20"/>
  <c r="BD19" i="20"/>
  <c r="BS29" i="20"/>
  <c r="BD39" i="20"/>
  <c r="BD20" i="20"/>
  <c r="BD11" i="20"/>
  <c r="BD45" i="20"/>
  <c r="AO19" i="20"/>
  <c r="AO10" i="20"/>
  <c r="AO41" i="20"/>
  <c r="Z22" i="20"/>
  <c r="Z17" i="20"/>
  <c r="Z43" i="20"/>
  <c r="GX32" i="20"/>
  <c r="HM43" i="20"/>
  <c r="GI36" i="20"/>
  <c r="FE45" i="20"/>
  <c r="GX52" i="20"/>
  <c r="GI32" i="20"/>
  <c r="BS30" i="20"/>
  <c r="BS38" i="20"/>
  <c r="BD27" i="20"/>
  <c r="AO37" i="20"/>
  <c r="Z7" i="20"/>
  <c r="GX37" i="20"/>
  <c r="HM33" i="20"/>
  <c r="FT14" i="20"/>
  <c r="GX31" i="20"/>
  <c r="FE27" i="20"/>
  <c r="FE17" i="20"/>
  <c r="BS51" i="20"/>
  <c r="BD28" i="20"/>
  <c r="AO52" i="20"/>
  <c r="Z11" i="20"/>
  <c r="BS6" i="20"/>
  <c r="AO32" i="20"/>
  <c r="Z16" i="20"/>
  <c r="GI44" i="20"/>
  <c r="GX27" i="20"/>
  <c r="FT7" i="20"/>
  <c r="FT19" i="20"/>
  <c r="BD37" i="20"/>
  <c r="BD24" i="20"/>
  <c r="Z21" i="20"/>
  <c r="GI45" i="20"/>
  <c r="HM14" i="20"/>
  <c r="FE9" i="20"/>
  <c r="FT35" i="20"/>
  <c r="BS14" i="20"/>
  <c r="AO15" i="20"/>
  <c r="AO24" i="20"/>
  <c r="Z10" i="20"/>
  <c r="GI20" i="20"/>
  <c r="GX11" i="20"/>
  <c r="FT47" i="20"/>
  <c r="FE15" i="20"/>
  <c r="BS47" i="20"/>
  <c r="AO34" i="20"/>
  <c r="Z15" i="20"/>
  <c r="GX10" i="20"/>
  <c r="HM46" i="20"/>
  <c r="FT43" i="20"/>
  <c r="FE49" i="20"/>
  <c r="BD34" i="20"/>
  <c r="AO49" i="20"/>
  <c r="Z46" i="20"/>
  <c r="GI43" i="20"/>
  <c r="GX38" i="20"/>
  <c r="HM21" i="20"/>
  <c r="HM49" i="20"/>
  <c r="GI17" i="20"/>
  <c r="HM29" i="20"/>
  <c r="GX8" i="20"/>
  <c r="FE20" i="20"/>
  <c r="FE12" i="20"/>
  <c r="GI29" i="20"/>
  <c r="GI27" i="20"/>
  <c r="FT17" i="20"/>
  <c r="GI51" i="20"/>
  <c r="BD9" i="20"/>
  <c r="GI11" i="20"/>
  <c r="FE24" i="20"/>
  <c r="BS15" i="20"/>
  <c r="FT31" i="20"/>
  <c r="FT49" i="20"/>
  <c r="BD25" i="20"/>
  <c r="GX22" i="20"/>
  <c r="FE39" i="20"/>
  <c r="BD7" i="20"/>
  <c r="HM19" i="20"/>
  <c r="GI12" i="20"/>
  <c r="AO23" i="20"/>
  <c r="GX21" i="20"/>
  <c r="GX25" i="20"/>
  <c r="HM50" i="20"/>
  <c r="GX9" i="20"/>
  <c r="FT42" i="20"/>
  <c r="FE33" i="20"/>
  <c r="BD41" i="20"/>
  <c r="BD16" i="20"/>
  <c r="AO16" i="20"/>
  <c r="Z29" i="20"/>
  <c r="GX28" i="20"/>
  <c r="GX34" i="20"/>
  <c r="FE14" i="20"/>
  <c r="BS44" i="20"/>
  <c r="AO31" i="20"/>
  <c r="Z13" i="20"/>
  <c r="BD32" i="20"/>
  <c r="Z25" i="20"/>
  <c r="GX33" i="20"/>
  <c r="GI9" i="20"/>
  <c r="BD31" i="20"/>
  <c r="AO7" i="20"/>
  <c r="HM51" i="20"/>
  <c r="GI35" i="20"/>
  <c r="BD10" i="20"/>
  <c r="Z40" i="20"/>
  <c r="HM24" i="20"/>
  <c r="FE7" i="20"/>
  <c r="BD38" i="20"/>
  <c r="GX42" i="20"/>
  <c r="GI30" i="20"/>
  <c r="BD22" i="20"/>
  <c r="GX14" i="20"/>
  <c r="GI50" i="20"/>
  <c r="BS32" i="20"/>
  <c r="BD6" i="20"/>
  <c r="GX43" i="20"/>
  <c r="FE6" i="20"/>
  <c r="BS8" i="20"/>
  <c r="HM7" i="20"/>
  <c r="FT34" i="20"/>
  <c r="BD21" i="20"/>
  <c r="GI18" i="20"/>
  <c r="FT50" i="20"/>
  <c r="BS46" i="20"/>
  <c r="Z19" i="20"/>
  <c r="FT37" i="20"/>
  <c r="BS16" i="20"/>
  <c r="AO12" i="20"/>
  <c r="GX24" i="20"/>
  <c r="GI14" i="20"/>
  <c r="BS49" i="20"/>
  <c r="FE31" i="20"/>
  <c r="BS18" i="20"/>
  <c r="AO27" i="20"/>
  <c r="GI37" i="20"/>
  <c r="GI52" i="20"/>
  <c r="BD49" i="20"/>
  <c r="HM34" i="20"/>
  <c r="FT20" i="20"/>
  <c r="BD35" i="20"/>
  <c r="GX26" i="20"/>
  <c r="HM23" i="20"/>
  <c r="BD15" i="20"/>
  <c r="FT10" i="20"/>
  <c r="Z9" i="20"/>
  <c r="BD40" i="20"/>
  <c r="FT11" i="20"/>
  <c r="AO22" i="20"/>
  <c r="GI25" i="20"/>
  <c r="AO6" i="20"/>
  <c r="GI5" i="20"/>
  <c r="AO5" i="20"/>
  <c r="FT24" i="20"/>
  <c r="FE46" i="20"/>
  <c r="Z35" i="20"/>
  <c r="AO28" i="20"/>
  <c r="FT6" i="20"/>
  <c r="Z50" i="20"/>
  <c r="AO43" i="20"/>
  <c r="GX51" i="20"/>
  <c r="Z30" i="20"/>
  <c r="AO17" i="20"/>
  <c r="FE10" i="20"/>
  <c r="Z45" i="20"/>
  <c r="GX29" i="20"/>
  <c r="HM8" i="20"/>
  <c r="GX49" i="20"/>
  <c r="FE44" i="20"/>
  <c r="GI15" i="20"/>
  <c r="BS28" i="20"/>
  <c r="AO46" i="20"/>
  <c r="HM35" i="20"/>
  <c r="GI31" i="20"/>
  <c r="BS12" i="20"/>
  <c r="GX41" i="20"/>
  <c r="FT41" i="20"/>
  <c r="GI47" i="20"/>
  <c r="AO38" i="20"/>
  <c r="GX13" i="20"/>
  <c r="FT8" i="20"/>
  <c r="BD23" i="20"/>
  <c r="Z24" i="20"/>
  <c r="HM25" i="20"/>
  <c r="FE38" i="20"/>
  <c r="BS40" i="20"/>
  <c r="Z8" i="20"/>
  <c r="HM41" i="20"/>
  <c r="FE22" i="20"/>
  <c r="BS24" i="20"/>
  <c r="Z5" i="20"/>
  <c r="HM15" i="20"/>
  <c r="FT18" i="20"/>
  <c r="BS31" i="20"/>
  <c r="BD5" i="20"/>
  <c r="Z51" i="20"/>
  <c r="FT9" i="20"/>
  <c r="AO44" i="20"/>
  <c r="HM39" i="20"/>
  <c r="GI7" i="20"/>
  <c r="BD51" i="20"/>
  <c r="HM9" i="20"/>
  <c r="FE21" i="20"/>
  <c r="BD33" i="20"/>
  <c r="HM31" i="20"/>
  <c r="GX35" i="20"/>
  <c r="BD50" i="20"/>
  <c r="Z34" i="20"/>
  <c r="HM16" i="20"/>
  <c r="GI34" i="20"/>
  <c r="BD14" i="20"/>
  <c r="HM18" i="20"/>
  <c r="FE11" i="20"/>
  <c r="BS37" i="20"/>
  <c r="Z14" i="20"/>
  <c r="FT15" i="20"/>
  <c r="AO48" i="20"/>
  <c r="K5" i="20"/>
  <c r="K14" i="20"/>
  <c r="K9" i="20"/>
  <c r="K25" i="20"/>
  <c r="K42" i="20"/>
  <c r="K49" i="20"/>
  <c r="K17" i="20"/>
  <c r="K31" i="20"/>
  <c r="K52" i="20"/>
  <c r="K28" i="20"/>
  <c r="K7" i="20"/>
  <c r="K16" i="20"/>
  <c r="K41" i="20"/>
  <c r="K23" i="20"/>
  <c r="K21" i="20"/>
  <c r="K40" i="20"/>
  <c r="K44" i="20"/>
  <c r="K43" i="20"/>
  <c r="K8" i="20"/>
  <c r="K26" i="20"/>
  <c r="K36" i="20"/>
  <c r="K29" i="20"/>
  <c r="K39" i="20"/>
  <c r="K24" i="20"/>
  <c r="K32" i="20"/>
  <c r="K35" i="20"/>
  <c r="K50" i="20"/>
  <c r="K12" i="20"/>
  <c r="K45" i="20"/>
  <c r="K13" i="20"/>
  <c r="K38" i="20"/>
  <c r="K37" i="20"/>
  <c r="K47" i="20"/>
  <c r="K10" i="20"/>
  <c r="K19" i="20"/>
  <c r="K51" i="20"/>
  <c r="K11" i="20"/>
  <c r="K6" i="20"/>
  <c r="K33" i="20"/>
  <c r="K27" i="20"/>
  <c r="K20" i="20"/>
  <c r="K48" i="20"/>
  <c r="K15" i="20"/>
  <c r="K34" i="20"/>
  <c r="K22" i="20"/>
  <c r="K46" i="20"/>
  <c r="K18" i="20"/>
  <c r="K30" i="20"/>
  <c r="AM3" i="20"/>
  <c r="AM56" i="20" s="1"/>
  <c r="AM32" i="20" s="1"/>
  <c r="FS51" i="20"/>
  <c r="FS13" i="20"/>
  <c r="FS17" i="20"/>
  <c r="FS21" i="20"/>
  <c r="FS41" i="20"/>
  <c r="FS40" i="20"/>
  <c r="FS26" i="20"/>
  <c r="FS34" i="20"/>
  <c r="FS14" i="20"/>
  <c r="FS50" i="20"/>
  <c r="FS9" i="20"/>
  <c r="FS6" i="20"/>
  <c r="FS29" i="20"/>
  <c r="FS25" i="20"/>
  <c r="FS52" i="20"/>
  <c r="FS43" i="20"/>
  <c r="FS38" i="20"/>
  <c r="FS45" i="20"/>
  <c r="FS33" i="20"/>
  <c r="FS16" i="20"/>
  <c r="FS5" i="20"/>
  <c r="FS32" i="20"/>
  <c r="FS49" i="20"/>
  <c r="FS8" i="20"/>
  <c r="FS47" i="20"/>
  <c r="FS10" i="20"/>
  <c r="FS18" i="20"/>
  <c r="FS23" i="20"/>
  <c r="FS19" i="20"/>
  <c r="FS27" i="20"/>
  <c r="FS30" i="20"/>
  <c r="FS22" i="20"/>
  <c r="FS48" i="20"/>
  <c r="FS12" i="20"/>
  <c r="FS37" i="20"/>
  <c r="FS15" i="20"/>
  <c r="FS20" i="20"/>
  <c r="FS31" i="20"/>
  <c r="FS28" i="20"/>
  <c r="FS24" i="20"/>
  <c r="FS36" i="20"/>
  <c r="FS44" i="20"/>
  <c r="FS7" i="20"/>
  <c r="FS11" i="20"/>
  <c r="FS39" i="20"/>
  <c r="FS42" i="20"/>
  <c r="FS35" i="20"/>
  <c r="FS46" i="20"/>
  <c r="GH48" i="20"/>
  <c r="HL45" i="20"/>
  <c r="GH11" i="20"/>
  <c r="HL30" i="20"/>
  <c r="GH26" i="20"/>
  <c r="GH10" i="20"/>
  <c r="HL46" i="20"/>
  <c r="GW23" i="20"/>
  <c r="GW18" i="20"/>
  <c r="GW52" i="20"/>
  <c r="HL10" i="20"/>
  <c r="GH43" i="20"/>
  <c r="GH20" i="20"/>
  <c r="GH42" i="20"/>
  <c r="GH18" i="20"/>
  <c r="GW9" i="20"/>
  <c r="GW31" i="20"/>
  <c r="GW26" i="20"/>
  <c r="HL50" i="20"/>
  <c r="GW43" i="20"/>
  <c r="GH23" i="20"/>
  <c r="GW17" i="20"/>
  <c r="GH31" i="20"/>
  <c r="GW25" i="20"/>
  <c r="HL24" i="20"/>
  <c r="GW14" i="20"/>
  <c r="HL28" i="20"/>
  <c r="GW41" i="20"/>
  <c r="GH27" i="20"/>
  <c r="GW7" i="20"/>
  <c r="HL35" i="20"/>
  <c r="GW10" i="20"/>
  <c r="GH49" i="20"/>
  <c r="HL52" i="20"/>
  <c r="HL5" i="20"/>
  <c r="GH19" i="20"/>
  <c r="HL40" i="20"/>
  <c r="HL44" i="20"/>
  <c r="GH30" i="20"/>
  <c r="HL48" i="20"/>
  <c r="GW39" i="20"/>
  <c r="GW34" i="20"/>
  <c r="GH14" i="20"/>
  <c r="GW30" i="20"/>
  <c r="HL31" i="20"/>
  <c r="GW21" i="20"/>
  <c r="HL39" i="20"/>
  <c r="GW40" i="20"/>
  <c r="GH15" i="20"/>
  <c r="HL26" i="20"/>
  <c r="GW51" i="20"/>
  <c r="GH36" i="20"/>
  <c r="GH25" i="20"/>
  <c r="HL13" i="20"/>
  <c r="GW28" i="20"/>
  <c r="GW49" i="20"/>
  <c r="GH16" i="20"/>
  <c r="HL19" i="20"/>
  <c r="HL17" i="20"/>
  <c r="GH51" i="20"/>
  <c r="GH13" i="20"/>
  <c r="GH34" i="20"/>
  <c r="GH46" i="20"/>
  <c r="GH52" i="20"/>
  <c r="GW47" i="20"/>
  <c r="GW42" i="20"/>
  <c r="HL23" i="20"/>
  <c r="GW24" i="20"/>
  <c r="GH38" i="20"/>
  <c r="GW27" i="20"/>
  <c r="GH22" i="20"/>
  <c r="HL22" i="20"/>
  <c r="GW48" i="20"/>
  <c r="GH28" i="20"/>
  <c r="HL16" i="20"/>
  <c r="HL18" i="20"/>
  <c r="GW20" i="20"/>
  <c r="GW46" i="20"/>
  <c r="GH8" i="20"/>
  <c r="GW36" i="20"/>
  <c r="GW15" i="20"/>
  <c r="HL43" i="20"/>
  <c r="HL27" i="20"/>
  <c r="HL7" i="20"/>
  <c r="GH29" i="20"/>
  <c r="GH5" i="20"/>
  <c r="GH24" i="20"/>
  <c r="GW13" i="20"/>
  <c r="GW8" i="20"/>
  <c r="GW50" i="20"/>
  <c r="HL49" i="20"/>
  <c r="GH40" i="20"/>
  <c r="HL9" i="20"/>
  <c r="GH50" i="20"/>
  <c r="HL29" i="20"/>
  <c r="GH7" i="20"/>
  <c r="GW6" i="20"/>
  <c r="HL51" i="20"/>
  <c r="GW22" i="20"/>
  <c r="HL11" i="20"/>
  <c r="GH9" i="20"/>
  <c r="HL33" i="20"/>
  <c r="GH17" i="20"/>
  <c r="GW12" i="20"/>
  <c r="GH39" i="20"/>
  <c r="GW33" i="20"/>
  <c r="HL36" i="20"/>
  <c r="GH33" i="20"/>
  <c r="HL20" i="20"/>
  <c r="HL34" i="20"/>
  <c r="GH12" i="20"/>
  <c r="GW44" i="20"/>
  <c r="HL21" i="20"/>
  <c r="HL37" i="20"/>
  <c r="HL15" i="20"/>
  <c r="GH45" i="20"/>
  <c r="GH21" i="20"/>
  <c r="GH32" i="20"/>
  <c r="GW45" i="20"/>
  <c r="GW16" i="20"/>
  <c r="GW11" i="20"/>
  <c r="HL41" i="20"/>
  <c r="GH37" i="20"/>
  <c r="GW19" i="20"/>
  <c r="HL12" i="20"/>
  <c r="GH6" i="20"/>
  <c r="GW32" i="20"/>
  <c r="HL14" i="20"/>
  <c r="HL38" i="20"/>
  <c r="GW35" i="20"/>
  <c r="HL47" i="20"/>
  <c r="GW38" i="20"/>
  <c r="HL8" i="20"/>
  <c r="GW5" i="20"/>
  <c r="GH35" i="20"/>
  <c r="GW29" i="20"/>
  <c r="HL6" i="20"/>
  <c r="GH44" i="20"/>
  <c r="GH47" i="20"/>
  <c r="GW37" i="20"/>
  <c r="HL25" i="20"/>
  <c r="GH41" i="20"/>
  <c r="HL32" i="20"/>
  <c r="HL42" i="20"/>
  <c r="AP34" i="20"/>
  <c r="GY18" i="20"/>
  <c r="CS13" i="20"/>
  <c r="V30" i="20"/>
  <c r="CS26" i="20"/>
  <c r="U46" i="20"/>
  <c r="EZ45" i="20"/>
  <c r="U18" i="20"/>
  <c r="FO11" i="20"/>
  <c r="CR42" i="20"/>
  <c r="CC35" i="20"/>
  <c r="FA5" i="20"/>
  <c r="HH36" i="20"/>
  <c r="EL47" i="20"/>
  <c r="DV10" i="20"/>
  <c r="AK38" i="20"/>
  <c r="EZ10" i="20"/>
  <c r="GU36" i="20"/>
  <c r="EZ51" i="20"/>
  <c r="GS24" i="20"/>
  <c r="HH19" i="20"/>
  <c r="GJ17" i="20"/>
  <c r="AJ25" i="20"/>
  <c r="CR9" i="20"/>
  <c r="FA17" i="20"/>
  <c r="FQ38" i="20"/>
  <c r="GU31" i="20"/>
  <c r="AJ41" i="20"/>
  <c r="FU34" i="20"/>
  <c r="EL31" i="20"/>
  <c r="F19" i="20"/>
  <c r="GT42" i="20"/>
  <c r="EB7" i="20"/>
  <c r="GT47" i="20"/>
  <c r="G15" i="20"/>
  <c r="CD37" i="20"/>
  <c r="AZ8" i="20"/>
  <c r="U30" i="20"/>
  <c r="FO50" i="20"/>
  <c r="CX37" i="20"/>
  <c r="AZ14" i="20"/>
  <c r="DH36" i="20"/>
  <c r="AK33" i="20"/>
  <c r="FD48" i="20"/>
  <c r="FD35" i="20"/>
  <c r="FD31" i="20"/>
  <c r="FD33" i="20"/>
  <c r="FD27" i="20"/>
  <c r="FD26" i="20"/>
  <c r="FD12" i="20"/>
  <c r="FD15" i="20"/>
  <c r="FD20" i="20"/>
  <c r="FD18" i="20"/>
  <c r="FD24" i="20"/>
  <c r="FD34" i="20"/>
  <c r="FD36" i="20"/>
  <c r="FD5" i="20"/>
  <c r="FD40" i="20"/>
  <c r="FD21" i="20"/>
  <c r="FD52" i="20"/>
  <c r="FD37" i="20"/>
  <c r="FD14" i="20"/>
  <c r="FD30" i="20"/>
  <c r="FD46" i="20"/>
  <c r="FD9" i="20"/>
  <c r="FD49" i="20"/>
  <c r="FD45" i="20"/>
  <c r="FD11" i="20"/>
  <c r="FD10" i="20"/>
  <c r="FD50" i="20"/>
  <c r="FD51" i="20"/>
  <c r="FD43" i="20"/>
  <c r="FD17" i="20"/>
  <c r="FD8" i="20"/>
  <c r="FD42" i="20"/>
  <c r="FD16" i="20"/>
  <c r="FD28" i="20"/>
  <c r="FD13" i="20"/>
  <c r="FD32" i="20"/>
  <c r="FD29" i="20"/>
  <c r="FD44" i="20"/>
  <c r="FD7" i="20"/>
  <c r="FD39" i="20"/>
  <c r="FD23" i="20"/>
  <c r="FD6" i="20"/>
  <c r="FD22" i="20"/>
  <c r="FD38" i="20"/>
  <c r="FD25" i="20"/>
  <c r="FD41" i="20"/>
  <c r="FD47" i="20"/>
  <c r="FD19" i="20"/>
  <c r="EL15" i="20"/>
  <c r="CC22" i="20"/>
  <c r="U19" i="20"/>
  <c r="F36" i="20"/>
  <c r="AZ16" i="20"/>
  <c r="HH18" i="20"/>
  <c r="CR18" i="20"/>
  <c r="DX16" i="20"/>
  <c r="D17" i="11"/>
  <c r="E17" i="11" s="1"/>
  <c r="D19" i="11"/>
  <c r="E19" i="11" s="1"/>
  <c r="D18" i="11"/>
  <c r="E18" i="11" s="1"/>
  <c r="C51" i="19"/>
  <c r="FV3" i="20" s="1"/>
  <c r="F51" i="19"/>
  <c r="FY3" i="20" s="1"/>
  <c r="D13" i="11"/>
  <c r="E13" i="11" s="1"/>
  <c r="F33" i="19"/>
  <c r="CM3" i="20" s="1"/>
  <c r="D63" i="11"/>
  <c r="D51" i="19"/>
  <c r="FH3" i="20" s="1"/>
  <c r="E51" i="19"/>
  <c r="HQ3" i="20" s="1"/>
  <c r="E101" i="19"/>
  <c r="D101" i="19"/>
  <c r="C101" i="19"/>
  <c r="C33" i="19"/>
  <c r="CY3" i="20" s="1"/>
  <c r="D33" i="19"/>
  <c r="CK3" i="20" s="1"/>
  <c r="C113" i="19"/>
  <c r="CI3" i="30" s="1"/>
  <c r="D21" i="11"/>
  <c r="E33" i="19"/>
  <c r="ET3" i="20" s="1"/>
  <c r="D113" i="19"/>
  <c r="DH3" i="30" s="1"/>
  <c r="D22" i="11"/>
  <c r="D23" i="11"/>
  <c r="D24" i="11"/>
  <c r="AA48" i="20"/>
  <c r="CI32" i="20"/>
  <c r="FF16" i="20"/>
  <c r="AP48" i="20"/>
  <c r="HN32" i="20"/>
  <c r="AA7" i="20"/>
  <c r="FF39" i="20"/>
  <c r="GY23" i="20"/>
  <c r="AP7" i="20"/>
  <c r="AA26" i="20"/>
  <c r="GY42" i="20"/>
  <c r="HN16" i="20"/>
  <c r="AA41" i="20"/>
  <c r="FF9" i="20"/>
  <c r="AP45" i="20"/>
  <c r="EQ19" i="20"/>
  <c r="HN33" i="20"/>
  <c r="EQ15" i="20"/>
  <c r="AP30" i="20"/>
  <c r="CI5" i="20"/>
  <c r="CI46" i="20"/>
  <c r="EQ31" i="20"/>
  <c r="DX9" i="20"/>
  <c r="GF14" i="20"/>
  <c r="BB3" i="20"/>
  <c r="BB56" i="20" s="1"/>
  <c r="BB18" i="20" s="1"/>
  <c r="CX8" i="20"/>
  <c r="FU40" i="20"/>
  <c r="GJ28" i="20"/>
  <c r="BP52" i="20"/>
  <c r="DX18" i="20"/>
  <c r="CT33" i="20"/>
  <c r="DJ3" i="20"/>
  <c r="DJ56" i="20" s="1"/>
  <c r="DJ12" i="20" s="1"/>
  <c r="FU38" i="20"/>
  <c r="DM25" i="20"/>
  <c r="GJ33" i="20"/>
  <c r="GJ14" i="20"/>
  <c r="DX43" i="20"/>
  <c r="CX31" i="20"/>
  <c r="GJ36" i="20"/>
  <c r="BT33" i="20"/>
  <c r="EB44" i="20"/>
  <c r="F13" i="20"/>
  <c r="G23" i="20"/>
  <c r="GJ39" i="20"/>
  <c r="CT46" i="20"/>
  <c r="CX35" i="20"/>
  <c r="DX5" i="20"/>
  <c r="CT40" i="20"/>
  <c r="DM17" i="20"/>
  <c r="L39" i="20"/>
  <c r="GJ31" i="20"/>
  <c r="EB27" i="20"/>
  <c r="F25" i="20"/>
  <c r="F51" i="20"/>
  <c r="EB32" i="20"/>
  <c r="DM29" i="20"/>
  <c r="EB11" i="20"/>
  <c r="F9" i="20"/>
  <c r="F27" i="20"/>
  <c r="EB23" i="20"/>
  <c r="CT12" i="20"/>
  <c r="BT43" i="20"/>
  <c r="BE33" i="20"/>
  <c r="BT32" i="20"/>
  <c r="AY26" i="20"/>
  <c r="EM40" i="20"/>
  <c r="FB11" i="20"/>
  <c r="DI34" i="20"/>
  <c r="HJ51" i="20"/>
  <c r="FQ17" i="20"/>
  <c r="DI38" i="20"/>
  <c r="FB6" i="20"/>
  <c r="FQ29" i="20"/>
  <c r="DG50" i="20"/>
  <c r="DI24" i="20"/>
  <c r="EM50" i="20"/>
  <c r="CD49" i="20"/>
  <c r="CD22" i="20"/>
  <c r="CC21" i="20"/>
  <c r="DH14" i="20"/>
  <c r="DV29" i="20"/>
  <c r="EL25" i="20"/>
  <c r="AK37" i="20"/>
  <c r="DG28" i="20"/>
  <c r="HH26" i="20"/>
  <c r="HI20" i="20"/>
  <c r="AA32" i="20"/>
  <c r="CI8" i="20"/>
  <c r="GY40" i="20"/>
  <c r="AP24" i="20"/>
  <c r="AA47" i="20"/>
  <c r="CI31" i="20"/>
  <c r="FF15" i="20"/>
  <c r="AP47" i="20"/>
  <c r="HN31" i="20"/>
  <c r="CI26" i="20"/>
  <c r="AP42" i="20"/>
  <c r="EQ40" i="20"/>
  <c r="CI41" i="20"/>
  <c r="CI45" i="20"/>
  <c r="HN29" i="20"/>
  <c r="EQ7" i="20"/>
  <c r="EQ11" i="20"/>
  <c r="CI22" i="20"/>
  <c r="HN18" i="20"/>
  <c r="HN45" i="20"/>
  <c r="GY46" i="20"/>
  <c r="BP9" i="20"/>
  <c r="DX14" i="20"/>
  <c r="CT45" i="20"/>
  <c r="DM43" i="20"/>
  <c r="FU46" i="20"/>
  <c r="DM6" i="20"/>
  <c r="L14" i="20"/>
  <c r="DX40" i="20"/>
  <c r="DX7" i="20"/>
  <c r="GF18" i="20"/>
  <c r="CX25" i="20"/>
  <c r="FU11" i="20"/>
  <c r="DM26" i="20"/>
  <c r="L10" i="20"/>
  <c r="BP5" i="20"/>
  <c r="CT31" i="20"/>
  <c r="FU19" i="20"/>
  <c r="L33" i="20"/>
  <c r="BT35" i="20"/>
  <c r="BE15" i="20"/>
  <c r="F15" i="20"/>
  <c r="CX20" i="20"/>
  <c r="DX28" i="20"/>
  <c r="CT28" i="20"/>
  <c r="GJ9" i="20"/>
  <c r="BP40" i="20"/>
  <c r="CX30" i="20"/>
  <c r="GJ15" i="20"/>
  <c r="BP39" i="20"/>
  <c r="EB42" i="20"/>
  <c r="BE8" i="20"/>
  <c r="G46" i="20"/>
  <c r="GF17" i="20"/>
  <c r="G30" i="20"/>
  <c r="EB22" i="20"/>
  <c r="BE24" i="20"/>
  <c r="F43" i="20"/>
  <c r="BP7" i="20"/>
  <c r="F21" i="20"/>
  <c r="EB37" i="20"/>
  <c r="L11" i="20"/>
  <c r="F10" i="20"/>
  <c r="BE42" i="20"/>
  <c r="EM51" i="20"/>
  <c r="FB12" i="20"/>
  <c r="GU37" i="20"/>
  <c r="FQ14" i="20"/>
  <c r="DH49" i="20"/>
  <c r="EM38" i="20"/>
  <c r="FB41" i="20"/>
  <c r="DI20" i="20"/>
  <c r="HJ10" i="20"/>
  <c r="EM8" i="20"/>
  <c r="DI45" i="20"/>
  <c r="GU47" i="20"/>
  <c r="DV16" i="20"/>
  <c r="CC48" i="20"/>
  <c r="CR14" i="20"/>
  <c r="GD49" i="20"/>
  <c r="DV24" i="20"/>
  <c r="EL6" i="20"/>
  <c r="BN12" i="20"/>
  <c r="AJ49" i="20"/>
  <c r="AK16" i="20"/>
  <c r="CI24" i="20"/>
  <c r="GY48" i="20"/>
  <c r="AP20" i="20"/>
  <c r="AA35" i="20"/>
  <c r="CI11" i="20"/>
  <c r="GY35" i="20"/>
  <c r="AP11" i="20"/>
  <c r="AA10" i="20"/>
  <c r="GY10" i="20"/>
  <c r="EQ36" i="20"/>
  <c r="CI17" i="20"/>
  <c r="FF13" i="20"/>
  <c r="EQ35" i="20"/>
  <c r="AP6" i="20"/>
  <c r="AA46" i="20"/>
  <c r="HN37" i="20"/>
  <c r="HN22" i="20"/>
  <c r="AP37" i="20"/>
  <c r="DX8" i="20"/>
  <c r="DX35" i="20"/>
  <c r="CT48" i="20"/>
  <c r="CX40" i="20"/>
  <c r="FU17" i="20"/>
  <c r="L45" i="20"/>
  <c r="DX20" i="20"/>
  <c r="GF22" i="20"/>
  <c r="GF8" i="20"/>
  <c r="CX44" i="20"/>
  <c r="FU5" i="20"/>
  <c r="L42" i="20"/>
  <c r="BP18" i="20"/>
  <c r="GF15" i="20"/>
  <c r="DM33" i="20"/>
  <c r="EB14" i="20"/>
  <c r="EB28" i="20"/>
  <c r="F45" i="20"/>
  <c r="G19" i="20"/>
  <c r="DX33" i="20"/>
  <c r="GF12" i="20"/>
  <c r="BP13" i="20"/>
  <c r="CT15" i="20"/>
  <c r="FU36" i="20"/>
  <c r="GJ6" i="20"/>
  <c r="GJ22" i="20"/>
  <c r="BE35" i="20"/>
  <c r="G45" i="20"/>
  <c r="L51" i="20"/>
  <c r="CT51" i="20"/>
  <c r="BT14" i="20"/>
  <c r="F6" i="20"/>
  <c r="G11" i="20"/>
  <c r="F41" i="20"/>
  <c r="GJ42" i="20"/>
  <c r="BE43" i="20"/>
  <c r="L22" i="20"/>
  <c r="HJ44" i="20"/>
  <c r="GU20" i="20"/>
  <c r="DI48" i="20"/>
  <c r="FQ47" i="20"/>
  <c r="EM48" i="20"/>
  <c r="HJ31" i="20"/>
  <c r="DI30" i="20"/>
  <c r="FQ16" i="20"/>
  <c r="DV51" i="20"/>
  <c r="FQ50" i="20"/>
  <c r="GU45" i="20"/>
  <c r="CD29" i="20"/>
  <c r="CC32" i="20"/>
  <c r="AY37" i="20"/>
  <c r="DV41" i="20"/>
  <c r="AK8" i="20"/>
  <c r="HI36" i="20"/>
  <c r="AJ16" i="20"/>
  <c r="AK26" i="20"/>
  <c r="AK27" i="20"/>
  <c r="EM20" i="20"/>
  <c r="DI15" i="20"/>
  <c r="GU25" i="20"/>
  <c r="GD45" i="20"/>
  <c r="CC16" i="20"/>
  <c r="AY25" i="20"/>
  <c r="GD7" i="20"/>
  <c r="EK16" i="20"/>
  <c r="EK11" i="20"/>
  <c r="DG51" i="20"/>
  <c r="FO48" i="20"/>
  <c r="AJ5" i="20"/>
  <c r="AK11" i="20"/>
  <c r="GS47" i="20"/>
  <c r="DI8" i="20"/>
  <c r="FQ48" i="20"/>
  <c r="CC38" i="20"/>
  <c r="CD14" i="20"/>
  <c r="CC13" i="20"/>
  <c r="AY17" i="20"/>
  <c r="GD18" i="20"/>
  <c r="EL33" i="20"/>
  <c r="DG11" i="20"/>
  <c r="FB37" i="20"/>
  <c r="FQ45" i="20"/>
  <c r="CD23" i="20"/>
  <c r="DG39" i="20"/>
  <c r="DG33" i="20"/>
  <c r="HI40" i="20"/>
  <c r="CD43" i="20"/>
  <c r="EK51" i="20"/>
  <c r="DG13" i="20"/>
  <c r="HI25" i="20"/>
  <c r="EZ26" i="20"/>
  <c r="GD42" i="20"/>
  <c r="DV33" i="20"/>
  <c r="AK29" i="20"/>
  <c r="DG34" i="20"/>
  <c r="CD17" i="20"/>
  <c r="DV28" i="20"/>
  <c r="AJ39" i="20"/>
  <c r="FO52" i="20"/>
  <c r="V7" i="20"/>
  <c r="FA39" i="20"/>
  <c r="FA19" i="20"/>
  <c r="BN19" i="20"/>
  <c r="DH34" i="20"/>
  <c r="DH5" i="20"/>
  <c r="U32" i="20"/>
  <c r="CS35" i="20"/>
  <c r="U16" i="20"/>
  <c r="EZ46" i="20"/>
  <c r="GT51" i="20"/>
  <c r="DH11" i="20"/>
  <c r="FP37" i="20"/>
  <c r="U28" i="20"/>
  <c r="DW46" i="20"/>
  <c r="FA42" i="20"/>
  <c r="GT46" i="20"/>
  <c r="BN15" i="20"/>
  <c r="FP28" i="20"/>
  <c r="V25" i="20"/>
  <c r="CS25" i="20"/>
  <c r="DW12" i="20"/>
  <c r="EZ39" i="20"/>
  <c r="GS16" i="20"/>
  <c r="GS45" i="20"/>
  <c r="FP46" i="20"/>
  <c r="V15" i="20"/>
  <c r="CS32" i="20"/>
  <c r="DW13" i="20"/>
  <c r="BO51" i="20"/>
  <c r="AZ23" i="20"/>
  <c r="BO7" i="20"/>
  <c r="BO26" i="20"/>
  <c r="AZ21" i="20"/>
  <c r="BO47" i="20"/>
  <c r="CI20" i="20"/>
  <c r="GY44" i="20"/>
  <c r="AP16" i="20"/>
  <c r="AA31" i="20"/>
  <c r="CI7" i="20"/>
  <c r="GY31" i="20"/>
  <c r="HN51" i="20"/>
  <c r="CI50" i="20"/>
  <c r="AP50" i="20"/>
  <c r="EQ32" i="20"/>
  <c r="CI9" i="20"/>
  <c r="AA20" i="20"/>
  <c r="FF44" i="20"/>
  <c r="GY20" i="20"/>
  <c r="HN44" i="20"/>
  <c r="AA11" i="20"/>
  <c r="FF31" i="20"/>
  <c r="GY7" i="20"/>
  <c r="HN27" i="20"/>
  <c r="FF50" i="20"/>
  <c r="HN50" i="20"/>
  <c r="EQ12" i="20"/>
  <c r="FF17" i="20"/>
  <c r="AP22" i="20"/>
  <c r="EQ23" i="20"/>
  <c r="GY30" i="20"/>
  <c r="FF22" i="20"/>
  <c r="EQ39" i="20"/>
  <c r="EQ6" i="20"/>
  <c r="EQ42" i="20"/>
  <c r="DX41" i="20"/>
  <c r="CT13" i="20"/>
  <c r="CX45" i="20"/>
  <c r="FU23" i="20"/>
  <c r="GJ20" i="20"/>
  <c r="L23" i="20"/>
  <c r="BP51" i="20"/>
  <c r="GF33" i="20"/>
  <c r="CX13" i="20"/>
  <c r="FU27" i="20"/>
  <c r="GJ29" i="20"/>
  <c r="L28" i="20"/>
  <c r="DX26" i="20"/>
  <c r="CX46" i="20"/>
  <c r="GJ23" i="20"/>
  <c r="BT20" i="20"/>
  <c r="BE46" i="20"/>
  <c r="G42" i="20"/>
  <c r="FU32" i="20"/>
  <c r="DX47" i="20"/>
  <c r="CX18" i="20"/>
  <c r="BP27" i="20"/>
  <c r="CX49" i="20"/>
  <c r="GJ5" i="20"/>
  <c r="GF28" i="20"/>
  <c r="BT8" i="20"/>
  <c r="F20" i="20"/>
  <c r="F34" i="20"/>
  <c r="BE49" i="20"/>
  <c r="L15" i="20"/>
  <c r="BE51" i="20"/>
  <c r="G27" i="20"/>
  <c r="L5" i="20"/>
  <c r="DX17" i="20"/>
  <c r="BT16" i="20"/>
  <c r="F24" i="20"/>
  <c r="BE36" i="20"/>
  <c r="FQ40" i="20"/>
  <c r="DI37" i="20"/>
  <c r="FB16" i="20"/>
  <c r="HJ23" i="20"/>
  <c r="EM44" i="20"/>
  <c r="GU22" i="20"/>
  <c r="FQ24" i="20"/>
  <c r="HJ27" i="20"/>
  <c r="EM5" i="20"/>
  <c r="DI52" i="20"/>
  <c r="CC26" i="20"/>
  <c r="CD6" i="20"/>
  <c r="CD8" i="20"/>
  <c r="GD35" i="20"/>
  <c r="EK24" i="20"/>
  <c r="DG23" i="20"/>
  <c r="AK24" i="20"/>
  <c r="HI28" i="20"/>
  <c r="HI29" i="20"/>
  <c r="FO16" i="20"/>
  <c r="FB40" i="20"/>
  <c r="HJ12" i="20"/>
  <c r="CR10" i="20"/>
  <c r="CD26" i="20"/>
  <c r="CC25" i="20"/>
  <c r="AY33" i="20"/>
  <c r="GS15" i="20"/>
  <c r="EL29" i="20"/>
  <c r="HH30" i="20"/>
  <c r="DG32" i="20"/>
  <c r="HH10" i="20"/>
  <c r="FO20" i="20"/>
  <c r="FO12" i="20"/>
  <c r="EM15" i="20"/>
  <c r="DI32" i="20"/>
  <c r="GU33" i="20"/>
  <c r="CR41" i="20"/>
  <c r="CC20" i="20"/>
  <c r="CR46" i="20"/>
  <c r="DV19" i="20"/>
  <c r="DV21" i="20"/>
  <c r="EL14" i="20"/>
  <c r="HI51" i="20"/>
  <c r="DI29" i="20"/>
  <c r="GU12" i="20"/>
  <c r="GT44" i="20"/>
  <c r="DG8" i="20"/>
  <c r="HI45" i="20"/>
  <c r="GS31" i="20"/>
  <c r="GD20" i="20"/>
  <c r="HI46" i="20"/>
  <c r="FO28" i="20"/>
  <c r="GT23" i="20"/>
  <c r="EZ11" i="20"/>
  <c r="AY11" i="20"/>
  <c r="EL19" i="20"/>
  <c r="DG17" i="20"/>
  <c r="HI9" i="20"/>
  <c r="CR33" i="20"/>
  <c r="EL18" i="20"/>
  <c r="HH12" i="20"/>
  <c r="FO5" i="20"/>
  <c r="EZ38" i="20"/>
  <c r="EZ15" i="20"/>
  <c r="BN5" i="20"/>
  <c r="GS28" i="20"/>
  <c r="DH39" i="20"/>
  <c r="U7" i="20"/>
  <c r="V40" i="20"/>
  <c r="DW38" i="20"/>
  <c r="FA21" i="20"/>
  <c r="GT45" i="20"/>
  <c r="GT43" i="20"/>
  <c r="DH16" i="20"/>
  <c r="V24" i="20"/>
  <c r="CS49" i="20"/>
  <c r="DW24" i="20"/>
  <c r="EZ34" i="20"/>
  <c r="BN51" i="20"/>
  <c r="GS26" i="20"/>
  <c r="DH28" i="20"/>
  <c r="V49" i="20"/>
  <c r="CS27" i="20"/>
  <c r="V50" i="20"/>
  <c r="EZ35" i="20"/>
  <c r="GT10" i="20"/>
  <c r="DH26" i="20"/>
  <c r="FP39" i="20"/>
  <c r="U38" i="20"/>
  <c r="CS30" i="20"/>
  <c r="AZ28" i="20"/>
  <c r="BO28" i="20"/>
  <c r="AZ7" i="20"/>
  <c r="AZ26" i="20"/>
  <c r="BO27" i="20"/>
  <c r="AZ13" i="20"/>
  <c r="AA16" i="20"/>
  <c r="FF40" i="20"/>
  <c r="GY16" i="20"/>
  <c r="HN40" i="20"/>
  <c r="CI51" i="20"/>
  <c r="FF27" i="20"/>
  <c r="AP51" i="20"/>
  <c r="HN23" i="20"/>
  <c r="FF42" i="20"/>
  <c r="HN42" i="20"/>
  <c r="EQ8" i="20"/>
  <c r="GY49" i="20"/>
  <c r="AP13" i="20"/>
  <c r="EQ18" i="20"/>
  <c r="AP46" i="20"/>
  <c r="FF6" i="20"/>
  <c r="EQ34" i="20"/>
  <c r="AA30" i="20"/>
  <c r="FF52" i="20"/>
  <c r="AP52" i="20"/>
  <c r="AA43" i="20"/>
  <c r="FF43" i="20"/>
  <c r="AP35" i="20"/>
  <c r="AA34" i="20"/>
  <c r="AP18" i="20"/>
  <c r="AA25" i="20"/>
  <c r="FF45" i="20"/>
  <c r="EQ25" i="20"/>
  <c r="EQ22" i="20"/>
  <c r="GY14" i="20"/>
  <c r="GY13" i="20"/>
  <c r="AP14" i="20"/>
  <c r="DX44" i="20"/>
  <c r="GF37" i="20"/>
  <c r="CX9" i="20"/>
  <c r="DM40" i="20"/>
  <c r="EB33" i="20"/>
  <c r="BP30" i="20"/>
  <c r="CT14" i="20"/>
  <c r="FC3" i="20"/>
  <c r="FC56" i="20" s="1"/>
  <c r="FC20" i="20" s="1"/>
  <c r="DM23" i="20"/>
  <c r="GJ25" i="20"/>
  <c r="L27" i="20"/>
  <c r="CT37" i="20"/>
  <c r="FU20" i="20"/>
  <c r="EB38" i="20"/>
  <c r="BE16" i="20"/>
  <c r="F47" i="20"/>
  <c r="FU45" i="20"/>
  <c r="CT41" i="20"/>
  <c r="GJ43" i="20"/>
  <c r="CT21" i="20"/>
  <c r="DM49" i="20"/>
  <c r="BP33" i="20"/>
  <c r="BT28" i="20"/>
  <c r="F5" i="20"/>
  <c r="BP41" i="20"/>
  <c r="DX32" i="20"/>
  <c r="BT27" i="20"/>
  <c r="F26" i="20"/>
  <c r="GF43" i="20"/>
  <c r="BP46" i="20"/>
  <c r="BT34" i="20"/>
  <c r="F7" i="20"/>
  <c r="G29" i="20"/>
  <c r="EM41" i="20"/>
  <c r="DI14" i="20"/>
  <c r="HJ39" i="20"/>
  <c r="EM45" i="20"/>
  <c r="DI43" i="20"/>
  <c r="FB31" i="20"/>
  <c r="GU15" i="20"/>
  <c r="DI28" i="20"/>
  <c r="GU52" i="20"/>
  <c r="CC7" i="20"/>
  <c r="CC37" i="20"/>
  <c r="DV38" i="20"/>
  <c r="EL16" i="20"/>
  <c r="EL39" i="20"/>
  <c r="AJ34" i="20"/>
  <c r="AJ45" i="20"/>
  <c r="AK22" i="20"/>
  <c r="FB32" i="20"/>
  <c r="HJ18" i="20"/>
  <c r="GD15" i="20"/>
  <c r="CD15" i="20"/>
  <c r="CR43" i="20"/>
  <c r="GD8" i="20"/>
  <c r="EK29" i="20"/>
  <c r="EL43" i="20"/>
  <c r="BN46" i="20"/>
  <c r="BN27" i="20"/>
  <c r="DG42" i="20"/>
  <c r="GS34" i="20"/>
  <c r="FB33" i="20"/>
  <c r="HJ35" i="20"/>
  <c r="GD16" i="20"/>
  <c r="CR49" i="20"/>
  <c r="EL52" i="20"/>
  <c r="GD37" i="20"/>
  <c r="EK49" i="20"/>
  <c r="AJ11" i="20"/>
  <c r="FB20" i="20"/>
  <c r="GU19" i="20"/>
  <c r="DV45" i="20"/>
  <c r="AJ48" i="20"/>
  <c r="AK45" i="20"/>
  <c r="CC36" i="20"/>
  <c r="DG27" i="20"/>
  <c r="AK15" i="20"/>
  <c r="GT39" i="20"/>
  <c r="FA24" i="20"/>
  <c r="AY40" i="20"/>
  <c r="HH29" i="20"/>
  <c r="HH31" i="20"/>
  <c r="CD41" i="20"/>
  <c r="EK48" i="20"/>
  <c r="HI38" i="20"/>
  <c r="HI12" i="20"/>
  <c r="FA43" i="20"/>
  <c r="EZ21" i="20"/>
  <c r="GS10" i="20"/>
  <c r="FP49" i="20"/>
  <c r="FP23" i="20"/>
  <c r="U25" i="20"/>
  <c r="DW39" i="20"/>
  <c r="EZ6" i="20"/>
  <c r="BN38" i="20"/>
  <c r="FP44" i="20"/>
  <c r="FP8" i="20"/>
  <c r="V37" i="20"/>
  <c r="DW8" i="20"/>
  <c r="FA34" i="20"/>
  <c r="GT12" i="20"/>
  <c r="DH31" i="20"/>
  <c r="V46" i="20"/>
  <c r="CS12" i="20"/>
  <c r="DW9" i="20"/>
  <c r="EZ52" i="20"/>
  <c r="GS33" i="20"/>
  <c r="DH51" i="20"/>
  <c r="V28" i="20"/>
  <c r="CS20" i="20"/>
  <c r="DW29" i="20"/>
  <c r="BO24" i="20"/>
  <c r="AZ11" i="20"/>
  <c r="AZ5" i="20"/>
  <c r="BO6" i="20"/>
  <c r="BO30" i="20"/>
  <c r="FF48" i="20"/>
  <c r="AP44" i="20"/>
  <c r="AA39" i="20"/>
  <c r="FF35" i="20"/>
  <c r="AP31" i="20"/>
  <c r="AA18" i="20"/>
  <c r="AP10" i="20"/>
  <c r="AA17" i="20"/>
  <c r="FF29" i="20"/>
  <c r="EQ14" i="20"/>
  <c r="AP25" i="20"/>
  <c r="GY5" i="20"/>
  <c r="AP38" i="20"/>
  <c r="HN41" i="20"/>
  <c r="GF6" i="20"/>
  <c r="CT29" i="20"/>
  <c r="CX6" i="20"/>
  <c r="FU8" i="20"/>
  <c r="EB21" i="20"/>
  <c r="DX48" i="20"/>
  <c r="GF13" i="20"/>
  <c r="GV3" i="20"/>
  <c r="GV56" i="20" s="1"/>
  <c r="GV32" i="20" s="1"/>
  <c r="FU43" i="20"/>
  <c r="GJ47" i="20"/>
  <c r="GJ30" i="20"/>
  <c r="GF41" i="20"/>
  <c r="FU52" i="20"/>
  <c r="BT49" i="20"/>
  <c r="BE47" i="20"/>
  <c r="G26" i="20"/>
  <c r="GJ13" i="20"/>
  <c r="GF49" i="20"/>
  <c r="EB45" i="20"/>
  <c r="GF9" i="20"/>
  <c r="FU25" i="20"/>
  <c r="CT26" i="20"/>
  <c r="BT31" i="20"/>
  <c r="F49" i="20"/>
  <c r="DX49" i="20"/>
  <c r="AA12" i="20"/>
  <c r="FF20" i="20"/>
  <c r="AP12" i="20"/>
  <c r="CI47" i="20"/>
  <c r="GY51" i="20"/>
  <c r="HN47" i="20"/>
  <c r="FF34" i="20"/>
  <c r="HN8" i="20"/>
  <c r="FF49" i="20"/>
  <c r="AP33" i="20"/>
  <c r="CI21" i="20"/>
  <c r="EQ37" i="20"/>
  <c r="HN25" i="20"/>
  <c r="EQ27" i="20"/>
  <c r="EQ10" i="20"/>
  <c r="DX30" i="20"/>
  <c r="GF10" i="20"/>
  <c r="CX39" i="20"/>
  <c r="FU33" i="20"/>
  <c r="L48" i="20"/>
  <c r="BP35" i="20"/>
  <c r="CT27" i="20"/>
  <c r="CX42" i="20"/>
  <c r="FU28" i="20"/>
  <c r="EB41" i="20"/>
  <c r="BP6" i="20"/>
  <c r="FR3" i="20"/>
  <c r="FR56" i="20" s="1"/>
  <c r="FR40" i="20" s="1"/>
  <c r="GJ27" i="20"/>
  <c r="BT19" i="20"/>
  <c r="BE29" i="20"/>
  <c r="G9" i="20"/>
  <c r="BP26" i="20"/>
  <c r="GF44" i="20"/>
  <c r="BP38" i="20"/>
  <c r="GF48" i="20"/>
  <c r="GJ44" i="20"/>
  <c r="FU15" i="20"/>
  <c r="EB16" i="20"/>
  <c r="G22" i="20"/>
  <c r="EB30" i="20"/>
  <c r="GJ21" i="20"/>
  <c r="BE44" i="20"/>
  <c r="G17" i="20"/>
  <c r="BT15" i="20"/>
  <c r="DM32" i="20"/>
  <c r="BE40" i="20"/>
  <c r="GJ10" i="20"/>
  <c r="EM26" i="20"/>
  <c r="DI21" i="20"/>
  <c r="FB38" i="20"/>
  <c r="HJ50" i="20"/>
  <c r="EM25" i="20"/>
  <c r="DI23" i="20"/>
  <c r="CC42" i="20"/>
  <c r="FO8" i="20"/>
  <c r="FQ37" i="20"/>
  <c r="CR20" i="20"/>
  <c r="CR5" i="20"/>
  <c r="EL36" i="20"/>
  <c r="DV31" i="20"/>
  <c r="EK6" i="20"/>
  <c r="FO22" i="20"/>
  <c r="HI33" i="20"/>
  <c r="HI34" i="20"/>
  <c r="HH32" i="20"/>
  <c r="DI46" i="20"/>
  <c r="GU32" i="20"/>
  <c r="DV25" i="20"/>
  <c r="CD35" i="20"/>
  <c r="AY27" i="20"/>
  <c r="GD28" i="20"/>
  <c r="EK26" i="20"/>
  <c r="AK40" i="20"/>
  <c r="FO39" i="20"/>
  <c r="FO19" i="20"/>
  <c r="AK6" i="20"/>
  <c r="CS50" i="20"/>
  <c r="FB44" i="20"/>
  <c r="GU26" i="20"/>
  <c r="DV37" i="20"/>
  <c r="CD39" i="20"/>
  <c r="AY47" i="20"/>
  <c r="DV27" i="20"/>
  <c r="EK46" i="20"/>
  <c r="FQ46" i="20"/>
  <c r="FQ5" i="20"/>
  <c r="CC19" i="20"/>
  <c r="EL34" i="20"/>
  <c r="AJ51" i="20"/>
  <c r="GT5" i="20"/>
  <c r="AY52" i="20"/>
  <c r="DG52" i="20"/>
  <c r="DG30" i="20"/>
  <c r="U52" i="20"/>
  <c r="CD33" i="20"/>
  <c r="EL44" i="20"/>
  <c r="HI49" i="20"/>
  <c r="FO25" i="20"/>
  <c r="CC17" i="20"/>
  <c r="AJ22" i="20"/>
  <c r="AK14" i="20"/>
  <c r="GS25" i="20"/>
  <c r="FA22" i="20"/>
  <c r="EZ19" i="20"/>
  <c r="GS17" i="20"/>
  <c r="FP34" i="20"/>
  <c r="U8" i="20"/>
  <c r="CS8" i="20"/>
  <c r="DW33" i="20"/>
  <c r="FP35" i="20"/>
  <c r="GS7" i="20"/>
  <c r="FP16" i="20"/>
  <c r="V47" i="20"/>
  <c r="CS7" i="20"/>
  <c r="EZ48" i="20"/>
  <c r="BN24" i="20"/>
  <c r="GT27" i="20"/>
  <c r="FP11" i="20"/>
  <c r="U36" i="20"/>
  <c r="CS10" i="20"/>
  <c r="FA13" i="20"/>
  <c r="GT35" i="20"/>
  <c r="GT11" i="20"/>
  <c r="FP25" i="20"/>
  <c r="V17" i="20"/>
  <c r="CS14" i="20"/>
  <c r="AZ48" i="20"/>
  <c r="BO21" i="20"/>
  <c r="BO45" i="20"/>
  <c r="AZ47" i="20"/>
  <c r="AZ30" i="20"/>
  <c r="AA8" i="20"/>
  <c r="FF12" i="20"/>
  <c r="AP8" i="20"/>
  <c r="CI43" i="20"/>
  <c r="GY47" i="20"/>
  <c r="HN43" i="20"/>
  <c r="FF26" i="20"/>
  <c r="EQ52" i="20"/>
  <c r="FF41" i="20"/>
  <c r="HN49" i="20"/>
  <c r="FF37" i="20"/>
  <c r="EQ26" i="20"/>
  <c r="HN13" i="20"/>
  <c r="EQ17" i="20"/>
  <c r="EB52" i="20"/>
  <c r="DX46" i="20"/>
  <c r="GF42" i="20"/>
  <c r="CX24" i="20"/>
  <c r="DM22" i="20"/>
  <c r="L32" i="20"/>
  <c r="DX34" i="20"/>
  <c r="CT43" i="20"/>
  <c r="CX11" i="20"/>
  <c r="FU44" i="20"/>
  <c r="EB29" i="20"/>
  <c r="DX12" i="20"/>
  <c r="CX17" i="20"/>
  <c r="EB25" i="20"/>
  <c r="BT50" i="20"/>
  <c r="BE13" i="20"/>
  <c r="G40" i="20"/>
  <c r="BP14" i="20"/>
  <c r="EN3" i="20"/>
  <c r="EN56" i="20" s="1"/>
  <c r="EN14" i="20" s="1"/>
  <c r="DX36" i="20"/>
  <c r="CX41" i="20"/>
  <c r="FF28" i="20"/>
  <c r="HN36" i="20"/>
  <c r="FF51" i="20"/>
  <c r="AP19" i="20"/>
  <c r="GY50" i="20"/>
  <c r="AA49" i="20"/>
  <c r="GY17" i="20"/>
  <c r="AP49" i="20"/>
  <c r="GY38" i="20"/>
  <c r="EQ49" i="20"/>
  <c r="BP37" i="20"/>
  <c r="CT50" i="20"/>
  <c r="CX7" i="20"/>
  <c r="GJ45" i="20"/>
  <c r="BP10" i="20"/>
  <c r="CT49" i="20"/>
  <c r="CX12" i="20"/>
  <c r="GJ8" i="20"/>
  <c r="EB34" i="20"/>
  <c r="CX48" i="20"/>
  <c r="GJ18" i="20"/>
  <c r="BE14" i="20"/>
  <c r="CX50" i="20"/>
  <c r="CT42" i="20"/>
  <c r="BP17" i="20"/>
  <c r="CX32" i="20"/>
  <c r="L31" i="20"/>
  <c r="BT11" i="20"/>
  <c r="F39" i="20"/>
  <c r="BT26" i="20"/>
  <c r="BT37" i="20"/>
  <c r="F8" i="20"/>
  <c r="GF38" i="20"/>
  <c r="CT25" i="20"/>
  <c r="EB24" i="20"/>
  <c r="BT45" i="20"/>
  <c r="FQ51" i="20"/>
  <c r="GU23" i="20"/>
  <c r="FQ44" i="20"/>
  <c r="EM13" i="20"/>
  <c r="FB49" i="20"/>
  <c r="FQ9" i="20"/>
  <c r="FQ23" i="20"/>
  <c r="FQ28" i="20"/>
  <c r="DV7" i="20"/>
  <c r="CD27" i="20"/>
  <c r="GD36" i="20"/>
  <c r="EK25" i="20"/>
  <c r="HH14" i="20"/>
  <c r="HH9" i="20"/>
  <c r="DG22" i="20"/>
  <c r="EM35" i="20"/>
  <c r="FQ25" i="20"/>
  <c r="CD9" i="20"/>
  <c r="CR40" i="20"/>
  <c r="AY21" i="20"/>
  <c r="DV43" i="20"/>
  <c r="EL26" i="20"/>
  <c r="AJ21" i="20"/>
  <c r="DG9" i="20"/>
  <c r="DG26" i="20"/>
  <c r="GS36" i="20"/>
  <c r="FQ33" i="20"/>
  <c r="GU9" i="20"/>
  <c r="CC47" i="20"/>
  <c r="CD32" i="20"/>
  <c r="GS20" i="20"/>
  <c r="EK33" i="20"/>
  <c r="FO33" i="20"/>
  <c r="FB46" i="20"/>
  <c r="CD34" i="20"/>
  <c r="AK7" i="20"/>
  <c r="HH21" i="20"/>
  <c r="GD31" i="20"/>
  <c r="EL50" i="20"/>
  <c r="FO45" i="20"/>
  <c r="U34" i="20"/>
  <c r="CC30" i="20"/>
  <c r="EK50" i="20"/>
  <c r="AJ44" i="20"/>
  <c r="U43" i="20"/>
  <c r="EK8" i="20"/>
  <c r="DG29" i="20"/>
  <c r="GS22" i="20"/>
  <c r="EZ5" i="20"/>
  <c r="BN39" i="20"/>
  <c r="GT13" i="20"/>
  <c r="DH12" i="20"/>
  <c r="V6" i="20"/>
  <c r="DW20" i="20"/>
  <c r="EZ20" i="20"/>
  <c r="BN48" i="20"/>
  <c r="FP14" i="20"/>
  <c r="U47" i="20"/>
  <c r="DW7" i="20"/>
  <c r="FA51" i="20"/>
  <c r="GS30" i="20"/>
  <c r="DH24" i="20"/>
  <c r="V16" i="20"/>
  <c r="DW18" i="20"/>
  <c r="FA6" i="20"/>
  <c r="BN14" i="20"/>
  <c r="DH35" i="20"/>
  <c r="V21" i="20"/>
  <c r="CS31" i="20"/>
  <c r="AZ37" i="20"/>
  <c r="AZ12" i="20"/>
  <c r="BO37" i="20"/>
  <c r="BO18" i="20"/>
  <c r="BO13" i="20"/>
  <c r="FF24" i="20"/>
  <c r="HN28" i="20"/>
  <c r="FF47" i="20"/>
  <c r="AP15" i="20"/>
  <c r="GY34" i="20"/>
  <c r="AA33" i="20"/>
  <c r="GY6" i="20"/>
  <c r="AP29" i="20"/>
  <c r="GY25" i="20"/>
  <c r="EQ38" i="20"/>
  <c r="BP45" i="20"/>
  <c r="GF5" i="20"/>
  <c r="CX23" i="20"/>
  <c r="GJ41" i="20"/>
  <c r="BP42" i="20"/>
  <c r="CT11" i="20"/>
  <c r="CX28" i="20"/>
  <c r="GJ51" i="20"/>
  <c r="GJ50" i="20"/>
  <c r="FU42" i="20"/>
  <c r="GJ38" i="20"/>
  <c r="BE45" i="20"/>
  <c r="DM15" i="20"/>
  <c r="CT9" i="20"/>
  <c r="BP50" i="20"/>
  <c r="DM11" i="20"/>
  <c r="GJ26" i="20"/>
  <c r="BT46" i="20"/>
  <c r="G35" i="20"/>
  <c r="BE19" i="20"/>
  <c r="BT13" i="20"/>
  <c r="F44" i="20"/>
  <c r="FU16" i="20"/>
  <c r="GF11" i="20"/>
  <c r="EB48" i="20"/>
  <c r="BT18" i="20"/>
  <c r="FQ21" i="20"/>
  <c r="CI52" i="20"/>
  <c r="GY28" i="20"/>
  <c r="AA27" i="20"/>
  <c r="GY43" i="20"/>
  <c r="AA37" i="20"/>
  <c r="HN34" i="20"/>
  <c r="FF33" i="20"/>
  <c r="EQ51" i="20"/>
  <c r="AP5" i="20"/>
  <c r="HN7" i="20"/>
  <c r="FF30" i="20"/>
  <c r="DX25" i="20"/>
  <c r="CT16" i="20"/>
  <c r="FU7" i="20"/>
  <c r="L46" i="20"/>
  <c r="DX50" i="20"/>
  <c r="GF23" i="20"/>
  <c r="DM12" i="20"/>
  <c r="L26" i="20"/>
  <c r="DX11" i="20"/>
  <c r="FU9" i="20"/>
  <c r="BT30" i="20"/>
  <c r="F14" i="20"/>
  <c r="GJ52" i="20"/>
  <c r="X3" i="20"/>
  <c r="X56" i="20" s="1"/>
  <c r="X37" i="20" s="1"/>
  <c r="DX27" i="20"/>
  <c r="DM14" i="20"/>
  <c r="FU30" i="20"/>
  <c r="BE28" i="20"/>
  <c r="G39" i="20"/>
  <c r="G48" i="20"/>
  <c r="EB31" i="20"/>
  <c r="G18" i="20"/>
  <c r="BT38" i="20"/>
  <c r="L8" i="20"/>
  <c r="BE6" i="20"/>
  <c r="F40" i="20"/>
  <c r="EM24" i="20"/>
  <c r="FB23" i="20"/>
  <c r="HJ47" i="20"/>
  <c r="EM47" i="20"/>
  <c r="FB29" i="20"/>
  <c r="HJ49" i="20"/>
  <c r="CC10" i="20"/>
  <c r="GU50" i="20"/>
  <c r="CC39" i="20"/>
  <c r="CR32" i="20"/>
  <c r="DV18" i="20"/>
  <c r="EL22" i="20"/>
  <c r="HH47" i="20"/>
  <c r="AJ35" i="20"/>
  <c r="AJ32" i="20"/>
  <c r="DI26" i="20"/>
  <c r="GU46" i="20"/>
  <c r="CC11" i="20"/>
  <c r="CC41" i="20"/>
  <c r="GD52" i="20"/>
  <c r="EL12" i="20"/>
  <c r="EL27" i="20"/>
  <c r="AJ18" i="20"/>
  <c r="AK21" i="20"/>
  <c r="FO37" i="20"/>
  <c r="EM34" i="20"/>
  <c r="FB45" i="20"/>
  <c r="DV26" i="20"/>
  <c r="CD31" i="20"/>
  <c r="AY31" i="20"/>
  <c r="GD43" i="20"/>
  <c r="EL30" i="20"/>
  <c r="EM22" i="20"/>
  <c r="FQ15" i="20"/>
  <c r="AY10" i="20"/>
  <c r="AK35" i="20"/>
  <c r="FO42" i="20"/>
  <c r="EK52" i="20"/>
  <c r="AK20" i="20"/>
  <c r="AK50" i="20"/>
  <c r="FA28" i="20"/>
  <c r="CD20" i="20"/>
  <c r="AK42" i="20"/>
  <c r="AJ31" i="20"/>
  <c r="CR21" i="20"/>
  <c r="HI21" i="20"/>
  <c r="HH37" i="20"/>
  <c r="V32" i="20"/>
  <c r="EZ25" i="20"/>
  <c r="GS18" i="20"/>
  <c r="DH42" i="20"/>
  <c r="V14" i="20"/>
  <c r="CS40" i="20"/>
  <c r="FA16" i="20"/>
  <c r="GS37" i="20"/>
  <c r="GS19" i="20"/>
  <c r="FP7" i="20"/>
  <c r="CS17" i="20"/>
  <c r="DW37" i="20"/>
  <c r="BN7" i="20"/>
  <c r="GS46" i="20"/>
  <c r="DH45" i="20"/>
  <c r="V29" i="20"/>
  <c r="DW44" i="20"/>
  <c r="FP20" i="20"/>
  <c r="BN16" i="20"/>
  <c r="FP36" i="20"/>
  <c r="V22" i="20"/>
  <c r="DW35" i="20"/>
  <c r="AZ29" i="20"/>
  <c r="AZ31" i="20"/>
  <c r="AZ20" i="20"/>
  <c r="BO52" i="20"/>
  <c r="CI48" i="20"/>
  <c r="GY24" i="20"/>
  <c r="AA23" i="20"/>
  <c r="GY39" i="20"/>
  <c r="CU3" i="20"/>
  <c r="CU56" i="20" s="1"/>
  <c r="CU42" i="20" s="1"/>
  <c r="HN26" i="20"/>
  <c r="FF25" i="20"/>
  <c r="EQ46" i="20"/>
  <c r="HN30" i="20"/>
  <c r="EQ50" i="20"/>
  <c r="FF14" i="20"/>
  <c r="BP15" i="20"/>
  <c r="CT32" i="20"/>
  <c r="FU39" i="20"/>
  <c r="L30" i="20"/>
  <c r="FU6" i="20"/>
  <c r="GF39" i="20"/>
  <c r="DM28" i="20"/>
  <c r="L41" i="20"/>
  <c r="CT22" i="20"/>
  <c r="FU41" i="20"/>
  <c r="BT10" i="20"/>
  <c r="F30" i="20"/>
  <c r="EB5" i="20"/>
  <c r="CX29" i="20"/>
  <c r="CT34" i="20"/>
  <c r="DM46" i="20"/>
  <c r="FU48" i="20"/>
  <c r="BE11" i="20"/>
  <c r="G7" i="20"/>
  <c r="DX22" i="20"/>
  <c r="BT22" i="20"/>
  <c r="G37" i="20"/>
  <c r="BE12" i="20"/>
  <c r="EB26" i="20"/>
  <c r="BE9" i="20"/>
  <c r="F18" i="20"/>
  <c r="HJ17" i="20"/>
  <c r="DI47" i="20"/>
  <c r="HJ20" i="20"/>
  <c r="HJ45" i="20"/>
  <c r="DI12" i="20"/>
  <c r="HJ37" i="20"/>
  <c r="DI5" i="20"/>
  <c r="GU11" i="20"/>
  <c r="CD38" i="20"/>
  <c r="CR28" i="20"/>
  <c r="GD11" i="20"/>
  <c r="EL38" i="20"/>
  <c r="DG12" i="20"/>
  <c r="AK47" i="20"/>
  <c r="FO15" i="20"/>
  <c r="FB7" i="20"/>
  <c r="GU29" i="20"/>
  <c r="CC27" i="20"/>
  <c r="CD12" i="20"/>
  <c r="DV35" i="20"/>
  <c r="EL32" i="20"/>
  <c r="BN25" i="20"/>
  <c r="AJ52" i="20"/>
  <c r="AJ40" i="20"/>
  <c r="FO10" i="20"/>
  <c r="EM46" i="20"/>
  <c r="FQ11" i="20"/>
  <c r="CC14" i="20"/>
  <c r="CR8" i="20"/>
  <c r="AY5" i="20"/>
  <c r="GD44" i="20"/>
  <c r="EL46" i="20"/>
  <c r="EM39" i="20"/>
  <c r="HJ32" i="20"/>
  <c r="GD19" i="20"/>
  <c r="FO7" i="20"/>
  <c r="HI27" i="20"/>
  <c r="AY42" i="20"/>
  <c r="AJ20" i="20"/>
  <c r="FO47" i="20"/>
  <c r="FA11" i="20"/>
  <c r="CR13" i="20"/>
  <c r="DG24" i="20"/>
  <c r="AK43" i="20"/>
  <c r="CC52" i="20"/>
  <c r="BN6" i="20"/>
  <c r="DG14" i="20"/>
  <c r="FA15" i="20"/>
  <c r="FA29" i="20"/>
  <c r="BN36" i="20"/>
  <c r="DH7" i="20"/>
  <c r="U41" i="20"/>
  <c r="DW26" i="20"/>
  <c r="EZ13" i="20"/>
  <c r="GS48" i="20"/>
  <c r="DH50" i="20"/>
  <c r="V35" i="20"/>
  <c r="CS36" i="20"/>
  <c r="U48" i="20"/>
  <c r="GT9" i="20"/>
  <c r="GS8" i="20"/>
  <c r="FP42" i="20"/>
  <c r="CS29" i="20"/>
  <c r="DW25" i="20"/>
  <c r="BN21" i="20"/>
  <c r="BN22" i="20"/>
  <c r="DH40" i="20"/>
  <c r="V12" i="20"/>
  <c r="DW51" i="20"/>
  <c r="BO20" i="20"/>
  <c r="AZ45" i="20"/>
  <c r="AZ9" i="20"/>
  <c r="AZ32" i="20"/>
  <c r="CI44" i="20"/>
  <c r="GY12" i="20"/>
  <c r="AA19" i="20"/>
  <c r="GY27" i="20"/>
  <c r="AA50" i="20"/>
  <c r="HN20" i="20"/>
  <c r="GY41" i="20"/>
  <c r="EQ41" i="20"/>
  <c r="HN15" i="20"/>
  <c r="EQ45" i="20"/>
  <c r="GY21" i="20"/>
  <c r="BP31" i="20"/>
  <c r="GF19" i="20"/>
  <c r="DM8" i="20"/>
  <c r="L29" i="20"/>
  <c r="BP20" i="20"/>
  <c r="GF24" i="20"/>
  <c r="DM44" i="20"/>
  <c r="L25" i="20"/>
  <c r="CT30" i="20"/>
  <c r="DM30" i="20"/>
  <c r="EB19" i="20"/>
  <c r="F46" i="20"/>
  <c r="GF52" i="20"/>
  <c r="CX33" i="20"/>
  <c r="CT6" i="20"/>
  <c r="GJ19" i="20"/>
  <c r="DM18" i="20"/>
  <c r="BE38" i="20"/>
  <c r="G52" i="20"/>
  <c r="BP12" i="20"/>
  <c r="EB20" i="20"/>
  <c r="G43" i="20"/>
  <c r="BE22" i="20"/>
  <c r="EB50" i="20"/>
  <c r="F16" i="20"/>
  <c r="F11" i="20"/>
  <c r="HJ14" i="20"/>
  <c r="DI10" i="20"/>
  <c r="GU34" i="20"/>
  <c r="HJ28" i="20"/>
  <c r="GU6" i="20"/>
  <c r="GU35" i="20"/>
  <c r="GU39" i="20"/>
  <c r="GU41" i="20"/>
  <c r="AY29" i="20"/>
  <c r="AY41" i="20"/>
  <c r="GD12" i="20"/>
  <c r="EK7" i="20"/>
  <c r="DG44" i="20"/>
  <c r="AJ12" i="20"/>
  <c r="FO26" i="20"/>
  <c r="FQ52" i="20"/>
  <c r="GU42" i="20"/>
  <c r="CC43" i="20"/>
  <c r="CD28" i="20"/>
  <c r="DV22" i="20"/>
  <c r="EK13" i="20"/>
  <c r="AK5" i="20"/>
  <c r="AJ17" i="20"/>
  <c r="FO30" i="20"/>
  <c r="HI41" i="20"/>
  <c r="EM19" i="20"/>
  <c r="FQ41" i="20"/>
  <c r="CD25" i="20"/>
  <c r="CR27" i="20"/>
  <c r="AY23" i="20"/>
  <c r="DV14" i="20"/>
  <c r="FO43" i="20"/>
  <c r="HJ19" i="20"/>
  <c r="HJ43" i="20"/>
  <c r="GD40" i="20"/>
  <c r="FO40" i="20"/>
  <c r="HI18" i="20"/>
  <c r="DV40" i="20"/>
  <c r="AJ37" i="20"/>
  <c r="FO41" i="20"/>
  <c r="EZ41" i="20"/>
  <c r="AY44" i="20"/>
  <c r="BN9" i="20"/>
  <c r="AK18" i="20"/>
  <c r="CD36" i="20"/>
  <c r="FO29" i="20"/>
  <c r="DG46" i="20"/>
  <c r="EZ16" i="20"/>
  <c r="FA8" i="20"/>
  <c r="BN49" i="20"/>
  <c r="DH23" i="20"/>
  <c r="U29" i="20"/>
  <c r="CS19" i="20"/>
  <c r="FA27" i="20"/>
  <c r="GS43" i="20"/>
  <c r="DH6" i="20"/>
  <c r="U14" i="20"/>
  <c r="CS16" i="20"/>
  <c r="FA32" i="20"/>
  <c r="GS21" i="20"/>
  <c r="FP19" i="20"/>
  <c r="FP21" i="20"/>
  <c r="CS5" i="20"/>
  <c r="DW41" i="20"/>
  <c r="BN8" i="20"/>
  <c r="GT6" i="20"/>
  <c r="DH17" i="20"/>
  <c r="U24" i="20"/>
  <c r="DW16" i="20"/>
  <c r="BO41" i="20"/>
  <c r="BO9" i="20"/>
  <c r="AZ18" i="20"/>
  <c r="AZ36" i="20"/>
  <c r="CI40" i="20"/>
  <c r="GY8" i="20"/>
  <c r="AA15" i="20"/>
  <c r="GY19" i="20"/>
  <c r="AA42" i="20"/>
  <c r="HN12" i="20"/>
  <c r="GY33" i="20"/>
  <c r="EQ30" i="20"/>
  <c r="EQ47" i="20"/>
  <c r="EQ13" i="20"/>
  <c r="GY9" i="20"/>
  <c r="AP40" i="20"/>
  <c r="FF23" i="20"/>
  <c r="CI18" i="20"/>
  <c r="CI33" i="20"/>
  <c r="FF5" i="20"/>
  <c r="AA21" i="20"/>
  <c r="BP49" i="20"/>
  <c r="GF51" i="20"/>
  <c r="GJ24" i="20"/>
  <c r="BP36" i="20"/>
  <c r="CX27" i="20"/>
  <c r="EB9" i="20"/>
  <c r="GF32" i="20"/>
  <c r="BT36" i="20"/>
  <c r="G41" i="20"/>
  <c r="GF34" i="20"/>
  <c r="CT8" i="20"/>
  <c r="FU49" i="20"/>
  <c r="BE41" i="20"/>
  <c r="BT39" i="20"/>
  <c r="EB40" i="20"/>
  <c r="G32" i="20"/>
  <c r="L21" i="20"/>
  <c r="DX31" i="20"/>
  <c r="EM30" i="20"/>
  <c r="DI17" i="20"/>
  <c r="EM12" i="20"/>
  <c r="DI13" i="20"/>
  <c r="GT24" i="20"/>
  <c r="FB48" i="20"/>
  <c r="CR25" i="20"/>
  <c r="AY24" i="20"/>
  <c r="EK9" i="20"/>
  <c r="AK9" i="20"/>
  <c r="FO13" i="20"/>
  <c r="FQ36" i="20"/>
  <c r="HJ15" i="20"/>
  <c r="AY16" i="20"/>
  <c r="AY35" i="20"/>
  <c r="EK40" i="20"/>
  <c r="DG15" i="20"/>
  <c r="HI16" i="20"/>
  <c r="AJ33" i="20"/>
  <c r="DI40" i="20"/>
  <c r="GU43" i="20"/>
  <c r="CR37" i="20"/>
  <c r="GD46" i="20"/>
  <c r="EK17" i="20"/>
  <c r="EM21" i="20"/>
  <c r="GU27" i="20"/>
  <c r="HI37" i="20"/>
  <c r="AK12" i="20"/>
  <c r="GT17" i="20"/>
  <c r="AJ8" i="20"/>
  <c r="FA46" i="20"/>
  <c r="GD6" i="20"/>
  <c r="AK32" i="20"/>
  <c r="CR19" i="20"/>
  <c r="AK51" i="20"/>
  <c r="FP52" i="20"/>
  <c r="FA47" i="20"/>
  <c r="GT52" i="20"/>
  <c r="FP9" i="20"/>
  <c r="CS41" i="20"/>
  <c r="EZ40" i="20"/>
  <c r="GS12" i="20"/>
  <c r="DH25" i="20"/>
  <c r="CS39" i="20"/>
  <c r="FA45" i="20"/>
  <c r="GT22" i="20"/>
  <c r="U12" i="20"/>
  <c r="CS42" i="20"/>
  <c r="FA18" i="20"/>
  <c r="DH18" i="20"/>
  <c r="U40" i="20"/>
  <c r="DW22" i="20"/>
  <c r="BO33" i="20"/>
  <c r="BO32" i="20"/>
  <c r="AZ15" i="20"/>
  <c r="FA41" i="20"/>
  <c r="U35" i="20"/>
  <c r="DW19" i="20"/>
  <c r="AZ42" i="20"/>
  <c r="AZ10" i="20"/>
  <c r="AP32" i="20"/>
  <c r="FF11" i="20"/>
  <c r="AA29" i="20"/>
  <c r="HN17" i="20"/>
  <c r="BP22" i="20"/>
  <c r="GJ32" i="20"/>
  <c r="DX39" i="20"/>
  <c r="L44" i="20"/>
  <c r="EB35" i="20"/>
  <c r="GF27" i="20"/>
  <c r="CX5" i="20"/>
  <c r="F28" i="20"/>
  <c r="BE7" i="20"/>
  <c r="BT9" i="20"/>
  <c r="DM27" i="20"/>
  <c r="FB24" i="20"/>
  <c r="FQ22" i="20"/>
  <c r="AP36" i="20"/>
  <c r="FF19" i="20"/>
  <c r="CI10" i="20"/>
  <c r="CI25" i="20"/>
  <c r="GY22" i="20"/>
  <c r="CI37" i="20"/>
  <c r="BP34" i="20"/>
  <c r="GF20" i="20"/>
  <c r="GJ11" i="20"/>
  <c r="DX23" i="20"/>
  <c r="CX43" i="20"/>
  <c r="L9" i="20"/>
  <c r="CX14" i="20"/>
  <c r="BT51" i="20"/>
  <c r="G25" i="20"/>
  <c r="CF3" i="20"/>
  <c r="CF56" i="20" s="1"/>
  <c r="CF8" i="20" s="1"/>
  <c r="GF31" i="20"/>
  <c r="CT19" i="20"/>
  <c r="BE21" i="20"/>
  <c r="F48" i="20"/>
  <c r="BE27" i="20"/>
  <c r="DX52" i="20"/>
  <c r="BT29" i="20"/>
  <c r="CT44" i="20"/>
  <c r="EM17" i="20"/>
  <c r="FB52" i="20"/>
  <c r="FQ19" i="20"/>
  <c r="GU8" i="20"/>
  <c r="AK52" i="20"/>
  <c r="FQ31" i="20"/>
  <c r="CC23" i="20"/>
  <c r="AY6" i="20"/>
  <c r="EK41" i="20"/>
  <c r="HI23" i="20"/>
  <c r="HI47" i="20"/>
  <c r="EM9" i="20"/>
  <c r="GU49" i="20"/>
  <c r="CR6" i="20"/>
  <c r="AY8" i="20"/>
  <c r="AJ27" i="20"/>
  <c r="AK41" i="20"/>
  <c r="DG25" i="20"/>
  <c r="AK49" i="20"/>
  <c r="FB25" i="20"/>
  <c r="GU44" i="20"/>
  <c r="CR16" i="20"/>
  <c r="GD50" i="20"/>
  <c r="EL17" i="20"/>
  <c r="EM49" i="20"/>
  <c r="GD47" i="20"/>
  <c r="HH45" i="20"/>
  <c r="AJ13" i="20"/>
  <c r="EK28" i="20"/>
  <c r="HI30" i="20"/>
  <c r="EZ47" i="20"/>
  <c r="DV34" i="20"/>
  <c r="AK25" i="20"/>
  <c r="CD18" i="20"/>
  <c r="AK34" i="20"/>
  <c r="GS41" i="20"/>
  <c r="FA12" i="20"/>
  <c r="GS23" i="20"/>
  <c r="DH21" i="20"/>
  <c r="CS28" i="20"/>
  <c r="EZ7" i="20"/>
  <c r="BN31" i="20"/>
  <c r="DH41" i="20"/>
  <c r="CS6" i="20"/>
  <c r="EZ17" i="20"/>
  <c r="GT32" i="20"/>
  <c r="U45" i="20"/>
  <c r="DW6" i="20"/>
  <c r="FP6" i="20"/>
  <c r="BO50" i="20"/>
  <c r="FF18" i="20"/>
  <c r="FF21" i="20"/>
  <c r="GF36" i="20"/>
  <c r="FU26" i="20"/>
  <c r="CX16" i="20"/>
  <c r="G24" i="20"/>
  <c r="GF16" i="20"/>
  <c r="F38" i="20"/>
  <c r="GJ35" i="20"/>
  <c r="FB34" i="20"/>
  <c r="EM37" i="20"/>
  <c r="AP28" i="20"/>
  <c r="AP43" i="20"/>
  <c r="EQ44" i="20"/>
  <c r="EQ9" i="20"/>
  <c r="HN46" i="20"/>
  <c r="BP16" i="20"/>
  <c r="DM31" i="20"/>
  <c r="DX24" i="20"/>
  <c r="CX10" i="20"/>
  <c r="L7" i="20"/>
  <c r="GJ40" i="20"/>
  <c r="F12" i="20"/>
  <c r="DX15" i="20"/>
  <c r="CX15" i="20"/>
  <c r="L19" i="20"/>
  <c r="G20" i="20"/>
  <c r="BT44" i="20"/>
  <c r="G33" i="20"/>
  <c r="BT42" i="20"/>
  <c r="DW49" i="20"/>
  <c r="FB42" i="20"/>
  <c r="BN42" i="20"/>
  <c r="DI33" i="20"/>
  <c r="EM33" i="20"/>
  <c r="CR24" i="20"/>
  <c r="CC5" i="20"/>
  <c r="GT20" i="20"/>
  <c r="HH20" i="20"/>
  <c r="HH5" i="20"/>
  <c r="HJ33" i="20"/>
  <c r="CC6" i="20"/>
  <c r="AY13" i="20"/>
  <c r="GT50" i="20"/>
  <c r="EK43" i="20"/>
  <c r="HI8" i="20"/>
  <c r="HI44" i="20"/>
  <c r="FB21" i="20"/>
  <c r="CR11" i="20"/>
  <c r="CD16" i="20"/>
  <c r="DV20" i="20"/>
  <c r="AJ24" i="20"/>
  <c r="HJ16" i="20"/>
  <c r="AJ43" i="20"/>
  <c r="GS52" i="20"/>
  <c r="AJ29" i="20"/>
  <c r="HH15" i="20"/>
  <c r="CC51" i="20"/>
  <c r="FO18" i="20"/>
  <c r="AY45" i="20"/>
  <c r="FO23" i="20"/>
  <c r="U49" i="20"/>
  <c r="EZ36" i="20"/>
  <c r="GS35" i="20"/>
  <c r="V45" i="20"/>
  <c r="U50" i="20"/>
  <c r="GT48" i="20"/>
  <c r="U44" i="20"/>
  <c r="DW30" i="20"/>
  <c r="GS32" i="20"/>
  <c r="FP45" i="20"/>
  <c r="CS44" i="20"/>
  <c r="FA40" i="20"/>
  <c r="GS14" i="20"/>
  <c r="V42" i="20"/>
  <c r="DW45" i="20"/>
  <c r="AZ39" i="20"/>
  <c r="BO11" i="20"/>
  <c r="BO17" i="20"/>
  <c r="HN52" i="20"/>
  <c r="AP39" i="20"/>
  <c r="EQ28" i="20"/>
  <c r="EQ29" i="20"/>
  <c r="GY37" i="20"/>
  <c r="BP32" i="20"/>
  <c r="DM7" i="20"/>
  <c r="DX13" i="20"/>
  <c r="CX26" i="20"/>
  <c r="L47" i="20"/>
  <c r="L50" i="20"/>
  <c r="F32" i="20"/>
  <c r="CT10" i="20"/>
  <c r="CX47" i="20"/>
  <c r="EB10" i="20"/>
  <c r="G12" i="20"/>
  <c r="BT24" i="20"/>
  <c r="EB6" i="20"/>
  <c r="EB15" i="20"/>
  <c r="FP51" i="20"/>
  <c r="DI19" i="20"/>
  <c r="GU51" i="20"/>
  <c r="DI50" i="20"/>
  <c r="EM6" i="20"/>
  <c r="DV39" i="20"/>
  <c r="CD24" i="20"/>
  <c r="EL40" i="20"/>
  <c r="DG35" i="20"/>
  <c r="HH22" i="20"/>
  <c r="EM32" i="20"/>
  <c r="GD22" i="20"/>
  <c r="CC9" i="20"/>
  <c r="DV9" i="20"/>
  <c r="EL11" i="20"/>
  <c r="HH44" i="20"/>
  <c r="HH33" i="20"/>
  <c r="GU7" i="20"/>
  <c r="DV44" i="20"/>
  <c r="CD48" i="20"/>
  <c r="EL8" i="20"/>
  <c r="HH48" i="20"/>
  <c r="HJ46" i="20"/>
  <c r="FO6" i="20"/>
  <c r="GU10" i="20"/>
  <c r="HH28" i="20"/>
  <c r="GT34" i="20"/>
  <c r="CR38" i="20"/>
  <c r="HH25" i="20"/>
  <c r="DV48" i="20"/>
  <c r="FO44" i="20"/>
  <c r="V39" i="20"/>
  <c r="EZ18" i="20"/>
  <c r="FP33" i="20"/>
  <c r="V43" i="20"/>
  <c r="FA48" i="20"/>
  <c r="GS50" i="20"/>
  <c r="U9" i="20"/>
  <c r="DW27" i="20"/>
  <c r="GS27" i="20"/>
  <c r="DH48" i="20"/>
  <c r="CS24" i="20"/>
  <c r="FA9" i="20"/>
  <c r="GS51" i="20"/>
  <c r="V52" i="20"/>
  <c r="BO38" i="20"/>
  <c r="AZ19" i="20"/>
  <c r="BO39" i="20"/>
  <c r="BO34" i="20"/>
  <c r="HN48" i="20"/>
  <c r="AP27" i="20"/>
  <c r="EQ24" i="20"/>
  <c r="AA38" i="20"/>
  <c r="AP17" i="20"/>
  <c r="BP48" i="20"/>
  <c r="DM24" i="20"/>
  <c r="DX29" i="20"/>
  <c r="DM47" i="20"/>
  <c r="GJ46" i="20"/>
  <c r="L18" i="20"/>
  <c r="F29" i="20"/>
  <c r="CT35" i="20"/>
  <c r="FU14" i="20"/>
  <c r="BT41" i="20"/>
  <c r="HK3" i="20"/>
  <c r="HK56" i="20" s="1"/>
  <c r="HK43" i="20" s="1"/>
  <c r="BT47" i="20"/>
  <c r="BT25" i="20"/>
  <c r="EB39" i="20"/>
  <c r="CR50" i="20"/>
  <c r="FB51" i="20"/>
  <c r="EM31" i="20"/>
  <c r="FB39" i="20"/>
  <c r="HJ38" i="20"/>
  <c r="DV23" i="20"/>
  <c r="CD40" i="20"/>
  <c r="EK44" i="20"/>
  <c r="BN43" i="20"/>
  <c r="DG6" i="20"/>
  <c r="DI16" i="20"/>
  <c r="GS9" i="20"/>
  <c r="CD44" i="20"/>
  <c r="GD27" i="20"/>
  <c r="FO38" i="20"/>
  <c r="DG41" i="20"/>
  <c r="HI32" i="20"/>
  <c r="DI25" i="20"/>
  <c r="CC50" i="20"/>
  <c r="CR29" i="20"/>
  <c r="EK12" i="20"/>
  <c r="DG31" i="20"/>
  <c r="GD48" i="20"/>
  <c r="DG40" i="20"/>
  <c r="CR26" i="20"/>
  <c r="AJ28" i="20"/>
  <c r="V33" i="20"/>
  <c r="CD47" i="20"/>
  <c r="HH42" i="20"/>
  <c r="CR36" i="20"/>
  <c r="HH16" i="20"/>
  <c r="FA30" i="20"/>
  <c r="FP22" i="20"/>
  <c r="FP47" i="20"/>
  <c r="U22" i="20"/>
  <c r="EZ44" i="20"/>
  <c r="GT38" i="20"/>
  <c r="V5" i="20"/>
  <c r="DW43" i="20"/>
  <c r="BN17" i="20"/>
  <c r="FP41" i="20"/>
  <c r="DW10" i="20"/>
  <c r="EZ42" i="20"/>
  <c r="DH38" i="20"/>
  <c r="U13" i="20"/>
  <c r="AZ44" i="20"/>
  <c r="AZ43" i="20"/>
  <c r="BO15" i="20"/>
  <c r="BO5" i="20"/>
  <c r="HN24" i="20"/>
  <c r="AP23" i="20"/>
  <c r="EQ20" i="20"/>
  <c r="AA5" i="20"/>
  <c r="HN11" i="20"/>
  <c r="DX19" i="20"/>
  <c r="FU24" i="20"/>
  <c r="DX45" i="20"/>
  <c r="DM19" i="20"/>
  <c r="EB18" i="20"/>
  <c r="L52" i="20"/>
  <c r="F31" i="20"/>
  <c r="FU31" i="20"/>
  <c r="FU35" i="20"/>
  <c r="BT21" i="20"/>
  <c r="CX19" i="20"/>
  <c r="BT7" i="20"/>
  <c r="BT12" i="20"/>
  <c r="BE20" i="20"/>
  <c r="CD52" i="20"/>
  <c r="FQ39" i="20"/>
  <c r="EM14" i="20"/>
  <c r="FQ42" i="20"/>
  <c r="HJ11" i="20"/>
  <c r="CC46" i="20"/>
  <c r="AY7" i="20"/>
  <c r="AK10" i="20"/>
  <c r="AJ7" i="20"/>
  <c r="DG38" i="20"/>
  <c r="FB8" i="20"/>
  <c r="GT16" i="20"/>
  <c r="AY18" i="20"/>
  <c r="DV30" i="20"/>
  <c r="HI24" i="20"/>
  <c r="AJ19" i="20"/>
  <c r="HH50" i="20"/>
  <c r="FQ7" i="20"/>
  <c r="AY22" i="20"/>
  <c r="CR15" i="20"/>
  <c r="EL28" i="20"/>
  <c r="EM43" i="20"/>
  <c r="GD29" i="20"/>
  <c r="AJ23" i="20"/>
  <c r="GD26" i="20"/>
  <c r="DG20" i="20"/>
  <c r="U20" i="20"/>
  <c r="CC28" i="20"/>
  <c r="DG49" i="20"/>
  <c r="AY46" i="20"/>
  <c r="BN26" i="20"/>
  <c r="EZ30" i="20"/>
  <c r="BN30" i="20"/>
  <c r="FP13" i="20"/>
  <c r="V13" i="20"/>
  <c r="FA23" i="20"/>
  <c r="GT41" i="20"/>
  <c r="U26" i="20"/>
  <c r="DW40" i="20"/>
  <c r="BN34" i="20"/>
  <c r="FP24" i="20"/>
  <c r="CS11" i="20"/>
  <c r="FA35" i="20"/>
  <c r="FP32" i="20"/>
  <c r="U15" i="20"/>
  <c r="AZ49" i="20"/>
  <c r="AZ35" i="20"/>
  <c r="BO14" i="20"/>
  <c r="BO22" i="20"/>
  <c r="I3" i="20"/>
  <c r="I56" i="20" s="1"/>
  <c r="I35" i="20" s="1"/>
  <c r="BQ3" i="20"/>
  <c r="BQ56" i="20" s="1"/>
  <c r="BQ14" i="20" s="1"/>
  <c r="HN39" i="20"/>
  <c r="EQ16" i="20"/>
  <c r="HN6" i="20"/>
  <c r="AA14" i="20"/>
  <c r="CT18" i="20"/>
  <c r="DM5" i="20"/>
  <c r="BP19" i="20"/>
  <c r="FU18" i="20"/>
  <c r="DX21" i="20"/>
  <c r="L20" i="20"/>
  <c r="G10" i="20"/>
  <c r="DM48" i="20"/>
  <c r="DM20" i="20"/>
  <c r="BT48" i="20"/>
  <c r="FU29" i="20"/>
  <c r="BE34" i="20"/>
  <c r="BE5" i="20"/>
  <c r="BE23" i="20"/>
  <c r="EM10" i="20"/>
  <c r="DI39" i="20"/>
  <c r="EM52" i="20"/>
  <c r="FQ43" i="20"/>
  <c r="FB35" i="20"/>
  <c r="AY32" i="20"/>
  <c r="AY28" i="20"/>
  <c r="EL9" i="20"/>
  <c r="AK19" i="20"/>
  <c r="BN28" i="20"/>
  <c r="DI44" i="20"/>
  <c r="CR7" i="20"/>
  <c r="CR45" i="20"/>
  <c r="DV52" i="20"/>
  <c r="HI39" i="20"/>
  <c r="AJ46" i="20"/>
  <c r="HH51" i="20"/>
  <c r="DI35" i="20"/>
  <c r="DV42" i="20"/>
  <c r="CR35" i="20"/>
  <c r="EK32" i="20"/>
  <c r="FB19" i="20"/>
  <c r="CD13" i="20"/>
  <c r="HI6" i="20"/>
  <c r="DV12" i="20"/>
  <c r="FO34" i="20"/>
  <c r="V36" i="20"/>
  <c r="AY15" i="20"/>
  <c r="FO9" i="20"/>
  <c r="AY38" i="20"/>
  <c r="AJ30" i="20"/>
  <c r="FA26" i="20"/>
  <c r="GT19" i="20"/>
  <c r="DH8" i="20"/>
  <c r="CS45" i="20"/>
  <c r="FA20" i="20"/>
  <c r="GS13" i="20"/>
  <c r="V10" i="20"/>
  <c r="DW5" i="20"/>
  <c r="GT31" i="20"/>
  <c r="DH13" i="20"/>
  <c r="CS43" i="20"/>
  <c r="BN50" i="20"/>
  <c r="DH19" i="20"/>
  <c r="U37" i="20"/>
  <c r="BO10" i="20"/>
  <c r="BO42" i="20"/>
  <c r="BO43" i="20"/>
  <c r="AA52" i="20"/>
  <c r="CI36" i="20"/>
  <c r="AA51" i="20"/>
  <c r="GG3" i="20"/>
  <c r="GG56" i="20" s="1"/>
  <c r="GG12" i="20" s="1"/>
  <c r="CI49" i="20"/>
  <c r="EQ33" i="20"/>
  <c r="CI14" i="20"/>
  <c r="GF25" i="20"/>
  <c r="DM37" i="20"/>
  <c r="GF46" i="20"/>
  <c r="DM9" i="20"/>
  <c r="BP43" i="20"/>
  <c r="L43" i="20"/>
  <c r="G8" i="20"/>
  <c r="FU13" i="20"/>
  <c r="GJ48" i="20"/>
  <c r="EB47" i="20"/>
  <c r="BT5" i="20"/>
  <c r="BE37" i="20"/>
  <c r="G50" i="20"/>
  <c r="BE26" i="20"/>
  <c r="EM18" i="20"/>
  <c r="FQ27" i="20"/>
  <c r="HJ8" i="20"/>
  <c r="HJ34" i="20"/>
  <c r="FB15" i="20"/>
  <c r="CC18" i="20"/>
  <c r="AY36" i="20"/>
  <c r="EK22" i="20"/>
  <c r="FO17" i="20"/>
  <c r="AJ42" i="20"/>
  <c r="DI49" i="20"/>
  <c r="CC34" i="20"/>
  <c r="EK36" i="20"/>
  <c r="EK45" i="20"/>
  <c r="AJ6" i="20"/>
  <c r="FO32" i="20"/>
  <c r="GT18" i="20"/>
  <c r="HJ42" i="20"/>
  <c r="CC31" i="20"/>
  <c r="AY49" i="20"/>
  <c r="EL49" i="20"/>
  <c r="GU5" i="20"/>
  <c r="CR23" i="20"/>
  <c r="HH35" i="20"/>
  <c r="CD50" i="20"/>
  <c r="HH41" i="20"/>
  <c r="EZ31" i="20"/>
  <c r="GD14" i="20"/>
  <c r="HI52" i="20"/>
  <c r="GT7" i="20"/>
  <c r="FO14" i="20"/>
  <c r="EZ43" i="20"/>
  <c r="GT36" i="20"/>
  <c r="FP43" i="20"/>
  <c r="CS51" i="20"/>
  <c r="EZ33" i="20"/>
  <c r="FP38" i="20"/>
  <c r="V48" i="20"/>
  <c r="EZ29" i="20"/>
  <c r="GS49" i="20"/>
  <c r="U39" i="20"/>
  <c r="DW11" i="20"/>
  <c r="GT28" i="20"/>
  <c r="FP29" i="20"/>
  <c r="CS37" i="20"/>
  <c r="AZ52" i="20"/>
  <c r="BO40" i="20"/>
  <c r="BO48" i="20"/>
  <c r="CI28" i="20"/>
  <c r="CI39" i="20"/>
  <c r="AA45" i="20"/>
  <c r="AA13" i="20"/>
  <c r="EQ5" i="20"/>
  <c r="FF46" i="20"/>
  <c r="CT7" i="20"/>
  <c r="DM38" i="20"/>
  <c r="GF45" i="20"/>
  <c r="DM41" i="20"/>
  <c r="BP24" i="20"/>
  <c r="BT17" i="20"/>
  <c r="DM51" i="20"/>
  <c r="DM34" i="20"/>
  <c r="EB49" i="20"/>
  <c r="EB36" i="20"/>
  <c r="F35" i="20"/>
  <c r="BE17" i="20"/>
  <c r="G6" i="20"/>
  <c r="F17" i="20"/>
  <c r="EM28" i="20"/>
  <c r="FQ13" i="20"/>
  <c r="FB18" i="20"/>
  <c r="HJ52" i="20"/>
  <c r="FB14" i="20"/>
  <c r="GD32" i="20"/>
  <c r="AY30" i="20"/>
  <c r="EK38" i="20"/>
  <c r="FO21" i="20"/>
  <c r="AK13" i="20"/>
  <c r="FB9" i="20"/>
  <c r="CD45" i="20"/>
  <c r="AY12" i="20"/>
  <c r="EL13" i="20"/>
  <c r="HI5" i="20"/>
  <c r="HI31" i="20"/>
  <c r="U5" i="20"/>
  <c r="HJ48" i="20"/>
  <c r="CD30" i="20"/>
  <c r="AY19" i="20"/>
  <c r="HI14" i="20"/>
  <c r="DI7" i="20"/>
  <c r="CC33" i="20"/>
  <c r="AJ14" i="20"/>
  <c r="CR12" i="20"/>
  <c r="HI10" i="20"/>
  <c r="EZ32" i="20"/>
  <c r="EK37" i="20"/>
  <c r="HH23" i="20"/>
  <c r="GD39" i="20"/>
  <c r="HI15" i="20"/>
  <c r="FA49" i="20"/>
  <c r="GS38" i="20"/>
  <c r="FP30" i="20"/>
  <c r="CS18" i="20"/>
  <c r="FA25" i="20"/>
  <c r="DH27" i="20"/>
  <c r="V27" i="20"/>
  <c r="FA33" i="20"/>
  <c r="GS6" i="20"/>
  <c r="V19" i="20"/>
  <c r="DW31" i="20"/>
  <c r="GS5" i="20"/>
  <c r="FP40" i="20"/>
  <c r="CS33" i="20"/>
  <c r="AZ41" i="20"/>
  <c r="BO23" i="20"/>
  <c r="BO35" i="20"/>
  <c r="CI16" i="20"/>
  <c r="CI35" i="20"/>
  <c r="CI42" i="20"/>
  <c r="CI29" i="20"/>
  <c r="AA22" i="20"/>
  <c r="HN21" i="20"/>
  <c r="CT23" i="20"/>
  <c r="GJ7" i="20"/>
  <c r="CT17" i="20"/>
  <c r="FU21" i="20"/>
  <c r="CT5" i="20"/>
  <c r="BT52" i="20"/>
  <c r="DM39" i="20"/>
  <c r="L38" i="20"/>
  <c r="EB13" i="20"/>
  <c r="BE52" i="20"/>
  <c r="G49" i="20"/>
  <c r="F33" i="20"/>
  <c r="G5" i="20"/>
  <c r="F37" i="20"/>
  <c r="DI31" i="20"/>
  <c r="EM23" i="20"/>
  <c r="FB5" i="20"/>
  <c r="HJ22" i="20"/>
  <c r="FB28" i="20"/>
  <c r="CR22" i="20"/>
  <c r="AY34" i="20"/>
  <c r="EK23" i="20"/>
  <c r="FO36" i="20"/>
  <c r="HI11" i="20"/>
  <c r="FQ18" i="20"/>
  <c r="CD10" i="20"/>
  <c r="AY20" i="20"/>
  <c r="EL45" i="20"/>
  <c r="HH46" i="20"/>
  <c r="HI13" i="20"/>
  <c r="FA31" i="20"/>
  <c r="HJ7" i="20"/>
  <c r="CD46" i="20"/>
  <c r="GD17" i="20"/>
  <c r="EK14" i="20"/>
  <c r="FQ10" i="20"/>
  <c r="AY48" i="20"/>
  <c r="AJ9" i="20"/>
  <c r="CC49" i="20"/>
  <c r="DG45" i="20"/>
  <c r="EZ28" i="20"/>
  <c r="DG7" i="20"/>
  <c r="FO31" i="20"/>
  <c r="GD9" i="20"/>
  <c r="AK28" i="20"/>
  <c r="EZ14" i="20"/>
  <c r="GT29" i="20"/>
  <c r="DH37" i="20"/>
  <c r="CS34" i="20"/>
  <c r="BN40" i="20"/>
  <c r="DH43" i="20"/>
  <c r="U6" i="20"/>
  <c r="EZ12" i="20"/>
  <c r="BN45" i="20"/>
  <c r="U51" i="20"/>
  <c r="DW47" i="20"/>
  <c r="GS11" i="20"/>
  <c r="DH32" i="20"/>
  <c r="CS52" i="20"/>
  <c r="AZ50" i="20"/>
  <c r="BO44" i="20"/>
  <c r="AZ25" i="20"/>
  <c r="CI12" i="20"/>
  <c r="CI27" i="20"/>
  <c r="CI34" i="20"/>
  <c r="CI13" i="20"/>
  <c r="AA6" i="20"/>
  <c r="HN10" i="20"/>
  <c r="CT39" i="20"/>
  <c r="GJ49" i="20"/>
  <c r="GF50" i="20"/>
  <c r="FU37" i="20"/>
  <c r="GF26" i="20"/>
  <c r="EB51" i="20"/>
  <c r="DM16" i="20"/>
  <c r="DM50" i="20"/>
  <c r="L34" i="20"/>
  <c r="BE18" i="20"/>
  <c r="GF29" i="20"/>
  <c r="F50" i="20"/>
  <c r="G47" i="20"/>
  <c r="G14" i="20"/>
  <c r="DI22" i="20"/>
  <c r="HJ30" i="20"/>
  <c r="FB47" i="20"/>
  <c r="HJ36" i="20"/>
  <c r="GU21" i="20"/>
  <c r="CR44" i="20"/>
  <c r="DV36" i="20"/>
  <c r="EK39" i="20"/>
  <c r="HI50" i="20"/>
  <c r="HI22" i="20"/>
  <c r="FQ32" i="20"/>
  <c r="CD42" i="20"/>
  <c r="AY51" i="20"/>
  <c r="HI7" i="20"/>
  <c r="DG16" i="20"/>
  <c r="HH40" i="20"/>
  <c r="V34" i="20"/>
  <c r="HJ13" i="20"/>
  <c r="AY43" i="20"/>
  <c r="DV6" i="20"/>
  <c r="EK30" i="20"/>
  <c r="FB10" i="20"/>
  <c r="EK20" i="20"/>
  <c r="FO51" i="20"/>
  <c r="CR30" i="20"/>
  <c r="AK48" i="20"/>
  <c r="EZ22" i="20"/>
  <c r="HH11" i="20"/>
  <c r="HH52" i="20"/>
  <c r="EL5" i="20"/>
  <c r="AJ36" i="20"/>
  <c r="U27" i="20"/>
  <c r="GT33" i="20"/>
  <c r="FP10" i="20"/>
  <c r="DW14" i="20"/>
  <c r="BN23" i="20"/>
  <c r="FP31" i="20"/>
  <c r="V41" i="20"/>
  <c r="EZ50" i="20"/>
  <c r="BN32" i="20"/>
  <c r="V31" i="20"/>
  <c r="DW28" i="20"/>
  <c r="BN52" i="20"/>
  <c r="DH52" i="20"/>
  <c r="DW42" i="20"/>
  <c r="AZ40" i="20"/>
  <c r="BO49" i="20"/>
  <c r="AZ34" i="20"/>
  <c r="FF36" i="20"/>
  <c r="CI23" i="20"/>
  <c r="FF10" i="20"/>
  <c r="GY45" i="20"/>
  <c r="CI38" i="20"/>
  <c r="HN5" i="20"/>
  <c r="GF35" i="20"/>
  <c r="L13" i="20"/>
  <c r="CT20" i="20"/>
  <c r="DM10" i="20"/>
  <c r="CT24" i="20"/>
  <c r="EB12" i="20"/>
  <c r="DM45" i="20"/>
  <c r="DX37" i="20"/>
  <c r="L49" i="20"/>
  <c r="F22" i="20"/>
  <c r="CX36" i="20"/>
  <c r="F23" i="20"/>
  <c r="BP44" i="20"/>
  <c r="G13" i="20"/>
  <c r="FB43" i="20"/>
  <c r="HJ9" i="20"/>
  <c r="EM7" i="20"/>
  <c r="GU18" i="20"/>
  <c r="HJ41" i="20"/>
  <c r="CR34" i="20"/>
  <c r="DV8" i="20"/>
  <c r="EL7" i="20"/>
  <c r="DG5" i="20"/>
  <c r="HH49" i="20"/>
  <c r="HJ6" i="20"/>
  <c r="CR48" i="20"/>
  <c r="GD30" i="20"/>
  <c r="EK10" i="20"/>
  <c r="DG48" i="20"/>
  <c r="HH27" i="20"/>
  <c r="FQ30" i="20"/>
  <c r="GU30" i="20"/>
  <c r="CC24" i="20"/>
  <c r="DV17" i="20"/>
  <c r="EK15" i="20"/>
  <c r="FB36" i="20"/>
  <c r="DV11" i="20"/>
  <c r="FO49" i="20"/>
  <c r="DV47" i="20"/>
  <c r="HI48" i="20"/>
  <c r="FA7" i="20"/>
  <c r="AJ38" i="20"/>
  <c r="HH34" i="20"/>
  <c r="HH13" i="20"/>
  <c r="AK17" i="20"/>
  <c r="V18" i="20"/>
  <c r="BN13" i="20"/>
  <c r="FP48" i="20"/>
  <c r="DW50" i="20"/>
  <c r="BN10" i="20"/>
  <c r="FP18" i="20"/>
  <c r="V8" i="20"/>
  <c r="FA38" i="20"/>
  <c r="DH22" i="20"/>
  <c r="U10" i="20"/>
  <c r="U11" i="20"/>
  <c r="BN35" i="20"/>
  <c r="DH33" i="20"/>
  <c r="CS15" i="20"/>
  <c r="BO29" i="20"/>
  <c r="AZ27" i="20"/>
  <c r="AZ24" i="20"/>
  <c r="FF32" i="20"/>
  <c r="CI19" i="20"/>
  <c r="GY26" i="20"/>
  <c r="GY29" i="20"/>
  <c r="CI6" i="20"/>
  <c r="EQ21" i="20"/>
  <c r="CX21" i="20"/>
  <c r="L16" i="20"/>
  <c r="CT36" i="20"/>
  <c r="DM42" i="20"/>
  <c r="GF47" i="20"/>
  <c r="BE48" i="20"/>
  <c r="BP25" i="20"/>
  <c r="DX10" i="20"/>
  <c r="L17" i="20"/>
  <c r="F42" i="20"/>
  <c r="FU47" i="20"/>
  <c r="G38" i="20"/>
  <c r="CX34" i="20"/>
  <c r="EB43" i="20"/>
  <c r="EM27" i="20"/>
  <c r="HJ21" i="20"/>
  <c r="DI41" i="20"/>
  <c r="GU48" i="20"/>
  <c r="HJ40" i="20"/>
  <c r="CR17" i="20"/>
  <c r="GD34" i="20"/>
  <c r="EL23" i="20"/>
  <c r="DG21" i="20"/>
  <c r="FA52" i="20"/>
  <c r="HJ24" i="20"/>
  <c r="CC12" i="20"/>
  <c r="GD51" i="20"/>
  <c r="EK42" i="20"/>
  <c r="AK36" i="20"/>
  <c r="HH6" i="20"/>
  <c r="FQ49" i="20"/>
  <c r="GU13" i="20"/>
  <c r="CC44" i="20"/>
  <c r="GD23" i="20"/>
  <c r="EK31" i="20"/>
  <c r="GU28" i="20"/>
  <c r="EL24" i="20"/>
  <c r="HH38" i="20"/>
  <c r="GD38" i="20"/>
  <c r="HH8" i="20"/>
  <c r="EZ37" i="20"/>
  <c r="DG47" i="20"/>
  <c r="DH30" i="20"/>
  <c r="EK19" i="20"/>
  <c r="HI43" i="20"/>
  <c r="U17" i="20"/>
  <c r="U23" i="20"/>
  <c r="EZ8" i="20"/>
  <c r="GS40" i="20"/>
  <c r="GU24" i="20"/>
  <c r="EK47" i="20"/>
  <c r="CD5" i="20"/>
  <c r="HJ29" i="20"/>
  <c r="G34" i="20"/>
  <c r="GF7" i="20"/>
  <c r="GY11" i="20"/>
  <c r="BO19" i="20"/>
  <c r="V44" i="20"/>
  <c r="BN33" i="20"/>
  <c r="HH43" i="20"/>
  <c r="DG18" i="20"/>
  <c r="DI42" i="20"/>
  <c r="EL20" i="20"/>
  <c r="FQ35" i="20"/>
  <c r="CX51" i="20"/>
  <c r="GF30" i="20"/>
  <c r="GY15" i="20"/>
  <c r="FP26" i="20"/>
  <c r="CS38" i="20"/>
  <c r="GT25" i="20"/>
  <c r="EZ24" i="20"/>
  <c r="DV32" i="20"/>
  <c r="GU16" i="20"/>
  <c r="FQ8" i="20"/>
  <c r="G16" i="20"/>
  <c r="BP21" i="20"/>
  <c r="FF7" i="20"/>
  <c r="AZ33" i="20"/>
  <c r="V11" i="20"/>
  <c r="FA50" i="20"/>
  <c r="U21" i="20"/>
  <c r="EM16" i="20"/>
  <c r="FQ26" i="20"/>
  <c r="EL51" i="20"/>
  <c r="G36" i="20"/>
  <c r="BP29" i="20"/>
  <c r="CI15" i="20"/>
  <c r="BN29" i="20"/>
  <c r="CS23" i="20"/>
  <c r="BN47" i="20"/>
  <c r="HI42" i="20"/>
  <c r="DV50" i="20"/>
  <c r="HJ25" i="20"/>
  <c r="FB50" i="20"/>
  <c r="CT47" i="20"/>
  <c r="FU51" i="20"/>
  <c r="FF38" i="20"/>
  <c r="DY3" i="20"/>
  <c r="DY56" i="20" s="1"/>
  <c r="DY8" i="20" s="1"/>
  <c r="GS39" i="20"/>
  <c r="CS48" i="20"/>
  <c r="GU40" i="20"/>
  <c r="EL21" i="20"/>
  <c r="DH46" i="20"/>
  <c r="HJ26" i="20"/>
  <c r="V51" i="20"/>
  <c r="EM42" i="20"/>
  <c r="EB46" i="20"/>
  <c r="FU50" i="20"/>
  <c r="EQ43" i="20"/>
  <c r="BO12" i="20"/>
  <c r="GS44" i="20"/>
  <c r="DW36" i="20"/>
  <c r="GT49" i="20"/>
  <c r="EK5" i="20"/>
  <c r="AJ26" i="20"/>
  <c r="EM29" i="20"/>
  <c r="GD10" i="20"/>
  <c r="G28" i="20"/>
  <c r="GJ34" i="20"/>
  <c r="DM35" i="20"/>
  <c r="HN9" i="20"/>
  <c r="AZ46" i="20"/>
  <c r="DH47" i="20"/>
  <c r="DW15" i="20"/>
  <c r="GT21" i="20"/>
  <c r="CR31" i="20"/>
  <c r="AK44" i="20"/>
  <c r="DV5" i="20"/>
  <c r="AY14" i="20"/>
  <c r="BE25" i="20"/>
  <c r="DX42" i="20"/>
  <c r="FU10" i="20"/>
  <c r="HN14" i="20"/>
  <c r="BO36" i="20"/>
  <c r="GT15" i="20"/>
  <c r="DH9" i="20"/>
  <c r="FA37" i="20"/>
  <c r="HI19" i="20"/>
  <c r="CC29" i="20"/>
  <c r="DV49" i="20"/>
  <c r="FB26" i="20"/>
  <c r="L37" i="20"/>
  <c r="L12" i="20"/>
  <c r="HN19" i="20"/>
  <c r="DW32" i="20"/>
  <c r="GT30" i="20"/>
  <c r="DH20" i="20"/>
  <c r="EZ23" i="20"/>
  <c r="HH24" i="20"/>
  <c r="AY39" i="20"/>
  <c r="CR47" i="20"/>
  <c r="FQ20" i="20"/>
  <c r="EB17" i="20"/>
  <c r="GJ12" i="20"/>
  <c r="DW34" i="20"/>
  <c r="DH10" i="20"/>
  <c r="V20" i="20"/>
  <c r="EZ9" i="20"/>
  <c r="EK34" i="20"/>
  <c r="CD19" i="20"/>
  <c r="CD11" i="20"/>
  <c r="FQ6" i="20"/>
  <c r="G44" i="20"/>
  <c r="GT26" i="20"/>
  <c r="V26" i="20"/>
  <c r="AJ50" i="20"/>
  <c r="EL37" i="20"/>
  <c r="DI36" i="20"/>
  <c r="CC15" i="20"/>
  <c r="HI17" i="20"/>
  <c r="CC40" i="20"/>
  <c r="BN44" i="20"/>
  <c r="CR52" i="20"/>
  <c r="DI6" i="20"/>
  <c r="BT23" i="20"/>
  <c r="G51" i="20"/>
  <c r="DX6" i="20"/>
  <c r="GJ16" i="20"/>
  <c r="CT38" i="20"/>
  <c r="EQ48" i="20"/>
  <c r="CD21" i="20"/>
  <c r="HI26" i="20"/>
  <c r="HH7" i="20"/>
  <c r="FO27" i="20"/>
  <c r="HJ5" i="20"/>
  <c r="GU17" i="20"/>
  <c r="F52" i="20"/>
  <c r="L40" i="20"/>
  <c r="BE30" i="20"/>
  <c r="GF40" i="20"/>
  <c r="BT6" i="20"/>
  <c r="HN35" i="20"/>
  <c r="AZ51" i="20"/>
  <c r="V9" i="20"/>
  <c r="BN20" i="20"/>
  <c r="DG36" i="20"/>
  <c r="BN41" i="20"/>
  <c r="DI18" i="20"/>
  <c r="EK27" i="20"/>
  <c r="AK23" i="20"/>
  <c r="FB27" i="20"/>
  <c r="L6" i="20"/>
  <c r="BE31" i="20"/>
  <c r="CI30" i="20"/>
  <c r="FP5" i="20"/>
  <c r="DW21" i="20"/>
  <c r="GS29" i="20"/>
  <c r="GU14" i="20"/>
  <c r="EL48" i="20"/>
  <c r="AK39" i="20"/>
  <c r="DG43" i="20"/>
  <c r="DI11" i="20"/>
  <c r="G31" i="20"/>
  <c r="BE32" i="20"/>
  <c r="AP9" i="20"/>
  <c r="AZ17" i="20"/>
  <c r="V38" i="20"/>
  <c r="GT37" i="20"/>
  <c r="AK30" i="20"/>
  <c r="HH39" i="20"/>
  <c r="EM11" i="20"/>
  <c r="EL42" i="20"/>
  <c r="EL41" i="20"/>
  <c r="FB13" i="20"/>
  <c r="L36" i="20"/>
  <c r="L35" i="20"/>
  <c r="AP21" i="20"/>
  <c r="FP50" i="20"/>
  <c r="CS22" i="20"/>
  <c r="BN18" i="20"/>
  <c r="EL35" i="20"/>
  <c r="EK35" i="20"/>
  <c r="GT8" i="20"/>
  <c r="EL10" i="20"/>
  <c r="DV46" i="20"/>
  <c r="DI9" i="20"/>
  <c r="DM52" i="20"/>
  <c r="DM36" i="20"/>
  <c r="AP41" i="20"/>
  <c r="AZ38" i="20"/>
  <c r="U31" i="20"/>
  <c r="DW17" i="20"/>
  <c r="AY50" i="20"/>
  <c r="EK18" i="20"/>
  <c r="EM36" i="20"/>
  <c r="DV13" i="20"/>
  <c r="GD25" i="20"/>
  <c r="FB30" i="20"/>
  <c r="BE10" i="20"/>
  <c r="CT52" i="20"/>
  <c r="BO16" i="20"/>
  <c r="DH29" i="20"/>
  <c r="DW52" i="20"/>
  <c r="GT14" i="20"/>
  <c r="HH17" i="20"/>
  <c r="GD24" i="20"/>
  <c r="DV15" i="20"/>
  <c r="GD5" i="20"/>
  <c r="GF21" i="20"/>
  <c r="CX52" i="20"/>
  <c r="GY32" i="20"/>
  <c r="BO46" i="20"/>
  <c r="FP15" i="20"/>
  <c r="CS21" i="20"/>
  <c r="EZ49" i="20"/>
  <c r="AJ10" i="20"/>
  <c r="AY9" i="20"/>
  <c r="GD21" i="20"/>
  <c r="FQ34" i="20"/>
  <c r="BP8" i="20"/>
  <c r="DM21" i="20"/>
  <c r="GY36" i="20"/>
  <c r="BO8" i="20"/>
  <c r="GT40" i="20"/>
  <c r="U33" i="20"/>
  <c r="FA36" i="20"/>
  <c r="AJ47" i="20"/>
  <c r="CC45" i="20"/>
  <c r="DI27" i="20"/>
  <c r="FB22" i="20"/>
  <c r="L24" i="20"/>
  <c r="BP11" i="20"/>
  <c r="GY52" i="20"/>
  <c r="DW48" i="20"/>
  <c r="DH15" i="20"/>
  <c r="DW23" i="20"/>
  <c r="GS42" i="20"/>
  <c r="FQ12" i="20"/>
  <c r="BN11" i="20"/>
  <c r="AJ15" i="20"/>
  <c r="CD51" i="20"/>
  <c r="BE39" i="20"/>
  <c r="DM13" i="20"/>
  <c r="FU22" i="20"/>
  <c r="FF8" i="20"/>
  <c r="BO25" i="20"/>
  <c r="FP17" i="20"/>
  <c r="CS9" i="20"/>
  <c r="FO24" i="20"/>
  <c r="FB17" i="20"/>
  <c r="DG10" i="20"/>
  <c r="FO46" i="20"/>
  <c r="CD7" i="20"/>
  <c r="EB8" i="20"/>
  <c r="BP28" i="20"/>
  <c r="CX38" i="20"/>
  <c r="HN38" i="20"/>
  <c r="AZ22" i="20"/>
  <c r="EZ27" i="20"/>
  <c r="FP12" i="20"/>
  <c r="AK46" i="20"/>
  <c r="GU38" i="20"/>
  <c r="AK31" i="20"/>
  <c r="FO35" i="20"/>
  <c r="CC8" i="20"/>
  <c r="BE50" i="20"/>
  <c r="DX38" i="20"/>
  <c r="GJ37" i="20"/>
  <c r="CX22" i="20"/>
  <c r="AA9" i="20"/>
  <c r="BO31" i="20"/>
  <c r="CS46" i="20"/>
  <c r="FA10" i="20"/>
  <c r="FP27" i="20"/>
  <c r="FA14" i="20"/>
  <c r="AZ6" i="20"/>
  <c r="CS47" i="20"/>
  <c r="FA44" i="20"/>
  <c r="BN37" i="20"/>
  <c r="DH44" i="20"/>
  <c r="U42" i="20"/>
  <c r="V23" i="20"/>
  <c r="DG19" i="20"/>
  <c r="EK21" i="20"/>
  <c r="DI51" i="20"/>
  <c r="CR39" i="20"/>
  <c r="HI35" i="20"/>
  <c r="CR51" i="20"/>
  <c r="DG37" i="20"/>
  <c r="GD13" i="20"/>
  <c r="GD41" i="20"/>
  <c r="BT40" i="20"/>
  <c r="G21" i="20"/>
  <c r="BP23" i="20"/>
  <c r="FU12" i="20"/>
  <c r="BP47" i="20"/>
  <c r="AP26" i="20"/>
  <c r="N10" i="30"/>
  <c r="N30" i="30"/>
  <c r="N26" i="30"/>
  <c r="N22" i="30"/>
  <c r="N25" i="30"/>
  <c r="N50" i="30"/>
  <c r="N28" i="30"/>
  <c r="N23" i="30"/>
  <c r="N37" i="30"/>
  <c r="N32" i="30"/>
  <c r="N48" i="30"/>
  <c r="N43" i="30"/>
  <c r="CH31" i="30"/>
  <c r="CH11" i="30"/>
  <c r="CH7" i="30"/>
  <c r="CH47" i="30"/>
  <c r="CH26" i="30"/>
  <c r="CH21" i="30"/>
  <c r="CH16" i="30"/>
  <c r="CH35" i="30"/>
  <c r="CH38" i="30"/>
  <c r="CH33" i="30"/>
  <c r="CH49" i="30"/>
  <c r="CH44" i="30"/>
  <c r="V11" i="30"/>
  <c r="V5" i="30"/>
  <c r="V8" i="30"/>
  <c r="V14" i="30"/>
  <c r="V30" i="30"/>
  <c r="V17" i="30"/>
  <c r="V31" i="30"/>
  <c r="V24" i="30"/>
  <c r="V38" i="30"/>
  <c r="V33" i="30"/>
  <c r="V49" i="30"/>
  <c r="V44" i="30"/>
  <c r="N5" i="30"/>
  <c r="N18" i="30"/>
  <c r="N38" i="30"/>
  <c r="N13" i="30"/>
  <c r="N29" i="30"/>
  <c r="N16" i="30"/>
  <c r="N46" i="30"/>
  <c r="N27" i="30"/>
  <c r="N41" i="30"/>
  <c r="N36" i="30"/>
  <c r="N52" i="30"/>
  <c r="N47" i="30"/>
  <c r="CH6" i="30"/>
  <c r="CH5" i="30"/>
  <c r="CH8" i="30"/>
  <c r="CH14" i="30"/>
  <c r="CH43" i="30"/>
  <c r="CH25" i="30"/>
  <c r="CH20" i="30"/>
  <c r="CH51" i="30"/>
  <c r="CH42" i="30"/>
  <c r="CH37" i="30"/>
  <c r="CH32" i="30"/>
  <c r="CH48" i="30"/>
  <c r="V6" i="30"/>
  <c r="V9" i="30"/>
  <c r="V12" i="30"/>
  <c r="V18" i="30"/>
  <c r="V35" i="30"/>
  <c r="V21" i="30"/>
  <c r="V47" i="30"/>
  <c r="V28" i="30"/>
  <c r="V42" i="30"/>
  <c r="V37" i="30"/>
  <c r="V32" i="30"/>
  <c r="V48" i="30"/>
  <c r="N9" i="30"/>
  <c r="N8" i="30"/>
  <c r="N7" i="30"/>
  <c r="N17" i="30"/>
  <c r="N31" i="30"/>
  <c r="N20" i="30"/>
  <c r="N15" i="30"/>
  <c r="N42" i="30"/>
  <c r="N45" i="30"/>
  <c r="N40" i="30"/>
  <c r="N35" i="30"/>
  <c r="N51" i="30"/>
  <c r="CH10" i="30"/>
  <c r="CH9" i="30"/>
  <c r="CH12" i="30"/>
  <c r="CH18" i="30"/>
  <c r="CH13" i="30"/>
  <c r="CH29" i="30"/>
  <c r="CH24" i="30"/>
  <c r="CH30" i="30"/>
  <c r="CH46" i="30"/>
  <c r="CH41" i="30"/>
  <c r="CH36" i="30"/>
  <c r="CH52" i="30"/>
  <c r="V10" i="30"/>
  <c r="V27" i="30"/>
  <c r="V23" i="30"/>
  <c r="V22" i="30"/>
  <c r="V51" i="30"/>
  <c r="V25" i="30"/>
  <c r="V16" i="30"/>
  <c r="V43" i="30"/>
  <c r="V46" i="30"/>
  <c r="V41" i="30"/>
  <c r="V36" i="30"/>
  <c r="AA10" i="19"/>
  <c r="Z84" i="19"/>
  <c r="CP49" i="30"/>
  <c r="CP45" i="30"/>
  <c r="CP41" i="30"/>
  <c r="CP37" i="30"/>
  <c r="CP33" i="30"/>
  <c r="CP50" i="30"/>
  <c r="CP46" i="30"/>
  <c r="CP42" i="30"/>
  <c r="CP38" i="30"/>
  <c r="CP34" i="30"/>
  <c r="CP30" i="30"/>
  <c r="CP51" i="30"/>
  <c r="CP47" i="30"/>
  <c r="CP43" i="30"/>
  <c r="CP39" i="30"/>
  <c r="CP35" i="30"/>
  <c r="CP31" i="30"/>
  <c r="CP52" i="30"/>
  <c r="CP36" i="30"/>
  <c r="CP29" i="30"/>
  <c r="CP25" i="30"/>
  <c r="CP21" i="30"/>
  <c r="CP17" i="30"/>
  <c r="CP13" i="30"/>
  <c r="CP40" i="30"/>
  <c r="CP26" i="30"/>
  <c r="CP22" i="30"/>
  <c r="CP18" i="30"/>
  <c r="CP14" i="30"/>
  <c r="CP44" i="30"/>
  <c r="CP27" i="30"/>
  <c r="CP23" i="30"/>
  <c r="CP19" i="30"/>
  <c r="CP15" i="30"/>
  <c r="CP16" i="30"/>
  <c r="CP9" i="30"/>
  <c r="CP5" i="30"/>
  <c r="CP12" i="30"/>
  <c r="CP20" i="30"/>
  <c r="CP10" i="30"/>
  <c r="CP6" i="30"/>
  <c r="CP8" i="30"/>
  <c r="CP32" i="30"/>
  <c r="CP24" i="30"/>
  <c r="CP11" i="30"/>
  <c r="CP7" i="30"/>
  <c r="CP48" i="30"/>
  <c r="CP28" i="30"/>
  <c r="AD49" i="30"/>
  <c r="AD45" i="30"/>
  <c r="AD41" i="30"/>
  <c r="AD37" i="30"/>
  <c r="AD33" i="30"/>
  <c r="AD50" i="30"/>
  <c r="AD46" i="30"/>
  <c r="AD42" i="30"/>
  <c r="AD38" i="30"/>
  <c r="AD34" i="30"/>
  <c r="AD51" i="30"/>
  <c r="AD47" i="30"/>
  <c r="AD43" i="30"/>
  <c r="AD39" i="30"/>
  <c r="AD35" i="30"/>
  <c r="AD31" i="30"/>
  <c r="AD44" i="30"/>
  <c r="AD29" i="30"/>
  <c r="AD25" i="30"/>
  <c r="AD21" i="30"/>
  <c r="AD17" i="30"/>
  <c r="AD48" i="30"/>
  <c r="AD32" i="30"/>
  <c r="AD30" i="30"/>
  <c r="AD26" i="30"/>
  <c r="AD22" i="30"/>
  <c r="AD18" i="30"/>
  <c r="AD14" i="30"/>
  <c r="AD52" i="30"/>
  <c r="AD36" i="30"/>
  <c r="AD27" i="30"/>
  <c r="AD23" i="30"/>
  <c r="AD19" i="30"/>
  <c r="AD15" i="30"/>
  <c r="AD24" i="30"/>
  <c r="AD9" i="30"/>
  <c r="AD5" i="30"/>
  <c r="AD40" i="30"/>
  <c r="AD12" i="30"/>
  <c r="AD28" i="30"/>
  <c r="AD10" i="30"/>
  <c r="AD6" i="30"/>
  <c r="AD13" i="30"/>
  <c r="AD8" i="30"/>
  <c r="AD16" i="30"/>
  <c r="AD11" i="30"/>
  <c r="AD7" i="30"/>
  <c r="AD20" i="30"/>
  <c r="BB52" i="30"/>
  <c r="BB48" i="30"/>
  <c r="BB44" i="30"/>
  <c r="BB40" i="30"/>
  <c r="BB36" i="30"/>
  <c r="BB32" i="30"/>
  <c r="BB49" i="30"/>
  <c r="BB45" i="30"/>
  <c r="BB41" i="30"/>
  <c r="BB37" i="30"/>
  <c r="BB33" i="30"/>
  <c r="BB50" i="30"/>
  <c r="BB46" i="30"/>
  <c r="BB42" i="30"/>
  <c r="BB38" i="30"/>
  <c r="BB34" i="30"/>
  <c r="BB30" i="30"/>
  <c r="BB47" i="30"/>
  <c r="BB31" i="30"/>
  <c r="BB28" i="30"/>
  <c r="BB24" i="30"/>
  <c r="BB20" i="30"/>
  <c r="BB16" i="30"/>
  <c r="BB51" i="30"/>
  <c r="BB35" i="30"/>
  <c r="BB29" i="30"/>
  <c r="BB25" i="30"/>
  <c r="BB21" i="30"/>
  <c r="BB17" i="30"/>
  <c r="BB13" i="30"/>
  <c r="BB39" i="30"/>
  <c r="BB26" i="30"/>
  <c r="BB22" i="30"/>
  <c r="BB18" i="30"/>
  <c r="BB14" i="30"/>
  <c r="BB43" i="30"/>
  <c r="BB27" i="30"/>
  <c r="BB12" i="30"/>
  <c r="BB8" i="30"/>
  <c r="BB11" i="30"/>
  <c r="BB15" i="30"/>
  <c r="BB9" i="30"/>
  <c r="BB5" i="30"/>
  <c r="BB23" i="30"/>
  <c r="BB7" i="30"/>
  <c r="BB19" i="30"/>
  <c r="BB10" i="30"/>
  <c r="BB6" i="30"/>
  <c r="CX50" i="30"/>
  <c r="CX46" i="30"/>
  <c r="CX42" i="30"/>
  <c r="CX38" i="30"/>
  <c r="CX34" i="30"/>
  <c r="CX51" i="30"/>
  <c r="CX47" i="30"/>
  <c r="CX43" i="30"/>
  <c r="CX39" i="30"/>
  <c r="CX35" i="30"/>
  <c r="CX31" i="30"/>
  <c r="CX52" i="30"/>
  <c r="CX48" i="30"/>
  <c r="CX44" i="30"/>
  <c r="CX40" i="30"/>
  <c r="CX36" i="30"/>
  <c r="CX32" i="30"/>
  <c r="CX37" i="30"/>
  <c r="CX30" i="30"/>
  <c r="CX26" i="30"/>
  <c r="CX22" i="30"/>
  <c r="CX18" i="30"/>
  <c r="CX14" i="30"/>
  <c r="CX41" i="30"/>
  <c r="CX27" i="30"/>
  <c r="CX23" i="30"/>
  <c r="CX19" i="30"/>
  <c r="CX15" i="30"/>
  <c r="CX45" i="30"/>
  <c r="CX28" i="30"/>
  <c r="CX24" i="30"/>
  <c r="CX20" i="30"/>
  <c r="CX16" i="30"/>
  <c r="CX17" i="30"/>
  <c r="CX10" i="30"/>
  <c r="CX6" i="30"/>
  <c r="CX9" i="30"/>
  <c r="CX33" i="30"/>
  <c r="CX21" i="30"/>
  <c r="CX11" i="30"/>
  <c r="CX7" i="30"/>
  <c r="CX5" i="30"/>
  <c r="CX49" i="30"/>
  <c r="CX25" i="30"/>
  <c r="CX12" i="30"/>
  <c r="CX8" i="30"/>
  <c r="CX29" i="30"/>
  <c r="CX13" i="30"/>
  <c r="AT51" i="30"/>
  <c r="AT47" i="30"/>
  <c r="AT43" i="30"/>
  <c r="AT39" i="30"/>
  <c r="AT35" i="30"/>
  <c r="AT31" i="30"/>
  <c r="AT52" i="30"/>
  <c r="AT48" i="30"/>
  <c r="AT44" i="30"/>
  <c r="AT40" i="30"/>
  <c r="AT36" i="30"/>
  <c r="AT32" i="30"/>
  <c r="AT49" i="30"/>
  <c r="AT45" i="30"/>
  <c r="AT41" i="30"/>
  <c r="AT37" i="30"/>
  <c r="AT33" i="30"/>
  <c r="AT46" i="30"/>
  <c r="AT27" i="30"/>
  <c r="AT23" i="30"/>
  <c r="AT19" i="30"/>
  <c r="AT15" i="30"/>
  <c r="AT50" i="30"/>
  <c r="AT34" i="30"/>
  <c r="AT28" i="30"/>
  <c r="AT24" i="30"/>
  <c r="AT20" i="30"/>
  <c r="AT16" i="30"/>
  <c r="AT38" i="30"/>
  <c r="AT29" i="30"/>
  <c r="AT25" i="30"/>
  <c r="AT21" i="30"/>
  <c r="AT17" i="30"/>
  <c r="AT13" i="30"/>
  <c r="AT26" i="30"/>
  <c r="AT11" i="30"/>
  <c r="AT7" i="30"/>
  <c r="AT22" i="30"/>
  <c r="AT6" i="30"/>
  <c r="AT42" i="30"/>
  <c r="AT30" i="30"/>
  <c r="AT14" i="30"/>
  <c r="AT12" i="30"/>
  <c r="AT8" i="30"/>
  <c r="AT10" i="30"/>
  <c r="AT18" i="30"/>
  <c r="AT9" i="30"/>
  <c r="AT5" i="30"/>
  <c r="DF51" i="30"/>
  <c r="DF47" i="30"/>
  <c r="DF43" i="30"/>
  <c r="DF39" i="30"/>
  <c r="DF35" i="30"/>
  <c r="DF31" i="30"/>
  <c r="DF52" i="30"/>
  <c r="DF48" i="30"/>
  <c r="DF44" i="30"/>
  <c r="DF40" i="30"/>
  <c r="DF36" i="30"/>
  <c r="DF32" i="30"/>
  <c r="DF49" i="30"/>
  <c r="DF45" i="30"/>
  <c r="DF41" i="30"/>
  <c r="DF37" i="30"/>
  <c r="DF33" i="30"/>
  <c r="DF38" i="30"/>
  <c r="DF27" i="30"/>
  <c r="DF23" i="30"/>
  <c r="DF19" i="30"/>
  <c r="DF15" i="30"/>
  <c r="DF42" i="30"/>
  <c r="DF28" i="30"/>
  <c r="DF24" i="30"/>
  <c r="DF20" i="30"/>
  <c r="DF16" i="30"/>
  <c r="DF12" i="30"/>
  <c r="DF46" i="30"/>
  <c r="DF29" i="30"/>
  <c r="DF25" i="30"/>
  <c r="DF21" i="30"/>
  <c r="DF17" i="30"/>
  <c r="DF13" i="30"/>
  <c r="DF34" i="30"/>
  <c r="DF30" i="30"/>
  <c r="DF18" i="30"/>
  <c r="DF11" i="30"/>
  <c r="DF7" i="30"/>
  <c r="DF14" i="30"/>
  <c r="DF6" i="30"/>
  <c r="DF50" i="30"/>
  <c r="DF22" i="30"/>
  <c r="DF8" i="30"/>
  <c r="DF10" i="30"/>
  <c r="DF26" i="30"/>
  <c r="DF9" i="30"/>
  <c r="DF5" i="30"/>
  <c r="BJ49" i="30"/>
  <c r="BJ45" i="30"/>
  <c r="BJ41" i="30"/>
  <c r="BJ37" i="30"/>
  <c r="BJ33" i="30"/>
  <c r="BJ50" i="30"/>
  <c r="BJ46" i="30"/>
  <c r="BJ42" i="30"/>
  <c r="BJ38" i="30"/>
  <c r="BJ34" i="30"/>
  <c r="BJ30" i="30"/>
  <c r="BJ51" i="30"/>
  <c r="BJ47" i="30"/>
  <c r="BJ43" i="30"/>
  <c r="BJ39" i="30"/>
  <c r="BJ35" i="30"/>
  <c r="BJ31" i="30"/>
  <c r="BJ48" i="30"/>
  <c r="BJ32" i="30"/>
  <c r="BJ29" i="30"/>
  <c r="BJ25" i="30"/>
  <c r="BJ21" i="30"/>
  <c r="BJ17" i="30"/>
  <c r="BJ52" i="30"/>
  <c r="BJ36" i="30"/>
  <c r="BJ26" i="30"/>
  <c r="BJ22" i="30"/>
  <c r="BJ18" i="30"/>
  <c r="BJ14" i="30"/>
  <c r="BJ40" i="30"/>
  <c r="BJ27" i="30"/>
  <c r="BJ23" i="30"/>
  <c r="BJ19" i="30"/>
  <c r="BJ15" i="30"/>
  <c r="BJ28" i="30"/>
  <c r="BJ9" i="30"/>
  <c r="BJ5" i="30"/>
  <c r="BJ16" i="30"/>
  <c r="BJ13" i="30"/>
  <c r="BJ10" i="30"/>
  <c r="BJ6" i="30"/>
  <c r="BJ44" i="30"/>
  <c r="BJ12" i="30"/>
  <c r="BJ20" i="30"/>
  <c r="BJ11" i="30"/>
  <c r="BJ7" i="30"/>
  <c r="BJ24" i="30"/>
  <c r="BJ8" i="30"/>
  <c r="F50" i="30"/>
  <c r="F46" i="30"/>
  <c r="F42" i="30"/>
  <c r="F38" i="30"/>
  <c r="F34" i="30"/>
  <c r="F51" i="30"/>
  <c r="F47" i="30"/>
  <c r="F43" i="30"/>
  <c r="F39" i="30"/>
  <c r="F35" i="30"/>
  <c r="F31" i="30"/>
  <c r="F52" i="30"/>
  <c r="F48" i="30"/>
  <c r="F44" i="30"/>
  <c r="F40" i="30"/>
  <c r="F36" i="30"/>
  <c r="F32" i="30"/>
  <c r="F41" i="30"/>
  <c r="F30" i="30"/>
  <c r="F26" i="30"/>
  <c r="F22" i="30"/>
  <c r="F18" i="30"/>
  <c r="F14" i="30"/>
  <c r="F45" i="30"/>
  <c r="F27" i="30"/>
  <c r="F23" i="30"/>
  <c r="F19" i="30"/>
  <c r="F15" i="30"/>
  <c r="F49" i="30"/>
  <c r="F33" i="30"/>
  <c r="F28" i="30"/>
  <c r="F24" i="30"/>
  <c r="F20" i="30"/>
  <c r="F16" i="30"/>
  <c r="F21" i="30"/>
  <c r="F13" i="30"/>
  <c r="F10" i="30"/>
  <c r="F6" i="30"/>
  <c r="F9" i="30"/>
  <c r="F25" i="30"/>
  <c r="F11" i="30"/>
  <c r="F7" i="30"/>
  <c r="F37" i="30"/>
  <c r="F29" i="30"/>
  <c r="F12" i="30"/>
  <c r="F8" i="30"/>
  <c r="F17" i="30"/>
  <c r="F5" i="30"/>
  <c r="BR50" i="30"/>
  <c r="BR46" i="30"/>
  <c r="BR42" i="30"/>
  <c r="BR38" i="30"/>
  <c r="BR34" i="30"/>
  <c r="BR51" i="30"/>
  <c r="BR47" i="30"/>
  <c r="BR43" i="30"/>
  <c r="BR39" i="30"/>
  <c r="BR35" i="30"/>
  <c r="BR31" i="30"/>
  <c r="BR52" i="30"/>
  <c r="BR48" i="30"/>
  <c r="BR44" i="30"/>
  <c r="BR40" i="30"/>
  <c r="BR36" i="30"/>
  <c r="BR32" i="30"/>
  <c r="BR49" i="30"/>
  <c r="BR33" i="30"/>
  <c r="BR26" i="30"/>
  <c r="BR22" i="30"/>
  <c r="BR18" i="30"/>
  <c r="BR14" i="30"/>
  <c r="BR37" i="30"/>
  <c r="BR27" i="30"/>
  <c r="BR23" i="30"/>
  <c r="BR19" i="30"/>
  <c r="BR15" i="30"/>
  <c r="BR41" i="30"/>
  <c r="BR30" i="30"/>
  <c r="BR28" i="30"/>
  <c r="BR24" i="30"/>
  <c r="BR20" i="30"/>
  <c r="BR16" i="30"/>
  <c r="BR29" i="30"/>
  <c r="BR13" i="30"/>
  <c r="BR10" i="30"/>
  <c r="BR6" i="30"/>
  <c r="BR5" i="30"/>
  <c r="BR17" i="30"/>
  <c r="BR11" i="30"/>
  <c r="BR7" i="30"/>
  <c r="BR9" i="30"/>
  <c r="BR45" i="30"/>
  <c r="BR21" i="30"/>
  <c r="BR12" i="30"/>
  <c r="BR8" i="30"/>
  <c r="BR25" i="30"/>
  <c r="AL50" i="30"/>
  <c r="AL46" i="30"/>
  <c r="AL42" i="30"/>
  <c r="AL38" i="30"/>
  <c r="AL34" i="30"/>
  <c r="AL51" i="30"/>
  <c r="AL47" i="30"/>
  <c r="AL43" i="30"/>
  <c r="AL39" i="30"/>
  <c r="AL35" i="30"/>
  <c r="AL31" i="30"/>
  <c r="AL52" i="30"/>
  <c r="AL48" i="30"/>
  <c r="AL44" i="30"/>
  <c r="AL40" i="30"/>
  <c r="AL36" i="30"/>
  <c r="AL32" i="30"/>
  <c r="AL45" i="30"/>
  <c r="AL30" i="30"/>
  <c r="AL26" i="30"/>
  <c r="AL22" i="30"/>
  <c r="AL18" i="30"/>
  <c r="AL14" i="30"/>
  <c r="AL49" i="30"/>
  <c r="AL33" i="30"/>
  <c r="AL27" i="30"/>
  <c r="AL23" i="30"/>
  <c r="AL19" i="30"/>
  <c r="AL15" i="30"/>
  <c r="AL37" i="30"/>
  <c r="AL28" i="30"/>
  <c r="AL24" i="30"/>
  <c r="AL20" i="30"/>
  <c r="AL16" i="30"/>
  <c r="AL25" i="30"/>
  <c r="AL10" i="30"/>
  <c r="AL6" i="30"/>
  <c r="AL29" i="30"/>
  <c r="AL11" i="30"/>
  <c r="AL7" i="30"/>
  <c r="AL5" i="30"/>
  <c r="AL41" i="30"/>
  <c r="AL17" i="30"/>
  <c r="AL13" i="30"/>
  <c r="AL12" i="30"/>
  <c r="AL8" i="30"/>
  <c r="AL21" i="30"/>
  <c r="AL9" i="30"/>
  <c r="DN52" i="30"/>
  <c r="DN48" i="30"/>
  <c r="DN44" i="30"/>
  <c r="DN40" i="30"/>
  <c r="DN36" i="30"/>
  <c r="DN32" i="30"/>
  <c r="DN49" i="30"/>
  <c r="DN45" i="30"/>
  <c r="DN41" i="30"/>
  <c r="DN37" i="30"/>
  <c r="DN33" i="30"/>
  <c r="DN50" i="30"/>
  <c r="DN46" i="30"/>
  <c r="DN42" i="30"/>
  <c r="DN38" i="30"/>
  <c r="DN34" i="30"/>
  <c r="DN30" i="30"/>
  <c r="DN39" i="30"/>
  <c r="DN28" i="30"/>
  <c r="DN24" i="30"/>
  <c r="DN20" i="30"/>
  <c r="DN16" i="30"/>
  <c r="DN43" i="30"/>
  <c r="DN29" i="30"/>
  <c r="DN25" i="30"/>
  <c r="DN21" i="30"/>
  <c r="DN17" i="30"/>
  <c r="DN13" i="30"/>
  <c r="DN47" i="30"/>
  <c r="DN31" i="30"/>
  <c r="DN26" i="30"/>
  <c r="DN22" i="30"/>
  <c r="DN18" i="30"/>
  <c r="DN14" i="30"/>
  <c r="DN51" i="30"/>
  <c r="DN19" i="30"/>
  <c r="DN8" i="30"/>
  <c r="DN7" i="30"/>
  <c r="DN23" i="30"/>
  <c r="DN12" i="30"/>
  <c r="DN9" i="30"/>
  <c r="DN5" i="30"/>
  <c r="DN15" i="30"/>
  <c r="DN27" i="30"/>
  <c r="DN10" i="30"/>
  <c r="DN6" i="30"/>
  <c r="DN35" i="30"/>
  <c r="DN11" i="30"/>
  <c r="BZ51" i="30"/>
  <c r="BZ47" i="30"/>
  <c r="BZ43" i="30"/>
  <c r="BZ39" i="30"/>
  <c r="BZ35" i="30"/>
  <c r="BZ31" i="30"/>
  <c r="BZ52" i="30"/>
  <c r="BZ48" i="30"/>
  <c r="BZ44" i="30"/>
  <c r="BZ40" i="30"/>
  <c r="BZ36" i="30"/>
  <c r="BZ32" i="30"/>
  <c r="BZ49" i="30"/>
  <c r="BZ45" i="30"/>
  <c r="BZ41" i="30"/>
  <c r="BZ37" i="30"/>
  <c r="BZ33" i="30"/>
  <c r="BZ50" i="30"/>
  <c r="BZ34" i="30"/>
  <c r="BZ27" i="30"/>
  <c r="BZ23" i="30"/>
  <c r="BZ19" i="30"/>
  <c r="BZ15" i="30"/>
  <c r="BZ38" i="30"/>
  <c r="BZ30" i="30"/>
  <c r="BZ28" i="30"/>
  <c r="BZ24" i="30"/>
  <c r="BZ20" i="30"/>
  <c r="BZ16" i="30"/>
  <c r="BZ42" i="30"/>
  <c r="BZ29" i="30"/>
  <c r="BZ25" i="30"/>
  <c r="BZ21" i="30"/>
  <c r="BZ17" i="30"/>
  <c r="BZ13" i="30"/>
  <c r="BZ14" i="30"/>
  <c r="BZ11" i="30"/>
  <c r="BZ7" i="30"/>
  <c r="BZ10" i="30"/>
  <c r="BZ46" i="30"/>
  <c r="BZ18" i="30"/>
  <c r="BZ12" i="30"/>
  <c r="BZ8" i="30"/>
  <c r="BZ6" i="30"/>
  <c r="BZ22" i="30"/>
  <c r="BZ9" i="30"/>
  <c r="BZ5" i="30"/>
  <c r="BZ26" i="30"/>
  <c r="AA6" i="19"/>
  <c r="Z86" i="19"/>
  <c r="AA9" i="19"/>
  <c r="AA25" i="19"/>
  <c r="AA36" i="20"/>
  <c r="AA24" i="20"/>
  <c r="AA44" i="20"/>
  <c r="AA28" i="20"/>
  <c r="DK48" i="20"/>
  <c r="DK21" i="20"/>
  <c r="DK22" i="20"/>
  <c r="DK45" i="20"/>
  <c r="DK17" i="20"/>
  <c r="DK34" i="20"/>
  <c r="DK41" i="20"/>
  <c r="DK35" i="20"/>
  <c r="DK20" i="20"/>
  <c r="DK52" i="20"/>
  <c r="DK23" i="20"/>
  <c r="DK8" i="20"/>
  <c r="DK40" i="20"/>
  <c r="DK46" i="20"/>
  <c r="DK25" i="20"/>
  <c r="DK27" i="20"/>
  <c r="DK15" i="20"/>
  <c r="DK37" i="20"/>
  <c r="DK6" i="20"/>
  <c r="DK14" i="20"/>
  <c r="DK33" i="20"/>
  <c r="DK50" i="20"/>
  <c r="DK10" i="20"/>
  <c r="DK11" i="20"/>
  <c r="DK43" i="20"/>
  <c r="DK28" i="20"/>
  <c r="DK31" i="20"/>
  <c r="DK16" i="20"/>
  <c r="DK5" i="20"/>
  <c r="DK18" i="20"/>
  <c r="DK12" i="20"/>
  <c r="DK47" i="20"/>
  <c r="DK32" i="20"/>
  <c r="DK38" i="20"/>
  <c r="DK13" i="20"/>
  <c r="DK30" i="20"/>
  <c r="DK49" i="20"/>
  <c r="DK9" i="20"/>
  <c r="DK26" i="20"/>
  <c r="DK19" i="20"/>
  <c r="DK51" i="20"/>
  <c r="DK36" i="20"/>
  <c r="DK7" i="20"/>
  <c r="DK39" i="20"/>
  <c r="DK24" i="20"/>
  <c r="DK29" i="20"/>
  <c r="DK42" i="20"/>
  <c r="DK44" i="20"/>
  <c r="EO52" i="20"/>
  <c r="EO9" i="20"/>
  <c r="EO30" i="20"/>
  <c r="EO18" i="20"/>
  <c r="EO23" i="20"/>
  <c r="EO17" i="20"/>
  <c r="EO26" i="20"/>
  <c r="EO13" i="20"/>
  <c r="EO27" i="20"/>
  <c r="EO24" i="20"/>
  <c r="EO50" i="20"/>
  <c r="EO21" i="20"/>
  <c r="EO20" i="20"/>
  <c r="CV12" i="20"/>
  <c r="CV28" i="20"/>
  <c r="CV46" i="20"/>
  <c r="DZ25" i="20"/>
  <c r="DZ6" i="20"/>
  <c r="DZ38" i="20"/>
  <c r="DZ19" i="20"/>
  <c r="DZ51" i="20"/>
  <c r="DZ32" i="20"/>
  <c r="CV14" i="20"/>
  <c r="DZ13" i="20"/>
  <c r="DZ45" i="20"/>
  <c r="DZ26" i="20"/>
  <c r="DZ15" i="20"/>
  <c r="DZ47" i="20"/>
  <c r="DZ28" i="20"/>
  <c r="CV52" i="20"/>
  <c r="CV44" i="20"/>
  <c r="CG11" i="20"/>
  <c r="CG51" i="20"/>
  <c r="CV24" i="20"/>
  <c r="CV7" i="20"/>
  <c r="CV39" i="20"/>
  <c r="CG44" i="20"/>
  <c r="CV34" i="20"/>
  <c r="CV17" i="20"/>
  <c r="CG5" i="20"/>
  <c r="CG37" i="20"/>
  <c r="CG22" i="20"/>
  <c r="CG7" i="20"/>
  <c r="CG39" i="20"/>
  <c r="CG24" i="20"/>
  <c r="CG9" i="20"/>
  <c r="CG41" i="20"/>
  <c r="CG26" i="20"/>
  <c r="DZ52" i="20"/>
  <c r="EO47" i="20"/>
  <c r="EO38" i="20"/>
  <c r="EO11" i="20"/>
  <c r="EO48" i="20"/>
  <c r="EO44" i="20"/>
  <c r="DZ49" i="20"/>
  <c r="DZ43" i="20"/>
  <c r="CV45" i="20"/>
  <c r="DZ50" i="20"/>
  <c r="DZ20" i="20"/>
  <c r="CV43" i="20"/>
  <c r="CV48" i="20"/>
  <c r="CG12" i="20"/>
  <c r="CV9" i="20"/>
  <c r="CG14" i="20"/>
  <c r="CG16" i="20"/>
  <c r="CG18" i="20"/>
  <c r="CG50" i="20"/>
  <c r="EO39" i="20"/>
  <c r="EO33" i="20"/>
  <c r="EO34" i="20"/>
  <c r="EO6" i="20"/>
  <c r="EO49" i="20"/>
  <c r="EO46" i="20"/>
  <c r="EO29" i="20"/>
  <c r="EO43" i="20"/>
  <c r="EO32" i="20"/>
  <c r="EO19" i="20"/>
  <c r="EO35" i="20"/>
  <c r="EO28" i="20"/>
  <c r="CV5" i="20"/>
  <c r="CV37" i="20"/>
  <c r="CV29" i="20"/>
  <c r="DZ33" i="20"/>
  <c r="DZ14" i="20"/>
  <c r="DZ46" i="20"/>
  <c r="DZ27" i="20"/>
  <c r="DZ8" i="20"/>
  <c r="DZ40" i="20"/>
  <c r="CV30" i="20"/>
  <c r="DZ21" i="20"/>
  <c r="DZ9" i="20"/>
  <c r="DZ34" i="20"/>
  <c r="DZ23" i="20"/>
  <c r="DZ5" i="20"/>
  <c r="DZ36" i="20"/>
  <c r="CV19" i="20"/>
  <c r="CV11" i="20"/>
  <c r="CG43" i="20"/>
  <c r="CG36" i="20"/>
  <c r="CV32" i="20"/>
  <c r="CV15" i="20"/>
  <c r="CV47" i="20"/>
  <c r="CV10" i="20"/>
  <c r="CV42" i="20"/>
  <c r="CV25" i="20"/>
  <c r="CG13" i="20"/>
  <c r="CG45" i="20"/>
  <c r="CG30" i="20"/>
  <c r="CG15" i="20"/>
  <c r="CG47" i="20"/>
  <c r="CG32" i="20"/>
  <c r="CG17" i="20"/>
  <c r="CG49" i="20"/>
  <c r="CG34" i="20"/>
  <c r="EO25" i="20"/>
  <c r="EO10" i="20"/>
  <c r="EO16" i="20"/>
  <c r="EO5" i="20"/>
  <c r="CV21" i="20"/>
  <c r="DZ17" i="20"/>
  <c r="DZ11" i="20"/>
  <c r="CG20" i="20"/>
  <c r="DZ37" i="20"/>
  <c r="DZ39" i="20"/>
  <c r="CV51" i="20"/>
  <c r="CV16" i="20"/>
  <c r="CV26" i="20"/>
  <c r="CV41" i="20"/>
  <c r="CG46" i="20"/>
  <c r="CG48" i="20"/>
  <c r="CG52" i="20"/>
  <c r="CV49" i="20"/>
  <c r="EO14" i="20"/>
  <c r="EO15" i="20"/>
  <c r="EO7" i="20"/>
  <c r="EO22" i="20"/>
  <c r="EO31" i="20"/>
  <c r="CV38" i="20"/>
  <c r="EO45" i="20"/>
  <c r="EO8" i="20"/>
  <c r="EO40" i="20"/>
  <c r="EO37" i="20"/>
  <c r="EO51" i="20"/>
  <c r="EO36" i="20"/>
  <c r="CV20" i="20"/>
  <c r="CV6" i="20"/>
  <c r="DZ7" i="20"/>
  <c r="DZ41" i="20"/>
  <c r="DZ22" i="20"/>
  <c r="CG35" i="20"/>
  <c r="DZ35" i="20"/>
  <c r="DZ16" i="20"/>
  <c r="DZ48" i="20"/>
  <c r="CV13" i="20"/>
  <c r="DZ29" i="20"/>
  <c r="DZ10" i="20"/>
  <c r="DZ42" i="20"/>
  <c r="DZ31" i="20"/>
  <c r="DZ12" i="20"/>
  <c r="DZ44" i="20"/>
  <c r="CV35" i="20"/>
  <c r="CV27" i="20"/>
  <c r="CG28" i="20"/>
  <c r="CV8" i="20"/>
  <c r="CV40" i="20"/>
  <c r="CV23" i="20"/>
  <c r="CG27" i="20"/>
  <c r="CV18" i="20"/>
  <c r="CV50" i="20"/>
  <c r="CV33" i="20"/>
  <c r="CG21" i="20"/>
  <c r="CG6" i="20"/>
  <c r="CG38" i="20"/>
  <c r="CG23" i="20"/>
  <c r="CG8" i="20"/>
  <c r="CG40" i="20"/>
  <c r="CG25" i="20"/>
  <c r="CG10" i="20"/>
  <c r="CG42" i="20"/>
  <c r="EO41" i="20"/>
  <c r="EO42" i="20"/>
  <c r="EO12" i="20"/>
  <c r="CV22" i="20"/>
  <c r="DZ30" i="20"/>
  <c r="DZ24" i="20"/>
  <c r="DZ18" i="20"/>
  <c r="CV36" i="20"/>
  <c r="CG19" i="20"/>
  <c r="CV31" i="20"/>
  <c r="CG29" i="20"/>
  <c r="CG31" i="20"/>
  <c r="CG33" i="20"/>
  <c r="AC8" i="19"/>
  <c r="AC7" i="19"/>
  <c r="BC48" i="20"/>
  <c r="BC7" i="20"/>
  <c r="BC13" i="20"/>
  <c r="BC15" i="20"/>
  <c r="BC9" i="20"/>
  <c r="BC17" i="20"/>
  <c r="BC5" i="20"/>
  <c r="BC22" i="20"/>
  <c r="H20" i="20"/>
  <c r="H28" i="20"/>
  <c r="H25" i="20"/>
  <c r="H49" i="20"/>
  <c r="H26" i="20"/>
  <c r="H50" i="20"/>
  <c r="H27" i="20"/>
  <c r="H51" i="20"/>
  <c r="H52" i="20"/>
  <c r="BC19" i="20"/>
  <c r="BC27" i="20"/>
  <c r="BC31" i="20"/>
  <c r="BC23" i="20"/>
  <c r="BC33" i="20"/>
  <c r="BC25" i="20"/>
  <c r="BC30" i="20"/>
  <c r="BC34" i="20"/>
  <c r="H36" i="20"/>
  <c r="H44" i="20"/>
  <c r="H5" i="20"/>
  <c r="H29" i="20"/>
  <c r="H6" i="20"/>
  <c r="H30" i="20"/>
  <c r="H7" i="20"/>
  <c r="H31" i="20"/>
  <c r="H45" i="20"/>
  <c r="H23" i="20"/>
  <c r="BC14" i="20"/>
  <c r="BC43" i="20"/>
  <c r="BC47" i="20"/>
  <c r="BC39" i="20"/>
  <c r="BC49" i="20"/>
  <c r="BC41" i="20"/>
  <c r="BC46" i="20"/>
  <c r="BC42" i="20"/>
  <c r="H8" i="20"/>
  <c r="H16" i="20"/>
  <c r="H9" i="20"/>
  <c r="H33" i="20"/>
  <c r="H10" i="20"/>
  <c r="H34" i="20"/>
  <c r="H11" i="20"/>
  <c r="H35" i="20"/>
  <c r="BC51" i="20"/>
  <c r="BC10" i="20"/>
  <c r="BC24" i="20"/>
  <c r="BC28" i="20"/>
  <c r="H48" i="20"/>
  <c r="H41" i="20"/>
  <c r="H42" i="20"/>
  <c r="H43" i="20"/>
  <c r="BC35" i="20"/>
  <c r="BC26" i="20"/>
  <c r="BC38" i="20"/>
  <c r="BC52" i="20"/>
  <c r="BC36" i="20"/>
  <c r="BC40" i="20"/>
  <c r="H12" i="20"/>
  <c r="H22" i="20"/>
  <c r="BC21" i="20"/>
  <c r="BC29" i="20"/>
  <c r="BC11" i="20"/>
  <c r="BC12" i="20"/>
  <c r="BC8" i="20"/>
  <c r="BC20" i="20"/>
  <c r="BC50" i="20"/>
  <c r="H24" i="20"/>
  <c r="H32" i="20"/>
  <c r="H13" i="20"/>
  <c r="H37" i="20"/>
  <c r="H14" i="20"/>
  <c r="H38" i="20"/>
  <c r="H15" i="20"/>
  <c r="H39" i="20"/>
  <c r="BC37" i="20"/>
  <c r="BC6" i="20"/>
  <c r="BC45" i="20"/>
  <c r="BC16" i="20"/>
  <c r="BC32" i="20"/>
  <c r="H40" i="20"/>
  <c r="H17" i="20"/>
  <c r="H18" i="20"/>
  <c r="H19" i="20"/>
  <c r="BC18" i="20"/>
  <c r="BC44" i="20"/>
  <c r="H21" i="20"/>
  <c r="H46" i="20"/>
  <c r="H47" i="20"/>
  <c r="J5" i="20"/>
  <c r="Y13" i="20"/>
  <c r="BR29" i="20"/>
  <c r="CE45" i="20"/>
  <c r="AN27" i="20"/>
  <c r="AN24" i="20"/>
  <c r="AN13" i="20"/>
  <c r="BR5" i="20"/>
  <c r="Y20" i="20"/>
  <c r="AN16" i="20"/>
  <c r="Y33" i="20"/>
  <c r="AN33" i="20"/>
  <c r="Y7" i="20"/>
  <c r="Y36" i="20"/>
  <c r="BR14" i="20"/>
  <c r="AN34" i="20"/>
  <c r="AN51" i="20"/>
  <c r="BR25" i="20"/>
  <c r="BR33" i="20"/>
  <c r="BR19" i="20"/>
  <c r="J21" i="20"/>
  <c r="BR28" i="20"/>
  <c r="BR47" i="20"/>
  <c r="Y52" i="20"/>
  <c r="Y8" i="20"/>
  <c r="Y6" i="20"/>
  <c r="Y26" i="20"/>
  <c r="Y40" i="20"/>
  <c r="J35" i="20"/>
  <c r="J52" i="20"/>
  <c r="J15" i="20"/>
  <c r="J48" i="20"/>
  <c r="J11" i="20"/>
  <c r="J28" i="20"/>
  <c r="J13" i="20"/>
  <c r="AL42" i="20"/>
  <c r="AL18" i="20"/>
  <c r="AL47" i="20"/>
  <c r="AL23" i="20"/>
  <c r="AL37" i="20"/>
  <c r="AL13" i="20"/>
  <c r="AL40" i="20"/>
  <c r="AL16" i="20"/>
  <c r="W42" i="20"/>
  <c r="W18" i="20"/>
  <c r="W43" i="20"/>
  <c r="W19" i="20"/>
  <c r="W44" i="20"/>
  <c r="W20" i="20"/>
  <c r="W41" i="20"/>
  <c r="W17" i="20"/>
  <c r="CE31" i="20"/>
  <c r="CE8" i="20"/>
  <c r="CE32" i="20"/>
  <c r="CE39" i="20"/>
  <c r="CE14" i="20"/>
  <c r="CE16" i="20"/>
  <c r="CE22" i="20"/>
  <c r="CE21" i="20"/>
  <c r="BA46" i="20"/>
  <c r="BA14" i="20"/>
  <c r="BA47" i="20"/>
  <c r="BA49" i="20"/>
  <c r="BA20" i="20"/>
  <c r="BA18" i="20"/>
  <c r="BA39" i="20"/>
  <c r="BA10" i="20"/>
  <c r="BA45" i="20"/>
  <c r="Y19" i="20"/>
  <c r="AN40" i="20"/>
  <c r="AN10" i="20"/>
  <c r="BR7" i="20"/>
  <c r="BR51" i="20"/>
  <c r="Y38" i="20"/>
  <c r="Y50" i="20"/>
  <c r="J41" i="20"/>
  <c r="J26" i="20"/>
  <c r="AL30" i="20"/>
  <c r="AL11" i="20"/>
  <c r="AL28" i="20"/>
  <c r="W6" i="20"/>
  <c r="W32" i="20"/>
  <c r="W5" i="20"/>
  <c r="CE50" i="20"/>
  <c r="CE13" i="20"/>
  <c r="BA21" i="20"/>
  <c r="BA19" i="20"/>
  <c r="Y48" i="20"/>
  <c r="AN11" i="20"/>
  <c r="Y17" i="20"/>
  <c r="AN21" i="20"/>
  <c r="BR37" i="20"/>
  <c r="AN7" i="20"/>
  <c r="AN38" i="20"/>
  <c r="Y51" i="20"/>
  <c r="AN47" i="20"/>
  <c r="Y15" i="20"/>
  <c r="AN45" i="20"/>
  <c r="AN41" i="20"/>
  <c r="AN42" i="20"/>
  <c r="AN12" i="20"/>
  <c r="BR6" i="20"/>
  <c r="BR49" i="20"/>
  <c r="BR27" i="20"/>
  <c r="BR35" i="20"/>
  <c r="BR36" i="20"/>
  <c r="BR8" i="20"/>
  <c r="AN50" i="20"/>
  <c r="Y16" i="20"/>
  <c r="Y14" i="20"/>
  <c r="Y34" i="20"/>
  <c r="J9" i="20"/>
  <c r="J19" i="20"/>
  <c r="J36" i="20"/>
  <c r="J37" i="20"/>
  <c r="J32" i="20"/>
  <c r="J29" i="20"/>
  <c r="J12" i="20"/>
  <c r="J38" i="20"/>
  <c r="AL38" i="20"/>
  <c r="AL14" i="20"/>
  <c r="AL43" i="20"/>
  <c r="AL19" i="20"/>
  <c r="AL33" i="20"/>
  <c r="AL9" i="20"/>
  <c r="AL36" i="20"/>
  <c r="AL12" i="20"/>
  <c r="W38" i="20"/>
  <c r="W14" i="20"/>
  <c r="W39" i="20"/>
  <c r="W15" i="20"/>
  <c r="W40" i="20"/>
  <c r="W16" i="20"/>
  <c r="W37" i="20"/>
  <c r="W13" i="20"/>
  <c r="CE47" i="20"/>
  <c r="CE26" i="20"/>
  <c r="CE48" i="20"/>
  <c r="CE20" i="20"/>
  <c r="CE27" i="20"/>
  <c r="CE25" i="20"/>
  <c r="CE30" i="20"/>
  <c r="CE38" i="20"/>
  <c r="BA27" i="20"/>
  <c r="BA12" i="20"/>
  <c r="BA16" i="20"/>
  <c r="BA17" i="20"/>
  <c r="BA36" i="20"/>
  <c r="BA41" i="20"/>
  <c r="BA8" i="20"/>
  <c r="BA33" i="20"/>
  <c r="AN37" i="20"/>
  <c r="AN23" i="20"/>
  <c r="AN9" i="20"/>
  <c r="Y31" i="20"/>
  <c r="BR45" i="20"/>
  <c r="BR34" i="20"/>
  <c r="BR52" i="20"/>
  <c r="Y46" i="20"/>
  <c r="J24" i="20"/>
  <c r="J30" i="20"/>
  <c r="J25" i="20"/>
  <c r="J6" i="20"/>
  <c r="AL35" i="20"/>
  <c r="AL52" i="20"/>
  <c r="W30" i="20"/>
  <c r="W7" i="20"/>
  <c r="W29" i="20"/>
  <c r="CE19" i="20"/>
  <c r="CE52" i="20"/>
  <c r="CE12" i="20"/>
  <c r="BA6" i="20"/>
  <c r="BR48" i="20"/>
  <c r="AN35" i="20"/>
  <c r="AN6" i="20"/>
  <c r="Y27" i="20"/>
  <c r="AN29" i="20"/>
  <c r="Y9" i="20"/>
  <c r="AN15" i="20"/>
  <c r="BR9" i="20"/>
  <c r="Y22" i="20"/>
  <c r="AN22" i="20"/>
  <c r="Y23" i="20"/>
  <c r="AN14" i="20"/>
  <c r="AN49" i="20"/>
  <c r="BR21" i="20"/>
  <c r="AN20" i="20"/>
  <c r="BR38" i="20"/>
  <c r="BR18" i="20"/>
  <c r="BR41" i="20"/>
  <c r="BR43" i="20"/>
  <c r="BR44" i="20"/>
  <c r="BR16" i="20"/>
  <c r="AN52" i="20"/>
  <c r="Y30" i="20"/>
  <c r="Y28" i="20"/>
  <c r="Y42" i="20"/>
  <c r="J40" i="20"/>
  <c r="J45" i="20"/>
  <c r="J20" i="20"/>
  <c r="J46" i="20"/>
  <c r="J16" i="20"/>
  <c r="J42" i="20"/>
  <c r="J17" i="20"/>
  <c r="J22" i="20"/>
  <c r="AL34" i="20"/>
  <c r="AL10" i="20"/>
  <c r="AL39" i="20"/>
  <c r="AL15" i="20"/>
  <c r="AL29" i="20"/>
  <c r="AL5" i="20"/>
  <c r="AL32" i="20"/>
  <c r="AL8" i="20"/>
  <c r="W34" i="20"/>
  <c r="W10" i="20"/>
  <c r="W35" i="20"/>
  <c r="W11" i="20"/>
  <c r="W36" i="20"/>
  <c r="W12" i="20"/>
  <c r="W33" i="20"/>
  <c r="W9" i="20"/>
  <c r="CE5" i="20"/>
  <c r="CE6" i="20"/>
  <c r="CE17" i="20"/>
  <c r="CE36" i="20"/>
  <c r="CE43" i="20"/>
  <c r="CE9" i="20"/>
  <c r="CE49" i="20"/>
  <c r="CE7" i="20"/>
  <c r="BA44" i="20"/>
  <c r="BA38" i="20"/>
  <c r="BA32" i="20"/>
  <c r="BA30" i="20"/>
  <c r="BA52" i="20"/>
  <c r="BA9" i="20"/>
  <c r="BA24" i="20"/>
  <c r="Y37" i="20"/>
  <c r="BR22" i="20"/>
  <c r="AN30" i="20"/>
  <c r="AN28" i="20"/>
  <c r="BR10" i="20"/>
  <c r="BR24" i="20"/>
  <c r="Y44" i="20"/>
  <c r="J50" i="20"/>
  <c r="J39" i="20"/>
  <c r="AL6" i="20"/>
  <c r="AL25" i="20"/>
  <c r="AL45" i="20"/>
  <c r="W31" i="20"/>
  <c r="W8" i="20"/>
  <c r="CE28" i="20"/>
  <c r="CE24" i="20"/>
  <c r="CE11" i="20"/>
  <c r="BA48" i="20"/>
  <c r="AN48" i="20"/>
  <c r="AN32" i="20"/>
  <c r="Y21" i="20"/>
  <c r="Y10" i="20"/>
  <c r="AN43" i="20"/>
  <c r="BR11" i="20"/>
  <c r="BR39" i="20"/>
  <c r="Y47" i="20"/>
  <c r="J51" i="20"/>
  <c r="J33" i="20"/>
  <c r="J7" i="20"/>
  <c r="AL51" i="20"/>
  <c r="AL17" i="20"/>
  <c r="W46" i="20"/>
  <c r="W23" i="20"/>
  <c r="W45" i="20"/>
  <c r="CE44" i="20"/>
  <c r="CE42" i="20"/>
  <c r="CE15" i="20"/>
  <c r="BA31" i="20"/>
  <c r="BA5" i="20"/>
  <c r="BA29" i="20"/>
  <c r="Y35" i="20"/>
  <c r="Y29" i="20"/>
  <c r="AN17" i="20"/>
  <c r="AN46" i="20"/>
  <c r="AN36" i="20"/>
  <c r="BR26" i="20"/>
  <c r="BR32" i="20"/>
  <c r="J49" i="20"/>
  <c r="J34" i="20"/>
  <c r="J43" i="20"/>
  <c r="AL50" i="20"/>
  <c r="W52" i="20"/>
  <c r="BA28" i="20"/>
  <c r="Y5" i="20"/>
  <c r="Y25" i="20"/>
  <c r="Y45" i="20"/>
  <c r="AN25" i="20"/>
  <c r="BR13" i="20"/>
  <c r="AN44" i="20"/>
  <c r="BR42" i="20"/>
  <c r="BR40" i="20"/>
  <c r="Y18" i="20"/>
  <c r="J18" i="20"/>
  <c r="J27" i="20"/>
  <c r="AL46" i="20"/>
  <c r="AL27" i="20"/>
  <c r="AL44" i="20"/>
  <c r="W22" i="20"/>
  <c r="W48" i="20"/>
  <c r="W21" i="20"/>
  <c r="CE51" i="20"/>
  <c r="CE41" i="20"/>
  <c r="BA34" i="20"/>
  <c r="BA26" i="20"/>
  <c r="BA22" i="20"/>
  <c r="BR50" i="20"/>
  <c r="J8" i="20"/>
  <c r="J23" i="20"/>
  <c r="W50" i="20"/>
  <c r="CE34" i="20"/>
  <c r="BA15" i="20"/>
  <c r="AL31" i="20"/>
  <c r="W25" i="20"/>
  <c r="BA13" i="20"/>
  <c r="AN19" i="20"/>
  <c r="Y12" i="20"/>
  <c r="AN31" i="20"/>
  <c r="BR17" i="20"/>
  <c r="AN18" i="20"/>
  <c r="BR15" i="20"/>
  <c r="BR12" i="20"/>
  <c r="Y41" i="20"/>
  <c r="Y24" i="20"/>
  <c r="J47" i="20"/>
  <c r="J10" i="20"/>
  <c r="AL26" i="20"/>
  <c r="AL7" i="20"/>
  <c r="AL24" i="20"/>
  <c r="W51" i="20"/>
  <c r="W28" i="20"/>
  <c r="BA11" i="20"/>
  <c r="CE18" i="20"/>
  <c r="CE29" i="20"/>
  <c r="BA43" i="20"/>
  <c r="BA35" i="20"/>
  <c r="BA7" i="20"/>
  <c r="BR30" i="20"/>
  <c r="AL21" i="20"/>
  <c r="W49" i="20"/>
  <c r="CE46" i="20"/>
  <c r="BA40" i="20"/>
  <c r="W26" i="20"/>
  <c r="CE40" i="20"/>
  <c r="BA42" i="20"/>
  <c r="AN5" i="20"/>
  <c r="AN39" i="20"/>
  <c r="BR46" i="20"/>
  <c r="AN26" i="20"/>
  <c r="BR23" i="20"/>
  <c r="BR20" i="20"/>
  <c r="Y49" i="20"/>
  <c r="Y32" i="20"/>
  <c r="J31" i="20"/>
  <c r="J44" i="20"/>
  <c r="AL22" i="20"/>
  <c r="AL41" i="20"/>
  <c r="AL20" i="20"/>
  <c r="W47" i="20"/>
  <c r="W24" i="20"/>
  <c r="CE10" i="20"/>
  <c r="CE23" i="20"/>
  <c r="CE37" i="20"/>
  <c r="BA25" i="20"/>
  <c r="BA51" i="20"/>
  <c r="BA23" i="20"/>
  <c r="AN8" i="20"/>
  <c r="Y11" i="20"/>
  <c r="Y43" i="20"/>
  <c r="BR31" i="20"/>
  <c r="Y39" i="20"/>
  <c r="J14" i="20"/>
  <c r="AL49" i="20"/>
  <c r="W27" i="20"/>
  <c r="CE33" i="20"/>
  <c r="BA37" i="20"/>
  <c r="AL48" i="20"/>
  <c r="CE35" i="20"/>
  <c r="BA50" i="20"/>
  <c r="D99" i="18"/>
  <c r="D100" i="18" s="1"/>
  <c r="AA40" i="20"/>
  <c r="BY1" i="30"/>
  <c r="BX36" i="30" s="1"/>
  <c r="BA1" i="30"/>
  <c r="BQ1" i="30"/>
  <c r="BP44" i="30" s="1"/>
  <c r="BI1" i="30"/>
  <c r="BH36" i="30" s="1"/>
  <c r="DM1" i="30"/>
  <c r="DL44" i="30" s="1"/>
  <c r="CW1" i="30"/>
  <c r="DE1" i="30"/>
  <c r="DD52" i="30" s="1"/>
  <c r="CO1" i="30"/>
  <c r="CN44" i="30" s="1"/>
  <c r="AD8" i="19"/>
  <c r="AD13" i="19"/>
  <c r="E99" i="18"/>
  <c r="E111" i="18" s="1"/>
  <c r="AC13" i="19"/>
  <c r="AD7" i="19"/>
  <c r="E14" i="11"/>
  <c r="D12" i="11"/>
  <c r="E12" i="11" s="1"/>
  <c r="C111" i="18"/>
  <c r="G106" i="18"/>
  <c r="D16" i="11"/>
  <c r="E16" i="11" s="1"/>
  <c r="D15" i="11"/>
  <c r="E15" i="11" s="1"/>
  <c r="E63" i="11"/>
  <c r="C109" i="18"/>
  <c r="F103" i="18"/>
  <c r="DA3" i="30"/>
  <c r="BH3" i="20"/>
  <c r="AS3" i="20"/>
  <c r="BW3" i="20"/>
  <c r="O3" i="20"/>
  <c r="AD3" i="20"/>
  <c r="C40" i="30"/>
  <c r="E40" i="30" s="1"/>
  <c r="C24" i="30"/>
  <c r="E24" i="30" s="1"/>
  <c r="C8" i="30"/>
  <c r="E8" i="30" s="1"/>
  <c r="C52" i="30"/>
  <c r="E52" i="30" s="1"/>
  <c r="C36" i="30"/>
  <c r="E36" i="30" s="1"/>
  <c r="C20" i="30"/>
  <c r="E20" i="30" s="1"/>
  <c r="DL52" i="30"/>
  <c r="DL20" i="30"/>
  <c r="DL19" i="30"/>
  <c r="DK35" i="30"/>
  <c r="DM35" i="30" s="1"/>
  <c r="DD28" i="30"/>
  <c r="DC44" i="30"/>
  <c r="DE44" i="30" s="1"/>
  <c r="DC12" i="30"/>
  <c r="DE12" i="30" s="1"/>
  <c r="DD27" i="30"/>
  <c r="DC43" i="30"/>
  <c r="DE43" i="30" s="1"/>
  <c r="DC11" i="30"/>
  <c r="DE11" i="30" s="1"/>
  <c r="CV52" i="30"/>
  <c r="CV44" i="30"/>
  <c r="CV36" i="30"/>
  <c r="CV28" i="30"/>
  <c r="CV20" i="30"/>
  <c r="CV12" i="30"/>
  <c r="CU47" i="30"/>
  <c r="CU33" i="30"/>
  <c r="CW33" i="30" s="1"/>
  <c r="CU11" i="30"/>
  <c r="CW11" i="30" s="1"/>
  <c r="CU46" i="30"/>
  <c r="CW46" i="30" s="1"/>
  <c r="CU38" i="30"/>
  <c r="CW38" i="30" s="1"/>
  <c r="CU30" i="30"/>
  <c r="CW30" i="30" s="1"/>
  <c r="CU22" i="30"/>
  <c r="CW22" i="30" s="1"/>
  <c r="CU14" i="30"/>
  <c r="CW14" i="30" s="1"/>
  <c r="CU6" i="30"/>
  <c r="CW6" i="30" s="1"/>
  <c r="CU35" i="30"/>
  <c r="CW35" i="30" s="1"/>
  <c r="CU9" i="30"/>
  <c r="CW9" i="30" s="1"/>
  <c r="CV47" i="30"/>
  <c r="CV39" i="30"/>
  <c r="CV31" i="30"/>
  <c r="CV23" i="30"/>
  <c r="CV15" i="30"/>
  <c r="CV7" i="30"/>
  <c r="CU25" i="30"/>
  <c r="CW25" i="30" s="1"/>
  <c r="CN52" i="30"/>
  <c r="CN20" i="30"/>
  <c r="CM9" i="30"/>
  <c r="CO9" i="30" s="1"/>
  <c r="CM22" i="30"/>
  <c r="CO22" i="30" s="1"/>
  <c r="DL34" i="30"/>
  <c r="DK50" i="30"/>
  <c r="DM50" i="30" s="1"/>
  <c r="DK49" i="30"/>
  <c r="DM49" i="30" s="1"/>
  <c r="DK17" i="30"/>
  <c r="DM17" i="30" s="1"/>
  <c r="DD26" i="30"/>
  <c r="DC42" i="30"/>
  <c r="DE42" i="30" s="1"/>
  <c r="DC10" i="30"/>
  <c r="DE10" i="30" s="1"/>
  <c r="DD25" i="30"/>
  <c r="DC41" i="30"/>
  <c r="DE41" i="30" s="1"/>
  <c r="DC9" i="30"/>
  <c r="DE9" i="30" s="1"/>
  <c r="CV50" i="30"/>
  <c r="CV42" i="30"/>
  <c r="CV34" i="30"/>
  <c r="CV26" i="30"/>
  <c r="CV18" i="30"/>
  <c r="CV10" i="30"/>
  <c r="CU45" i="30"/>
  <c r="CW45" i="30" s="1"/>
  <c r="CU27" i="30"/>
  <c r="CW27" i="30" s="1"/>
  <c r="CU52" i="30"/>
  <c r="CW52" i="30" s="1"/>
  <c r="CU44" i="30"/>
  <c r="CW44" i="30" s="1"/>
  <c r="CU36" i="30"/>
  <c r="CW36" i="30" s="1"/>
  <c r="CU28" i="30"/>
  <c r="CW28" i="30" s="1"/>
  <c r="CU20" i="30"/>
  <c r="CW20" i="30" s="1"/>
  <c r="CU12" i="30"/>
  <c r="CW12" i="30" s="1"/>
  <c r="CU49" i="30"/>
  <c r="CW49" i="30" s="1"/>
  <c r="CU29" i="30"/>
  <c r="CW29" i="30" s="1"/>
  <c r="CU7" i="30"/>
  <c r="CW7" i="30" s="1"/>
  <c r="CV45" i="30"/>
  <c r="CV37" i="30"/>
  <c r="CV29" i="30"/>
  <c r="CV21" i="30"/>
  <c r="CV13" i="30"/>
  <c r="CV5" i="30"/>
  <c r="CU19" i="30"/>
  <c r="CW19" i="30" s="1"/>
  <c r="CN26" i="30"/>
  <c r="CM27" i="30"/>
  <c r="CO27" i="30" s="1"/>
  <c r="CM28" i="30"/>
  <c r="CO28" i="30" s="1"/>
  <c r="DL8" i="30"/>
  <c r="DK24" i="30"/>
  <c r="DM24" i="30" s="1"/>
  <c r="DC40" i="30"/>
  <c r="DE40" i="30" s="1"/>
  <c r="DD23" i="30"/>
  <c r="DC7" i="30"/>
  <c r="DE7" i="30" s="1"/>
  <c r="CV40" i="30"/>
  <c r="CV24" i="30"/>
  <c r="CV8" i="30"/>
  <c r="CU21" i="30"/>
  <c r="CW21" i="30" s="1"/>
  <c r="CU42" i="30"/>
  <c r="CW42" i="30" s="1"/>
  <c r="CU26" i="30"/>
  <c r="CW26" i="30" s="1"/>
  <c r="CU10" i="30"/>
  <c r="CW10" i="30" s="1"/>
  <c r="CU23" i="30"/>
  <c r="CW23" i="30" s="1"/>
  <c r="CV43" i="30"/>
  <c r="CV27" i="30"/>
  <c r="CV11" i="30"/>
  <c r="CU13" i="30"/>
  <c r="CW13" i="30" s="1"/>
  <c r="CN24" i="30"/>
  <c r="CM26" i="30"/>
  <c r="CO26" i="30" s="1"/>
  <c r="CN47" i="30"/>
  <c r="CN15" i="30"/>
  <c r="CF52" i="30"/>
  <c r="CF44" i="30"/>
  <c r="CF36" i="30"/>
  <c r="CF28" i="30"/>
  <c r="CF20" i="30"/>
  <c r="CF12" i="30"/>
  <c r="CF49" i="30"/>
  <c r="CE46" i="30"/>
  <c r="CG46" i="30" s="1"/>
  <c r="CE38" i="30"/>
  <c r="CG38" i="30" s="1"/>
  <c r="CE30" i="30"/>
  <c r="CG30" i="30" s="1"/>
  <c r="CE22" i="30"/>
  <c r="CG22" i="30" s="1"/>
  <c r="CE14" i="30"/>
  <c r="CG14" i="30" s="1"/>
  <c r="CE6" i="30"/>
  <c r="CG6" i="30" s="1"/>
  <c r="CF43" i="30"/>
  <c r="CF35" i="30"/>
  <c r="CF27" i="30"/>
  <c r="CF19" i="30"/>
  <c r="CF11" i="30"/>
  <c r="CE51" i="30"/>
  <c r="CG51" i="30" s="1"/>
  <c r="CE43" i="30"/>
  <c r="CG43" i="30" s="1"/>
  <c r="CE35" i="30"/>
  <c r="CG35" i="30" s="1"/>
  <c r="CE27" i="30"/>
  <c r="CG27" i="30" s="1"/>
  <c r="CE19" i="30"/>
  <c r="CG19" i="30" s="1"/>
  <c r="CE11" i="30"/>
  <c r="CG11" i="30" s="1"/>
  <c r="BW46" i="30"/>
  <c r="BY46" i="30" s="1"/>
  <c r="DK22" i="30"/>
  <c r="DM22" i="30" s="1"/>
  <c r="DD6" i="30"/>
  <c r="DD37" i="30"/>
  <c r="DC21" i="30"/>
  <c r="DE21" i="30" s="1"/>
  <c r="CV38" i="30"/>
  <c r="CV22" i="30"/>
  <c r="CV6" i="30"/>
  <c r="CU15" i="30"/>
  <c r="CW15" i="30" s="1"/>
  <c r="CU40" i="30"/>
  <c r="CW40" i="30" s="1"/>
  <c r="CU24" i="30"/>
  <c r="CW24" i="30" s="1"/>
  <c r="CU8" i="30"/>
  <c r="CW8" i="30" s="1"/>
  <c r="CU17" i="30"/>
  <c r="CW17" i="30" s="1"/>
  <c r="CV41" i="30"/>
  <c r="CV25" i="30"/>
  <c r="CV9" i="30"/>
  <c r="CU5" i="30"/>
  <c r="CW5" i="30" s="1"/>
  <c r="CM15" i="30"/>
  <c r="CO15" i="30" s="1"/>
  <c r="CM49" i="30"/>
  <c r="CO49" i="30" s="1"/>
  <c r="CN29" i="30"/>
  <c r="CM35" i="30"/>
  <c r="CO35" i="30" s="1"/>
  <c r="CF50" i="30"/>
  <c r="CF42" i="30"/>
  <c r="CF34" i="30"/>
  <c r="CF26" i="30"/>
  <c r="CF18" i="30"/>
  <c r="CF10" i="30"/>
  <c r="CE52" i="30"/>
  <c r="CG52" i="30" s="1"/>
  <c r="CE44" i="30"/>
  <c r="CG44" i="30" s="1"/>
  <c r="CE36" i="30"/>
  <c r="CG36" i="30" s="1"/>
  <c r="CE28" i="30"/>
  <c r="CG28" i="30" s="1"/>
  <c r="CE20" i="30"/>
  <c r="CG20" i="30" s="1"/>
  <c r="CE12" i="30"/>
  <c r="CG12" i="30" s="1"/>
  <c r="CF51" i="30"/>
  <c r="CF41" i="30"/>
  <c r="CF33" i="30"/>
  <c r="CF25" i="30"/>
  <c r="CF17" i="30"/>
  <c r="CF9" i="30"/>
  <c r="CE49" i="30"/>
  <c r="CG49" i="30" s="1"/>
  <c r="CE41" i="30"/>
  <c r="CG41" i="30" s="1"/>
  <c r="CE33" i="30"/>
  <c r="CG33" i="30" s="1"/>
  <c r="CE25" i="30"/>
  <c r="CG25" i="30" s="1"/>
  <c r="CE17" i="30"/>
  <c r="CG17" i="30" s="1"/>
  <c r="CE9" i="30"/>
  <c r="CG9" i="30" s="1"/>
  <c r="DL47" i="30"/>
  <c r="DK31" i="30"/>
  <c r="DM31" i="30" s="1"/>
  <c r="DC48" i="30"/>
  <c r="DE48" i="30" s="1"/>
  <c r="DD31" i="30"/>
  <c r="DC15" i="30"/>
  <c r="DE15" i="30" s="1"/>
  <c r="CV48" i="30"/>
  <c r="CV32" i="30"/>
  <c r="CV16" i="30"/>
  <c r="CU41" i="30"/>
  <c r="CW41" i="30" s="1"/>
  <c r="CU50" i="30"/>
  <c r="CW50" i="30" s="1"/>
  <c r="CU34" i="30"/>
  <c r="CW34" i="30" s="1"/>
  <c r="CU18" i="30"/>
  <c r="CW18" i="30" s="1"/>
  <c r="CU43" i="30"/>
  <c r="CW43" i="30" s="1"/>
  <c r="CV51" i="30"/>
  <c r="CV35" i="30"/>
  <c r="CV19" i="30"/>
  <c r="CU51" i="30"/>
  <c r="CW51" i="30" s="1"/>
  <c r="CM41" i="30"/>
  <c r="CO41" i="30" s="1"/>
  <c r="CM10" i="30"/>
  <c r="CO10" i="30" s="1"/>
  <c r="CN35" i="30"/>
  <c r="CM51" i="30"/>
  <c r="CO51" i="30" s="1"/>
  <c r="CF48" i="30"/>
  <c r="CF40" i="30"/>
  <c r="CF32" i="30"/>
  <c r="CF24" i="30"/>
  <c r="CF16" i="30"/>
  <c r="CF8" i="30"/>
  <c r="CE50" i="30"/>
  <c r="CG50" i="30" s="1"/>
  <c r="CE42" i="30"/>
  <c r="CG42" i="30" s="1"/>
  <c r="CE34" i="30"/>
  <c r="CG34" i="30" s="1"/>
  <c r="CE26" i="30"/>
  <c r="CG26" i="30" s="1"/>
  <c r="CE18" i="30"/>
  <c r="CG18" i="30" s="1"/>
  <c r="CE10" i="30"/>
  <c r="CG10" i="30" s="1"/>
  <c r="CF47" i="30"/>
  <c r="CF39" i="30"/>
  <c r="CF31" i="30"/>
  <c r="CF23" i="30"/>
  <c r="CF15" i="30"/>
  <c r="CF7" i="30"/>
  <c r="CE47" i="30"/>
  <c r="CG47" i="30" s="1"/>
  <c r="CE39" i="30"/>
  <c r="CG39" i="30" s="1"/>
  <c r="CE31" i="30"/>
  <c r="CG31" i="30" s="1"/>
  <c r="CE23" i="30"/>
  <c r="CG23" i="30" s="1"/>
  <c r="CE15" i="30"/>
  <c r="CG15" i="30" s="1"/>
  <c r="CE7" i="30"/>
  <c r="CG7" i="30" s="1"/>
  <c r="BX24" i="30"/>
  <c r="CV14" i="30"/>
  <c r="CU16" i="30"/>
  <c r="CW16" i="30" s="1"/>
  <c r="CV17" i="30"/>
  <c r="CN9" i="30"/>
  <c r="CF46" i="30"/>
  <c r="CF14" i="30"/>
  <c r="CE32" i="30"/>
  <c r="CG32" i="30" s="1"/>
  <c r="CF45" i="30"/>
  <c r="CF13" i="30"/>
  <c r="CE29" i="30"/>
  <c r="CG29" i="30" s="1"/>
  <c r="BW21" i="30"/>
  <c r="BY21" i="30" s="1"/>
  <c r="BX25" i="30"/>
  <c r="BP52" i="30"/>
  <c r="BP20" i="30"/>
  <c r="BO9" i="30"/>
  <c r="BQ9" i="30" s="1"/>
  <c r="BO24" i="30"/>
  <c r="BQ24" i="30" s="1"/>
  <c r="BP41" i="30"/>
  <c r="BP9" i="30"/>
  <c r="DL29" i="30"/>
  <c r="DD29" i="30"/>
  <c r="CU37" i="30"/>
  <c r="CW37" i="30" s="1"/>
  <c r="CU39" i="30"/>
  <c r="CW39" i="30" s="1"/>
  <c r="CU31" i="30"/>
  <c r="CW31" i="30" s="1"/>
  <c r="CM43" i="30"/>
  <c r="CO43" i="30" s="1"/>
  <c r="CF38" i="30"/>
  <c r="CF6" i="30"/>
  <c r="CE24" i="30"/>
  <c r="CG24" i="30" s="1"/>
  <c r="CF37" i="30"/>
  <c r="CF5" i="30"/>
  <c r="CE21" i="30"/>
  <c r="CG21" i="30" s="1"/>
  <c r="BW44" i="30"/>
  <c r="BY44" i="30" s="1"/>
  <c r="BX7" i="30"/>
  <c r="BP34" i="30"/>
  <c r="BO45" i="30"/>
  <c r="BQ45" i="30" s="1"/>
  <c r="BO38" i="30"/>
  <c r="BQ38" i="30" s="1"/>
  <c r="BO6" i="30"/>
  <c r="BQ6" i="30" s="1"/>
  <c r="BP23" i="30"/>
  <c r="BO25" i="30"/>
  <c r="BQ25" i="30" s="1"/>
  <c r="BH29" i="30"/>
  <c r="DD46" i="30"/>
  <c r="CU48" i="30"/>
  <c r="CW48" i="30" s="1"/>
  <c r="CE48" i="30"/>
  <c r="CG48" i="30" s="1"/>
  <c r="CF29" i="30"/>
  <c r="CE13" i="30"/>
  <c r="CG13" i="30" s="1"/>
  <c r="BX6" i="30"/>
  <c r="BP24" i="30"/>
  <c r="BO28" i="30"/>
  <c r="BQ28" i="30" s="1"/>
  <c r="BP13" i="30"/>
  <c r="BH40" i="30"/>
  <c r="AY42" i="30"/>
  <c r="BA42" i="30" s="1"/>
  <c r="AY34" i="30"/>
  <c r="BA34" i="30" s="1"/>
  <c r="AY14" i="30"/>
  <c r="BA14" i="30" s="1"/>
  <c r="AZ47" i="30"/>
  <c r="AZ39" i="30"/>
  <c r="AZ31" i="30"/>
  <c r="AZ23" i="30"/>
  <c r="AZ15" i="30"/>
  <c r="AZ7" i="30"/>
  <c r="AZ44" i="30"/>
  <c r="AZ32" i="30"/>
  <c r="AZ14" i="30"/>
  <c r="AY28" i="30"/>
  <c r="BA28" i="30" s="1"/>
  <c r="AY51" i="30"/>
  <c r="BA51" i="30" s="1"/>
  <c r="AY43" i="30"/>
  <c r="BA43" i="30" s="1"/>
  <c r="AY35" i="30"/>
  <c r="BA35" i="30" s="1"/>
  <c r="AY27" i="30"/>
  <c r="BA27" i="30" s="1"/>
  <c r="AY19" i="30"/>
  <c r="BA19" i="30" s="1"/>
  <c r="AY11" i="30"/>
  <c r="BA11" i="30" s="1"/>
  <c r="AZ52" i="30"/>
  <c r="AZ30" i="30"/>
  <c r="AZ16" i="30"/>
  <c r="AY30" i="30"/>
  <c r="BA30" i="30" s="1"/>
  <c r="AY8" i="30"/>
  <c r="BA8" i="30" s="1"/>
  <c r="AR46" i="30"/>
  <c r="AR38" i="30"/>
  <c r="AR30" i="30"/>
  <c r="AR22" i="30"/>
  <c r="AR14" i="30"/>
  <c r="AR6" i="30"/>
  <c r="AQ46" i="30"/>
  <c r="AS46" i="30" s="1"/>
  <c r="AQ38" i="30"/>
  <c r="AS38" i="30" s="1"/>
  <c r="AQ30" i="30"/>
  <c r="AS30" i="30" s="1"/>
  <c r="AQ22" i="30"/>
  <c r="AS22" i="30" s="1"/>
  <c r="AQ14" i="30"/>
  <c r="AS14" i="30" s="1"/>
  <c r="AQ6" i="30"/>
  <c r="AS6" i="30" s="1"/>
  <c r="AR45" i="30"/>
  <c r="AR37" i="30"/>
  <c r="AR29" i="30"/>
  <c r="AR21" i="30"/>
  <c r="AR13" i="30"/>
  <c r="AR5" i="30"/>
  <c r="AQ45" i="30"/>
  <c r="AS45" i="30" s="1"/>
  <c r="AQ37" i="30"/>
  <c r="AS37" i="30" s="1"/>
  <c r="AQ29" i="30"/>
  <c r="AS29" i="30" s="1"/>
  <c r="AQ21" i="30"/>
  <c r="AS21" i="30" s="1"/>
  <c r="AQ13" i="30"/>
  <c r="AS13" i="30" s="1"/>
  <c r="AQ5" i="30"/>
  <c r="AS5" i="30" s="1"/>
  <c r="AJ46" i="30"/>
  <c r="AJ38" i="30"/>
  <c r="AJ30" i="30"/>
  <c r="AJ22" i="30"/>
  <c r="AJ14" i="30"/>
  <c r="AJ6" i="30"/>
  <c r="AI50" i="30"/>
  <c r="AK50" i="30" s="1"/>
  <c r="AI42" i="30"/>
  <c r="AK42" i="30" s="1"/>
  <c r="AI34" i="30"/>
  <c r="AK34" i="30" s="1"/>
  <c r="AI26" i="30"/>
  <c r="AK26" i="30" s="1"/>
  <c r="AI18" i="30"/>
  <c r="AK18" i="30" s="1"/>
  <c r="AI10" i="30"/>
  <c r="AK10" i="30" s="1"/>
  <c r="AI43" i="30"/>
  <c r="AK43" i="30" s="1"/>
  <c r="AI27" i="30"/>
  <c r="AK27" i="30" s="1"/>
  <c r="AI11" i="30"/>
  <c r="AK11" i="30" s="1"/>
  <c r="AJ47" i="30"/>
  <c r="AJ39" i="30"/>
  <c r="CU32" i="30"/>
  <c r="CW32" i="30" s="1"/>
  <c r="CN30" i="30"/>
  <c r="CE40" i="30"/>
  <c r="CG40" i="30" s="1"/>
  <c r="CF21" i="30"/>
  <c r="CE5" i="30"/>
  <c r="CG5" i="30" s="1"/>
  <c r="BX51" i="30"/>
  <c r="BW7" i="30"/>
  <c r="BY7" i="30" s="1"/>
  <c r="BP6" i="30"/>
  <c r="BO10" i="30"/>
  <c r="BQ10" i="30" s="1"/>
  <c r="BO33" i="30"/>
  <c r="BQ33" i="30" s="1"/>
  <c r="BH17" i="30"/>
  <c r="AY52" i="30"/>
  <c r="BA52" i="30" s="1"/>
  <c r="AY40" i="30"/>
  <c r="BA40" i="30" s="1"/>
  <c r="AY32" i="30"/>
  <c r="BA32" i="30" s="1"/>
  <c r="AY10" i="30"/>
  <c r="BA10" i="30" s="1"/>
  <c r="AZ45" i="30"/>
  <c r="AZ37" i="30"/>
  <c r="AZ29" i="30"/>
  <c r="AZ21" i="30"/>
  <c r="AZ13" i="30"/>
  <c r="AZ5" i="30"/>
  <c r="AZ42" i="30"/>
  <c r="AZ26" i="30"/>
  <c r="AZ10" i="30"/>
  <c r="AY22" i="30"/>
  <c r="BA22" i="30" s="1"/>
  <c r="AY49" i="30"/>
  <c r="BA49" i="30" s="1"/>
  <c r="AY41" i="30"/>
  <c r="BA41" i="30" s="1"/>
  <c r="AY33" i="30"/>
  <c r="BA33" i="30" s="1"/>
  <c r="AY25" i="30"/>
  <c r="BA25" i="30" s="1"/>
  <c r="AY17" i="30"/>
  <c r="BA17" i="30" s="1"/>
  <c r="AY9" i="30"/>
  <c r="BA9" i="30" s="1"/>
  <c r="AZ46" i="30"/>
  <c r="AZ28" i="30"/>
  <c r="AZ12" i="30"/>
  <c r="AY24" i="30"/>
  <c r="BA24" i="30" s="1"/>
  <c r="AR52" i="30"/>
  <c r="AR44" i="30"/>
  <c r="AR36" i="30"/>
  <c r="AR28" i="30"/>
  <c r="AR20" i="30"/>
  <c r="AR12" i="30"/>
  <c r="AQ52" i="30"/>
  <c r="AS52" i="30" s="1"/>
  <c r="AQ44" i="30"/>
  <c r="AS44" i="30" s="1"/>
  <c r="AQ36" i="30"/>
  <c r="AS36" i="30" s="1"/>
  <c r="AQ28" i="30"/>
  <c r="AS28" i="30" s="1"/>
  <c r="AQ20" i="30"/>
  <c r="AS20" i="30" s="1"/>
  <c r="AQ12" i="30"/>
  <c r="AS12" i="30" s="1"/>
  <c r="AR51" i="30"/>
  <c r="AR43" i="30"/>
  <c r="AR35" i="30"/>
  <c r="AR27" i="30"/>
  <c r="AR19" i="30"/>
  <c r="AR11" i="30"/>
  <c r="AQ51" i="30"/>
  <c r="AS51" i="30" s="1"/>
  <c r="AQ43" i="30"/>
  <c r="AS43" i="30" s="1"/>
  <c r="AQ35" i="30"/>
  <c r="AS35" i="30" s="1"/>
  <c r="AQ27" i="30"/>
  <c r="AS27" i="30" s="1"/>
  <c r="AQ19" i="30"/>
  <c r="AS19" i="30" s="1"/>
  <c r="AQ11" i="30"/>
  <c r="AS11" i="30" s="1"/>
  <c r="AJ52" i="30"/>
  <c r="AJ44" i="30"/>
  <c r="AJ36" i="30"/>
  <c r="AJ28" i="30"/>
  <c r="AJ20" i="30"/>
  <c r="AJ12" i="30"/>
  <c r="AI47" i="30"/>
  <c r="AK47" i="30" s="1"/>
  <c r="AI48" i="30"/>
  <c r="AK48" i="30" s="1"/>
  <c r="AI40" i="30"/>
  <c r="AK40" i="30" s="1"/>
  <c r="AI32" i="30"/>
  <c r="AK32" i="30" s="1"/>
  <c r="AI24" i="30"/>
  <c r="AK24" i="30" s="1"/>
  <c r="AI16" i="30"/>
  <c r="AK16" i="30" s="1"/>
  <c r="AI8" i="30"/>
  <c r="AK8" i="30" s="1"/>
  <c r="AI39" i="30"/>
  <c r="AK39" i="30" s="1"/>
  <c r="AI23" i="30"/>
  <c r="AK23" i="30" s="1"/>
  <c r="AI7" i="30"/>
  <c r="AK7" i="30" s="1"/>
  <c r="AJ45" i="30"/>
  <c r="AJ37" i="30"/>
  <c r="AJ29" i="30"/>
  <c r="AJ21" i="30"/>
  <c r="AJ13" i="30"/>
  <c r="AJ5" i="30"/>
  <c r="AI37" i="30"/>
  <c r="AK37" i="30" s="1"/>
  <c r="AI21" i="30"/>
  <c r="AK21" i="30" s="1"/>
  <c r="AB52" i="30"/>
  <c r="AB44" i="30"/>
  <c r="AB36" i="30"/>
  <c r="AB28" i="30"/>
  <c r="AB20" i="30"/>
  <c r="AB12" i="30"/>
  <c r="AA47" i="30"/>
  <c r="AC47" i="30" s="1"/>
  <c r="AA31" i="30"/>
  <c r="AC31" i="30" s="1"/>
  <c r="AA13" i="30"/>
  <c r="AC13" i="30" s="1"/>
  <c r="AA50" i="30"/>
  <c r="AC50" i="30" s="1"/>
  <c r="AA42" i="30"/>
  <c r="AC42" i="30" s="1"/>
  <c r="AA34" i="30"/>
  <c r="AC34" i="30" s="1"/>
  <c r="AA26" i="30"/>
  <c r="AC26" i="30" s="1"/>
  <c r="AA18" i="30"/>
  <c r="AC18" i="30" s="1"/>
  <c r="AA10" i="30"/>
  <c r="AC10" i="30" s="1"/>
  <c r="AA17" i="30"/>
  <c r="AC17" i="30" s="1"/>
  <c r="AB47" i="30"/>
  <c r="AB39" i="30"/>
  <c r="AB31" i="30"/>
  <c r="AB23" i="30"/>
  <c r="AB15" i="30"/>
  <c r="AB7" i="30"/>
  <c r="AA39" i="30"/>
  <c r="AC39" i="30" s="1"/>
  <c r="AA25" i="30"/>
  <c r="AC25" i="30" s="1"/>
  <c r="L52" i="30"/>
  <c r="L44" i="30"/>
  <c r="L36" i="30"/>
  <c r="L28" i="30"/>
  <c r="L20" i="30"/>
  <c r="L12" i="30"/>
  <c r="K47" i="30"/>
  <c r="M47" i="30" s="1"/>
  <c r="K50" i="30"/>
  <c r="K42" i="30"/>
  <c r="M42" i="30" s="1"/>
  <c r="K34" i="30"/>
  <c r="K26" i="30"/>
  <c r="K18" i="30"/>
  <c r="K10" i="30"/>
  <c r="K45" i="30"/>
  <c r="K11" i="30"/>
  <c r="L47" i="30"/>
  <c r="L39" i="30"/>
  <c r="L31" i="30"/>
  <c r="L23" i="30"/>
  <c r="L15" i="30"/>
  <c r="L7" i="30"/>
  <c r="K41" i="30"/>
  <c r="K33" i="30"/>
  <c r="K23" i="30"/>
  <c r="D5" i="30"/>
  <c r="D18" i="30"/>
  <c r="D34" i="30"/>
  <c r="D50" i="30"/>
  <c r="D19" i="30"/>
  <c r="D35" i="30"/>
  <c r="CV46" i="30"/>
  <c r="CV49" i="30"/>
  <c r="CN25" i="30"/>
  <c r="CF30" i="30"/>
  <c r="CE16" i="30"/>
  <c r="CG16" i="30" s="1"/>
  <c r="CE45" i="30"/>
  <c r="CG45" i="30" s="1"/>
  <c r="BW34" i="30"/>
  <c r="BY34" i="30" s="1"/>
  <c r="BX29" i="30"/>
  <c r="BP16" i="30"/>
  <c r="BO20" i="30"/>
  <c r="BQ20" i="30" s="1"/>
  <c r="BP5" i="30"/>
  <c r="AY46" i="30"/>
  <c r="BA46" i="30" s="1"/>
  <c r="AY38" i="30"/>
  <c r="BA38" i="30" s="1"/>
  <c r="AY26" i="30"/>
  <c r="BA26" i="30" s="1"/>
  <c r="AZ51" i="30"/>
  <c r="AZ43" i="30"/>
  <c r="AZ35" i="30"/>
  <c r="AZ27" i="30"/>
  <c r="AZ19" i="30"/>
  <c r="AZ11" i="30"/>
  <c r="AZ50" i="30"/>
  <c r="AZ38" i="30"/>
  <c r="AZ22" i="30"/>
  <c r="AZ6" i="30"/>
  <c r="AY16" i="30"/>
  <c r="BA16" i="30" s="1"/>
  <c r="AY47" i="30"/>
  <c r="BA47" i="30" s="1"/>
  <c r="AY39" i="30"/>
  <c r="BA39" i="30" s="1"/>
  <c r="AY31" i="30"/>
  <c r="BA31" i="30" s="1"/>
  <c r="AY23" i="30"/>
  <c r="BA23" i="30" s="1"/>
  <c r="AY15" i="30"/>
  <c r="BA15" i="30" s="1"/>
  <c r="AY7" i="30"/>
  <c r="BA7" i="30" s="1"/>
  <c r="AZ40" i="30"/>
  <c r="AZ24" i="30"/>
  <c r="AZ8" i="30"/>
  <c r="AY18" i="30"/>
  <c r="BA18" i="30" s="1"/>
  <c r="AR50" i="30"/>
  <c r="AR42" i="30"/>
  <c r="AR34" i="30"/>
  <c r="AR26" i="30"/>
  <c r="AR18" i="30"/>
  <c r="AR10" i="30"/>
  <c r="AQ50" i="30"/>
  <c r="AS50" i="30" s="1"/>
  <c r="AQ42" i="30"/>
  <c r="AS42" i="30" s="1"/>
  <c r="AQ34" i="30"/>
  <c r="AS34" i="30" s="1"/>
  <c r="AQ26" i="30"/>
  <c r="AS26" i="30" s="1"/>
  <c r="AQ18" i="30"/>
  <c r="AS18" i="30" s="1"/>
  <c r="AQ10" i="30"/>
  <c r="AS10" i="30" s="1"/>
  <c r="AR49" i="30"/>
  <c r="AR41" i="30"/>
  <c r="AR33" i="30"/>
  <c r="AR25" i="30"/>
  <c r="AR17" i="30"/>
  <c r="AR9" i="30"/>
  <c r="AQ49" i="30"/>
  <c r="AS49" i="30" s="1"/>
  <c r="AQ41" i="30"/>
  <c r="AS41" i="30" s="1"/>
  <c r="AQ33" i="30"/>
  <c r="AS33" i="30" s="1"/>
  <c r="AQ25" i="30"/>
  <c r="AS25" i="30" s="1"/>
  <c r="AQ17" i="30"/>
  <c r="AS17" i="30" s="1"/>
  <c r="AQ9" i="30"/>
  <c r="AS9" i="30" s="1"/>
  <c r="AJ50" i="30"/>
  <c r="AJ42" i="30"/>
  <c r="AJ34" i="30"/>
  <c r="AJ26" i="30"/>
  <c r="AJ18" i="30"/>
  <c r="AJ10" i="30"/>
  <c r="AI13" i="30"/>
  <c r="AK13" i="30" s="1"/>
  <c r="AI46" i="30"/>
  <c r="AK46" i="30" s="1"/>
  <c r="AI38" i="30"/>
  <c r="AK38" i="30" s="1"/>
  <c r="AI30" i="30"/>
  <c r="AK30" i="30" s="1"/>
  <c r="AI22" i="30"/>
  <c r="AK22" i="30" s="1"/>
  <c r="AI14" i="30"/>
  <c r="AK14" i="30" s="1"/>
  <c r="AI6" i="30"/>
  <c r="AK6" i="30" s="1"/>
  <c r="AI35" i="30"/>
  <c r="AK35" i="30" s="1"/>
  <c r="AI19" i="30"/>
  <c r="AK19" i="30" s="1"/>
  <c r="AJ51" i="30"/>
  <c r="AJ43" i="30"/>
  <c r="AJ35" i="30"/>
  <c r="AJ27" i="30"/>
  <c r="AJ19" i="30"/>
  <c r="AJ11" i="30"/>
  <c r="AI49" i="30"/>
  <c r="AK49" i="30" s="1"/>
  <c r="AI33" i="30"/>
  <c r="AK33" i="30" s="1"/>
  <c r="AI15" i="30"/>
  <c r="AK15" i="30" s="1"/>
  <c r="AB50" i="30"/>
  <c r="AB42" i="30"/>
  <c r="AB34" i="30"/>
  <c r="AB26" i="30"/>
  <c r="AB18" i="30"/>
  <c r="AB10" i="30"/>
  <c r="AA45" i="30"/>
  <c r="AC45" i="30" s="1"/>
  <c r="AA27" i="30"/>
  <c r="AC27" i="30" s="1"/>
  <c r="AA9" i="30"/>
  <c r="AC9" i="30" s="1"/>
  <c r="AA48" i="30"/>
  <c r="AC48" i="30" s="1"/>
  <c r="AA40" i="30"/>
  <c r="AC40" i="30" s="1"/>
  <c r="AA32" i="30"/>
  <c r="AC32" i="30" s="1"/>
  <c r="AA24" i="30"/>
  <c r="AC24" i="30" s="1"/>
  <c r="AA16" i="30"/>
  <c r="AC16" i="30" s="1"/>
  <c r="AA8" i="30"/>
  <c r="AC8" i="30" s="1"/>
  <c r="AA7" i="30"/>
  <c r="AC7" i="30" s="1"/>
  <c r="AB45" i="30"/>
  <c r="AB37" i="30"/>
  <c r="AB29" i="30"/>
  <c r="AB21" i="30"/>
  <c r="AB13" i="30"/>
  <c r="AB5" i="30"/>
  <c r="AA35" i="30"/>
  <c r="AC35" i="30" s="1"/>
  <c r="AA21" i="30"/>
  <c r="AC21" i="30" s="1"/>
  <c r="L50" i="30"/>
  <c r="L42" i="30"/>
  <c r="L34" i="30"/>
  <c r="L26" i="30"/>
  <c r="L18" i="30"/>
  <c r="L10" i="30"/>
  <c r="K15" i="30"/>
  <c r="K48" i="30"/>
  <c r="K40" i="30"/>
  <c r="K32" i="30"/>
  <c r="K24" i="30"/>
  <c r="K16" i="30"/>
  <c r="M16" i="30" s="1"/>
  <c r="K8" i="30"/>
  <c r="K27" i="30"/>
  <c r="K5" i="30"/>
  <c r="M5" i="30" s="1"/>
  <c r="L45" i="30"/>
  <c r="L37" i="30"/>
  <c r="L29" i="30"/>
  <c r="L21" i="30"/>
  <c r="L13" i="30"/>
  <c r="L5" i="30"/>
  <c r="K39" i="30"/>
  <c r="K31" i="30"/>
  <c r="K19" i="30"/>
  <c r="M19" i="30" s="1"/>
  <c r="D6" i="30"/>
  <c r="D22" i="30"/>
  <c r="D38" i="30"/>
  <c r="D7" i="30"/>
  <c r="D23" i="30"/>
  <c r="D39" i="30"/>
  <c r="DK45" i="30"/>
  <c r="DM45" i="30" s="1"/>
  <c r="CE37" i="30"/>
  <c r="CG37" i="30" s="1"/>
  <c r="BP14" i="30"/>
  <c r="AY44" i="30"/>
  <c r="BA44" i="30" s="1"/>
  <c r="AZ41" i="30"/>
  <c r="AZ9" i="30"/>
  <c r="AY48" i="30"/>
  <c r="BA48" i="30" s="1"/>
  <c r="AY29" i="30"/>
  <c r="BA29" i="30" s="1"/>
  <c r="AZ36" i="30"/>
  <c r="AR48" i="30"/>
  <c r="AR16" i="30"/>
  <c r="AQ32" i="30"/>
  <c r="AS32" i="30" s="1"/>
  <c r="AR47" i="30"/>
  <c r="AR15" i="30"/>
  <c r="AQ31" i="30"/>
  <c r="AS31" i="30" s="1"/>
  <c r="AJ48" i="30"/>
  <c r="AJ16" i="30"/>
  <c r="AI36" i="30"/>
  <c r="AK36" i="30" s="1"/>
  <c r="AI51" i="30"/>
  <c r="AK51" i="30" s="1"/>
  <c r="AJ41" i="30"/>
  <c r="AJ23" i="30"/>
  <c r="AJ7" i="30"/>
  <c r="AI25" i="30"/>
  <c r="AK25" i="30" s="1"/>
  <c r="AB46" i="30"/>
  <c r="AB30" i="30"/>
  <c r="AB14" i="30"/>
  <c r="AA37" i="30"/>
  <c r="AC37" i="30" s="1"/>
  <c r="AA52" i="30"/>
  <c r="AC52" i="30" s="1"/>
  <c r="AA36" i="30"/>
  <c r="AC36" i="30" s="1"/>
  <c r="AA20" i="30"/>
  <c r="AC20" i="30" s="1"/>
  <c r="AA49" i="30"/>
  <c r="AC49" i="30" s="1"/>
  <c r="AB41" i="30"/>
  <c r="AB25" i="30"/>
  <c r="AB9" i="30"/>
  <c r="AA29" i="30"/>
  <c r="AC29" i="30" s="1"/>
  <c r="L46" i="30"/>
  <c r="L30" i="30"/>
  <c r="L14" i="30"/>
  <c r="K52" i="30"/>
  <c r="K36" i="30"/>
  <c r="M36" i="30" s="1"/>
  <c r="K20" i="30"/>
  <c r="K49" i="30"/>
  <c r="M49" i="30" s="1"/>
  <c r="L49" i="30"/>
  <c r="L33" i="30"/>
  <c r="L17" i="30"/>
  <c r="K43" i="30"/>
  <c r="K25" i="30"/>
  <c r="D14" i="30"/>
  <c r="D46" i="30"/>
  <c r="D31" i="30"/>
  <c r="D8" i="30"/>
  <c r="D24" i="30"/>
  <c r="D40" i="30"/>
  <c r="D9" i="30"/>
  <c r="D25" i="30"/>
  <c r="D41" i="30"/>
  <c r="C9" i="30"/>
  <c r="E9" i="30" s="1"/>
  <c r="C13" i="30"/>
  <c r="E13" i="30" s="1"/>
  <c r="C17" i="30"/>
  <c r="E17" i="30" s="1"/>
  <c r="C21" i="30"/>
  <c r="E21" i="30" s="1"/>
  <c r="C25" i="30"/>
  <c r="E25" i="30" s="1"/>
  <c r="C29" i="30"/>
  <c r="E29" i="30" s="1"/>
  <c r="C33" i="30"/>
  <c r="E33" i="30" s="1"/>
  <c r="C37" i="30"/>
  <c r="E37" i="30" s="1"/>
  <c r="C41" i="30"/>
  <c r="E41" i="30" s="1"/>
  <c r="C45" i="30"/>
  <c r="E45" i="30" s="1"/>
  <c r="C49" i="30"/>
  <c r="E49" i="30" s="1"/>
  <c r="C5" i="30"/>
  <c r="DC14" i="30"/>
  <c r="DE14" i="30" s="1"/>
  <c r="BW27" i="30"/>
  <c r="BY27" i="30" s="1"/>
  <c r="BO35" i="30"/>
  <c r="BQ35" i="30" s="1"/>
  <c r="AY36" i="30"/>
  <c r="BA36" i="30" s="1"/>
  <c r="AZ33" i="30"/>
  <c r="AZ48" i="30"/>
  <c r="AY6" i="30"/>
  <c r="BA6" i="30" s="1"/>
  <c r="AY21" i="30"/>
  <c r="BA21" i="30" s="1"/>
  <c r="AZ20" i="30"/>
  <c r="AR40" i="30"/>
  <c r="AR8" i="30"/>
  <c r="AQ24" i="30"/>
  <c r="AS24" i="30" s="1"/>
  <c r="AR39" i="30"/>
  <c r="AR7" i="30"/>
  <c r="AQ23" i="30"/>
  <c r="AS23" i="30" s="1"/>
  <c r="AJ40" i="30"/>
  <c r="AJ8" i="30"/>
  <c r="AI28" i="30"/>
  <c r="AK28" i="30" s="1"/>
  <c r="AI31" i="30"/>
  <c r="AK31" i="30" s="1"/>
  <c r="AJ33" i="30"/>
  <c r="AJ17" i="30"/>
  <c r="AI45" i="30"/>
  <c r="AK45" i="30" s="1"/>
  <c r="AI9" i="30"/>
  <c r="AK9" i="30" s="1"/>
  <c r="AB40" i="30"/>
  <c r="AB24" i="30"/>
  <c r="AB8" i="30"/>
  <c r="AA23" i="30"/>
  <c r="AC23" i="30" s="1"/>
  <c r="AA46" i="30"/>
  <c r="AC46" i="30" s="1"/>
  <c r="AA30" i="30"/>
  <c r="AC30" i="30" s="1"/>
  <c r="AA14" i="30"/>
  <c r="AC14" i="30" s="1"/>
  <c r="AB51" i="30"/>
  <c r="AB35" i="30"/>
  <c r="AB19" i="30"/>
  <c r="AA51" i="30"/>
  <c r="AC51" i="30" s="1"/>
  <c r="AA15" i="30"/>
  <c r="AC15" i="30" s="1"/>
  <c r="L40" i="30"/>
  <c r="L24" i="30"/>
  <c r="L8" i="30"/>
  <c r="K46" i="30"/>
  <c r="K30" i="30"/>
  <c r="M30" i="30" s="1"/>
  <c r="K14" i="30"/>
  <c r="K21" i="30"/>
  <c r="L43" i="30"/>
  <c r="L27" i="30"/>
  <c r="L11" i="30"/>
  <c r="K37" i="30"/>
  <c r="K13" i="30"/>
  <c r="D26" i="30"/>
  <c r="D11" i="30"/>
  <c r="D43" i="30"/>
  <c r="D12" i="30"/>
  <c r="D28" i="30"/>
  <c r="D44" i="30"/>
  <c r="D13" i="30"/>
  <c r="D29" i="30"/>
  <c r="D45" i="30"/>
  <c r="C6" i="30"/>
  <c r="E6" i="30" s="1"/>
  <c r="C10" i="30"/>
  <c r="E10" i="30" s="1"/>
  <c r="C14" i="30"/>
  <c r="E14" i="30" s="1"/>
  <c r="C18" i="30"/>
  <c r="E18" i="30" s="1"/>
  <c r="C22" i="30"/>
  <c r="E22" i="30" s="1"/>
  <c r="C26" i="30"/>
  <c r="E26" i="30" s="1"/>
  <c r="C30" i="30"/>
  <c r="E30" i="30" s="1"/>
  <c r="C34" i="30"/>
  <c r="E34" i="30" s="1"/>
  <c r="C38" i="30"/>
  <c r="E38" i="30" s="1"/>
  <c r="C42" i="30"/>
  <c r="E42" i="30" s="1"/>
  <c r="C46" i="30"/>
  <c r="E46" i="30" s="1"/>
  <c r="C50" i="30"/>
  <c r="E50" i="30" s="1"/>
  <c r="CV30" i="30"/>
  <c r="CF22" i="30"/>
  <c r="BP46" i="30"/>
  <c r="AY20" i="30"/>
  <c r="BA20" i="30" s="1"/>
  <c r="AZ25" i="30"/>
  <c r="AZ34" i="30"/>
  <c r="AY45" i="30"/>
  <c r="BA45" i="30" s="1"/>
  <c r="AY13" i="30"/>
  <c r="BA13" i="30" s="1"/>
  <c r="AY50" i="30"/>
  <c r="BA50" i="30" s="1"/>
  <c r="AR32" i="30"/>
  <c r="AQ48" i="30"/>
  <c r="AS48" i="30" s="1"/>
  <c r="AQ16" i="30"/>
  <c r="AS16" i="30" s="1"/>
  <c r="AR31" i="30"/>
  <c r="AQ47" i="30"/>
  <c r="AS47" i="30" s="1"/>
  <c r="AQ15" i="30"/>
  <c r="AS15" i="30" s="1"/>
  <c r="AJ32" i="30"/>
  <c r="AI52" i="30"/>
  <c r="AK52" i="30" s="1"/>
  <c r="AI20" i="30"/>
  <c r="AK20" i="30" s="1"/>
  <c r="AI17" i="30"/>
  <c r="AK17" i="30" s="1"/>
  <c r="AJ31" i="30"/>
  <c r="AJ15" i="30"/>
  <c r="AI41" i="30"/>
  <c r="AK41" i="30" s="1"/>
  <c r="AI5" i="30"/>
  <c r="AK5" i="30" s="1"/>
  <c r="AB38" i="30"/>
  <c r="AB22" i="30"/>
  <c r="AB6" i="30"/>
  <c r="AA19" i="30"/>
  <c r="AC19" i="30" s="1"/>
  <c r="AA44" i="30"/>
  <c r="AC44" i="30" s="1"/>
  <c r="AA28" i="30"/>
  <c r="AC28" i="30" s="1"/>
  <c r="AA12" i="30"/>
  <c r="AC12" i="30" s="1"/>
  <c r="AB49" i="30"/>
  <c r="AB33" i="30"/>
  <c r="AB17" i="30"/>
  <c r="AA43" i="30"/>
  <c r="AC43" i="30" s="1"/>
  <c r="AA11" i="30"/>
  <c r="AC11" i="30" s="1"/>
  <c r="L38" i="30"/>
  <c r="L22" i="30"/>
  <c r="L6" i="30"/>
  <c r="K44" i="30"/>
  <c r="K28" i="30"/>
  <c r="K12" i="30"/>
  <c r="K17" i="30"/>
  <c r="L41" i="30"/>
  <c r="L25" i="30"/>
  <c r="L9" i="30"/>
  <c r="K35" i="30"/>
  <c r="K7" i="30"/>
  <c r="M7" i="30" s="1"/>
  <c r="D30" i="30"/>
  <c r="D15" i="30"/>
  <c r="D47" i="30"/>
  <c r="D16" i="30"/>
  <c r="D32" i="30"/>
  <c r="D48" i="30"/>
  <c r="D17" i="30"/>
  <c r="D33" i="30"/>
  <c r="D49" i="30"/>
  <c r="C7" i="30"/>
  <c r="E7" i="30" s="1"/>
  <c r="C11" i="30"/>
  <c r="E11" i="30" s="1"/>
  <c r="C15" i="30"/>
  <c r="E15" i="30" s="1"/>
  <c r="C19" i="30"/>
  <c r="E19" i="30" s="1"/>
  <c r="C23" i="30"/>
  <c r="E23" i="30" s="1"/>
  <c r="C27" i="30"/>
  <c r="E27" i="30" s="1"/>
  <c r="C31" i="30"/>
  <c r="E31" i="30" s="1"/>
  <c r="C35" i="30"/>
  <c r="E35" i="30" s="1"/>
  <c r="C39" i="30"/>
  <c r="E39" i="30" s="1"/>
  <c r="C43" i="30"/>
  <c r="E43" i="30" s="1"/>
  <c r="C47" i="30"/>
  <c r="E47" i="30" s="1"/>
  <c r="C51" i="30"/>
  <c r="E51" i="30" s="1"/>
  <c r="CV33" i="30"/>
  <c r="CE8" i="30"/>
  <c r="CG8" i="30" s="1"/>
  <c r="BW32" i="30"/>
  <c r="BY32" i="30" s="1"/>
  <c r="BX27" i="30"/>
  <c r="BP30" i="30"/>
  <c r="AZ49" i="30"/>
  <c r="AZ17" i="30"/>
  <c r="AZ18" i="30"/>
  <c r="AY37" i="30"/>
  <c r="BA37" i="30" s="1"/>
  <c r="AY5" i="30"/>
  <c r="BA5" i="30" s="1"/>
  <c r="AY12" i="30"/>
  <c r="BA12" i="30" s="1"/>
  <c r="AR24" i="30"/>
  <c r="AQ40" i="30"/>
  <c r="AS40" i="30" s="1"/>
  <c r="AQ8" i="30"/>
  <c r="AS8" i="30" s="1"/>
  <c r="AR23" i="30"/>
  <c r="AQ39" i="30"/>
  <c r="AS39" i="30" s="1"/>
  <c r="AQ7" i="30"/>
  <c r="AS7" i="30" s="1"/>
  <c r="AJ24" i="30"/>
  <c r="AI44" i="30"/>
  <c r="AK44" i="30" s="1"/>
  <c r="AI12" i="30"/>
  <c r="AK12" i="30" s="1"/>
  <c r="AJ49" i="30"/>
  <c r="AJ25" i="30"/>
  <c r="AJ9" i="30"/>
  <c r="AI29" i="30"/>
  <c r="AK29" i="30" s="1"/>
  <c r="AB48" i="30"/>
  <c r="AB32" i="30"/>
  <c r="AB16" i="30"/>
  <c r="AA41" i="30"/>
  <c r="AC41" i="30" s="1"/>
  <c r="AA5" i="30"/>
  <c r="AC5" i="30" s="1"/>
  <c r="AA38" i="30"/>
  <c r="AC38" i="30" s="1"/>
  <c r="AA22" i="30"/>
  <c r="AC22" i="30" s="1"/>
  <c r="AA6" i="30"/>
  <c r="AC6" i="30" s="1"/>
  <c r="AB43" i="30"/>
  <c r="AB27" i="30"/>
  <c r="AB11" i="30"/>
  <c r="AA33" i="30"/>
  <c r="AC33" i="30" s="1"/>
  <c r="L48" i="30"/>
  <c r="L32" i="30"/>
  <c r="L16" i="30"/>
  <c r="K9" i="30"/>
  <c r="M9" i="30" s="1"/>
  <c r="K38" i="30"/>
  <c r="K22" i="30"/>
  <c r="K6" i="30"/>
  <c r="L51" i="30"/>
  <c r="L35" i="30"/>
  <c r="L19" i="30"/>
  <c r="K51" i="30"/>
  <c r="M51" i="30" s="1"/>
  <c r="K29" i="30"/>
  <c r="D10" i="30"/>
  <c r="D42" i="30"/>
  <c r="D27" i="30"/>
  <c r="D51" i="30"/>
  <c r="D20" i="30"/>
  <c r="D36" i="30"/>
  <c r="D52" i="30"/>
  <c r="D21" i="30"/>
  <c r="D37" i="30"/>
  <c r="C48" i="30"/>
  <c r="E48" i="30" s="1"/>
  <c r="C32" i="30"/>
  <c r="E32" i="30" s="1"/>
  <c r="C16" i="30"/>
  <c r="E16" i="30" s="1"/>
  <c r="C44" i="30"/>
  <c r="E44" i="30" s="1"/>
  <c r="C28" i="30"/>
  <c r="E28" i="30" s="1"/>
  <c r="C12" i="30"/>
  <c r="E12" i="30" s="1"/>
  <c r="D61" i="11"/>
  <c r="T52" i="30"/>
  <c r="T50" i="30"/>
  <c r="T48" i="30"/>
  <c r="T46" i="30"/>
  <c r="T44" i="30"/>
  <c r="T42" i="30"/>
  <c r="T40" i="30"/>
  <c r="T38" i="30"/>
  <c r="T36" i="30"/>
  <c r="T34" i="30"/>
  <c r="T32" i="30"/>
  <c r="T30" i="30"/>
  <c r="T28" i="30"/>
  <c r="T26" i="30"/>
  <c r="T24" i="30"/>
  <c r="T22" i="30"/>
  <c r="T20" i="30"/>
  <c r="T18" i="30"/>
  <c r="T16" i="30"/>
  <c r="T14" i="30"/>
  <c r="T12" i="30"/>
  <c r="T10" i="30"/>
  <c r="T8" i="30"/>
  <c r="T6" i="30"/>
  <c r="S47" i="30"/>
  <c r="S43" i="30"/>
  <c r="S39" i="30"/>
  <c r="S35" i="30"/>
  <c r="S31" i="30"/>
  <c r="S27" i="30"/>
  <c r="S23" i="30"/>
  <c r="S17" i="30"/>
  <c r="S13" i="30"/>
  <c r="S9" i="30"/>
  <c r="S5" i="30"/>
  <c r="S52" i="30"/>
  <c r="S50" i="30"/>
  <c r="S48" i="30"/>
  <c r="S46" i="30"/>
  <c r="S44" i="30"/>
  <c r="S42" i="30"/>
  <c r="S40" i="30"/>
  <c r="S38" i="30"/>
  <c r="S36" i="30"/>
  <c r="S34" i="30"/>
  <c r="S32" i="30"/>
  <c r="S30" i="30"/>
  <c r="S28" i="30"/>
  <c r="S26" i="30"/>
  <c r="S24" i="30"/>
  <c r="S22" i="30"/>
  <c r="S20" i="30"/>
  <c r="S18" i="30"/>
  <c r="S16" i="30"/>
  <c r="U16" i="30" s="1"/>
  <c r="S14" i="30"/>
  <c r="S12" i="30"/>
  <c r="S10" i="30"/>
  <c r="S8" i="30"/>
  <c r="S6" i="30"/>
  <c r="S49" i="30"/>
  <c r="T51" i="30"/>
  <c r="T49" i="30"/>
  <c r="T47" i="30"/>
  <c r="T45" i="30"/>
  <c r="T43" i="30"/>
  <c r="T41" i="30"/>
  <c r="T39" i="30"/>
  <c r="T37" i="30"/>
  <c r="T35" i="30"/>
  <c r="T33" i="30"/>
  <c r="T31" i="30"/>
  <c r="T29" i="30"/>
  <c r="T27" i="30"/>
  <c r="T25" i="30"/>
  <c r="T23" i="30"/>
  <c r="T21" i="30"/>
  <c r="T19" i="30"/>
  <c r="T17" i="30"/>
  <c r="T15" i="30"/>
  <c r="T13" i="30"/>
  <c r="T11" i="30"/>
  <c r="T9" i="30"/>
  <c r="T7" i="30"/>
  <c r="T5" i="30"/>
  <c r="S51" i="30"/>
  <c r="S45" i="30"/>
  <c r="S41" i="30"/>
  <c r="S37" i="30"/>
  <c r="S33" i="30"/>
  <c r="S29" i="30"/>
  <c r="S25" i="30"/>
  <c r="S21" i="30"/>
  <c r="S19" i="30"/>
  <c r="S15" i="30"/>
  <c r="S11" i="30"/>
  <c r="S7" i="30"/>
  <c r="T3" i="30"/>
  <c r="D20" i="11"/>
  <c r="E20" i="11" s="1"/>
  <c r="C106" i="33"/>
  <c r="C100" i="18"/>
  <c r="BX3" i="20"/>
  <c r="BI3" i="20"/>
  <c r="AT3" i="20"/>
  <c r="P3" i="20"/>
  <c r="AE3" i="20"/>
  <c r="BU3" i="20"/>
  <c r="M3" i="20"/>
  <c r="AB3" i="20"/>
  <c r="AQ3" i="20"/>
  <c r="BF3" i="20"/>
  <c r="BV3" i="20"/>
  <c r="AC3" i="20"/>
  <c r="N3" i="20"/>
  <c r="BG3" i="20"/>
  <c r="AR3" i="20"/>
  <c r="C108" i="34"/>
  <c r="F16" i="34"/>
  <c r="C10" i="11"/>
  <c r="D10" i="11" s="1"/>
  <c r="E10" i="11" s="1"/>
  <c r="E64" i="11"/>
  <c r="AM3" i="30"/>
  <c r="O3" i="30"/>
  <c r="W3" i="30"/>
  <c r="G3" i="30"/>
  <c r="AE3" i="30"/>
  <c r="AG3" i="30"/>
  <c r="AO3" i="30"/>
  <c r="Q3" i="30"/>
  <c r="Y3" i="30"/>
  <c r="I3" i="30"/>
  <c r="DI3" i="30"/>
  <c r="H3" i="30"/>
  <c r="P3" i="30"/>
  <c r="X3" i="30"/>
  <c r="AN3" i="30"/>
  <c r="AF3" i="30"/>
  <c r="AB4" i="19"/>
  <c r="AC4" i="19"/>
  <c r="AM37" i="20" l="1"/>
  <c r="AM43" i="20"/>
  <c r="AM15" i="20"/>
  <c r="AM18" i="20"/>
  <c r="AM50" i="20"/>
  <c r="AM21" i="20"/>
  <c r="AM47" i="20"/>
  <c r="AM14" i="20"/>
  <c r="AM13" i="20"/>
  <c r="AM41" i="20"/>
  <c r="AM6" i="20"/>
  <c r="AM19" i="20"/>
  <c r="AM22" i="20"/>
  <c r="AM30" i="20"/>
  <c r="AM38" i="20"/>
  <c r="AM46" i="20"/>
  <c r="AM5" i="20"/>
  <c r="AM12" i="20"/>
  <c r="AM8" i="20"/>
  <c r="AM16" i="20"/>
  <c r="AM40" i="20"/>
  <c r="AM29" i="20"/>
  <c r="AM34" i="20"/>
  <c r="AM49" i="20"/>
  <c r="AM9" i="20"/>
  <c r="AM31" i="20"/>
  <c r="AM20" i="20"/>
  <c r="AM39" i="20"/>
  <c r="AM28" i="20"/>
  <c r="AM36" i="20"/>
  <c r="AM17" i="20"/>
  <c r="AM45" i="20"/>
  <c r="AM48" i="20"/>
  <c r="AM27" i="20"/>
  <c r="AM7" i="20"/>
  <c r="AM23" i="20"/>
  <c r="AM10" i="20"/>
  <c r="AM44" i="20"/>
  <c r="AM33" i="20"/>
  <c r="AM42" i="20"/>
  <c r="AM52" i="20"/>
  <c r="AM11" i="20"/>
  <c r="AM35" i="20"/>
  <c r="AM25" i="20"/>
  <c r="AM24" i="20"/>
  <c r="AM26" i="20"/>
  <c r="AM51" i="20"/>
  <c r="H106" i="18"/>
  <c r="D111" i="18"/>
  <c r="G103" i="18"/>
  <c r="D109" i="18"/>
  <c r="E109" i="18"/>
  <c r="GV9" i="20"/>
  <c r="GV27" i="20"/>
  <c r="GV35" i="20"/>
  <c r="GV48" i="20"/>
  <c r="GV43" i="20"/>
  <c r="GV6" i="20"/>
  <c r="GV14" i="20"/>
  <c r="GV22" i="20"/>
  <c r="GV40" i="20"/>
  <c r="GV17" i="20"/>
  <c r="GV30" i="20"/>
  <c r="HK35" i="20"/>
  <c r="GV12" i="20"/>
  <c r="GV33" i="20"/>
  <c r="GV46" i="20"/>
  <c r="GG5" i="20"/>
  <c r="GV41" i="20"/>
  <c r="GG11" i="20"/>
  <c r="GV49" i="20"/>
  <c r="GV15" i="20"/>
  <c r="GV44" i="20"/>
  <c r="GV23" i="20"/>
  <c r="GV52" i="20"/>
  <c r="GG20" i="20"/>
  <c r="GV26" i="20"/>
  <c r="GV5" i="20"/>
  <c r="GV39" i="20"/>
  <c r="GV34" i="20"/>
  <c r="GV13" i="20"/>
  <c r="GV47" i="20"/>
  <c r="GV42" i="20"/>
  <c r="GV21" i="20"/>
  <c r="GV8" i="20"/>
  <c r="GV51" i="20"/>
  <c r="GV25" i="20"/>
  <c r="GV38" i="20"/>
  <c r="GG27" i="20"/>
  <c r="GV20" i="20"/>
  <c r="GV28" i="20"/>
  <c r="GV7" i="20"/>
  <c r="GV36" i="20"/>
  <c r="GG18" i="20"/>
  <c r="GV10" i="20"/>
  <c r="GG50" i="20"/>
  <c r="GV18" i="20"/>
  <c r="GV31" i="20"/>
  <c r="GV50" i="20"/>
  <c r="GV29" i="20"/>
  <c r="GV16" i="20"/>
  <c r="GV11" i="20"/>
  <c r="GV37" i="20"/>
  <c r="GV24" i="20"/>
  <c r="GV19" i="20"/>
  <c r="GV45" i="20"/>
  <c r="HK29" i="20"/>
  <c r="HK14" i="20"/>
  <c r="HK40" i="20"/>
  <c r="HK39" i="20"/>
  <c r="HK50" i="20"/>
  <c r="GG28" i="20"/>
  <c r="HK6" i="20"/>
  <c r="GG36" i="20"/>
  <c r="HK41" i="20"/>
  <c r="GG25" i="20"/>
  <c r="HK18" i="20"/>
  <c r="HK28" i="20"/>
  <c r="GG35" i="20"/>
  <c r="HK36" i="20"/>
  <c r="GG44" i="20"/>
  <c r="HK44" i="20"/>
  <c r="GG52" i="20"/>
  <c r="HK30" i="20"/>
  <c r="GG32" i="20"/>
  <c r="HK23" i="20"/>
  <c r="GG51" i="20"/>
  <c r="HK31" i="20"/>
  <c r="GG38" i="20"/>
  <c r="HK17" i="20"/>
  <c r="GG37" i="20"/>
  <c r="HK33" i="20"/>
  <c r="GG40" i="20"/>
  <c r="HK26" i="20"/>
  <c r="GG17" i="20"/>
  <c r="HK5" i="20"/>
  <c r="HK11" i="20"/>
  <c r="GG9" i="20"/>
  <c r="GG21" i="20"/>
  <c r="HK45" i="20"/>
  <c r="HK27" i="20"/>
  <c r="GG8" i="20"/>
  <c r="GG45" i="20"/>
  <c r="HK16" i="20"/>
  <c r="HK52" i="20"/>
  <c r="GG41" i="20"/>
  <c r="HK24" i="20"/>
  <c r="GG29" i="20"/>
  <c r="GG10" i="20"/>
  <c r="HK25" i="20"/>
  <c r="GG30" i="20"/>
  <c r="GG39" i="20"/>
  <c r="X22" i="20"/>
  <c r="X30" i="20"/>
  <c r="HK37" i="20"/>
  <c r="HK34" i="20"/>
  <c r="GG31" i="20"/>
  <c r="GG34" i="20"/>
  <c r="HK15" i="20"/>
  <c r="HK19" i="20"/>
  <c r="GG33" i="20"/>
  <c r="GG19" i="20"/>
  <c r="HK47" i="20"/>
  <c r="HK51" i="20"/>
  <c r="GG6" i="20"/>
  <c r="GG43" i="20"/>
  <c r="CF13" i="20"/>
  <c r="EN43" i="20"/>
  <c r="EN15" i="20"/>
  <c r="HK21" i="20"/>
  <c r="HK32" i="20"/>
  <c r="HK20" i="20"/>
  <c r="GG48" i="20"/>
  <c r="GG26" i="20"/>
  <c r="X39" i="20"/>
  <c r="HK13" i="20"/>
  <c r="HK49" i="20"/>
  <c r="X24" i="20"/>
  <c r="GG49" i="20"/>
  <c r="GG23" i="20"/>
  <c r="X26" i="20"/>
  <c r="X34" i="20"/>
  <c r="X19" i="20"/>
  <c r="CF40" i="20"/>
  <c r="X12" i="20"/>
  <c r="CF45" i="20"/>
  <c r="X51" i="20"/>
  <c r="CF48" i="20"/>
  <c r="X13" i="20"/>
  <c r="X20" i="20"/>
  <c r="X52" i="20"/>
  <c r="HK46" i="20"/>
  <c r="HK48" i="20"/>
  <c r="HK12" i="20"/>
  <c r="X5" i="20"/>
  <c r="GG22" i="20"/>
  <c r="GG42" i="20"/>
  <c r="CF44" i="20"/>
  <c r="CF16" i="20"/>
  <c r="CF24" i="20"/>
  <c r="CF32" i="20"/>
  <c r="HK7" i="20"/>
  <c r="HK10" i="20"/>
  <c r="BB7" i="20"/>
  <c r="GG14" i="20"/>
  <c r="GG24" i="20"/>
  <c r="GG47" i="20"/>
  <c r="EN38" i="20"/>
  <c r="BB8" i="20"/>
  <c r="EN46" i="20"/>
  <c r="BB26" i="20"/>
  <c r="BB50" i="20"/>
  <c r="BB25" i="20"/>
  <c r="BB27" i="20"/>
  <c r="BB43" i="20"/>
  <c r="BB16" i="20"/>
  <c r="I40" i="20"/>
  <c r="X23" i="20"/>
  <c r="DY44" i="20"/>
  <c r="BQ17" i="20"/>
  <c r="DY14" i="20"/>
  <c r="BQ21" i="20"/>
  <c r="DY41" i="20"/>
  <c r="EN5" i="20"/>
  <c r="FR7" i="20"/>
  <c r="CF25" i="20"/>
  <c r="BB20" i="20"/>
  <c r="X40" i="20"/>
  <c r="DY22" i="20"/>
  <c r="BB15" i="20"/>
  <c r="BQ7" i="20"/>
  <c r="BB33" i="20"/>
  <c r="BQ27" i="20"/>
  <c r="DY23" i="20"/>
  <c r="FR48" i="20"/>
  <c r="DY16" i="20"/>
  <c r="CF18" i="20"/>
  <c r="BB5" i="20"/>
  <c r="CF50" i="20"/>
  <c r="BB21" i="20"/>
  <c r="X8" i="20"/>
  <c r="CF36" i="20"/>
  <c r="BB46" i="20"/>
  <c r="X7" i="20"/>
  <c r="FC37" i="20"/>
  <c r="I37" i="20"/>
  <c r="EN11" i="20"/>
  <c r="CU50" i="20"/>
  <c r="I39" i="20"/>
  <c r="CF51" i="20"/>
  <c r="EN16" i="20"/>
  <c r="CU9" i="20"/>
  <c r="BB34" i="20"/>
  <c r="X9" i="20"/>
  <c r="X38" i="20"/>
  <c r="I23" i="20"/>
  <c r="CF23" i="20"/>
  <c r="EN48" i="20"/>
  <c r="CU17" i="20"/>
  <c r="BB42" i="20"/>
  <c r="X18" i="20"/>
  <c r="X46" i="20"/>
  <c r="I42" i="20"/>
  <c r="DY24" i="20"/>
  <c r="I48" i="20"/>
  <c r="EN28" i="20"/>
  <c r="EN51" i="20"/>
  <c r="BB52" i="20"/>
  <c r="X27" i="20"/>
  <c r="CF29" i="20"/>
  <c r="EN22" i="20"/>
  <c r="DY25" i="20"/>
  <c r="BB35" i="20"/>
  <c r="FR30" i="20"/>
  <c r="X35" i="20"/>
  <c r="FC25" i="20"/>
  <c r="FC21" i="20"/>
  <c r="I7" i="20"/>
  <c r="EN20" i="20"/>
  <c r="I32" i="20"/>
  <c r="CF31" i="20"/>
  <c r="I19" i="20"/>
  <c r="CF5" i="20"/>
  <c r="DY21" i="20"/>
  <c r="BB49" i="20"/>
  <c r="BQ9" i="20"/>
  <c r="CF6" i="20"/>
  <c r="EN30" i="20"/>
  <c r="DY28" i="20"/>
  <c r="BB38" i="20"/>
  <c r="FR38" i="20"/>
  <c r="X43" i="20"/>
  <c r="FR23" i="20"/>
  <c r="FC36" i="20"/>
  <c r="I30" i="20"/>
  <c r="BQ12" i="20"/>
  <c r="FC44" i="20"/>
  <c r="I21" i="20"/>
  <c r="BQ20" i="20"/>
  <c r="DY40" i="20"/>
  <c r="I24" i="20"/>
  <c r="BQ41" i="20"/>
  <c r="DY48" i="20"/>
  <c r="BB51" i="20"/>
  <c r="DJ33" i="20"/>
  <c r="I13" i="20"/>
  <c r="BQ22" i="20"/>
  <c r="DY45" i="20"/>
  <c r="BB36" i="20"/>
  <c r="DJ20" i="20"/>
  <c r="I27" i="20"/>
  <c r="BQ30" i="20"/>
  <c r="CU13" i="20"/>
  <c r="BB37" i="20"/>
  <c r="FR33" i="20"/>
  <c r="I47" i="20"/>
  <c r="CU29" i="20"/>
  <c r="BB48" i="20"/>
  <c r="BQ39" i="20"/>
  <c r="BQ46" i="20"/>
  <c r="CF14" i="20"/>
  <c r="EN42" i="20"/>
  <c r="DY37" i="20"/>
  <c r="BB23" i="20"/>
  <c r="FR49" i="20"/>
  <c r="I20" i="20"/>
  <c r="BQ34" i="20"/>
  <c r="EN37" i="20"/>
  <c r="DY11" i="20"/>
  <c r="BB39" i="20"/>
  <c r="FR22" i="20"/>
  <c r="X45" i="20"/>
  <c r="I45" i="20"/>
  <c r="BQ50" i="20"/>
  <c r="CF41" i="20"/>
  <c r="CF33" i="20"/>
  <c r="EN49" i="20"/>
  <c r="DY33" i="20"/>
  <c r="CU18" i="20"/>
  <c r="BB6" i="20"/>
  <c r="BB31" i="20"/>
  <c r="FR8" i="20"/>
  <c r="X25" i="20"/>
  <c r="X6" i="20"/>
  <c r="FC27" i="20"/>
  <c r="FC6" i="20"/>
  <c r="FR15" i="20"/>
  <c r="FC28" i="20"/>
  <c r="BQ51" i="20"/>
  <c r="I49" i="20"/>
  <c r="DY31" i="20"/>
  <c r="DY32" i="20"/>
  <c r="I50" i="20"/>
  <c r="DY7" i="20"/>
  <c r="DJ9" i="20"/>
  <c r="I34" i="20"/>
  <c r="DY49" i="20"/>
  <c r="BB24" i="20"/>
  <c r="I18" i="20"/>
  <c r="DY15" i="20"/>
  <c r="BB32" i="20"/>
  <c r="I5" i="20"/>
  <c r="DY5" i="20"/>
  <c r="BB40" i="20"/>
  <c r="BQ38" i="20"/>
  <c r="EN33" i="20"/>
  <c r="DY47" i="20"/>
  <c r="BB9" i="20"/>
  <c r="FR41" i="20"/>
  <c r="I15" i="20"/>
  <c r="CU45" i="20"/>
  <c r="BB45" i="20"/>
  <c r="BQ5" i="20"/>
  <c r="CF22" i="20"/>
  <c r="CU24" i="20"/>
  <c r="BB17" i="20"/>
  <c r="X17" i="20"/>
  <c r="I52" i="20"/>
  <c r="BQ35" i="20"/>
  <c r="CF34" i="20"/>
  <c r="CF15" i="20"/>
  <c r="EN12" i="20"/>
  <c r="DY6" i="20"/>
  <c r="CU32" i="20"/>
  <c r="BB14" i="20"/>
  <c r="BB47" i="20"/>
  <c r="FR10" i="20"/>
  <c r="X33" i="20"/>
  <c r="X14" i="20"/>
  <c r="FC30" i="20"/>
  <c r="DJ30" i="20"/>
  <c r="DJ28" i="20"/>
  <c r="DJ31" i="20"/>
  <c r="CU40" i="20"/>
  <c r="DJ10" i="20"/>
  <c r="DJ44" i="20"/>
  <c r="FC18" i="20"/>
  <c r="CU36" i="20"/>
  <c r="CU48" i="20"/>
  <c r="CU33" i="20"/>
  <c r="DJ27" i="20"/>
  <c r="DJ18" i="20"/>
  <c r="DJ52" i="20"/>
  <c r="FR6" i="20"/>
  <c r="FR46" i="20"/>
  <c r="FR31" i="20"/>
  <c r="FC33" i="20"/>
  <c r="FC26" i="20"/>
  <c r="FC19" i="20"/>
  <c r="BQ8" i="20"/>
  <c r="BQ28" i="20"/>
  <c r="BQ23" i="20"/>
  <c r="EN47" i="20"/>
  <c r="EN36" i="20"/>
  <c r="EN19" i="20"/>
  <c r="CU52" i="20"/>
  <c r="CU7" i="20"/>
  <c r="CU41" i="20"/>
  <c r="DJ47" i="20"/>
  <c r="DJ26" i="20"/>
  <c r="DJ25" i="20"/>
  <c r="FR28" i="20"/>
  <c r="FR5" i="20"/>
  <c r="FR39" i="20"/>
  <c r="FC49" i="20"/>
  <c r="FC34" i="20"/>
  <c r="FC35" i="20"/>
  <c r="I10" i="20"/>
  <c r="I25" i="20"/>
  <c r="I9" i="20"/>
  <c r="BQ24" i="20"/>
  <c r="BQ36" i="20"/>
  <c r="BQ49" i="20"/>
  <c r="CF47" i="20"/>
  <c r="CF30" i="20"/>
  <c r="CF37" i="20"/>
  <c r="EN10" i="20"/>
  <c r="EN44" i="20"/>
  <c r="EN35" i="20"/>
  <c r="DY18" i="20"/>
  <c r="DY30" i="20"/>
  <c r="DY51" i="20"/>
  <c r="CU19" i="20"/>
  <c r="CU15" i="20"/>
  <c r="CU49" i="20"/>
  <c r="DJ23" i="20"/>
  <c r="DJ34" i="20"/>
  <c r="DJ45" i="20"/>
  <c r="FR36" i="20"/>
  <c r="FR13" i="20"/>
  <c r="FR47" i="20"/>
  <c r="FC16" i="20"/>
  <c r="FC42" i="20"/>
  <c r="FC51" i="20"/>
  <c r="I43" i="20"/>
  <c r="I26" i="20"/>
  <c r="I38" i="20"/>
  <c r="BQ32" i="20"/>
  <c r="BQ40" i="20"/>
  <c r="BQ44" i="20"/>
  <c r="CF17" i="20"/>
  <c r="CF12" i="20"/>
  <c r="CF38" i="20"/>
  <c r="EN29" i="20"/>
  <c r="EN18" i="20"/>
  <c r="EN52" i="20"/>
  <c r="DY29" i="20"/>
  <c r="DY34" i="20"/>
  <c r="DY38" i="20"/>
  <c r="CU28" i="20"/>
  <c r="CU35" i="20"/>
  <c r="CU23" i="20"/>
  <c r="DJ49" i="20"/>
  <c r="DJ8" i="20"/>
  <c r="DJ42" i="20"/>
  <c r="FR20" i="20"/>
  <c r="FR44" i="20"/>
  <c r="FR21" i="20"/>
  <c r="X15" i="20"/>
  <c r="X41" i="20"/>
  <c r="X28" i="20"/>
  <c r="FC45" i="20"/>
  <c r="FC24" i="20"/>
  <c r="FC50" i="20"/>
  <c r="I11" i="20"/>
  <c r="I44" i="20"/>
  <c r="I22" i="20"/>
  <c r="BQ43" i="20"/>
  <c r="BQ11" i="20"/>
  <c r="BQ52" i="20"/>
  <c r="CF26" i="20"/>
  <c r="CF20" i="20"/>
  <c r="CF46" i="20"/>
  <c r="EN24" i="20"/>
  <c r="EN26" i="20"/>
  <c r="EN17" i="20"/>
  <c r="DY42" i="20"/>
  <c r="DY50" i="20"/>
  <c r="DY46" i="20"/>
  <c r="CU43" i="20"/>
  <c r="CU51" i="20"/>
  <c r="CU31" i="20"/>
  <c r="BB12" i="20"/>
  <c r="BB22" i="20"/>
  <c r="BB11" i="20"/>
  <c r="DJ38" i="20"/>
  <c r="DJ16" i="20"/>
  <c r="DJ50" i="20"/>
  <c r="FR24" i="20"/>
  <c r="FR52" i="20"/>
  <c r="FR29" i="20"/>
  <c r="X47" i="20"/>
  <c r="X49" i="20"/>
  <c r="X36" i="20"/>
  <c r="FC38" i="20"/>
  <c r="FC32" i="20"/>
  <c r="FC15" i="20"/>
  <c r="I8" i="20"/>
  <c r="I12" i="20"/>
  <c r="I6" i="20"/>
  <c r="BQ48" i="20"/>
  <c r="BQ25" i="20"/>
  <c r="BQ19" i="20"/>
  <c r="CF19" i="20"/>
  <c r="CF28" i="20"/>
  <c r="CF7" i="20"/>
  <c r="EN9" i="20"/>
  <c r="EN34" i="20"/>
  <c r="EN31" i="20"/>
  <c r="HK38" i="20"/>
  <c r="HK8" i="20"/>
  <c r="HK42" i="20"/>
  <c r="DY26" i="20"/>
  <c r="DY13" i="20"/>
  <c r="DY9" i="20"/>
  <c r="CU8" i="20"/>
  <c r="CU22" i="20"/>
  <c r="CU39" i="20"/>
  <c r="BB44" i="20"/>
  <c r="BB30" i="20"/>
  <c r="BB29" i="20"/>
  <c r="DJ6" i="20"/>
  <c r="DJ24" i="20"/>
  <c r="DJ19" i="20"/>
  <c r="FR26" i="20"/>
  <c r="FR11" i="20"/>
  <c r="FR37" i="20"/>
  <c r="X32" i="20"/>
  <c r="X10" i="20"/>
  <c r="X44" i="20"/>
  <c r="GG46" i="20"/>
  <c r="GG7" i="20"/>
  <c r="GG13" i="20"/>
  <c r="FC39" i="20"/>
  <c r="FC40" i="20"/>
  <c r="FC31" i="20"/>
  <c r="DJ51" i="20"/>
  <c r="DJ29" i="20"/>
  <c r="DJ36" i="20"/>
  <c r="CU6" i="20"/>
  <c r="CU25" i="20"/>
  <c r="DJ7" i="20"/>
  <c r="FC17" i="20"/>
  <c r="FC52" i="20"/>
  <c r="CU44" i="20"/>
  <c r="CU10" i="20"/>
  <c r="CU47" i="20"/>
  <c r="DJ21" i="20"/>
  <c r="DJ32" i="20"/>
  <c r="DJ41" i="20"/>
  <c r="FR34" i="20"/>
  <c r="FR19" i="20"/>
  <c r="FR45" i="20"/>
  <c r="FC14" i="20"/>
  <c r="FC48" i="20"/>
  <c r="FC47" i="20"/>
  <c r="BQ31" i="20"/>
  <c r="BQ10" i="20"/>
  <c r="BQ37" i="20"/>
  <c r="EN32" i="20"/>
  <c r="EN50" i="20"/>
  <c r="EN7" i="20"/>
  <c r="CU27" i="20"/>
  <c r="CU38" i="20"/>
  <c r="CU14" i="20"/>
  <c r="DJ14" i="20"/>
  <c r="DJ40" i="20"/>
  <c r="DJ17" i="20"/>
  <c r="FR42" i="20"/>
  <c r="FR27" i="20"/>
  <c r="FR14" i="20"/>
  <c r="FC46" i="20"/>
  <c r="FC11" i="20"/>
  <c r="FC9" i="20"/>
  <c r="I33" i="20"/>
  <c r="I46" i="20"/>
  <c r="I16" i="20"/>
  <c r="BQ16" i="20"/>
  <c r="BQ26" i="20"/>
  <c r="BQ13" i="20"/>
  <c r="CF43" i="20"/>
  <c r="CF52" i="20"/>
  <c r="CF39" i="20"/>
  <c r="EN23" i="20"/>
  <c r="EN13" i="20"/>
  <c r="EN25" i="20"/>
  <c r="DY10" i="20"/>
  <c r="DY20" i="20"/>
  <c r="DY43" i="20"/>
  <c r="CU11" i="20"/>
  <c r="CU5" i="20"/>
  <c r="CU20" i="20"/>
  <c r="DJ46" i="20"/>
  <c r="DJ48" i="20"/>
  <c r="DJ37" i="20"/>
  <c r="FR50" i="20"/>
  <c r="FR35" i="20"/>
  <c r="FR16" i="20"/>
  <c r="FC8" i="20"/>
  <c r="FC29" i="20"/>
  <c r="FC23" i="20"/>
  <c r="I28" i="20"/>
  <c r="I14" i="20"/>
  <c r="I41" i="20"/>
  <c r="BQ47" i="20"/>
  <c r="BQ42" i="20"/>
  <c r="BQ33" i="20"/>
  <c r="CF21" i="20"/>
  <c r="CF27" i="20"/>
  <c r="CF11" i="20"/>
  <c r="EN8" i="20"/>
  <c r="EN27" i="20"/>
  <c r="EN41" i="20"/>
  <c r="DY35" i="20"/>
  <c r="DY36" i="20"/>
  <c r="DY17" i="20"/>
  <c r="CU16" i="20"/>
  <c r="CU21" i="20"/>
  <c r="CU26" i="20"/>
  <c r="DJ43" i="20"/>
  <c r="DJ15" i="20"/>
  <c r="DJ5" i="20"/>
  <c r="FR9" i="20"/>
  <c r="FR43" i="20"/>
  <c r="FR18" i="20"/>
  <c r="X31" i="20"/>
  <c r="X42" i="20"/>
  <c r="X21" i="20"/>
  <c r="FC13" i="20"/>
  <c r="FC43" i="20"/>
  <c r="FC41" i="20"/>
  <c r="I29" i="20"/>
  <c r="I17" i="20"/>
  <c r="I51" i="20"/>
  <c r="BQ45" i="20"/>
  <c r="BQ15" i="20"/>
  <c r="BQ6" i="20"/>
  <c r="CF10" i="20"/>
  <c r="CF49" i="20"/>
  <c r="CF35" i="20"/>
  <c r="EN40" i="20"/>
  <c r="EN45" i="20"/>
  <c r="EN6" i="20"/>
  <c r="DY27" i="20"/>
  <c r="DY52" i="20"/>
  <c r="DY39" i="20"/>
  <c r="CU30" i="20"/>
  <c r="CU37" i="20"/>
  <c r="CU34" i="20"/>
  <c r="BB28" i="20"/>
  <c r="BB41" i="20"/>
  <c r="BB10" i="20"/>
  <c r="DJ22" i="20"/>
  <c r="DJ35" i="20"/>
  <c r="DJ39" i="20"/>
  <c r="FR17" i="20"/>
  <c r="FR51" i="20"/>
  <c r="FR32" i="20"/>
  <c r="X16" i="20"/>
  <c r="X50" i="20"/>
  <c r="X29" i="20"/>
  <c r="FC22" i="20"/>
  <c r="FC10" i="20"/>
  <c r="FC12" i="20"/>
  <c r="I31" i="20"/>
  <c r="I36" i="20"/>
  <c r="BQ18" i="20"/>
  <c r="BQ29" i="20"/>
  <c r="CF42" i="20"/>
  <c r="CF9" i="20"/>
  <c r="EN39" i="20"/>
  <c r="EN21" i="20"/>
  <c r="HK22" i="20"/>
  <c r="HK9" i="20"/>
  <c r="DY12" i="20"/>
  <c r="DY19" i="20"/>
  <c r="CU46" i="20"/>
  <c r="CU12" i="20"/>
  <c r="BB19" i="20"/>
  <c r="BB13" i="20"/>
  <c r="DJ11" i="20"/>
  <c r="DJ13" i="20"/>
  <c r="FR25" i="20"/>
  <c r="FR12" i="20"/>
  <c r="X48" i="20"/>
  <c r="X11" i="20"/>
  <c r="GG16" i="20"/>
  <c r="GG15" i="20"/>
  <c r="FC5" i="20"/>
  <c r="FC7" i="20"/>
  <c r="CY52" i="20"/>
  <c r="CY50" i="20"/>
  <c r="CY48" i="20"/>
  <c r="CY46" i="20"/>
  <c r="CY45" i="20"/>
  <c r="CY44" i="20"/>
  <c r="CY43" i="20"/>
  <c r="CY42" i="20"/>
  <c r="CY49" i="20"/>
  <c r="CY51" i="20"/>
  <c r="CY41" i="20"/>
  <c r="CY39" i="20"/>
  <c r="CY38" i="20"/>
  <c r="CY37" i="20"/>
  <c r="CY36" i="20"/>
  <c r="CY35" i="20"/>
  <c r="CY34" i="20"/>
  <c r="CY33" i="20"/>
  <c r="CY32" i="20"/>
  <c r="CY31" i="20"/>
  <c r="CY30" i="20"/>
  <c r="CY29" i="20"/>
  <c r="CY28" i="20"/>
  <c r="CY27" i="20"/>
  <c r="CY26" i="20"/>
  <c r="CY25" i="20"/>
  <c r="CY24" i="20"/>
  <c r="CY23" i="20"/>
  <c r="CY22" i="20"/>
  <c r="CY21" i="20"/>
  <c r="CY20" i="20"/>
  <c r="CY19" i="20"/>
  <c r="CY18" i="20"/>
  <c r="CY17" i="20"/>
  <c r="CY16" i="20"/>
  <c r="CY47" i="20"/>
  <c r="CY40" i="20"/>
  <c r="CY15" i="20"/>
  <c r="CY11" i="20"/>
  <c r="CY7" i="20"/>
  <c r="CY6" i="20"/>
  <c r="CY12" i="20"/>
  <c r="CY14" i="20"/>
  <c r="CY10" i="20"/>
  <c r="CY13" i="20"/>
  <c r="CY9" i="20"/>
  <c r="CY8" i="20"/>
  <c r="CY5" i="20"/>
  <c r="AR17" i="20"/>
  <c r="AR16" i="20"/>
  <c r="AR15" i="20"/>
  <c r="AR14" i="20"/>
  <c r="AR13" i="20"/>
  <c r="AR12" i="20"/>
  <c r="AR11" i="20"/>
  <c r="AR10" i="20"/>
  <c r="AR9" i="20"/>
  <c r="AR8" i="20"/>
  <c r="AR7" i="20"/>
  <c r="AR6" i="20"/>
  <c r="AR5" i="20"/>
  <c r="BV52" i="20"/>
  <c r="BV51" i="20"/>
  <c r="BV50" i="20"/>
  <c r="BV49" i="20"/>
  <c r="BV48" i="20"/>
  <c r="BV47" i="20"/>
  <c r="BV46" i="20"/>
  <c r="BV45" i="20"/>
  <c r="BV44" i="20"/>
  <c r="BV43" i="20"/>
  <c r="BV42" i="20"/>
  <c r="BV41" i="20"/>
  <c r="BV40" i="20"/>
  <c r="BV39" i="20"/>
  <c r="BV38" i="20"/>
  <c r="BV37" i="20"/>
  <c r="BV36" i="20"/>
  <c r="BV35" i="20"/>
  <c r="BV34" i="20"/>
  <c r="BV33" i="20"/>
  <c r="BV32" i="20"/>
  <c r="BV31" i="20"/>
  <c r="BV30" i="20"/>
  <c r="BV29" i="20"/>
  <c r="BV28" i="20"/>
  <c r="BV27" i="20"/>
  <c r="BV26" i="20"/>
  <c r="BV22" i="20"/>
  <c r="BV18" i="20"/>
  <c r="BV16" i="20"/>
  <c r="BV23" i="20"/>
  <c r="BV19" i="20"/>
  <c r="BV24" i="20"/>
  <c r="BV20" i="20"/>
  <c r="BV15" i="20"/>
  <c r="BV14" i="20"/>
  <c r="BV13" i="20"/>
  <c r="BV12" i="20"/>
  <c r="BV11" i="20"/>
  <c r="BV10" i="20"/>
  <c r="BV9" i="20"/>
  <c r="BV8" i="20"/>
  <c r="BV7" i="20"/>
  <c r="BV6" i="20"/>
  <c r="BV5" i="20"/>
  <c r="BV17" i="20"/>
  <c r="BV21" i="20"/>
  <c r="BV25" i="20"/>
  <c r="AT17" i="20"/>
  <c r="AT16" i="20"/>
  <c r="AT15" i="20"/>
  <c r="AT14" i="20"/>
  <c r="AT13" i="20"/>
  <c r="AT12" i="20"/>
  <c r="AT11" i="20"/>
  <c r="AT10" i="20"/>
  <c r="AT9" i="20"/>
  <c r="AT8" i="20"/>
  <c r="AT7" i="20"/>
  <c r="AT6" i="20"/>
  <c r="AT5" i="20"/>
  <c r="FH52" i="20"/>
  <c r="FH51" i="20"/>
  <c r="FH50" i="20"/>
  <c r="FH49" i="20"/>
  <c r="FH48" i="20"/>
  <c r="FH47" i="20"/>
  <c r="FH46" i="20"/>
  <c r="FH45" i="20"/>
  <c r="FH44" i="20"/>
  <c r="FH43" i="20"/>
  <c r="FH42" i="20"/>
  <c r="FH41" i="20"/>
  <c r="FH40" i="20"/>
  <c r="FH39" i="20"/>
  <c r="FH38" i="20"/>
  <c r="FH37" i="20"/>
  <c r="FH36" i="20"/>
  <c r="FH35" i="20"/>
  <c r="FH34" i="20"/>
  <c r="FH33" i="20"/>
  <c r="FH32" i="20"/>
  <c r="FH31" i="20"/>
  <c r="FH30" i="20"/>
  <c r="FH29" i="20"/>
  <c r="FH28" i="20"/>
  <c r="FH27" i="20"/>
  <c r="FH26" i="20"/>
  <c r="FH24" i="20"/>
  <c r="FH20" i="20"/>
  <c r="FH25" i="20"/>
  <c r="FH21" i="20"/>
  <c r="FH17" i="20"/>
  <c r="FH22" i="20"/>
  <c r="FH18" i="20"/>
  <c r="FH16" i="20"/>
  <c r="FH14" i="20"/>
  <c r="FH13" i="20"/>
  <c r="FH12" i="20"/>
  <c r="FH11" i="20"/>
  <c r="FH10" i="20"/>
  <c r="FH9" i="20"/>
  <c r="FH8" i="20"/>
  <c r="FH7" i="20"/>
  <c r="FH6" i="20"/>
  <c r="FH5" i="20"/>
  <c r="FH19" i="20"/>
  <c r="FH15" i="20"/>
  <c r="FH23" i="20"/>
  <c r="BG17" i="20"/>
  <c r="BG16" i="20"/>
  <c r="BG15" i="20"/>
  <c r="BG14" i="20"/>
  <c r="BG13" i="20"/>
  <c r="BG12" i="20"/>
  <c r="BG11" i="20"/>
  <c r="BG10" i="20"/>
  <c r="BG9" i="20"/>
  <c r="BG8" i="20"/>
  <c r="BG7" i="20"/>
  <c r="BG6" i="20"/>
  <c r="BG5" i="20"/>
  <c r="BF17" i="20"/>
  <c r="BF16" i="20"/>
  <c r="BF14" i="20"/>
  <c r="BF10" i="20"/>
  <c r="BF6" i="20"/>
  <c r="BF9" i="20"/>
  <c r="BF7" i="20"/>
  <c r="BF13" i="20"/>
  <c r="BF5" i="20"/>
  <c r="BF11" i="20"/>
  <c r="BF12" i="20"/>
  <c r="BF8" i="20"/>
  <c r="BF15" i="20"/>
  <c r="BU52" i="20"/>
  <c r="BU50" i="20"/>
  <c r="BU48" i="20"/>
  <c r="BU46" i="20"/>
  <c r="BU45" i="20"/>
  <c r="BU44" i="20"/>
  <c r="BU43" i="20"/>
  <c r="BU42" i="20"/>
  <c r="BU47" i="20"/>
  <c r="BU49" i="20"/>
  <c r="BU41" i="20"/>
  <c r="BU39" i="20"/>
  <c r="BU38" i="20"/>
  <c r="BU37" i="20"/>
  <c r="BU36" i="20"/>
  <c r="BU35" i="20"/>
  <c r="BU34" i="20"/>
  <c r="BU33" i="20"/>
  <c r="BU32" i="20"/>
  <c r="BU31" i="20"/>
  <c r="BU30" i="20"/>
  <c r="BU29" i="20"/>
  <c r="BU28" i="20"/>
  <c r="BU51" i="20"/>
  <c r="BU40" i="20"/>
  <c r="BU27" i="20"/>
  <c r="BU26" i="20"/>
  <c r="BU25" i="20"/>
  <c r="BU24" i="20"/>
  <c r="BU23" i="20"/>
  <c r="BU22" i="20"/>
  <c r="BU21" i="20"/>
  <c r="BU20" i="20"/>
  <c r="BU19" i="20"/>
  <c r="BU18" i="20"/>
  <c r="BU17" i="20"/>
  <c r="BU16" i="20"/>
  <c r="BU13" i="20"/>
  <c r="BU9" i="20"/>
  <c r="BU8" i="20"/>
  <c r="BU6" i="20"/>
  <c r="BU12" i="20"/>
  <c r="BU14" i="20"/>
  <c r="BU5" i="20"/>
  <c r="BU15" i="20"/>
  <c r="BU11" i="20"/>
  <c r="BU7" i="20"/>
  <c r="BU10" i="20"/>
  <c r="BW52" i="20"/>
  <c r="BW50" i="20"/>
  <c r="BW48" i="20"/>
  <c r="BW46" i="20"/>
  <c r="BW51" i="20"/>
  <c r="BW49" i="20"/>
  <c r="BW47" i="20"/>
  <c r="BW45" i="20"/>
  <c r="BW41" i="20"/>
  <c r="BW39" i="20"/>
  <c r="BW42" i="20"/>
  <c r="BW43" i="20"/>
  <c r="BW40" i="20"/>
  <c r="BW37" i="20"/>
  <c r="BW33" i="20"/>
  <c r="BW29" i="20"/>
  <c r="BW44" i="20"/>
  <c r="BW38" i="20"/>
  <c r="BW34" i="20"/>
  <c r="BW30" i="20"/>
  <c r="BW35" i="20"/>
  <c r="BW31" i="20"/>
  <c r="BW26" i="20"/>
  <c r="BW25" i="20"/>
  <c r="BW24" i="20"/>
  <c r="BW23" i="20"/>
  <c r="BW22" i="20"/>
  <c r="BW21" i="20"/>
  <c r="BW20" i="20"/>
  <c r="BW19" i="20"/>
  <c r="BW18" i="20"/>
  <c r="BW17" i="20"/>
  <c r="BW16" i="20"/>
  <c r="BW27" i="20"/>
  <c r="BW28" i="20"/>
  <c r="BW15" i="20"/>
  <c r="BW14" i="20"/>
  <c r="BW13" i="20"/>
  <c r="BW12" i="20"/>
  <c r="BW11" i="20"/>
  <c r="BW10" i="20"/>
  <c r="BW9" i="20"/>
  <c r="BW8" i="20"/>
  <c r="BW7" i="20"/>
  <c r="BW6" i="20"/>
  <c r="BW32" i="20"/>
  <c r="BW5" i="20"/>
  <c r="BW36" i="20"/>
  <c r="HQ52" i="20"/>
  <c r="HQ50" i="20"/>
  <c r="HQ48" i="20"/>
  <c r="HQ46" i="20"/>
  <c r="HQ51" i="20"/>
  <c r="HQ49" i="20"/>
  <c r="HQ47" i="20"/>
  <c r="HQ45" i="20"/>
  <c r="HQ43" i="20"/>
  <c r="HQ39" i="20"/>
  <c r="HQ44" i="20"/>
  <c r="HQ41" i="20"/>
  <c r="HQ40" i="20"/>
  <c r="HQ38" i="20"/>
  <c r="HQ42" i="20"/>
  <c r="HQ35" i="20"/>
  <c r="HQ31" i="20"/>
  <c r="HQ27" i="20"/>
  <c r="HQ36" i="20"/>
  <c r="HQ32" i="20"/>
  <c r="HQ28" i="20"/>
  <c r="HQ26" i="20"/>
  <c r="HQ37" i="20"/>
  <c r="HQ33" i="20"/>
  <c r="HQ29" i="20"/>
  <c r="HQ25" i="20"/>
  <c r="HQ24" i="20"/>
  <c r="HQ23" i="20"/>
  <c r="HQ22" i="20"/>
  <c r="HQ21" i="20"/>
  <c r="HQ20" i="20"/>
  <c r="HQ19" i="20"/>
  <c r="HQ18" i="20"/>
  <c r="HQ17" i="20"/>
  <c r="HQ16" i="20"/>
  <c r="HQ15" i="20"/>
  <c r="HQ30" i="20"/>
  <c r="HQ14" i="20"/>
  <c r="HQ13" i="20"/>
  <c r="HQ12" i="20"/>
  <c r="HQ11" i="20"/>
  <c r="HQ10" i="20"/>
  <c r="HQ9" i="20"/>
  <c r="HQ8" i="20"/>
  <c r="HQ7" i="20"/>
  <c r="HQ6" i="20"/>
  <c r="HQ5" i="20"/>
  <c r="HQ34" i="20"/>
  <c r="ET51" i="20"/>
  <c r="ET49" i="20"/>
  <c r="ET47" i="20"/>
  <c r="ET45" i="20"/>
  <c r="ET52" i="20"/>
  <c r="ET50" i="20"/>
  <c r="ET48" i="20"/>
  <c r="ET46" i="20"/>
  <c r="ET42" i="20"/>
  <c r="ET40" i="20"/>
  <c r="ET43" i="20"/>
  <c r="ET44" i="20"/>
  <c r="ET39" i="20"/>
  <c r="ET38" i="20"/>
  <c r="ET41" i="20"/>
  <c r="ET34" i="20"/>
  <c r="ET30" i="20"/>
  <c r="ET35" i="20"/>
  <c r="ET31" i="20"/>
  <c r="ET27" i="20"/>
  <c r="ET36" i="20"/>
  <c r="ET32" i="20"/>
  <c r="ET28" i="20"/>
  <c r="ET25" i="20"/>
  <c r="ET24" i="20"/>
  <c r="ET23" i="20"/>
  <c r="ET22" i="20"/>
  <c r="ET21" i="20"/>
  <c r="ET20" i="20"/>
  <c r="ET19" i="20"/>
  <c r="ET18" i="20"/>
  <c r="ET17" i="20"/>
  <c r="ET16" i="20"/>
  <c r="ET15" i="20"/>
  <c r="ET29" i="20"/>
  <c r="ET14" i="20"/>
  <c r="ET13" i="20"/>
  <c r="ET12" i="20"/>
  <c r="ET11" i="20"/>
  <c r="ET10" i="20"/>
  <c r="ET9" i="20"/>
  <c r="ET8" i="20"/>
  <c r="ET7" i="20"/>
  <c r="ET6" i="20"/>
  <c r="ET5" i="20"/>
  <c r="ET33" i="20"/>
  <c r="ET37" i="20"/>
  <c r="ET26" i="20"/>
  <c r="BI17" i="20"/>
  <c r="BI16" i="20"/>
  <c r="BI15" i="20"/>
  <c r="BI14" i="20"/>
  <c r="BI13" i="20"/>
  <c r="BI12" i="20"/>
  <c r="BI11" i="20"/>
  <c r="BI10" i="20"/>
  <c r="BI9" i="20"/>
  <c r="BI8" i="20"/>
  <c r="BI7" i="20"/>
  <c r="BI6" i="20"/>
  <c r="BI5" i="20"/>
  <c r="AQ17" i="20"/>
  <c r="AQ16" i="20"/>
  <c r="AQ15" i="20"/>
  <c r="AQ11" i="20"/>
  <c r="AQ7" i="20"/>
  <c r="AQ6" i="20"/>
  <c r="AQ14" i="20"/>
  <c r="AQ10" i="20"/>
  <c r="AQ8" i="20"/>
  <c r="AQ13" i="20"/>
  <c r="AQ9" i="20"/>
  <c r="AQ12" i="20"/>
  <c r="AQ5" i="20"/>
  <c r="BX52" i="20"/>
  <c r="BX51" i="20"/>
  <c r="BX50" i="20"/>
  <c r="BX49" i="20"/>
  <c r="BX48" i="20"/>
  <c r="BX47" i="20"/>
  <c r="BX46" i="20"/>
  <c r="BX45" i="20"/>
  <c r="BX44" i="20"/>
  <c r="BX43" i="20"/>
  <c r="BX42" i="20"/>
  <c r="BX41" i="20"/>
  <c r="BX40" i="20"/>
  <c r="BX39" i="20"/>
  <c r="BX38" i="20"/>
  <c r="BX37" i="20"/>
  <c r="BX36" i="20"/>
  <c r="BX35" i="20"/>
  <c r="BX34" i="20"/>
  <c r="BX33" i="20"/>
  <c r="BX32" i="20"/>
  <c r="BX31" i="20"/>
  <c r="BX30" i="20"/>
  <c r="BX29" i="20"/>
  <c r="BX28" i="20"/>
  <c r="BX27" i="20"/>
  <c r="BX26" i="20"/>
  <c r="BX25" i="20"/>
  <c r="BX24" i="20"/>
  <c r="BX23" i="20"/>
  <c r="BX22" i="20"/>
  <c r="BX21" i="20"/>
  <c r="BX20" i="20"/>
  <c r="BX19" i="20"/>
  <c r="BX18" i="20"/>
  <c r="BX17" i="20"/>
  <c r="BX16" i="20"/>
  <c r="BX15" i="20"/>
  <c r="BX14" i="20"/>
  <c r="BX13" i="20"/>
  <c r="BX12" i="20"/>
  <c r="BX11" i="20"/>
  <c r="BX10" i="20"/>
  <c r="BX9" i="20"/>
  <c r="BX8" i="20"/>
  <c r="BX7" i="20"/>
  <c r="BX6" i="20"/>
  <c r="BX5" i="20"/>
  <c r="AS17" i="20"/>
  <c r="AS16" i="20"/>
  <c r="AS6" i="20"/>
  <c r="AS15" i="20"/>
  <c r="AS14" i="20"/>
  <c r="AS13" i="20"/>
  <c r="AS12" i="20"/>
  <c r="AS11" i="20"/>
  <c r="AS10" i="20"/>
  <c r="AS9" i="20"/>
  <c r="AS8" i="20"/>
  <c r="AS7" i="20"/>
  <c r="AS5" i="20"/>
  <c r="FY52" i="20"/>
  <c r="FY51" i="20"/>
  <c r="FY50" i="20"/>
  <c r="FY49" i="20"/>
  <c r="FY48" i="20"/>
  <c r="FY47" i="20"/>
  <c r="FY46" i="20"/>
  <c r="FY45" i="20"/>
  <c r="FY44" i="20"/>
  <c r="FY43" i="20"/>
  <c r="FY42" i="20"/>
  <c r="FY41" i="20"/>
  <c r="FY40" i="20"/>
  <c r="FY39" i="20"/>
  <c r="FY38" i="20"/>
  <c r="FY37" i="20"/>
  <c r="FY36" i="20"/>
  <c r="FY35" i="20"/>
  <c r="FY34" i="20"/>
  <c r="FY33" i="20"/>
  <c r="FY32" i="20"/>
  <c r="FY31" i="20"/>
  <c r="FY30" i="20"/>
  <c r="FY29" i="20"/>
  <c r="FY28" i="20"/>
  <c r="FY27" i="20"/>
  <c r="FY26" i="20"/>
  <c r="FY25" i="20"/>
  <c r="FY24" i="20"/>
  <c r="FY23" i="20"/>
  <c r="FY22" i="20"/>
  <c r="FY21" i="20"/>
  <c r="FY20" i="20"/>
  <c r="FY19" i="20"/>
  <c r="FY18" i="20"/>
  <c r="FY17" i="20"/>
  <c r="FY16" i="20"/>
  <c r="FY15" i="20"/>
  <c r="FY14" i="20"/>
  <c r="FY13" i="20"/>
  <c r="FY12" i="20"/>
  <c r="FY11" i="20"/>
  <c r="FY10" i="20"/>
  <c r="FY9" i="20"/>
  <c r="FY8" i="20"/>
  <c r="FY7" i="20"/>
  <c r="FY6" i="20"/>
  <c r="FY5" i="20"/>
  <c r="CK52" i="20"/>
  <c r="CK51" i="20"/>
  <c r="CK50" i="20"/>
  <c r="CK49" i="20"/>
  <c r="CK48" i="20"/>
  <c r="CK47" i="20"/>
  <c r="CK46" i="20"/>
  <c r="CK45" i="20"/>
  <c r="CK44" i="20"/>
  <c r="CK43" i="20"/>
  <c r="CK42" i="20"/>
  <c r="CK41" i="20"/>
  <c r="CK40" i="20"/>
  <c r="CK39" i="20"/>
  <c r="CK38" i="20"/>
  <c r="CK37" i="20"/>
  <c r="CK36" i="20"/>
  <c r="CK35" i="20"/>
  <c r="CK34" i="20"/>
  <c r="CK33" i="20"/>
  <c r="CK32" i="20"/>
  <c r="CK31" i="20"/>
  <c r="CK30" i="20"/>
  <c r="CK29" i="20"/>
  <c r="CK28" i="20"/>
  <c r="CK27" i="20"/>
  <c r="CK23" i="20"/>
  <c r="CK19" i="20"/>
  <c r="CK24" i="20"/>
  <c r="CK20" i="20"/>
  <c r="CK25" i="20"/>
  <c r="CK21" i="20"/>
  <c r="CK17" i="20"/>
  <c r="CK15" i="20"/>
  <c r="CK14" i="20"/>
  <c r="CK13" i="20"/>
  <c r="CK12" i="20"/>
  <c r="CK11" i="20"/>
  <c r="CK10" i="20"/>
  <c r="CK9" i="20"/>
  <c r="CK8" i="20"/>
  <c r="CK7" i="20"/>
  <c r="CK6" i="20"/>
  <c r="CK5" i="20"/>
  <c r="CK18" i="20"/>
  <c r="CK26" i="20"/>
  <c r="CK16" i="20"/>
  <c r="CK22" i="20"/>
  <c r="BH17" i="20"/>
  <c r="BH16" i="20"/>
  <c r="BH15" i="20"/>
  <c r="BH14" i="20"/>
  <c r="BH13" i="20"/>
  <c r="BH12" i="20"/>
  <c r="BH11" i="20"/>
  <c r="BH10" i="20"/>
  <c r="BH9" i="20"/>
  <c r="BH8" i="20"/>
  <c r="BH7" i="20"/>
  <c r="BH6" i="20"/>
  <c r="BH5" i="20"/>
  <c r="CM52" i="20"/>
  <c r="CM51" i="20"/>
  <c r="CM50" i="20"/>
  <c r="CM49" i="20"/>
  <c r="CM48" i="20"/>
  <c r="CM47" i="20"/>
  <c r="CM46" i="20"/>
  <c r="CM45" i="20"/>
  <c r="CM44" i="20"/>
  <c r="CM43" i="20"/>
  <c r="CM42" i="20"/>
  <c r="CM41" i="20"/>
  <c r="CM40" i="20"/>
  <c r="CM39" i="20"/>
  <c r="CM38" i="20"/>
  <c r="CM37" i="20"/>
  <c r="CM36" i="20"/>
  <c r="CM35" i="20"/>
  <c r="CM34" i="20"/>
  <c r="CM33" i="20"/>
  <c r="CM32" i="20"/>
  <c r="CM31" i="20"/>
  <c r="CM30" i="20"/>
  <c r="CM29" i="20"/>
  <c r="CM28" i="20"/>
  <c r="CM27" i="20"/>
  <c r="CM26" i="20"/>
  <c r="CM25" i="20"/>
  <c r="CM24" i="20"/>
  <c r="CM23" i="20"/>
  <c r="CM22" i="20"/>
  <c r="CM21" i="20"/>
  <c r="CM20" i="20"/>
  <c r="CM19" i="20"/>
  <c r="CM18" i="20"/>
  <c r="CM17" i="20"/>
  <c r="CM16" i="20"/>
  <c r="CM15" i="20"/>
  <c r="CM14" i="20"/>
  <c r="CM13" i="20"/>
  <c r="CM12" i="20"/>
  <c r="CM11" i="20"/>
  <c r="CM10" i="20"/>
  <c r="CM9" i="20"/>
  <c r="CM8" i="20"/>
  <c r="CM7" i="20"/>
  <c r="CM6" i="20"/>
  <c r="CM5" i="20"/>
  <c r="FV51" i="20"/>
  <c r="FV49" i="20"/>
  <c r="FV47" i="20"/>
  <c r="FV45" i="20"/>
  <c r="FV44" i="20"/>
  <c r="FV43" i="20"/>
  <c r="FV42" i="20"/>
  <c r="FV41" i="20"/>
  <c r="FV50" i="20"/>
  <c r="FV52" i="20"/>
  <c r="FV40" i="20"/>
  <c r="FV38" i="20"/>
  <c r="FV37" i="20"/>
  <c r="FV36" i="20"/>
  <c r="FV35" i="20"/>
  <c r="FV34" i="20"/>
  <c r="FV33" i="20"/>
  <c r="FV32" i="20"/>
  <c r="FV31" i="20"/>
  <c r="FV30" i="20"/>
  <c r="FV29" i="20"/>
  <c r="FV28" i="20"/>
  <c r="FV27" i="20"/>
  <c r="FV46" i="20"/>
  <c r="FV26" i="20"/>
  <c r="FV25" i="20"/>
  <c r="FV24" i="20"/>
  <c r="FV23" i="20"/>
  <c r="FV22" i="20"/>
  <c r="FV21" i="20"/>
  <c r="FV20" i="20"/>
  <c r="FV19" i="20"/>
  <c r="FV18" i="20"/>
  <c r="FV17" i="20"/>
  <c r="FV16" i="20"/>
  <c r="FV15" i="20"/>
  <c r="FV48" i="20"/>
  <c r="FV39" i="20"/>
  <c r="FV14" i="20"/>
  <c r="FV10" i="20"/>
  <c r="FV6" i="20"/>
  <c r="FV9" i="20"/>
  <c r="FV11" i="20"/>
  <c r="FV13" i="20"/>
  <c r="FV5" i="20"/>
  <c r="FV12" i="20"/>
  <c r="FV8" i="20"/>
  <c r="FV7" i="20"/>
  <c r="AR49" i="20"/>
  <c r="AR48" i="20"/>
  <c r="AR47" i="20"/>
  <c r="AR46" i="20"/>
  <c r="AR45" i="20"/>
  <c r="AR44" i="20"/>
  <c r="AR43" i="20"/>
  <c r="AR42" i="20"/>
  <c r="AR41" i="20"/>
  <c r="AR40" i="20"/>
  <c r="AR52" i="20"/>
  <c r="AR51" i="20"/>
  <c r="AR50" i="20"/>
  <c r="AR39" i="20"/>
  <c r="AR26" i="20"/>
  <c r="AR23" i="20"/>
  <c r="AR20" i="20"/>
  <c r="AR18" i="20"/>
  <c r="AR38" i="20"/>
  <c r="AR37" i="20"/>
  <c r="AR36" i="20"/>
  <c r="AR35" i="20"/>
  <c r="AR34" i="20"/>
  <c r="AR33" i="20"/>
  <c r="AR32" i="20"/>
  <c r="AR31" i="20"/>
  <c r="AR30" i="20"/>
  <c r="AR29" i="20"/>
  <c r="AR28" i="20"/>
  <c r="AR27" i="20"/>
  <c r="AR25" i="20"/>
  <c r="AR24" i="20"/>
  <c r="AR22" i="20"/>
  <c r="AR21" i="20"/>
  <c r="AR19" i="20"/>
  <c r="AT52" i="20"/>
  <c r="AT51" i="20"/>
  <c r="AT50" i="20"/>
  <c r="AT49" i="20"/>
  <c r="AT48" i="20"/>
  <c r="AT47" i="20"/>
  <c r="AT46" i="20"/>
  <c r="AT45" i="20"/>
  <c r="AT44" i="20"/>
  <c r="AT43" i="20"/>
  <c r="AT42" i="20"/>
  <c r="AT41" i="20"/>
  <c r="AT40" i="20"/>
  <c r="AT39" i="20"/>
  <c r="AT38" i="20"/>
  <c r="AT37" i="20"/>
  <c r="AT36" i="20"/>
  <c r="AT35" i="20"/>
  <c r="AT34" i="20"/>
  <c r="AT33" i="20"/>
  <c r="AT32" i="20"/>
  <c r="AT31" i="20"/>
  <c r="AT30" i="20"/>
  <c r="AT29" i="20"/>
  <c r="AT28" i="20"/>
  <c r="AT27" i="20"/>
  <c r="AT26" i="20"/>
  <c r="AT25" i="20"/>
  <c r="AT24" i="20"/>
  <c r="AT23" i="20"/>
  <c r="AT22" i="20"/>
  <c r="AT21" i="20"/>
  <c r="AT20" i="20"/>
  <c r="AT19" i="20"/>
  <c r="AT18" i="20"/>
  <c r="BH52" i="20"/>
  <c r="BH51" i="20"/>
  <c r="BH50" i="20"/>
  <c r="BH49" i="20"/>
  <c r="BH48" i="20"/>
  <c r="BH47" i="20"/>
  <c r="BH46" i="20"/>
  <c r="BH45" i="20"/>
  <c r="BH44" i="20"/>
  <c r="BH43" i="20"/>
  <c r="BH42" i="20"/>
  <c r="BH41" i="20"/>
  <c r="BH40" i="20"/>
  <c r="BH39" i="20"/>
  <c r="BH38" i="20"/>
  <c r="BH37" i="20"/>
  <c r="BH36" i="20"/>
  <c r="BH35" i="20"/>
  <c r="BH34" i="20"/>
  <c r="BH33" i="20"/>
  <c r="BH32" i="20"/>
  <c r="BH31" i="20"/>
  <c r="BH30" i="20"/>
  <c r="BH29" i="20"/>
  <c r="BH28" i="20"/>
  <c r="BH27" i="20"/>
  <c r="BH26" i="20"/>
  <c r="BH25" i="20"/>
  <c r="BH24" i="20"/>
  <c r="BH23" i="20"/>
  <c r="BH22" i="20"/>
  <c r="BH21" i="20"/>
  <c r="BH20" i="20"/>
  <c r="BH19" i="20"/>
  <c r="BH18" i="20"/>
  <c r="BG52" i="20"/>
  <c r="BG50" i="20"/>
  <c r="BG39" i="20"/>
  <c r="BG38" i="20"/>
  <c r="BG51" i="20"/>
  <c r="BG49" i="20"/>
  <c r="BG48" i="20"/>
  <c r="BG47" i="20"/>
  <c r="BG46" i="20"/>
  <c r="BG45" i="20"/>
  <c r="BG44" i="20"/>
  <c r="BG43" i="20"/>
  <c r="BG42" i="20"/>
  <c r="BG41" i="20"/>
  <c r="BG40" i="20"/>
  <c r="BG37" i="20"/>
  <c r="BG35" i="20"/>
  <c r="BG33" i="20"/>
  <c r="BG31" i="20"/>
  <c r="BG29" i="20"/>
  <c r="BG28" i="20"/>
  <c r="BG26" i="20"/>
  <c r="BG24" i="20"/>
  <c r="BG22" i="20"/>
  <c r="BG20" i="20"/>
  <c r="BG18" i="20"/>
  <c r="BG36" i="20"/>
  <c r="BG34" i="20"/>
  <c r="BG32" i="20"/>
  <c r="BG30" i="20"/>
  <c r="BG27" i="20"/>
  <c r="BG25" i="20"/>
  <c r="BG23" i="20"/>
  <c r="BG21" i="20"/>
  <c r="BG19" i="20"/>
  <c r="BF52" i="20"/>
  <c r="BF50" i="20"/>
  <c r="BF48" i="20"/>
  <c r="BF46" i="20"/>
  <c r="BF44" i="20"/>
  <c r="BF42" i="20"/>
  <c r="BF40" i="20"/>
  <c r="BF38" i="20"/>
  <c r="BF37" i="20"/>
  <c r="BF36" i="20"/>
  <c r="BF35" i="20"/>
  <c r="BF34" i="20"/>
  <c r="BF33" i="20"/>
  <c r="BF32" i="20"/>
  <c r="BF31" i="20"/>
  <c r="BF30" i="20"/>
  <c r="BF29" i="20"/>
  <c r="BF28" i="20"/>
  <c r="BF27" i="20"/>
  <c r="BF26" i="20"/>
  <c r="BF25" i="20"/>
  <c r="BF24" i="20"/>
  <c r="BF23" i="20"/>
  <c r="BF22" i="20"/>
  <c r="BF21" i="20"/>
  <c r="BF20" i="20"/>
  <c r="BF19" i="20"/>
  <c r="BF18" i="20"/>
  <c r="BF51" i="20"/>
  <c r="BF43" i="20"/>
  <c r="BF49" i="20"/>
  <c r="BF47" i="20"/>
  <c r="BF45" i="20"/>
  <c r="BF41" i="20"/>
  <c r="BF39" i="20"/>
  <c r="BI52" i="20"/>
  <c r="BI51" i="20"/>
  <c r="BI50" i="20"/>
  <c r="BI49" i="20"/>
  <c r="BI48" i="20"/>
  <c r="BI47" i="20"/>
  <c r="BI46" i="20"/>
  <c r="BI45" i="20"/>
  <c r="BI44" i="20"/>
  <c r="BI43" i="20"/>
  <c r="BI42" i="20"/>
  <c r="BI41" i="20"/>
  <c r="BI40" i="20"/>
  <c r="BI39" i="20"/>
  <c r="BI38" i="20"/>
  <c r="BI37" i="20"/>
  <c r="BI36" i="20"/>
  <c r="BI35" i="20"/>
  <c r="BI34" i="20"/>
  <c r="BI33" i="20"/>
  <c r="BI32" i="20"/>
  <c r="BI31" i="20"/>
  <c r="BI30" i="20"/>
  <c r="BI29" i="20"/>
  <c r="BI28" i="20"/>
  <c r="BI27" i="20"/>
  <c r="BI26" i="20"/>
  <c r="BI25" i="20"/>
  <c r="BI24" i="20"/>
  <c r="BI23" i="20"/>
  <c r="BI22" i="20"/>
  <c r="BI21" i="20"/>
  <c r="BI20" i="20"/>
  <c r="BI19" i="20"/>
  <c r="BI18" i="20"/>
  <c r="AQ38" i="20"/>
  <c r="AQ36" i="20"/>
  <c r="AQ35" i="20"/>
  <c r="AQ33" i="20"/>
  <c r="AQ31" i="20"/>
  <c r="AQ29" i="20"/>
  <c r="AQ27" i="20"/>
  <c r="AQ25" i="20"/>
  <c r="AQ23" i="20"/>
  <c r="AQ21" i="20"/>
  <c r="AQ19" i="20"/>
  <c r="AQ51" i="20"/>
  <c r="AQ47" i="20"/>
  <c r="AQ43" i="20"/>
  <c r="AQ39" i="20"/>
  <c r="AQ52" i="20"/>
  <c r="AQ50" i="20"/>
  <c r="AQ48" i="20"/>
  <c r="AQ46" i="20"/>
  <c r="AQ44" i="20"/>
  <c r="AQ42" i="20"/>
  <c r="AQ40" i="20"/>
  <c r="AQ37" i="20"/>
  <c r="AQ34" i="20"/>
  <c r="AQ32" i="20"/>
  <c r="AQ30" i="20"/>
  <c r="AQ28" i="20"/>
  <c r="AQ26" i="20"/>
  <c r="AQ24" i="20"/>
  <c r="AQ22" i="20"/>
  <c r="AQ20" i="20"/>
  <c r="AQ18" i="20"/>
  <c r="AQ49" i="20"/>
  <c r="AQ45" i="20"/>
  <c r="AQ41" i="20"/>
  <c r="AS52" i="20"/>
  <c r="AS51" i="20"/>
  <c r="AS50" i="20"/>
  <c r="AS49" i="20"/>
  <c r="AS48" i="20"/>
  <c r="AS47" i="20"/>
  <c r="AS46" i="20"/>
  <c r="AS45" i="20"/>
  <c r="AS44" i="20"/>
  <c r="AS43" i="20"/>
  <c r="AS42" i="20"/>
  <c r="AS41" i="20"/>
  <c r="AS40" i="20"/>
  <c r="AS39" i="20"/>
  <c r="AS38" i="20"/>
  <c r="AS37" i="20"/>
  <c r="AS36" i="20"/>
  <c r="AS35" i="20"/>
  <c r="AS34" i="20"/>
  <c r="AS33" i="20"/>
  <c r="AS32" i="20"/>
  <c r="AS31" i="20"/>
  <c r="AS30" i="20"/>
  <c r="AS29" i="20"/>
  <c r="AS28" i="20"/>
  <c r="AS27" i="20"/>
  <c r="AS26" i="20"/>
  <c r="AS25" i="20"/>
  <c r="AS24" i="20"/>
  <c r="AS23" i="20"/>
  <c r="AS22" i="20"/>
  <c r="AS21" i="20"/>
  <c r="AS20" i="20"/>
  <c r="AS19" i="20"/>
  <c r="AS18" i="20"/>
  <c r="AE52" i="20"/>
  <c r="AE51" i="20"/>
  <c r="AE50" i="20"/>
  <c r="AE49" i="20"/>
  <c r="AE48" i="20"/>
  <c r="AE47" i="20"/>
  <c r="AE46" i="20"/>
  <c r="AE45" i="20"/>
  <c r="AE44" i="20"/>
  <c r="AE43" i="20"/>
  <c r="AE42" i="20"/>
  <c r="AE41" i="20"/>
  <c r="AE40" i="20"/>
  <c r="AE39" i="20"/>
  <c r="AE38" i="20"/>
  <c r="AE37" i="20"/>
  <c r="AE36" i="20"/>
  <c r="AE35" i="20"/>
  <c r="AE34" i="20"/>
  <c r="AE33" i="20"/>
  <c r="AE32" i="20"/>
  <c r="AE31" i="20"/>
  <c r="AE30" i="20"/>
  <c r="AE29" i="20"/>
  <c r="AE28" i="20"/>
  <c r="AE27" i="20"/>
  <c r="AE26" i="20"/>
  <c r="AE25" i="20"/>
  <c r="AE24" i="20"/>
  <c r="AE23" i="20"/>
  <c r="AE22" i="20"/>
  <c r="AE21" i="20"/>
  <c r="AE20" i="20"/>
  <c r="AE19" i="20"/>
  <c r="AE18" i="20"/>
  <c r="AE17" i="20"/>
  <c r="AE16" i="20"/>
  <c r="AE15" i="20"/>
  <c r="AE14" i="20"/>
  <c r="AE13" i="20"/>
  <c r="AE12" i="20"/>
  <c r="AE11" i="20"/>
  <c r="AE10" i="20"/>
  <c r="AE9" i="20"/>
  <c r="AE8" i="20"/>
  <c r="AE7" i="20"/>
  <c r="AE6" i="20"/>
  <c r="AE5" i="20"/>
  <c r="AC52" i="20"/>
  <c r="AC16" i="20"/>
  <c r="AC14" i="20"/>
  <c r="AC10" i="20"/>
  <c r="AC6" i="20"/>
  <c r="AC12" i="20"/>
  <c r="AC8" i="20"/>
  <c r="AC50" i="20"/>
  <c r="AC42" i="20"/>
  <c r="AC38" i="20"/>
  <c r="AC34" i="20"/>
  <c r="AC28" i="20"/>
  <c r="AC26" i="20"/>
  <c r="AC20" i="20"/>
  <c r="AC13" i="20"/>
  <c r="AC5" i="20"/>
  <c r="AC51" i="20"/>
  <c r="AC49" i="20"/>
  <c r="AC47" i="20"/>
  <c r="AC45" i="20"/>
  <c r="AC43" i="20"/>
  <c r="AC41" i="20"/>
  <c r="AC39" i="20"/>
  <c r="AC37" i="20"/>
  <c r="AC35" i="20"/>
  <c r="AC33" i="20"/>
  <c r="AC31" i="20"/>
  <c r="AC29" i="20"/>
  <c r="AC27" i="20"/>
  <c r="AC25" i="20"/>
  <c r="AC23" i="20"/>
  <c r="AC21" i="20"/>
  <c r="AC19" i="20"/>
  <c r="AC17" i="20"/>
  <c r="AC11" i="20"/>
  <c r="AC7" i="20"/>
  <c r="AC46" i="20"/>
  <c r="AC32" i="20"/>
  <c r="AC22" i="20"/>
  <c r="AC15" i="20"/>
  <c r="AC48" i="20"/>
  <c r="AC44" i="20"/>
  <c r="AC40" i="20"/>
  <c r="AC36" i="20"/>
  <c r="AC30" i="20"/>
  <c r="AC24" i="20"/>
  <c r="AC18" i="20"/>
  <c r="AC9" i="20"/>
  <c r="AB52" i="20"/>
  <c r="AB50" i="20"/>
  <c r="AB48" i="20"/>
  <c r="AB46" i="20"/>
  <c r="AB44" i="20"/>
  <c r="AB42" i="20"/>
  <c r="AB40" i="20"/>
  <c r="AB38" i="20"/>
  <c r="AB36" i="20"/>
  <c r="AB34" i="20"/>
  <c r="AB32" i="20"/>
  <c r="AB30" i="20"/>
  <c r="AB28" i="20"/>
  <c r="AB26" i="20"/>
  <c r="AB24" i="20"/>
  <c r="AB22" i="20"/>
  <c r="AB20" i="20"/>
  <c r="AB18" i="20"/>
  <c r="AB13" i="20"/>
  <c r="AB9" i="20"/>
  <c r="AB5" i="20"/>
  <c r="AB16" i="20"/>
  <c r="AB14" i="20"/>
  <c r="AB10" i="20"/>
  <c r="AB6" i="20"/>
  <c r="AB12" i="20"/>
  <c r="AB8" i="20"/>
  <c r="AB51" i="20"/>
  <c r="AB49" i="20"/>
  <c r="AB47" i="20"/>
  <c r="AB45" i="20"/>
  <c r="AB43" i="20"/>
  <c r="AB41" i="20"/>
  <c r="AB39" i="20"/>
  <c r="AB37" i="20"/>
  <c r="AB35" i="20"/>
  <c r="AB33" i="20"/>
  <c r="AB31" i="20"/>
  <c r="AB29" i="20"/>
  <c r="AB27" i="20"/>
  <c r="AB25" i="20"/>
  <c r="AB23" i="20"/>
  <c r="AB21" i="20"/>
  <c r="AB19" i="20"/>
  <c r="AB17" i="20"/>
  <c r="AB11" i="20"/>
  <c r="AB7" i="20"/>
  <c r="AB15" i="20"/>
  <c r="AD52" i="20"/>
  <c r="AD51" i="20"/>
  <c r="AD50" i="20"/>
  <c r="AD49" i="20"/>
  <c r="AD48" i="20"/>
  <c r="AD47" i="20"/>
  <c r="AD46" i="20"/>
  <c r="AD45" i="20"/>
  <c r="AD43" i="20"/>
  <c r="AD42" i="20"/>
  <c r="AD41" i="20"/>
  <c r="AD40" i="20"/>
  <c r="AD39" i="20"/>
  <c r="AD38" i="20"/>
  <c r="AD37" i="20"/>
  <c r="AD36" i="20"/>
  <c r="AD35" i="20"/>
  <c r="AD34" i="20"/>
  <c r="AD33" i="20"/>
  <c r="AD32" i="20"/>
  <c r="AD31" i="20"/>
  <c r="AD30" i="20"/>
  <c r="AD29" i="20"/>
  <c r="AD28" i="20"/>
  <c r="AD27" i="20"/>
  <c r="AD26" i="20"/>
  <c r="AD25" i="20"/>
  <c r="AD24" i="20"/>
  <c r="AD23" i="20"/>
  <c r="AD22" i="20"/>
  <c r="AD21" i="20"/>
  <c r="AD20" i="20"/>
  <c r="AD19" i="20"/>
  <c r="AD18" i="20"/>
  <c r="AD17" i="20"/>
  <c r="AD15" i="20"/>
  <c r="AD14" i="20"/>
  <c r="AD44" i="20"/>
  <c r="AD11" i="20"/>
  <c r="AD7" i="20"/>
  <c r="AD10" i="20"/>
  <c r="AD12" i="20"/>
  <c r="AD8" i="20"/>
  <c r="AD9" i="20"/>
  <c r="AD5" i="20"/>
  <c r="AD16" i="20"/>
  <c r="AD13" i="20"/>
  <c r="AD6" i="20"/>
  <c r="M51" i="20"/>
  <c r="M49" i="20"/>
  <c r="M46" i="20"/>
  <c r="M43" i="20"/>
  <c r="M40" i="20"/>
  <c r="M37" i="20"/>
  <c r="M34" i="20"/>
  <c r="M31" i="20"/>
  <c r="M27" i="20"/>
  <c r="M24" i="20"/>
  <c r="M22" i="20"/>
  <c r="M19" i="20"/>
  <c r="M16" i="20"/>
  <c r="M13" i="20"/>
  <c r="M10" i="20"/>
  <c r="M7" i="20"/>
  <c r="M50" i="20"/>
  <c r="M47" i="20"/>
  <c r="M44" i="20"/>
  <c r="M41" i="20"/>
  <c r="M38" i="20"/>
  <c r="M35" i="20"/>
  <c r="M32" i="20"/>
  <c r="M29" i="20"/>
  <c r="M25" i="20"/>
  <c r="M21" i="20"/>
  <c r="M17" i="20"/>
  <c r="M14" i="20"/>
  <c r="M11" i="20"/>
  <c r="M8" i="20"/>
  <c r="M5" i="20"/>
  <c r="M52" i="20"/>
  <c r="M48" i="20"/>
  <c r="M45" i="20"/>
  <c r="M42" i="20"/>
  <c r="M39" i="20"/>
  <c r="M36" i="20"/>
  <c r="M33" i="20"/>
  <c r="M30" i="20"/>
  <c r="M28" i="20"/>
  <c r="M26" i="20"/>
  <c r="M23" i="20"/>
  <c r="M20" i="20"/>
  <c r="M18" i="20"/>
  <c r="M15" i="20"/>
  <c r="M12" i="20"/>
  <c r="M9" i="20"/>
  <c r="M6" i="20"/>
  <c r="O52" i="20"/>
  <c r="O51" i="20"/>
  <c r="O50" i="20"/>
  <c r="O49" i="20"/>
  <c r="O48" i="20"/>
  <c r="O47" i="20"/>
  <c r="O46" i="20"/>
  <c r="O45" i="20"/>
  <c r="O44" i="20"/>
  <c r="O43" i="20"/>
  <c r="O42" i="20"/>
  <c r="O41" i="20"/>
  <c r="O40" i="20"/>
  <c r="O39" i="20"/>
  <c r="O38" i="20"/>
  <c r="O37" i="20"/>
  <c r="O36" i="20"/>
  <c r="O35" i="20"/>
  <c r="O34" i="20"/>
  <c r="O33" i="20"/>
  <c r="O32" i="20"/>
  <c r="O31" i="20"/>
  <c r="O30" i="20"/>
  <c r="O29" i="20"/>
  <c r="O28" i="20"/>
  <c r="O27" i="20"/>
  <c r="O26" i="20"/>
  <c r="O25" i="20"/>
  <c r="O24" i="20"/>
  <c r="O23" i="20"/>
  <c r="O22" i="20"/>
  <c r="O21" i="20"/>
  <c r="O20" i="20"/>
  <c r="O19" i="20"/>
  <c r="O18" i="20"/>
  <c r="O17" i="20"/>
  <c r="O16" i="20"/>
  <c r="O15" i="20"/>
  <c r="O14" i="20"/>
  <c r="O13" i="20"/>
  <c r="O12" i="20"/>
  <c r="O11" i="20"/>
  <c r="O10" i="20"/>
  <c r="O9" i="20"/>
  <c r="O8" i="20"/>
  <c r="O7" i="20"/>
  <c r="O6" i="20"/>
  <c r="O5" i="20"/>
  <c r="N52" i="20"/>
  <c r="N51" i="20"/>
  <c r="N50" i="20"/>
  <c r="N49" i="20"/>
  <c r="N48" i="20"/>
  <c r="N47" i="20"/>
  <c r="N46" i="20"/>
  <c r="N45" i="20"/>
  <c r="N44" i="20"/>
  <c r="N43" i="20"/>
  <c r="N42" i="20"/>
  <c r="N41" i="20"/>
  <c r="N40" i="20"/>
  <c r="N39" i="20"/>
  <c r="N38" i="20"/>
  <c r="N37" i="20"/>
  <c r="N36" i="20"/>
  <c r="N35" i="20"/>
  <c r="N34" i="20"/>
  <c r="N33" i="20"/>
  <c r="N32" i="20"/>
  <c r="N31" i="20"/>
  <c r="N30" i="20"/>
  <c r="N29" i="20"/>
  <c r="N28" i="20"/>
  <c r="N27" i="20"/>
  <c r="N26" i="20"/>
  <c r="N25" i="20"/>
  <c r="N24" i="20"/>
  <c r="N23" i="20"/>
  <c r="N22" i="20"/>
  <c r="N21" i="20"/>
  <c r="N20" i="20"/>
  <c r="N19" i="20"/>
  <c r="N18" i="20"/>
  <c r="N17" i="20"/>
  <c r="N16" i="20"/>
  <c r="N15" i="20"/>
  <c r="N14" i="20"/>
  <c r="N13" i="20"/>
  <c r="N12" i="20"/>
  <c r="N11" i="20"/>
  <c r="N10" i="20"/>
  <c r="N9" i="20"/>
  <c r="N8" i="20"/>
  <c r="N7" i="20"/>
  <c r="N6" i="20"/>
  <c r="N5" i="20"/>
  <c r="P52" i="20"/>
  <c r="P51" i="20"/>
  <c r="P50" i="20"/>
  <c r="P49" i="20"/>
  <c r="P48" i="20"/>
  <c r="P47" i="20"/>
  <c r="P46" i="20"/>
  <c r="P45" i="20"/>
  <c r="P44" i="20"/>
  <c r="P43" i="20"/>
  <c r="P42" i="20"/>
  <c r="P41" i="20"/>
  <c r="P40" i="20"/>
  <c r="P39" i="20"/>
  <c r="P38" i="20"/>
  <c r="P37" i="20"/>
  <c r="P36" i="20"/>
  <c r="P35" i="20"/>
  <c r="P34" i="20"/>
  <c r="P33" i="20"/>
  <c r="P32" i="20"/>
  <c r="P31" i="20"/>
  <c r="P30" i="20"/>
  <c r="P29" i="20"/>
  <c r="P28" i="20"/>
  <c r="P27" i="20"/>
  <c r="P26" i="20"/>
  <c r="P25" i="20"/>
  <c r="P24" i="20"/>
  <c r="P23" i="20"/>
  <c r="P22" i="20"/>
  <c r="P21" i="20"/>
  <c r="P20" i="20"/>
  <c r="P19" i="20"/>
  <c r="P18" i="20"/>
  <c r="P17" i="20"/>
  <c r="P16" i="20"/>
  <c r="P15" i="20"/>
  <c r="P14" i="20"/>
  <c r="P13" i="20"/>
  <c r="P12" i="20"/>
  <c r="P11" i="20"/>
  <c r="P10" i="20"/>
  <c r="P9" i="20"/>
  <c r="P8" i="20"/>
  <c r="P7" i="20"/>
  <c r="P6" i="20"/>
  <c r="P5" i="20"/>
  <c r="AA8" i="19"/>
  <c r="BW13" i="30"/>
  <c r="BY13" i="30" s="1"/>
  <c r="BX39" i="30"/>
  <c r="BW30" i="30"/>
  <c r="BY30" i="30" s="1"/>
  <c r="DK29" i="30"/>
  <c r="DM29" i="30" s="1"/>
  <c r="DL30" i="30"/>
  <c r="BX12" i="30"/>
  <c r="DL40" i="30"/>
  <c r="DL33" i="30"/>
  <c r="DL51" i="30"/>
  <c r="AA13" i="19"/>
  <c r="BW45" i="30"/>
  <c r="BY45" i="30" s="1"/>
  <c r="BW9" i="30"/>
  <c r="BY9" i="30" s="1"/>
  <c r="BW12" i="30"/>
  <c r="BY12" i="30" s="1"/>
  <c r="BW23" i="30"/>
  <c r="BY23" i="30" s="1"/>
  <c r="BX14" i="30"/>
  <c r="BW17" i="30"/>
  <c r="BY17" i="30" s="1"/>
  <c r="BX42" i="30"/>
  <c r="DL5" i="30"/>
  <c r="BX44" i="30"/>
  <c r="DL7" i="30"/>
  <c r="DK18" i="30"/>
  <c r="DM18" i="30" s="1"/>
  <c r="DK36" i="30"/>
  <c r="DM36" i="30" s="1"/>
  <c r="AA7" i="19"/>
  <c r="BX43" i="30"/>
  <c r="BX22" i="30"/>
  <c r="BX11" i="30"/>
  <c r="BX45" i="30"/>
  <c r="BW11" i="30"/>
  <c r="BY11" i="30" s="1"/>
  <c r="DL13" i="30"/>
  <c r="BW51" i="30"/>
  <c r="BY51" i="30" s="1"/>
  <c r="BW8" i="30"/>
  <c r="BY8" i="30" s="1"/>
  <c r="BX5" i="30"/>
  <c r="BW10" i="30"/>
  <c r="BY10" i="30" s="1"/>
  <c r="BX15" i="30"/>
  <c r="BX47" i="30"/>
  <c r="BW20" i="30"/>
  <c r="BY20" i="30" s="1"/>
  <c r="BW25" i="30"/>
  <c r="BY25" i="30" s="1"/>
  <c r="DK46" i="30"/>
  <c r="DM46" i="30" s="1"/>
  <c r="BW43" i="30"/>
  <c r="BY43" i="30" s="1"/>
  <c r="BX33" i="30"/>
  <c r="BW6" i="30"/>
  <c r="BY6" i="30" s="1"/>
  <c r="BW38" i="30"/>
  <c r="BY38" i="30" s="1"/>
  <c r="BX46" i="30"/>
  <c r="DL45" i="30"/>
  <c r="BW41" i="30"/>
  <c r="BY41" i="30" s="1"/>
  <c r="BX32" i="30"/>
  <c r="DK47" i="30"/>
  <c r="DM47" i="30" s="1"/>
  <c r="DK16" i="30"/>
  <c r="DM16" i="30" s="1"/>
  <c r="BX18" i="30"/>
  <c r="BX50" i="30"/>
  <c r="DK5" i="30"/>
  <c r="DM5" i="30" s="1"/>
  <c r="DL21" i="30"/>
  <c r="DK38" i="30"/>
  <c r="DM38" i="30" s="1"/>
  <c r="BW5" i="30"/>
  <c r="BY5" i="30" s="1"/>
  <c r="BX20" i="30"/>
  <c r="BX52" i="30"/>
  <c r="DK7" i="30"/>
  <c r="DM7" i="30" s="1"/>
  <c r="DL23" i="30"/>
  <c r="DK40" i="30"/>
  <c r="DM40" i="30" s="1"/>
  <c r="DL16" i="30"/>
  <c r="DL48" i="30"/>
  <c r="DK25" i="30"/>
  <c r="DM25" i="30" s="1"/>
  <c r="DL9" i="30"/>
  <c r="DL41" i="30"/>
  <c r="DK26" i="30"/>
  <c r="DM26" i="30" s="1"/>
  <c r="DL10" i="30"/>
  <c r="DL42" i="30"/>
  <c r="DK11" i="30"/>
  <c r="DM11" i="30" s="1"/>
  <c r="DK43" i="30"/>
  <c r="DM43" i="30" s="1"/>
  <c r="DL27" i="30"/>
  <c r="DK12" i="30"/>
  <c r="DM12" i="30" s="1"/>
  <c r="DK44" i="30"/>
  <c r="DM44" i="30" s="1"/>
  <c r="DL28" i="30"/>
  <c r="BW52" i="30"/>
  <c r="BY52" i="30" s="1"/>
  <c r="BW16" i="30"/>
  <c r="BY16" i="30" s="1"/>
  <c r="BW33" i="30"/>
  <c r="BY33" i="30" s="1"/>
  <c r="BW35" i="30"/>
  <c r="BY35" i="30" s="1"/>
  <c r="BX30" i="30"/>
  <c r="BX19" i="30"/>
  <c r="BW24" i="30"/>
  <c r="BY24" i="30" s="1"/>
  <c r="DK14" i="30"/>
  <c r="DM14" i="30" s="1"/>
  <c r="BX21" i="30"/>
  <c r="BW26" i="30"/>
  <c r="BY26" i="30" s="1"/>
  <c r="DK30" i="30"/>
  <c r="DM30" i="30" s="1"/>
  <c r="BW19" i="30"/>
  <c r="BY19" i="30" s="1"/>
  <c r="BX23" i="30"/>
  <c r="BW15" i="30"/>
  <c r="BY15" i="30" s="1"/>
  <c r="BW28" i="30"/>
  <c r="BY28" i="30" s="1"/>
  <c r="BX10" i="30"/>
  <c r="BX9" i="30"/>
  <c r="BX41" i="30"/>
  <c r="BW14" i="30"/>
  <c r="BY14" i="30" s="1"/>
  <c r="BW48" i="30"/>
  <c r="BY48" i="30" s="1"/>
  <c r="DL22" i="30"/>
  <c r="BX8" i="30"/>
  <c r="BX40" i="30"/>
  <c r="DL15" i="30"/>
  <c r="DK32" i="30"/>
  <c r="DM32" i="30" s="1"/>
  <c r="BX26" i="30"/>
  <c r="DK21" i="30"/>
  <c r="DM21" i="30" s="1"/>
  <c r="DL37" i="30"/>
  <c r="DL6" i="30"/>
  <c r="BW31" i="30"/>
  <c r="BY31" i="30" s="1"/>
  <c r="BX28" i="30"/>
  <c r="DK23" i="30"/>
  <c r="DM23" i="30" s="1"/>
  <c r="DL39" i="30"/>
  <c r="DL14" i="30"/>
  <c r="DL24" i="30"/>
  <c r="DK33" i="30"/>
  <c r="DM33" i="30" s="1"/>
  <c r="DL17" i="30"/>
  <c r="DL49" i="30"/>
  <c r="DK34" i="30"/>
  <c r="DM34" i="30" s="1"/>
  <c r="DL18" i="30"/>
  <c r="DL50" i="30"/>
  <c r="DK19" i="30"/>
  <c r="DM19" i="30" s="1"/>
  <c r="DK51" i="30"/>
  <c r="DM51" i="30" s="1"/>
  <c r="DL35" i="30"/>
  <c r="DK20" i="30"/>
  <c r="DM20" i="30" s="1"/>
  <c r="DK52" i="30"/>
  <c r="DM52" i="30" s="1"/>
  <c r="DL36" i="30"/>
  <c r="BW29" i="30"/>
  <c r="BY29" i="30" s="1"/>
  <c r="BX13" i="30"/>
  <c r="BW18" i="30"/>
  <c r="BY18" i="30" s="1"/>
  <c r="BX35" i="30"/>
  <c r="BW40" i="30"/>
  <c r="BY40" i="30" s="1"/>
  <c r="BX37" i="30"/>
  <c r="BW42" i="30"/>
  <c r="BY42" i="30" s="1"/>
  <c r="BW39" i="30"/>
  <c r="BY39" i="30" s="1"/>
  <c r="BX31" i="30"/>
  <c r="BW49" i="30"/>
  <c r="BY49" i="30" s="1"/>
  <c r="BW36" i="30"/>
  <c r="BY36" i="30" s="1"/>
  <c r="BX38" i="30"/>
  <c r="DK13" i="30"/>
  <c r="DM13" i="30" s="1"/>
  <c r="BX17" i="30"/>
  <c r="BX49" i="30"/>
  <c r="BW22" i="30"/>
  <c r="BY22" i="30" s="1"/>
  <c r="BW37" i="30"/>
  <c r="BY37" i="30" s="1"/>
  <c r="BW50" i="30"/>
  <c r="BY50" i="30" s="1"/>
  <c r="BX16" i="30"/>
  <c r="BX48" i="30"/>
  <c r="DK15" i="30"/>
  <c r="DM15" i="30" s="1"/>
  <c r="DL31" i="30"/>
  <c r="DK48" i="30"/>
  <c r="DM48" i="30" s="1"/>
  <c r="BX34" i="30"/>
  <c r="DK37" i="30"/>
  <c r="DM37" i="30" s="1"/>
  <c r="DK6" i="30"/>
  <c r="DM6" i="30" s="1"/>
  <c r="DL38" i="30"/>
  <c r="BW47" i="30"/>
  <c r="BY47" i="30" s="1"/>
  <c r="DK39" i="30"/>
  <c r="DM39" i="30" s="1"/>
  <c r="DK8" i="30"/>
  <c r="DM8" i="30" s="1"/>
  <c r="DL46" i="30"/>
  <c r="DL32" i="30"/>
  <c r="DK9" i="30"/>
  <c r="DM9" i="30" s="1"/>
  <c r="DK41" i="30"/>
  <c r="DM41" i="30" s="1"/>
  <c r="DL25" i="30"/>
  <c r="DK10" i="30"/>
  <c r="DM10" i="30" s="1"/>
  <c r="DK42" i="30"/>
  <c r="DM42" i="30" s="1"/>
  <c r="DL26" i="30"/>
  <c r="DK27" i="30"/>
  <c r="DM27" i="30" s="1"/>
  <c r="DL11" i="30"/>
  <c r="DL43" i="30"/>
  <c r="DK28" i="30"/>
  <c r="DM28" i="30" s="1"/>
  <c r="DL12" i="30"/>
  <c r="E100" i="18"/>
  <c r="BP21" i="30"/>
  <c r="BO36" i="30"/>
  <c r="BQ36" i="30" s="1"/>
  <c r="BP32" i="30"/>
  <c r="BP11" i="30"/>
  <c r="BO26" i="30"/>
  <c r="BQ26" i="30" s="1"/>
  <c r="BP22" i="30"/>
  <c r="DC45" i="30"/>
  <c r="DE45" i="30" s="1"/>
  <c r="BP29" i="30"/>
  <c r="BO44" i="30"/>
  <c r="BQ44" i="30" s="1"/>
  <c r="BP40" i="30"/>
  <c r="BO41" i="30"/>
  <c r="BQ41" i="30" s="1"/>
  <c r="BP31" i="30"/>
  <c r="BO14" i="30"/>
  <c r="BQ14" i="30" s="1"/>
  <c r="BO46" i="30"/>
  <c r="BQ46" i="30" s="1"/>
  <c r="BP10" i="30"/>
  <c r="BP42" i="30"/>
  <c r="DC46" i="30"/>
  <c r="DE46" i="30" s="1"/>
  <c r="BO15" i="30"/>
  <c r="BQ15" i="30" s="1"/>
  <c r="BP17" i="30"/>
  <c r="BP49" i="30"/>
  <c r="BO32" i="30"/>
  <c r="BQ32" i="30" s="1"/>
  <c r="BO31" i="30"/>
  <c r="BQ31" i="30" s="1"/>
  <c r="BP28" i="30"/>
  <c r="DC29" i="30"/>
  <c r="DE29" i="30" s="1"/>
  <c r="DC31" i="30"/>
  <c r="DE31" i="30" s="1"/>
  <c r="DD47" i="30"/>
  <c r="DD16" i="30"/>
  <c r="DC37" i="30"/>
  <c r="DE37" i="30" s="1"/>
  <c r="DC6" i="30"/>
  <c r="DE6" i="30" s="1"/>
  <c r="DD22" i="30"/>
  <c r="DC23" i="30"/>
  <c r="DE23" i="30" s="1"/>
  <c r="DD39" i="30"/>
  <c r="DD8" i="30"/>
  <c r="DC17" i="30"/>
  <c r="DE17" i="30" s="1"/>
  <c r="DC49" i="30"/>
  <c r="DE49" i="30" s="1"/>
  <c r="DD33" i="30"/>
  <c r="DC18" i="30"/>
  <c r="DE18" i="30" s="1"/>
  <c r="DC50" i="30"/>
  <c r="DE50" i="30" s="1"/>
  <c r="DD34" i="30"/>
  <c r="DC19" i="30"/>
  <c r="DE19" i="30" s="1"/>
  <c r="DC51" i="30"/>
  <c r="DE51" i="30" s="1"/>
  <c r="DD35" i="30"/>
  <c r="DC20" i="30"/>
  <c r="DE20" i="30" s="1"/>
  <c r="DC52" i="30"/>
  <c r="DE52" i="30" s="1"/>
  <c r="DD36" i="30"/>
  <c r="BP19" i="30"/>
  <c r="BP35" i="30"/>
  <c r="BO17" i="30"/>
  <c r="BQ17" i="30" s="1"/>
  <c r="BO51" i="30"/>
  <c r="BQ51" i="30" s="1"/>
  <c r="BP37" i="30"/>
  <c r="BO52" i="30"/>
  <c r="BQ52" i="30" s="1"/>
  <c r="BP48" i="30"/>
  <c r="DC30" i="30"/>
  <c r="DE30" i="30" s="1"/>
  <c r="BP27" i="30"/>
  <c r="BO42" i="30"/>
  <c r="BQ42" i="30" s="1"/>
  <c r="BP38" i="30"/>
  <c r="DD30" i="30"/>
  <c r="BO11" i="30"/>
  <c r="BQ11" i="30" s="1"/>
  <c r="BP45" i="30"/>
  <c r="BO23" i="30"/>
  <c r="BQ23" i="30" s="1"/>
  <c r="BP7" i="30"/>
  <c r="BP39" i="30"/>
  <c r="BO22" i="30"/>
  <c r="BQ22" i="30" s="1"/>
  <c r="BO5" i="30"/>
  <c r="BQ5" i="30" s="1"/>
  <c r="BP18" i="30"/>
  <c r="BP50" i="30"/>
  <c r="BO29" i="30"/>
  <c r="BQ29" i="30" s="1"/>
  <c r="BP25" i="30"/>
  <c r="BO8" i="30"/>
  <c r="BQ8" i="30" s="1"/>
  <c r="BO40" i="30"/>
  <c r="BQ40" i="30" s="1"/>
  <c r="BO49" i="30"/>
  <c r="BQ49" i="30" s="1"/>
  <c r="BP36" i="30"/>
  <c r="DD45" i="30"/>
  <c r="DC47" i="30"/>
  <c r="DE47" i="30" s="1"/>
  <c r="DC16" i="30"/>
  <c r="DE16" i="30" s="1"/>
  <c r="DD32" i="30"/>
  <c r="DD5" i="30"/>
  <c r="DC22" i="30"/>
  <c r="DE22" i="30" s="1"/>
  <c r="DD38" i="30"/>
  <c r="DC39" i="30"/>
  <c r="DE39" i="30" s="1"/>
  <c r="DC8" i="30"/>
  <c r="DE8" i="30" s="1"/>
  <c r="DD24" i="30"/>
  <c r="DC25" i="30"/>
  <c r="DE25" i="30" s="1"/>
  <c r="DD9" i="30"/>
  <c r="DD41" i="30"/>
  <c r="DC26" i="30"/>
  <c r="DE26" i="30" s="1"/>
  <c r="DD10" i="30"/>
  <c r="DD42" i="30"/>
  <c r="DC27" i="30"/>
  <c r="DE27" i="30" s="1"/>
  <c r="DD11" i="30"/>
  <c r="DD43" i="30"/>
  <c r="DC28" i="30"/>
  <c r="DE28" i="30" s="1"/>
  <c r="DD12" i="30"/>
  <c r="DD44" i="30"/>
  <c r="I106" i="18"/>
  <c r="BO34" i="30"/>
  <c r="BQ34" i="30" s="1"/>
  <c r="BO50" i="30"/>
  <c r="BQ50" i="30" s="1"/>
  <c r="BP51" i="30"/>
  <c r="BO18" i="30"/>
  <c r="BQ18" i="30" s="1"/>
  <c r="BO19" i="30"/>
  <c r="BQ19" i="30" s="1"/>
  <c r="BO47" i="30"/>
  <c r="BQ47" i="30" s="1"/>
  <c r="BO39" i="30"/>
  <c r="BQ39" i="30" s="1"/>
  <c r="BO7" i="30"/>
  <c r="BQ7" i="30" s="1"/>
  <c r="BP43" i="30"/>
  <c r="BO21" i="30"/>
  <c r="BQ21" i="30" s="1"/>
  <c r="BO37" i="30"/>
  <c r="BQ37" i="30" s="1"/>
  <c r="BO12" i="30"/>
  <c r="BQ12" i="30" s="1"/>
  <c r="BP8" i="30"/>
  <c r="DD13" i="30"/>
  <c r="BO13" i="30"/>
  <c r="BQ13" i="30" s="1"/>
  <c r="BP15" i="30"/>
  <c r="BP47" i="30"/>
  <c r="BO30" i="30"/>
  <c r="BQ30" i="30" s="1"/>
  <c r="BO27" i="30"/>
  <c r="BQ27" i="30" s="1"/>
  <c r="BP26" i="30"/>
  <c r="DC13" i="30"/>
  <c r="DE13" i="30" s="1"/>
  <c r="BO43" i="30"/>
  <c r="BQ43" i="30" s="1"/>
  <c r="BP33" i="30"/>
  <c r="BO16" i="30"/>
  <c r="BQ16" i="30" s="1"/>
  <c r="BO48" i="30"/>
  <c r="BQ48" i="30" s="1"/>
  <c r="BP12" i="30"/>
  <c r="DD14" i="30"/>
  <c r="DD15" i="30"/>
  <c r="DC32" i="30"/>
  <c r="DE32" i="30" s="1"/>
  <c r="DD48" i="30"/>
  <c r="DC5" i="30"/>
  <c r="DE5" i="30" s="1"/>
  <c r="DD21" i="30"/>
  <c r="DC38" i="30"/>
  <c r="DE38" i="30" s="1"/>
  <c r="DD7" i="30"/>
  <c r="DC24" i="30"/>
  <c r="DE24" i="30" s="1"/>
  <c r="DD40" i="30"/>
  <c r="DC33" i="30"/>
  <c r="DE33" i="30" s="1"/>
  <c r="DD17" i="30"/>
  <c r="DD49" i="30"/>
  <c r="DC34" i="30"/>
  <c r="DE34" i="30" s="1"/>
  <c r="DD18" i="30"/>
  <c r="DD50" i="30"/>
  <c r="DC35" i="30"/>
  <c r="DE35" i="30" s="1"/>
  <c r="DD19" i="30"/>
  <c r="DD51" i="30"/>
  <c r="DC36" i="30"/>
  <c r="DE36" i="30" s="1"/>
  <c r="DD20" i="30"/>
  <c r="H103" i="18"/>
  <c r="BH30" i="30"/>
  <c r="CN17" i="30"/>
  <c r="CM48" i="30"/>
  <c r="CO48" i="30" s="1"/>
  <c r="BG39" i="30"/>
  <c r="BI39" i="30" s="1"/>
  <c r="CM25" i="30"/>
  <c r="CO25" i="30" s="1"/>
  <c r="BG42" i="30"/>
  <c r="BI42" i="30" s="1"/>
  <c r="CN33" i="30"/>
  <c r="BG44" i="30"/>
  <c r="BI44" i="30" s="1"/>
  <c r="CN41" i="30"/>
  <c r="CN11" i="30"/>
  <c r="CN43" i="30"/>
  <c r="CM18" i="30"/>
  <c r="CO18" i="30" s="1"/>
  <c r="CN16" i="30"/>
  <c r="CN5" i="30"/>
  <c r="CN37" i="30"/>
  <c r="CM12" i="30"/>
  <c r="CO12" i="30" s="1"/>
  <c r="CN6" i="30"/>
  <c r="CM19" i="30"/>
  <c r="CO19" i="30" s="1"/>
  <c r="CN23" i="30"/>
  <c r="CM13" i="30"/>
  <c r="CO13" i="30" s="1"/>
  <c r="CM42" i="30"/>
  <c r="CO42" i="30" s="1"/>
  <c r="CN40" i="30"/>
  <c r="CM36" i="30"/>
  <c r="CO36" i="30" s="1"/>
  <c r="CM45" i="30"/>
  <c r="CO45" i="30" s="1"/>
  <c r="CN34" i="30"/>
  <c r="CM30" i="30"/>
  <c r="CO30" i="30" s="1"/>
  <c r="CM33" i="30"/>
  <c r="CO33" i="30" s="1"/>
  <c r="CN28" i="30"/>
  <c r="BG30" i="30"/>
  <c r="BI30" i="30" s="1"/>
  <c r="CM32" i="30"/>
  <c r="CO32" i="30" s="1"/>
  <c r="BG6" i="30"/>
  <c r="BI6" i="30" s="1"/>
  <c r="CM5" i="30"/>
  <c r="CO5" i="30" s="1"/>
  <c r="BG25" i="30"/>
  <c r="BI25" i="30" s="1"/>
  <c r="CM21" i="30"/>
  <c r="CO21" i="30" s="1"/>
  <c r="BH31" i="30"/>
  <c r="CM8" i="30"/>
  <c r="CO8" i="30" s="1"/>
  <c r="BH35" i="30"/>
  <c r="CM16" i="30"/>
  <c r="CO16" i="30" s="1"/>
  <c r="CM11" i="30"/>
  <c r="CO11" i="30" s="1"/>
  <c r="CN19" i="30"/>
  <c r="CN51" i="30"/>
  <c r="CM34" i="30"/>
  <c r="CO34" i="30" s="1"/>
  <c r="CN32" i="30"/>
  <c r="CN13" i="30"/>
  <c r="CN45" i="30"/>
  <c r="CM24" i="30"/>
  <c r="CO24" i="30" s="1"/>
  <c r="CN22" i="30"/>
  <c r="CM39" i="30"/>
  <c r="CO39" i="30" s="1"/>
  <c r="CN31" i="30"/>
  <c r="CM6" i="30"/>
  <c r="CO6" i="30" s="1"/>
  <c r="CM23" i="30"/>
  <c r="CO23" i="30" s="1"/>
  <c r="CM44" i="30"/>
  <c r="CO44" i="30" s="1"/>
  <c r="CN10" i="30"/>
  <c r="CN42" i="30"/>
  <c r="CM38" i="30"/>
  <c r="CO38" i="30" s="1"/>
  <c r="CM47" i="30"/>
  <c r="CO47" i="30" s="1"/>
  <c r="CN36" i="30"/>
  <c r="BH43" i="30"/>
  <c r="CN49" i="30"/>
  <c r="BG40" i="30"/>
  <c r="BI40" i="30" s="1"/>
  <c r="CN46" i="30"/>
  <c r="BH42" i="30"/>
  <c r="CM37" i="30"/>
  <c r="CO37" i="30" s="1"/>
  <c r="BH44" i="30"/>
  <c r="CN14" i="30"/>
  <c r="CM31" i="30"/>
  <c r="CO31" i="30" s="1"/>
  <c r="CN27" i="30"/>
  <c r="CM29" i="30"/>
  <c r="CO29" i="30" s="1"/>
  <c r="CM50" i="30"/>
  <c r="CO50" i="30" s="1"/>
  <c r="CN48" i="30"/>
  <c r="CM17" i="30"/>
  <c r="CO17" i="30" s="1"/>
  <c r="CN21" i="30"/>
  <c r="CM7" i="30"/>
  <c r="CO7" i="30" s="1"/>
  <c r="CM40" i="30"/>
  <c r="CO40" i="30" s="1"/>
  <c r="CN38" i="30"/>
  <c r="CN7" i="30"/>
  <c r="CN39" i="30"/>
  <c r="CM14" i="30"/>
  <c r="CO14" i="30" s="1"/>
  <c r="CN8" i="30"/>
  <c r="CM20" i="30"/>
  <c r="CO20" i="30" s="1"/>
  <c r="CM52" i="30"/>
  <c r="CO52" i="30" s="1"/>
  <c r="CN18" i="30"/>
  <c r="CN50" i="30"/>
  <c r="CM46" i="30"/>
  <c r="CO46" i="30" s="1"/>
  <c r="CN12" i="30"/>
  <c r="BG33" i="30"/>
  <c r="BI33" i="30" s="1"/>
  <c r="BH39" i="30"/>
  <c r="BG16" i="30"/>
  <c r="BI16" i="30" s="1"/>
  <c r="BH16" i="30"/>
  <c r="BH37" i="30"/>
  <c r="BH23" i="30"/>
  <c r="BG51" i="30"/>
  <c r="BI51" i="30" s="1"/>
  <c r="BG11" i="30"/>
  <c r="BI11" i="30" s="1"/>
  <c r="BH45" i="30"/>
  <c r="BG50" i="30"/>
  <c r="BI50" i="30" s="1"/>
  <c r="BH47" i="30"/>
  <c r="BH50" i="30"/>
  <c r="BG52" i="30"/>
  <c r="BI52" i="30" s="1"/>
  <c r="BH49" i="30"/>
  <c r="BH52" i="30"/>
  <c r="DQ3" i="30"/>
  <c r="DQ44" i="30" s="1"/>
  <c r="BG14" i="30"/>
  <c r="BI14" i="30" s="1"/>
  <c r="BG17" i="30"/>
  <c r="BI17" i="30" s="1"/>
  <c r="BG32" i="30"/>
  <c r="BI32" i="30" s="1"/>
  <c r="BH32" i="30"/>
  <c r="BG8" i="30"/>
  <c r="BI8" i="30" s="1"/>
  <c r="BH6" i="30"/>
  <c r="BH21" i="30"/>
  <c r="BG43" i="30"/>
  <c r="BI43" i="30" s="1"/>
  <c r="BG13" i="30"/>
  <c r="BI13" i="30" s="1"/>
  <c r="BG10" i="30"/>
  <c r="BI10" i="30" s="1"/>
  <c r="BG15" i="30"/>
  <c r="BI15" i="30" s="1"/>
  <c r="BH10" i="30"/>
  <c r="BG19" i="30"/>
  <c r="BI19" i="30" s="1"/>
  <c r="BH12" i="30"/>
  <c r="CK3" i="30"/>
  <c r="CK52" i="30" s="1"/>
  <c r="BG9" i="30"/>
  <c r="BI9" i="30" s="1"/>
  <c r="BH7" i="30"/>
  <c r="BH25" i="30"/>
  <c r="BG37" i="30"/>
  <c r="BI37" i="30" s="1"/>
  <c r="BG48" i="30"/>
  <c r="BI48" i="30" s="1"/>
  <c r="BH48" i="30"/>
  <c r="BG22" i="30"/>
  <c r="BI22" i="30" s="1"/>
  <c r="BH22" i="30"/>
  <c r="BH41" i="30"/>
  <c r="BH27" i="30"/>
  <c r="BG29" i="30"/>
  <c r="BI29" i="30" s="1"/>
  <c r="BG18" i="30"/>
  <c r="BI18" i="30" s="1"/>
  <c r="BG31" i="30"/>
  <c r="BI31" i="30" s="1"/>
  <c r="BH18" i="30"/>
  <c r="BG20" i="30"/>
  <c r="BI20" i="30" s="1"/>
  <c r="BG35" i="30"/>
  <c r="BI35" i="30" s="1"/>
  <c r="BH20" i="30"/>
  <c r="BH51" i="30"/>
  <c r="BH46" i="30"/>
  <c r="BG46" i="30"/>
  <c r="BI46" i="30" s="1"/>
  <c r="BH9" i="30"/>
  <c r="BG27" i="30"/>
  <c r="BI27" i="30" s="1"/>
  <c r="BG21" i="30"/>
  <c r="BI21" i="30" s="1"/>
  <c r="BG38" i="30"/>
  <c r="BI38" i="30" s="1"/>
  <c r="BH38" i="30"/>
  <c r="BG12" i="30"/>
  <c r="BI12" i="30" s="1"/>
  <c r="BH8" i="30"/>
  <c r="BG45" i="30"/>
  <c r="BI45" i="30" s="1"/>
  <c r="BG26" i="30"/>
  <c r="BI26" i="30" s="1"/>
  <c r="BG47" i="30"/>
  <c r="BI47" i="30" s="1"/>
  <c r="BH26" i="30"/>
  <c r="BG28" i="30"/>
  <c r="BI28" i="30" s="1"/>
  <c r="BG49" i="30"/>
  <c r="BI49" i="30" s="1"/>
  <c r="BH28" i="30"/>
  <c r="CS3" i="30"/>
  <c r="CS40" i="30" s="1"/>
  <c r="BG23" i="30"/>
  <c r="BI23" i="30" s="1"/>
  <c r="BH5" i="30"/>
  <c r="BH14" i="30"/>
  <c r="BH33" i="30"/>
  <c r="BH11" i="30"/>
  <c r="BG41" i="30"/>
  <c r="BI41" i="30" s="1"/>
  <c r="BG7" i="30"/>
  <c r="BI7" i="30" s="1"/>
  <c r="BG5" i="30"/>
  <c r="BI5" i="30" s="1"/>
  <c r="BG24" i="30"/>
  <c r="BI24" i="30" s="1"/>
  <c r="BH24" i="30"/>
  <c r="BH13" i="30"/>
  <c r="BG34" i="30"/>
  <c r="BI34" i="30" s="1"/>
  <c r="BH15" i="30"/>
  <c r="BH34" i="30"/>
  <c r="BG36" i="30"/>
  <c r="BI36" i="30" s="1"/>
  <c r="BH19" i="30"/>
  <c r="ED3" i="20"/>
  <c r="EE3" i="20"/>
  <c r="DA3" i="20"/>
  <c r="DP3" i="20"/>
  <c r="HB3" i="20"/>
  <c r="GM3" i="20"/>
  <c r="CL3" i="20"/>
  <c r="FI3" i="20"/>
  <c r="FX3" i="20"/>
  <c r="CW47" i="30"/>
  <c r="DQ3" i="20"/>
  <c r="FG3" i="20"/>
  <c r="U5" i="30"/>
  <c r="M20" i="30"/>
  <c r="M6" i="30"/>
  <c r="EU3" i="20"/>
  <c r="EF3" i="20"/>
  <c r="ES3" i="20"/>
  <c r="DB3" i="20"/>
  <c r="DO3" i="20"/>
  <c r="CZ3" i="20"/>
  <c r="EC3" i="20"/>
  <c r="CJ3" i="20"/>
  <c r="ER3" i="20"/>
  <c r="DN3" i="20"/>
  <c r="FJ3" i="20"/>
  <c r="M52" i="30"/>
  <c r="M21" i="30"/>
  <c r="FW3" i="20"/>
  <c r="M34" i="30"/>
  <c r="M31" i="30"/>
  <c r="M45" i="30"/>
  <c r="M27" i="30"/>
  <c r="M26" i="30"/>
  <c r="M17" i="30"/>
  <c r="M11" i="30"/>
  <c r="M14" i="30"/>
  <c r="M18" i="30"/>
  <c r="M15" i="30"/>
  <c r="M32" i="30"/>
  <c r="M41" i="30"/>
  <c r="M24" i="30"/>
  <c r="M8" i="30"/>
  <c r="M12" i="30"/>
  <c r="M33" i="30"/>
  <c r="M48" i="30"/>
  <c r="M22" i="30"/>
  <c r="M43" i="30"/>
  <c r="M50" i="30"/>
  <c r="M13" i="30"/>
  <c r="M38" i="30"/>
  <c r="M25" i="30"/>
  <c r="M44" i="30"/>
  <c r="M35" i="30"/>
  <c r="M23" i="30"/>
  <c r="M37" i="30"/>
  <c r="M39" i="30"/>
  <c r="M40" i="30"/>
  <c r="M29" i="30"/>
  <c r="E5" i="30"/>
  <c r="M10" i="30"/>
  <c r="M28" i="30"/>
  <c r="M46" i="30"/>
  <c r="GZ3" i="20"/>
  <c r="HO3" i="20"/>
  <c r="GK3" i="20"/>
  <c r="GL3" i="20"/>
  <c r="HA3" i="20"/>
  <c r="HP3" i="20"/>
  <c r="HR3" i="20"/>
  <c r="GN3" i="20"/>
  <c r="HC3" i="20"/>
  <c r="U44" i="30"/>
  <c r="U12" i="30"/>
  <c r="U40" i="30"/>
  <c r="U35" i="30"/>
  <c r="U34" i="30"/>
  <c r="U19" i="30"/>
  <c r="U48" i="30"/>
  <c r="U20" i="30"/>
  <c r="U6" i="30"/>
  <c r="U13" i="30"/>
  <c r="U47" i="30"/>
  <c r="U37" i="30"/>
  <c r="U7" i="30"/>
  <c r="U33" i="30"/>
  <c r="U14" i="30"/>
  <c r="U22" i="30"/>
  <c r="U11" i="30"/>
  <c r="U18" i="30"/>
  <c r="U17" i="30"/>
  <c r="U24" i="30"/>
  <c r="U51" i="30"/>
  <c r="U36" i="30"/>
  <c r="U25" i="30"/>
  <c r="U46" i="30"/>
  <c r="U9" i="30"/>
  <c r="U28" i="30"/>
  <c r="U15" i="30"/>
  <c r="U21" i="30"/>
  <c r="U42" i="30"/>
  <c r="U30" i="30"/>
  <c r="U38" i="30"/>
  <c r="U41" i="30"/>
  <c r="U10" i="30"/>
  <c r="U32" i="30"/>
  <c r="U50" i="30"/>
  <c r="U52" i="30"/>
  <c r="U23" i="30"/>
  <c r="U26" i="30"/>
  <c r="U39" i="30"/>
  <c r="U8" i="30"/>
  <c r="U45" i="30"/>
  <c r="DP3" i="30"/>
  <c r="DP43" i="30" s="1"/>
  <c r="DI52" i="30"/>
  <c r="DI48" i="30"/>
  <c r="DI44" i="30"/>
  <c r="DI40" i="30"/>
  <c r="DI36" i="30"/>
  <c r="DI32" i="30"/>
  <c r="DI28" i="30"/>
  <c r="DI24" i="30"/>
  <c r="DI20" i="30"/>
  <c r="DI16" i="30"/>
  <c r="DI12" i="30"/>
  <c r="DI8" i="30"/>
  <c r="DI39" i="30"/>
  <c r="DI35" i="30"/>
  <c r="DI19" i="30"/>
  <c r="DI15" i="30"/>
  <c r="DI49" i="30"/>
  <c r="DI45" i="30"/>
  <c r="DI41" i="30"/>
  <c r="DI37" i="30"/>
  <c r="DI33" i="30"/>
  <c r="DI29" i="30"/>
  <c r="DI25" i="30"/>
  <c r="DI21" i="30"/>
  <c r="DI17" i="30"/>
  <c r="DI13" i="30"/>
  <c r="DI9" i="30"/>
  <c r="DI5" i="30"/>
  <c r="DI43" i="30"/>
  <c r="DI31" i="30"/>
  <c r="DI27" i="30"/>
  <c r="DI11" i="30"/>
  <c r="DI50" i="30"/>
  <c r="DI46" i="30"/>
  <c r="DI42" i="30"/>
  <c r="DI38" i="30"/>
  <c r="DI34" i="30"/>
  <c r="DI30" i="30"/>
  <c r="DI26" i="30"/>
  <c r="DI22" i="30"/>
  <c r="DI18" i="30"/>
  <c r="DI14" i="30"/>
  <c r="DI10" i="30"/>
  <c r="DI6" i="30"/>
  <c r="DI51" i="30"/>
  <c r="DI47" i="30"/>
  <c r="DI23" i="30"/>
  <c r="DI7" i="30"/>
  <c r="DH51" i="30"/>
  <c r="DH47" i="30"/>
  <c r="DH43" i="30"/>
  <c r="DH39" i="30"/>
  <c r="DH35" i="30"/>
  <c r="DH31" i="30"/>
  <c r="DH27" i="30"/>
  <c r="DH23" i="30"/>
  <c r="DH19" i="30"/>
  <c r="DH15" i="30"/>
  <c r="DH11" i="30"/>
  <c r="DH7" i="30"/>
  <c r="DH30" i="30"/>
  <c r="DH22" i="30"/>
  <c r="DH52" i="30"/>
  <c r="DH48" i="30"/>
  <c r="DH44" i="30"/>
  <c r="DH40" i="30"/>
  <c r="DH36" i="30"/>
  <c r="DH32" i="30"/>
  <c r="DH28" i="30"/>
  <c r="DH24" i="30"/>
  <c r="DH20" i="30"/>
  <c r="DH16" i="30"/>
  <c r="DH12" i="30"/>
  <c r="DH8" i="30"/>
  <c r="DH50" i="30"/>
  <c r="DH46" i="30"/>
  <c r="DH34" i="30"/>
  <c r="DH6" i="30"/>
  <c r="DH49" i="30"/>
  <c r="DH45" i="30"/>
  <c r="DH41" i="30"/>
  <c r="DH37" i="30"/>
  <c r="DH33" i="30"/>
  <c r="DH29" i="30"/>
  <c r="DH25" i="30"/>
  <c r="DH21" i="30"/>
  <c r="DH17" i="30"/>
  <c r="DH13" i="30"/>
  <c r="DH9" i="30"/>
  <c r="DH5" i="30"/>
  <c r="DH42" i="30"/>
  <c r="DH38" i="30"/>
  <c r="DH26" i="30"/>
  <c r="DH18" i="30"/>
  <c r="DH14" i="30"/>
  <c r="DH10" i="30"/>
  <c r="DA52" i="30"/>
  <c r="DA48" i="30"/>
  <c r="DA44" i="30"/>
  <c r="DA40" i="30"/>
  <c r="DA36" i="30"/>
  <c r="DA32" i="30"/>
  <c r="DA28" i="30"/>
  <c r="DA24" i="30"/>
  <c r="DA20" i="30"/>
  <c r="DA16" i="30"/>
  <c r="DA12" i="30"/>
  <c r="DA8" i="30"/>
  <c r="DA39" i="30"/>
  <c r="DA27" i="30"/>
  <c r="DA49" i="30"/>
  <c r="DA45" i="30"/>
  <c r="DA41" i="30"/>
  <c r="DA37" i="30"/>
  <c r="DA33" i="30"/>
  <c r="DA29" i="30"/>
  <c r="DA25" i="30"/>
  <c r="DA21" i="30"/>
  <c r="DA17" i="30"/>
  <c r="DA13" i="30"/>
  <c r="DA9" i="30"/>
  <c r="DA5" i="30"/>
  <c r="DA43" i="30"/>
  <c r="DA35" i="30"/>
  <c r="DA19" i="30"/>
  <c r="DA15" i="30"/>
  <c r="DA50" i="30"/>
  <c r="DA46" i="30"/>
  <c r="DA42" i="30"/>
  <c r="DA38" i="30"/>
  <c r="DA34" i="30"/>
  <c r="DA30" i="30"/>
  <c r="DA26" i="30"/>
  <c r="DA22" i="30"/>
  <c r="DA18" i="30"/>
  <c r="DA14" i="30"/>
  <c r="DA10" i="30"/>
  <c r="DA6" i="30"/>
  <c r="DA51" i="30"/>
  <c r="DA47" i="30"/>
  <c r="DA31" i="30"/>
  <c r="DA23" i="30"/>
  <c r="DA11" i="30"/>
  <c r="DA7" i="30"/>
  <c r="CI50" i="30"/>
  <c r="CI46" i="30"/>
  <c r="CI42" i="30"/>
  <c r="CI38" i="30"/>
  <c r="CI34" i="30"/>
  <c r="CI30" i="30"/>
  <c r="CI26" i="30"/>
  <c r="CI22" i="30"/>
  <c r="CI18" i="30"/>
  <c r="CI14" i="30"/>
  <c r="CI10" i="30"/>
  <c r="CI6" i="30"/>
  <c r="CI40" i="30"/>
  <c r="CI32" i="30"/>
  <c r="CI28" i="30"/>
  <c r="CI24" i="30"/>
  <c r="CI16" i="30"/>
  <c r="CI8" i="30"/>
  <c r="CI49" i="30"/>
  <c r="CI45" i="30"/>
  <c r="CI41" i="30"/>
  <c r="CI33" i="30"/>
  <c r="CI25" i="30"/>
  <c r="CI17" i="30"/>
  <c r="CI9" i="30"/>
  <c r="CI51" i="30"/>
  <c r="CI47" i="30"/>
  <c r="CI43" i="30"/>
  <c r="CI39" i="30"/>
  <c r="CI35" i="30"/>
  <c r="CI31" i="30"/>
  <c r="CI27" i="30"/>
  <c r="CI23" i="30"/>
  <c r="CI19" i="30"/>
  <c r="CI15" i="30"/>
  <c r="CI11" i="30"/>
  <c r="CI7" i="30"/>
  <c r="CI52" i="30"/>
  <c r="CI48" i="30"/>
  <c r="CI44" i="30"/>
  <c r="CI36" i="30"/>
  <c r="CI20" i="30"/>
  <c r="CI12" i="30"/>
  <c r="CI37" i="30"/>
  <c r="CI29" i="30"/>
  <c r="CI21" i="30"/>
  <c r="CI13" i="30"/>
  <c r="CI5" i="30"/>
  <c r="AN51" i="30"/>
  <c r="AN47" i="30"/>
  <c r="AN43" i="30"/>
  <c r="AN39" i="30"/>
  <c r="AN35" i="30"/>
  <c r="AN31" i="30"/>
  <c r="AN27" i="30"/>
  <c r="AN23" i="30"/>
  <c r="AN19" i="30"/>
  <c r="AN15" i="30"/>
  <c r="AN11" i="30"/>
  <c r="AN7" i="30"/>
  <c r="AN48" i="30"/>
  <c r="AN36" i="30"/>
  <c r="AN32" i="30"/>
  <c r="AN28" i="30"/>
  <c r="AN24" i="30"/>
  <c r="AN20" i="30"/>
  <c r="AN12" i="30"/>
  <c r="AN8" i="30"/>
  <c r="AN42" i="30"/>
  <c r="AN38" i="30"/>
  <c r="AN52" i="30"/>
  <c r="AN44" i="30"/>
  <c r="AN40" i="30"/>
  <c r="AN16" i="30"/>
  <c r="AN37" i="30"/>
  <c r="AN9" i="30"/>
  <c r="AN5" i="30"/>
  <c r="AN46" i="30"/>
  <c r="AN34" i="30"/>
  <c r="AN49" i="30"/>
  <c r="AN45" i="30"/>
  <c r="AN41" i="30"/>
  <c r="AN33" i="30"/>
  <c r="AN29" i="30"/>
  <c r="AN25" i="30"/>
  <c r="AN21" i="30"/>
  <c r="AN17" i="30"/>
  <c r="AN13" i="30"/>
  <c r="AN50" i="30"/>
  <c r="AN30" i="30"/>
  <c r="AN26" i="30"/>
  <c r="AN22" i="30"/>
  <c r="AN18" i="30"/>
  <c r="AN14" i="30"/>
  <c r="AN10" i="30"/>
  <c r="AN6" i="30"/>
  <c r="AM50" i="30"/>
  <c r="AM46" i="30"/>
  <c r="AM42" i="30"/>
  <c r="AM38" i="30"/>
  <c r="AM34" i="30"/>
  <c r="AM30" i="30"/>
  <c r="AM26" i="30"/>
  <c r="AM22" i="30"/>
  <c r="AM18" i="30"/>
  <c r="AM14" i="30"/>
  <c r="AM10" i="30"/>
  <c r="AM6" i="30"/>
  <c r="AM51" i="30"/>
  <c r="AM47" i="30"/>
  <c r="AM43" i="30"/>
  <c r="AM39" i="30"/>
  <c r="AM35" i="30"/>
  <c r="AM31" i="30"/>
  <c r="AM27" i="30"/>
  <c r="AM15" i="30"/>
  <c r="AM40" i="30"/>
  <c r="AM32" i="30"/>
  <c r="AM28" i="30"/>
  <c r="AM24" i="30"/>
  <c r="AM20" i="30"/>
  <c r="AM16" i="30"/>
  <c r="AM33" i="30"/>
  <c r="AM29" i="30"/>
  <c r="AM25" i="30"/>
  <c r="AM21" i="30"/>
  <c r="AM17" i="30"/>
  <c r="AM13" i="30"/>
  <c r="AM9" i="30"/>
  <c r="AM23" i="30"/>
  <c r="AM19" i="30"/>
  <c r="AM11" i="30"/>
  <c r="AM7" i="30"/>
  <c r="AM12" i="30"/>
  <c r="AM49" i="30"/>
  <c r="AM37" i="30"/>
  <c r="AM5" i="30"/>
  <c r="AM52" i="30"/>
  <c r="AM48" i="30"/>
  <c r="AM44" i="30"/>
  <c r="AM36" i="30"/>
  <c r="AM8" i="30"/>
  <c r="AM45" i="30"/>
  <c r="AM41" i="30"/>
  <c r="AO52" i="30"/>
  <c r="AO48" i="30"/>
  <c r="AO44" i="30"/>
  <c r="AO40" i="30"/>
  <c r="AO36" i="30"/>
  <c r="AO32" i="30"/>
  <c r="AO28" i="30"/>
  <c r="AO24" i="30"/>
  <c r="AO20" i="30"/>
  <c r="AO16" i="30"/>
  <c r="AO12" i="30"/>
  <c r="AO8" i="30"/>
  <c r="AO49" i="30"/>
  <c r="AO45" i="30"/>
  <c r="AO41" i="30"/>
  <c r="AO21" i="30"/>
  <c r="AO17" i="30"/>
  <c r="AO9" i="30"/>
  <c r="AO5" i="30"/>
  <c r="AO34" i="30"/>
  <c r="AO10" i="30"/>
  <c r="AO6" i="30"/>
  <c r="AO51" i="30"/>
  <c r="AO47" i="30"/>
  <c r="AO35" i="30"/>
  <c r="AO37" i="30"/>
  <c r="AO33" i="30"/>
  <c r="AO29" i="30"/>
  <c r="AO25" i="30"/>
  <c r="AO13" i="30"/>
  <c r="AO30" i="30"/>
  <c r="AO26" i="30"/>
  <c r="AO22" i="30"/>
  <c r="AO18" i="30"/>
  <c r="AO14" i="30"/>
  <c r="AO43" i="30"/>
  <c r="AO39" i="30"/>
  <c r="AO31" i="30"/>
  <c r="AO27" i="30"/>
  <c r="AO23" i="30"/>
  <c r="AO19" i="30"/>
  <c r="AO15" i="30"/>
  <c r="AO11" i="30"/>
  <c r="AO7" i="30"/>
  <c r="AO50" i="30"/>
  <c r="AO46" i="30"/>
  <c r="AO42" i="30"/>
  <c r="AO38" i="30"/>
  <c r="AG52" i="30"/>
  <c r="AG48" i="30"/>
  <c r="AG44" i="30"/>
  <c r="AG40" i="30"/>
  <c r="AG36" i="30"/>
  <c r="AG32" i="30"/>
  <c r="AG28" i="30"/>
  <c r="AG24" i="30"/>
  <c r="AG20" i="30"/>
  <c r="AG16" i="30"/>
  <c r="AG12" i="30"/>
  <c r="AG8" i="30"/>
  <c r="AG49" i="30"/>
  <c r="AG45" i="30"/>
  <c r="AG41" i="30"/>
  <c r="AG37" i="30"/>
  <c r="AG33" i="30"/>
  <c r="AG29" i="30"/>
  <c r="AG25" i="30"/>
  <c r="AG21" i="30"/>
  <c r="AG17" i="30"/>
  <c r="AG13" i="30"/>
  <c r="AG9" i="30"/>
  <c r="AG7" i="30"/>
  <c r="AG5" i="30"/>
  <c r="AG50" i="30"/>
  <c r="AG46" i="30"/>
  <c r="AG42" i="30"/>
  <c r="AG38" i="30"/>
  <c r="AG34" i="30"/>
  <c r="AG30" i="30"/>
  <c r="AG26" i="30"/>
  <c r="AG22" i="30"/>
  <c r="AG18" i="30"/>
  <c r="AG14" i="30"/>
  <c r="AG10" i="30"/>
  <c r="AG6" i="30"/>
  <c r="AG51" i="30"/>
  <c r="AG47" i="30"/>
  <c r="AG43" i="30"/>
  <c r="AG39" i="30"/>
  <c r="AG35" i="30"/>
  <c r="AG31" i="30"/>
  <c r="AG27" i="30"/>
  <c r="AG23" i="30"/>
  <c r="AG19" i="30"/>
  <c r="AG15" i="30"/>
  <c r="AG11" i="30"/>
  <c r="AE50" i="30"/>
  <c r="AE46" i="30"/>
  <c r="AE42" i="30"/>
  <c r="AE38" i="30"/>
  <c r="AE34" i="30"/>
  <c r="AE30" i="30"/>
  <c r="AE26" i="30"/>
  <c r="AE22" i="30"/>
  <c r="AE18" i="30"/>
  <c r="AE14" i="30"/>
  <c r="AE10" i="30"/>
  <c r="AE6" i="30"/>
  <c r="AE51" i="30"/>
  <c r="AE47" i="30"/>
  <c r="AE43" i="30"/>
  <c r="AE39" i="30"/>
  <c r="AE35" i="30"/>
  <c r="AE31" i="30"/>
  <c r="AE27" i="30"/>
  <c r="AE23" i="30"/>
  <c r="AE19" i="30"/>
  <c r="AE15" i="30"/>
  <c r="AE7" i="30"/>
  <c r="AE5" i="30"/>
  <c r="AE11" i="30"/>
  <c r="AE52" i="30"/>
  <c r="AE48" i="30"/>
  <c r="AE44" i="30"/>
  <c r="AE40" i="30"/>
  <c r="AE36" i="30"/>
  <c r="AE32" i="30"/>
  <c r="AE28" i="30"/>
  <c r="AE24" i="30"/>
  <c r="AE20" i="30"/>
  <c r="AE16" i="30"/>
  <c r="AE12" i="30"/>
  <c r="AE8" i="30"/>
  <c r="AE49" i="30"/>
  <c r="AE45" i="30"/>
  <c r="AE41" i="30"/>
  <c r="AE37" i="30"/>
  <c r="AE33" i="30"/>
  <c r="AE29" i="30"/>
  <c r="AE25" i="30"/>
  <c r="AE21" i="30"/>
  <c r="AE17" i="30"/>
  <c r="AE13" i="30"/>
  <c r="AE9" i="30"/>
  <c r="AF51" i="30"/>
  <c r="AF47" i="30"/>
  <c r="AF43" i="30"/>
  <c r="AF39" i="30"/>
  <c r="AF35" i="30"/>
  <c r="AF31" i="30"/>
  <c r="AF27" i="30"/>
  <c r="AF23" i="30"/>
  <c r="AF19" i="30"/>
  <c r="AF15" i="30"/>
  <c r="AF11" i="30"/>
  <c r="AF7" i="30"/>
  <c r="AF52" i="30"/>
  <c r="AF48" i="30"/>
  <c r="AF44" i="30"/>
  <c r="AF40" i="30"/>
  <c r="AF36" i="30"/>
  <c r="AF32" i="30"/>
  <c r="AF24" i="30"/>
  <c r="AF20" i="30"/>
  <c r="AF16" i="30"/>
  <c r="AF12" i="30"/>
  <c r="AF8" i="30"/>
  <c r="AF28" i="30"/>
  <c r="AF49" i="30"/>
  <c r="AF45" i="30"/>
  <c r="AF41" i="30"/>
  <c r="AF37" i="30"/>
  <c r="AF33" i="30"/>
  <c r="AF29" i="30"/>
  <c r="AF25" i="30"/>
  <c r="AF21" i="30"/>
  <c r="AF17" i="30"/>
  <c r="AF13" i="30"/>
  <c r="AF9" i="30"/>
  <c r="AF5" i="30"/>
  <c r="AF50" i="30"/>
  <c r="AF46" i="30"/>
  <c r="AF42" i="30"/>
  <c r="AF38" i="30"/>
  <c r="AF34" i="30"/>
  <c r="AF30" i="30"/>
  <c r="AF26" i="30"/>
  <c r="AF22" i="30"/>
  <c r="AF18" i="30"/>
  <c r="AF14" i="30"/>
  <c r="AF10" i="30"/>
  <c r="AF6" i="30"/>
  <c r="Y52" i="30"/>
  <c r="Y48" i="30"/>
  <c r="Y44" i="30"/>
  <c r="Y40" i="30"/>
  <c r="Y36" i="30"/>
  <c r="Y32" i="30"/>
  <c r="Y28" i="30"/>
  <c r="Y24" i="30"/>
  <c r="Y20" i="30"/>
  <c r="Y16" i="30"/>
  <c r="Y12" i="30"/>
  <c r="Y8" i="30"/>
  <c r="Y43" i="30"/>
  <c r="Y39" i="30"/>
  <c r="Y35" i="30"/>
  <c r="Y31" i="30"/>
  <c r="Y11" i="30"/>
  <c r="Y49" i="30"/>
  <c r="Y45" i="30"/>
  <c r="Y41" i="30"/>
  <c r="Y37" i="30"/>
  <c r="Y33" i="30"/>
  <c r="Y29" i="30"/>
  <c r="Y25" i="30"/>
  <c r="Y21" i="30"/>
  <c r="Y17" i="30"/>
  <c r="Y13" i="30"/>
  <c r="Y9" i="30"/>
  <c r="Y5" i="30"/>
  <c r="Y47" i="30"/>
  <c r="Y50" i="30"/>
  <c r="Y46" i="30"/>
  <c r="Y42" i="30"/>
  <c r="Y38" i="30"/>
  <c r="Y34" i="30"/>
  <c r="Y30" i="30"/>
  <c r="Y26" i="30"/>
  <c r="Y22" i="30"/>
  <c r="Y18" i="30"/>
  <c r="Y14" i="30"/>
  <c r="Y10" i="30"/>
  <c r="Y6" i="30"/>
  <c r="Y51" i="30"/>
  <c r="Y27" i="30"/>
  <c r="Y23" i="30"/>
  <c r="Y19" i="30"/>
  <c r="Y15" i="30"/>
  <c r="Y7" i="30"/>
  <c r="W50" i="30"/>
  <c r="W46" i="30"/>
  <c r="W42" i="30"/>
  <c r="W38" i="30"/>
  <c r="W34" i="30"/>
  <c r="W30" i="30"/>
  <c r="W26" i="30"/>
  <c r="W22" i="30"/>
  <c r="W18" i="30"/>
  <c r="W14" i="30"/>
  <c r="W10" i="30"/>
  <c r="W6" i="30"/>
  <c r="W49" i="30"/>
  <c r="W25" i="30"/>
  <c r="W21" i="30"/>
  <c r="W17" i="30"/>
  <c r="W9" i="30"/>
  <c r="W5" i="30"/>
  <c r="W51" i="30"/>
  <c r="W47" i="30"/>
  <c r="W43" i="30"/>
  <c r="W39" i="30"/>
  <c r="W35" i="30"/>
  <c r="W31" i="30"/>
  <c r="W27" i="30"/>
  <c r="W23" i="30"/>
  <c r="W19" i="30"/>
  <c r="W15" i="30"/>
  <c r="W11" i="30"/>
  <c r="W7" i="30"/>
  <c r="W52" i="30"/>
  <c r="W48" i="30"/>
  <c r="W44" i="30"/>
  <c r="W40" i="30"/>
  <c r="W36" i="30"/>
  <c r="W32" i="30"/>
  <c r="W28" i="30"/>
  <c r="W24" i="30"/>
  <c r="W20" i="30"/>
  <c r="W16" i="30"/>
  <c r="W12" i="30"/>
  <c r="W8" i="30"/>
  <c r="W45" i="30"/>
  <c r="W41" i="30"/>
  <c r="W37" i="30"/>
  <c r="W33" i="30"/>
  <c r="W29" i="30"/>
  <c r="W13" i="30"/>
  <c r="X51" i="30"/>
  <c r="X47" i="30"/>
  <c r="X43" i="30"/>
  <c r="X39" i="30"/>
  <c r="X35" i="30"/>
  <c r="X31" i="30"/>
  <c r="X27" i="30"/>
  <c r="X23" i="30"/>
  <c r="X19" i="30"/>
  <c r="X15" i="30"/>
  <c r="X11" i="30"/>
  <c r="X7" i="30"/>
  <c r="X52" i="30"/>
  <c r="X48" i="30"/>
  <c r="X44" i="30"/>
  <c r="X40" i="30"/>
  <c r="X36" i="30"/>
  <c r="X32" i="30"/>
  <c r="X28" i="30"/>
  <c r="X24" i="30"/>
  <c r="X20" i="30"/>
  <c r="X16" i="30"/>
  <c r="X12" i="30"/>
  <c r="X8" i="30"/>
  <c r="X50" i="30"/>
  <c r="X42" i="30"/>
  <c r="X38" i="30"/>
  <c r="X34" i="30"/>
  <c r="X30" i="30"/>
  <c r="X26" i="30"/>
  <c r="X22" i="30"/>
  <c r="X18" i="30"/>
  <c r="X14" i="30"/>
  <c r="X10" i="30"/>
  <c r="X6" i="30"/>
  <c r="X49" i="30"/>
  <c r="X45" i="30"/>
  <c r="X41" i="30"/>
  <c r="X37" i="30"/>
  <c r="X33" i="30"/>
  <c r="X29" i="30"/>
  <c r="X25" i="30"/>
  <c r="X21" i="30"/>
  <c r="X17" i="30"/>
  <c r="X13" i="30"/>
  <c r="X9" i="30"/>
  <c r="X5" i="30"/>
  <c r="X46" i="30"/>
  <c r="P5" i="30"/>
  <c r="P52" i="30"/>
  <c r="P50" i="30"/>
  <c r="P48" i="30"/>
  <c r="P46" i="30"/>
  <c r="P44" i="30"/>
  <c r="P42" i="30"/>
  <c r="P40" i="30"/>
  <c r="P38" i="30"/>
  <c r="P36" i="30"/>
  <c r="P34" i="30"/>
  <c r="P32" i="30"/>
  <c r="P30" i="30"/>
  <c r="P28" i="30"/>
  <c r="P26" i="30"/>
  <c r="P24" i="30"/>
  <c r="P22" i="30"/>
  <c r="P20" i="30"/>
  <c r="P18" i="30"/>
  <c r="P16" i="30"/>
  <c r="P14" i="30"/>
  <c r="P12" i="30"/>
  <c r="P10" i="30"/>
  <c r="P8" i="30"/>
  <c r="P6" i="30"/>
  <c r="P51" i="30"/>
  <c r="P49" i="30"/>
  <c r="P47" i="30"/>
  <c r="P45" i="30"/>
  <c r="P43" i="30"/>
  <c r="P41" i="30"/>
  <c r="P39" i="30"/>
  <c r="P37" i="30"/>
  <c r="P35" i="30"/>
  <c r="P33" i="30"/>
  <c r="P31" i="30"/>
  <c r="P29" i="30"/>
  <c r="P27" i="30"/>
  <c r="P25" i="30"/>
  <c r="P23" i="30"/>
  <c r="P21" i="30"/>
  <c r="P19" i="30"/>
  <c r="P17" i="30"/>
  <c r="P15" i="30"/>
  <c r="P13" i="30"/>
  <c r="P11" i="30"/>
  <c r="P9" i="30"/>
  <c r="P7" i="30"/>
  <c r="O5" i="30"/>
  <c r="O47" i="30"/>
  <c r="O37" i="30"/>
  <c r="O31" i="30"/>
  <c r="O25" i="30"/>
  <c r="O17" i="30"/>
  <c r="O11" i="30"/>
  <c r="O52" i="30"/>
  <c r="O50" i="30"/>
  <c r="O48" i="30"/>
  <c r="O46" i="30"/>
  <c r="O44" i="30"/>
  <c r="O42" i="30"/>
  <c r="O40" i="30"/>
  <c r="O38" i="30"/>
  <c r="O36" i="30"/>
  <c r="O34" i="30"/>
  <c r="O32" i="30"/>
  <c r="O30" i="30"/>
  <c r="O28" i="30"/>
  <c r="O26" i="30"/>
  <c r="O24" i="30"/>
  <c r="O22" i="30"/>
  <c r="O20" i="30"/>
  <c r="O18" i="30"/>
  <c r="O16" i="30"/>
  <c r="O14" i="30"/>
  <c r="O12" i="30"/>
  <c r="O10" i="30"/>
  <c r="O8" i="30"/>
  <c r="O6" i="30"/>
  <c r="O49" i="30"/>
  <c r="O43" i="30"/>
  <c r="O39" i="30"/>
  <c r="O33" i="30"/>
  <c r="O29" i="30"/>
  <c r="O23" i="30"/>
  <c r="O19" i="30"/>
  <c r="O13" i="30"/>
  <c r="O7" i="30"/>
  <c r="O51" i="30"/>
  <c r="O45" i="30"/>
  <c r="O41" i="30"/>
  <c r="O35" i="30"/>
  <c r="O27" i="30"/>
  <c r="O21" i="30"/>
  <c r="O15" i="30"/>
  <c r="O9" i="30"/>
  <c r="Q52" i="30"/>
  <c r="Q48" i="30"/>
  <c r="Q44" i="30"/>
  <c r="Q40" i="30"/>
  <c r="Q36" i="30"/>
  <c r="Q32" i="30"/>
  <c r="Q28" i="30"/>
  <c r="Q24" i="30"/>
  <c r="Q20" i="30"/>
  <c r="Q16" i="30"/>
  <c r="Q12" i="30"/>
  <c r="Q8" i="30"/>
  <c r="Q30" i="30"/>
  <c r="Q18" i="30"/>
  <c r="Q41" i="30"/>
  <c r="Q29" i="30"/>
  <c r="Q5" i="30"/>
  <c r="Q51" i="30"/>
  <c r="Q47" i="30"/>
  <c r="Q43" i="30"/>
  <c r="Q39" i="30"/>
  <c r="Q35" i="30"/>
  <c r="Q31" i="30"/>
  <c r="Q27" i="30"/>
  <c r="Q23" i="30"/>
  <c r="Q19" i="30"/>
  <c r="Q15" i="30"/>
  <c r="Q11" i="30"/>
  <c r="Q7" i="30"/>
  <c r="Q38" i="30"/>
  <c r="Q22" i="30"/>
  <c r="Q10" i="30"/>
  <c r="Q6" i="30"/>
  <c r="Q45" i="30"/>
  <c r="Q33" i="30"/>
  <c r="Q25" i="30"/>
  <c r="Q17" i="30"/>
  <c r="Q50" i="30"/>
  <c r="Q46" i="30"/>
  <c r="Q42" i="30"/>
  <c r="Q34" i="30"/>
  <c r="Q26" i="30"/>
  <c r="Q14" i="30"/>
  <c r="Q49" i="30"/>
  <c r="Q37" i="30"/>
  <c r="Q21" i="30"/>
  <c r="Q13" i="30"/>
  <c r="Q9" i="30"/>
  <c r="I5" i="30"/>
  <c r="I8" i="30"/>
  <c r="I12" i="30"/>
  <c r="I16" i="30"/>
  <c r="I20" i="30"/>
  <c r="I24" i="30"/>
  <c r="I28" i="30"/>
  <c r="I32" i="30"/>
  <c r="I36" i="30"/>
  <c r="I40" i="30"/>
  <c r="I44" i="30"/>
  <c r="I48" i="30"/>
  <c r="I52" i="30"/>
  <c r="I9" i="30"/>
  <c r="I25" i="30"/>
  <c r="I29" i="30"/>
  <c r="I33" i="30"/>
  <c r="I7" i="30"/>
  <c r="I11" i="30"/>
  <c r="I15" i="30"/>
  <c r="I19" i="30"/>
  <c r="I23" i="30"/>
  <c r="I27" i="30"/>
  <c r="I31" i="30"/>
  <c r="I35" i="30"/>
  <c r="I39" i="30"/>
  <c r="I43" i="30"/>
  <c r="I47" i="30"/>
  <c r="I51" i="30"/>
  <c r="I17" i="30"/>
  <c r="I21" i="30"/>
  <c r="I37" i="30"/>
  <c r="I41" i="30"/>
  <c r="I45" i="30"/>
  <c r="I49" i="30"/>
  <c r="I6" i="30"/>
  <c r="I10" i="30"/>
  <c r="I14" i="30"/>
  <c r="I18" i="30"/>
  <c r="I22" i="30"/>
  <c r="I26" i="30"/>
  <c r="I30" i="30"/>
  <c r="I34" i="30"/>
  <c r="I38" i="30"/>
  <c r="I42" i="30"/>
  <c r="I46" i="30"/>
  <c r="I50" i="30"/>
  <c r="I13" i="30"/>
  <c r="H5" i="30"/>
  <c r="H7" i="30"/>
  <c r="H11" i="30"/>
  <c r="H15" i="30"/>
  <c r="H19" i="30"/>
  <c r="H23" i="30"/>
  <c r="H27" i="30"/>
  <c r="H31" i="30"/>
  <c r="H35" i="30"/>
  <c r="H39" i="30"/>
  <c r="H43" i="30"/>
  <c r="H47" i="30"/>
  <c r="H51" i="30"/>
  <c r="H16" i="30"/>
  <c r="H20" i="30"/>
  <c r="H48" i="30"/>
  <c r="H52" i="30"/>
  <c r="H6" i="30"/>
  <c r="H10" i="30"/>
  <c r="H14" i="30"/>
  <c r="H18" i="30"/>
  <c r="H22" i="30"/>
  <c r="H26" i="30"/>
  <c r="H30" i="30"/>
  <c r="H34" i="30"/>
  <c r="H38" i="30"/>
  <c r="H42" i="30"/>
  <c r="H46" i="30"/>
  <c r="H50" i="30"/>
  <c r="H8" i="30"/>
  <c r="H12" i="30"/>
  <c r="H24" i="30"/>
  <c r="H28" i="30"/>
  <c r="H32" i="30"/>
  <c r="H36" i="30"/>
  <c r="H9" i="30"/>
  <c r="H13" i="30"/>
  <c r="H17" i="30"/>
  <c r="H21" i="30"/>
  <c r="H25" i="30"/>
  <c r="H29" i="30"/>
  <c r="H33" i="30"/>
  <c r="H37" i="30"/>
  <c r="H41" i="30"/>
  <c r="H45" i="30"/>
  <c r="H49" i="30"/>
  <c r="H40" i="30"/>
  <c r="H44" i="30"/>
  <c r="G5" i="30"/>
  <c r="G6" i="30"/>
  <c r="G10" i="30"/>
  <c r="G14" i="30"/>
  <c r="G18" i="30"/>
  <c r="G22" i="30"/>
  <c r="G26" i="30"/>
  <c r="G30" i="30"/>
  <c r="G34" i="30"/>
  <c r="G38" i="30"/>
  <c r="G42" i="30"/>
  <c r="G46" i="30"/>
  <c r="G50" i="30"/>
  <c r="G39" i="30"/>
  <c r="G43" i="30"/>
  <c r="G9" i="30"/>
  <c r="G13" i="30"/>
  <c r="G17" i="30"/>
  <c r="G21" i="30"/>
  <c r="G25" i="30"/>
  <c r="G29" i="30"/>
  <c r="G33" i="30"/>
  <c r="G37" i="30"/>
  <c r="G41" i="30"/>
  <c r="G45" i="30"/>
  <c r="G49" i="30"/>
  <c r="G15" i="30"/>
  <c r="G8" i="30"/>
  <c r="G12" i="30"/>
  <c r="G16" i="30"/>
  <c r="G20" i="30"/>
  <c r="G24" i="30"/>
  <c r="G28" i="30"/>
  <c r="G32" i="30"/>
  <c r="G36" i="30"/>
  <c r="G40" i="30"/>
  <c r="G44" i="30"/>
  <c r="G48" i="30"/>
  <c r="G52" i="30"/>
  <c r="G7" i="30"/>
  <c r="G11" i="30"/>
  <c r="G19" i="30"/>
  <c r="G23" i="30"/>
  <c r="G27" i="30"/>
  <c r="G31" i="30"/>
  <c r="G35" i="30"/>
  <c r="G47" i="30"/>
  <c r="G51" i="30"/>
  <c r="U29" i="30"/>
  <c r="CQ3" i="30"/>
  <c r="CZ3" i="30"/>
  <c r="CJ3" i="30"/>
  <c r="CR3" i="30"/>
  <c r="CY3" i="30"/>
  <c r="DO3" i="30"/>
  <c r="DG3" i="30"/>
  <c r="C11" i="11"/>
  <c r="E61" i="11"/>
  <c r="E67" i="11" s="1"/>
  <c r="U31" i="30"/>
  <c r="U27" i="30"/>
  <c r="U43" i="30"/>
  <c r="U49" i="30"/>
  <c r="E21" i="11"/>
  <c r="BK3" i="30"/>
  <c r="AU3" i="30"/>
  <c r="CA3" i="30"/>
  <c r="BS3" i="30"/>
  <c r="BC3" i="30"/>
  <c r="CB3" i="30"/>
  <c r="BT3" i="30"/>
  <c r="BD3" i="30"/>
  <c r="BL3" i="30"/>
  <c r="AV3" i="30"/>
  <c r="BM3" i="30"/>
  <c r="BU3" i="30"/>
  <c r="AW3" i="30"/>
  <c r="CC3" i="30"/>
  <c r="BE3" i="30"/>
  <c r="AD4" i="19"/>
  <c r="GN52" i="20" l="1"/>
  <c r="GN51" i="20"/>
  <c r="GN50" i="20"/>
  <c r="GN49" i="20"/>
  <c r="GN48" i="20"/>
  <c r="GN47" i="20"/>
  <c r="GN46" i="20"/>
  <c r="GN45" i="20"/>
  <c r="GN44" i="20"/>
  <c r="GN43" i="20"/>
  <c r="GN42" i="20"/>
  <c r="GN41" i="20"/>
  <c r="GN40" i="20"/>
  <c r="GN39" i="20"/>
  <c r="GN38" i="20"/>
  <c r="GN37" i="20"/>
  <c r="GN36" i="20"/>
  <c r="GN35" i="20"/>
  <c r="GN34" i="20"/>
  <c r="GN33" i="20"/>
  <c r="GN32" i="20"/>
  <c r="GN31" i="20"/>
  <c r="GN30" i="20"/>
  <c r="GN29" i="20"/>
  <c r="GN28" i="20"/>
  <c r="GN27" i="20"/>
  <c r="GN26" i="20"/>
  <c r="GN25" i="20"/>
  <c r="GN24" i="20"/>
  <c r="GN23" i="20"/>
  <c r="GN22" i="20"/>
  <c r="GN21" i="20"/>
  <c r="GN20" i="20"/>
  <c r="GN19" i="20"/>
  <c r="GN18" i="20"/>
  <c r="GN17" i="20"/>
  <c r="GN16" i="20"/>
  <c r="GN15" i="20"/>
  <c r="GN14" i="20"/>
  <c r="GN13" i="20"/>
  <c r="GN12" i="20"/>
  <c r="GN11" i="20"/>
  <c r="GN10" i="20"/>
  <c r="GN9" i="20"/>
  <c r="GN8" i="20"/>
  <c r="GN7" i="20"/>
  <c r="GN6" i="20"/>
  <c r="GN5" i="20"/>
  <c r="GL52" i="20"/>
  <c r="GL51" i="20"/>
  <c r="GL50" i="20"/>
  <c r="GL49" i="20"/>
  <c r="GL48" i="20"/>
  <c r="GL47" i="20"/>
  <c r="GL46" i="20"/>
  <c r="GL45" i="20"/>
  <c r="GL44" i="20"/>
  <c r="GL43" i="20"/>
  <c r="GL42" i="20"/>
  <c r="GL41" i="20"/>
  <c r="GL40" i="20"/>
  <c r="GL39" i="20"/>
  <c r="GL38" i="20"/>
  <c r="GL37" i="20"/>
  <c r="GL36" i="20"/>
  <c r="GL35" i="20"/>
  <c r="GL34" i="20"/>
  <c r="GL33" i="20"/>
  <c r="GL32" i="20"/>
  <c r="GL31" i="20"/>
  <c r="GL30" i="20"/>
  <c r="GL29" i="20"/>
  <c r="GL28" i="20"/>
  <c r="GL27" i="20"/>
  <c r="GL26" i="20"/>
  <c r="GL22" i="20"/>
  <c r="GL18" i="20"/>
  <c r="GL16" i="20"/>
  <c r="GL23" i="20"/>
  <c r="GL19" i="20"/>
  <c r="GL15" i="20"/>
  <c r="GL24" i="20"/>
  <c r="GL20" i="20"/>
  <c r="GL14" i="20"/>
  <c r="GL13" i="20"/>
  <c r="GL12" i="20"/>
  <c r="GL11" i="20"/>
  <c r="GL10" i="20"/>
  <c r="GL9" i="20"/>
  <c r="GL8" i="20"/>
  <c r="GL7" i="20"/>
  <c r="GL6" i="20"/>
  <c r="GL5" i="20"/>
  <c r="GL25" i="20"/>
  <c r="GL17" i="20"/>
  <c r="GL21" i="20"/>
  <c r="CJ51" i="20"/>
  <c r="CJ49" i="20"/>
  <c r="CJ47" i="20"/>
  <c r="CJ45" i="20"/>
  <c r="CJ44" i="20"/>
  <c r="CJ43" i="20"/>
  <c r="CJ42" i="20"/>
  <c r="CJ52" i="20"/>
  <c r="CJ46" i="20"/>
  <c r="CJ40" i="20"/>
  <c r="CJ38" i="20"/>
  <c r="CJ37" i="20"/>
  <c r="CJ36" i="20"/>
  <c r="CJ35" i="20"/>
  <c r="CJ34" i="20"/>
  <c r="CJ33" i="20"/>
  <c r="CJ32" i="20"/>
  <c r="CJ31" i="20"/>
  <c r="CJ30" i="20"/>
  <c r="CJ29" i="20"/>
  <c r="CJ28" i="20"/>
  <c r="CJ48" i="20"/>
  <c r="CJ26" i="20"/>
  <c r="CJ25" i="20"/>
  <c r="CJ24" i="20"/>
  <c r="CJ23" i="20"/>
  <c r="CJ22" i="20"/>
  <c r="CJ21" i="20"/>
  <c r="CJ20" i="20"/>
  <c r="CJ19" i="20"/>
  <c r="CJ18" i="20"/>
  <c r="CJ17" i="20"/>
  <c r="CJ16" i="20"/>
  <c r="CJ39" i="20"/>
  <c r="CJ41" i="20"/>
  <c r="CJ27" i="20"/>
  <c r="CJ50" i="20"/>
  <c r="CJ12" i="20"/>
  <c r="CJ8" i="20"/>
  <c r="CJ5" i="20"/>
  <c r="CJ13" i="20"/>
  <c r="CJ9" i="20"/>
  <c r="CJ15" i="20"/>
  <c r="CJ11" i="20"/>
  <c r="CJ7" i="20"/>
  <c r="CJ14" i="20"/>
  <c r="CJ10" i="20"/>
  <c r="CJ6" i="20"/>
  <c r="DB52" i="20"/>
  <c r="DB51" i="20"/>
  <c r="DB50" i="20"/>
  <c r="DB49" i="20"/>
  <c r="DB48" i="20"/>
  <c r="DB47" i="20"/>
  <c r="DB46" i="20"/>
  <c r="DB45" i="20"/>
  <c r="DB44" i="20"/>
  <c r="DB43" i="20"/>
  <c r="DB42" i="20"/>
  <c r="DB41" i="20"/>
  <c r="DB40" i="20"/>
  <c r="DB39" i="20"/>
  <c r="DB38" i="20"/>
  <c r="DB37" i="20"/>
  <c r="DB36" i="20"/>
  <c r="DB35" i="20"/>
  <c r="DB34" i="20"/>
  <c r="DB33" i="20"/>
  <c r="DB32" i="20"/>
  <c r="DB31" i="20"/>
  <c r="DB30" i="20"/>
  <c r="DB29" i="20"/>
  <c r="DB28" i="20"/>
  <c r="DB27" i="20"/>
  <c r="DB26" i="20"/>
  <c r="DB25" i="20"/>
  <c r="DB24" i="20"/>
  <c r="DB23" i="20"/>
  <c r="DB22" i="20"/>
  <c r="DB21" i="20"/>
  <c r="DB20" i="20"/>
  <c r="DB19" i="20"/>
  <c r="DB18" i="20"/>
  <c r="DB17" i="20"/>
  <c r="DB16" i="20"/>
  <c r="DB15" i="20"/>
  <c r="DB14" i="20"/>
  <c r="DB13" i="20"/>
  <c r="DB12" i="20"/>
  <c r="DB11" i="20"/>
  <c r="DB10" i="20"/>
  <c r="DB9" i="20"/>
  <c r="DB8" i="20"/>
  <c r="DB7" i="20"/>
  <c r="DB6" i="20"/>
  <c r="DB5" i="20"/>
  <c r="DQ52" i="20"/>
  <c r="DQ51" i="20"/>
  <c r="DQ50" i="20"/>
  <c r="DQ49" i="20"/>
  <c r="DQ48" i="20"/>
  <c r="DQ47" i="20"/>
  <c r="DQ46" i="20"/>
  <c r="DQ45" i="20"/>
  <c r="DQ44" i="20"/>
  <c r="DQ43" i="20"/>
  <c r="DQ42" i="20"/>
  <c r="DQ41" i="20"/>
  <c r="DQ40" i="20"/>
  <c r="DQ39" i="20"/>
  <c r="DQ37" i="20"/>
  <c r="DQ36" i="20"/>
  <c r="DQ35" i="20"/>
  <c r="DQ34" i="20"/>
  <c r="DQ33" i="20"/>
  <c r="DQ32" i="20"/>
  <c r="DQ31" i="20"/>
  <c r="DQ30" i="20"/>
  <c r="DQ29" i="20"/>
  <c r="DQ28" i="20"/>
  <c r="DQ27" i="20"/>
  <c r="DQ26" i="20"/>
  <c r="DQ25" i="20"/>
  <c r="DQ24" i="20"/>
  <c r="DQ23" i="20"/>
  <c r="DQ22" i="20"/>
  <c r="DQ21" i="20"/>
  <c r="DQ20" i="20"/>
  <c r="DQ19" i="20"/>
  <c r="DQ18" i="20"/>
  <c r="DQ17" i="20"/>
  <c r="DQ16" i="20"/>
  <c r="DQ38" i="20"/>
  <c r="DQ15" i="20"/>
  <c r="DQ14" i="20"/>
  <c r="DQ13" i="20"/>
  <c r="DQ12" i="20"/>
  <c r="DQ11" i="20"/>
  <c r="DQ10" i="20"/>
  <c r="DQ9" i="20"/>
  <c r="DQ8" i="20"/>
  <c r="DQ7" i="20"/>
  <c r="DQ6" i="20"/>
  <c r="DQ5" i="20"/>
  <c r="CL51" i="20"/>
  <c r="CL49" i="20"/>
  <c r="CL47" i="20"/>
  <c r="CL52" i="20"/>
  <c r="CL50" i="20"/>
  <c r="CL48" i="20"/>
  <c r="CL46" i="20"/>
  <c r="CL42" i="20"/>
  <c r="CL40" i="20"/>
  <c r="CL43" i="20"/>
  <c r="CL44" i="20"/>
  <c r="CL41" i="20"/>
  <c r="CL39" i="20"/>
  <c r="CL38" i="20"/>
  <c r="CL34" i="20"/>
  <c r="CL30" i="20"/>
  <c r="CL35" i="20"/>
  <c r="CL31" i="20"/>
  <c r="CL27" i="20"/>
  <c r="CL45" i="20"/>
  <c r="CL36" i="20"/>
  <c r="CL32" i="20"/>
  <c r="CL28" i="20"/>
  <c r="CL26" i="20"/>
  <c r="CL25" i="20"/>
  <c r="CL24" i="20"/>
  <c r="CL23" i="20"/>
  <c r="CL22" i="20"/>
  <c r="CL21" i="20"/>
  <c r="CL20" i="20"/>
  <c r="CL19" i="20"/>
  <c r="CL18" i="20"/>
  <c r="CL17" i="20"/>
  <c r="CL16" i="20"/>
  <c r="CL37" i="20"/>
  <c r="CL15" i="20"/>
  <c r="CL14" i="20"/>
  <c r="CL13" i="20"/>
  <c r="CL12" i="20"/>
  <c r="CL11" i="20"/>
  <c r="CL10" i="20"/>
  <c r="CL9" i="20"/>
  <c r="CL8" i="20"/>
  <c r="CL7" i="20"/>
  <c r="CL6" i="20"/>
  <c r="CL29" i="20"/>
  <c r="CL5" i="20"/>
  <c r="CL33" i="20"/>
  <c r="DA52" i="20"/>
  <c r="DA50" i="20"/>
  <c r="DA48" i="20"/>
  <c r="DA46" i="20"/>
  <c r="DA51" i="20"/>
  <c r="DA49" i="20"/>
  <c r="DA47" i="20"/>
  <c r="DA43" i="20"/>
  <c r="DA41" i="20"/>
  <c r="DA39" i="20"/>
  <c r="DA44" i="20"/>
  <c r="DA45" i="20"/>
  <c r="DA40" i="20"/>
  <c r="DA35" i="20"/>
  <c r="DA31" i="20"/>
  <c r="DA27" i="20"/>
  <c r="DA36" i="20"/>
  <c r="DA32" i="20"/>
  <c r="DA28" i="20"/>
  <c r="DA42" i="20"/>
  <c r="DA37" i="20"/>
  <c r="DA33" i="20"/>
  <c r="DA29" i="20"/>
  <c r="DA26" i="20"/>
  <c r="DA25" i="20"/>
  <c r="DA24" i="20"/>
  <c r="DA23" i="20"/>
  <c r="DA22" i="20"/>
  <c r="DA21" i="20"/>
  <c r="DA20" i="20"/>
  <c r="DA19" i="20"/>
  <c r="DA18" i="20"/>
  <c r="DA17" i="20"/>
  <c r="DA16" i="20"/>
  <c r="DA34" i="20"/>
  <c r="DA5" i="20"/>
  <c r="DA38" i="20"/>
  <c r="DA15" i="20"/>
  <c r="DA14" i="20"/>
  <c r="DA13" i="20"/>
  <c r="DA12" i="20"/>
  <c r="DA11" i="20"/>
  <c r="DA10" i="20"/>
  <c r="DA9" i="20"/>
  <c r="DA8" i="20"/>
  <c r="DA7" i="20"/>
  <c r="DA6" i="20"/>
  <c r="DA30" i="20"/>
  <c r="HR52" i="20"/>
  <c r="HR51" i="20"/>
  <c r="HR50" i="20"/>
  <c r="HR49" i="20"/>
  <c r="HR48" i="20"/>
  <c r="HR47" i="20"/>
  <c r="HR46" i="20"/>
  <c r="HR45" i="20"/>
  <c r="HR44" i="20"/>
  <c r="HR43" i="20"/>
  <c r="HR42" i="20"/>
  <c r="HR41" i="20"/>
  <c r="HR40" i="20"/>
  <c r="HR39" i="20"/>
  <c r="HR38" i="20"/>
  <c r="HR37" i="20"/>
  <c r="HR36" i="20"/>
  <c r="HR35" i="20"/>
  <c r="HR34" i="20"/>
  <c r="HR33" i="20"/>
  <c r="HR32" i="20"/>
  <c r="HR31" i="20"/>
  <c r="HR30" i="20"/>
  <c r="HR29" i="20"/>
  <c r="HR28" i="20"/>
  <c r="HR27" i="20"/>
  <c r="HR26" i="20"/>
  <c r="HR25" i="20"/>
  <c r="HR24" i="20"/>
  <c r="HR23" i="20"/>
  <c r="HR22" i="20"/>
  <c r="HR21" i="20"/>
  <c r="HR20" i="20"/>
  <c r="HR19" i="20"/>
  <c r="HR18" i="20"/>
  <c r="HR17" i="20"/>
  <c r="HR16" i="20"/>
  <c r="HR15" i="20"/>
  <c r="HR14" i="20"/>
  <c r="HR13" i="20"/>
  <c r="HR12" i="20"/>
  <c r="HR11" i="20"/>
  <c r="HR10" i="20"/>
  <c r="HR9" i="20"/>
  <c r="HR8" i="20"/>
  <c r="HR7" i="20"/>
  <c r="HR6" i="20"/>
  <c r="HR5" i="20"/>
  <c r="GK52" i="20"/>
  <c r="GK50" i="20"/>
  <c r="GK48" i="20"/>
  <c r="GK46" i="20"/>
  <c r="GK44" i="20"/>
  <c r="GK43" i="20"/>
  <c r="GK42" i="20"/>
  <c r="GK41" i="20"/>
  <c r="GK47" i="20"/>
  <c r="GK49" i="20"/>
  <c r="GK39" i="20"/>
  <c r="GK37" i="20"/>
  <c r="GK36" i="20"/>
  <c r="GK35" i="20"/>
  <c r="GK34" i="20"/>
  <c r="GK33" i="20"/>
  <c r="GK32" i="20"/>
  <c r="GK31" i="20"/>
  <c r="GK30" i="20"/>
  <c r="GK29" i="20"/>
  <c r="GK28" i="20"/>
  <c r="GK27" i="20"/>
  <c r="GK51" i="20"/>
  <c r="GK40" i="20"/>
  <c r="GK25" i="20"/>
  <c r="GK24" i="20"/>
  <c r="GK23" i="20"/>
  <c r="GK22" i="20"/>
  <c r="GK21" i="20"/>
  <c r="GK20" i="20"/>
  <c r="GK19" i="20"/>
  <c r="GK18" i="20"/>
  <c r="GK17" i="20"/>
  <c r="GK16" i="20"/>
  <c r="GK15" i="20"/>
  <c r="GK45" i="20"/>
  <c r="GK26" i="20"/>
  <c r="GK38" i="20"/>
  <c r="GK13" i="20"/>
  <c r="GK9" i="20"/>
  <c r="GK5" i="20"/>
  <c r="GK14" i="20"/>
  <c r="GK10" i="20"/>
  <c r="GK12" i="20"/>
  <c r="GK8" i="20"/>
  <c r="GK11" i="20"/>
  <c r="GK7" i="20"/>
  <c r="GK6" i="20"/>
  <c r="FJ52" i="20"/>
  <c r="FJ51" i="20"/>
  <c r="FJ50" i="20"/>
  <c r="FJ49" i="20"/>
  <c r="FJ48" i="20"/>
  <c r="FJ47" i="20"/>
  <c r="FJ46" i="20"/>
  <c r="FJ45" i="20"/>
  <c r="FJ44" i="20"/>
  <c r="FJ43" i="20"/>
  <c r="FJ42" i="20"/>
  <c r="FJ41" i="20"/>
  <c r="FJ40" i="20"/>
  <c r="FJ39" i="20"/>
  <c r="FJ38" i="20"/>
  <c r="FJ37" i="20"/>
  <c r="FJ36" i="20"/>
  <c r="FJ35" i="20"/>
  <c r="FJ34" i="20"/>
  <c r="FJ33" i="20"/>
  <c r="FJ32" i="20"/>
  <c r="FJ31" i="20"/>
  <c r="FJ30" i="20"/>
  <c r="FJ29" i="20"/>
  <c r="FJ28" i="20"/>
  <c r="FJ27" i="20"/>
  <c r="FJ26" i="20"/>
  <c r="FJ25" i="20"/>
  <c r="FJ24" i="20"/>
  <c r="FJ23" i="20"/>
  <c r="FJ22" i="20"/>
  <c r="FJ21" i="20"/>
  <c r="FJ20" i="20"/>
  <c r="FJ19" i="20"/>
  <c r="FJ18" i="20"/>
  <c r="FJ17" i="20"/>
  <c r="FJ16" i="20"/>
  <c r="FJ15" i="20"/>
  <c r="FJ14" i="20"/>
  <c r="FJ13" i="20"/>
  <c r="FJ12" i="20"/>
  <c r="FJ11" i="20"/>
  <c r="FJ10" i="20"/>
  <c r="FJ9" i="20"/>
  <c r="FJ8" i="20"/>
  <c r="FJ7" i="20"/>
  <c r="FJ6" i="20"/>
  <c r="FJ5" i="20"/>
  <c r="EC52" i="20"/>
  <c r="EC50" i="20"/>
  <c r="EC48" i="20"/>
  <c r="EC46" i="20"/>
  <c r="EC44" i="20"/>
  <c r="EC43" i="20"/>
  <c r="EC42" i="20"/>
  <c r="EC51" i="20"/>
  <c r="EC45" i="20"/>
  <c r="EC41" i="20"/>
  <c r="EC39" i="20"/>
  <c r="EC37" i="20"/>
  <c r="EC36" i="20"/>
  <c r="EC35" i="20"/>
  <c r="EC34" i="20"/>
  <c r="EC33" i="20"/>
  <c r="EC32" i="20"/>
  <c r="EC31" i="20"/>
  <c r="EC30" i="20"/>
  <c r="EC29" i="20"/>
  <c r="EC28" i="20"/>
  <c r="EC27" i="20"/>
  <c r="EC47" i="20"/>
  <c r="EC38" i="20"/>
  <c r="EC49" i="20"/>
  <c r="EC26" i="20"/>
  <c r="EC25" i="20"/>
  <c r="EC24" i="20"/>
  <c r="EC23" i="20"/>
  <c r="EC22" i="20"/>
  <c r="EC21" i="20"/>
  <c r="EC20" i="20"/>
  <c r="EC19" i="20"/>
  <c r="EC18" i="20"/>
  <c r="EC17" i="20"/>
  <c r="EC16" i="20"/>
  <c r="EC15" i="20"/>
  <c r="EC40" i="20"/>
  <c r="EC13" i="20"/>
  <c r="EC9" i="20"/>
  <c r="EC5" i="20"/>
  <c r="EC8" i="20"/>
  <c r="EC12" i="20"/>
  <c r="EC6" i="20"/>
  <c r="EC11" i="20"/>
  <c r="EC7" i="20"/>
  <c r="EC14" i="20"/>
  <c r="EC10" i="20"/>
  <c r="ES52" i="20"/>
  <c r="ES51" i="20"/>
  <c r="ES50" i="20"/>
  <c r="ES49" i="20"/>
  <c r="ES48" i="20"/>
  <c r="ES47" i="20"/>
  <c r="ES46" i="20"/>
  <c r="ES45" i="20"/>
  <c r="ES44" i="20"/>
  <c r="ES43" i="20"/>
  <c r="ES42" i="20"/>
  <c r="ES41" i="20"/>
  <c r="ES40" i="20"/>
  <c r="ES39" i="20"/>
  <c r="ES38" i="20"/>
  <c r="ES37" i="20"/>
  <c r="ES36" i="20"/>
  <c r="ES35" i="20"/>
  <c r="ES34" i="20"/>
  <c r="ES33" i="20"/>
  <c r="ES32" i="20"/>
  <c r="ES31" i="20"/>
  <c r="ES30" i="20"/>
  <c r="ES29" i="20"/>
  <c r="ES28" i="20"/>
  <c r="ES27" i="20"/>
  <c r="ES26" i="20"/>
  <c r="ES23" i="20"/>
  <c r="ES19" i="20"/>
  <c r="ES24" i="20"/>
  <c r="ES20" i="20"/>
  <c r="ES15" i="20"/>
  <c r="ES25" i="20"/>
  <c r="ES21" i="20"/>
  <c r="ES17" i="20"/>
  <c r="ES14" i="20"/>
  <c r="ES13" i="20"/>
  <c r="ES12" i="20"/>
  <c r="ES11" i="20"/>
  <c r="ES10" i="20"/>
  <c r="ES9" i="20"/>
  <c r="ES8" i="20"/>
  <c r="ES7" i="20"/>
  <c r="ES6" i="20"/>
  <c r="ES5" i="20"/>
  <c r="ES18" i="20"/>
  <c r="ES22" i="20"/>
  <c r="ES16" i="20"/>
  <c r="GM52" i="20"/>
  <c r="GM50" i="20"/>
  <c r="GM48" i="20"/>
  <c r="GM46" i="20"/>
  <c r="GM51" i="20"/>
  <c r="GM49" i="20"/>
  <c r="GM47" i="20"/>
  <c r="GM45" i="20"/>
  <c r="GM41" i="20"/>
  <c r="GM39" i="20"/>
  <c r="GM42" i="20"/>
  <c r="GM43" i="20"/>
  <c r="GM40" i="20"/>
  <c r="GM38" i="20"/>
  <c r="GM37" i="20"/>
  <c r="GM33" i="20"/>
  <c r="GM29" i="20"/>
  <c r="GM34" i="20"/>
  <c r="GM30" i="20"/>
  <c r="GM26" i="20"/>
  <c r="GM35" i="20"/>
  <c r="GM31" i="20"/>
  <c r="GM27" i="20"/>
  <c r="GM25" i="20"/>
  <c r="GM24" i="20"/>
  <c r="GM23" i="20"/>
  <c r="GM22" i="20"/>
  <c r="GM21" i="20"/>
  <c r="GM20" i="20"/>
  <c r="GM19" i="20"/>
  <c r="GM18" i="20"/>
  <c r="GM17" i="20"/>
  <c r="GM16" i="20"/>
  <c r="GM15" i="20"/>
  <c r="GM32" i="20"/>
  <c r="GM36" i="20"/>
  <c r="GM14" i="20"/>
  <c r="GM13" i="20"/>
  <c r="GM12" i="20"/>
  <c r="GM11" i="20"/>
  <c r="GM10" i="20"/>
  <c r="GM9" i="20"/>
  <c r="GM8" i="20"/>
  <c r="GM7" i="20"/>
  <c r="GM6" i="20"/>
  <c r="GM5" i="20"/>
  <c r="GM44" i="20"/>
  <c r="GM28" i="20"/>
  <c r="EE52" i="20"/>
  <c r="EE50" i="20"/>
  <c r="EE48" i="20"/>
  <c r="EE46" i="20"/>
  <c r="EE51" i="20"/>
  <c r="EE49" i="20"/>
  <c r="EE47" i="20"/>
  <c r="EE45" i="20"/>
  <c r="EE41" i="20"/>
  <c r="EE39" i="20"/>
  <c r="EE42" i="20"/>
  <c r="EE38" i="20"/>
  <c r="EE43" i="20"/>
  <c r="EE40" i="20"/>
  <c r="EE44" i="20"/>
  <c r="EE37" i="20"/>
  <c r="EE33" i="20"/>
  <c r="EE29" i="20"/>
  <c r="EE34" i="20"/>
  <c r="EE30" i="20"/>
  <c r="EE35" i="20"/>
  <c r="EE31" i="20"/>
  <c r="EE27" i="20"/>
  <c r="EE26" i="20"/>
  <c r="EE25" i="20"/>
  <c r="EE24" i="20"/>
  <c r="EE23" i="20"/>
  <c r="EE22" i="20"/>
  <c r="EE21" i="20"/>
  <c r="EE20" i="20"/>
  <c r="EE19" i="20"/>
  <c r="EE18" i="20"/>
  <c r="EE17" i="20"/>
  <c r="EE16" i="20"/>
  <c r="EE15" i="20"/>
  <c r="EE28" i="20"/>
  <c r="EE5" i="20"/>
  <c r="EE32" i="20"/>
  <c r="EE14" i="20"/>
  <c r="EE13" i="20"/>
  <c r="EE12" i="20"/>
  <c r="EE11" i="20"/>
  <c r="EE10" i="20"/>
  <c r="EE9" i="20"/>
  <c r="EE8" i="20"/>
  <c r="EE7" i="20"/>
  <c r="EE6" i="20"/>
  <c r="EE36" i="20"/>
  <c r="HP52" i="20"/>
  <c r="HP51" i="20"/>
  <c r="HP50" i="20"/>
  <c r="HP49" i="20"/>
  <c r="HP48" i="20"/>
  <c r="HP47" i="20"/>
  <c r="HP46" i="20"/>
  <c r="HP45" i="20"/>
  <c r="HP44" i="20"/>
  <c r="HP43" i="20"/>
  <c r="HP42" i="20"/>
  <c r="HP41" i="20"/>
  <c r="HP40" i="20"/>
  <c r="HP39" i="20"/>
  <c r="HP38" i="20"/>
  <c r="HP37" i="20"/>
  <c r="HP36" i="20"/>
  <c r="HP35" i="20"/>
  <c r="HP34" i="20"/>
  <c r="HP33" i="20"/>
  <c r="HP32" i="20"/>
  <c r="HP31" i="20"/>
  <c r="HP30" i="20"/>
  <c r="HP29" i="20"/>
  <c r="HP28" i="20"/>
  <c r="HP27" i="20"/>
  <c r="HP26" i="20"/>
  <c r="HP24" i="20"/>
  <c r="HP20" i="20"/>
  <c r="HP25" i="20"/>
  <c r="HP21" i="20"/>
  <c r="HP17" i="20"/>
  <c r="HP22" i="20"/>
  <c r="HP18" i="20"/>
  <c r="HP16" i="20"/>
  <c r="HP14" i="20"/>
  <c r="HP13" i="20"/>
  <c r="HP12" i="20"/>
  <c r="HP11" i="20"/>
  <c r="HP10" i="20"/>
  <c r="HP9" i="20"/>
  <c r="HP8" i="20"/>
  <c r="HP7" i="20"/>
  <c r="HP6" i="20"/>
  <c r="HP5" i="20"/>
  <c r="HP19" i="20"/>
  <c r="HP15" i="20"/>
  <c r="HP23" i="20"/>
  <c r="HO52" i="20"/>
  <c r="HO50" i="20"/>
  <c r="HO48" i="20"/>
  <c r="HO46" i="20"/>
  <c r="HO44" i="20"/>
  <c r="HO43" i="20"/>
  <c r="HO42" i="20"/>
  <c r="HO41" i="20"/>
  <c r="HO49" i="20"/>
  <c r="HO51" i="20"/>
  <c r="HO39" i="20"/>
  <c r="HO37" i="20"/>
  <c r="HO36" i="20"/>
  <c r="HO35" i="20"/>
  <c r="HO34" i="20"/>
  <c r="HO33" i="20"/>
  <c r="HO32" i="20"/>
  <c r="HO31" i="20"/>
  <c r="HO30" i="20"/>
  <c r="HO29" i="20"/>
  <c r="HO28" i="20"/>
  <c r="HO27" i="20"/>
  <c r="HO45" i="20"/>
  <c r="HO25" i="20"/>
  <c r="HO24" i="20"/>
  <c r="HO23" i="20"/>
  <c r="HO22" i="20"/>
  <c r="HO21" i="20"/>
  <c r="HO20" i="20"/>
  <c r="HO19" i="20"/>
  <c r="HO18" i="20"/>
  <c r="HO17" i="20"/>
  <c r="HO16" i="20"/>
  <c r="HO15" i="20"/>
  <c r="HO47" i="20"/>
  <c r="HO38" i="20"/>
  <c r="HO26" i="20"/>
  <c r="HO40" i="20"/>
  <c r="HO11" i="20"/>
  <c r="HO7" i="20"/>
  <c r="HO6" i="20"/>
  <c r="HO14" i="20"/>
  <c r="HO10" i="20"/>
  <c r="HO13" i="20"/>
  <c r="HO9" i="20"/>
  <c r="HO5" i="20"/>
  <c r="HO12" i="20"/>
  <c r="HO8" i="20"/>
  <c r="FW52" i="20"/>
  <c r="FW51" i="20"/>
  <c r="FW50" i="20"/>
  <c r="FW49" i="20"/>
  <c r="FW48" i="20"/>
  <c r="FW47" i="20"/>
  <c r="FW46" i="20"/>
  <c r="FW45" i="20"/>
  <c r="FW44" i="20"/>
  <c r="FW43" i="20"/>
  <c r="FW42" i="20"/>
  <c r="FW41" i="20"/>
  <c r="FW40" i="20"/>
  <c r="FW39" i="20"/>
  <c r="FW38" i="20"/>
  <c r="FW37" i="20"/>
  <c r="FW36" i="20"/>
  <c r="FW35" i="20"/>
  <c r="FW34" i="20"/>
  <c r="FW33" i="20"/>
  <c r="FW32" i="20"/>
  <c r="FW31" i="20"/>
  <c r="FW30" i="20"/>
  <c r="FW29" i="20"/>
  <c r="FW28" i="20"/>
  <c r="FW27" i="20"/>
  <c r="FW26" i="20"/>
  <c r="FW25" i="20"/>
  <c r="FW21" i="20"/>
  <c r="FW17" i="20"/>
  <c r="FW22" i="20"/>
  <c r="FW18" i="20"/>
  <c r="FW16" i="20"/>
  <c r="FW23" i="20"/>
  <c r="FW19" i="20"/>
  <c r="FW15" i="20"/>
  <c r="FW14" i="20"/>
  <c r="FW13" i="20"/>
  <c r="FW12" i="20"/>
  <c r="FW11" i="20"/>
  <c r="FW10" i="20"/>
  <c r="FW9" i="20"/>
  <c r="FW8" i="20"/>
  <c r="FW7" i="20"/>
  <c r="FW6" i="20"/>
  <c r="FW5" i="20"/>
  <c r="FW20" i="20"/>
  <c r="FW24" i="20"/>
  <c r="DN51" i="20"/>
  <c r="DN49" i="20"/>
  <c r="DN47" i="20"/>
  <c r="DN45" i="20"/>
  <c r="DN44" i="20"/>
  <c r="DN43" i="20"/>
  <c r="DN42" i="20"/>
  <c r="DN46" i="20"/>
  <c r="DN48" i="20"/>
  <c r="DN40" i="20"/>
  <c r="DN38" i="20"/>
  <c r="DN37" i="20"/>
  <c r="DN36" i="20"/>
  <c r="DN35" i="20"/>
  <c r="DN34" i="20"/>
  <c r="DN33" i="20"/>
  <c r="DN32" i="20"/>
  <c r="DN31" i="20"/>
  <c r="DN30" i="20"/>
  <c r="DN29" i="20"/>
  <c r="DN28" i="20"/>
  <c r="DN27" i="20"/>
  <c r="DN50" i="20"/>
  <c r="DN52" i="20"/>
  <c r="DN39" i="20"/>
  <c r="DN26" i="20"/>
  <c r="DN25" i="20"/>
  <c r="DN24" i="20"/>
  <c r="DN23" i="20"/>
  <c r="DN22" i="20"/>
  <c r="DN21" i="20"/>
  <c r="DN20" i="20"/>
  <c r="DN19" i="20"/>
  <c r="DN18" i="20"/>
  <c r="DN17" i="20"/>
  <c r="DN16" i="20"/>
  <c r="DN41" i="20"/>
  <c r="DN14" i="20"/>
  <c r="DN10" i="20"/>
  <c r="DN6" i="20"/>
  <c r="DN15" i="20"/>
  <c r="DN7" i="20"/>
  <c r="DN13" i="20"/>
  <c r="DN9" i="20"/>
  <c r="DN12" i="20"/>
  <c r="DN8" i="20"/>
  <c r="DN5" i="20"/>
  <c r="DN11" i="20"/>
  <c r="CZ52" i="20"/>
  <c r="CZ51" i="20"/>
  <c r="CZ50" i="20"/>
  <c r="CZ49" i="20"/>
  <c r="CZ48" i="20"/>
  <c r="CZ47" i="20"/>
  <c r="CZ46" i="20"/>
  <c r="CZ45" i="20"/>
  <c r="CZ44" i="20"/>
  <c r="CZ43" i="20"/>
  <c r="CZ42" i="20"/>
  <c r="CZ41" i="20"/>
  <c r="CZ40" i="20"/>
  <c r="CZ39" i="20"/>
  <c r="CZ38" i="20"/>
  <c r="CZ37" i="20"/>
  <c r="CZ36" i="20"/>
  <c r="CZ35" i="20"/>
  <c r="CZ34" i="20"/>
  <c r="CZ33" i="20"/>
  <c r="CZ32" i="20"/>
  <c r="CZ31" i="20"/>
  <c r="CZ30" i="20"/>
  <c r="CZ29" i="20"/>
  <c r="CZ28" i="20"/>
  <c r="CZ27" i="20"/>
  <c r="CZ24" i="20"/>
  <c r="CZ20" i="20"/>
  <c r="CZ25" i="20"/>
  <c r="CZ21" i="20"/>
  <c r="CZ17" i="20"/>
  <c r="CZ26" i="20"/>
  <c r="CZ22" i="20"/>
  <c r="CZ18" i="20"/>
  <c r="CZ16" i="20"/>
  <c r="CZ15" i="20"/>
  <c r="CZ14" i="20"/>
  <c r="CZ13" i="20"/>
  <c r="CZ12" i="20"/>
  <c r="CZ11" i="20"/>
  <c r="CZ10" i="20"/>
  <c r="CZ9" i="20"/>
  <c r="CZ8" i="20"/>
  <c r="CZ7" i="20"/>
  <c r="CZ6" i="20"/>
  <c r="CZ5" i="20"/>
  <c r="CZ23" i="20"/>
  <c r="CZ19" i="20"/>
  <c r="EF52" i="20"/>
  <c r="EF51" i="20"/>
  <c r="EF50" i="20"/>
  <c r="EF49" i="20"/>
  <c r="EF48" i="20"/>
  <c r="EF47" i="20"/>
  <c r="EF46" i="20"/>
  <c r="EF45" i="20"/>
  <c r="EF44" i="20"/>
  <c r="EF43" i="20"/>
  <c r="EF42" i="20"/>
  <c r="EF41" i="20"/>
  <c r="EF40" i="20"/>
  <c r="EF39" i="20"/>
  <c r="EF38" i="20"/>
  <c r="EF37" i="20"/>
  <c r="EF36" i="20"/>
  <c r="EF35" i="20"/>
  <c r="EF34" i="20"/>
  <c r="EF33" i="20"/>
  <c r="EF32" i="20"/>
  <c r="EF31" i="20"/>
  <c r="EF30" i="20"/>
  <c r="EF29" i="20"/>
  <c r="EF28" i="20"/>
  <c r="EF27" i="20"/>
  <c r="EF26" i="20"/>
  <c r="EF25" i="20"/>
  <c r="EF24" i="20"/>
  <c r="EF23" i="20"/>
  <c r="EF22" i="20"/>
  <c r="EF21" i="20"/>
  <c r="EF20" i="20"/>
  <c r="EF19" i="20"/>
  <c r="EF18" i="20"/>
  <c r="EF17" i="20"/>
  <c r="EF16" i="20"/>
  <c r="EF14" i="20"/>
  <c r="EF13" i="20"/>
  <c r="EF12" i="20"/>
  <c r="EF11" i="20"/>
  <c r="EF10" i="20"/>
  <c r="EF9" i="20"/>
  <c r="EF8" i="20"/>
  <c r="EF7" i="20"/>
  <c r="EF6" i="20"/>
  <c r="EF5" i="20"/>
  <c r="EF15" i="20"/>
  <c r="FX51" i="20"/>
  <c r="FX49" i="20"/>
  <c r="FX47" i="20"/>
  <c r="FX45" i="20"/>
  <c r="FX52" i="20"/>
  <c r="FX50" i="20"/>
  <c r="FX48" i="20"/>
  <c r="FX46" i="20"/>
  <c r="FX44" i="20"/>
  <c r="FX40" i="20"/>
  <c r="FX38" i="20"/>
  <c r="FX41" i="20"/>
  <c r="FX42" i="20"/>
  <c r="FX39" i="20"/>
  <c r="FX36" i="20"/>
  <c r="FX32" i="20"/>
  <c r="FX28" i="20"/>
  <c r="FX37" i="20"/>
  <c r="FX33" i="20"/>
  <c r="FX29" i="20"/>
  <c r="FX43" i="20"/>
  <c r="FX34" i="20"/>
  <c r="FX30" i="20"/>
  <c r="FX25" i="20"/>
  <c r="FX24" i="20"/>
  <c r="FX23" i="20"/>
  <c r="FX22" i="20"/>
  <c r="FX21" i="20"/>
  <c r="FX20" i="20"/>
  <c r="FX19" i="20"/>
  <c r="FX18" i="20"/>
  <c r="FX17" i="20"/>
  <c r="FX16" i="20"/>
  <c r="FX15" i="20"/>
  <c r="FX35" i="20"/>
  <c r="FX5" i="20"/>
  <c r="FX14" i="20"/>
  <c r="FX13" i="20"/>
  <c r="FX12" i="20"/>
  <c r="FX11" i="20"/>
  <c r="FX10" i="20"/>
  <c r="FX9" i="20"/>
  <c r="FX8" i="20"/>
  <c r="FX7" i="20"/>
  <c r="FX6" i="20"/>
  <c r="FX27" i="20"/>
  <c r="FX26" i="20"/>
  <c r="FX31" i="20"/>
  <c r="HB51" i="20"/>
  <c r="HB49" i="20"/>
  <c r="HB47" i="20"/>
  <c r="HB45" i="20"/>
  <c r="HB52" i="20"/>
  <c r="HB50" i="20"/>
  <c r="HB48" i="20"/>
  <c r="HB46" i="20"/>
  <c r="HB42" i="20"/>
  <c r="HB40" i="20"/>
  <c r="HB38" i="20"/>
  <c r="HB43" i="20"/>
  <c r="HB44" i="20"/>
  <c r="HB39" i="20"/>
  <c r="HB34" i="20"/>
  <c r="HB30" i="20"/>
  <c r="HB35" i="20"/>
  <c r="HB31" i="20"/>
  <c r="HB27" i="20"/>
  <c r="HB36" i="20"/>
  <c r="HB32" i="20"/>
  <c r="HB28" i="20"/>
  <c r="HB25" i="20"/>
  <c r="HB24" i="20"/>
  <c r="HB23" i="20"/>
  <c r="HB22" i="20"/>
  <c r="HB21" i="20"/>
  <c r="HB20" i="20"/>
  <c r="HB19" i="20"/>
  <c r="HB18" i="20"/>
  <c r="HB17" i="20"/>
  <c r="HB16" i="20"/>
  <c r="HB15" i="20"/>
  <c r="HB41" i="20"/>
  <c r="HB29" i="20"/>
  <c r="HB33" i="20"/>
  <c r="HB26" i="20"/>
  <c r="HB14" i="20"/>
  <c r="HB13" i="20"/>
  <c r="HB12" i="20"/>
  <c r="HB11" i="20"/>
  <c r="HB10" i="20"/>
  <c r="HB9" i="20"/>
  <c r="HB8" i="20"/>
  <c r="HB7" i="20"/>
  <c r="HB6" i="20"/>
  <c r="HB5" i="20"/>
  <c r="HB37" i="20"/>
  <c r="ED52" i="20"/>
  <c r="ED51" i="20"/>
  <c r="ED50" i="20"/>
  <c r="ED49" i="20"/>
  <c r="ED48" i="20"/>
  <c r="ED47" i="20"/>
  <c r="ED46" i="20"/>
  <c r="ED45" i="20"/>
  <c r="ED44" i="20"/>
  <c r="ED43" i="20"/>
  <c r="ED42" i="20"/>
  <c r="ED41" i="20"/>
  <c r="ED40" i="20"/>
  <c r="ED39" i="20"/>
  <c r="ED38" i="20"/>
  <c r="ED37" i="20"/>
  <c r="ED36" i="20"/>
  <c r="ED35" i="20"/>
  <c r="ED34" i="20"/>
  <c r="ED33" i="20"/>
  <c r="ED32" i="20"/>
  <c r="ED31" i="20"/>
  <c r="ED30" i="20"/>
  <c r="ED29" i="20"/>
  <c r="ED28" i="20"/>
  <c r="ED27" i="20"/>
  <c r="ED26" i="20"/>
  <c r="ED22" i="20"/>
  <c r="ED18" i="20"/>
  <c r="ED16" i="20"/>
  <c r="ED23" i="20"/>
  <c r="ED19" i="20"/>
  <c r="ED24" i="20"/>
  <c r="ED20" i="20"/>
  <c r="ED14" i="20"/>
  <c r="ED13" i="20"/>
  <c r="ED12" i="20"/>
  <c r="ED11" i="20"/>
  <c r="ED10" i="20"/>
  <c r="ED9" i="20"/>
  <c r="ED8" i="20"/>
  <c r="ED7" i="20"/>
  <c r="ED6" i="20"/>
  <c r="ED5" i="20"/>
  <c r="ED21" i="20"/>
  <c r="ED17" i="20"/>
  <c r="ED25" i="20"/>
  <c r="ED15" i="20"/>
  <c r="HC52" i="20"/>
  <c r="HC51" i="20"/>
  <c r="HC50" i="20"/>
  <c r="HC49" i="20"/>
  <c r="HC48" i="20"/>
  <c r="HC47" i="20"/>
  <c r="HC46" i="20"/>
  <c r="HC45" i="20"/>
  <c r="HC44" i="20"/>
  <c r="HC43" i="20"/>
  <c r="HC42" i="20"/>
  <c r="HC41" i="20"/>
  <c r="HC40" i="20"/>
  <c r="HC39" i="20"/>
  <c r="HC38" i="20"/>
  <c r="HC37" i="20"/>
  <c r="HC36" i="20"/>
  <c r="HC35" i="20"/>
  <c r="HC34" i="20"/>
  <c r="HC33" i="20"/>
  <c r="HC32" i="20"/>
  <c r="HC31" i="20"/>
  <c r="HC30" i="20"/>
  <c r="HC29" i="20"/>
  <c r="HC28" i="20"/>
  <c r="HC27" i="20"/>
  <c r="HC26" i="20"/>
  <c r="HC25" i="20"/>
  <c r="HC24" i="20"/>
  <c r="HC23" i="20"/>
  <c r="HC22" i="20"/>
  <c r="HC21" i="20"/>
  <c r="HC20" i="20"/>
  <c r="HC19" i="20"/>
  <c r="HC18" i="20"/>
  <c r="HC17" i="20"/>
  <c r="HC16" i="20"/>
  <c r="HC15" i="20"/>
  <c r="HC14" i="20"/>
  <c r="HC13" i="20"/>
  <c r="HC12" i="20"/>
  <c r="HC11" i="20"/>
  <c r="HC10" i="20"/>
  <c r="HC9" i="20"/>
  <c r="HC8" i="20"/>
  <c r="HC7" i="20"/>
  <c r="HC6" i="20"/>
  <c r="HC5" i="20"/>
  <c r="HA52" i="20"/>
  <c r="HA51" i="20"/>
  <c r="HA50" i="20"/>
  <c r="HA49" i="20"/>
  <c r="HA48" i="20"/>
  <c r="HA47" i="20"/>
  <c r="HA46" i="20"/>
  <c r="HA45" i="20"/>
  <c r="HA44" i="20"/>
  <c r="HA43" i="20"/>
  <c r="HA42" i="20"/>
  <c r="HA41" i="20"/>
  <c r="HA40" i="20"/>
  <c r="HA39" i="20"/>
  <c r="HA38" i="20"/>
  <c r="HA37" i="20"/>
  <c r="HA36" i="20"/>
  <c r="HA35" i="20"/>
  <c r="HA34" i="20"/>
  <c r="HA33" i="20"/>
  <c r="HA32" i="20"/>
  <c r="HA31" i="20"/>
  <c r="HA30" i="20"/>
  <c r="HA29" i="20"/>
  <c r="HA28" i="20"/>
  <c r="HA27" i="20"/>
  <c r="HA26" i="20"/>
  <c r="HA23" i="20"/>
  <c r="HA19" i="20"/>
  <c r="HA15" i="20"/>
  <c r="HA24" i="20"/>
  <c r="HA20" i="20"/>
  <c r="HA25" i="20"/>
  <c r="HA21" i="20"/>
  <c r="HA17" i="20"/>
  <c r="HA14" i="20"/>
  <c r="HA13" i="20"/>
  <c r="HA12" i="20"/>
  <c r="HA11" i="20"/>
  <c r="HA10" i="20"/>
  <c r="HA9" i="20"/>
  <c r="HA8" i="20"/>
  <c r="HA7" i="20"/>
  <c r="HA6" i="20"/>
  <c r="HA5" i="20"/>
  <c r="HA22" i="20"/>
  <c r="HA16" i="20"/>
  <c r="HA18" i="20"/>
  <c r="GZ51" i="20"/>
  <c r="GZ49" i="20"/>
  <c r="GZ47" i="20"/>
  <c r="GZ45" i="20"/>
  <c r="GZ44" i="20"/>
  <c r="GZ43" i="20"/>
  <c r="GZ42" i="20"/>
  <c r="GZ41" i="20"/>
  <c r="GZ52" i="20"/>
  <c r="GZ46" i="20"/>
  <c r="GZ40" i="20"/>
  <c r="GZ38" i="20"/>
  <c r="GZ37" i="20"/>
  <c r="GZ36" i="20"/>
  <c r="GZ35" i="20"/>
  <c r="GZ34" i="20"/>
  <c r="GZ33" i="20"/>
  <c r="GZ32" i="20"/>
  <c r="GZ31" i="20"/>
  <c r="GZ30" i="20"/>
  <c r="GZ29" i="20"/>
  <c r="GZ28" i="20"/>
  <c r="GZ27" i="20"/>
  <c r="GZ48" i="20"/>
  <c r="GZ26" i="20"/>
  <c r="GZ25" i="20"/>
  <c r="GZ24" i="20"/>
  <c r="GZ23" i="20"/>
  <c r="GZ22" i="20"/>
  <c r="GZ21" i="20"/>
  <c r="GZ20" i="20"/>
  <c r="GZ19" i="20"/>
  <c r="GZ18" i="20"/>
  <c r="GZ17" i="20"/>
  <c r="GZ16" i="20"/>
  <c r="GZ15" i="20"/>
  <c r="GZ39" i="20"/>
  <c r="GZ50" i="20"/>
  <c r="GZ12" i="20"/>
  <c r="GZ8" i="20"/>
  <c r="GZ13" i="20"/>
  <c r="GZ9" i="20"/>
  <c r="GZ11" i="20"/>
  <c r="GZ7" i="20"/>
  <c r="GZ14" i="20"/>
  <c r="GZ10" i="20"/>
  <c r="GZ6" i="20"/>
  <c r="GZ5" i="20"/>
  <c r="ER51" i="20"/>
  <c r="ER49" i="20"/>
  <c r="ER47" i="20"/>
  <c r="ER45" i="20"/>
  <c r="ER44" i="20"/>
  <c r="ER43" i="20"/>
  <c r="ER42" i="20"/>
  <c r="ER41" i="20"/>
  <c r="ER48" i="20"/>
  <c r="ER50" i="20"/>
  <c r="ER40" i="20"/>
  <c r="ER37" i="20"/>
  <c r="ER36" i="20"/>
  <c r="ER35" i="20"/>
  <c r="ER34" i="20"/>
  <c r="ER33" i="20"/>
  <c r="ER32" i="20"/>
  <c r="ER31" i="20"/>
  <c r="ER30" i="20"/>
  <c r="ER29" i="20"/>
  <c r="ER28" i="20"/>
  <c r="ER27" i="20"/>
  <c r="ER52" i="20"/>
  <c r="ER46" i="20"/>
  <c r="ER26" i="20"/>
  <c r="ER25" i="20"/>
  <c r="ER24" i="20"/>
  <c r="ER23" i="20"/>
  <c r="ER22" i="20"/>
  <c r="ER21" i="20"/>
  <c r="ER20" i="20"/>
  <c r="ER19" i="20"/>
  <c r="ER18" i="20"/>
  <c r="ER17" i="20"/>
  <c r="ER16" i="20"/>
  <c r="ER15" i="20"/>
  <c r="ER38" i="20"/>
  <c r="ER12" i="20"/>
  <c r="ER8" i="20"/>
  <c r="ER7" i="20"/>
  <c r="ER5" i="20"/>
  <c r="ER39" i="20"/>
  <c r="ER11" i="20"/>
  <c r="ER9" i="20"/>
  <c r="ER14" i="20"/>
  <c r="ER10" i="20"/>
  <c r="ER6" i="20"/>
  <c r="ER13" i="20"/>
  <c r="DO52" i="20"/>
  <c r="DO51" i="20"/>
  <c r="DO50" i="20"/>
  <c r="DO49" i="20"/>
  <c r="DO48" i="20"/>
  <c r="DO47" i="20"/>
  <c r="DO46" i="20"/>
  <c r="DO45" i="20"/>
  <c r="DO44" i="20"/>
  <c r="DO43" i="20"/>
  <c r="DO42" i="20"/>
  <c r="DO41" i="20"/>
  <c r="DO40" i="20"/>
  <c r="DO39" i="20"/>
  <c r="DO38" i="20"/>
  <c r="DO37" i="20"/>
  <c r="DO36" i="20"/>
  <c r="DO35" i="20"/>
  <c r="DO34" i="20"/>
  <c r="DO33" i="20"/>
  <c r="DO32" i="20"/>
  <c r="DO31" i="20"/>
  <c r="DO30" i="20"/>
  <c r="DO29" i="20"/>
  <c r="DO28" i="20"/>
  <c r="DO27" i="20"/>
  <c r="DO25" i="20"/>
  <c r="DO21" i="20"/>
  <c r="DO17" i="20"/>
  <c r="DO26" i="20"/>
  <c r="DO22" i="20"/>
  <c r="DO18" i="20"/>
  <c r="DO16" i="20"/>
  <c r="DO23" i="20"/>
  <c r="DO19" i="20"/>
  <c r="DO15" i="20"/>
  <c r="DO14" i="20"/>
  <c r="DO13" i="20"/>
  <c r="DO12" i="20"/>
  <c r="DO11" i="20"/>
  <c r="DO10" i="20"/>
  <c r="DO9" i="20"/>
  <c r="DO8" i="20"/>
  <c r="DO7" i="20"/>
  <c r="DO6" i="20"/>
  <c r="DO5" i="20"/>
  <c r="DO24" i="20"/>
  <c r="DO20" i="20"/>
  <c r="EU52" i="20"/>
  <c r="EU51" i="20"/>
  <c r="EU50" i="20"/>
  <c r="EU49" i="20"/>
  <c r="EU48" i="20"/>
  <c r="EU47" i="20"/>
  <c r="EU46" i="20"/>
  <c r="EU45" i="20"/>
  <c r="EU44" i="20"/>
  <c r="EU43" i="20"/>
  <c r="EU42" i="20"/>
  <c r="EU41" i="20"/>
  <c r="EU40" i="20"/>
  <c r="EU39" i="20"/>
  <c r="EU38" i="20"/>
  <c r="EU37" i="20"/>
  <c r="EU36" i="20"/>
  <c r="EU35" i="20"/>
  <c r="EU34" i="20"/>
  <c r="EU33" i="20"/>
  <c r="EU32" i="20"/>
  <c r="EU31" i="20"/>
  <c r="EU30" i="20"/>
  <c r="EU29" i="20"/>
  <c r="EU28" i="20"/>
  <c r="EU27" i="20"/>
  <c r="EU26" i="20"/>
  <c r="EU25" i="20"/>
  <c r="EU24" i="20"/>
  <c r="EU23" i="20"/>
  <c r="EU22" i="20"/>
  <c r="EU21" i="20"/>
  <c r="EU20" i="20"/>
  <c r="EU19" i="20"/>
  <c r="EU18" i="20"/>
  <c r="EU17" i="20"/>
  <c r="EU16" i="20"/>
  <c r="EU15" i="20"/>
  <c r="EU14" i="20"/>
  <c r="EU13" i="20"/>
  <c r="EU12" i="20"/>
  <c r="EU11" i="20"/>
  <c r="EU10" i="20"/>
  <c r="EU9" i="20"/>
  <c r="EU8" i="20"/>
  <c r="EU7" i="20"/>
  <c r="EU6" i="20"/>
  <c r="EU5" i="20"/>
  <c r="FG52" i="20"/>
  <c r="FG50" i="20"/>
  <c r="FG48" i="20"/>
  <c r="FG46" i="20"/>
  <c r="FG44" i="20"/>
  <c r="FG43" i="20"/>
  <c r="FG42" i="20"/>
  <c r="FG41" i="20"/>
  <c r="FG45" i="20"/>
  <c r="FG38" i="20"/>
  <c r="FG47" i="20"/>
  <c r="FG39" i="20"/>
  <c r="FG37" i="20"/>
  <c r="FG36" i="20"/>
  <c r="FG35" i="20"/>
  <c r="FG34" i="20"/>
  <c r="FG33" i="20"/>
  <c r="FG32" i="20"/>
  <c r="FG31" i="20"/>
  <c r="FG30" i="20"/>
  <c r="FG29" i="20"/>
  <c r="FG28" i="20"/>
  <c r="FG27" i="20"/>
  <c r="FG49" i="20"/>
  <c r="FG25" i="20"/>
  <c r="FG24" i="20"/>
  <c r="FG23" i="20"/>
  <c r="FG22" i="20"/>
  <c r="FG21" i="20"/>
  <c r="FG20" i="20"/>
  <c r="FG19" i="20"/>
  <c r="FG18" i="20"/>
  <c r="FG17" i="20"/>
  <c r="FG16" i="20"/>
  <c r="FG15" i="20"/>
  <c r="FG51" i="20"/>
  <c r="FG40" i="20"/>
  <c r="FG26" i="20"/>
  <c r="FG11" i="20"/>
  <c r="FG7" i="20"/>
  <c r="FG8" i="20"/>
  <c r="FG14" i="20"/>
  <c r="FG10" i="20"/>
  <c r="FG6" i="20"/>
  <c r="FG12" i="20"/>
  <c r="FG13" i="20"/>
  <c r="FG9" i="20"/>
  <c r="FG5" i="20"/>
  <c r="FI52" i="20"/>
  <c r="FI50" i="20"/>
  <c r="FI48" i="20"/>
  <c r="FI46" i="20"/>
  <c r="FI51" i="20"/>
  <c r="FI49" i="20"/>
  <c r="FI47" i="20"/>
  <c r="FI45" i="20"/>
  <c r="FI43" i="20"/>
  <c r="FI39" i="20"/>
  <c r="FI44" i="20"/>
  <c r="FI41" i="20"/>
  <c r="FI40" i="20"/>
  <c r="FI38" i="20"/>
  <c r="FI35" i="20"/>
  <c r="FI31" i="20"/>
  <c r="FI27" i="20"/>
  <c r="FI42" i="20"/>
  <c r="FI36" i="20"/>
  <c r="FI32" i="20"/>
  <c r="FI28" i="20"/>
  <c r="FI26" i="20"/>
  <c r="FI37" i="20"/>
  <c r="FI33" i="20"/>
  <c r="FI29" i="20"/>
  <c r="FI25" i="20"/>
  <c r="FI24" i="20"/>
  <c r="FI23" i="20"/>
  <c r="FI22" i="20"/>
  <c r="FI21" i="20"/>
  <c r="FI20" i="20"/>
  <c r="FI19" i="20"/>
  <c r="FI18" i="20"/>
  <c r="FI17" i="20"/>
  <c r="FI16" i="20"/>
  <c r="FI15" i="20"/>
  <c r="FI14" i="20"/>
  <c r="FI13" i="20"/>
  <c r="FI12" i="20"/>
  <c r="FI11" i="20"/>
  <c r="FI10" i="20"/>
  <c r="FI9" i="20"/>
  <c r="FI8" i="20"/>
  <c r="FI7" i="20"/>
  <c r="FI6" i="20"/>
  <c r="FI5" i="20"/>
  <c r="FI30" i="20"/>
  <c r="FI34" i="20"/>
  <c r="DP51" i="20"/>
  <c r="DP49" i="20"/>
  <c r="DP47" i="20"/>
  <c r="DP45" i="20"/>
  <c r="DP52" i="20"/>
  <c r="DP50" i="20"/>
  <c r="DP48" i="20"/>
  <c r="DP46" i="20"/>
  <c r="DP44" i="20"/>
  <c r="DP40" i="20"/>
  <c r="DP38" i="20"/>
  <c r="DP42" i="20"/>
  <c r="DP41" i="20"/>
  <c r="DP39" i="20"/>
  <c r="DP36" i="20"/>
  <c r="DP32" i="20"/>
  <c r="DP28" i="20"/>
  <c r="DP37" i="20"/>
  <c r="DP33" i="20"/>
  <c r="DP29" i="20"/>
  <c r="DP34" i="20"/>
  <c r="DP30" i="20"/>
  <c r="DP26" i="20"/>
  <c r="DP25" i="20"/>
  <c r="DP24" i="20"/>
  <c r="DP23" i="20"/>
  <c r="DP22" i="20"/>
  <c r="DP21" i="20"/>
  <c r="DP20" i="20"/>
  <c r="DP19" i="20"/>
  <c r="DP18" i="20"/>
  <c r="DP17" i="20"/>
  <c r="DP16" i="20"/>
  <c r="DP31" i="20"/>
  <c r="DP35" i="20"/>
  <c r="DP15" i="20"/>
  <c r="DP14" i="20"/>
  <c r="DP13" i="20"/>
  <c r="DP12" i="20"/>
  <c r="DP11" i="20"/>
  <c r="DP10" i="20"/>
  <c r="DP9" i="20"/>
  <c r="DP8" i="20"/>
  <c r="DP7" i="20"/>
  <c r="DP6" i="20"/>
  <c r="DP43" i="20"/>
  <c r="DP5" i="20"/>
  <c r="DP27" i="20"/>
  <c r="AA4" i="19"/>
  <c r="DQ25" i="30"/>
  <c r="DQ49" i="30"/>
  <c r="DQ48" i="30"/>
  <c r="DQ22" i="30"/>
  <c r="CS7" i="30"/>
  <c r="CS41" i="30"/>
  <c r="CS6" i="30"/>
  <c r="CS44" i="30"/>
  <c r="CS22" i="30"/>
  <c r="CS25" i="30"/>
  <c r="CS23" i="30"/>
  <c r="CS38" i="30"/>
  <c r="CS12" i="30"/>
  <c r="CS39" i="30"/>
  <c r="CS9" i="30"/>
  <c r="CS28" i="30"/>
  <c r="CS11" i="30"/>
  <c r="CS27" i="30"/>
  <c r="CS43" i="30"/>
  <c r="CS10" i="30"/>
  <c r="CS26" i="30"/>
  <c r="CS42" i="30"/>
  <c r="CS13" i="30"/>
  <c r="CS29" i="30"/>
  <c r="CS45" i="30"/>
  <c r="CS16" i="30"/>
  <c r="CS32" i="30"/>
  <c r="CS48" i="30"/>
  <c r="CS15" i="30"/>
  <c r="CS31" i="30"/>
  <c r="CS47" i="30"/>
  <c r="CS14" i="30"/>
  <c r="CS30" i="30"/>
  <c r="CS46" i="30"/>
  <c r="CS17" i="30"/>
  <c r="CS33" i="30"/>
  <c r="CS49" i="30"/>
  <c r="CS20" i="30"/>
  <c r="CS36" i="30"/>
  <c r="CS52" i="30"/>
  <c r="CS5" i="30"/>
  <c r="CS19" i="30"/>
  <c r="CS35" i="30"/>
  <c r="CS51" i="30"/>
  <c r="CS18" i="30"/>
  <c r="CS34" i="30"/>
  <c r="CS50" i="30"/>
  <c r="CS21" i="30"/>
  <c r="CS37" i="30"/>
  <c r="CS8" i="30"/>
  <c r="CS24" i="30"/>
  <c r="DQ46" i="30"/>
  <c r="DQ39" i="30"/>
  <c r="DQ51" i="30"/>
  <c r="DQ24" i="30"/>
  <c r="DQ26" i="30"/>
  <c r="DQ50" i="30"/>
  <c r="DQ5" i="30"/>
  <c r="DQ29" i="30"/>
  <c r="DQ7" i="30"/>
  <c r="DQ43" i="30"/>
  <c r="DQ28" i="30"/>
  <c r="DQ52" i="30"/>
  <c r="DQ6" i="30"/>
  <c r="DQ30" i="30"/>
  <c r="DQ23" i="30"/>
  <c r="DQ9" i="30"/>
  <c r="DQ33" i="30"/>
  <c r="DQ11" i="30"/>
  <c r="DQ8" i="30"/>
  <c r="DQ32" i="30"/>
  <c r="DQ10" i="30"/>
  <c r="DQ34" i="30"/>
  <c r="DQ27" i="30"/>
  <c r="DQ13" i="30"/>
  <c r="DQ37" i="30"/>
  <c r="DQ15" i="30"/>
  <c r="DQ12" i="30"/>
  <c r="DQ36" i="30"/>
  <c r="DQ14" i="30"/>
  <c r="DQ38" i="30"/>
  <c r="DQ31" i="30"/>
  <c r="DQ17" i="30"/>
  <c r="DQ41" i="30"/>
  <c r="DQ19" i="30"/>
  <c r="DQ16" i="30"/>
  <c r="DQ40" i="30"/>
  <c r="DQ18" i="30"/>
  <c r="DQ42" i="30"/>
  <c r="DQ47" i="30"/>
  <c r="DQ21" i="30"/>
  <c r="DQ45" i="30"/>
  <c r="DQ35" i="30"/>
  <c r="DQ20" i="30"/>
  <c r="CK17" i="30"/>
  <c r="CK42" i="30"/>
  <c r="CK5" i="30"/>
  <c r="CK26" i="30"/>
  <c r="CK15" i="30"/>
  <c r="CK29" i="30"/>
  <c r="CK12" i="30"/>
  <c r="CK39" i="30"/>
  <c r="CK41" i="30"/>
  <c r="CK24" i="30"/>
  <c r="CK51" i="30"/>
  <c r="CK11" i="30"/>
  <c r="CK36" i="30"/>
  <c r="CK22" i="30"/>
  <c r="CK35" i="30"/>
  <c r="CK48" i="30"/>
  <c r="CK7" i="30"/>
  <c r="CK47" i="30"/>
  <c r="CK46" i="30"/>
  <c r="CK25" i="30"/>
  <c r="CK49" i="30"/>
  <c r="CK18" i="30"/>
  <c r="CK8" i="30"/>
  <c r="CK32" i="30"/>
  <c r="CK23" i="30"/>
  <c r="CK6" i="30"/>
  <c r="CK9" i="30"/>
  <c r="CK33" i="30"/>
  <c r="CK19" i="30"/>
  <c r="CK30" i="30"/>
  <c r="CK16" i="30"/>
  <c r="CK40" i="30"/>
  <c r="CK31" i="30"/>
  <c r="CK14" i="30"/>
  <c r="CK13" i="30"/>
  <c r="CK37" i="30"/>
  <c r="CK27" i="30"/>
  <c r="CK34" i="30"/>
  <c r="CK20" i="30"/>
  <c r="CK44" i="30"/>
  <c r="CK43" i="30"/>
  <c r="CK38" i="30"/>
  <c r="CK21" i="30"/>
  <c r="CK45" i="30"/>
  <c r="CK10" i="30"/>
  <c r="CK50" i="30"/>
  <c r="CK28" i="30"/>
  <c r="DP48" i="30"/>
  <c r="DP47" i="30"/>
  <c r="DP45" i="30"/>
  <c r="DP13" i="30"/>
  <c r="DP16" i="30"/>
  <c r="DP15" i="30"/>
  <c r="DP17" i="30"/>
  <c r="DP20" i="30"/>
  <c r="DP19" i="30"/>
  <c r="DP49" i="30"/>
  <c r="DP52" i="30"/>
  <c r="DP51" i="30"/>
  <c r="DP42" i="30"/>
  <c r="DP29" i="30"/>
  <c r="DP14" i="30"/>
  <c r="DP32" i="30"/>
  <c r="DP30" i="30"/>
  <c r="DP31" i="30"/>
  <c r="DP46" i="30"/>
  <c r="DP33" i="30"/>
  <c r="DP18" i="30"/>
  <c r="DP36" i="30"/>
  <c r="DP5" i="30"/>
  <c r="DP35" i="30"/>
  <c r="DP34" i="30"/>
  <c r="DP50" i="30"/>
  <c r="DP21" i="30"/>
  <c r="DP37" i="30"/>
  <c r="DP6" i="30"/>
  <c r="DP8" i="30"/>
  <c r="DP24" i="30"/>
  <c r="DP40" i="30"/>
  <c r="DP22" i="30"/>
  <c r="DP7" i="30"/>
  <c r="DP23" i="30"/>
  <c r="DP39" i="30"/>
  <c r="DP38" i="30"/>
  <c r="DP9" i="30"/>
  <c r="DP25" i="30"/>
  <c r="DP41" i="30"/>
  <c r="DP10" i="30"/>
  <c r="DP12" i="30"/>
  <c r="DP28" i="30"/>
  <c r="DP44" i="30"/>
  <c r="DP26" i="30"/>
  <c r="DP11" i="30"/>
  <c r="DP27" i="30"/>
  <c r="DO50" i="30"/>
  <c r="DO46" i="30"/>
  <c r="DO42" i="30"/>
  <c r="DO38" i="30"/>
  <c r="DO34" i="30"/>
  <c r="DO30" i="30"/>
  <c r="DO26" i="30"/>
  <c r="DO22" i="30"/>
  <c r="DO18" i="30"/>
  <c r="DO14" i="30"/>
  <c r="DO10" i="30"/>
  <c r="DO6" i="30"/>
  <c r="DO49" i="30"/>
  <c r="DO51" i="30"/>
  <c r="DO47" i="30"/>
  <c r="DO43" i="30"/>
  <c r="DO39" i="30"/>
  <c r="DO35" i="30"/>
  <c r="DO31" i="30"/>
  <c r="DO27" i="30"/>
  <c r="DO23" i="30"/>
  <c r="DO19" i="30"/>
  <c r="DO15" i="30"/>
  <c r="DO11" i="30"/>
  <c r="DO7" i="30"/>
  <c r="DO8" i="30"/>
  <c r="DO45" i="30"/>
  <c r="DO41" i="30"/>
  <c r="DO37" i="30"/>
  <c r="DO33" i="30"/>
  <c r="DO21" i="30"/>
  <c r="DO52" i="30"/>
  <c r="DO48" i="30"/>
  <c r="DO44" i="30"/>
  <c r="DO40" i="30"/>
  <c r="DO36" i="30"/>
  <c r="DO32" i="30"/>
  <c r="DO28" i="30"/>
  <c r="DO24" i="30"/>
  <c r="DO20" i="30"/>
  <c r="DO16" i="30"/>
  <c r="DO12" i="30"/>
  <c r="DO29" i="30"/>
  <c r="DO25" i="30"/>
  <c r="DO17" i="30"/>
  <c r="DO13" i="30"/>
  <c r="DO9" i="30"/>
  <c r="DO5" i="30"/>
  <c r="DG50" i="30"/>
  <c r="DJ50" i="30" s="1"/>
  <c r="DG46" i="30"/>
  <c r="DJ46" i="30" s="1"/>
  <c r="DG42" i="30"/>
  <c r="DJ42" i="30" s="1"/>
  <c r="DG38" i="30"/>
  <c r="DJ38" i="30" s="1"/>
  <c r="DG34" i="30"/>
  <c r="DJ34" i="30" s="1"/>
  <c r="DG30" i="30"/>
  <c r="DJ30" i="30" s="1"/>
  <c r="DG26" i="30"/>
  <c r="DJ26" i="30" s="1"/>
  <c r="DG22" i="30"/>
  <c r="DJ22" i="30" s="1"/>
  <c r="DG18" i="30"/>
  <c r="DJ18" i="30" s="1"/>
  <c r="DG14" i="30"/>
  <c r="DJ14" i="30" s="1"/>
  <c r="DG10" i="30"/>
  <c r="DJ10" i="30" s="1"/>
  <c r="DG6" i="30"/>
  <c r="DJ6" i="30" s="1"/>
  <c r="DG49" i="30"/>
  <c r="DJ49" i="30" s="1"/>
  <c r="DG25" i="30"/>
  <c r="DJ25" i="30" s="1"/>
  <c r="DG13" i="30"/>
  <c r="DJ13" i="30" s="1"/>
  <c r="DG9" i="30"/>
  <c r="DJ9" i="30" s="1"/>
  <c r="DG5" i="30"/>
  <c r="DJ5" i="30" s="1"/>
  <c r="DG51" i="30"/>
  <c r="DJ51" i="30" s="1"/>
  <c r="DG47" i="30"/>
  <c r="DJ47" i="30" s="1"/>
  <c r="DG43" i="30"/>
  <c r="DJ43" i="30" s="1"/>
  <c r="DG39" i="30"/>
  <c r="DJ39" i="30" s="1"/>
  <c r="DG35" i="30"/>
  <c r="DJ35" i="30" s="1"/>
  <c r="DG31" i="30"/>
  <c r="DJ31" i="30" s="1"/>
  <c r="DG27" i="30"/>
  <c r="DJ27" i="30" s="1"/>
  <c r="DG23" i="30"/>
  <c r="DJ23" i="30" s="1"/>
  <c r="DG19" i="30"/>
  <c r="DJ19" i="30" s="1"/>
  <c r="DG15" i="30"/>
  <c r="DJ15" i="30" s="1"/>
  <c r="DG11" i="30"/>
  <c r="DJ11" i="30" s="1"/>
  <c r="DG7" i="30"/>
  <c r="DJ7" i="30" s="1"/>
  <c r="DG41" i="30"/>
  <c r="DJ41" i="30" s="1"/>
  <c r="DG37" i="30"/>
  <c r="DJ37" i="30" s="1"/>
  <c r="DG17" i="30"/>
  <c r="DJ17" i="30" s="1"/>
  <c r="DG52" i="30"/>
  <c r="DJ52" i="30" s="1"/>
  <c r="DG48" i="30"/>
  <c r="DJ48" i="30" s="1"/>
  <c r="DG44" i="30"/>
  <c r="DJ44" i="30" s="1"/>
  <c r="DG40" i="30"/>
  <c r="DJ40" i="30" s="1"/>
  <c r="DG36" i="30"/>
  <c r="DJ36" i="30" s="1"/>
  <c r="DG32" i="30"/>
  <c r="DJ32" i="30" s="1"/>
  <c r="DG28" i="30"/>
  <c r="DJ28" i="30" s="1"/>
  <c r="DG24" i="30"/>
  <c r="DJ24" i="30" s="1"/>
  <c r="DG20" i="30"/>
  <c r="DJ20" i="30" s="1"/>
  <c r="DG16" i="30"/>
  <c r="DJ16" i="30" s="1"/>
  <c r="DG12" i="30"/>
  <c r="DJ12" i="30" s="1"/>
  <c r="DG8" i="30"/>
  <c r="DJ8" i="30" s="1"/>
  <c r="DG45" i="30"/>
  <c r="DJ45" i="30" s="1"/>
  <c r="DG33" i="30"/>
  <c r="DJ33" i="30" s="1"/>
  <c r="DG29" i="30"/>
  <c r="DJ29" i="30" s="1"/>
  <c r="DG21" i="30"/>
  <c r="DJ21" i="30" s="1"/>
  <c r="CZ51" i="30"/>
  <c r="CZ47" i="30"/>
  <c r="CZ43" i="30"/>
  <c r="CZ39" i="30"/>
  <c r="CZ35" i="30"/>
  <c r="CZ31" i="30"/>
  <c r="CZ27" i="30"/>
  <c r="CZ23" i="30"/>
  <c r="CZ19" i="30"/>
  <c r="CZ15" i="30"/>
  <c r="CZ11" i="30"/>
  <c r="CZ7" i="30"/>
  <c r="CZ18" i="30"/>
  <c r="CZ14" i="30"/>
  <c r="CZ10" i="30"/>
  <c r="CZ6" i="30"/>
  <c r="CZ52" i="30"/>
  <c r="CZ48" i="30"/>
  <c r="CZ44" i="30"/>
  <c r="CZ40" i="30"/>
  <c r="CZ36" i="30"/>
  <c r="CZ32" i="30"/>
  <c r="CZ28" i="30"/>
  <c r="CZ24" i="30"/>
  <c r="CZ20" i="30"/>
  <c r="CZ16" i="30"/>
  <c r="CZ12" i="30"/>
  <c r="CZ8" i="30"/>
  <c r="CZ50" i="30"/>
  <c r="CZ46" i="30"/>
  <c r="CZ38" i="30"/>
  <c r="CZ49" i="30"/>
  <c r="CZ45" i="30"/>
  <c r="CZ41" i="30"/>
  <c r="CZ37" i="30"/>
  <c r="CZ33" i="30"/>
  <c r="CZ29" i="30"/>
  <c r="CZ25" i="30"/>
  <c r="CZ21" i="30"/>
  <c r="CZ17" i="30"/>
  <c r="CZ13" i="30"/>
  <c r="CZ9" i="30"/>
  <c r="CZ5" i="30"/>
  <c r="CZ42" i="30"/>
  <c r="CZ34" i="30"/>
  <c r="CZ30" i="30"/>
  <c r="CZ26" i="30"/>
  <c r="CZ22" i="30"/>
  <c r="CY50" i="30"/>
  <c r="CY46" i="30"/>
  <c r="CY42" i="30"/>
  <c r="CY38" i="30"/>
  <c r="CY34" i="30"/>
  <c r="CY30" i="30"/>
  <c r="CY26" i="30"/>
  <c r="CY22" i="30"/>
  <c r="CY18" i="30"/>
  <c r="CY14" i="30"/>
  <c r="CY10" i="30"/>
  <c r="CY6" i="30"/>
  <c r="CY49" i="30"/>
  <c r="CY37" i="30"/>
  <c r="CY29" i="30"/>
  <c r="CY5" i="30"/>
  <c r="CY51" i="30"/>
  <c r="CY47" i="30"/>
  <c r="CY43" i="30"/>
  <c r="CY39" i="30"/>
  <c r="CY35" i="30"/>
  <c r="CY31" i="30"/>
  <c r="CY27" i="30"/>
  <c r="CY23" i="30"/>
  <c r="CY19" i="30"/>
  <c r="CY15" i="30"/>
  <c r="CY11" i="30"/>
  <c r="CY7" i="30"/>
  <c r="CY41" i="30"/>
  <c r="CY33" i="30"/>
  <c r="CY25" i="30"/>
  <c r="CY13" i="30"/>
  <c r="CY9" i="30"/>
  <c r="CY52" i="30"/>
  <c r="CY48" i="30"/>
  <c r="CY44" i="30"/>
  <c r="CY40" i="30"/>
  <c r="CY36" i="30"/>
  <c r="CY32" i="30"/>
  <c r="CY28" i="30"/>
  <c r="CY24" i="30"/>
  <c r="CY20" i="30"/>
  <c r="CY16" i="30"/>
  <c r="CY12" i="30"/>
  <c r="CY8" i="30"/>
  <c r="CY45" i="30"/>
  <c r="CY21" i="30"/>
  <c r="CY17" i="30"/>
  <c r="CQ50" i="30"/>
  <c r="CQ46" i="30"/>
  <c r="CQ42" i="30"/>
  <c r="CQ38" i="30"/>
  <c r="CQ34" i="30"/>
  <c r="CQ30" i="30"/>
  <c r="CQ26" i="30"/>
  <c r="CQ22" i="30"/>
  <c r="CQ18" i="30"/>
  <c r="CQ14" i="30"/>
  <c r="CQ10" i="30"/>
  <c r="CQ6" i="30"/>
  <c r="CQ51" i="30"/>
  <c r="CQ47" i="30"/>
  <c r="CQ43" i="30"/>
  <c r="CQ39" i="30"/>
  <c r="CQ35" i="30"/>
  <c r="CQ31" i="30"/>
  <c r="CQ27" i="30"/>
  <c r="CQ23" i="30"/>
  <c r="CQ19" i="30"/>
  <c r="CQ15" i="30"/>
  <c r="CQ11" i="30"/>
  <c r="CQ7" i="30"/>
  <c r="CQ52" i="30"/>
  <c r="CQ48" i="30"/>
  <c r="CQ44" i="30"/>
  <c r="CQ40" i="30"/>
  <c r="CQ36" i="30"/>
  <c r="CQ32" i="30"/>
  <c r="CQ28" i="30"/>
  <c r="CQ24" i="30"/>
  <c r="CQ20" i="30"/>
  <c r="CQ16" i="30"/>
  <c r="CQ12" i="30"/>
  <c r="CQ8" i="30"/>
  <c r="CQ49" i="30"/>
  <c r="CQ45" i="30"/>
  <c r="CQ41" i="30"/>
  <c r="CQ37" i="30"/>
  <c r="CQ33" i="30"/>
  <c r="CQ29" i="30"/>
  <c r="CQ25" i="30"/>
  <c r="CQ21" i="30"/>
  <c r="CQ17" i="30"/>
  <c r="CQ13" i="30"/>
  <c r="CQ9" i="30"/>
  <c r="CQ5" i="30"/>
  <c r="CR51" i="30"/>
  <c r="CR47" i="30"/>
  <c r="CR43" i="30"/>
  <c r="CR39" i="30"/>
  <c r="CR35" i="30"/>
  <c r="CR31" i="30"/>
  <c r="CR27" i="30"/>
  <c r="CR23" i="30"/>
  <c r="CR19" i="30"/>
  <c r="CR15" i="30"/>
  <c r="CR11" i="30"/>
  <c r="CR7" i="30"/>
  <c r="CR52" i="30"/>
  <c r="CR48" i="30"/>
  <c r="CR44" i="30"/>
  <c r="CR40" i="30"/>
  <c r="CR36" i="30"/>
  <c r="CR32" i="30"/>
  <c r="CR28" i="30"/>
  <c r="CR24" i="30"/>
  <c r="CR20" i="30"/>
  <c r="CR16" i="30"/>
  <c r="CR12" i="30"/>
  <c r="CR49" i="30"/>
  <c r="CR45" i="30"/>
  <c r="CR41" i="30"/>
  <c r="CR37" i="30"/>
  <c r="CR33" i="30"/>
  <c r="CR29" i="30"/>
  <c r="CR25" i="30"/>
  <c r="CR21" i="30"/>
  <c r="CR17" i="30"/>
  <c r="CR13" i="30"/>
  <c r="CR9" i="30"/>
  <c r="CR5" i="30"/>
  <c r="CR50" i="30"/>
  <c r="CR46" i="30"/>
  <c r="CR42" i="30"/>
  <c r="CR38" i="30"/>
  <c r="CR34" i="30"/>
  <c r="CR30" i="30"/>
  <c r="CR26" i="30"/>
  <c r="CR22" i="30"/>
  <c r="CR18" i="30"/>
  <c r="CR14" i="30"/>
  <c r="CR10" i="30"/>
  <c r="CR6" i="30"/>
  <c r="CR8" i="30"/>
  <c r="CJ51" i="30"/>
  <c r="CJ47" i="30"/>
  <c r="CJ43" i="30"/>
  <c r="CJ39" i="30"/>
  <c r="CJ35" i="30"/>
  <c r="CJ31" i="30"/>
  <c r="CJ27" i="30"/>
  <c r="CJ23" i="30"/>
  <c r="CJ19" i="30"/>
  <c r="CJ15" i="30"/>
  <c r="CJ11" i="30"/>
  <c r="CJ7" i="30"/>
  <c r="CJ49" i="30"/>
  <c r="CJ45" i="30"/>
  <c r="CJ37" i="30"/>
  <c r="CJ21" i="30"/>
  <c r="CJ13" i="30"/>
  <c r="CJ5" i="30"/>
  <c r="CJ50" i="30"/>
  <c r="CJ46" i="30"/>
  <c r="CJ42" i="30"/>
  <c r="CJ38" i="30"/>
  <c r="CJ30" i="30"/>
  <c r="CJ22" i="30"/>
  <c r="CJ14" i="30"/>
  <c r="CJ6" i="30"/>
  <c r="CJ52" i="30"/>
  <c r="CL52" i="30" s="1"/>
  <c r="CJ48" i="30"/>
  <c r="CJ44" i="30"/>
  <c r="CJ40" i="30"/>
  <c r="CJ36" i="30"/>
  <c r="CJ32" i="30"/>
  <c r="CJ28" i="30"/>
  <c r="CJ24" i="30"/>
  <c r="CJ20" i="30"/>
  <c r="CJ16" i="30"/>
  <c r="CJ12" i="30"/>
  <c r="CJ8" i="30"/>
  <c r="CJ41" i="30"/>
  <c r="CJ33" i="30"/>
  <c r="CJ29" i="30"/>
  <c r="CJ25" i="30"/>
  <c r="CJ17" i="30"/>
  <c r="CJ9" i="30"/>
  <c r="CJ34" i="30"/>
  <c r="CJ26" i="30"/>
  <c r="CJ18" i="30"/>
  <c r="CJ10" i="30"/>
  <c r="CB51" i="30"/>
  <c r="CB47" i="30"/>
  <c r="CB43" i="30"/>
  <c r="CB39" i="30"/>
  <c r="CB35" i="30"/>
  <c r="CB31" i="30"/>
  <c r="CB27" i="30"/>
  <c r="CB23" i="30"/>
  <c r="CB19" i="30"/>
  <c r="CB15" i="30"/>
  <c r="CB11" i="30"/>
  <c r="CB7" i="30"/>
  <c r="CB46" i="30"/>
  <c r="CB42" i="30"/>
  <c r="CB38" i="30"/>
  <c r="CB34" i="30"/>
  <c r="CB52" i="30"/>
  <c r="CB48" i="30"/>
  <c r="CB44" i="30"/>
  <c r="CB40" i="30"/>
  <c r="CB36" i="30"/>
  <c r="CB32" i="30"/>
  <c r="CB28" i="30"/>
  <c r="CB24" i="30"/>
  <c r="CB20" i="30"/>
  <c r="CB16" i="30"/>
  <c r="CB12" i="30"/>
  <c r="CB8" i="30"/>
  <c r="CB50" i="30"/>
  <c r="CB6" i="30"/>
  <c r="CB49" i="30"/>
  <c r="CB45" i="30"/>
  <c r="CB41" i="30"/>
  <c r="CB37" i="30"/>
  <c r="CB33" i="30"/>
  <c r="CB29" i="30"/>
  <c r="CB25" i="30"/>
  <c r="CB21" i="30"/>
  <c r="CB17" i="30"/>
  <c r="CB13" i="30"/>
  <c r="CB9" i="30"/>
  <c r="CB5" i="30"/>
  <c r="CB30" i="30"/>
  <c r="CB26" i="30"/>
  <c r="CB22" i="30"/>
  <c r="CB18" i="30"/>
  <c r="CB14" i="30"/>
  <c r="CB10" i="30"/>
  <c r="CC52" i="30"/>
  <c r="CC48" i="30"/>
  <c r="CC44" i="30"/>
  <c r="CC40" i="30"/>
  <c r="CC36" i="30"/>
  <c r="CC32" i="30"/>
  <c r="CC28" i="30"/>
  <c r="CC24" i="30"/>
  <c r="CC20" i="30"/>
  <c r="CC16" i="30"/>
  <c r="CC12" i="30"/>
  <c r="CC8" i="30"/>
  <c r="CC19" i="30"/>
  <c r="CC15" i="30"/>
  <c r="CC49" i="30"/>
  <c r="CC45" i="30"/>
  <c r="CC41" i="30"/>
  <c r="CC37" i="30"/>
  <c r="CC33" i="30"/>
  <c r="CC29" i="30"/>
  <c r="CC25" i="30"/>
  <c r="CC21" i="30"/>
  <c r="CC17" i="30"/>
  <c r="CC13" i="30"/>
  <c r="CC9" i="30"/>
  <c r="CC5" i="30"/>
  <c r="CC47" i="30"/>
  <c r="CC43" i="30"/>
  <c r="CC39" i="30"/>
  <c r="CC35" i="30"/>
  <c r="CC31" i="30"/>
  <c r="CC27" i="30"/>
  <c r="CC23" i="30"/>
  <c r="CC11" i="30"/>
  <c r="CC50" i="30"/>
  <c r="CC46" i="30"/>
  <c r="CC42" i="30"/>
  <c r="CC38" i="30"/>
  <c r="CC34" i="30"/>
  <c r="CC30" i="30"/>
  <c r="CC26" i="30"/>
  <c r="CC22" i="30"/>
  <c r="CC18" i="30"/>
  <c r="CC14" i="30"/>
  <c r="CC10" i="30"/>
  <c r="CC6" i="30"/>
  <c r="CC51" i="30"/>
  <c r="CC7" i="30"/>
  <c r="CA50" i="30"/>
  <c r="CA46" i="30"/>
  <c r="CA42" i="30"/>
  <c r="CA38" i="30"/>
  <c r="CA34" i="30"/>
  <c r="CA30" i="30"/>
  <c r="CA26" i="30"/>
  <c r="CA22" i="30"/>
  <c r="CA18" i="30"/>
  <c r="CA14" i="30"/>
  <c r="CA10" i="30"/>
  <c r="CA6" i="30"/>
  <c r="CA49" i="30"/>
  <c r="CA29" i="30"/>
  <c r="CA25" i="30"/>
  <c r="CA13" i="30"/>
  <c r="CA51" i="30"/>
  <c r="CA47" i="30"/>
  <c r="CA43" i="30"/>
  <c r="CA39" i="30"/>
  <c r="CA35" i="30"/>
  <c r="CA31" i="30"/>
  <c r="CA27" i="30"/>
  <c r="CA23" i="30"/>
  <c r="CA19" i="30"/>
  <c r="CA15" i="30"/>
  <c r="CA11" i="30"/>
  <c r="CA7" i="30"/>
  <c r="CA21" i="30"/>
  <c r="CA17" i="30"/>
  <c r="CA9" i="30"/>
  <c r="CA5" i="30"/>
  <c r="CA52" i="30"/>
  <c r="CA48" i="30"/>
  <c r="CA44" i="30"/>
  <c r="CA40" i="30"/>
  <c r="CA36" i="30"/>
  <c r="CA32" i="30"/>
  <c r="CA28" i="30"/>
  <c r="CA24" i="30"/>
  <c r="CA20" i="30"/>
  <c r="CA16" i="30"/>
  <c r="CA12" i="30"/>
  <c r="CA8" i="30"/>
  <c r="CA45" i="30"/>
  <c r="CA41" i="30"/>
  <c r="CA37" i="30"/>
  <c r="CA33" i="30"/>
  <c r="BT51" i="30"/>
  <c r="BT47" i="30"/>
  <c r="BT43" i="30"/>
  <c r="BT39" i="30"/>
  <c r="BT35" i="30"/>
  <c r="BT31" i="30"/>
  <c r="BT27" i="30"/>
  <c r="BT23" i="30"/>
  <c r="BT19" i="30"/>
  <c r="BT15" i="30"/>
  <c r="BT11" i="30"/>
  <c r="BT7" i="30"/>
  <c r="BT42" i="30"/>
  <c r="BT22" i="30"/>
  <c r="BT18" i="30"/>
  <c r="BT14" i="30"/>
  <c r="BT52" i="30"/>
  <c r="BT48" i="30"/>
  <c r="BT44" i="30"/>
  <c r="BT40" i="30"/>
  <c r="BT36" i="30"/>
  <c r="BT32" i="30"/>
  <c r="BT28" i="30"/>
  <c r="BT24" i="30"/>
  <c r="BT20" i="30"/>
  <c r="BT16" i="30"/>
  <c r="BT12" i="30"/>
  <c r="BT8" i="30"/>
  <c r="BT50" i="30"/>
  <c r="BT46" i="30"/>
  <c r="BT49" i="30"/>
  <c r="BT45" i="30"/>
  <c r="BT41" i="30"/>
  <c r="BT37" i="30"/>
  <c r="BT33" i="30"/>
  <c r="BT29" i="30"/>
  <c r="BT25" i="30"/>
  <c r="BT21" i="30"/>
  <c r="BT17" i="30"/>
  <c r="BT13" i="30"/>
  <c r="BT9" i="30"/>
  <c r="BT5" i="30"/>
  <c r="BT38" i="30"/>
  <c r="BT34" i="30"/>
  <c r="BT30" i="30"/>
  <c r="BT26" i="30"/>
  <c r="BT10" i="30"/>
  <c r="BT6" i="30"/>
  <c r="BU52" i="30"/>
  <c r="BU48" i="30"/>
  <c r="BU44" i="30"/>
  <c r="BU40" i="30"/>
  <c r="BU36" i="30"/>
  <c r="BU32" i="30"/>
  <c r="BU28" i="30"/>
  <c r="BU24" i="30"/>
  <c r="BU20" i="30"/>
  <c r="BU16" i="30"/>
  <c r="BU12" i="30"/>
  <c r="BU8" i="30"/>
  <c r="BU47" i="30"/>
  <c r="BU39" i="30"/>
  <c r="BU35" i="30"/>
  <c r="BU31" i="30"/>
  <c r="BU27" i="30"/>
  <c r="BU11" i="30"/>
  <c r="BU7" i="30"/>
  <c r="BU49" i="30"/>
  <c r="BU45" i="30"/>
  <c r="BU41" i="30"/>
  <c r="BU37" i="30"/>
  <c r="BU33" i="30"/>
  <c r="BU29" i="30"/>
  <c r="BU25" i="30"/>
  <c r="BU21" i="30"/>
  <c r="BU17" i="30"/>
  <c r="BU13" i="30"/>
  <c r="BU9" i="30"/>
  <c r="BU5" i="30"/>
  <c r="BU19" i="30"/>
  <c r="BU50" i="30"/>
  <c r="BU46" i="30"/>
  <c r="BU42" i="30"/>
  <c r="BU38" i="30"/>
  <c r="BU34" i="30"/>
  <c r="BU30" i="30"/>
  <c r="BU26" i="30"/>
  <c r="BU22" i="30"/>
  <c r="BU18" i="30"/>
  <c r="BU14" i="30"/>
  <c r="BU10" i="30"/>
  <c r="BU6" i="30"/>
  <c r="BU51" i="30"/>
  <c r="BU43" i="30"/>
  <c r="BU23" i="30"/>
  <c r="BU15" i="30"/>
  <c r="BS50" i="30"/>
  <c r="BS46" i="30"/>
  <c r="BS42" i="30"/>
  <c r="BS38" i="30"/>
  <c r="BS34" i="30"/>
  <c r="BS30" i="30"/>
  <c r="BS26" i="30"/>
  <c r="BS22" i="30"/>
  <c r="BS18" i="30"/>
  <c r="BS14" i="30"/>
  <c r="BS10" i="30"/>
  <c r="BS6" i="30"/>
  <c r="BS49" i="30"/>
  <c r="BS51" i="30"/>
  <c r="BS47" i="30"/>
  <c r="BS43" i="30"/>
  <c r="BS39" i="30"/>
  <c r="BS35" i="30"/>
  <c r="BS31" i="30"/>
  <c r="BS27" i="30"/>
  <c r="BS23" i="30"/>
  <c r="BS19" i="30"/>
  <c r="BS15" i="30"/>
  <c r="BS11" i="30"/>
  <c r="BS7" i="30"/>
  <c r="BS45" i="30"/>
  <c r="BS41" i="30"/>
  <c r="BS37" i="30"/>
  <c r="BS33" i="30"/>
  <c r="BS29" i="30"/>
  <c r="BS25" i="30"/>
  <c r="BS17" i="30"/>
  <c r="BS13" i="30"/>
  <c r="BS9" i="30"/>
  <c r="BS5" i="30"/>
  <c r="BS52" i="30"/>
  <c r="BS48" i="30"/>
  <c r="BS44" i="30"/>
  <c r="BS40" i="30"/>
  <c r="BS36" i="30"/>
  <c r="BS32" i="30"/>
  <c r="BS28" i="30"/>
  <c r="BS24" i="30"/>
  <c r="BS20" i="30"/>
  <c r="BS16" i="30"/>
  <c r="BS12" i="30"/>
  <c r="BS8" i="30"/>
  <c r="BS21" i="30"/>
  <c r="BL51" i="30"/>
  <c r="BL47" i="30"/>
  <c r="BL43" i="30"/>
  <c r="BL39" i="30"/>
  <c r="BL35" i="30"/>
  <c r="BL31" i="30"/>
  <c r="BL27" i="30"/>
  <c r="BL23" i="30"/>
  <c r="BL19" i="30"/>
  <c r="BL15" i="30"/>
  <c r="BL11" i="30"/>
  <c r="BL7" i="30"/>
  <c r="BL52" i="30"/>
  <c r="BL48" i="30"/>
  <c r="BL44" i="30"/>
  <c r="BL40" i="30"/>
  <c r="BL36" i="30"/>
  <c r="BL32" i="30"/>
  <c r="BL28" i="30"/>
  <c r="BL24" i="30"/>
  <c r="BL20" i="30"/>
  <c r="BL16" i="30"/>
  <c r="BL12" i="30"/>
  <c r="BL8" i="30"/>
  <c r="BL49" i="30"/>
  <c r="BL45" i="30"/>
  <c r="BL41" i="30"/>
  <c r="BL37" i="30"/>
  <c r="BL33" i="30"/>
  <c r="BL29" i="30"/>
  <c r="BL25" i="30"/>
  <c r="BL21" i="30"/>
  <c r="BL17" i="30"/>
  <c r="BL13" i="30"/>
  <c r="BL9" i="30"/>
  <c r="BL5" i="30"/>
  <c r="BL50" i="30"/>
  <c r="BL46" i="30"/>
  <c r="BL42" i="30"/>
  <c r="BL38" i="30"/>
  <c r="BL34" i="30"/>
  <c r="BL30" i="30"/>
  <c r="BL26" i="30"/>
  <c r="BL22" i="30"/>
  <c r="BL18" i="30"/>
  <c r="BL14" i="30"/>
  <c r="BL10" i="30"/>
  <c r="BL6" i="30"/>
  <c r="BK50" i="30"/>
  <c r="BK46" i="30"/>
  <c r="BK42" i="30"/>
  <c r="BK38" i="30"/>
  <c r="BK34" i="30"/>
  <c r="BK30" i="30"/>
  <c r="BK26" i="30"/>
  <c r="BK22" i="30"/>
  <c r="BK18" i="30"/>
  <c r="BK14" i="30"/>
  <c r="BK10" i="30"/>
  <c r="BK6" i="30"/>
  <c r="BK51" i="30"/>
  <c r="BK47" i="30"/>
  <c r="BK43" i="30"/>
  <c r="BK39" i="30"/>
  <c r="BK35" i="30"/>
  <c r="BK31" i="30"/>
  <c r="BK27" i="30"/>
  <c r="BK23" i="30"/>
  <c r="BK19" i="30"/>
  <c r="BK11" i="30"/>
  <c r="BK7" i="30"/>
  <c r="BK15" i="30"/>
  <c r="BK52" i="30"/>
  <c r="BK48" i="30"/>
  <c r="BK44" i="30"/>
  <c r="BK40" i="30"/>
  <c r="BK36" i="30"/>
  <c r="BK32" i="30"/>
  <c r="BK28" i="30"/>
  <c r="BK24" i="30"/>
  <c r="BK20" i="30"/>
  <c r="BK16" i="30"/>
  <c r="BK12" i="30"/>
  <c r="BK8" i="30"/>
  <c r="BK49" i="30"/>
  <c r="BK45" i="30"/>
  <c r="BK41" i="30"/>
  <c r="BK37" i="30"/>
  <c r="BK33" i="30"/>
  <c r="BK29" i="30"/>
  <c r="BK25" i="30"/>
  <c r="BK21" i="30"/>
  <c r="BK17" i="30"/>
  <c r="BK13" i="30"/>
  <c r="BK9" i="30"/>
  <c r="BK5" i="30"/>
  <c r="BM52" i="30"/>
  <c r="BM48" i="30"/>
  <c r="BM44" i="30"/>
  <c r="BM40" i="30"/>
  <c r="BM36" i="30"/>
  <c r="BM32" i="30"/>
  <c r="BM28" i="30"/>
  <c r="BM24" i="30"/>
  <c r="BM20" i="30"/>
  <c r="BM16" i="30"/>
  <c r="BM12" i="30"/>
  <c r="BM8" i="30"/>
  <c r="BM49" i="30"/>
  <c r="BM45" i="30"/>
  <c r="BM41" i="30"/>
  <c r="BM37" i="30"/>
  <c r="BM33" i="30"/>
  <c r="BM29" i="30"/>
  <c r="BM25" i="30"/>
  <c r="BM21" i="30"/>
  <c r="BM17" i="30"/>
  <c r="BM13" i="30"/>
  <c r="BM9" i="30"/>
  <c r="BM5" i="30"/>
  <c r="BM50" i="30"/>
  <c r="BM46" i="30"/>
  <c r="BM42" i="30"/>
  <c r="BM38" i="30"/>
  <c r="BM34" i="30"/>
  <c r="BM30" i="30"/>
  <c r="BM26" i="30"/>
  <c r="BM22" i="30"/>
  <c r="BM18" i="30"/>
  <c r="BM14" i="30"/>
  <c r="BM10" i="30"/>
  <c r="BM6" i="30"/>
  <c r="BM51" i="30"/>
  <c r="BM47" i="30"/>
  <c r="BM43" i="30"/>
  <c r="BM39" i="30"/>
  <c r="BM35" i="30"/>
  <c r="BM31" i="30"/>
  <c r="BM27" i="30"/>
  <c r="BM23" i="30"/>
  <c r="BM19" i="30"/>
  <c r="BM15" i="30"/>
  <c r="BM11" i="30"/>
  <c r="BM7" i="30"/>
  <c r="BD51" i="30"/>
  <c r="BD47" i="30"/>
  <c r="BD43" i="30"/>
  <c r="BD39" i="30"/>
  <c r="BD35" i="30"/>
  <c r="BD31" i="30"/>
  <c r="BD27" i="30"/>
  <c r="BD23" i="30"/>
  <c r="BD19" i="30"/>
  <c r="BD15" i="30"/>
  <c r="BD11" i="30"/>
  <c r="BD7" i="30"/>
  <c r="BD42" i="30"/>
  <c r="BD38" i="30"/>
  <c r="BD34" i="30"/>
  <c r="BD26" i="30"/>
  <c r="BD52" i="30"/>
  <c r="BD48" i="30"/>
  <c r="BD44" i="30"/>
  <c r="BD40" i="30"/>
  <c r="BD36" i="30"/>
  <c r="BD32" i="30"/>
  <c r="BD28" i="30"/>
  <c r="BD24" i="30"/>
  <c r="BD20" i="30"/>
  <c r="BD16" i="30"/>
  <c r="BD12" i="30"/>
  <c r="BD8" i="30"/>
  <c r="BD50" i="30"/>
  <c r="BD14" i="30"/>
  <c r="BD10" i="30"/>
  <c r="BD49" i="30"/>
  <c r="BD45" i="30"/>
  <c r="BD41" i="30"/>
  <c r="BD37" i="30"/>
  <c r="BD33" i="30"/>
  <c r="BD29" i="30"/>
  <c r="BD25" i="30"/>
  <c r="BD21" i="30"/>
  <c r="BD17" i="30"/>
  <c r="BD13" i="30"/>
  <c r="BD9" i="30"/>
  <c r="BD5" i="30"/>
  <c r="BD46" i="30"/>
  <c r="BD30" i="30"/>
  <c r="BD22" i="30"/>
  <c r="BD18" i="30"/>
  <c r="BD6" i="30"/>
  <c r="BC50" i="30"/>
  <c r="BC46" i="30"/>
  <c r="BC42" i="30"/>
  <c r="BC38" i="30"/>
  <c r="BC34" i="30"/>
  <c r="BC30" i="30"/>
  <c r="BC26" i="30"/>
  <c r="BC22" i="30"/>
  <c r="BC18" i="30"/>
  <c r="BC14" i="30"/>
  <c r="BC10" i="30"/>
  <c r="BC6" i="30"/>
  <c r="BC45" i="30"/>
  <c r="BC29" i="30"/>
  <c r="BC51" i="30"/>
  <c r="BC47" i="30"/>
  <c r="BC43" i="30"/>
  <c r="BC39" i="30"/>
  <c r="BC35" i="30"/>
  <c r="BC31" i="30"/>
  <c r="BC27" i="30"/>
  <c r="BC23" i="30"/>
  <c r="BC19" i="30"/>
  <c r="BC15" i="30"/>
  <c r="BC11" i="30"/>
  <c r="BC7" i="30"/>
  <c r="BC21" i="30"/>
  <c r="BC17" i="30"/>
  <c r="BC5" i="30"/>
  <c r="BC52" i="30"/>
  <c r="BC48" i="30"/>
  <c r="BC44" i="30"/>
  <c r="BC40" i="30"/>
  <c r="BC36" i="30"/>
  <c r="BC32" i="30"/>
  <c r="BC28" i="30"/>
  <c r="BC24" i="30"/>
  <c r="BC20" i="30"/>
  <c r="BC16" i="30"/>
  <c r="BC12" i="30"/>
  <c r="BC8" i="30"/>
  <c r="BC49" i="30"/>
  <c r="BC41" i="30"/>
  <c r="BC37" i="30"/>
  <c r="BC33" i="30"/>
  <c r="BC25" i="30"/>
  <c r="BC13" i="30"/>
  <c r="BC9" i="30"/>
  <c r="BE52" i="30"/>
  <c r="BE48" i="30"/>
  <c r="BE44" i="30"/>
  <c r="BE40" i="30"/>
  <c r="BE36" i="30"/>
  <c r="BE32" i="30"/>
  <c r="BE28" i="30"/>
  <c r="BE24" i="30"/>
  <c r="BE20" i="30"/>
  <c r="BE16" i="30"/>
  <c r="BE12" i="30"/>
  <c r="BE8" i="30"/>
  <c r="BE51" i="30"/>
  <c r="BE47" i="30"/>
  <c r="BE23" i="30"/>
  <c r="BE19" i="30"/>
  <c r="BE15" i="30"/>
  <c r="BE11" i="30"/>
  <c r="BE7" i="30"/>
  <c r="BE49" i="30"/>
  <c r="BE45" i="30"/>
  <c r="BE41" i="30"/>
  <c r="BE37" i="30"/>
  <c r="BE33" i="30"/>
  <c r="BE29" i="30"/>
  <c r="BE25" i="30"/>
  <c r="BE21" i="30"/>
  <c r="BE17" i="30"/>
  <c r="BE13" i="30"/>
  <c r="BE9" i="30"/>
  <c r="BE5" i="30"/>
  <c r="BE43" i="30"/>
  <c r="BE39" i="30"/>
  <c r="BE35" i="30"/>
  <c r="BE31" i="30"/>
  <c r="BE27" i="30"/>
  <c r="BE50" i="30"/>
  <c r="BE46" i="30"/>
  <c r="BE42" i="30"/>
  <c r="BE38" i="30"/>
  <c r="BE34" i="30"/>
  <c r="BE30" i="30"/>
  <c r="BE26" i="30"/>
  <c r="BE22" i="30"/>
  <c r="BE18" i="30"/>
  <c r="BE14" i="30"/>
  <c r="BE10" i="30"/>
  <c r="BE6" i="30"/>
  <c r="AU50" i="30"/>
  <c r="AU46" i="30"/>
  <c r="AU42" i="30"/>
  <c r="AU38" i="30"/>
  <c r="AU34" i="30"/>
  <c r="AU30" i="30"/>
  <c r="AU26" i="30"/>
  <c r="AU22" i="30"/>
  <c r="AU18" i="30"/>
  <c r="AU14" i="30"/>
  <c r="AU10" i="30"/>
  <c r="AU6" i="30"/>
  <c r="AU23" i="30"/>
  <c r="AU19" i="30"/>
  <c r="AU15" i="30"/>
  <c r="AU7" i="30"/>
  <c r="AU52" i="30"/>
  <c r="AU48" i="30"/>
  <c r="AU40" i="30"/>
  <c r="AU32" i="30"/>
  <c r="AU28" i="30"/>
  <c r="AU20" i="30"/>
  <c r="AU16" i="30"/>
  <c r="AU12" i="30"/>
  <c r="AU8" i="30"/>
  <c r="AU49" i="30"/>
  <c r="AU41" i="30"/>
  <c r="AU33" i="30"/>
  <c r="AU29" i="30"/>
  <c r="AU21" i="30"/>
  <c r="AU17" i="30"/>
  <c r="AU13" i="30"/>
  <c r="AU5" i="30"/>
  <c r="AU51" i="30"/>
  <c r="AU47" i="30"/>
  <c r="AU43" i="30"/>
  <c r="AU39" i="30"/>
  <c r="AU35" i="30"/>
  <c r="AU31" i="30"/>
  <c r="AU27" i="30"/>
  <c r="AU11" i="30"/>
  <c r="AU44" i="30"/>
  <c r="AU36" i="30"/>
  <c r="AU24" i="30"/>
  <c r="AU45" i="30"/>
  <c r="AU37" i="30"/>
  <c r="AU25" i="30"/>
  <c r="AU9" i="30"/>
  <c r="AW52" i="30"/>
  <c r="AW48" i="30"/>
  <c r="AW44" i="30"/>
  <c r="AW40" i="30"/>
  <c r="AW36" i="30"/>
  <c r="AW32" i="30"/>
  <c r="AW28" i="30"/>
  <c r="AW24" i="30"/>
  <c r="AW20" i="30"/>
  <c r="AW16" i="30"/>
  <c r="AW12" i="30"/>
  <c r="AW8" i="30"/>
  <c r="AW17" i="30"/>
  <c r="AW9" i="30"/>
  <c r="AW34" i="30"/>
  <c r="AW30" i="30"/>
  <c r="AW22" i="30"/>
  <c r="AW10" i="30"/>
  <c r="AW51" i="30"/>
  <c r="AW43" i="30"/>
  <c r="AW35" i="30"/>
  <c r="AW31" i="30"/>
  <c r="AW23" i="30"/>
  <c r="AW19" i="30"/>
  <c r="AW15" i="30"/>
  <c r="AW7" i="30"/>
  <c r="AW49" i="30"/>
  <c r="AW45" i="30"/>
  <c r="AW41" i="30"/>
  <c r="AW37" i="30"/>
  <c r="AW33" i="30"/>
  <c r="AW29" i="30"/>
  <c r="AW25" i="30"/>
  <c r="AW21" i="30"/>
  <c r="AW13" i="30"/>
  <c r="AW5" i="30"/>
  <c r="AW50" i="30"/>
  <c r="AW46" i="30"/>
  <c r="AW42" i="30"/>
  <c r="AW38" i="30"/>
  <c r="AW26" i="30"/>
  <c r="AW18" i="30"/>
  <c r="AW14" i="30"/>
  <c r="AW6" i="30"/>
  <c r="AW47" i="30"/>
  <c r="AW39" i="30"/>
  <c r="AW27" i="30"/>
  <c r="AW11" i="30"/>
  <c r="AV51" i="30"/>
  <c r="AV47" i="30"/>
  <c r="AV43" i="30"/>
  <c r="AV39" i="30"/>
  <c r="AV35" i="30"/>
  <c r="AV31" i="30"/>
  <c r="AV27" i="30"/>
  <c r="AV23" i="30"/>
  <c r="AV19" i="30"/>
  <c r="AV15" i="30"/>
  <c r="AV11" i="30"/>
  <c r="AV7" i="30"/>
  <c r="AV12" i="30"/>
  <c r="AV49" i="30"/>
  <c r="AV45" i="30"/>
  <c r="AV41" i="30"/>
  <c r="AV37" i="30"/>
  <c r="AV25" i="30"/>
  <c r="AV17" i="30"/>
  <c r="AV5" i="30"/>
  <c r="AV46" i="30"/>
  <c r="AV38" i="30"/>
  <c r="AV26" i="30"/>
  <c r="AV10" i="30"/>
  <c r="AV52" i="30"/>
  <c r="AV48" i="30"/>
  <c r="AV44" i="30"/>
  <c r="AV40" i="30"/>
  <c r="AV36" i="30"/>
  <c r="AV32" i="30"/>
  <c r="AV28" i="30"/>
  <c r="AV24" i="30"/>
  <c r="AV20" i="30"/>
  <c r="AV16" i="30"/>
  <c r="AV8" i="30"/>
  <c r="AV33" i="30"/>
  <c r="AV29" i="30"/>
  <c r="AV21" i="30"/>
  <c r="AV13" i="30"/>
  <c r="AV9" i="30"/>
  <c r="AV50" i="30"/>
  <c r="AV42" i="30"/>
  <c r="AV34" i="30"/>
  <c r="AV30" i="30"/>
  <c r="AV22" i="30"/>
  <c r="AV18" i="30"/>
  <c r="AV14" i="30"/>
  <c r="AV6" i="30"/>
  <c r="D11" i="11"/>
  <c r="E11" i="11" s="1"/>
  <c r="J34" i="30"/>
  <c r="J26" i="30"/>
  <c r="J23" i="30"/>
  <c r="Z15" i="30"/>
  <c r="Z6" i="30"/>
  <c r="Z8" i="30"/>
  <c r="J18" i="30"/>
  <c r="Z11" i="30"/>
  <c r="Z42" i="30"/>
  <c r="Z22" i="30"/>
  <c r="Z16" i="30"/>
  <c r="J46" i="30"/>
  <c r="J43" i="30"/>
  <c r="J50" i="30"/>
  <c r="Z43" i="30"/>
  <c r="Z32" i="30"/>
  <c r="Z36" i="30"/>
  <c r="Z27" i="30"/>
  <c r="Z14" i="30"/>
  <c r="J17" i="30"/>
  <c r="J45" i="30"/>
  <c r="J28" i="30"/>
  <c r="J14" i="30"/>
  <c r="J48" i="30"/>
  <c r="Z24" i="30"/>
  <c r="Z37" i="30"/>
  <c r="Z46" i="30"/>
  <c r="Z18" i="30"/>
  <c r="Z13" i="30"/>
  <c r="Z25" i="30"/>
  <c r="Z5" i="30"/>
  <c r="Z20" i="30"/>
  <c r="J16" i="30"/>
  <c r="J36" i="30"/>
  <c r="J40" i="30"/>
  <c r="J24" i="30"/>
  <c r="J6" i="30"/>
  <c r="Z7" i="30"/>
  <c r="Z52" i="30"/>
  <c r="Z50" i="30"/>
  <c r="J52" i="30"/>
  <c r="J35" i="30"/>
  <c r="Z44" i="30"/>
  <c r="Z40" i="30"/>
  <c r="Z48" i="30"/>
  <c r="Z45" i="30"/>
  <c r="Z28" i="30"/>
  <c r="Z10" i="30"/>
  <c r="Z19" i="30"/>
  <c r="Z12" i="30"/>
  <c r="Z23" i="30"/>
  <c r="Z49" i="30"/>
  <c r="J21" i="30"/>
  <c r="J29" i="30"/>
  <c r="J44" i="30"/>
  <c r="J42" i="30"/>
  <c r="J51" i="30"/>
  <c r="J25" i="30"/>
  <c r="J9" i="30"/>
  <c r="J7" i="30"/>
  <c r="R29" i="30"/>
  <c r="R25" i="30"/>
  <c r="R52" i="30"/>
  <c r="R43" i="30"/>
  <c r="R32" i="30"/>
  <c r="R31" i="30"/>
  <c r="R6" i="30"/>
  <c r="R30" i="30"/>
  <c r="R5" i="30"/>
  <c r="AP5" i="30"/>
  <c r="AP21" i="30"/>
  <c r="AP15" i="30"/>
  <c r="AP42" i="30"/>
  <c r="AP26" i="30"/>
  <c r="AP33" i="30"/>
  <c r="AP47" i="30"/>
  <c r="AH25" i="30"/>
  <c r="AH51" i="30"/>
  <c r="AH20" i="30"/>
  <c r="AH39" i="30"/>
  <c r="AH18" i="30"/>
  <c r="AH7" i="30"/>
  <c r="AH45" i="30"/>
  <c r="AH29" i="30"/>
  <c r="R37" i="30"/>
  <c r="R24" i="30"/>
  <c r="R48" i="30"/>
  <c r="R23" i="30"/>
  <c r="R46" i="30"/>
  <c r="R38" i="30"/>
  <c r="AP22" i="30"/>
  <c r="AP23" i="30"/>
  <c r="AH24" i="30"/>
  <c r="Z33" i="30"/>
  <c r="Z9" i="30"/>
  <c r="Z31" i="30"/>
  <c r="Z39" i="30"/>
  <c r="Z51" i="30"/>
  <c r="Z34" i="30"/>
  <c r="J37" i="30"/>
  <c r="J30" i="30"/>
  <c r="J5" i="30"/>
  <c r="J33" i="30"/>
  <c r="J11" i="30"/>
  <c r="R13" i="30"/>
  <c r="R50" i="30"/>
  <c r="R44" i="30"/>
  <c r="R39" i="30"/>
  <c r="R15" i="30"/>
  <c r="R47" i="30"/>
  <c r="R10" i="30"/>
  <c r="R51" i="30"/>
  <c r="R42" i="30"/>
  <c r="AP43" i="30"/>
  <c r="AP28" i="30"/>
  <c r="AP19" i="30"/>
  <c r="AP12" i="30"/>
  <c r="AP7" i="30"/>
  <c r="AP45" i="30"/>
  <c r="AP37" i="30"/>
  <c r="AP10" i="30"/>
  <c r="AP30" i="30"/>
  <c r="AP17" i="30"/>
  <c r="AP31" i="30"/>
  <c r="AP29" i="30"/>
  <c r="AH27" i="30"/>
  <c r="AH41" i="30"/>
  <c r="AH33" i="30"/>
  <c r="AH17" i="30"/>
  <c r="AH47" i="30"/>
  <c r="AH38" i="30"/>
  <c r="AH48" i="30"/>
  <c r="AH16" i="30"/>
  <c r="AH14" i="30"/>
  <c r="AH49" i="30"/>
  <c r="AH15" i="30"/>
  <c r="AH12" i="30"/>
  <c r="R41" i="30"/>
  <c r="R22" i="30"/>
  <c r="AP36" i="30"/>
  <c r="AP16" i="30"/>
  <c r="AP25" i="30"/>
  <c r="AH26" i="30"/>
  <c r="AH31" i="30"/>
  <c r="AH50" i="30"/>
  <c r="Z35" i="30"/>
  <c r="Z26" i="30"/>
  <c r="Z47" i="30"/>
  <c r="Z17" i="30"/>
  <c r="J41" i="30"/>
  <c r="J8" i="30"/>
  <c r="J13" i="30"/>
  <c r="J27" i="30"/>
  <c r="J12" i="30"/>
  <c r="J22" i="30"/>
  <c r="J47" i="30"/>
  <c r="J39" i="30"/>
  <c r="J38" i="30"/>
  <c r="R49" i="30"/>
  <c r="R7" i="30"/>
  <c r="R18" i="30"/>
  <c r="R33" i="30"/>
  <c r="R27" i="30"/>
  <c r="R12" i="30"/>
  <c r="R40" i="30"/>
  <c r="R34" i="30"/>
  <c r="R19" i="30"/>
  <c r="R8" i="30"/>
  <c r="R45" i="30"/>
  <c r="R11" i="30"/>
  <c r="AP40" i="30"/>
  <c r="AP35" i="30"/>
  <c r="AP46" i="30"/>
  <c r="AP50" i="30"/>
  <c r="AP41" i="30"/>
  <c r="AP27" i="30"/>
  <c r="AP39" i="30"/>
  <c r="AP52" i="30"/>
  <c r="AP13" i="30"/>
  <c r="AP38" i="30"/>
  <c r="AP24" i="30"/>
  <c r="AP48" i="30"/>
  <c r="AH30" i="30"/>
  <c r="AH10" i="30"/>
  <c r="AH35" i="30"/>
  <c r="AH37" i="30"/>
  <c r="AH22" i="30"/>
  <c r="AH34" i="30"/>
  <c r="AH52" i="30"/>
  <c r="AH21" i="30"/>
  <c r="AH42" i="30"/>
  <c r="AH11" i="30"/>
  <c r="AH9" i="30"/>
  <c r="AH6" i="30"/>
  <c r="Z30" i="30"/>
  <c r="Z41" i="30"/>
  <c r="Z21" i="30"/>
  <c r="Z29" i="30"/>
  <c r="Z38" i="30"/>
  <c r="J15" i="30"/>
  <c r="J32" i="30"/>
  <c r="J20" i="30"/>
  <c r="J31" i="30"/>
  <c r="J49" i="30"/>
  <c r="J10" i="30"/>
  <c r="J19" i="30"/>
  <c r="R21" i="30"/>
  <c r="R26" i="30"/>
  <c r="R28" i="30"/>
  <c r="R20" i="30"/>
  <c r="R17" i="30"/>
  <c r="R9" i="30"/>
  <c r="R35" i="30"/>
  <c r="R36" i="30"/>
  <c r="R14" i="30"/>
  <c r="R16" i="30"/>
  <c r="AP44" i="30"/>
  <c r="AP51" i="30"/>
  <c r="AP49" i="30"/>
  <c r="AP34" i="30"/>
  <c r="AP11" i="30"/>
  <c r="AP8" i="30"/>
  <c r="AP9" i="30"/>
  <c r="AP6" i="30"/>
  <c r="AP32" i="30"/>
  <c r="AP18" i="30"/>
  <c r="AP14" i="30"/>
  <c r="AP20" i="30"/>
  <c r="AH19" i="30"/>
  <c r="AH23" i="30"/>
  <c r="AH46" i="30"/>
  <c r="AH8" i="30"/>
  <c r="AH28" i="30"/>
  <c r="AH5" i="30"/>
  <c r="AH44" i="30"/>
  <c r="AH40" i="30"/>
  <c r="AH36" i="30"/>
  <c r="AH13" i="30"/>
  <c r="AH43" i="30"/>
  <c r="AH32" i="30"/>
  <c r="AA1" i="19" l="1"/>
  <c r="C10" i="18" s="1"/>
  <c r="CL37" i="30"/>
  <c r="CL8" i="30"/>
  <c r="CL5" i="30"/>
  <c r="CL14" i="30"/>
  <c r="CL10" i="30"/>
  <c r="CL21" i="30"/>
  <c r="DR43" i="30"/>
  <c r="CL24" i="30"/>
  <c r="CL22" i="30"/>
  <c r="CL18" i="30"/>
  <c r="CL50" i="30"/>
  <c r="CL31" i="30"/>
  <c r="CL26" i="30"/>
  <c r="CL25" i="30"/>
  <c r="CL40" i="30"/>
  <c r="CL44" i="30"/>
  <c r="CL33" i="30"/>
  <c r="CL48" i="30"/>
  <c r="CL38" i="30"/>
  <c r="CL32" i="30"/>
  <c r="CL47" i="30"/>
  <c r="CL29" i="30"/>
  <c r="CL30" i="30"/>
  <c r="CL11" i="30"/>
  <c r="CL46" i="30"/>
  <c r="CL23" i="30"/>
  <c r="CL17" i="30"/>
  <c r="CL12" i="30"/>
  <c r="CL36" i="30"/>
  <c r="CL27" i="30"/>
  <c r="CL16" i="30"/>
  <c r="CL35" i="30"/>
  <c r="CL39" i="30"/>
  <c r="CL34" i="30"/>
  <c r="CL41" i="30"/>
  <c r="CL42" i="30"/>
  <c r="CL6" i="30"/>
  <c r="CL45" i="30"/>
  <c r="CL28" i="30"/>
  <c r="CL19" i="30"/>
  <c r="CL43" i="30"/>
  <c r="CL51" i="30"/>
  <c r="CL7" i="30"/>
  <c r="CL13" i="30"/>
  <c r="CL15" i="30"/>
  <c r="CL49" i="30"/>
  <c r="CL20" i="30"/>
  <c r="CL9" i="30"/>
  <c r="DR16" i="30"/>
  <c r="DR18" i="30"/>
  <c r="DR41" i="30"/>
  <c r="DR12" i="30"/>
  <c r="DB18" i="30"/>
  <c r="DR48" i="30"/>
  <c r="DB22" i="30"/>
  <c r="DR8" i="30"/>
  <c r="DB51" i="30"/>
  <c r="DR34" i="30"/>
  <c r="DB31" i="30"/>
  <c r="DB35" i="30"/>
  <c r="DB19" i="30"/>
  <c r="DB43" i="30"/>
  <c r="DB26" i="30"/>
  <c r="DR21" i="30"/>
  <c r="DB21" i="30"/>
  <c r="DR45" i="30"/>
  <c r="DR30" i="30"/>
  <c r="DR19" i="30"/>
  <c r="DB9" i="30"/>
  <c r="CT20" i="30"/>
  <c r="CT35" i="30"/>
  <c r="CT15" i="30"/>
  <c r="DR7" i="30"/>
  <c r="DR50" i="30"/>
  <c r="DR49" i="30"/>
  <c r="CT14" i="30"/>
  <c r="DR9" i="30"/>
  <c r="DR29" i="30"/>
  <c r="DR15" i="30"/>
  <c r="DR31" i="30"/>
  <c r="DR47" i="30"/>
  <c r="DR44" i="30"/>
  <c r="DR39" i="30"/>
  <c r="DR37" i="30"/>
  <c r="DR33" i="30"/>
  <c r="DR32" i="30"/>
  <c r="DR51" i="30"/>
  <c r="DR13" i="30"/>
  <c r="DR20" i="30"/>
  <c r="DR40" i="30"/>
  <c r="CT10" i="30"/>
  <c r="DR35" i="30"/>
  <c r="DR28" i="30"/>
  <c r="DR23" i="30"/>
  <c r="DR46" i="30"/>
  <c r="DR14" i="30"/>
  <c r="DR17" i="30"/>
  <c r="DR24" i="30"/>
  <c r="DR5" i="30"/>
  <c r="DR25" i="30"/>
  <c r="DR36" i="30"/>
  <c r="DR52" i="30"/>
  <c r="DR11" i="30"/>
  <c r="DR27" i="30"/>
  <c r="DR6" i="30"/>
  <c r="DR22" i="30"/>
  <c r="DR38" i="30"/>
  <c r="DR10" i="30"/>
  <c r="DR26" i="30"/>
  <c r="DR42" i="30"/>
  <c r="BF48" i="30"/>
  <c r="DB29" i="30"/>
  <c r="CT50" i="30"/>
  <c r="CT17" i="30"/>
  <c r="CT33" i="30"/>
  <c r="CT49" i="30"/>
  <c r="DB13" i="30"/>
  <c r="CT7" i="30"/>
  <c r="BF46" i="30"/>
  <c r="DB38" i="30"/>
  <c r="CT28" i="30"/>
  <c r="CT43" i="30"/>
  <c r="BN26" i="30"/>
  <c r="CT12" i="30"/>
  <c r="BF12" i="30"/>
  <c r="CT5" i="30"/>
  <c r="CT22" i="30"/>
  <c r="DB12" i="30"/>
  <c r="DB44" i="30"/>
  <c r="DB5" i="30"/>
  <c r="BN33" i="30"/>
  <c r="BF22" i="30"/>
  <c r="CT13" i="30"/>
  <c r="CT51" i="30"/>
  <c r="CT52" i="30"/>
  <c r="CT44" i="30"/>
  <c r="CT46" i="30"/>
  <c r="DB16" i="30"/>
  <c r="CT21" i="30"/>
  <c r="DB41" i="30"/>
  <c r="DB33" i="30"/>
  <c r="DB28" i="30"/>
  <c r="DB45" i="30"/>
  <c r="CT6" i="30"/>
  <c r="DB30" i="30"/>
  <c r="DB27" i="30"/>
  <c r="DB6" i="30"/>
  <c r="DB34" i="30"/>
  <c r="CT36" i="30"/>
  <c r="CT19" i="30"/>
  <c r="CT39" i="30"/>
  <c r="DB11" i="30"/>
  <c r="DB10" i="30"/>
  <c r="DB20" i="30"/>
  <c r="DB25" i="30"/>
  <c r="DB23" i="30"/>
  <c r="DB32" i="30"/>
  <c r="DB50" i="30"/>
  <c r="DB42" i="30"/>
  <c r="DB24" i="30"/>
  <c r="DB40" i="30"/>
  <c r="CT26" i="30"/>
  <c r="CT18" i="30"/>
  <c r="CT29" i="30"/>
  <c r="CT23" i="30"/>
  <c r="DB47" i="30"/>
  <c r="DB49" i="30"/>
  <c r="DB17" i="30"/>
  <c r="DB8" i="30"/>
  <c r="DB14" i="30"/>
  <c r="DB7" i="30"/>
  <c r="DB15" i="30"/>
  <c r="DB48" i="30"/>
  <c r="DB39" i="30"/>
  <c r="CT30" i="30"/>
  <c r="CT38" i="30"/>
  <c r="CT16" i="30"/>
  <c r="CT40" i="30"/>
  <c r="CT42" i="30"/>
  <c r="CT8" i="30"/>
  <c r="CT24" i="30"/>
  <c r="CT31" i="30"/>
  <c r="CT27" i="30"/>
  <c r="CT37" i="30"/>
  <c r="CT45" i="30"/>
  <c r="DB37" i="30"/>
  <c r="DB46" i="30"/>
  <c r="CT9" i="30"/>
  <c r="DB52" i="30"/>
  <c r="CT32" i="30"/>
  <c r="DB36" i="30"/>
  <c r="CT34" i="30"/>
  <c r="CT11" i="30"/>
  <c r="CT41" i="30"/>
  <c r="CT25" i="30"/>
  <c r="CT48" i="30"/>
  <c r="CT47" i="30"/>
  <c r="BN19" i="30"/>
  <c r="BN25" i="30"/>
  <c r="BN38" i="30"/>
  <c r="BF39" i="30"/>
  <c r="BF41" i="30"/>
  <c r="BN13" i="30"/>
  <c r="BN42" i="30"/>
  <c r="BF15" i="30"/>
  <c r="BF38" i="30"/>
  <c r="BF29" i="30"/>
  <c r="BF43" i="30"/>
  <c r="BN28" i="30"/>
  <c r="BN36" i="30"/>
  <c r="BN50" i="30"/>
  <c r="BN18" i="30"/>
  <c r="BN49" i="30"/>
  <c r="BN41" i="30"/>
  <c r="BN6" i="30"/>
  <c r="BN34" i="30"/>
  <c r="BN12" i="30"/>
  <c r="BF42" i="30"/>
  <c r="BF34" i="30"/>
  <c r="BF52" i="30"/>
  <c r="BF18" i="30"/>
  <c r="BF44" i="30"/>
  <c r="BF24" i="30"/>
  <c r="BN21" i="30"/>
  <c r="BN35" i="30"/>
  <c r="BF30" i="30"/>
  <c r="BN5" i="30"/>
  <c r="BN15" i="30"/>
  <c r="BN17" i="30"/>
  <c r="BN24" i="30"/>
  <c r="BN37" i="30"/>
  <c r="BN11" i="30"/>
  <c r="BN52" i="30"/>
  <c r="BN39" i="30"/>
  <c r="BN22" i="30"/>
  <c r="BF17" i="30"/>
  <c r="BF16" i="30"/>
  <c r="BF21" i="30"/>
  <c r="BF47" i="30"/>
  <c r="BF20" i="30"/>
  <c r="BF50" i="30"/>
  <c r="BF14" i="30"/>
  <c r="BF6" i="30"/>
  <c r="AX6" i="30"/>
  <c r="BN43" i="30"/>
  <c r="BF37" i="30"/>
  <c r="BF35" i="30"/>
  <c r="BN30" i="30"/>
  <c r="BN8" i="30"/>
  <c r="BN14" i="30"/>
  <c r="BN16" i="30"/>
  <c r="BN23" i="30"/>
  <c r="BN44" i="30"/>
  <c r="BN27" i="30"/>
  <c r="BN9" i="30"/>
  <c r="BN48" i="30"/>
  <c r="BF45" i="30"/>
  <c r="BF27" i="30"/>
  <c r="BF33" i="30"/>
  <c r="BF19" i="30"/>
  <c r="BF31" i="30"/>
  <c r="BF51" i="30"/>
  <c r="AX42" i="30"/>
  <c r="BN20" i="30"/>
  <c r="BN51" i="30"/>
  <c r="BN45" i="30"/>
  <c r="BN7" i="30"/>
  <c r="BF25" i="30"/>
  <c r="BF40" i="30"/>
  <c r="BF7" i="30"/>
  <c r="BF26" i="30"/>
  <c r="BF28" i="30"/>
  <c r="AX25" i="30"/>
  <c r="AX46" i="30"/>
  <c r="AX11" i="30"/>
  <c r="AX35" i="30"/>
  <c r="AX48" i="30"/>
  <c r="AX27" i="30"/>
  <c r="AX39" i="30"/>
  <c r="AX51" i="30"/>
  <c r="AX7" i="30"/>
  <c r="AX16" i="30"/>
  <c r="BV12" i="30"/>
  <c r="BV45" i="30"/>
  <c r="BV13" i="30"/>
  <c r="BV7" i="30"/>
  <c r="BV8" i="30"/>
  <c r="BV33" i="30"/>
  <c r="BV29" i="30"/>
  <c r="BV10" i="30"/>
  <c r="BV42" i="30"/>
  <c r="BV26" i="30"/>
  <c r="CD16" i="30"/>
  <c r="CD33" i="30"/>
  <c r="CD21" i="30"/>
  <c r="CD15" i="30"/>
  <c r="CD29" i="30"/>
  <c r="BF8" i="30"/>
  <c r="BF49" i="30"/>
  <c r="BF23" i="30"/>
  <c r="BF13" i="30"/>
  <c r="AX12" i="30"/>
  <c r="AX37" i="30"/>
  <c r="AX5" i="30"/>
  <c r="AX49" i="30"/>
  <c r="AX10" i="30"/>
  <c r="AX28" i="30"/>
  <c r="AX20" i="30"/>
  <c r="AX23" i="30"/>
  <c r="AX44" i="30"/>
  <c r="BV49" i="30"/>
  <c r="BV28" i="30"/>
  <c r="BV27" i="30"/>
  <c r="BV44" i="30"/>
  <c r="BV16" i="30"/>
  <c r="BV35" i="30"/>
  <c r="BV25" i="30"/>
  <c r="BV31" i="30"/>
  <c r="BV19" i="30"/>
  <c r="BV47" i="30"/>
  <c r="BV48" i="30"/>
  <c r="BV40" i="30"/>
  <c r="CD5" i="30"/>
  <c r="CD52" i="30"/>
  <c r="CD14" i="30"/>
  <c r="CD51" i="30"/>
  <c r="CD28" i="30"/>
  <c r="CD39" i="30"/>
  <c r="CD24" i="30"/>
  <c r="CD23" i="30"/>
  <c r="CD32" i="30"/>
  <c r="CD46" i="30"/>
  <c r="CD8" i="30"/>
  <c r="CD38" i="30"/>
  <c r="AX26" i="30"/>
  <c r="AX21" i="30"/>
  <c r="AX19" i="30"/>
  <c r="BV24" i="30"/>
  <c r="BV36" i="30"/>
  <c r="CD41" i="30"/>
  <c r="CD47" i="30"/>
  <c r="CD12" i="30"/>
  <c r="CD18" i="30"/>
  <c r="CD45" i="30"/>
  <c r="CD36" i="30"/>
  <c r="CD48" i="30"/>
  <c r="BN29" i="30"/>
  <c r="BN47" i="30"/>
  <c r="BN40" i="30"/>
  <c r="BN31" i="30"/>
  <c r="BN10" i="30"/>
  <c r="BN46" i="30"/>
  <c r="BN32" i="30"/>
  <c r="BF36" i="30"/>
  <c r="BF32" i="30"/>
  <c r="BF5" i="30"/>
  <c r="BF11" i="30"/>
  <c r="AX36" i="30"/>
  <c r="AX45" i="30"/>
  <c r="AX14" i="30"/>
  <c r="AX13" i="30"/>
  <c r="AX24" i="30"/>
  <c r="AX40" i="30"/>
  <c r="AX15" i="30"/>
  <c r="AX9" i="30"/>
  <c r="AX32" i="30"/>
  <c r="AX22" i="30"/>
  <c r="AX31" i="30"/>
  <c r="AX30" i="30"/>
  <c r="BV43" i="30"/>
  <c r="BV5" i="30"/>
  <c r="BV46" i="30"/>
  <c r="BV22" i="30"/>
  <c r="BV52" i="30"/>
  <c r="BV11" i="30"/>
  <c r="BV15" i="30"/>
  <c r="BV38" i="30"/>
  <c r="BV34" i="30"/>
  <c r="BV9" i="30"/>
  <c r="BV51" i="30"/>
  <c r="BV14" i="30"/>
  <c r="CD49" i="30"/>
  <c r="CD40" i="30"/>
  <c r="CD13" i="30"/>
  <c r="CD9" i="30"/>
  <c r="CD17" i="30"/>
  <c r="CD25" i="30"/>
  <c r="CD43" i="30"/>
  <c r="CD20" i="30"/>
  <c r="CD19" i="30"/>
  <c r="CD44" i="30"/>
  <c r="CD37" i="30"/>
  <c r="CD34" i="30"/>
  <c r="AX41" i="30"/>
  <c r="BF9" i="30"/>
  <c r="BF10" i="30"/>
  <c r="AX34" i="30"/>
  <c r="AX17" i="30"/>
  <c r="AX38" i="30"/>
  <c r="AX33" i="30"/>
  <c r="AX47" i="30"/>
  <c r="AX29" i="30"/>
  <c r="AX43" i="30"/>
  <c r="AX50" i="30"/>
  <c r="AX18" i="30"/>
  <c r="AX8" i="30"/>
  <c r="AX52" i="30"/>
  <c r="BV32" i="30"/>
  <c r="BV41" i="30"/>
  <c r="BV17" i="30"/>
  <c r="BV6" i="30"/>
  <c r="BV18" i="30"/>
  <c r="BV37" i="30"/>
  <c r="BV23" i="30"/>
  <c r="BV50" i="30"/>
  <c r="BV39" i="30"/>
  <c r="BV30" i="30"/>
  <c r="BV20" i="30"/>
  <c r="BV21" i="30"/>
  <c r="CD22" i="30"/>
  <c r="CD7" i="30"/>
  <c r="CD30" i="30"/>
  <c r="CD31" i="30"/>
  <c r="CD10" i="30"/>
  <c r="CD11" i="30"/>
  <c r="CD27" i="30"/>
  <c r="CD26" i="30"/>
  <c r="CD42" i="30"/>
  <c r="CD50" i="30"/>
  <c r="CD35" i="30"/>
  <c r="CD6" i="30"/>
  <c r="Q59" i="18" l="1"/>
  <c r="P56" i="18"/>
  <c r="O53" i="18"/>
  <c r="N50" i="18"/>
  <c r="M47" i="18"/>
  <c r="Q43" i="18"/>
  <c r="O59" i="18"/>
  <c r="N56" i="18"/>
  <c r="M53" i="18"/>
  <c r="Q49" i="18"/>
  <c r="P46" i="18"/>
  <c r="O43" i="18"/>
  <c r="N59" i="18"/>
  <c r="M56" i="18"/>
  <c r="Q52" i="18"/>
  <c r="P49" i="18"/>
  <c r="O46" i="18"/>
  <c r="N43" i="18"/>
  <c r="M59" i="18"/>
  <c r="Q55" i="18"/>
  <c r="P52" i="18"/>
  <c r="O49" i="18"/>
  <c r="N46" i="18"/>
  <c r="M43" i="18"/>
  <c r="N52" i="18"/>
  <c r="N55" i="18"/>
  <c r="Q48" i="18"/>
  <c r="O42" i="18"/>
  <c r="N58" i="18"/>
  <c r="M55" i="18"/>
  <c r="Q51" i="18"/>
  <c r="P48" i="18"/>
  <c r="O45" i="18"/>
  <c r="N42" i="18"/>
  <c r="Q54" i="18"/>
  <c r="P51" i="18"/>
  <c r="N45" i="18"/>
  <c r="P57" i="18"/>
  <c r="O54" i="18"/>
  <c r="N51" i="18"/>
  <c r="M48" i="18"/>
  <c r="Q44" i="18"/>
  <c r="Q58" i="18"/>
  <c r="P55" i="18"/>
  <c r="O52" i="18"/>
  <c r="N49" i="18"/>
  <c r="M46" i="18"/>
  <c r="Q42" i="18"/>
  <c r="P58" i="18"/>
  <c r="O55" i="18"/>
  <c r="M49" i="18"/>
  <c r="Q45" i="18"/>
  <c r="P42" i="18"/>
  <c r="O58" i="18"/>
  <c r="M52" i="18"/>
  <c r="P45" i="18"/>
  <c r="M58" i="18"/>
  <c r="O48" i="18"/>
  <c r="M42" i="18"/>
  <c r="Q57" i="18"/>
  <c r="P54" i="18"/>
  <c r="O51" i="18"/>
  <c r="N48" i="18"/>
  <c r="M45" i="18"/>
  <c r="P59" i="18"/>
  <c r="Q47" i="18"/>
  <c r="O44" i="18"/>
  <c r="M54" i="18"/>
  <c r="M44" i="18"/>
  <c r="P53" i="18"/>
  <c r="N53" i="18"/>
  <c r="Q50" i="18"/>
  <c r="O57" i="18"/>
  <c r="P47" i="18"/>
  <c r="N57" i="18"/>
  <c r="O47" i="18"/>
  <c r="M57" i="18"/>
  <c r="N47" i="18"/>
  <c r="N54" i="18"/>
  <c r="N44" i="18"/>
  <c r="Q53" i="18"/>
  <c r="P43" i="18"/>
  <c r="M51" i="18"/>
  <c r="P50" i="18"/>
  <c r="O50" i="18"/>
  <c r="M50" i="18"/>
  <c r="Q56" i="18"/>
  <c r="Q46" i="18"/>
  <c r="O56" i="18"/>
  <c r="P44" i="18"/>
  <c r="G59" i="18"/>
  <c r="F56" i="18"/>
  <c r="E53" i="18"/>
  <c r="D50" i="18"/>
  <c r="C47" i="18"/>
  <c r="G43" i="18"/>
  <c r="E55" i="18"/>
  <c r="D52" i="18"/>
  <c r="C49" i="18"/>
  <c r="F42" i="18"/>
  <c r="G48" i="18"/>
  <c r="C55" i="18"/>
  <c r="G51" i="18"/>
  <c r="E45" i="18"/>
  <c r="D42" i="18"/>
  <c r="C58" i="18"/>
  <c r="C42" i="18"/>
  <c r="F54" i="18"/>
  <c r="C45" i="18"/>
  <c r="F47" i="18"/>
  <c r="E50" i="18"/>
  <c r="F59" i="18"/>
  <c r="E56" i="18"/>
  <c r="D53" i="18"/>
  <c r="C50" i="18"/>
  <c r="G46" i="18"/>
  <c r="F43" i="18"/>
  <c r="F58" i="18"/>
  <c r="G45" i="18"/>
  <c r="E48" i="18"/>
  <c r="G44" i="18"/>
  <c r="E57" i="18"/>
  <c r="C51" i="18"/>
  <c r="F44" i="18"/>
  <c r="C54" i="18"/>
  <c r="E44" i="18"/>
  <c r="F53" i="18"/>
  <c r="E59" i="18"/>
  <c r="D56" i="18"/>
  <c r="C53" i="18"/>
  <c r="G49" i="18"/>
  <c r="F46" i="18"/>
  <c r="E43" i="18"/>
  <c r="D59" i="18"/>
  <c r="C56" i="18"/>
  <c r="G52" i="18"/>
  <c r="F49" i="18"/>
  <c r="E46" i="18"/>
  <c r="D43" i="18"/>
  <c r="E58" i="18"/>
  <c r="D55" i="18"/>
  <c r="C52" i="18"/>
  <c r="F45" i="18"/>
  <c r="E42" i="18"/>
  <c r="D58" i="18"/>
  <c r="F48" i="18"/>
  <c r="G54" i="18"/>
  <c r="D45" i="18"/>
  <c r="G57" i="18"/>
  <c r="D48" i="18"/>
  <c r="F57" i="18"/>
  <c r="D51" i="18"/>
  <c r="C48" i="18"/>
  <c r="G50" i="18"/>
  <c r="C57" i="18"/>
  <c r="G53" i="18"/>
  <c r="E47" i="18"/>
  <c r="D44" i="18"/>
  <c r="G56" i="18"/>
  <c r="C44" i="18"/>
  <c r="C59" i="18"/>
  <c r="G55" i="18"/>
  <c r="F52" i="18"/>
  <c r="E49" i="18"/>
  <c r="D46" i="18"/>
  <c r="C43" i="18"/>
  <c r="G58" i="18"/>
  <c r="F55" i="18"/>
  <c r="E52" i="18"/>
  <c r="D49" i="18"/>
  <c r="C46" i="18"/>
  <c r="G42" i="18"/>
  <c r="F51" i="18"/>
  <c r="E51" i="18"/>
  <c r="E54" i="18"/>
  <c r="D54" i="18"/>
  <c r="G47" i="18"/>
  <c r="D57" i="18"/>
  <c r="F50" i="18"/>
  <c r="D47" i="18"/>
  <c r="GE3" i="20"/>
  <c r="GE52" i="20" l="1"/>
  <c r="GE51" i="20"/>
  <c r="GE50" i="20"/>
  <c r="GE49" i="20"/>
  <c r="GE48" i="20"/>
  <c r="GE47" i="20"/>
  <c r="GE46" i="20"/>
  <c r="GE45" i="20"/>
  <c r="GE44" i="20"/>
  <c r="GE43" i="20"/>
  <c r="GE42" i="20"/>
  <c r="GE41" i="20"/>
  <c r="GE40" i="20"/>
  <c r="GE39" i="20"/>
  <c r="GE38" i="20"/>
  <c r="GE37" i="20"/>
  <c r="GE36" i="20"/>
  <c r="GE35" i="20"/>
  <c r="GE34" i="20"/>
  <c r="GE33" i="20"/>
  <c r="GE32" i="20"/>
  <c r="GE31" i="20"/>
  <c r="GE30" i="20"/>
  <c r="GE29" i="20"/>
  <c r="GE28" i="20"/>
  <c r="GE27" i="20"/>
  <c r="GE26" i="20"/>
  <c r="GE25" i="20"/>
  <c r="GE24" i="20"/>
  <c r="GE23" i="20"/>
  <c r="GE22" i="20"/>
  <c r="GE21" i="20"/>
  <c r="GE20" i="20"/>
  <c r="GE19" i="20"/>
  <c r="GE18" i="20"/>
  <c r="GE17" i="20"/>
  <c r="GE16" i="20"/>
  <c r="GE15" i="20"/>
  <c r="GE14" i="20"/>
  <c r="GE13" i="20"/>
  <c r="GE12" i="20"/>
  <c r="GE11" i="20"/>
  <c r="GE10" i="20"/>
  <c r="GE9" i="20"/>
  <c r="GE8" i="20"/>
  <c r="GE7" i="20"/>
  <c r="GE6" i="20"/>
  <c r="GE5" i="20"/>
  <c r="DD48" i="20"/>
  <c r="DD6" i="20"/>
  <c r="C25" i="20"/>
  <c r="C18" i="20"/>
  <c r="DD16" i="20"/>
  <c r="C6" i="20"/>
  <c r="DD13" i="20"/>
  <c r="DD5" i="20"/>
  <c r="C44" i="20"/>
  <c r="DD41" i="20"/>
  <c r="C13" i="20"/>
  <c r="C8" i="20"/>
  <c r="DD37" i="20"/>
  <c r="C49" i="20"/>
  <c r="DD9" i="20"/>
  <c r="C16" i="20"/>
  <c r="C45" i="20"/>
  <c r="DD31" i="20"/>
  <c r="DD27" i="20"/>
  <c r="DD51" i="20"/>
  <c r="DD25" i="20"/>
  <c r="C27" i="20"/>
  <c r="DD20" i="20"/>
  <c r="C40" i="20"/>
  <c r="DD36" i="20"/>
  <c r="C19" i="20"/>
  <c r="C38" i="20"/>
  <c r="DD44" i="20"/>
  <c r="DD43" i="20"/>
  <c r="DD32" i="20"/>
  <c r="DD52" i="20"/>
  <c r="DD11" i="20"/>
  <c r="DD34" i="20"/>
  <c r="C41" i="20"/>
  <c r="DD28" i="20"/>
  <c r="DD8" i="20"/>
  <c r="DD30" i="20"/>
  <c r="C15" i="20"/>
  <c r="C51" i="20"/>
  <c r="C34" i="20"/>
  <c r="C21" i="20"/>
  <c r="C14" i="20"/>
  <c r="C50" i="20"/>
  <c r="DD26" i="20"/>
  <c r="C22" i="20"/>
  <c r="C30" i="20"/>
  <c r="C33" i="20"/>
  <c r="C39" i="20"/>
  <c r="DD42" i="20"/>
  <c r="DD47" i="20"/>
  <c r="DD22" i="20"/>
  <c r="C10" i="20"/>
  <c r="C12" i="20"/>
  <c r="C11" i="20"/>
  <c r="DD29" i="20"/>
  <c r="C43" i="20"/>
  <c r="DD10" i="20"/>
  <c r="C7" i="20"/>
  <c r="C26" i="20"/>
  <c r="DD15" i="20"/>
  <c r="DD49" i="20"/>
  <c r="DD19" i="20"/>
  <c r="DD17" i="20"/>
  <c r="DD35" i="20"/>
  <c r="DD45" i="20"/>
  <c r="C48" i="20"/>
  <c r="DD46" i="20"/>
  <c r="D8" i="11"/>
  <c r="C29" i="20"/>
  <c r="C36" i="20"/>
  <c r="C32" i="20"/>
  <c r="C9" i="20"/>
  <c r="C46" i="20"/>
  <c r="D9" i="11"/>
  <c r="C42" i="20"/>
  <c r="DD33" i="20"/>
  <c r="DD12" i="20"/>
  <c r="DD40" i="20"/>
  <c r="C52" i="20"/>
  <c r="DD7" i="20"/>
  <c r="C37" i="20"/>
  <c r="C23" i="20"/>
  <c r="C20" i="20"/>
  <c r="DD23" i="20"/>
  <c r="DD18" i="20"/>
  <c r="C28" i="20"/>
  <c r="DD50" i="20"/>
  <c r="C17" i="20"/>
  <c r="C31" i="20"/>
  <c r="DD38" i="20"/>
  <c r="DD21" i="20"/>
  <c r="C24" i="20"/>
  <c r="DD14" i="20"/>
  <c r="C5" i="20"/>
  <c r="C47" i="20"/>
  <c r="DD39" i="20"/>
  <c r="C35" i="20"/>
  <c r="DD24" i="20"/>
  <c r="Q11" i="20" l="1"/>
  <c r="C18" i="18" s="1"/>
  <c r="DR42" i="20"/>
  <c r="J49" i="18" s="1"/>
  <c r="Q35" i="20"/>
  <c r="DR20" i="20"/>
  <c r="J27" i="18" s="1"/>
  <c r="DR49" i="20"/>
  <c r="J56" i="18" s="1"/>
  <c r="DR14" i="20"/>
  <c r="J21" i="18" s="1"/>
  <c r="Q14" i="20"/>
  <c r="C21" i="18" s="1"/>
  <c r="Q45" i="20"/>
  <c r="Q10" i="20"/>
  <c r="C17" i="18" s="1"/>
  <c r="DR50" i="20"/>
  <c r="J57" i="18" s="1"/>
  <c r="Q6" i="20"/>
  <c r="C13" i="18" s="1"/>
  <c r="Q30" i="20"/>
  <c r="C37" i="18" s="1"/>
  <c r="Q13" i="20"/>
  <c r="C20" i="18" s="1"/>
  <c r="DR11" i="20"/>
  <c r="J18" i="18" s="1"/>
  <c r="Q40" i="20"/>
  <c r="DR13" i="20"/>
  <c r="J20" i="18" s="1"/>
  <c r="DR34" i="20"/>
  <c r="J41" i="18" s="1"/>
  <c r="DR19" i="20"/>
  <c r="J26" i="18" s="1"/>
  <c r="DR15" i="20"/>
  <c r="J22" i="18" s="1"/>
  <c r="DR29" i="20"/>
  <c r="J36" i="18" s="1"/>
  <c r="Q18" i="20"/>
  <c r="C25" i="18" s="1"/>
  <c r="DR33" i="20"/>
  <c r="J40" i="18" s="1"/>
  <c r="Q51" i="20"/>
  <c r="Q27" i="20"/>
  <c r="C34" i="18" s="1"/>
  <c r="DR24" i="20"/>
  <c r="J31" i="18" s="1"/>
  <c r="Q33" i="20"/>
  <c r="C40" i="18" s="1"/>
  <c r="DR38" i="20"/>
  <c r="J45" i="18" s="1"/>
  <c r="DR9" i="20"/>
  <c r="J16" i="18" s="1"/>
  <c r="Q25" i="20"/>
  <c r="C32" i="18" s="1"/>
  <c r="DR44" i="20"/>
  <c r="J51" i="18" s="1"/>
  <c r="Q41" i="20"/>
  <c r="Q43" i="20"/>
  <c r="DR45" i="20"/>
  <c r="J52" i="18" s="1"/>
  <c r="DR27" i="20"/>
  <c r="J34" i="18" s="1"/>
  <c r="Q8" i="20"/>
  <c r="C15" i="18" s="1"/>
  <c r="Q9" i="20"/>
  <c r="C16" i="18" s="1"/>
  <c r="DR51" i="20"/>
  <c r="J58" i="18" s="1"/>
  <c r="DR21" i="20"/>
  <c r="J28" i="18" s="1"/>
  <c r="DR18" i="20"/>
  <c r="J25" i="18" s="1"/>
  <c r="DR23" i="20"/>
  <c r="J30" i="18" s="1"/>
  <c r="Q38" i="20"/>
  <c r="DR52" i="20"/>
  <c r="J59" i="18" s="1"/>
  <c r="Q16" i="20"/>
  <c r="C23" i="18" s="1"/>
  <c r="DR43" i="20"/>
  <c r="J50" i="18" s="1"/>
  <c r="DR39" i="20"/>
  <c r="J46" i="18" s="1"/>
  <c r="Q32" i="20"/>
  <c r="C39" i="18" s="1"/>
  <c r="E8" i="11"/>
  <c r="E25" i="11" s="1"/>
  <c r="Q49" i="20"/>
  <c r="Q22" i="20"/>
  <c r="C29" i="18" s="1"/>
  <c r="DR35" i="20"/>
  <c r="J42" i="18" s="1"/>
  <c r="Q36" i="20"/>
  <c r="Q23" i="20"/>
  <c r="C30" i="18" s="1"/>
  <c r="Q47" i="20"/>
  <c r="Q24" i="20"/>
  <c r="C31" i="18" s="1"/>
  <c r="Q17" i="20"/>
  <c r="C24" i="18" s="1"/>
  <c r="Q20" i="20"/>
  <c r="C27" i="18" s="1"/>
  <c r="Q31" i="20"/>
  <c r="C38" i="18" s="1"/>
  <c r="Q42" i="20"/>
  <c r="DR10" i="20"/>
  <c r="J17" i="18" s="1"/>
  <c r="DR48" i="20"/>
  <c r="J55" i="18" s="1"/>
  <c r="Q5" i="20"/>
  <c r="C12" i="18" s="1"/>
  <c r="Q50" i="20"/>
  <c r="Q29" i="20"/>
  <c r="C36" i="18" s="1"/>
  <c r="Q48" i="20"/>
  <c r="DR40" i="20"/>
  <c r="J47" i="18" s="1"/>
  <c r="DR47" i="20"/>
  <c r="J54" i="18" s="1"/>
  <c r="Q52" i="20"/>
  <c r="DR8" i="20"/>
  <c r="J15" i="18" s="1"/>
  <c r="DR26" i="20"/>
  <c r="J33" i="18" s="1"/>
  <c r="DR12" i="20"/>
  <c r="J19" i="18" s="1"/>
  <c r="Q15" i="20"/>
  <c r="C22" i="18" s="1"/>
  <c r="DR5" i="20"/>
  <c r="J12" i="18" s="1"/>
  <c r="DR25" i="20"/>
  <c r="J32" i="18" s="1"/>
  <c r="DR17" i="20"/>
  <c r="J24" i="18" s="1"/>
  <c r="DR6" i="20"/>
  <c r="J13" i="18" s="1"/>
  <c r="Q34" i="20"/>
  <c r="C41" i="18" s="1"/>
  <c r="Q28" i="20"/>
  <c r="C35" i="18" s="1"/>
  <c r="DR32" i="20"/>
  <c r="J39" i="18" s="1"/>
  <c r="DR41" i="20"/>
  <c r="J48" i="18" s="1"/>
  <c r="Q21" i="20"/>
  <c r="C28" i="18" s="1"/>
  <c r="DR31" i="20"/>
  <c r="J38" i="18" s="1"/>
  <c r="DR36" i="20"/>
  <c r="J43" i="18" s="1"/>
  <c r="Q39" i="20"/>
  <c r="Q7" i="20"/>
  <c r="C14" i="18" s="1"/>
  <c r="Q19" i="20"/>
  <c r="C26" i="18" s="1"/>
  <c r="Q44" i="20"/>
  <c r="DR16" i="20"/>
  <c r="J23" i="18" s="1"/>
  <c r="DR30" i="20"/>
  <c r="J37" i="18" s="1"/>
  <c r="Q37" i="20"/>
  <c r="DR28" i="20"/>
  <c r="J35" i="18" s="1"/>
  <c r="DR7" i="20"/>
  <c r="J14" i="18" s="1"/>
  <c r="Q46" i="20"/>
  <c r="DR37" i="20"/>
  <c r="J44" i="18" s="1"/>
  <c r="Q12" i="20"/>
  <c r="C19" i="18" s="1"/>
  <c r="DR22" i="20"/>
  <c r="J29" i="18" s="1"/>
  <c r="Q26" i="20"/>
  <c r="C33" i="18" s="1"/>
  <c r="DR46" i="20"/>
  <c r="J53" i="18" s="1"/>
  <c r="Z70" i="19" l="1"/>
  <c r="B7" i="35" s="1"/>
  <c r="E21" i="35" s="1"/>
  <c r="H46" i="35" l="1"/>
  <c r="F45" i="35"/>
  <c r="D55" i="35"/>
  <c r="I42" i="35"/>
  <c r="B10" i="35"/>
  <c r="L33" i="35"/>
  <c r="I39" i="35"/>
  <c r="E30" i="35"/>
  <c r="L18" i="35"/>
  <c r="C40" i="35"/>
  <c r="K22" i="35"/>
  <c r="C45" i="35"/>
  <c r="K41" i="35"/>
  <c r="G22" i="35"/>
  <c r="J45" i="35"/>
  <c r="P54" i="35"/>
  <c r="P48" i="35"/>
  <c r="M11" i="35"/>
  <c r="P14" i="35"/>
  <c r="O29" i="35"/>
  <c r="E47" i="35"/>
  <c r="F26" i="35"/>
  <c r="K27" i="35"/>
  <c r="O18" i="35"/>
  <c r="J14" i="35"/>
  <c r="B13" i="35"/>
  <c r="I9" i="35"/>
  <c r="M27" i="35"/>
  <c r="B55" i="35"/>
  <c r="F47" i="35"/>
  <c r="P17" i="35"/>
  <c r="G33" i="35"/>
  <c r="I36" i="35"/>
  <c r="L49" i="35"/>
  <c r="D47" i="35"/>
  <c r="M17" i="35"/>
  <c r="L44" i="35"/>
  <c r="F53" i="35"/>
  <c r="L42" i="35"/>
  <c r="O34" i="35"/>
  <c r="F19" i="35"/>
  <c r="D42" i="35"/>
  <c r="G31" i="35"/>
  <c r="F28" i="35"/>
  <c r="F13" i="35"/>
  <c r="H10" i="35"/>
  <c r="C11" i="35"/>
  <c r="J20" i="35"/>
  <c r="J11" i="35"/>
  <c r="B39" i="35"/>
  <c r="H33" i="35"/>
  <c r="B41" i="35"/>
  <c r="F17" i="35"/>
  <c r="L26" i="35"/>
  <c r="F50" i="35"/>
  <c r="M45" i="35"/>
  <c r="N42" i="35"/>
  <c r="M47" i="35"/>
  <c r="N41" i="35"/>
  <c r="C52" i="35"/>
  <c r="G19" i="35"/>
  <c r="J42" i="35"/>
  <c r="L55" i="35"/>
  <c r="I27" i="35"/>
  <c r="I48" i="35"/>
  <c r="C18" i="35"/>
  <c r="M32" i="35"/>
  <c r="K14" i="35"/>
  <c r="P42" i="35"/>
  <c r="F21" i="35"/>
  <c r="F22" i="35"/>
  <c r="J23" i="35"/>
  <c r="P41" i="35"/>
  <c r="D22" i="35"/>
  <c r="C42" i="35"/>
  <c r="D24" i="35"/>
  <c r="C33" i="35"/>
  <c r="G23" i="35"/>
  <c r="I15" i="35"/>
  <c r="G30" i="35"/>
  <c r="F14" i="35"/>
  <c r="L43" i="35"/>
  <c r="H26" i="35"/>
  <c r="H51" i="35"/>
  <c r="J24" i="35"/>
  <c r="J30" i="35"/>
  <c r="C36" i="35"/>
  <c r="E13" i="35"/>
  <c r="H14" i="35"/>
  <c r="I30" i="35"/>
  <c r="O46" i="35"/>
  <c r="H32" i="35"/>
  <c r="L41" i="35"/>
  <c r="K17" i="35"/>
  <c r="L9" i="35"/>
  <c r="D34" i="35"/>
  <c r="D50" i="35"/>
  <c r="C14" i="35"/>
  <c r="L46" i="35"/>
  <c r="L34" i="35"/>
  <c r="F46" i="35"/>
  <c r="K43" i="35"/>
  <c r="F41" i="35"/>
  <c r="E34" i="35"/>
  <c r="M36" i="35"/>
  <c r="I26" i="35"/>
  <c r="H49" i="35"/>
  <c r="M54" i="35"/>
  <c r="D23" i="35"/>
  <c r="L56" i="35"/>
  <c r="E39" i="35"/>
  <c r="N18" i="35"/>
  <c r="F54" i="35"/>
  <c r="F15" i="35"/>
  <c r="I34" i="35"/>
  <c r="L12" i="35"/>
  <c r="P40" i="35"/>
  <c r="G10" i="35"/>
  <c r="L51" i="35"/>
  <c r="C30" i="35"/>
  <c r="I55" i="35"/>
  <c r="K25" i="35"/>
  <c r="J44" i="35"/>
  <c r="F52" i="35"/>
  <c r="E38" i="35"/>
  <c r="D28" i="35"/>
  <c r="B12" i="35"/>
  <c r="F44" i="35"/>
  <c r="M15" i="35"/>
  <c r="P23" i="35"/>
  <c r="I43" i="35"/>
  <c r="C16" i="35"/>
  <c r="E54" i="35"/>
  <c r="J25" i="35"/>
  <c r="E49" i="35"/>
  <c r="J41" i="35"/>
  <c r="E12" i="35"/>
  <c r="E53" i="35"/>
  <c r="M31" i="35"/>
  <c r="G18" i="35"/>
  <c r="G46" i="35"/>
  <c r="F24" i="35"/>
  <c r="H53" i="35"/>
  <c r="J35" i="35"/>
  <c r="G37" i="35"/>
  <c r="E55" i="35"/>
  <c r="K48" i="35"/>
  <c r="J17" i="35"/>
  <c r="D33" i="35"/>
  <c r="I23" i="35"/>
  <c r="C10" i="35"/>
  <c r="F10" i="35"/>
  <c r="K29" i="35"/>
  <c r="J53" i="35"/>
  <c r="N47" i="35"/>
  <c r="I22" i="35"/>
  <c r="K38" i="35"/>
  <c r="G45" i="35"/>
  <c r="C47" i="35"/>
  <c r="I52" i="35"/>
  <c r="O23" i="35"/>
  <c r="N45" i="35"/>
  <c r="C34" i="35"/>
  <c r="H37" i="35"/>
  <c r="C9" i="35"/>
  <c r="H43" i="35"/>
  <c r="C44" i="35"/>
  <c r="C26" i="35"/>
  <c r="P22" i="35"/>
  <c r="K49" i="35"/>
  <c r="C23" i="35"/>
  <c r="N36" i="35"/>
  <c r="M12" i="35"/>
  <c r="G47" i="35"/>
  <c r="P52" i="35"/>
  <c r="J37" i="35"/>
  <c r="O48" i="35"/>
  <c r="M35" i="35"/>
  <c r="O21" i="35"/>
  <c r="J55" i="35"/>
  <c r="G27" i="35"/>
  <c r="O13" i="35"/>
  <c r="D18" i="35"/>
  <c r="C39" i="35"/>
  <c r="F42" i="35"/>
  <c r="K32" i="35"/>
  <c r="E31" i="35"/>
  <c r="C12" i="35"/>
  <c r="C50" i="35"/>
  <c r="C56" i="35"/>
  <c r="H13" i="35"/>
  <c r="F11" i="35"/>
  <c r="I38" i="35"/>
  <c r="O43" i="35"/>
  <c r="K23" i="35"/>
  <c r="C48" i="35"/>
  <c r="O20" i="35"/>
  <c r="I17" i="35"/>
  <c r="P38" i="35"/>
  <c r="D41" i="35"/>
  <c r="D44" i="35"/>
  <c r="D36" i="35"/>
  <c r="F51" i="35"/>
  <c r="L21" i="35"/>
  <c r="O28" i="35"/>
  <c r="E17" i="35"/>
  <c r="M26" i="35"/>
  <c r="D54" i="35"/>
  <c r="I21" i="35"/>
  <c r="D26" i="35"/>
  <c r="J47" i="35"/>
  <c r="K12" i="35"/>
  <c r="E10" i="35"/>
  <c r="P11" i="35"/>
  <c r="K10" i="35"/>
  <c r="J15" i="35"/>
  <c r="K24" i="35"/>
  <c r="I20" i="35"/>
  <c r="H56" i="35"/>
  <c r="I16" i="35"/>
  <c r="M16" i="35"/>
  <c r="D35" i="35"/>
  <c r="O40" i="35"/>
  <c r="M10" i="35"/>
  <c r="I24" i="35"/>
  <c r="F9" i="35"/>
  <c r="B15" i="35"/>
  <c r="K20" i="35"/>
  <c r="G16" i="35"/>
  <c r="L38" i="35"/>
  <c r="C13" i="35"/>
  <c r="F30" i="35"/>
  <c r="L48" i="35"/>
  <c r="P55" i="35"/>
  <c r="M48" i="35"/>
  <c r="J10" i="35"/>
  <c r="P28" i="35"/>
  <c r="D52" i="35"/>
  <c r="G15" i="35"/>
  <c r="F35" i="35"/>
  <c r="O45" i="35"/>
  <c r="H24" i="35"/>
  <c r="E40" i="35"/>
  <c r="I49" i="35"/>
  <c r="G41" i="35"/>
  <c r="E45" i="35"/>
  <c r="I46" i="35"/>
  <c r="H9" i="35"/>
  <c r="J43" i="35"/>
  <c r="K36" i="35"/>
  <c r="O44" i="35"/>
  <c r="E18" i="35"/>
  <c r="G53" i="35"/>
  <c r="P33" i="35"/>
  <c r="B52" i="35"/>
  <c r="G43" i="35"/>
  <c r="E25" i="35"/>
  <c r="P31" i="35"/>
  <c r="P32" i="35"/>
  <c r="E29" i="35"/>
  <c r="O9" i="35"/>
  <c r="M14" i="35"/>
  <c r="L20" i="35"/>
  <c r="C32" i="35"/>
  <c r="H17" i="35"/>
  <c r="O31" i="35"/>
  <c r="J26" i="35"/>
  <c r="N11" i="35"/>
  <c r="C35" i="35"/>
  <c r="F55" i="35"/>
  <c r="P9" i="35"/>
  <c r="M34" i="35"/>
  <c r="B53" i="35"/>
  <c r="K44" i="35"/>
  <c r="L28" i="35"/>
  <c r="P13" i="35"/>
  <c r="B33" i="35"/>
  <c r="G39" i="35"/>
  <c r="M44" i="35"/>
  <c r="N27" i="35"/>
  <c r="K35" i="35"/>
  <c r="M39" i="35"/>
  <c r="G11" i="35"/>
  <c r="J19" i="35"/>
  <c r="F27" i="35"/>
  <c r="L39" i="35"/>
  <c r="G9" i="35"/>
  <c r="F36" i="35"/>
  <c r="N22" i="35"/>
  <c r="J36" i="35"/>
  <c r="B44" i="35"/>
  <c r="J51" i="35"/>
  <c r="M29" i="35"/>
  <c r="H54" i="35"/>
  <c r="C28" i="35"/>
  <c r="E56" i="35"/>
  <c r="B21" i="35"/>
  <c r="P19" i="35"/>
  <c r="O17" i="35"/>
  <c r="G40" i="35"/>
  <c r="M21" i="35"/>
  <c r="K30" i="35"/>
  <c r="F25" i="35"/>
  <c r="M22" i="35"/>
  <c r="K31" i="35"/>
  <c r="F32" i="35"/>
  <c r="G49" i="35"/>
  <c r="C55" i="35"/>
  <c r="J22" i="35"/>
  <c r="I35" i="35"/>
  <c r="E24" i="35"/>
  <c r="L29" i="35"/>
  <c r="M9" i="35"/>
  <c r="B11" i="35"/>
  <c r="O50" i="35"/>
  <c r="B31" i="35"/>
  <c r="P53" i="35"/>
  <c r="M46" i="35"/>
  <c r="B9" i="35"/>
  <c r="D30" i="35"/>
  <c r="O41" i="35"/>
  <c r="J18" i="35"/>
  <c r="J31" i="35"/>
  <c r="B35" i="35"/>
  <c r="P47" i="35"/>
  <c r="I31" i="35"/>
  <c r="O32" i="35"/>
  <c r="C31" i="35"/>
  <c r="D49" i="35"/>
  <c r="G44" i="35"/>
  <c r="C41" i="35"/>
  <c r="G55" i="35"/>
  <c r="K33" i="35"/>
  <c r="F56" i="35"/>
  <c r="F38" i="35"/>
  <c r="H35" i="35"/>
  <c r="K15" i="35"/>
  <c r="O24" i="35"/>
  <c r="N49" i="35"/>
  <c r="H21" i="35"/>
  <c r="O55" i="35"/>
  <c r="D14" i="35"/>
  <c r="L37" i="35"/>
  <c r="B36" i="35"/>
  <c r="E50" i="35"/>
  <c r="F39" i="35"/>
  <c r="L54" i="35"/>
  <c r="J13" i="35"/>
  <c r="I13" i="35"/>
  <c r="K52" i="35"/>
  <c r="C19" i="35"/>
  <c r="I25" i="35"/>
  <c r="N30" i="35"/>
  <c r="H15" i="35"/>
  <c r="H50" i="35"/>
  <c r="L31" i="35"/>
  <c r="P29" i="35"/>
  <c r="B30" i="35"/>
  <c r="M53" i="35"/>
  <c r="L24" i="35"/>
  <c r="M20" i="35"/>
  <c r="N9" i="35"/>
  <c r="E20" i="35"/>
  <c r="P45" i="35"/>
  <c r="K19" i="35"/>
  <c r="H42" i="35"/>
  <c r="M40" i="35"/>
  <c r="N53" i="35"/>
  <c r="K11" i="35"/>
  <c r="N14" i="35"/>
  <c r="J28" i="35"/>
  <c r="L50" i="35"/>
  <c r="B14" i="35"/>
  <c r="J32" i="35"/>
  <c r="B48" i="35"/>
  <c r="H28" i="35"/>
  <c r="L19" i="35"/>
  <c r="H55" i="35"/>
  <c r="N43" i="35"/>
  <c r="L14" i="35"/>
  <c r="B40" i="35"/>
  <c r="G35" i="35"/>
  <c r="N54" i="35"/>
  <c r="F34" i="35"/>
  <c r="E22" i="35"/>
  <c r="M49" i="35"/>
  <c r="L53" i="35"/>
  <c r="O14" i="35"/>
  <c r="E19" i="35"/>
  <c r="N25" i="35"/>
  <c r="N46" i="35"/>
  <c r="M13" i="35"/>
  <c r="I44" i="35"/>
  <c r="I50" i="35"/>
  <c r="B47" i="35"/>
  <c r="M52" i="35"/>
  <c r="D16" i="35"/>
  <c r="M41" i="35"/>
  <c r="D51" i="35"/>
  <c r="J16" i="35"/>
  <c r="C37" i="35"/>
  <c r="E46" i="35"/>
  <c r="I51" i="35"/>
  <c r="M42" i="35"/>
  <c r="P15" i="35"/>
  <c r="B24" i="35"/>
  <c r="P46" i="35"/>
  <c r="P51" i="35"/>
  <c r="M50" i="35"/>
  <c r="L25" i="35"/>
  <c r="E16" i="35"/>
  <c r="O38" i="35"/>
  <c r="D11" i="35"/>
  <c r="P20" i="35"/>
  <c r="G54" i="35"/>
  <c r="M24" i="35"/>
  <c r="O10" i="35"/>
  <c r="H31" i="35"/>
  <c r="N20" i="35"/>
  <c r="L15" i="35"/>
  <c r="B22" i="35"/>
  <c r="K34" i="35"/>
  <c r="N35" i="35"/>
  <c r="F23" i="35"/>
  <c r="C49" i="35"/>
  <c r="D37" i="35"/>
  <c r="O15" i="35"/>
  <c r="K42" i="35"/>
  <c r="L27" i="35"/>
  <c r="G42" i="35"/>
  <c r="H40" i="35"/>
  <c r="G24" i="35"/>
  <c r="O12" i="35"/>
  <c r="N29" i="35"/>
  <c r="B26" i="35"/>
  <c r="B16" i="35"/>
  <c r="J49" i="35"/>
  <c r="J27" i="35"/>
  <c r="F37" i="35"/>
  <c r="B50" i="35"/>
  <c r="P30" i="35"/>
  <c r="K39" i="35"/>
  <c r="H39" i="35"/>
  <c r="P39" i="35"/>
  <c r="H38" i="35"/>
  <c r="M33" i="35"/>
  <c r="F29" i="35"/>
  <c r="D27" i="35"/>
  <c r="E37" i="35"/>
  <c r="I54" i="35"/>
  <c r="B54" i="35"/>
  <c r="E36" i="35"/>
  <c r="G14" i="35"/>
  <c r="P18" i="35"/>
  <c r="M55" i="35"/>
  <c r="B49" i="35"/>
  <c r="G26" i="35"/>
  <c r="K46" i="35"/>
  <c r="K18" i="35"/>
  <c r="H27" i="35"/>
  <c r="L23" i="35"/>
  <c r="K53" i="35"/>
  <c r="F31" i="35"/>
  <c r="J52" i="35"/>
  <c r="G51" i="35"/>
  <c r="F16" i="35"/>
  <c r="I28" i="35"/>
  <c r="P35" i="35"/>
  <c r="O36" i="35"/>
  <c r="O25" i="35"/>
  <c r="J12" i="35"/>
  <c r="D20" i="35"/>
  <c r="K56" i="35"/>
  <c r="B23" i="35"/>
  <c r="D31" i="35"/>
  <c r="I32" i="35"/>
  <c r="L10" i="35"/>
  <c r="L11" i="35"/>
  <c r="P36" i="35"/>
  <c r="C46" i="35"/>
  <c r="E35" i="35"/>
  <c r="P21" i="35"/>
  <c r="B18" i="35"/>
  <c r="N44" i="35"/>
  <c r="O52" i="35"/>
  <c r="L36" i="35"/>
  <c r="H47" i="35"/>
  <c r="H23" i="35"/>
  <c r="B34" i="35"/>
  <c r="N13" i="35"/>
  <c r="O33" i="35"/>
  <c r="O16" i="35"/>
  <c r="B43" i="35"/>
  <c r="N52" i="35"/>
  <c r="O54" i="35"/>
  <c r="N10" i="35"/>
  <c r="D17" i="35"/>
  <c r="B38" i="35"/>
  <c r="O56" i="35"/>
  <c r="K51" i="35"/>
  <c r="P26" i="35"/>
  <c r="H44" i="35"/>
  <c r="D19" i="35"/>
  <c r="F40" i="35"/>
  <c r="H41" i="35"/>
  <c r="G50" i="35"/>
  <c r="N56" i="35"/>
  <c r="E33" i="35"/>
  <c r="I37" i="35"/>
  <c r="C21" i="35"/>
  <c r="N48" i="35"/>
  <c r="K16" i="35"/>
  <c r="K40" i="35"/>
  <c r="F48" i="35"/>
  <c r="D12" i="35"/>
  <c r="I56" i="35"/>
  <c r="L16" i="35"/>
  <c r="L17" i="35"/>
  <c r="G21" i="35"/>
  <c r="B56" i="35"/>
  <c r="E43" i="35"/>
  <c r="N23" i="35"/>
  <c r="G12" i="35"/>
  <c r="H29" i="35"/>
  <c r="E32" i="35"/>
  <c r="C22" i="35"/>
  <c r="I47" i="35"/>
  <c r="J54" i="35"/>
  <c r="B19" i="35"/>
  <c r="E23" i="35"/>
  <c r="N37" i="35"/>
  <c r="J34" i="35"/>
  <c r="D53" i="35"/>
  <c r="K54" i="35"/>
  <c r="B42" i="35"/>
  <c r="D38" i="35"/>
  <c r="O11" i="35"/>
  <c r="F43" i="35"/>
  <c r="I10" i="35"/>
  <c r="J29" i="35"/>
  <c r="I41" i="35"/>
  <c r="E51" i="35"/>
  <c r="J56" i="35"/>
  <c r="N39" i="35"/>
  <c r="J9" i="35"/>
  <c r="L47" i="35"/>
  <c r="M23" i="35"/>
  <c r="I45" i="35"/>
  <c r="J33" i="35"/>
  <c r="B27" i="35"/>
  <c r="P34" i="35"/>
  <c r="N51" i="35"/>
  <c r="M38" i="35"/>
  <c r="O27" i="35"/>
  <c r="C29" i="35"/>
  <c r="G20" i="35"/>
  <c r="I33" i="35"/>
  <c r="B28" i="35"/>
  <c r="I29" i="35"/>
  <c r="B45" i="35"/>
  <c r="H36" i="35"/>
  <c r="J48" i="35"/>
  <c r="E44" i="35"/>
  <c r="B17" i="35"/>
  <c r="O19" i="35"/>
  <c r="M51" i="35"/>
  <c r="I53" i="35"/>
  <c r="E27" i="35"/>
  <c r="L30" i="35"/>
  <c r="E11" i="35"/>
  <c r="K9" i="35"/>
  <c r="I14" i="35"/>
  <c r="D46" i="35"/>
  <c r="I18" i="35"/>
  <c r="J40" i="35"/>
  <c r="D10" i="35"/>
  <c r="J39" i="35"/>
  <c r="D32" i="35"/>
  <c r="C51" i="35"/>
  <c r="P56" i="35"/>
  <c r="L52" i="35"/>
  <c r="H25" i="35"/>
  <c r="N28" i="35"/>
  <c r="E41" i="35"/>
  <c r="I12" i="35"/>
  <c r="M43" i="35"/>
  <c r="G34" i="35"/>
  <c r="N16" i="35"/>
  <c r="O22" i="35"/>
  <c r="K47" i="35"/>
  <c r="L22" i="35"/>
  <c r="K13" i="35"/>
  <c r="L35" i="35"/>
  <c r="O26" i="35"/>
  <c r="N15" i="35"/>
  <c r="B46" i="35"/>
  <c r="O51" i="35"/>
  <c r="N55" i="35"/>
  <c r="O37" i="35"/>
  <c r="C24" i="35"/>
  <c r="O39" i="35"/>
  <c r="G38" i="35"/>
  <c r="M19" i="35"/>
  <c r="G29" i="35"/>
  <c r="E14" i="35"/>
  <c r="N21" i="35"/>
  <c r="I40" i="35"/>
  <c r="P43" i="35"/>
  <c r="G13" i="35"/>
  <c r="H16" i="35"/>
  <c r="M30" i="35"/>
  <c r="F20" i="35"/>
  <c r="C38" i="35"/>
  <c r="D48" i="35"/>
  <c r="D29" i="35"/>
  <c r="E9" i="35"/>
  <c r="C17" i="35"/>
  <c r="D21" i="35"/>
  <c r="C15" i="35"/>
  <c r="M25" i="35"/>
  <c r="H22" i="35"/>
  <c r="C27" i="35"/>
  <c r="P16" i="35"/>
  <c r="P12" i="35"/>
  <c r="G25" i="35"/>
  <c r="J38" i="35"/>
  <c r="N40" i="35"/>
  <c r="H12" i="35"/>
  <c r="D9" i="35"/>
  <c r="P49" i="35"/>
  <c r="K55" i="35"/>
  <c r="O35" i="35"/>
  <c r="D56" i="35"/>
  <c r="K37" i="35"/>
  <c r="G48" i="35"/>
  <c r="D45" i="35"/>
  <c r="M56" i="35"/>
  <c r="H52" i="35"/>
  <c r="H30" i="35"/>
  <c r="L45" i="35"/>
  <c r="N38" i="35"/>
  <c r="E48" i="35"/>
  <c r="N50" i="35"/>
  <c r="I19" i="35"/>
  <c r="B32" i="35"/>
  <c r="J46" i="35"/>
  <c r="B37" i="35"/>
  <c r="F49" i="35"/>
  <c r="P37" i="35"/>
  <c r="C25" i="35"/>
  <c r="M28" i="35"/>
  <c r="N26" i="35"/>
  <c r="G28" i="35"/>
  <c r="E42" i="35"/>
  <c r="O30" i="35"/>
  <c r="P24" i="35"/>
  <c r="P50" i="35"/>
  <c r="H34" i="35"/>
  <c r="E15" i="35"/>
  <c r="K26" i="35"/>
  <c r="C53" i="35"/>
  <c r="N31" i="35"/>
  <c r="G17" i="35"/>
  <c r="F12" i="35"/>
  <c r="G52" i="35"/>
  <c r="L32" i="35"/>
  <c r="P44" i="35"/>
  <c r="H18" i="35"/>
  <c r="L13" i="35"/>
  <c r="K45" i="35"/>
  <c r="K50" i="35"/>
  <c r="B20" i="35"/>
  <c r="B51" i="35"/>
  <c r="C43" i="35"/>
  <c r="H20" i="35"/>
  <c r="D40" i="35"/>
  <c r="K21" i="35"/>
  <c r="P27" i="35"/>
  <c r="I11" i="35"/>
  <c r="F33" i="35"/>
  <c r="B29" i="35"/>
  <c r="H19" i="35"/>
  <c r="F18" i="35"/>
  <c r="C54" i="35"/>
  <c r="N34" i="35"/>
  <c r="M37" i="35"/>
  <c r="G32" i="35"/>
  <c r="G56" i="35"/>
  <c r="H45" i="35"/>
  <c r="O42" i="35"/>
  <c r="J50" i="35"/>
  <c r="N12" i="35"/>
  <c r="C20" i="35"/>
  <c r="M18" i="35"/>
  <c r="H48" i="35"/>
  <c r="P25" i="35"/>
  <c r="D15" i="35"/>
  <c r="N33" i="35"/>
  <c r="N19" i="35"/>
  <c r="K28" i="35"/>
  <c r="O47" i="35"/>
  <c r="E28" i="35"/>
  <c r="J21" i="35"/>
  <c r="D25" i="35"/>
  <c r="H11" i="35"/>
  <c r="E26" i="35"/>
  <c r="N32" i="35"/>
  <c r="N24" i="35"/>
  <c r="D13" i="35"/>
  <c r="E52" i="35"/>
  <c r="G36" i="35"/>
  <c r="B25" i="35"/>
  <c r="L40" i="35"/>
  <c r="N17" i="35"/>
  <c r="D39" i="35"/>
  <c r="O49" i="35"/>
  <c r="D43" i="35"/>
  <c r="O53" i="35"/>
  <c r="P10" i="35"/>
  <c r="GP10" i="20"/>
  <c r="BZ16" i="20"/>
  <c r="HE50" i="20"/>
  <c r="CO29" i="20"/>
  <c r="GA24" i="20"/>
  <c r="EW37" i="20"/>
  <c r="BZ31" i="20"/>
  <c r="GA14" i="20"/>
  <c r="EH10" i="20"/>
  <c r="AG29" i="20"/>
  <c r="BK20" i="20"/>
  <c r="CO24" i="20"/>
  <c r="GA8" i="20"/>
  <c r="GA18" i="20"/>
  <c r="GA51" i="20"/>
  <c r="DS15" i="20"/>
  <c r="R49" i="20"/>
  <c r="BK6" i="20"/>
  <c r="BZ44" i="20"/>
  <c r="R23" i="20"/>
  <c r="BK25" i="20"/>
  <c r="GA17" i="20"/>
  <c r="CO48" i="20"/>
  <c r="GP25" i="20"/>
  <c r="BZ10" i="20"/>
  <c r="GA40" i="20"/>
  <c r="GP16" i="20"/>
  <c r="FL41" i="20"/>
  <c r="GA38" i="20"/>
  <c r="BZ39" i="20"/>
  <c r="HE16" i="20"/>
  <c r="HE24" i="20"/>
  <c r="EH5" i="20"/>
  <c r="AG13" i="20"/>
  <c r="R43" i="20"/>
  <c r="CO39" i="20"/>
  <c r="EH23" i="20"/>
  <c r="FL16" i="20"/>
  <c r="GA10" i="20"/>
  <c r="EW14" i="20"/>
  <c r="FL52" i="20"/>
  <c r="AV24" i="20"/>
  <c r="GA33" i="20"/>
  <c r="AG28" i="20"/>
  <c r="BK23" i="20"/>
  <c r="GP49" i="20"/>
  <c r="AV34" i="20"/>
  <c r="BK46" i="20"/>
  <c r="GP24" i="20"/>
  <c r="GP40" i="20"/>
  <c r="GP33" i="20"/>
  <c r="EH46" i="20"/>
  <c r="AV37" i="20"/>
  <c r="BK42" i="20"/>
  <c r="AV36" i="20"/>
  <c r="GP9" i="20"/>
  <c r="DS31" i="20"/>
  <c r="GP31" i="20"/>
  <c r="DS42" i="20"/>
  <c r="GP47" i="20"/>
  <c r="EW5" i="20"/>
  <c r="EH25" i="20"/>
  <c r="BZ8" i="20"/>
  <c r="BK45" i="20"/>
  <c r="BZ29" i="20"/>
  <c r="AG23" i="20"/>
  <c r="EH9" i="20"/>
  <c r="AG25" i="20"/>
  <c r="EH27" i="20"/>
  <c r="CO27" i="20"/>
  <c r="EW11" i="20"/>
  <c r="EW19" i="20"/>
  <c r="HE17" i="20"/>
  <c r="DS11" i="20"/>
  <c r="R15" i="20"/>
  <c r="EH31" i="20"/>
  <c r="CO32" i="20"/>
  <c r="BK37" i="20"/>
  <c r="HE14" i="20"/>
  <c r="CO47" i="20"/>
  <c r="DS20" i="20"/>
  <c r="AV49" i="20"/>
  <c r="AV14" i="20"/>
  <c r="EW43" i="20"/>
  <c r="R12" i="20"/>
  <c r="HE19" i="20"/>
  <c r="BZ9" i="20"/>
  <c r="CO43" i="20"/>
  <c r="GP21" i="20"/>
  <c r="GP28" i="20"/>
  <c r="AV23" i="20"/>
  <c r="R47" i="20"/>
  <c r="AV20" i="20"/>
  <c r="CO36" i="20"/>
  <c r="GA25" i="20"/>
  <c r="BK29" i="20"/>
  <c r="BZ23" i="20"/>
  <c r="EW26" i="20"/>
  <c r="AV44" i="20"/>
  <c r="EW35" i="20"/>
  <c r="HE15" i="20"/>
  <c r="CO22" i="20"/>
  <c r="GP37" i="20"/>
  <c r="HE40" i="20"/>
  <c r="GA7" i="20"/>
  <c r="EW50" i="20"/>
  <c r="GA44" i="20"/>
  <c r="DS38" i="20"/>
  <c r="R28" i="20"/>
  <c r="EH41" i="20"/>
  <c r="FL38" i="20"/>
  <c r="CO6" i="20"/>
  <c r="GA29" i="20"/>
  <c r="DS19" i="20"/>
  <c r="CO17" i="20"/>
  <c r="AV25" i="20"/>
  <c r="HE20" i="20"/>
  <c r="BZ52" i="20"/>
  <c r="CO30" i="20"/>
  <c r="BZ22" i="20"/>
  <c r="HE51" i="20"/>
  <c r="R19" i="20"/>
  <c r="CO50" i="20"/>
  <c r="BZ12" i="20"/>
  <c r="AV40" i="20"/>
  <c r="BK27" i="20"/>
  <c r="R33" i="20"/>
  <c r="EW52" i="20"/>
  <c r="HE25" i="20"/>
  <c r="CO28" i="20"/>
  <c r="FL17" i="20"/>
  <c r="AG36" i="20"/>
  <c r="GA52" i="20"/>
  <c r="R29" i="20"/>
  <c r="HE43" i="20"/>
  <c r="GP39" i="20"/>
  <c r="DS23" i="20"/>
  <c r="BK50" i="20"/>
  <c r="AV12" i="20"/>
  <c r="EW16" i="20"/>
  <c r="GA13" i="20"/>
  <c r="DS50" i="20"/>
  <c r="EH50" i="20"/>
  <c r="EH24" i="20"/>
  <c r="GP15" i="20"/>
  <c r="EH20" i="20"/>
  <c r="R44" i="20"/>
  <c r="AV45" i="20"/>
  <c r="EH22" i="20"/>
  <c r="GP36" i="20"/>
  <c r="AG30" i="20"/>
  <c r="EH38" i="20"/>
  <c r="BK38" i="20"/>
  <c r="R32" i="20"/>
  <c r="FL13" i="20"/>
  <c r="GP26" i="20"/>
  <c r="AV41" i="20"/>
  <c r="GA5" i="20"/>
  <c r="EH42" i="20"/>
  <c r="EH11" i="20"/>
  <c r="HE35" i="20"/>
  <c r="GP14" i="20"/>
  <c r="GP50" i="20"/>
  <c r="AG38" i="20"/>
  <c r="BK8" i="20"/>
  <c r="R30" i="20"/>
  <c r="CO12" i="20"/>
  <c r="AV38" i="20"/>
  <c r="BK35" i="20"/>
  <c r="HE39" i="20"/>
  <c r="R14" i="20"/>
  <c r="AV8" i="20"/>
  <c r="FL45" i="20"/>
  <c r="CO16" i="20"/>
  <c r="BZ50" i="20"/>
  <c r="EH6" i="20"/>
  <c r="DS25" i="20"/>
  <c r="R6" i="20"/>
  <c r="EH16" i="20"/>
  <c r="HE52" i="20"/>
  <c r="EW7" i="20"/>
  <c r="BZ49" i="20"/>
  <c r="EH21" i="20"/>
  <c r="R36" i="20"/>
  <c r="BK47" i="20"/>
  <c r="CO49" i="20"/>
  <c r="AV48" i="20"/>
  <c r="BZ37" i="20"/>
  <c r="CO34" i="20"/>
  <c r="AG51" i="20"/>
  <c r="BK9" i="20"/>
  <c r="EW47" i="20"/>
  <c r="AG18" i="20"/>
  <c r="HE37" i="20"/>
  <c r="GA11" i="20"/>
  <c r="BZ38" i="20"/>
  <c r="DS27" i="20"/>
  <c r="BK22" i="20"/>
  <c r="GA46" i="20"/>
  <c r="AV33" i="20"/>
  <c r="EW28" i="20"/>
  <c r="AG43" i="20"/>
  <c r="EH18" i="20"/>
  <c r="AG16" i="20"/>
  <c r="BZ6" i="20"/>
  <c r="AV13" i="20"/>
  <c r="GP7" i="20"/>
  <c r="CO38" i="20"/>
  <c r="BK34" i="20"/>
  <c r="AV30" i="20"/>
  <c r="AG15" i="20"/>
  <c r="CO11" i="20"/>
  <c r="BK15" i="20"/>
  <c r="AV6" i="20"/>
  <c r="FL42" i="20"/>
  <c r="BZ18" i="20"/>
  <c r="DS9" i="20"/>
  <c r="CO52" i="20"/>
  <c r="EW21" i="20"/>
  <c r="FL35" i="20"/>
  <c r="EW15" i="20"/>
  <c r="R17" i="20"/>
  <c r="EW12" i="20"/>
  <c r="BK16" i="20"/>
  <c r="CO8" i="20"/>
  <c r="AV29" i="20"/>
  <c r="GP51" i="20"/>
  <c r="AV7" i="20"/>
  <c r="GP41" i="20"/>
  <c r="EH14" i="20"/>
  <c r="R9" i="20"/>
  <c r="D29" i="4"/>
  <c r="EH13" i="20"/>
  <c r="EW42" i="20"/>
  <c r="BZ36" i="20"/>
  <c r="GA35" i="20"/>
  <c r="FL25" i="20"/>
  <c r="R34" i="20"/>
  <c r="GA21" i="20"/>
  <c r="DS32" i="20"/>
  <c r="CO51" i="20"/>
  <c r="DS30" i="20"/>
  <c r="HE18" i="20"/>
  <c r="AV15" i="20"/>
  <c r="CO19" i="20"/>
  <c r="BZ40" i="20"/>
  <c r="GP18" i="20"/>
  <c r="EW13" i="20"/>
  <c r="AG21" i="20"/>
  <c r="D81" i="4"/>
  <c r="DS34" i="20"/>
  <c r="EW27" i="20"/>
  <c r="BK5" i="20"/>
  <c r="EW44" i="20"/>
  <c r="BK48" i="20"/>
  <c r="R24" i="20"/>
  <c r="EH37" i="20"/>
  <c r="DS49" i="20"/>
  <c r="EH33" i="20"/>
  <c r="GP52" i="20"/>
  <c r="AV5" i="20"/>
  <c r="GA9" i="20"/>
  <c r="HE44" i="20"/>
  <c r="EW45" i="20"/>
  <c r="FL44" i="20"/>
  <c r="CO35" i="20"/>
  <c r="DS33" i="20"/>
  <c r="EH35" i="20"/>
  <c r="GP8" i="20"/>
  <c r="HE47" i="20"/>
  <c r="GP43" i="20"/>
  <c r="GA41" i="20"/>
  <c r="FL29" i="20"/>
  <c r="EW49" i="20"/>
  <c r="FL48" i="20"/>
  <c r="GP17" i="20"/>
  <c r="DS14" i="20"/>
  <c r="DS7" i="20"/>
  <c r="HE26" i="20"/>
  <c r="DS26" i="20"/>
  <c r="CO7" i="20"/>
  <c r="GP27" i="20"/>
  <c r="R20" i="20"/>
  <c r="DS47" i="20"/>
  <c r="R51" i="20"/>
  <c r="DS12" i="20"/>
  <c r="EH30" i="20"/>
  <c r="BZ34" i="20"/>
  <c r="AG22" i="20"/>
  <c r="DS29" i="20"/>
  <c r="EW17" i="20"/>
  <c r="BZ11" i="20"/>
  <c r="GA36" i="20"/>
  <c r="DS17" i="20"/>
  <c r="EW41" i="20"/>
  <c r="CO14" i="20"/>
  <c r="EW23" i="20"/>
  <c r="BK32" i="20"/>
  <c r="BZ32" i="20"/>
  <c r="DS6" i="20"/>
  <c r="FL33" i="20"/>
  <c r="BK31" i="20"/>
  <c r="AG32" i="20"/>
  <c r="AG52" i="20"/>
  <c r="FL9" i="20"/>
  <c r="GA30" i="20"/>
  <c r="HE32" i="20"/>
  <c r="EW46" i="20"/>
  <c r="AG14" i="20"/>
  <c r="BZ42" i="20"/>
  <c r="EW36" i="20"/>
  <c r="R21" i="20"/>
  <c r="BK21" i="20"/>
  <c r="BZ25" i="20"/>
  <c r="BZ41" i="20"/>
  <c r="DS24" i="20"/>
  <c r="AV32" i="20"/>
  <c r="BZ47" i="20"/>
  <c r="DS22" i="20"/>
  <c r="FL14" i="20"/>
  <c r="CO23" i="20"/>
  <c r="HE33" i="20"/>
  <c r="EH17" i="20"/>
  <c r="AG39" i="20"/>
  <c r="EH26" i="20"/>
  <c r="CO37" i="20"/>
  <c r="GA15" i="20"/>
  <c r="AV22" i="20"/>
  <c r="CO25" i="20"/>
  <c r="R11" i="20"/>
  <c r="EH45" i="20"/>
  <c r="BZ33" i="20"/>
  <c r="CO9" i="20"/>
  <c r="CO10" i="20"/>
  <c r="GP6" i="20"/>
  <c r="BZ13" i="20"/>
  <c r="R40" i="20"/>
  <c r="AV51" i="20"/>
  <c r="AG45" i="20"/>
  <c r="BK14" i="20"/>
  <c r="HE27" i="20"/>
  <c r="EW39" i="20"/>
  <c r="BK17" i="20"/>
  <c r="GP22" i="20"/>
  <c r="BZ20" i="20"/>
  <c r="BZ14" i="20"/>
  <c r="FL32" i="20"/>
  <c r="FL23" i="20"/>
  <c r="GP44" i="20"/>
  <c r="DS48" i="20"/>
  <c r="CO20" i="20"/>
  <c r="BZ28" i="20"/>
  <c r="R25" i="20"/>
  <c r="DS21" i="20"/>
  <c r="GA12" i="20"/>
  <c r="EH48" i="20"/>
  <c r="BK41" i="20"/>
  <c r="EH44" i="20"/>
  <c r="BK7" i="20"/>
  <c r="EW38" i="20"/>
  <c r="GP42" i="20"/>
  <c r="AG10" i="20"/>
  <c r="BK33" i="20"/>
  <c r="EW40" i="20"/>
  <c r="BK43" i="20"/>
  <c r="BK28" i="20"/>
  <c r="GP32" i="20"/>
  <c r="CO26" i="20"/>
  <c r="BZ26" i="20"/>
  <c r="CO5" i="20"/>
  <c r="AV47" i="20"/>
  <c r="EW6" i="20"/>
  <c r="AG7" i="20"/>
  <c r="AG37" i="20"/>
  <c r="AV42" i="20"/>
  <c r="HE46" i="20"/>
  <c r="AG5" i="20"/>
  <c r="HE29" i="20"/>
  <c r="AG44" i="20"/>
  <c r="HE6" i="20"/>
  <c r="EW10" i="20"/>
  <c r="D30" i="4"/>
  <c r="FL36" i="20"/>
  <c r="GA26" i="20"/>
  <c r="EW8" i="20"/>
  <c r="EW30" i="20"/>
  <c r="EH47" i="20"/>
  <c r="AG8" i="20"/>
  <c r="FL11" i="20"/>
  <c r="EW29" i="20"/>
  <c r="AV43" i="20"/>
  <c r="EW48" i="20"/>
  <c r="FL39" i="20"/>
  <c r="GP35" i="20"/>
  <c r="DS18" i="20"/>
  <c r="BK49" i="20"/>
  <c r="AV10" i="20"/>
  <c r="BZ19" i="20"/>
  <c r="CO33" i="20"/>
  <c r="BK36" i="20"/>
  <c r="BZ15" i="20"/>
  <c r="CO44" i="20"/>
  <c r="GP30" i="20"/>
  <c r="EH7" i="20"/>
  <c r="R7" i="20"/>
  <c r="GA22" i="20"/>
  <c r="R13" i="20"/>
  <c r="DS13" i="20"/>
  <c r="HE49" i="20"/>
  <c r="CO18" i="20"/>
  <c r="HE38" i="20"/>
  <c r="GA20" i="20"/>
  <c r="AG12" i="20"/>
  <c r="BZ43" i="20"/>
  <c r="HE28" i="20"/>
  <c r="EH51" i="20"/>
  <c r="EH52" i="20"/>
  <c r="EW24" i="20"/>
  <c r="AG33" i="20"/>
  <c r="AG24" i="20"/>
  <c r="GA19" i="20"/>
  <c r="BZ51" i="20"/>
  <c r="BK51" i="20"/>
  <c r="BZ5" i="20"/>
  <c r="GA6" i="20"/>
  <c r="DS8" i="20"/>
  <c r="DS45" i="20"/>
  <c r="AV52" i="20"/>
  <c r="EW20" i="20"/>
  <c r="BZ27" i="20"/>
  <c r="EW51" i="20"/>
  <c r="EW31" i="20"/>
  <c r="GA48" i="20"/>
  <c r="AV9" i="20"/>
  <c r="FL47" i="20"/>
  <c r="R48" i="20"/>
  <c r="BZ21" i="20"/>
  <c r="AG41" i="20"/>
  <c r="FL22" i="20"/>
  <c r="CO15" i="20"/>
  <c r="HE9" i="20"/>
  <c r="BZ46" i="20"/>
  <c r="FL37" i="20"/>
  <c r="R41" i="20"/>
  <c r="AV28" i="20"/>
  <c r="FL40" i="20"/>
  <c r="DS16" i="20"/>
  <c r="HE48" i="20"/>
  <c r="HE21" i="20"/>
  <c r="GA37" i="20"/>
  <c r="HE11" i="20"/>
  <c r="DS39" i="20"/>
  <c r="BK39" i="20"/>
  <c r="AG49" i="20"/>
  <c r="HE12" i="20"/>
  <c r="GP19" i="20"/>
  <c r="R42" i="20"/>
  <c r="BK11" i="20"/>
  <c r="BK26" i="20"/>
  <c r="FL51" i="20"/>
  <c r="BZ35" i="20"/>
  <c r="GP29" i="20"/>
  <c r="FL5" i="20"/>
  <c r="AG40" i="20"/>
  <c r="EH43" i="20"/>
  <c r="BZ48" i="20"/>
  <c r="BK40" i="20"/>
  <c r="EW18" i="20"/>
  <c r="EH19" i="20"/>
  <c r="HE22" i="20"/>
  <c r="DS40" i="20"/>
  <c r="EW9" i="20"/>
  <c r="EH32" i="20"/>
  <c r="AG17" i="20"/>
  <c r="R27" i="20"/>
  <c r="EH39" i="20"/>
  <c r="GP34" i="20"/>
  <c r="FL26" i="20"/>
  <c r="R50" i="20"/>
  <c r="R22" i="20"/>
  <c r="GA16" i="20"/>
  <c r="CO46" i="20"/>
  <c r="EW22" i="20"/>
  <c r="DS41" i="20"/>
  <c r="DS46" i="20"/>
  <c r="R5" i="20"/>
  <c r="GP38" i="20"/>
  <c r="AG47" i="20"/>
  <c r="GA42" i="20"/>
  <c r="AV35" i="20"/>
  <c r="HE30" i="20"/>
  <c r="AG35" i="20"/>
  <c r="R31" i="20"/>
  <c r="R37" i="20"/>
  <c r="HE13" i="20"/>
  <c r="AV46" i="20"/>
  <c r="AV19" i="20"/>
  <c r="GP12" i="20"/>
  <c r="EH40" i="20"/>
  <c r="DS37" i="20"/>
  <c r="CO42" i="20"/>
  <c r="FL19" i="20"/>
  <c r="BZ24" i="20"/>
  <c r="EW32" i="20"/>
  <c r="R46" i="20"/>
  <c r="FL21" i="20"/>
  <c r="GA31" i="20"/>
  <c r="R10" i="20"/>
  <c r="HE42" i="20"/>
  <c r="HE36" i="20"/>
  <c r="EH29" i="20"/>
  <c r="CO13" i="20"/>
  <c r="EH8" i="20"/>
  <c r="FL24" i="20"/>
  <c r="GP5" i="20"/>
  <c r="BZ30" i="20"/>
  <c r="EH36" i="20"/>
  <c r="DS10" i="20"/>
  <c r="EH15" i="20"/>
  <c r="GA49" i="20"/>
  <c r="BK13" i="20"/>
  <c r="R35" i="20"/>
  <c r="FL20" i="20"/>
  <c r="EW34" i="20"/>
  <c r="HE23" i="20"/>
  <c r="R16" i="20"/>
  <c r="GA39" i="20"/>
  <c r="FL27" i="20"/>
  <c r="AG42" i="20"/>
  <c r="FL43" i="20"/>
  <c r="FL15" i="20"/>
  <c r="FL18" i="20"/>
  <c r="R39" i="20"/>
  <c r="BK18" i="20"/>
  <c r="GA34" i="20"/>
  <c r="DS36" i="20"/>
  <c r="GA32" i="20"/>
  <c r="GP11" i="20"/>
  <c r="FL28" i="20"/>
  <c r="HE10" i="20"/>
  <c r="DS51" i="20"/>
  <c r="GP20" i="20"/>
  <c r="AV26" i="20"/>
  <c r="DS52" i="20"/>
  <c r="R52" i="20"/>
  <c r="CO45" i="20"/>
  <c r="DS43" i="20"/>
  <c r="R18" i="20"/>
  <c r="CO41" i="20"/>
  <c r="DS44" i="20"/>
  <c r="BK12" i="20"/>
  <c r="GP45" i="20"/>
  <c r="AV50" i="20"/>
  <c r="AG50" i="20"/>
  <c r="R45" i="20"/>
  <c r="BK10" i="20"/>
  <c r="AV18" i="20"/>
  <c r="FL10" i="20"/>
  <c r="AG48" i="20"/>
  <c r="AV11" i="20"/>
  <c r="GP23" i="20"/>
  <c r="AG11" i="20"/>
  <c r="AG19" i="20"/>
  <c r="FL12" i="20"/>
  <c r="R8" i="20"/>
  <c r="DS28" i="20"/>
  <c r="FL46" i="20"/>
  <c r="BZ45" i="20"/>
  <c r="AV16" i="20"/>
  <c r="AG31" i="20"/>
  <c r="CO31" i="20"/>
  <c r="BZ17" i="20"/>
  <c r="DS5" i="20"/>
  <c r="EH28" i="20"/>
  <c r="BK30" i="20"/>
  <c r="FL50" i="20"/>
  <c r="BK44" i="20"/>
  <c r="AG34" i="20"/>
  <c r="BK19" i="20"/>
  <c r="AV17" i="20"/>
  <c r="AG20" i="20"/>
  <c r="AV27" i="20"/>
  <c r="HE31" i="20"/>
  <c r="FL34" i="20"/>
  <c r="GA43" i="20"/>
  <c r="EH34" i="20"/>
  <c r="R38" i="20"/>
  <c r="FL8" i="20"/>
  <c r="GP13" i="20"/>
  <c r="EH49" i="20"/>
  <c r="EW33" i="20"/>
  <c r="HE8" i="20"/>
  <c r="FL7" i="20"/>
  <c r="GA47" i="20"/>
  <c r="AG27" i="20"/>
  <c r="AG9" i="20"/>
  <c r="HE45" i="20"/>
  <c r="BK52" i="20"/>
  <c r="HE7" i="20"/>
  <c r="HE5" i="20"/>
  <c r="CO21" i="20"/>
  <c r="AV21" i="20"/>
  <c r="FL31" i="20"/>
  <c r="AG26" i="20"/>
  <c r="FL49" i="20"/>
  <c r="GA28" i="20"/>
  <c r="GA45" i="20"/>
  <c r="DS35" i="20"/>
  <c r="EH12" i="20"/>
  <c r="AG6" i="20"/>
  <c r="HE41" i="20"/>
  <c r="AG46" i="20"/>
  <c r="GP46" i="20"/>
  <c r="CO40" i="20"/>
  <c r="FL30" i="20"/>
  <c r="GA27" i="20"/>
  <c r="GA50" i="20"/>
  <c r="BZ7" i="20"/>
  <c r="AV39" i="20"/>
  <c r="GP48" i="20"/>
  <c r="EW25" i="20"/>
  <c r="GA23" i="20"/>
  <c r="R26" i="20"/>
  <c r="BK24" i="20"/>
  <c r="AV31" i="20"/>
  <c r="HE34" i="20"/>
  <c r="FL6" i="20"/>
  <c r="FZ6" i="20" l="1"/>
  <c r="N13" i="18" s="1"/>
  <c r="HS34" i="20"/>
  <c r="Q41" i="18" s="1"/>
  <c r="BJ31" i="20"/>
  <c r="F38" i="18" s="1"/>
  <c r="BY24" i="20"/>
  <c r="G31" i="18" s="1"/>
  <c r="AF26" i="20"/>
  <c r="D33" i="18" s="1"/>
  <c r="GO23" i="20"/>
  <c r="O30" i="18" s="1"/>
  <c r="FK25" i="20"/>
  <c r="M32" i="18" s="1"/>
  <c r="HD48" i="20"/>
  <c r="BJ39" i="20"/>
  <c r="CN7" i="20"/>
  <c r="H14" i="18" s="1"/>
  <c r="GO50" i="20"/>
  <c r="GO27" i="20"/>
  <c r="O34" i="18" s="1"/>
  <c r="FZ30" i="20"/>
  <c r="N37" i="18" s="1"/>
  <c r="DC40" i="20"/>
  <c r="I47" i="18" s="1"/>
  <c r="HD46" i="20"/>
  <c r="AU46" i="20"/>
  <c r="HS41" i="20"/>
  <c r="AU6" i="20"/>
  <c r="E13" i="18" s="1"/>
  <c r="EV12" i="20"/>
  <c r="L19" i="18" s="1"/>
  <c r="EG35" i="20"/>
  <c r="K42" i="18" s="1"/>
  <c r="GO45" i="20"/>
  <c r="GO28" i="20"/>
  <c r="O35" i="18" s="1"/>
  <c r="FZ49" i="20"/>
  <c r="AU26" i="20"/>
  <c r="E33" i="18" s="1"/>
  <c r="FZ31" i="20"/>
  <c r="N38" i="18" s="1"/>
  <c r="BJ21" i="20"/>
  <c r="F28" i="18" s="1"/>
  <c r="DC21" i="20"/>
  <c r="I28" i="18" s="1"/>
  <c r="HS5" i="20"/>
  <c r="Q12" i="18" s="1"/>
  <c r="HS7" i="20"/>
  <c r="Q14" i="18" s="1"/>
  <c r="BY52" i="20"/>
  <c r="HS45" i="20"/>
  <c r="AU9" i="20"/>
  <c r="E16" i="18" s="1"/>
  <c r="AU27" i="20"/>
  <c r="E34" i="18" s="1"/>
  <c r="GO47" i="20"/>
  <c r="FZ7" i="20"/>
  <c r="N14" i="18" s="1"/>
  <c r="HS8" i="20"/>
  <c r="Q15" i="18" s="1"/>
  <c r="FK33" i="20"/>
  <c r="M40" i="18" s="1"/>
  <c r="EV49" i="20"/>
  <c r="L56" i="18" s="1"/>
  <c r="HD13" i="20"/>
  <c r="P20" i="18" s="1"/>
  <c r="FZ8" i="20"/>
  <c r="N15" i="18" s="1"/>
  <c r="AF38" i="20"/>
  <c r="EV34" i="20"/>
  <c r="L41" i="18" s="1"/>
  <c r="GO43" i="20"/>
  <c r="FZ34" i="20"/>
  <c r="N41" i="18" s="1"/>
  <c r="HS31" i="20"/>
  <c r="Q38" i="18" s="1"/>
  <c r="BJ27" i="20"/>
  <c r="F34" i="18" s="1"/>
  <c r="AU20" i="20"/>
  <c r="E27" i="18" s="1"/>
  <c r="BJ17" i="20"/>
  <c r="F24" i="18" s="1"/>
  <c r="BY19" i="20"/>
  <c r="G26" i="18" s="1"/>
  <c r="AU34" i="20"/>
  <c r="E41" i="18" s="1"/>
  <c r="BY44" i="20"/>
  <c r="FZ50" i="20"/>
  <c r="BY30" i="20"/>
  <c r="G37" i="18" s="1"/>
  <c r="EV28" i="20"/>
  <c r="L35" i="18" s="1"/>
  <c r="EG5" i="20"/>
  <c r="K12" i="18" s="1"/>
  <c r="CN17" i="20"/>
  <c r="H24" i="18" s="1"/>
  <c r="DC31" i="20"/>
  <c r="I38" i="18" s="1"/>
  <c r="AU31" i="20"/>
  <c r="E38" i="18" s="1"/>
  <c r="BJ16" i="20"/>
  <c r="F23" i="18" s="1"/>
  <c r="CN45" i="20"/>
  <c r="H52" i="18" s="1"/>
  <c r="FZ46" i="20"/>
  <c r="EG28" i="20"/>
  <c r="K35" i="18" s="1"/>
  <c r="AF8" i="20"/>
  <c r="D15" i="18" s="1"/>
  <c r="FZ12" i="20"/>
  <c r="N19" i="18" s="1"/>
  <c r="AU19" i="20"/>
  <c r="E26" i="18" s="1"/>
  <c r="AU11" i="20"/>
  <c r="E18" i="18" s="1"/>
  <c r="HD23" i="20"/>
  <c r="P30" i="18" s="1"/>
  <c r="BJ11" i="20"/>
  <c r="F18" i="18" s="1"/>
  <c r="AU48" i="20"/>
  <c r="FZ10" i="20"/>
  <c r="N17" i="18" s="1"/>
  <c r="BJ18" i="20"/>
  <c r="F25" i="18" s="1"/>
  <c r="BY10" i="20"/>
  <c r="G17" i="18" s="1"/>
  <c r="AF45" i="20"/>
  <c r="AU50" i="20"/>
  <c r="BJ50" i="20"/>
  <c r="HD45" i="20"/>
  <c r="BY12" i="20"/>
  <c r="G19" i="18" s="1"/>
  <c r="EG44" i="20"/>
  <c r="K51" i="18" s="1"/>
  <c r="DC41" i="20"/>
  <c r="I48" i="18" s="1"/>
  <c r="AF18" i="20"/>
  <c r="D25" i="18" s="1"/>
  <c r="EG43" i="20"/>
  <c r="K50" i="18" s="1"/>
  <c r="DC45" i="20"/>
  <c r="I52" i="18" s="1"/>
  <c r="AF52" i="20"/>
  <c r="EG52" i="20"/>
  <c r="K59" i="18" s="1"/>
  <c r="BJ26" i="20"/>
  <c r="F33" i="18" s="1"/>
  <c r="HD20" i="20"/>
  <c r="P27" i="18" s="1"/>
  <c r="EG51" i="20"/>
  <c r="K58" i="18" s="1"/>
  <c r="HS10" i="20"/>
  <c r="Q17" i="18" s="1"/>
  <c r="FZ28" i="20"/>
  <c r="N35" i="18" s="1"/>
  <c r="HD11" i="20"/>
  <c r="P18" i="18" s="1"/>
  <c r="GO32" i="20"/>
  <c r="O39" i="18" s="1"/>
  <c r="EG36" i="20"/>
  <c r="K43" i="18" s="1"/>
  <c r="GO34" i="20"/>
  <c r="O41" i="18" s="1"/>
  <c r="BY18" i="20"/>
  <c r="G25" i="18" s="1"/>
  <c r="AF39" i="20"/>
  <c r="FZ18" i="20"/>
  <c r="N25" i="18" s="1"/>
  <c r="FZ15" i="20"/>
  <c r="N22" i="18" s="1"/>
  <c r="FZ43" i="20"/>
  <c r="AU42" i="20"/>
  <c r="FZ27" i="20"/>
  <c r="N34" i="18" s="1"/>
  <c r="GO39" i="20"/>
  <c r="AF16" i="20"/>
  <c r="D23" i="18" s="1"/>
  <c r="HS23" i="20"/>
  <c r="Q30" i="18" s="1"/>
  <c r="FK34" i="20"/>
  <c r="M41" i="18" s="1"/>
  <c r="FZ20" i="20"/>
  <c r="N27" i="18" s="1"/>
  <c r="AF35" i="20"/>
  <c r="BY13" i="20"/>
  <c r="G20" i="18" s="1"/>
  <c r="GO49" i="20"/>
  <c r="EV15" i="20"/>
  <c r="L22" i="18" s="1"/>
  <c r="EG10" i="20"/>
  <c r="K17" i="18" s="1"/>
  <c r="EV36" i="20"/>
  <c r="L43" i="18" s="1"/>
  <c r="CN30" i="20"/>
  <c r="H37" i="18" s="1"/>
  <c r="HD5" i="20"/>
  <c r="P12" i="18" s="1"/>
  <c r="FZ24" i="20"/>
  <c r="N31" i="18" s="1"/>
  <c r="EV8" i="20"/>
  <c r="L15" i="18" s="1"/>
  <c r="DC13" i="20"/>
  <c r="I20" i="18" s="1"/>
  <c r="EV29" i="20"/>
  <c r="L36" i="18" s="1"/>
  <c r="HS36" i="20"/>
  <c r="HS42" i="20"/>
  <c r="AF10" i="20"/>
  <c r="D17" i="18" s="1"/>
  <c r="GO31" i="20"/>
  <c r="O38" i="18" s="1"/>
  <c r="FZ21" i="20"/>
  <c r="N28" i="18" s="1"/>
  <c r="AF46" i="20"/>
  <c r="FK32" i="20"/>
  <c r="M39" i="18" s="1"/>
  <c r="CN24" i="20"/>
  <c r="H31" i="18" s="1"/>
  <c r="FZ19" i="20"/>
  <c r="N26" i="18" s="1"/>
  <c r="DC42" i="20"/>
  <c r="I49" i="18" s="1"/>
  <c r="EG37" i="20"/>
  <c r="K44" i="18" s="1"/>
  <c r="EV40" i="20"/>
  <c r="L47" i="18" s="1"/>
  <c r="HD12" i="20"/>
  <c r="P19" i="18" s="1"/>
  <c r="BJ19" i="20"/>
  <c r="F26" i="18" s="1"/>
  <c r="BJ46" i="20"/>
  <c r="HS13" i="20"/>
  <c r="Q20" i="18" s="1"/>
  <c r="AF37" i="20"/>
  <c r="AF31" i="20"/>
  <c r="D38" i="18" s="1"/>
  <c r="AU35" i="20"/>
  <c r="HS30" i="20"/>
  <c r="Q37" i="18" s="1"/>
  <c r="BJ35" i="20"/>
  <c r="GO42" i="20"/>
  <c r="AU47" i="20"/>
  <c r="HD38" i="20"/>
  <c r="AF5" i="20"/>
  <c r="D12" i="18" s="1"/>
  <c r="EG46" i="20"/>
  <c r="K53" i="18" s="1"/>
  <c r="EG41" i="20"/>
  <c r="K48" i="18" s="1"/>
  <c r="FK22" i="20"/>
  <c r="M29" i="18" s="1"/>
  <c r="DC46" i="20"/>
  <c r="I53" i="18" s="1"/>
  <c r="GO16" i="20"/>
  <c r="O23" i="18" s="1"/>
  <c r="AF22" i="20"/>
  <c r="D29" i="18" s="1"/>
  <c r="AF50" i="20"/>
  <c r="FZ26" i="20"/>
  <c r="N33" i="18" s="1"/>
  <c r="HD34" i="20"/>
  <c r="P41" i="18" s="1"/>
  <c r="EV39" i="20"/>
  <c r="L46" i="18" s="1"/>
  <c r="AF27" i="20"/>
  <c r="D34" i="18" s="1"/>
  <c r="AU17" i="20"/>
  <c r="E24" i="18" s="1"/>
  <c r="EV32" i="20"/>
  <c r="L39" i="18" s="1"/>
  <c r="FK9" i="20"/>
  <c r="M16" i="18" s="1"/>
  <c r="EG40" i="20"/>
  <c r="K47" i="18" s="1"/>
  <c r="HS22" i="20"/>
  <c r="Q29" i="18" s="1"/>
  <c r="EV19" i="20"/>
  <c r="L26" i="18" s="1"/>
  <c r="FK18" i="20"/>
  <c r="M25" i="18" s="1"/>
  <c r="BY40" i="20"/>
  <c r="CN48" i="20"/>
  <c r="H55" i="18" s="1"/>
  <c r="EV43" i="20"/>
  <c r="L50" i="18" s="1"/>
  <c r="AU40" i="20"/>
  <c r="FZ5" i="20"/>
  <c r="N12" i="18" s="1"/>
  <c r="HD29" i="20"/>
  <c r="P36" i="18" s="1"/>
  <c r="CN35" i="20"/>
  <c r="H42" i="18" s="1"/>
  <c r="FZ51" i="20"/>
  <c r="BY26" i="20"/>
  <c r="G33" i="18" s="1"/>
  <c r="BY11" i="20"/>
  <c r="G18" i="18" s="1"/>
  <c r="AF42" i="20"/>
  <c r="HD19" i="20"/>
  <c r="P26" i="18" s="1"/>
  <c r="HS12" i="20"/>
  <c r="Q19" i="18" s="1"/>
  <c r="AU49" i="20"/>
  <c r="BY39" i="20"/>
  <c r="EG39" i="20"/>
  <c r="K46" i="18" s="1"/>
  <c r="HS11" i="20"/>
  <c r="Q18" i="18" s="1"/>
  <c r="GO37" i="20"/>
  <c r="HS21" i="20"/>
  <c r="Q28" i="18" s="1"/>
  <c r="HS48" i="20"/>
  <c r="EG16" i="20"/>
  <c r="K23" i="18" s="1"/>
  <c r="FZ40" i="20"/>
  <c r="BJ28" i="20"/>
  <c r="F35" i="18" s="1"/>
  <c r="AF41" i="20"/>
  <c r="FZ37" i="20"/>
  <c r="CN46" i="20"/>
  <c r="H53" i="18" s="1"/>
  <c r="HS9" i="20"/>
  <c r="Q16" i="18" s="1"/>
  <c r="DC15" i="20"/>
  <c r="I22" i="18" s="1"/>
  <c r="FZ22" i="20"/>
  <c r="N29" i="18" s="1"/>
  <c r="AU41" i="20"/>
  <c r="CN21" i="20"/>
  <c r="H28" i="18" s="1"/>
  <c r="AF48" i="20"/>
  <c r="FZ47" i="20"/>
  <c r="BJ9" i="20"/>
  <c r="F16" i="18" s="1"/>
  <c r="GO48" i="20"/>
  <c r="FK31" i="20"/>
  <c r="M38" i="18" s="1"/>
  <c r="FK51" i="20"/>
  <c r="CN27" i="20"/>
  <c r="H34" i="18" s="1"/>
  <c r="FK20" i="20"/>
  <c r="M27" i="18" s="1"/>
  <c r="BJ52" i="20"/>
  <c r="EG45" i="20"/>
  <c r="K52" i="18" s="1"/>
  <c r="EG8" i="20"/>
  <c r="K15" i="18" s="1"/>
  <c r="GO6" i="20"/>
  <c r="O13" i="18" s="1"/>
  <c r="CN5" i="20"/>
  <c r="H12" i="18" s="1"/>
  <c r="BY51" i="20"/>
  <c r="CN51" i="20"/>
  <c r="H58" i="18" s="1"/>
  <c r="GO19" i="20"/>
  <c r="O26" i="18" s="1"/>
  <c r="AU24" i="20"/>
  <c r="E31" i="18" s="1"/>
  <c r="AU33" i="20"/>
  <c r="E40" i="18" s="1"/>
  <c r="FK24" i="20"/>
  <c r="M31" i="18" s="1"/>
  <c r="EV52" i="20"/>
  <c r="L59" i="18" s="1"/>
  <c r="EV51" i="20"/>
  <c r="L58" i="18" s="1"/>
  <c r="HS28" i="20"/>
  <c r="Q35" i="18" s="1"/>
  <c r="CN43" i="20"/>
  <c r="H50" i="18" s="1"/>
  <c r="AU12" i="20"/>
  <c r="E19" i="18" s="1"/>
  <c r="GO20" i="20"/>
  <c r="O27" i="18" s="1"/>
  <c r="HS38" i="20"/>
  <c r="DC18" i="20"/>
  <c r="I25" i="18" s="1"/>
  <c r="HS49" i="20"/>
  <c r="EG13" i="20"/>
  <c r="K20" i="18" s="1"/>
  <c r="AF13" i="20"/>
  <c r="D20" i="18" s="1"/>
  <c r="GO22" i="20"/>
  <c r="O29" i="18" s="1"/>
  <c r="AF7" i="20"/>
  <c r="D14" i="18" s="1"/>
  <c r="EV7" i="20"/>
  <c r="L14" i="18" s="1"/>
  <c r="HD30" i="20"/>
  <c r="P37" i="18" s="1"/>
  <c r="DC44" i="20"/>
  <c r="I51" i="18" s="1"/>
  <c r="CN15" i="20"/>
  <c r="H22" i="18" s="1"/>
  <c r="BY36" i="20"/>
  <c r="DC33" i="20"/>
  <c r="I40" i="18" s="1"/>
  <c r="CN19" i="20"/>
  <c r="H26" i="18" s="1"/>
  <c r="BJ10" i="20"/>
  <c r="F17" i="18" s="1"/>
  <c r="BY49" i="20"/>
  <c r="EG18" i="20"/>
  <c r="K25" i="18" s="1"/>
  <c r="HD35" i="20"/>
  <c r="FZ39" i="20"/>
  <c r="FK48" i="20"/>
  <c r="BJ43" i="20"/>
  <c r="FK29" i="20"/>
  <c r="M36" i="18" s="1"/>
  <c r="FZ11" i="20"/>
  <c r="N18" i="18" s="1"/>
  <c r="AU8" i="20"/>
  <c r="E15" i="18" s="1"/>
  <c r="EV47" i="20"/>
  <c r="L54" i="18" s="1"/>
  <c r="FK30" i="20"/>
  <c r="M37" i="18" s="1"/>
  <c r="FK8" i="20"/>
  <c r="M15" i="18" s="1"/>
  <c r="GO26" i="20"/>
  <c r="O33" i="18" s="1"/>
  <c r="FZ36" i="20"/>
  <c r="FK10" i="20"/>
  <c r="M17" i="18" s="1"/>
  <c r="HS6" i="20"/>
  <c r="Q13" i="18" s="1"/>
  <c r="AU44" i="20"/>
  <c r="HS29" i="20"/>
  <c r="Q36" i="18" s="1"/>
  <c r="AU5" i="20"/>
  <c r="E12" i="18" s="1"/>
  <c r="HS46" i="20"/>
  <c r="BJ42" i="20"/>
  <c r="AU37" i="20"/>
  <c r="AU7" i="20"/>
  <c r="E14" i="18" s="1"/>
  <c r="FK6" i="20"/>
  <c r="M13" i="18" s="1"/>
  <c r="BJ47" i="20"/>
  <c r="DC5" i="20"/>
  <c r="I12" i="18" s="1"/>
  <c r="CN26" i="20"/>
  <c r="H33" i="18" s="1"/>
  <c r="DC26" i="20"/>
  <c r="I33" i="18" s="1"/>
  <c r="HD32" i="20"/>
  <c r="P39" i="18" s="1"/>
  <c r="BY28" i="20"/>
  <c r="G35" i="18" s="1"/>
  <c r="BY43" i="20"/>
  <c r="FK40" i="20"/>
  <c r="BY33" i="20"/>
  <c r="G40" i="18" s="1"/>
  <c r="AU10" i="20"/>
  <c r="E17" i="18" s="1"/>
  <c r="HD42" i="20"/>
  <c r="FK38" i="20"/>
  <c r="BY7" i="20"/>
  <c r="G14" i="18" s="1"/>
  <c r="EV44" i="20"/>
  <c r="L51" i="18" s="1"/>
  <c r="BY41" i="20"/>
  <c r="EV48" i="20"/>
  <c r="L55" i="18" s="1"/>
  <c r="GO12" i="20"/>
  <c r="O19" i="18" s="1"/>
  <c r="EG21" i="20"/>
  <c r="K28" i="18" s="1"/>
  <c r="AF25" i="20"/>
  <c r="D32" i="18" s="1"/>
  <c r="CN28" i="20"/>
  <c r="H35" i="18" s="1"/>
  <c r="DC20" i="20"/>
  <c r="I27" i="18" s="1"/>
  <c r="EG48" i="20"/>
  <c r="K55" i="18" s="1"/>
  <c r="HD44" i="20"/>
  <c r="FZ23" i="20"/>
  <c r="N30" i="18" s="1"/>
  <c r="FZ32" i="20"/>
  <c r="N39" i="18" s="1"/>
  <c r="CN14" i="20"/>
  <c r="H21" i="18" s="1"/>
  <c r="CN20" i="20"/>
  <c r="H27" i="18" s="1"/>
  <c r="HD22" i="20"/>
  <c r="P29" i="18" s="1"/>
  <c r="BY17" i="20"/>
  <c r="G24" i="18" s="1"/>
  <c r="FK39" i="20"/>
  <c r="HS27" i="20"/>
  <c r="Q34" i="18" s="1"/>
  <c r="BY14" i="20"/>
  <c r="G21" i="18" s="1"/>
  <c r="AU45" i="20"/>
  <c r="BJ51" i="20"/>
  <c r="AF40" i="20"/>
  <c r="CN13" i="20"/>
  <c r="H20" i="18" s="1"/>
  <c r="HD6" i="20"/>
  <c r="P13" i="18" s="1"/>
  <c r="DC10" i="20"/>
  <c r="I17" i="18" s="1"/>
  <c r="DC9" i="20"/>
  <c r="I16" i="18" s="1"/>
  <c r="CN33" i="20"/>
  <c r="H40" i="18" s="1"/>
  <c r="EV45" i="20"/>
  <c r="L52" i="18" s="1"/>
  <c r="AF11" i="20"/>
  <c r="D18" i="18" s="1"/>
  <c r="DC25" i="20"/>
  <c r="I32" i="18" s="1"/>
  <c r="BJ22" i="20"/>
  <c r="F29" i="18" s="1"/>
  <c r="GO15" i="20"/>
  <c r="O22" i="18" s="1"/>
  <c r="DC37" i="20"/>
  <c r="I44" i="18" s="1"/>
  <c r="EV26" i="20"/>
  <c r="L33" i="18" s="1"/>
  <c r="AU39" i="20"/>
  <c r="EV17" i="20"/>
  <c r="L24" i="18" s="1"/>
  <c r="HS33" i="20"/>
  <c r="Q40" i="18" s="1"/>
  <c r="DC23" i="20"/>
  <c r="I30" i="18" s="1"/>
  <c r="FZ14" i="20"/>
  <c r="N21" i="18" s="1"/>
  <c r="EG22" i="20"/>
  <c r="K29" i="18" s="1"/>
  <c r="CN47" i="20"/>
  <c r="H54" i="18" s="1"/>
  <c r="BJ32" i="20"/>
  <c r="F39" i="18" s="1"/>
  <c r="EG24" i="20"/>
  <c r="K31" i="18" s="1"/>
  <c r="CN41" i="20"/>
  <c r="H48" i="18" s="1"/>
  <c r="CN25" i="20"/>
  <c r="H32" i="18" s="1"/>
  <c r="BY21" i="20"/>
  <c r="G28" i="18" s="1"/>
  <c r="AF21" i="20"/>
  <c r="D28" i="18" s="1"/>
  <c r="FK36" i="20"/>
  <c r="CN42" i="20"/>
  <c r="H49" i="18" s="1"/>
  <c r="AU14" i="20"/>
  <c r="E21" i="18" s="1"/>
  <c r="FK46" i="20"/>
  <c r="HS32" i="20"/>
  <c r="Q39" i="18" s="1"/>
  <c r="GO30" i="20"/>
  <c r="O37" i="18" s="1"/>
  <c r="FZ9" i="20"/>
  <c r="N16" i="18" s="1"/>
  <c r="AU52" i="20"/>
  <c r="AU32" i="20"/>
  <c r="E39" i="18" s="1"/>
  <c r="BY31" i="20"/>
  <c r="G38" i="18" s="1"/>
  <c r="FZ33" i="20"/>
  <c r="N40" i="18" s="1"/>
  <c r="EG6" i="20"/>
  <c r="K13" i="18" s="1"/>
  <c r="CN32" i="20"/>
  <c r="H39" i="18" s="1"/>
  <c r="BY32" i="20"/>
  <c r="G39" i="18" s="1"/>
  <c r="FK23" i="20"/>
  <c r="M30" i="18" s="1"/>
  <c r="DC14" i="20"/>
  <c r="I21" i="18" s="1"/>
  <c r="FK41" i="20"/>
  <c r="EG17" i="20"/>
  <c r="K24" i="18" s="1"/>
  <c r="GO36" i="20"/>
  <c r="CN11" i="20"/>
  <c r="H18" i="18" s="1"/>
  <c r="FK17" i="20"/>
  <c r="M24" i="18" s="1"/>
  <c r="EG29" i="20"/>
  <c r="K36" i="18" s="1"/>
  <c r="AU22" i="20"/>
  <c r="E29" i="18" s="1"/>
  <c r="CN34" i="20"/>
  <c r="H41" i="18" s="1"/>
  <c r="EV30" i="20"/>
  <c r="L37" i="18" s="1"/>
  <c r="EG12" i="20"/>
  <c r="K19" i="18" s="1"/>
  <c r="AF51" i="20"/>
  <c r="EG47" i="20"/>
  <c r="K54" i="18" s="1"/>
  <c r="AF20" i="20"/>
  <c r="D27" i="18" s="1"/>
  <c r="HD27" i="20"/>
  <c r="P34" i="18" s="1"/>
  <c r="DC7" i="20"/>
  <c r="I14" i="18" s="1"/>
  <c r="EG26" i="20"/>
  <c r="K33" i="18" s="1"/>
  <c r="HS26" i="20"/>
  <c r="Q33" i="18" s="1"/>
  <c r="EG7" i="20"/>
  <c r="K14" i="18" s="1"/>
  <c r="EG14" i="20"/>
  <c r="K21" i="18" s="1"/>
  <c r="HD17" i="20"/>
  <c r="P24" i="18" s="1"/>
  <c r="FZ48" i="20"/>
  <c r="FK49" i="20"/>
  <c r="FZ29" i="20"/>
  <c r="N36" i="18" s="1"/>
  <c r="GO41" i="20"/>
  <c r="HD43" i="20"/>
  <c r="HS47" i="20"/>
  <c r="HD8" i="20"/>
  <c r="P15" i="18" s="1"/>
  <c r="EV35" i="20"/>
  <c r="L42" i="18" s="1"/>
  <c r="EG33" i="20"/>
  <c r="K40" i="18" s="1"/>
  <c r="DC35" i="20"/>
  <c r="I42" i="18" s="1"/>
  <c r="FZ44" i="20"/>
  <c r="FK45" i="20"/>
  <c r="HS44" i="20"/>
  <c r="GO9" i="20"/>
  <c r="O16" i="18" s="1"/>
  <c r="BJ5" i="20"/>
  <c r="F12" i="18" s="1"/>
  <c r="HD52" i="20"/>
  <c r="EV33" i="20"/>
  <c r="L40" i="18" s="1"/>
  <c r="EG49" i="20"/>
  <c r="K56" i="18" s="1"/>
  <c r="EV37" i="20"/>
  <c r="L44" i="18" s="1"/>
  <c r="AF24" i="20"/>
  <c r="D31" i="18" s="1"/>
  <c r="BY48" i="20"/>
  <c r="FK44" i="20"/>
  <c r="BY5" i="20"/>
  <c r="G12" i="18" s="1"/>
  <c r="FK27" i="20"/>
  <c r="M34" i="18" s="1"/>
  <c r="EG34" i="20"/>
  <c r="K41" i="18" s="1"/>
  <c r="B72" i="4"/>
  <c r="D15" i="33" s="1"/>
  <c r="D16" i="33" s="1"/>
  <c r="AU21" i="20"/>
  <c r="E28" i="18" s="1"/>
  <c r="FK13" i="20"/>
  <c r="M20" i="18" s="1"/>
  <c r="HD18" i="20"/>
  <c r="P25" i="18" s="1"/>
  <c r="CN40" i="20"/>
  <c r="H47" i="18" s="1"/>
  <c r="DC19" i="20"/>
  <c r="I26" i="18" s="1"/>
  <c r="BJ15" i="20"/>
  <c r="F22" i="18" s="1"/>
  <c r="HS18" i="20"/>
  <c r="Q25" i="18" s="1"/>
  <c r="EG30" i="20"/>
  <c r="K37" i="18" s="1"/>
  <c r="DC51" i="20"/>
  <c r="I58" i="18" s="1"/>
  <c r="EG32" i="20"/>
  <c r="K39" i="18" s="1"/>
  <c r="GO21" i="20"/>
  <c r="O28" i="18" s="1"/>
  <c r="AF34" i="20"/>
  <c r="D41" i="18" s="1"/>
  <c r="FZ25" i="20"/>
  <c r="N32" i="18" s="1"/>
  <c r="GO35" i="20"/>
  <c r="CN36" i="20"/>
  <c r="H43" i="18" s="1"/>
  <c r="FK42" i="20"/>
  <c r="EV13" i="20"/>
  <c r="L20" i="18" s="1"/>
  <c r="B2" i="4"/>
  <c r="D17" i="34" s="1"/>
  <c r="D18" i="34" s="1"/>
  <c r="AF9" i="20"/>
  <c r="D16" i="18" s="1"/>
  <c r="EV14" i="20"/>
  <c r="L21" i="18" s="1"/>
  <c r="HD41" i="20"/>
  <c r="BJ7" i="20"/>
  <c r="F14" i="18" s="1"/>
  <c r="HD51" i="20"/>
  <c r="BJ29" i="20"/>
  <c r="F36" i="18" s="1"/>
  <c r="DC8" i="20"/>
  <c r="I15" i="18" s="1"/>
  <c r="BY16" i="20"/>
  <c r="G23" i="18" s="1"/>
  <c r="FK12" i="20"/>
  <c r="M19" i="18" s="1"/>
  <c r="AF17" i="20"/>
  <c r="D24" i="18" s="1"/>
  <c r="FK15" i="20"/>
  <c r="M22" i="18" s="1"/>
  <c r="FZ35" i="20"/>
  <c r="FK21" i="20"/>
  <c r="M28" i="18" s="1"/>
  <c r="DC52" i="20"/>
  <c r="I59" i="18" s="1"/>
  <c r="EG9" i="20"/>
  <c r="K16" i="18" s="1"/>
  <c r="CN18" i="20"/>
  <c r="H25" i="18" s="1"/>
  <c r="FZ42" i="20"/>
  <c r="BJ6" i="20"/>
  <c r="F13" i="18" s="1"/>
  <c r="BY15" i="20"/>
  <c r="G22" i="18" s="1"/>
  <c r="DC11" i="20"/>
  <c r="I18" i="18" s="1"/>
  <c r="AU15" i="20"/>
  <c r="E22" i="18" s="1"/>
  <c r="BJ30" i="20"/>
  <c r="F37" i="18" s="1"/>
  <c r="BY34" i="20"/>
  <c r="G41" i="18" s="1"/>
  <c r="DC38" i="20"/>
  <c r="I45" i="18" s="1"/>
  <c r="HD7" i="20"/>
  <c r="P14" i="18" s="1"/>
  <c r="BJ13" i="20"/>
  <c r="F20" i="18" s="1"/>
  <c r="CN6" i="20"/>
  <c r="H13" i="18" s="1"/>
  <c r="AU16" i="20"/>
  <c r="E23" i="18" s="1"/>
  <c r="EV18" i="20"/>
  <c r="L25" i="18" s="1"/>
  <c r="AU43" i="20"/>
  <c r="FK28" i="20"/>
  <c r="M35" i="18" s="1"/>
  <c r="BJ33" i="20"/>
  <c r="F40" i="18" s="1"/>
  <c r="GO46" i="20"/>
  <c r="BY22" i="20"/>
  <c r="G29" i="18" s="1"/>
  <c r="EG27" i="20"/>
  <c r="K34" i="18" s="1"/>
  <c r="CN38" i="20"/>
  <c r="H45" i="18" s="1"/>
  <c r="GO11" i="20"/>
  <c r="O18" i="18" s="1"/>
  <c r="HS37" i="20"/>
  <c r="AU18" i="20"/>
  <c r="E25" i="18" s="1"/>
  <c r="FK47" i="20"/>
  <c r="BY9" i="20"/>
  <c r="G16" i="18" s="1"/>
  <c r="AU51" i="20"/>
  <c r="DC34" i="20"/>
  <c r="I41" i="18" s="1"/>
  <c r="CN37" i="20"/>
  <c r="H44" i="18" s="1"/>
  <c r="BJ48" i="20"/>
  <c r="DC49" i="20"/>
  <c r="I56" i="18" s="1"/>
  <c r="BY47" i="20"/>
  <c r="AF36" i="20"/>
  <c r="EV21" i="20"/>
  <c r="L28" i="18" s="1"/>
  <c r="CN49" i="20"/>
  <c r="H56" i="18" s="1"/>
  <c r="FK7" i="20"/>
  <c r="M14" i="18" s="1"/>
  <c r="HS52" i="20"/>
  <c r="EV16" i="20"/>
  <c r="L23" i="18" s="1"/>
  <c r="AF6" i="20"/>
  <c r="D13" i="18" s="1"/>
  <c r="EG25" i="20"/>
  <c r="K32" i="18" s="1"/>
  <c r="EV6" i="20"/>
  <c r="L13" i="18" s="1"/>
  <c r="CN50" i="20"/>
  <c r="H57" i="18" s="1"/>
  <c r="DC16" i="20"/>
  <c r="I23" i="18" s="1"/>
  <c r="FZ45" i="20"/>
  <c r="BJ8" i="20"/>
  <c r="F15" i="18" s="1"/>
  <c r="AF14" i="20"/>
  <c r="D21" i="18" s="1"/>
  <c r="HS39" i="20"/>
  <c r="BY35" i="20"/>
  <c r="BJ38" i="20"/>
  <c r="DC12" i="20"/>
  <c r="I19" i="18" s="1"/>
  <c r="AF30" i="20"/>
  <c r="D37" i="18" s="1"/>
  <c r="BY8" i="20"/>
  <c r="G15" i="18" s="1"/>
  <c r="AU38" i="20"/>
  <c r="HD50" i="20"/>
  <c r="HD14" i="20"/>
  <c r="P21" i="18" s="1"/>
  <c r="HS35" i="20"/>
  <c r="EV11" i="20"/>
  <c r="L18" i="18" s="1"/>
  <c r="EV42" i="20"/>
  <c r="L49" i="18" s="1"/>
  <c r="GO5" i="20"/>
  <c r="O12" i="18" s="1"/>
  <c r="BJ41" i="20"/>
  <c r="HD26" i="20"/>
  <c r="P33" i="18" s="1"/>
  <c r="FZ13" i="20"/>
  <c r="N20" i="18" s="1"/>
  <c r="AF32" i="20"/>
  <c r="D39" i="18" s="1"/>
  <c r="BY38" i="20"/>
  <c r="EV38" i="20"/>
  <c r="L45" i="18" s="1"/>
  <c r="AU30" i="20"/>
  <c r="E37" i="18" s="1"/>
  <c r="HD36" i="20"/>
  <c r="EV22" i="20"/>
  <c r="L29" i="18" s="1"/>
  <c r="BJ45" i="20"/>
  <c r="AF44" i="20"/>
  <c r="EV20" i="20"/>
  <c r="L27" i="18" s="1"/>
  <c r="HD15" i="20"/>
  <c r="P22" i="18" s="1"/>
  <c r="EV24" i="20"/>
  <c r="L31" i="18" s="1"/>
  <c r="EV50" i="20"/>
  <c r="L57" i="18" s="1"/>
  <c r="EG50" i="20"/>
  <c r="K57" i="18" s="1"/>
  <c r="GO13" i="20"/>
  <c r="O20" i="18" s="1"/>
  <c r="FK16" i="20"/>
  <c r="M23" i="18" s="1"/>
  <c r="BJ12" i="20"/>
  <c r="F19" i="18" s="1"/>
  <c r="BY50" i="20"/>
  <c r="EG23" i="20"/>
  <c r="K30" i="18" s="1"/>
  <c r="HD39" i="20"/>
  <c r="HS43" i="20"/>
  <c r="AF29" i="20"/>
  <c r="D36" i="18" s="1"/>
  <c r="GO52" i="20"/>
  <c r="AU36" i="20"/>
  <c r="FZ17" i="20"/>
  <c r="N24" i="18" s="1"/>
  <c r="DC28" i="20"/>
  <c r="I35" i="18" s="1"/>
  <c r="HS25" i="20"/>
  <c r="Q32" i="18" s="1"/>
  <c r="FK52" i="20"/>
  <c r="AF33" i="20"/>
  <c r="D40" i="18" s="1"/>
  <c r="BY27" i="20"/>
  <c r="G34" i="18" s="1"/>
  <c r="BJ40" i="20"/>
  <c r="CN12" i="20"/>
  <c r="H19" i="18" s="1"/>
  <c r="DC50" i="20"/>
  <c r="I57" i="18" s="1"/>
  <c r="AF19" i="20"/>
  <c r="D26" i="18" s="1"/>
  <c r="HS51" i="20"/>
  <c r="CN22" i="20"/>
  <c r="H29" i="18" s="1"/>
  <c r="DC30" i="20"/>
  <c r="I37" i="18" s="1"/>
  <c r="CN52" i="20"/>
  <c r="H59" i="18" s="1"/>
  <c r="HS20" i="20"/>
  <c r="Q27" i="18" s="1"/>
  <c r="BJ25" i="20"/>
  <c r="F32" i="18" s="1"/>
  <c r="DC17" i="20"/>
  <c r="I24" i="18" s="1"/>
  <c r="EG19" i="20"/>
  <c r="K26" i="18" s="1"/>
  <c r="GO29" i="20"/>
  <c r="O36" i="18" s="1"/>
  <c r="DC6" i="20"/>
  <c r="I13" i="18" s="1"/>
  <c r="FZ38" i="20"/>
  <c r="EV41" i="20"/>
  <c r="L48" i="18" s="1"/>
  <c r="AF28" i="20"/>
  <c r="D35" i="18" s="1"/>
  <c r="EG38" i="20"/>
  <c r="K45" i="18" s="1"/>
  <c r="GO44" i="20"/>
  <c r="FK50" i="20"/>
  <c r="GO7" i="20"/>
  <c r="O14" i="18" s="1"/>
  <c r="HS40" i="20"/>
  <c r="HD37" i="20"/>
  <c r="DC22" i="20"/>
  <c r="I29" i="18" s="1"/>
  <c r="HS15" i="20"/>
  <c r="Q22" i="18" s="1"/>
  <c r="FK35" i="20"/>
  <c r="BJ44" i="20"/>
  <c r="FK26" i="20"/>
  <c r="M33" i="18" s="1"/>
  <c r="CN23" i="20"/>
  <c r="H30" i="18" s="1"/>
  <c r="BY29" i="20"/>
  <c r="G36" i="18" s="1"/>
  <c r="GO25" i="20"/>
  <c r="O32" i="18" s="1"/>
  <c r="DC36" i="20"/>
  <c r="I43" i="18" s="1"/>
  <c r="BJ20" i="20"/>
  <c r="F27" i="18" s="1"/>
  <c r="AF47" i="20"/>
  <c r="BJ23" i="20"/>
  <c r="F30" i="18" s="1"/>
  <c r="HD28" i="20"/>
  <c r="P35" i="18" s="1"/>
  <c r="HD21" i="20"/>
  <c r="P28" i="18" s="1"/>
  <c r="DC43" i="20"/>
  <c r="I50" i="18" s="1"/>
  <c r="CN9" i="20"/>
  <c r="H16" i="18" s="1"/>
  <c r="HS19" i="20"/>
  <c r="Q26" i="18" s="1"/>
  <c r="AF12" i="20"/>
  <c r="D19" i="18" s="1"/>
  <c r="FK43" i="20"/>
  <c r="BJ14" i="20"/>
  <c r="F21" i="18" s="1"/>
  <c r="BJ49" i="20"/>
  <c r="EG20" i="20"/>
  <c r="K27" i="18" s="1"/>
  <c r="DC47" i="20"/>
  <c r="I54" i="18" s="1"/>
  <c r="HS14" i="20"/>
  <c r="Q21" i="18" s="1"/>
  <c r="BY37" i="20"/>
  <c r="DC32" i="20"/>
  <c r="I39" i="18" s="1"/>
  <c r="EV31" i="20"/>
  <c r="L38" i="18" s="1"/>
  <c r="AF15" i="20"/>
  <c r="D22" i="18" s="1"/>
  <c r="EG11" i="20"/>
  <c r="K18" i="18" s="1"/>
  <c r="HS17" i="20"/>
  <c r="Q24" i="18" s="1"/>
  <c r="FK19" i="20"/>
  <c r="M26" i="18" s="1"/>
  <c r="FK11" i="20"/>
  <c r="M18" i="18" s="1"/>
  <c r="DC27" i="20"/>
  <c r="I34" i="18" s="1"/>
  <c r="EV27" i="20"/>
  <c r="L34" i="18" s="1"/>
  <c r="AU25" i="20"/>
  <c r="E32" i="18" s="1"/>
  <c r="EV9" i="20"/>
  <c r="L16" i="18" s="1"/>
  <c r="AU23" i="20"/>
  <c r="E30" i="18" s="1"/>
  <c r="CN29" i="20"/>
  <c r="H36" i="18" s="1"/>
  <c r="BY45" i="20"/>
  <c r="CN8" i="20"/>
  <c r="H15" i="18" s="1"/>
  <c r="EV25" i="20"/>
  <c r="L32" i="18" s="1"/>
  <c r="FK5" i="20"/>
  <c r="M12" i="18" s="1"/>
  <c r="HD47" i="20"/>
  <c r="EG42" i="20"/>
  <c r="K49" i="18" s="1"/>
  <c r="HD31" i="20"/>
  <c r="P38" i="18" s="1"/>
  <c r="EG31" i="20"/>
  <c r="K38" i="18" s="1"/>
  <c r="HD9" i="20"/>
  <c r="P16" i="18" s="1"/>
  <c r="BJ36" i="20"/>
  <c r="BY42" i="20"/>
  <c r="BJ37" i="20"/>
  <c r="EV46" i="20"/>
  <c r="L53" i="18" s="1"/>
  <c r="HD33" i="20"/>
  <c r="P40" i="18" s="1"/>
  <c r="HD40" i="20"/>
  <c r="HD24" i="20"/>
  <c r="P31" i="18" s="1"/>
  <c r="BY46" i="20"/>
  <c r="BJ34" i="20"/>
  <c r="F41" i="18" s="1"/>
  <c r="HD49" i="20"/>
  <c r="BY23" i="20"/>
  <c r="G30" i="18" s="1"/>
  <c r="AU28" i="20"/>
  <c r="E35" i="18" s="1"/>
  <c r="GO33" i="20"/>
  <c r="O40" i="18" s="1"/>
  <c r="BJ24" i="20"/>
  <c r="F31" i="18" s="1"/>
  <c r="FZ52" i="20"/>
  <c r="FK14" i="20"/>
  <c r="M21" i="18" s="1"/>
  <c r="GO10" i="20"/>
  <c r="O17" i="18" s="1"/>
  <c r="FZ16" i="20"/>
  <c r="N23" i="18" s="1"/>
  <c r="EV23" i="20"/>
  <c r="L30" i="18" s="1"/>
  <c r="DC39" i="20"/>
  <c r="I46" i="18" s="1"/>
  <c r="AF43" i="20"/>
  <c r="AU13" i="20"/>
  <c r="E20" i="18" s="1"/>
  <c r="EV5" i="20"/>
  <c r="L12" i="18" s="1"/>
  <c r="HS24" i="20"/>
  <c r="Q31" i="18" s="1"/>
  <c r="HS16" i="20"/>
  <c r="Q23" i="18" s="1"/>
  <c r="CN39" i="20"/>
  <c r="H46" i="18" s="1"/>
  <c r="GO38" i="20"/>
  <c r="FZ41" i="20"/>
  <c r="HD16" i="20"/>
  <c r="P23" i="18" s="1"/>
  <c r="GO40" i="20"/>
  <c r="CN10" i="20"/>
  <c r="H17" i="18" s="1"/>
  <c r="HD25" i="20"/>
  <c r="P32" i="18" s="1"/>
  <c r="DC48" i="20"/>
  <c r="I55" i="18" s="1"/>
  <c r="GO17" i="20"/>
  <c r="O24" i="18" s="1"/>
  <c r="BY25" i="20"/>
  <c r="G32" i="18" s="1"/>
  <c r="AF23" i="20"/>
  <c r="D30" i="18" s="1"/>
  <c r="CN44" i="20"/>
  <c r="H51" i="18" s="1"/>
  <c r="BY6" i="20"/>
  <c r="G13" i="18" s="1"/>
  <c r="AF49" i="20"/>
  <c r="EG15" i="20"/>
  <c r="K22" i="18" s="1"/>
  <c r="GO51" i="20"/>
  <c r="GO18" i="20"/>
  <c r="O25" i="18" s="1"/>
  <c r="GO8" i="20"/>
  <c r="O15" i="18" s="1"/>
  <c r="DC24" i="20"/>
  <c r="I31" i="18" s="1"/>
  <c r="BY20" i="20"/>
  <c r="G27" i="18" s="1"/>
  <c r="AU29" i="20"/>
  <c r="E36" i="18" s="1"/>
  <c r="EV10" i="20"/>
  <c r="L17" i="18" s="1"/>
  <c r="GO14" i="20"/>
  <c r="O21" i="18" s="1"/>
  <c r="CN31" i="20"/>
  <c r="H38" i="18" s="1"/>
  <c r="FK37" i="20"/>
  <c r="GO24" i="20"/>
  <c r="O31" i="18" s="1"/>
  <c r="DC29" i="20"/>
  <c r="I36" i="18" s="1"/>
  <c r="HS50" i="20"/>
  <c r="CN16" i="20"/>
  <c r="H23" i="18" s="1"/>
  <c r="HD10" i="20"/>
  <c r="P17" i="1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99" authorId="0" shapeId="0" xr:uid="{00000000-0006-0000-0200-000001000000}">
      <text>
        <r>
          <rPr>
            <sz val="9"/>
            <color indexed="81"/>
            <rFont val="Tahoma"/>
            <family val="2"/>
          </rPr>
          <t>1:</t>
        </r>
        <r>
          <rPr>
            <sz val="9"/>
            <color indexed="81"/>
            <rFont val="細明體"/>
            <family val="3"/>
            <charset val="136"/>
          </rPr>
          <t xml:space="preserve">國內
</t>
        </r>
        <r>
          <rPr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細明體"/>
            <family val="3"/>
            <charset val="136"/>
          </rPr>
          <t>海外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V120054898</author>
  </authors>
  <commentList>
    <comment ref="A1" authorId="0" shapeId="0" xr:uid="{00000000-0006-0000-0400-000001000000}">
      <text>
        <r>
          <rPr>
            <b/>
            <sz val="9"/>
            <color indexed="81"/>
            <rFont val="細明體"/>
            <family val="3"/>
            <charset val="136"/>
          </rPr>
          <t>公式維護注意事項:
1.第一列的欄位位移數須依費率表參數位置維護。
2.只要將C1:N4公式調對即可。
3.其餘可皆用COPY公式。</t>
        </r>
      </text>
    </comment>
    <comment ref="A2" authorId="1" shapeId="0" xr:uid="{00000000-0006-0000-0400-000002000000}">
      <text>
        <r>
          <rPr>
            <b/>
            <sz val="9"/>
            <color indexed="81"/>
            <rFont val="新細明體"/>
            <family val="1"/>
            <charset val="136"/>
          </rPr>
          <t>人身險折扣率</t>
        </r>
        <r>
          <rPr>
            <sz val="9"/>
            <color indexed="81"/>
            <rFont val="新細明體"/>
            <family val="1"/>
            <charset val="136"/>
          </rPr>
          <t xml:space="preserve">
</t>
        </r>
      </text>
    </comment>
    <comment ref="B2" authorId="0" shapeId="0" xr:uid="{00000000-0006-0000-0400-000003000000}">
      <text>
        <r>
          <rPr>
            <b/>
            <sz val="9"/>
            <color indexed="81"/>
            <rFont val="Tahoma"/>
            <family val="2"/>
          </rPr>
          <t>0:15</t>
        </r>
        <r>
          <rPr>
            <b/>
            <sz val="9"/>
            <color indexed="81"/>
            <rFont val="細明體"/>
            <family val="3"/>
            <charset val="136"/>
          </rPr>
          <t>歲以下
1:15歲以上</t>
        </r>
      </text>
    </comment>
    <comment ref="A3" authorId="0" shapeId="0" xr:uid="{00000000-0006-0000-0400-000004000000}">
      <text>
        <r>
          <rPr>
            <b/>
            <sz val="9"/>
            <color indexed="81"/>
            <rFont val="細明體"/>
            <family val="3"/>
            <charset val="136"/>
          </rPr>
          <t>不便險折扣率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99" authorId="0" shapeId="0" xr:uid="{00000000-0006-0000-0600-000001000000}">
      <text>
        <r>
          <rPr>
            <sz val="9"/>
            <color indexed="81"/>
            <rFont val="Tahoma"/>
            <family val="2"/>
          </rPr>
          <t>1:</t>
        </r>
        <r>
          <rPr>
            <sz val="9"/>
            <color indexed="81"/>
            <rFont val="細明體"/>
            <family val="3"/>
            <charset val="136"/>
          </rPr>
          <t xml:space="preserve">國內
</t>
        </r>
        <r>
          <rPr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細明體"/>
            <family val="3"/>
            <charset val="136"/>
          </rPr>
          <t>海外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V120054898</author>
  </authors>
  <commentList>
    <comment ref="A1" authorId="0" shapeId="0" xr:uid="{00000000-0006-0000-0800-000001000000}">
      <text>
        <r>
          <rPr>
            <b/>
            <sz val="9"/>
            <color indexed="81"/>
            <rFont val="細明體"/>
            <family val="3"/>
            <charset val="136"/>
          </rPr>
          <t>公式維護注意事項:
1.第一列的欄位位移數須依費率表參數位置維護。
2.只要將C1:J4公式調對即可。
3.其餘可皆用COPY公式。</t>
        </r>
      </text>
    </comment>
    <comment ref="A2" authorId="1" shapeId="0" xr:uid="{00000000-0006-0000-0800-000002000000}">
      <text>
        <r>
          <rPr>
            <b/>
            <sz val="9"/>
            <color indexed="81"/>
            <rFont val="新細明體"/>
            <family val="1"/>
            <charset val="136"/>
          </rPr>
          <t>人身險折扣率</t>
        </r>
        <r>
          <rPr>
            <sz val="9"/>
            <color indexed="81"/>
            <rFont val="新細明體"/>
            <family val="1"/>
            <charset val="136"/>
          </rPr>
          <t xml:space="preserve">
</t>
        </r>
      </text>
    </comment>
    <comment ref="B2" authorId="0" shapeId="0" xr:uid="{00000000-0006-0000-0800-000003000000}">
      <text>
        <r>
          <rPr>
            <b/>
            <sz val="9"/>
            <color indexed="81"/>
            <rFont val="Tahoma"/>
            <family val="2"/>
          </rPr>
          <t>0:15</t>
        </r>
        <r>
          <rPr>
            <b/>
            <sz val="9"/>
            <color indexed="81"/>
            <rFont val="細明體"/>
            <family val="3"/>
            <charset val="136"/>
          </rPr>
          <t>歲以下
1:15歲以上</t>
        </r>
      </text>
    </comment>
    <comment ref="A3" authorId="0" shapeId="0" xr:uid="{00000000-0006-0000-0800-000004000000}">
      <text>
        <r>
          <rPr>
            <b/>
            <sz val="9"/>
            <color indexed="81"/>
            <rFont val="細明體"/>
            <family val="3"/>
            <charset val="136"/>
          </rPr>
          <t>不便險折扣率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darker</author>
  </authors>
  <commentList>
    <comment ref="B5" authorId="0" shapeId="0" xr:uid="{00000000-0006-0000-0F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1:</t>
        </r>
        <r>
          <rPr>
            <sz val="9"/>
            <color indexed="81"/>
            <rFont val="細明體"/>
            <family val="3"/>
            <charset val="136"/>
          </rPr>
          <t>否
2:國內A
3:國內E
4:海外豪華L
5:海外標準M</t>
        </r>
      </text>
    </comment>
    <comment ref="D8" authorId="0" shapeId="0" xr:uid="{00000000-0006-0000-0F00-000002000000}">
      <text>
        <r>
          <rPr>
            <b/>
            <sz val="9"/>
            <color indexed="81"/>
            <rFont val="Tahoma"/>
            <family val="2"/>
          </rPr>
          <t>round(180</t>
        </r>
        <r>
          <rPr>
            <b/>
            <sz val="9"/>
            <color indexed="81"/>
            <rFont val="細明體"/>
            <family val="3"/>
            <charset val="136"/>
          </rPr>
          <t>天保費*天數係數*折扣率,0)</t>
        </r>
      </text>
    </comment>
    <comment ref="D9" authorId="0" shapeId="0" xr:uid="{00000000-0006-0000-0F00-000003000000}">
      <text>
        <r>
          <rPr>
            <b/>
            <sz val="9"/>
            <color indexed="81"/>
            <rFont val="Tahoma"/>
            <family val="2"/>
          </rPr>
          <t>round(15</t>
        </r>
        <r>
          <rPr>
            <b/>
            <sz val="9"/>
            <color indexed="81"/>
            <rFont val="細明體"/>
            <family val="3"/>
            <charset val="136"/>
          </rPr>
          <t>歲以上保費*0.16/1.16,0)</t>
        </r>
      </text>
    </comment>
    <comment ref="E57" authorId="0" shapeId="0" xr:uid="{00000000-0006-0000-0F00-000004000000}">
      <text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細明體"/>
            <family val="3"/>
            <charset val="136"/>
          </rPr>
          <t>:第1類(高風險)
2:第2類(中風險)</t>
        </r>
      </text>
    </comment>
    <comment ref="F57" authorId="0" shapeId="0" xr:uid="{00000000-0006-0000-0F00-000005000000}">
      <text>
        <r>
          <rPr>
            <b/>
            <sz val="9"/>
            <color indexed="81"/>
            <rFont val="細明體"/>
            <family val="3"/>
            <charset val="136"/>
          </rPr>
          <t>依特定活動類型:
1:2倍
2:1倍</t>
        </r>
      </text>
    </comment>
    <comment ref="B58" authorId="1" shapeId="0" xr:uid="{00000000-0006-0000-0F00-000006000000}">
      <text>
        <r>
          <rPr>
            <b/>
            <sz val="9"/>
            <color indexed="81"/>
            <rFont val="新細明體"/>
            <family val="1"/>
            <charset val="136"/>
          </rPr>
          <t>darker:</t>
        </r>
        <r>
          <rPr>
            <sz val="9"/>
            <color indexed="81"/>
            <rFont val="新細明體"/>
            <family val="1"/>
            <charset val="136"/>
          </rPr>
          <t xml:space="preserve">
旅遊不便方案別
1:無
2:海外E
3:海外F
4:海外G
5:海外D
6:國內A
7:國內E</t>
        </r>
      </text>
    </comment>
    <comment ref="D62" authorId="0" shapeId="0" xr:uid="{00000000-0006-0000-0F00-000007000000}">
      <text/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陳敬芝(健康傷害保險部健傷企劃科)</author>
  </authors>
  <commentList>
    <comment ref="E3" authorId="0" shapeId="0" xr:uid="{00000000-0006-0000-1400-000001000000}">
      <text>
        <r>
          <rPr>
            <b/>
            <sz val="9"/>
            <color indexed="81"/>
            <rFont val="細明體"/>
            <family val="3"/>
            <charset val="136"/>
          </rPr>
          <t>陳敬芝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細明體"/>
            <family val="3"/>
            <charset val="136"/>
          </rPr>
          <t>健康傷害保險部健傷企劃科</t>
        </r>
        <r>
          <rPr>
            <b/>
            <sz val="9"/>
            <color indexed="81"/>
            <rFont val="Tahoma"/>
            <family val="2"/>
          </rPr>
          <t>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有把不便險差額放在這裡面</t>
        </r>
      </text>
    </comment>
  </commentList>
</comments>
</file>

<file path=xl/sharedStrings.xml><?xml version="1.0" encoding="utf-8"?>
<sst xmlns="http://schemas.openxmlformats.org/spreadsheetml/2006/main" count="2841" uniqueCount="908">
  <si>
    <t>旅遊地點</t>
    <phoneticPr fontId="4" type="noConversion"/>
  </si>
  <si>
    <t>未滿15歲</t>
    <phoneticPr fontId="4" type="noConversion"/>
  </si>
  <si>
    <t>滿15歲~未滿20歲</t>
    <phoneticPr fontId="4" type="noConversion"/>
  </si>
  <si>
    <t>滿70歲~未滿80歲</t>
    <phoneticPr fontId="4" type="noConversion"/>
  </si>
  <si>
    <t>滿80歲~未滿85歲</t>
    <phoneticPr fontId="4" type="noConversion"/>
  </si>
  <si>
    <t>滿85歲以上</t>
    <phoneticPr fontId="4" type="noConversion"/>
  </si>
  <si>
    <t>不保</t>
    <phoneticPr fontId="4" type="noConversion"/>
  </si>
  <si>
    <t>投保時年齡
(以足歲計算)</t>
    <phoneticPr fontId="4" type="noConversion"/>
  </si>
  <si>
    <t>年齡層
代　碼</t>
    <phoneticPr fontId="4" type="noConversion"/>
  </si>
  <si>
    <t>旅遊不便</t>
    <phoneticPr fontId="4" type="noConversion"/>
  </si>
  <si>
    <t>旅遊天數</t>
    <phoneticPr fontId="4" type="noConversion"/>
  </si>
  <si>
    <t>是否滿15歲</t>
    <phoneticPr fontId="4" type="noConversion"/>
  </si>
  <si>
    <t>訊息提示</t>
    <phoneticPr fontId="4" type="noConversion"/>
  </si>
  <si>
    <t>元</t>
    <phoneticPr fontId="4" type="noConversion"/>
  </si>
  <si>
    <t>國內旅遊不便</t>
  </si>
  <si>
    <t>第三人責任</t>
  </si>
  <si>
    <t>海外旅遊急難救助</t>
  </si>
  <si>
    <t>合計保費</t>
    <phoneticPr fontId="4" type="noConversion"/>
  </si>
  <si>
    <t>國內旅遊</t>
    <phoneticPr fontId="4" type="noConversion"/>
  </si>
  <si>
    <t>－</t>
  </si>
  <si>
    <t>每一意外事故體傷最高賠償</t>
  </si>
  <si>
    <t>10萬</t>
  </si>
  <si>
    <t>每一意外事故財損最高賠償</t>
  </si>
  <si>
    <t>5萬</t>
  </si>
  <si>
    <t>15萬</t>
  </si>
  <si>
    <t>試算日期</t>
    <phoneticPr fontId="4" type="noConversion"/>
  </si>
  <si>
    <t>增購海陸特定事故死殘</t>
    <phoneticPr fontId="4" type="noConversion"/>
  </si>
  <si>
    <t>承保項目/專案</t>
    <phoneticPr fontId="4" type="noConversion"/>
  </si>
  <si>
    <t>旅遊不便及其他保障</t>
    <phoneticPr fontId="4" type="noConversion"/>
  </si>
  <si>
    <t>傷害醫療實支實付</t>
    <phoneticPr fontId="4" type="noConversion"/>
  </si>
  <si>
    <t>列印日期</t>
    <phoneticPr fontId="4" type="noConversion"/>
  </si>
  <si>
    <t>海外旅遊</t>
    <phoneticPr fontId="4" type="noConversion"/>
  </si>
  <si>
    <t>保險天數</t>
    <phoneticPr fontId="4" type="noConversion"/>
  </si>
  <si>
    <t>(被保險人15足歲以上適用)</t>
    <phoneticPr fontId="4" type="noConversion"/>
  </si>
  <si>
    <t>保險費(新台幣元)(5人以上或員工適用)</t>
    <phoneticPr fontId="4" type="noConversion"/>
  </si>
  <si>
    <t>※若欲投保之金額或旅遊天數非上表所列者，請服務同仁至[國泰金控員工入口網站/產險核心系統/旅綜險系統/保費試算]查詢</t>
    <phoneticPr fontId="4" type="noConversion"/>
  </si>
  <si>
    <t>保險費(新台幣元)(保經代適用)</t>
    <phoneticPr fontId="4" type="noConversion"/>
  </si>
  <si>
    <t>保險費(新台幣元)(1-4人適用)</t>
    <phoneticPr fontId="4" type="noConversion"/>
  </si>
  <si>
    <t>返回主畫面</t>
    <phoneticPr fontId="4" type="noConversion"/>
  </si>
  <si>
    <t>費率別</t>
    <phoneticPr fontId="4" type="noConversion"/>
  </si>
  <si>
    <t>不加保</t>
    <phoneticPr fontId="4" type="noConversion"/>
  </si>
  <si>
    <t>(被保險人未滿15足歲適用)</t>
    <phoneticPr fontId="4" type="noConversion"/>
  </si>
  <si>
    <t>保額驗證</t>
    <phoneticPr fontId="4" type="noConversion"/>
  </si>
  <si>
    <t>保額驗證條件</t>
    <phoneticPr fontId="4" type="noConversion"/>
  </si>
  <si>
    <t>保經代</t>
    <phoneticPr fontId="4" type="noConversion"/>
  </si>
  <si>
    <t>實支</t>
    <phoneticPr fontId="4" type="noConversion"/>
  </si>
  <si>
    <t>海外</t>
    <phoneticPr fontId="4" type="noConversion"/>
  </si>
  <si>
    <t>不便</t>
    <phoneticPr fontId="4" type="noConversion"/>
  </si>
  <si>
    <t>第一組費率表</t>
    <phoneticPr fontId="4" type="noConversion"/>
  </si>
  <si>
    <t>第二組費率表</t>
    <phoneticPr fontId="4" type="noConversion"/>
  </si>
  <si>
    <t>第三組費率表</t>
    <phoneticPr fontId="4" type="noConversion"/>
  </si>
  <si>
    <t>個人</t>
    <phoneticPr fontId="4" type="noConversion"/>
  </si>
  <si>
    <t>全部</t>
    <phoneticPr fontId="4" type="noConversion"/>
  </si>
  <si>
    <t>費率別選項</t>
    <phoneticPr fontId="4" type="noConversion"/>
  </si>
  <si>
    <t>旅遊不便選項</t>
    <phoneticPr fontId="4" type="noConversion"/>
  </si>
  <si>
    <t>天　數</t>
    <phoneticPr fontId="4" type="noConversion"/>
  </si>
  <si>
    <t>分項保費</t>
    <phoneticPr fontId="4" type="noConversion"/>
  </si>
  <si>
    <t>保額</t>
    <phoneticPr fontId="4" type="noConversion"/>
  </si>
  <si>
    <t>保費1</t>
    <phoneticPr fontId="4" type="noConversion"/>
  </si>
  <si>
    <t>保費2</t>
    <phoneticPr fontId="4" type="noConversion"/>
  </si>
  <si>
    <t>海陸特定事故增額</t>
    <phoneticPr fontId="4" type="noConversion"/>
  </si>
  <si>
    <t>實支實付</t>
    <phoneticPr fontId="4" type="noConversion"/>
  </si>
  <si>
    <t>保費合計</t>
    <phoneticPr fontId="4" type="noConversion"/>
  </si>
  <si>
    <t>選項設定</t>
    <phoneticPr fontId="4" type="noConversion"/>
  </si>
  <si>
    <t>訊息欄</t>
    <phoneticPr fontId="4" type="noConversion"/>
  </si>
  <si>
    <t>檢核版本訊息</t>
    <phoneticPr fontId="4" type="noConversion"/>
  </si>
  <si>
    <t>實支保額限制200萬</t>
    <phoneticPr fontId="4" type="noConversion"/>
  </si>
  <si>
    <t>國內旅遊天數限制60天</t>
    <phoneticPr fontId="4" type="noConversion"/>
  </si>
  <si>
    <t>國外旅遊天數限制180天</t>
    <phoneticPr fontId="4" type="noConversion"/>
  </si>
  <si>
    <t>國內旅遊不得投保突發疾病</t>
    <phoneticPr fontId="4" type="noConversion"/>
  </si>
  <si>
    <t>申根保額限制-實支</t>
    <phoneticPr fontId="4" type="noConversion"/>
  </si>
  <si>
    <t>申根保額限制-突發疾病</t>
    <phoneticPr fontId="4" type="noConversion"/>
  </si>
  <si>
    <t>申根保額限制-旅遊不便</t>
    <phoneticPr fontId="4" type="noConversion"/>
  </si>
  <si>
    <t>實支保額為萬的倍數</t>
    <phoneticPr fontId="4" type="noConversion"/>
  </si>
  <si>
    <t>突發疾病保額為萬的倍數</t>
    <phoneticPr fontId="4" type="noConversion"/>
  </si>
  <si>
    <t>編號</t>
    <phoneticPr fontId="4" type="noConversion"/>
  </si>
  <si>
    <t>海陸特定事故</t>
    <phoneticPr fontId="4" type="noConversion"/>
  </si>
  <si>
    <t>否</t>
    <phoneticPr fontId="4" type="noConversion"/>
  </si>
  <si>
    <t>是</t>
    <phoneticPr fontId="4" type="noConversion"/>
  </si>
  <si>
    <t>5人以上或員工</t>
    <phoneticPr fontId="4" type="noConversion"/>
  </si>
  <si>
    <t>簡易版費率表</t>
    <phoneticPr fontId="4" type="noConversion"/>
  </si>
  <si>
    <t>版本編號</t>
    <phoneticPr fontId="4" type="noConversion"/>
  </si>
  <si>
    <t>個人、團體、直接</t>
    <phoneticPr fontId="4" type="noConversion"/>
  </si>
  <si>
    <t>個人、團體</t>
    <phoneticPr fontId="4" type="noConversion"/>
  </si>
  <si>
    <t>個人、團體、直接、網路</t>
    <phoneticPr fontId="4" type="noConversion"/>
  </si>
  <si>
    <t>直接件</t>
    <phoneticPr fontId="4" type="noConversion"/>
  </si>
  <si>
    <t>網路件</t>
    <phoneticPr fontId="4" type="noConversion"/>
  </si>
  <si>
    <t>個人件(1-4人適用)</t>
    <phoneticPr fontId="4" type="noConversion"/>
  </si>
  <si>
    <t>保險費(新台幣元)(直接件適用)</t>
    <phoneticPr fontId="4" type="noConversion"/>
  </si>
  <si>
    <t>保險費(新台幣元)(網路件適用)</t>
    <phoneticPr fontId="4" type="noConversion"/>
  </si>
  <si>
    <t>費率別(人身保障)</t>
    <phoneticPr fontId="4" type="noConversion"/>
  </si>
  <si>
    <t>費率別(不便險保障)</t>
    <phoneticPr fontId="4" type="noConversion"/>
  </si>
  <si>
    <t>人身險費率折數</t>
    <phoneticPr fontId="4" type="noConversion"/>
  </si>
  <si>
    <t>不便險費率折數</t>
    <phoneticPr fontId="4" type="noConversion"/>
  </si>
  <si>
    <t>責任</t>
    <phoneticPr fontId="4" type="noConversion"/>
  </si>
  <si>
    <t>急難</t>
    <phoneticPr fontId="4" type="noConversion"/>
  </si>
  <si>
    <t>保額（萬）</t>
  </si>
  <si>
    <t>海外突發疾病</t>
    <phoneticPr fontId="4" type="noConversion"/>
  </si>
  <si>
    <t>境內突發</t>
    <phoneticPr fontId="4" type="noConversion"/>
  </si>
  <si>
    <t>非台籍人士</t>
    <phoneticPr fontId="4" type="noConversion"/>
  </si>
  <si>
    <t>導系統方法：(含離線報價系統)</t>
    <phoneticPr fontId="4" type="noConversion"/>
  </si>
  <si>
    <t>通路別</t>
    <phoneticPr fontId="4" type="noConversion"/>
  </si>
  <si>
    <t>人身保障</t>
    <phoneticPr fontId="32" type="noConversion"/>
  </si>
  <si>
    <t>不便險</t>
    <phoneticPr fontId="32" type="noConversion"/>
  </si>
  <si>
    <t>最低綜合附加費用</t>
    <phoneticPr fontId="32" type="noConversion"/>
  </si>
  <si>
    <t>最　　低
附加費用</t>
    <phoneticPr fontId="32" type="noConversion"/>
  </si>
  <si>
    <t>附加費用</t>
    <phoneticPr fontId="4" type="noConversion"/>
  </si>
  <si>
    <t>折扣率</t>
    <phoneticPr fontId="4" type="noConversion"/>
  </si>
  <si>
    <t>國內</t>
    <phoneticPr fontId="32" type="noConversion"/>
  </si>
  <si>
    <t>海外</t>
    <phoneticPr fontId="32" type="noConversion"/>
  </si>
  <si>
    <t>國壽一般件</t>
    <phoneticPr fontId="32" type="noConversion"/>
  </si>
  <si>
    <t>個人件</t>
    <phoneticPr fontId="4" type="noConversion"/>
  </si>
  <si>
    <t>集體件(含員工件)</t>
    <phoneticPr fontId="4" type="noConversion"/>
  </si>
  <si>
    <t>保經代</t>
    <phoneticPr fontId="4" type="noConversion"/>
  </si>
  <si>
    <t>網路件</t>
    <phoneticPr fontId="4" type="noConversion"/>
  </si>
  <si>
    <t>直接通路</t>
    <phoneticPr fontId="32" type="noConversion"/>
  </si>
  <si>
    <t>實際折扣率：</t>
    <phoneticPr fontId="4" type="noConversion"/>
  </si>
  <si>
    <t>通路別</t>
    <phoneticPr fontId="4" type="noConversion"/>
  </si>
  <si>
    <t>人身保障</t>
    <phoneticPr fontId="32" type="noConversion"/>
  </si>
  <si>
    <t>不便險</t>
    <phoneticPr fontId="32" type="noConversion"/>
  </si>
  <si>
    <t>個人件</t>
    <phoneticPr fontId="4" type="noConversion"/>
  </si>
  <si>
    <t>集體件(含員工件)</t>
    <phoneticPr fontId="4" type="noConversion"/>
  </si>
  <si>
    <t>旅遊不便組合保障100%</t>
  </si>
  <si>
    <t>天數</t>
  </si>
  <si>
    <t>國內旅遊不便A合計</t>
  </si>
  <si>
    <t>國內急難救助暨文件重置</t>
  </si>
  <si>
    <t>海外旅遊不便</t>
  </si>
  <si>
    <t>海外旅遊不便合計B</t>
  </si>
  <si>
    <t>費率別</t>
    <phoneticPr fontId="4" type="noConversion"/>
  </si>
  <si>
    <t>－</t>
    <phoneticPr fontId="4" type="noConversion"/>
  </si>
  <si>
    <t>國內善後處理暨文件重置費</t>
    <phoneticPr fontId="4" type="noConversion"/>
  </si>
  <si>
    <t>親友前往探視或處理善後所需之費用</t>
    <phoneticPr fontId="4" type="noConversion"/>
  </si>
  <si>
    <t>醫療轉送費用</t>
    <phoneticPr fontId="4" type="noConversion"/>
  </si>
  <si>
    <t>搜索救助費用</t>
    <phoneticPr fontId="4" type="noConversion"/>
  </si>
  <si>
    <t>國內旅行文件重置費用</t>
    <phoneticPr fontId="4" type="noConversion"/>
  </si>
  <si>
    <t>海外旅遊急難救助</t>
    <phoneticPr fontId="4" type="noConversion"/>
  </si>
  <si>
    <t>未成年子女送回費用、親友前往探視或處理後事費用、醫療轉送費用、遺體運送費用、搜索救助費用</t>
    <phoneticPr fontId="4" type="noConversion"/>
  </si>
  <si>
    <t>恐怖主義</t>
    <phoneticPr fontId="4" type="noConversion"/>
  </si>
  <si>
    <t>是</t>
    <phoneticPr fontId="4" type="noConversion"/>
  </si>
  <si>
    <t>否</t>
    <phoneticPr fontId="4" type="noConversion"/>
  </si>
  <si>
    <t>恐怖主義買回保額</t>
    <phoneticPr fontId="4" type="noConversion"/>
  </si>
  <si>
    <t>恐怖主義買回保額</t>
    <phoneticPr fontId="4" type="noConversion"/>
  </si>
  <si>
    <t>恐怖主義買回保額</t>
    <phoneticPr fontId="4" type="noConversion"/>
  </si>
  <si>
    <t>特定事故</t>
    <phoneticPr fontId="4" type="noConversion"/>
  </si>
  <si>
    <t>增購恐怖主義死殘限制</t>
    <phoneticPr fontId="4" type="noConversion"/>
  </si>
  <si>
    <t>團體</t>
    <phoneticPr fontId="4" type="noConversion"/>
  </si>
  <si>
    <t>使用期限</t>
    <phoneticPr fontId="4" type="noConversion"/>
  </si>
  <si>
    <t>保費計算方法：</t>
    <phoneticPr fontId="4" type="noConversion"/>
  </si>
  <si>
    <t>2.不便險:</t>
    <phoneticPr fontId="4" type="noConversion"/>
  </si>
  <si>
    <t xml:space="preserve">   (1)先產製各分項保障之各保額180天的保費  =&gt;取整數</t>
    <phoneticPr fontId="4" type="noConversion"/>
  </si>
  <si>
    <t xml:space="preserve">   (2)15歲以上:sum各保障項目保費(round(180天的各保額之保費*天數係數*折扣率,0))</t>
    <phoneticPr fontId="4" type="noConversion"/>
  </si>
  <si>
    <t xml:space="preserve">   (3)15歲以下殘廢保費計算方法 :round(round(180天的各保額之保費*天數係數*折扣率,0)*0.16/1.16,0)</t>
    <phoneticPr fontId="4" type="noConversion"/>
  </si>
  <si>
    <t>保額</t>
    <phoneticPr fontId="4" type="noConversion"/>
  </si>
  <si>
    <t>費率</t>
    <phoneticPr fontId="4" type="noConversion"/>
  </si>
  <si>
    <t>實支實付</t>
    <phoneticPr fontId="4" type="noConversion"/>
  </si>
  <si>
    <t xml:space="preserve">   查表</t>
    <phoneticPr fontId="4" type="noConversion"/>
  </si>
  <si>
    <t>15歲以上死殘</t>
    <phoneticPr fontId="4" type="noConversion"/>
  </si>
  <si>
    <t>180天費率表(100%)</t>
    <phoneticPr fontId="4" type="noConversion"/>
  </si>
  <si>
    <t>航空海陸特定事故</t>
    <phoneticPr fontId="4" type="noConversion"/>
  </si>
  <si>
    <t>恐怖主義</t>
    <phoneticPr fontId="4" type="noConversion"/>
  </si>
  <si>
    <t>短期係數表</t>
    <phoneticPr fontId="33" type="noConversion"/>
  </si>
  <si>
    <t>天數</t>
    <phoneticPr fontId="33" type="noConversion"/>
  </si>
  <si>
    <t>係數</t>
    <phoneticPr fontId="33" type="noConversion"/>
  </si>
  <si>
    <t>15歲以上</t>
    <phoneticPr fontId="4" type="noConversion"/>
  </si>
  <si>
    <t>不便險選項</t>
    <phoneticPr fontId="4" type="noConversion"/>
  </si>
  <si>
    <t>死殘15上</t>
    <phoneticPr fontId="4" type="noConversion"/>
  </si>
  <si>
    <t>死殘15下</t>
    <phoneticPr fontId="4" type="noConversion"/>
  </si>
  <si>
    <t>天數係數</t>
    <phoneticPr fontId="4" type="noConversion"/>
  </si>
  <si>
    <t>欄位位移數</t>
    <phoneticPr fontId="4" type="noConversion"/>
  </si>
  <si>
    <t>保費
小計</t>
    <phoneticPr fontId="4" type="noConversion"/>
  </si>
  <si>
    <t>旅遊地點與境內突發</t>
    <phoneticPr fontId="4" type="noConversion"/>
  </si>
  <si>
    <t>責任險</t>
    <phoneticPr fontId="4" type="noConversion"/>
  </si>
  <si>
    <t>不便險</t>
    <phoneticPr fontId="4" type="noConversion"/>
  </si>
  <si>
    <t>急難救助險</t>
    <phoneticPr fontId="4" type="noConversion"/>
  </si>
  <si>
    <t>不便險費率查表位置(欄)</t>
    <phoneticPr fontId="4" type="noConversion"/>
  </si>
  <si>
    <t>15歲以上特定活動-死殘</t>
    <phoneticPr fontId="4" type="noConversion"/>
  </si>
  <si>
    <t>特定活動-實支</t>
    <phoneticPr fontId="4" type="noConversion"/>
  </si>
  <si>
    <t>旅遊綜合保險</t>
    <phoneticPr fontId="4" type="noConversion"/>
  </si>
  <si>
    <t>特定活動類型</t>
    <phoneticPr fontId="4" type="noConversion"/>
  </si>
  <si>
    <t>費   率   別</t>
    <phoneticPr fontId="4" type="noConversion"/>
  </si>
  <si>
    <t>特定活動檢核</t>
    <phoneticPr fontId="4" type="noConversion"/>
  </si>
  <si>
    <t>旅遊綜合保險</t>
    <phoneticPr fontId="4" type="noConversion"/>
  </si>
  <si>
    <t>特定活動綜合保險</t>
    <phoneticPr fontId="4" type="noConversion"/>
  </si>
  <si>
    <t>特定活動-實支實付</t>
    <phoneticPr fontId="4" type="noConversion"/>
  </si>
  <si>
    <t>第2類特定活動費率表。</t>
    <phoneticPr fontId="4" type="noConversion"/>
  </si>
  <si>
    <t>否</t>
  </si>
  <si>
    <t>旅綜險</t>
    <phoneticPr fontId="4" type="noConversion"/>
  </si>
  <si>
    <t>保障內容</t>
    <phoneticPr fontId="4" type="noConversion"/>
  </si>
  <si>
    <t>死殘</t>
    <phoneticPr fontId="4" type="noConversion"/>
  </si>
  <si>
    <t>倍數</t>
    <phoneticPr fontId="4" type="noConversion"/>
  </si>
  <si>
    <t>國內急難救助</t>
  </si>
  <si>
    <t>國內旅遊不便F合計</t>
  </si>
  <si>
    <t>第1類特定活動費率=第2類*2</t>
    <phoneticPr fontId="4" type="noConversion"/>
  </si>
  <si>
    <t>保額查詢表單</t>
    <phoneticPr fontId="4" type="noConversion"/>
  </si>
  <si>
    <t>海外旅遊不便合計E</t>
    <phoneticPr fontId="4" type="noConversion"/>
  </si>
  <si>
    <t>死殘限100倍數</t>
    <phoneticPr fontId="4" type="noConversion"/>
  </si>
  <si>
    <t>死殘最高500萬</t>
    <phoneticPr fontId="4" type="noConversion"/>
  </si>
  <si>
    <t>實支為死殘的10%</t>
    <phoneticPr fontId="4" type="noConversion"/>
  </si>
  <si>
    <t>特定活動-第1類活動</t>
    <phoneticPr fontId="4" type="noConversion"/>
  </si>
  <si>
    <t>特定活動-第2類活動</t>
    <phoneticPr fontId="4" type="noConversion"/>
  </si>
  <si>
    <t>海外/國內</t>
    <phoneticPr fontId="4" type="noConversion"/>
  </si>
  <si>
    <t>旅遊不便\險別</t>
    <phoneticPr fontId="4" type="noConversion"/>
  </si>
  <si>
    <t>1國內</t>
    <phoneticPr fontId="4" type="noConversion"/>
  </si>
  <si>
    <t>2國外</t>
    <phoneticPr fontId="4" type="noConversion"/>
  </si>
  <si>
    <t>死殘保額</t>
    <phoneticPr fontId="4" type="noConversion"/>
  </si>
  <si>
    <t>實支保額</t>
    <phoneticPr fontId="4" type="noConversion"/>
  </si>
  <si>
    <t>增購特定事故</t>
    <phoneticPr fontId="4" type="noConversion"/>
  </si>
  <si>
    <t>海外突發疾病</t>
    <phoneticPr fontId="4" type="noConversion"/>
  </si>
  <si>
    <t>非台籍人士境內突發</t>
    <phoneticPr fontId="4" type="noConversion"/>
  </si>
  <si>
    <t>費率表參數!X3:X4</t>
    <phoneticPr fontId="4" type="noConversion"/>
  </si>
  <si>
    <t>不加保</t>
    <phoneticPr fontId="4" type="noConversion"/>
  </si>
  <si>
    <t>費率別-特定活動</t>
    <phoneticPr fontId="4" type="noConversion"/>
  </si>
  <si>
    <t>第1組</t>
    <phoneticPr fontId="4" type="noConversion"/>
  </si>
  <si>
    <t>第2組</t>
    <phoneticPr fontId="4" type="noConversion"/>
  </si>
  <si>
    <t>第3組</t>
    <phoneticPr fontId="4" type="noConversion"/>
  </si>
  <si>
    <t>旅遊綜合保險條件</t>
    <phoneticPr fontId="4" type="noConversion"/>
  </si>
  <si>
    <t>國內外旅遊不便搭配</t>
    <phoneticPr fontId="4" type="noConversion"/>
  </si>
  <si>
    <t>特定活動保險條件</t>
    <phoneticPr fontId="4" type="noConversion"/>
  </si>
  <si>
    <t>死殘限100的倍數</t>
    <phoneticPr fontId="4" type="noConversion"/>
  </si>
  <si>
    <t>不便(特定)</t>
    <phoneticPr fontId="4" type="noConversion"/>
  </si>
  <si>
    <t>特定死殘
小計</t>
    <phoneticPr fontId="4" type="noConversion"/>
  </si>
  <si>
    <t>國內旅遊</t>
  </si>
  <si>
    <t>100萬</t>
    <phoneticPr fontId="4" type="noConversion"/>
  </si>
  <si>
    <t>不加保</t>
  </si>
  <si>
    <t>旅遊不便綜合保險</t>
    <phoneticPr fontId="4" type="noConversion"/>
  </si>
  <si>
    <t>國內</t>
    <phoneticPr fontId="4" type="noConversion"/>
  </si>
  <si>
    <t>海外</t>
    <phoneticPr fontId="4" type="noConversion"/>
  </si>
  <si>
    <t>海外(歐洲申根)</t>
    <phoneticPr fontId="4" type="noConversion"/>
  </si>
  <si>
    <t>2.特定活動:</t>
    <phoneticPr fontId="4" type="noConversion"/>
  </si>
  <si>
    <t xml:space="preserve">  (1)人身險與旅綜方法相同</t>
    <phoneticPr fontId="4" type="noConversion"/>
  </si>
  <si>
    <t>1.人身保險:(旅綜)</t>
    <phoneticPr fontId="4" type="noConversion"/>
  </si>
  <si>
    <t xml:space="preserve">  (2)15歲以上:先算出人身險保費後再*活動類型係數</t>
    <phoneticPr fontId="4" type="noConversion"/>
  </si>
  <si>
    <t xml:space="preserve">  (3)15歲以下:round(15歲以上費率*0.16/1.16,0)*活動類型係數</t>
    <phoneticPr fontId="4" type="noConversion"/>
  </si>
  <si>
    <t>旅遊綜合保險與特定活動保險保費試算作業</t>
    <phoneticPr fontId="4" type="noConversion"/>
  </si>
  <si>
    <t>特定活動保險</t>
    <phoneticPr fontId="4" type="noConversion"/>
  </si>
  <si>
    <t>＋</t>
    <phoneticPr fontId="4" type="noConversion"/>
  </si>
  <si>
    <t>傷害醫療</t>
    <phoneticPr fontId="4" type="noConversion"/>
  </si>
  <si>
    <t>恐怖主義買回保額</t>
    <phoneticPr fontId="4" type="noConversion"/>
  </si>
  <si>
    <t>旅遊不便保險</t>
    <phoneticPr fontId="4" type="noConversion"/>
  </si>
  <si>
    <t>第三人責任保險</t>
    <phoneticPr fontId="4" type="noConversion"/>
  </si>
  <si>
    <t>海外急難救助保險</t>
    <phoneticPr fontId="4" type="noConversion"/>
  </si>
  <si>
    <t>特定活動綜合保險</t>
    <phoneticPr fontId="4" type="noConversion"/>
  </si>
  <si>
    <t>國內急難救助費用</t>
    <phoneticPr fontId="4" type="noConversion"/>
  </si>
  <si>
    <t>不保</t>
  </si>
  <si>
    <t>100萬</t>
  </si>
  <si>
    <t xml:space="preserve">不保 </t>
  </si>
  <si>
    <t>特定活動實支實付保額</t>
  </si>
  <si>
    <t>旅遊綜合保險保費試算作業</t>
    <phoneticPr fontId="4" type="noConversion"/>
  </si>
  <si>
    <t>費率別</t>
    <phoneticPr fontId="4" type="noConversion"/>
  </si>
  <si>
    <t>否</t>
    <phoneticPr fontId="4" type="noConversion"/>
  </si>
  <si>
    <t>製作旅綜險簡易版費率表</t>
    <phoneticPr fontId="4" type="noConversion"/>
  </si>
  <si>
    <t>製作特定活動簡易版費率表</t>
    <phoneticPr fontId="4" type="noConversion"/>
  </si>
  <si>
    <t>特定活動綜合保險保費試算作業</t>
    <phoneticPr fontId="4" type="noConversion"/>
  </si>
  <si>
    <t>特定活動保險</t>
    <phoneticPr fontId="4" type="noConversion"/>
  </si>
  <si>
    <t>特定活動類型</t>
    <phoneticPr fontId="4" type="noConversion"/>
  </si>
  <si>
    <t>第1類
活 動</t>
    <phoneticPr fontId="4" type="noConversion"/>
  </si>
  <si>
    <t>第2類
活 動</t>
    <phoneticPr fontId="4" type="noConversion"/>
  </si>
  <si>
    <t>特定活動選擇項目</t>
    <phoneticPr fontId="4" type="noConversion"/>
  </si>
  <si>
    <t>高風險-第1類活動</t>
    <phoneticPr fontId="4" type="noConversion"/>
  </si>
  <si>
    <t>中風險-第2類活動</t>
    <phoneticPr fontId="4" type="noConversion"/>
  </si>
  <si>
    <t>選擇項目!$K$23:$K$24</t>
    <phoneticPr fontId="4" type="noConversion"/>
  </si>
  <si>
    <t>恐怖主義買回保額</t>
    <phoneticPr fontId="4" type="noConversion"/>
  </si>
  <si>
    <t>陸客來台旅遊</t>
    <phoneticPr fontId="4" type="noConversion"/>
  </si>
  <si>
    <t>特定活動檢核</t>
    <phoneticPr fontId="4" type="noConversion"/>
  </si>
  <si>
    <t>旅綜險檢核</t>
    <phoneticPr fontId="4" type="noConversion"/>
  </si>
  <si>
    <t>條件1</t>
    <phoneticPr fontId="4" type="noConversion"/>
  </si>
  <si>
    <t>條件2</t>
    <phoneticPr fontId="4" type="noConversion"/>
  </si>
  <si>
    <t>旅遊天數</t>
    <phoneticPr fontId="4" type="noConversion"/>
  </si>
  <si>
    <t>旅遊地點與不便險選項</t>
    <phoneticPr fontId="4" type="noConversion"/>
  </si>
  <si>
    <t>旅遊天數</t>
    <phoneticPr fontId="4" type="noConversion"/>
  </si>
  <si>
    <t>旅綜險</t>
    <phoneticPr fontId="4" type="noConversion"/>
  </si>
  <si>
    <t>特定活動險</t>
    <phoneticPr fontId="4" type="noConversion"/>
  </si>
  <si>
    <t>特定活動</t>
    <phoneticPr fontId="4" type="noConversion"/>
  </si>
  <si>
    <t>旅綜險</t>
    <phoneticPr fontId="4" type="noConversion"/>
  </si>
  <si>
    <t>版本檢核</t>
    <phoneticPr fontId="4" type="noConversion"/>
  </si>
  <si>
    <t>版本檢核</t>
    <phoneticPr fontId="4" type="noConversion"/>
  </si>
  <si>
    <t>陸客來台旅遊與實支保額限制</t>
    <phoneticPr fontId="4" type="noConversion"/>
  </si>
  <si>
    <t>陸客來台旅遊與境內突發疾病保額限制</t>
    <phoneticPr fontId="4" type="noConversion"/>
  </si>
  <si>
    <t>顯示季節限定專案</t>
    <phoneticPr fontId="4" type="noConversion"/>
  </si>
  <si>
    <t>季節限定控制</t>
    <phoneticPr fontId="4" type="noConversion"/>
  </si>
  <si>
    <t>皆不顯示</t>
    <phoneticPr fontId="4" type="noConversion"/>
  </si>
  <si>
    <t>全部顯示</t>
    <phoneticPr fontId="4" type="noConversion"/>
  </si>
  <si>
    <t>僅顯示春日遊</t>
    <phoneticPr fontId="4" type="noConversion"/>
  </si>
  <si>
    <t>僅顯示夏日遊</t>
    <phoneticPr fontId="4" type="noConversion"/>
  </si>
  <si>
    <t>這欄費率有錯</t>
    <phoneticPr fontId="4" type="noConversion"/>
  </si>
  <si>
    <t>海外旅遊-豪華型L(須提前7日完成投保程序)</t>
    <phoneticPr fontId="4" type="noConversion"/>
  </si>
  <si>
    <t>海外旅遊-標準型M</t>
    <phoneticPr fontId="4" type="noConversion"/>
  </si>
  <si>
    <t>此欄費率有誤</t>
    <phoneticPr fontId="4" type="noConversion"/>
  </si>
  <si>
    <t>皆不顯示</t>
  </si>
  <si>
    <t>國內旅遊不便e合計</t>
  </si>
  <si>
    <t>海外豪華型(L)</t>
    <phoneticPr fontId="4" type="noConversion"/>
  </si>
  <si>
    <t>基本型(G)</t>
    <phoneticPr fontId="4" type="noConversion"/>
  </si>
  <si>
    <t>非台籍(H)</t>
    <phoneticPr fontId="4" type="noConversion"/>
  </si>
  <si>
    <t>標準型(M)</t>
    <phoneticPr fontId="4" type="noConversion"/>
  </si>
  <si>
    <t>豪華型(L)
(提前7天投保)</t>
    <phoneticPr fontId="4" type="noConversion"/>
  </si>
  <si>
    <t>班機延誤費用</t>
    <phoneticPr fontId="4" type="noConversion"/>
  </si>
  <si>
    <t>給付
方式</t>
    <phoneticPr fontId="4" type="noConversion"/>
  </si>
  <si>
    <t>最高
日/次數</t>
    <phoneticPr fontId="4" type="noConversion"/>
  </si>
  <si>
    <t>定額</t>
    <phoneticPr fontId="4" type="noConversion"/>
  </si>
  <si>
    <t>2次</t>
    <phoneticPr fontId="4" type="noConversion"/>
  </si>
  <si>
    <t>每3小時6,000元
每次最高18,000元</t>
    <phoneticPr fontId="4" type="noConversion"/>
  </si>
  <si>
    <t>每3小時4,000元
每次最高12,000元</t>
    <phoneticPr fontId="4" type="noConversion"/>
  </si>
  <si>
    <t>班機取消費用(限天然災害)</t>
    <phoneticPr fontId="4" type="noConversion"/>
  </si>
  <si>
    <t>1,000元</t>
    <phoneticPr fontId="4" type="noConversion"/>
  </si>
  <si>
    <t>班機改搭費用</t>
    <phoneticPr fontId="4" type="noConversion"/>
  </si>
  <si>
    <t>5,000元</t>
    <phoneticPr fontId="4" type="noConversion"/>
  </si>
  <si>
    <t>3,000元</t>
    <phoneticPr fontId="4" type="noConversion"/>
  </si>
  <si>
    <t>行李損失費用</t>
    <phoneticPr fontId="4" type="noConversion"/>
  </si>
  <si>
    <t>擇一</t>
    <phoneticPr fontId="4" type="noConversion"/>
  </si>
  <si>
    <t>1次</t>
    <phoneticPr fontId="4" type="noConversion"/>
  </si>
  <si>
    <t>定額5,000元或
實支實付20,000元</t>
    <phoneticPr fontId="4" type="noConversion"/>
  </si>
  <si>
    <t>定額3,000元或
實支實付12,000元</t>
    <phoneticPr fontId="4" type="noConversion"/>
  </si>
  <si>
    <t>行李延誤費用</t>
    <phoneticPr fontId="4" type="noConversion"/>
  </si>
  <si>
    <t>5,000元
(返回出發地或居住地2,500元)</t>
    <phoneticPr fontId="4" type="noConversion"/>
  </si>
  <si>
    <t>3,000元
(返回出發地或居住地1,500元)</t>
    <phoneticPr fontId="4" type="noConversion"/>
  </si>
  <si>
    <t>旅程縮短費用</t>
    <phoneticPr fontId="4" type="noConversion"/>
  </si>
  <si>
    <t>10,000元</t>
    <phoneticPr fontId="4" type="noConversion"/>
  </si>
  <si>
    <t>旅程延誤費用</t>
    <phoneticPr fontId="4" type="noConversion"/>
  </si>
  <si>
    <t>訂房費用</t>
    <phoneticPr fontId="4" type="noConversion"/>
  </si>
  <si>
    <t>機票費用</t>
    <phoneticPr fontId="4" type="noConversion"/>
  </si>
  <si>
    <t>其他費用</t>
    <phoneticPr fontId="4" type="noConversion"/>
  </si>
  <si>
    <t>旅程取消
費　用</t>
    <phoneticPr fontId="4" type="noConversion"/>
  </si>
  <si>
    <t>限額</t>
    <phoneticPr fontId="4" type="noConversion"/>
  </si>
  <si>
    <t>改降非原定機場費用</t>
    <phoneticPr fontId="4" type="noConversion"/>
  </si>
  <si>
    <t>劫機補償</t>
    <phoneticPr fontId="4" type="noConversion"/>
  </si>
  <si>
    <t>10日</t>
    <phoneticPr fontId="4" type="noConversion"/>
  </si>
  <si>
    <t>6,000元</t>
    <phoneticPr fontId="4" type="noConversion"/>
  </si>
  <si>
    <t>食物中毒費用</t>
    <phoneticPr fontId="4" type="noConversion"/>
  </si>
  <si>
    <t>現金竊盜損失費用</t>
    <phoneticPr fontId="4" type="noConversion"/>
  </si>
  <si>
    <t>信用卡盜用損失費用</t>
    <phoneticPr fontId="4" type="noConversion"/>
  </si>
  <si>
    <t>100,000元</t>
    <phoneticPr fontId="4" type="noConversion"/>
  </si>
  <si>
    <t>居家竊盜損失費用</t>
    <phoneticPr fontId="4" type="noConversion"/>
  </si>
  <si>
    <t>限額
(每一事故自負額
2,500元)</t>
    <phoneticPr fontId="4" type="noConversion"/>
  </si>
  <si>
    <t>保險期間內最高賠償限額</t>
    <phoneticPr fontId="4" type="noConversion"/>
  </si>
  <si>
    <t>90萬</t>
    <phoneticPr fontId="4" type="noConversion"/>
  </si>
  <si>
    <t>新台幣150萬</t>
    <phoneticPr fontId="4" type="noConversion"/>
  </si>
  <si>
    <t>1,500元</t>
    <phoneticPr fontId="4" type="noConversion"/>
  </si>
  <si>
    <t>國內旅程縮短費用</t>
    <phoneticPr fontId="4" type="noConversion"/>
  </si>
  <si>
    <t>新台幣10萬</t>
    <phoneticPr fontId="4" type="noConversion"/>
  </si>
  <si>
    <t>新台幣30萬</t>
    <phoneticPr fontId="4" type="noConversion"/>
  </si>
  <si>
    <t>新台幣20萬</t>
    <phoneticPr fontId="4" type="noConversion"/>
  </si>
  <si>
    <t>個人、團體、直接、網路</t>
  </si>
  <si>
    <t>不便險豪華型(L)控制</t>
    <phoneticPr fontId="4" type="noConversion"/>
  </si>
  <si>
    <t>不便險豪華型(L)</t>
    <phoneticPr fontId="4" type="noConversion"/>
  </si>
  <si>
    <t>被保險人年齡</t>
    <phoneticPr fontId="4" type="noConversion"/>
  </si>
  <si>
    <t>未滿15歲</t>
  </si>
  <si>
    <t>滿85歲以上</t>
  </si>
  <si>
    <t>被保險人年齡</t>
    <phoneticPr fontId="4" type="noConversion"/>
  </si>
  <si>
    <t>滿15歲-未滿20歲</t>
    <phoneticPr fontId="4" type="noConversion"/>
  </si>
  <si>
    <t>滿70歲-未滿80歲</t>
    <phoneticPr fontId="4" type="noConversion"/>
  </si>
  <si>
    <t>滿80歲-未滿85歲</t>
    <phoneticPr fontId="4" type="noConversion"/>
  </si>
  <si>
    <t>(被保險人15足歲以上適用)</t>
  </si>
  <si>
    <t>滿20歲-未滿65歲</t>
    <phoneticPr fontId="4" type="noConversion"/>
  </si>
  <si>
    <t>滿65歲-未滿70歲</t>
    <phoneticPr fontId="4" type="noConversion"/>
  </si>
  <si>
    <t>滿20歲~未滿65歲</t>
    <phoneticPr fontId="4" type="noConversion"/>
  </si>
  <si>
    <t>滿65歲~未滿70歲</t>
    <phoneticPr fontId="4" type="noConversion"/>
  </si>
  <si>
    <t>1,000萬</t>
    <phoneticPr fontId="4" type="noConversion"/>
  </si>
  <si>
    <t>國內:1,500萬 海外:2,000萬</t>
    <phoneticPr fontId="4" type="noConversion"/>
  </si>
  <si>
    <t>國內:500萬   海外:1,500萬</t>
    <phoneticPr fontId="4" type="noConversion"/>
  </si>
  <si>
    <t>死亡失能保額</t>
    <phoneticPr fontId="4" type="noConversion"/>
  </si>
  <si>
    <t>海外標準型(M)</t>
    <phoneticPr fontId="4" type="noConversion"/>
  </si>
  <si>
    <t>國內旅遊不便S(特定活動)</t>
    <phoneticPr fontId="4" type="noConversion"/>
  </si>
  <si>
    <t>國內旅遊不便S(特定活動)</t>
    <phoneticPr fontId="4" type="noConversion"/>
  </si>
  <si>
    <t>不加保</t>
    <phoneticPr fontId="4" type="noConversion"/>
  </si>
  <si>
    <t>國內旅遊不便S(特定活動)</t>
    <phoneticPr fontId="4" type="noConversion"/>
  </si>
  <si>
    <t>國內旅遊不便F(特定活動)</t>
    <phoneticPr fontId="4" type="noConversion"/>
  </si>
  <si>
    <t>國內旅遊不便S1(特定活動)</t>
    <phoneticPr fontId="4" type="noConversion"/>
  </si>
  <si>
    <t>海外旅遊不便H(特定活動)</t>
    <phoneticPr fontId="4" type="noConversion"/>
  </si>
  <si>
    <t>海外旅遊不便S2(特定活動)</t>
    <phoneticPr fontId="4" type="noConversion"/>
  </si>
  <si>
    <t>國內旅遊不便</t>
    <phoneticPr fontId="4" type="noConversion"/>
  </si>
  <si>
    <t>國內旅遊急難救助</t>
    <phoneticPr fontId="4" type="noConversion"/>
  </si>
  <si>
    <t>國內旅遊不便合計S</t>
    <phoneticPr fontId="4" type="noConversion"/>
  </si>
  <si>
    <t>國內旅遊不便S1(特定活動)</t>
    <phoneticPr fontId="4" type="noConversion"/>
  </si>
  <si>
    <t>海外旅遊不便S2(特定活動)</t>
    <phoneticPr fontId="4" type="noConversion"/>
  </si>
  <si>
    <t>海外旅遊不便H(特定活動)</t>
    <phoneticPr fontId="4" type="noConversion"/>
  </si>
  <si>
    <t>海外旅遊不便合計G</t>
    <phoneticPr fontId="4" type="noConversion"/>
  </si>
  <si>
    <t>海外旅遊不便合計S2</t>
    <phoneticPr fontId="4" type="noConversion"/>
  </si>
  <si>
    <t>海外旅遊不便合計H</t>
    <phoneticPr fontId="4" type="noConversion"/>
  </si>
  <si>
    <t>國內基本型(G)</t>
    <phoneticPr fontId="4" type="noConversion"/>
  </si>
  <si>
    <t>國內非台籍(H)</t>
    <phoneticPr fontId="4" type="noConversion"/>
  </si>
  <si>
    <t>海外標準型(M)</t>
    <phoneticPr fontId="4" type="noConversion"/>
  </si>
  <si>
    <t>國內基本型(G)</t>
    <phoneticPr fontId="4" type="noConversion"/>
  </si>
  <si>
    <t>國內非台籍(H)</t>
    <phoneticPr fontId="4" type="noConversion"/>
  </si>
  <si>
    <t>海外標準型(M)</t>
    <phoneticPr fontId="4" type="noConversion"/>
  </si>
  <si>
    <t>國內旅遊不便S(特定活動)</t>
    <phoneticPr fontId="4" type="noConversion"/>
  </si>
  <si>
    <t>國內旅遊不便S1(特定活動)</t>
    <phoneticPr fontId="4" type="noConversion"/>
  </si>
  <si>
    <t>海外旅遊不便S2(特定活動)</t>
    <phoneticPr fontId="4" type="noConversion"/>
  </si>
  <si>
    <t>海外旅遊不便H(特定活動)</t>
    <phoneticPr fontId="4" type="noConversion"/>
  </si>
  <si>
    <t>國內旅遊不便F(特定活動)</t>
    <phoneticPr fontId="4" type="noConversion"/>
  </si>
  <si>
    <t>海外豪華型(L)</t>
    <phoneticPr fontId="4" type="noConversion"/>
  </si>
  <si>
    <t>否</t>
    <phoneticPr fontId="4" type="noConversion"/>
  </si>
  <si>
    <t>國內旅遊不便S(特定活動)</t>
    <phoneticPr fontId="4" type="noConversion"/>
  </si>
  <si>
    <t>S方案</t>
    <phoneticPr fontId="4" type="noConversion"/>
  </si>
  <si>
    <t>1,500元</t>
  </si>
  <si>
    <t>新台幣2,000元</t>
    <phoneticPr fontId="4" type="noConversion"/>
  </si>
  <si>
    <t>-</t>
    <phoneticPr fontId="4" type="noConversion"/>
  </si>
  <si>
    <t>翱翔型(I)</t>
    <phoneticPr fontId="4" type="noConversion"/>
  </si>
  <si>
    <t>翱翔租車型(IC)</t>
    <phoneticPr fontId="4" type="noConversion"/>
  </si>
  <si>
    <t>基本租車型(GC)</t>
    <phoneticPr fontId="4" type="noConversion"/>
  </si>
  <si>
    <t>國內旅遊-GC（BOBE基本租車）</t>
    <phoneticPr fontId="54" type="noConversion"/>
  </si>
  <si>
    <t>國內旅遊-I（翱翔型）</t>
    <phoneticPr fontId="54" type="noConversion"/>
  </si>
  <si>
    <t>國內旅遊-IC（翱翔租車型）</t>
    <phoneticPr fontId="54" type="noConversion"/>
  </si>
  <si>
    <t>旅遊不便</t>
    <phoneticPr fontId="54" type="noConversion"/>
  </si>
  <si>
    <t>第三人責任</t>
    <phoneticPr fontId="54" type="noConversion"/>
  </si>
  <si>
    <t>急難救助</t>
    <phoneticPr fontId="54" type="noConversion"/>
  </si>
  <si>
    <t>合計</t>
    <phoneticPr fontId="54" type="noConversion"/>
  </si>
  <si>
    <t>急難救助</t>
    <phoneticPr fontId="54" type="noConversion"/>
  </si>
  <si>
    <t>不便險翱翔型(I)控制</t>
    <phoneticPr fontId="4" type="noConversion"/>
  </si>
  <si>
    <t>不便險翱翔租車型(IC)控制</t>
    <phoneticPr fontId="4" type="noConversion"/>
  </si>
  <si>
    <t>欄位位移數</t>
    <phoneticPr fontId="4" type="noConversion"/>
  </si>
  <si>
    <t>保費
小計</t>
    <phoneticPr fontId="4" type="noConversion"/>
  </si>
  <si>
    <t>保險天數</t>
    <phoneticPr fontId="4" type="noConversion"/>
  </si>
  <si>
    <t>天數係數</t>
    <phoneticPr fontId="4" type="noConversion"/>
  </si>
  <si>
    <t>特定</t>
    <phoneticPr fontId="4" type="noConversion"/>
  </si>
  <si>
    <t>恐怖</t>
    <phoneticPr fontId="4" type="noConversion"/>
  </si>
  <si>
    <t>實支</t>
    <phoneticPr fontId="4" type="noConversion"/>
  </si>
  <si>
    <t>境內突發</t>
    <phoneticPr fontId="4" type="noConversion"/>
  </si>
  <si>
    <t>不便</t>
    <phoneticPr fontId="4" type="noConversion"/>
  </si>
  <si>
    <t>責任</t>
    <phoneticPr fontId="4" type="noConversion"/>
  </si>
  <si>
    <t>急難</t>
    <phoneticPr fontId="4" type="noConversion"/>
  </si>
  <si>
    <t>海外旅遊-保障型Q</t>
    <phoneticPr fontId="4" type="noConversion"/>
  </si>
  <si>
    <t>海外保障型(Q)</t>
    <phoneticPr fontId="4" type="noConversion"/>
  </si>
  <si>
    <t>傷害身故失能</t>
    <phoneticPr fontId="4" type="noConversion"/>
  </si>
  <si>
    <t>增購特定事故傷害身故失能保額</t>
    <phoneticPr fontId="4" type="noConversion"/>
  </si>
  <si>
    <t>傷害+特定事故醫療</t>
    <phoneticPr fontId="4" type="noConversion"/>
  </si>
  <si>
    <t>費率表參數!U70:U70</t>
    <phoneticPr fontId="4" type="noConversion"/>
  </si>
  <si>
    <t>費率表參數!U87:U87</t>
    <phoneticPr fontId="4" type="noConversion"/>
  </si>
  <si>
    <t>費率表參數!U104:U104</t>
    <phoneticPr fontId="4" type="noConversion"/>
  </si>
  <si>
    <t>身故失能保額</t>
    <phoneticPr fontId="4" type="noConversion"/>
  </si>
  <si>
    <t>特定活動身故失能保額</t>
    <phoneticPr fontId="4" type="noConversion"/>
  </si>
  <si>
    <t>意外傷害+特定事故醫療
限額(萬)</t>
    <phoneticPr fontId="4" type="noConversion"/>
  </si>
  <si>
    <t>意外身故失能
限額(萬)</t>
    <phoneticPr fontId="4" type="noConversion"/>
  </si>
  <si>
    <t>身故失能保額*10%</t>
  </si>
  <si>
    <t>意外傷害身故失能</t>
    <phoneticPr fontId="4" type="noConversion"/>
  </si>
  <si>
    <t>增購傷害特定事故身故失能</t>
    <phoneticPr fontId="4" type="noConversion"/>
  </si>
  <si>
    <t>意外傷害身故失能</t>
    <phoneticPr fontId="4" type="noConversion"/>
  </si>
  <si>
    <t>傷害+特定事故醫療實支實付</t>
    <phoneticPr fontId="4" type="noConversion"/>
  </si>
  <si>
    <t>費率表參數!Q70:Q71</t>
    <phoneticPr fontId="4" type="noConversion"/>
  </si>
  <si>
    <t>特定活動-第2類活動</t>
  </si>
  <si>
    <t>附加費用</t>
    <phoneticPr fontId="54" type="noConversion"/>
  </si>
  <si>
    <t>天數\位置</t>
    <phoneticPr fontId="4" type="noConversion"/>
  </si>
  <si>
    <t>基礎費率</t>
    <phoneticPr fontId="54" type="noConversion"/>
  </si>
  <si>
    <t>保額</t>
    <phoneticPr fontId="54" type="noConversion"/>
  </si>
  <si>
    <t>高保額係數</t>
    <phoneticPr fontId="54" type="noConversion"/>
  </si>
  <si>
    <t>位置</t>
    <phoneticPr fontId="4" type="noConversion"/>
  </si>
  <si>
    <t>身故失能</t>
    <phoneticPr fontId="4" type="noConversion"/>
  </si>
  <si>
    <t>意外醫療給付100%</t>
    <phoneticPr fontId="4" type="noConversion"/>
  </si>
  <si>
    <t>基礎保額</t>
    <phoneticPr fontId="54" type="noConversion"/>
  </si>
  <si>
    <t>&lt;=直接打入基礎總保費</t>
    <phoneticPr fontId="54" type="noConversion"/>
  </si>
  <si>
    <t>50萬</t>
    <phoneticPr fontId="4" type="noConversion"/>
  </si>
  <si>
    <t>加保。保額同意外身故失能保額</t>
    <phoneticPr fontId="4" type="noConversion"/>
  </si>
  <si>
    <t>個人件(1-4人適用)</t>
  </si>
  <si>
    <t>海外突發疾病
限額(萬)</t>
    <phoneticPr fontId="4" type="noConversion"/>
  </si>
  <si>
    <t>旅行泡泡</t>
    <phoneticPr fontId="4" type="noConversion"/>
  </si>
  <si>
    <t>身故失能</t>
    <phoneticPr fontId="4" type="noConversion"/>
  </si>
  <si>
    <t>旅行泡泡選擇項目</t>
    <phoneticPr fontId="4" type="noConversion"/>
  </si>
  <si>
    <t>實支實付</t>
    <phoneticPr fontId="4" type="noConversion"/>
  </si>
  <si>
    <t>海外突發疾病</t>
    <phoneticPr fontId="4" type="noConversion"/>
  </si>
  <si>
    <t>海外緊急救援</t>
    <phoneticPr fontId="4" type="noConversion"/>
  </si>
  <si>
    <t>一般通路</t>
    <phoneticPr fontId="4" type="noConversion"/>
  </si>
  <si>
    <t>海外-安全旅行圈</t>
    <phoneticPr fontId="4" type="noConversion"/>
  </si>
  <si>
    <t>緊急救援</t>
    <phoneticPr fontId="4" type="noConversion"/>
  </si>
  <si>
    <t>旅行泡泡綜合保險</t>
    <phoneticPr fontId="4" type="noConversion"/>
  </si>
  <si>
    <t>身故失能(15歲以上)</t>
    <phoneticPr fontId="4" type="noConversion"/>
  </si>
  <si>
    <t>海外突發疾病
海外緊急救援</t>
    <phoneticPr fontId="4" type="noConversion"/>
  </si>
  <si>
    <t>滿85歲以上實支檢核</t>
    <phoneticPr fontId="4" type="noConversion"/>
  </si>
  <si>
    <t>滿85歲以上突發檢核</t>
    <phoneticPr fontId="4" type="noConversion"/>
  </si>
  <si>
    <t>滿85歲以上特定事故檢核</t>
    <phoneticPr fontId="4" type="noConversion"/>
  </si>
  <si>
    <t>滿85歲以上恐怖主義檢核</t>
    <phoneticPr fontId="4" type="noConversion"/>
  </si>
  <si>
    <t>死殘保額下限</t>
    <phoneticPr fontId="4" type="noConversion"/>
  </si>
  <si>
    <t>死殘保額上限</t>
    <phoneticPr fontId="4" type="noConversion"/>
  </si>
  <si>
    <t>滿85歲-未滿100歲</t>
    <phoneticPr fontId="4" type="noConversion"/>
  </si>
  <si>
    <t>台籍旅客與境內突發疾病</t>
    <phoneticPr fontId="4" type="noConversion"/>
  </si>
  <si>
    <t>滿85歲~未滿100歲</t>
    <phoneticPr fontId="4" type="noConversion"/>
  </si>
  <si>
    <t>未滿15歲</t>
    <phoneticPr fontId="4" type="noConversion"/>
  </si>
  <si>
    <t>喪葬失能(15歲以下)</t>
    <phoneticPr fontId="4" type="noConversion"/>
  </si>
  <si>
    <t>舊公式'=ROUND(D8*0.13793,0)</t>
    <phoneticPr fontId="4" type="noConversion"/>
  </si>
  <si>
    <t>未滿15歲喪葬失能</t>
    <phoneticPr fontId="4" type="noConversion"/>
  </si>
  <si>
    <t>未滿15歲特定</t>
    <phoneticPr fontId="4" type="noConversion"/>
  </si>
  <si>
    <t>未滿15歲恐怖</t>
    <phoneticPr fontId="4" type="noConversion"/>
  </si>
  <si>
    <t>(被保險人未滿15足歲適用)</t>
  </si>
  <si>
    <t>滿15歲身故失能</t>
    <phoneticPr fontId="4" type="noConversion"/>
  </si>
  <si>
    <t>舊公式：round(15歲以上保費*0.16/1.16,0)*特定活動係數</t>
    <phoneticPr fontId="4" type="noConversion"/>
  </si>
  <si>
    <t>舊函數=IF(AND(選擇項目!$E$21=2,特定活動!$D$11&gt;61.5),"未滿15足歲身故失能保額&lt;=61.5萬元 ","")</t>
    <phoneticPr fontId="4" type="noConversion"/>
  </si>
  <si>
    <t>=IF(選擇項目!$E$21=2,"暫停受理未滿15歲者 ","")</t>
    <phoneticPr fontId="4" type="noConversion"/>
  </si>
  <si>
    <t>未滿15足歲身故失能保額限制</t>
    <phoneticPr fontId="4" type="noConversion"/>
  </si>
  <si>
    <t>15足歲以上身故失能保額限制</t>
    <phoneticPr fontId="4" type="noConversion"/>
  </si>
  <si>
    <t>特定活動-身故失能(未滿15足歲)</t>
    <phoneticPr fontId="4" type="noConversion"/>
  </si>
  <si>
    <t>特定活動-身故失能(15歲以上)</t>
    <phoneticPr fontId="4" type="noConversion"/>
  </si>
  <si>
    <t>未滿15足歲身故失能</t>
    <phoneticPr fontId="4" type="noConversion"/>
  </si>
  <si>
    <t>陸客來台旅遊與身故失能保額限制</t>
    <phoneticPr fontId="4" type="noConversion"/>
  </si>
  <si>
    <t>小陸客來台旅遊與境內突發疾病保額限制</t>
    <phoneticPr fontId="4" type="noConversion"/>
  </si>
  <si>
    <t>小陸客來台旅遊與實支保額限制</t>
    <phoneticPr fontId="4" type="noConversion"/>
  </si>
  <si>
    <t>補償險</t>
    <phoneticPr fontId="4" type="noConversion"/>
  </si>
  <si>
    <t>補償險</t>
    <phoneticPr fontId="4" type="noConversion"/>
  </si>
  <si>
    <t>旅行不便</t>
    <phoneticPr fontId="54" type="noConversion"/>
  </si>
  <si>
    <t>旅行補償</t>
    <phoneticPr fontId="4" type="noConversion"/>
  </si>
  <si>
    <t>費率表參數!Y3:Y4</t>
    <phoneticPr fontId="4" type="noConversion"/>
  </si>
  <si>
    <t>費率表參數!V8:V11</t>
    <phoneticPr fontId="4" type="noConversion"/>
  </si>
  <si>
    <t>費率表參數!V25:V28</t>
    <phoneticPr fontId="4" type="noConversion"/>
  </si>
  <si>
    <t>費率表參數!V42:V45</t>
    <phoneticPr fontId="4" type="noConversion"/>
  </si>
  <si>
    <t>補償</t>
    <phoneticPr fontId="4" type="noConversion"/>
  </si>
  <si>
    <t>特定活動-第1類活動</t>
  </si>
  <si>
    <t>加保。保額=意外+特定事故身故失能保額</t>
    <phoneticPr fontId="4" type="noConversion"/>
  </si>
  <si>
    <t>身故失能100%</t>
    <phoneticPr fontId="4" type="noConversion"/>
  </si>
  <si>
    <t>身故失能_總保費!$B$4:$DC$183</t>
    <phoneticPr fontId="4" type="noConversion"/>
  </si>
  <si>
    <t>非台籍境內突發疾病（甲型）</t>
    <phoneticPr fontId="4" type="noConversion"/>
  </si>
  <si>
    <t>國內非台籍(X1)</t>
  </si>
  <si>
    <t>海外保障型(Y1)</t>
  </si>
  <si>
    <t>海外保障型(Y1)</t>
    <phoneticPr fontId="4" type="noConversion"/>
  </si>
  <si>
    <t>門診</t>
    <phoneticPr fontId="4" type="noConversion"/>
  </si>
  <si>
    <t>急診</t>
    <phoneticPr fontId="4" type="noConversion"/>
  </si>
  <si>
    <t>境內突疾（甲型）</t>
    <phoneticPr fontId="4" type="noConversion"/>
  </si>
  <si>
    <t>國內非台籍(X1)</t>
    <phoneticPr fontId="4" type="noConversion"/>
  </si>
  <si>
    <t>國內本島型(V1)</t>
  </si>
  <si>
    <t>國內本島型(V1)</t>
    <phoneticPr fontId="4" type="noConversion"/>
  </si>
  <si>
    <t>國內離島型(W1)</t>
  </si>
  <si>
    <t>國內離島型(W1)</t>
    <phoneticPr fontId="4" type="noConversion"/>
  </si>
  <si>
    <t>Y1保障型</t>
    <phoneticPr fontId="54" type="noConversion"/>
  </si>
  <si>
    <t>V1本島型</t>
    <phoneticPr fontId="54" type="noConversion"/>
  </si>
  <si>
    <t>W1離島型</t>
    <phoneticPr fontId="54" type="noConversion"/>
  </si>
  <si>
    <t>X1非台籍</t>
    <phoneticPr fontId="54" type="noConversion"/>
  </si>
  <si>
    <t>重大燒燙傷</t>
    <phoneticPr fontId="4" type="noConversion"/>
  </si>
  <si>
    <t>國內非台籍(X1)</t>
    <phoneticPr fontId="4" type="noConversion"/>
  </si>
  <si>
    <t>身故失能_總保費!$B$4:$DC$183</t>
    <phoneticPr fontId="4" type="noConversion"/>
  </si>
  <si>
    <t>身故失能</t>
  </si>
  <si>
    <t>身故失能</t>
    <phoneticPr fontId="4" type="noConversion"/>
  </si>
  <si>
    <t>燒燙傷</t>
    <phoneticPr fontId="4" type="noConversion"/>
  </si>
  <si>
    <t>費率表彙總!J4:J34</t>
    <phoneticPr fontId="4" type="noConversion"/>
  </si>
  <si>
    <t>費率表彙總!L4:L34</t>
    <phoneticPr fontId="4" type="noConversion"/>
  </si>
  <si>
    <t>費率表彙總!L4</t>
  </si>
  <si>
    <t>費率表彙總!D5:D34</t>
    <phoneticPr fontId="4" type="noConversion"/>
  </si>
  <si>
    <t>費率表彙總!D5:D44</t>
    <phoneticPr fontId="4" type="noConversion"/>
  </si>
  <si>
    <t>增購特定事故身故失能</t>
    <phoneticPr fontId="4" type="noConversion"/>
  </si>
  <si>
    <r>
      <t>非台籍境內突發疾病</t>
    </r>
    <r>
      <rPr>
        <b/>
        <sz val="10"/>
        <color rgb="FFFF3300"/>
        <rFont val="標楷體"/>
        <family val="4"/>
        <charset val="136"/>
      </rPr>
      <t>（甲型）</t>
    </r>
    <phoneticPr fontId="4" type="noConversion"/>
  </si>
  <si>
    <t>意外身故（喪葬費用）失能
限額(萬)</t>
    <phoneticPr fontId="4" type="noConversion"/>
  </si>
  <si>
    <t>附加費用</t>
  </si>
  <si>
    <t>燒燙傷保額</t>
  </si>
  <si>
    <t>天數\位置</t>
  </si>
  <si>
    <t>係數</t>
  </si>
  <si>
    <t>基礎保額</t>
  </si>
  <si>
    <t>高保額係數</t>
  </si>
  <si>
    <t>海外突發疾病（甲型）住院</t>
    <phoneticPr fontId="4" type="noConversion"/>
  </si>
  <si>
    <t>海外突發疾病（甲型）門診</t>
    <phoneticPr fontId="4" type="noConversion"/>
  </si>
  <si>
    <t>海外突發疾病（甲型）急診</t>
    <phoneticPr fontId="4" type="noConversion"/>
  </si>
  <si>
    <t>海外突發疾病(甲型)</t>
    <phoneticPr fontId="4" type="noConversion"/>
  </si>
  <si>
    <t>海外突發疾病(甲型)_門診醫療保險金</t>
  </si>
  <si>
    <t>住院醫療保額</t>
  </si>
  <si>
    <t>門診保額</t>
  </si>
  <si>
    <t>住院醫療基本保額</t>
  </si>
  <si>
    <t>&lt;=直接打入基礎總保費</t>
  </si>
  <si>
    <t>海外突發疾病(甲型)_急診醫療保險金</t>
  </si>
  <si>
    <t>急診保額</t>
  </si>
  <si>
    <t>國內身故失能與實支比例</t>
    <phoneticPr fontId="4" type="noConversion"/>
  </si>
  <si>
    <t>海外身故失能與實支比例</t>
    <phoneticPr fontId="4" type="noConversion"/>
  </si>
  <si>
    <t>身故失能保額為50的倍數</t>
    <phoneticPr fontId="4" type="noConversion"/>
  </si>
  <si>
    <t>海外身故失能與突疾比例</t>
    <phoneticPr fontId="4" type="noConversion"/>
  </si>
  <si>
    <t>國內身故失能與突疾比例</t>
    <phoneticPr fontId="4" type="noConversion"/>
  </si>
  <si>
    <t>險項代碼</t>
    <phoneticPr fontId="65" type="noConversion"/>
  </si>
  <si>
    <t>特定活動綜合保險 10903改</t>
    <phoneticPr fontId="4" type="noConversion"/>
  </si>
  <si>
    <t>海外旅行綜合</t>
    <phoneticPr fontId="54" type="noConversion"/>
  </si>
  <si>
    <t>國內旅行綜合</t>
    <phoneticPr fontId="54" type="noConversion"/>
  </si>
  <si>
    <t>新海外旅行綜合</t>
    <phoneticPr fontId="54" type="noConversion"/>
  </si>
  <si>
    <t>新國內旅行綜合</t>
    <phoneticPr fontId="54" type="noConversion"/>
  </si>
  <si>
    <t>國內馬拉松(S1)</t>
    <phoneticPr fontId="4" type="noConversion"/>
  </si>
  <si>
    <t>國外馬拉松(S2)</t>
    <phoneticPr fontId="4" type="noConversion"/>
  </si>
  <si>
    <t>基本租車(GC)</t>
    <phoneticPr fontId="65" type="noConversion"/>
  </si>
  <si>
    <t>翱翔型(I)
(提前7天投保)</t>
    <phoneticPr fontId="65" type="noConversion"/>
  </si>
  <si>
    <t>翱翔租車(IC)
(提前7天投保)</t>
    <phoneticPr fontId="65" type="noConversion"/>
  </si>
  <si>
    <t>豪華租車型(LC)
(提前7天投保)</t>
    <phoneticPr fontId="4" type="noConversion"/>
  </si>
  <si>
    <t>標準租車型(MC)</t>
    <phoneticPr fontId="4" type="noConversion"/>
  </si>
  <si>
    <t>保障型(Q)</t>
    <phoneticPr fontId="65" type="noConversion"/>
  </si>
  <si>
    <t>K1</t>
    <phoneticPr fontId="54" type="noConversion"/>
  </si>
  <si>
    <t>K2</t>
    <phoneticPr fontId="54" type="noConversion"/>
  </si>
  <si>
    <t>K3</t>
    <phoneticPr fontId="54" type="noConversion"/>
  </si>
  <si>
    <r>
      <t xml:space="preserve">K4(高額)
</t>
    </r>
    <r>
      <rPr>
        <b/>
        <sz val="10"/>
        <color rgb="FFFF0000"/>
        <rFont val="標楷體"/>
        <family val="4"/>
        <charset val="136"/>
      </rPr>
      <t>(提前7日投保)</t>
    </r>
    <phoneticPr fontId="54" type="noConversion"/>
  </si>
  <si>
    <r>
      <t xml:space="preserve">K5(高額)
</t>
    </r>
    <r>
      <rPr>
        <b/>
        <sz val="10"/>
        <color rgb="FFFF0000"/>
        <rFont val="標楷體"/>
        <family val="4"/>
        <charset val="136"/>
      </rPr>
      <t>(提前7日投保)</t>
    </r>
    <phoneticPr fontId="54" type="noConversion"/>
  </si>
  <si>
    <t>T標準型</t>
    <phoneticPr fontId="65" type="noConversion"/>
  </si>
  <si>
    <t>U豪華型</t>
    <phoneticPr fontId="65" type="noConversion"/>
  </si>
  <si>
    <t>Y保障型</t>
    <phoneticPr fontId="4" type="noConversion"/>
  </si>
  <si>
    <t>V本島型</t>
    <phoneticPr fontId="4" type="noConversion"/>
  </si>
  <si>
    <t>W離島型</t>
    <phoneticPr fontId="4" type="noConversion"/>
  </si>
  <si>
    <t>X非台籍</t>
    <phoneticPr fontId="4" type="noConversion"/>
  </si>
  <si>
    <t>T1標準型</t>
    <phoneticPr fontId="65" type="noConversion"/>
  </si>
  <si>
    <t>U1豪華型</t>
    <phoneticPr fontId="65" type="noConversion"/>
  </si>
  <si>
    <t>Y1保障型</t>
    <phoneticPr fontId="4" type="noConversion"/>
  </si>
  <si>
    <t>V1本島型</t>
    <phoneticPr fontId="4" type="noConversion"/>
  </si>
  <si>
    <t>W1離島型</t>
    <phoneticPr fontId="4" type="noConversion"/>
  </si>
  <si>
    <t>X1非台籍</t>
    <phoneticPr fontId="4" type="noConversion"/>
  </si>
  <si>
    <t>通路</t>
    <phoneticPr fontId="65" type="noConversion"/>
  </si>
  <si>
    <t>凱萊</t>
    <phoneticPr fontId="65" type="noConversion"/>
  </si>
  <si>
    <t>凱萊</t>
  </si>
  <si>
    <t>BOBE</t>
    <phoneticPr fontId="65" type="noConversion"/>
  </si>
  <si>
    <t>KOKO</t>
    <phoneticPr fontId="65" type="noConversion"/>
  </si>
  <si>
    <t>銷售日</t>
    <phoneticPr fontId="65" type="noConversion"/>
  </si>
  <si>
    <t>預定10906</t>
    <phoneticPr fontId="65" type="noConversion"/>
  </si>
  <si>
    <t>未銷售</t>
    <phoneticPr fontId="4" type="noConversion"/>
  </si>
  <si>
    <t>111/3/11</t>
    <phoneticPr fontId="4" type="noConversion"/>
  </si>
  <si>
    <t>海外旅遊不便</t>
    <phoneticPr fontId="4" type="noConversion"/>
  </si>
  <si>
    <t>同時符合擇一給付</t>
    <phoneticPr fontId="65" type="noConversion"/>
  </si>
  <si>
    <t>101G</t>
    <phoneticPr fontId="65" type="noConversion"/>
  </si>
  <si>
    <t>每三小時4,000元
每次最高12,000元</t>
    <phoneticPr fontId="54" type="noConversion"/>
  </si>
  <si>
    <t>-</t>
    <phoneticPr fontId="65" type="noConversion"/>
  </si>
  <si>
    <t>四小時5,000元</t>
    <phoneticPr fontId="54" type="noConversion"/>
  </si>
  <si>
    <t>每三小時6,000元
每次最高18,000元</t>
    <phoneticPr fontId="54" type="noConversion"/>
  </si>
  <si>
    <t>四小時10,000元</t>
    <phoneticPr fontId="54" type="noConversion"/>
  </si>
  <si>
    <t>101I</t>
    <phoneticPr fontId="65" type="noConversion"/>
  </si>
  <si>
    <t>3,000元</t>
    <phoneticPr fontId="54" type="noConversion"/>
  </si>
  <si>
    <t>3,000元</t>
  </si>
  <si>
    <t>4,000元</t>
  </si>
  <si>
    <t>5,000元</t>
  </si>
  <si>
    <t>101H</t>
    <phoneticPr fontId="65" type="noConversion"/>
  </si>
  <si>
    <t>-</t>
  </si>
  <si>
    <t>1,000元</t>
  </si>
  <si>
    <t>101J</t>
    <phoneticPr fontId="65" type="noConversion"/>
  </si>
  <si>
    <t>定額3,000元或
實支實付12,000元</t>
    <phoneticPr fontId="54" type="noConversion"/>
  </si>
  <si>
    <t>定額3,000元或
實支實付12,000元</t>
  </si>
  <si>
    <t>定額5,000元或
實支實付20,000元</t>
  </si>
  <si>
    <t>101K</t>
    <phoneticPr fontId="65" type="noConversion"/>
  </si>
  <si>
    <t>3,000元
(返回出發地或居住地1,500元)</t>
    <phoneticPr fontId="54" type="noConversion"/>
  </si>
  <si>
    <t>3,000元
(返回出發地或居住地1,500元)</t>
  </si>
  <si>
    <t>5,000元
(返回出發地或居住地2,500元)</t>
  </si>
  <si>
    <t>101L</t>
    <phoneticPr fontId="65" type="noConversion"/>
  </si>
  <si>
    <t>5,000元</t>
    <phoneticPr fontId="54" type="noConversion"/>
  </si>
  <si>
    <t>10,000元</t>
  </si>
  <si>
    <t>101M</t>
    <phoneticPr fontId="65" type="noConversion"/>
  </si>
  <si>
    <r>
      <t xml:space="preserve">定額1,000元或
</t>
    </r>
    <r>
      <rPr>
        <sz val="10"/>
        <color rgb="FFFF0000"/>
        <rFont val="標楷體"/>
        <family val="4"/>
        <charset val="136"/>
      </rPr>
      <t>保期內</t>
    </r>
    <r>
      <rPr>
        <sz val="10"/>
        <rFont val="標楷體"/>
        <family val="4"/>
        <charset val="136"/>
      </rPr>
      <t>實支實付最高5,000元</t>
    </r>
    <phoneticPr fontId="54" type="noConversion"/>
  </si>
  <si>
    <r>
      <t xml:space="preserve">定額2,000元或
</t>
    </r>
    <r>
      <rPr>
        <sz val="10"/>
        <color rgb="FFFF0000"/>
        <rFont val="標楷體"/>
        <family val="4"/>
        <charset val="136"/>
      </rPr>
      <t>保期內</t>
    </r>
    <r>
      <rPr>
        <sz val="10"/>
        <rFont val="標楷體"/>
        <family val="4"/>
        <charset val="136"/>
      </rPr>
      <t>實支實付最高10,000元</t>
    </r>
    <phoneticPr fontId="4" type="noConversion"/>
  </si>
  <si>
    <r>
      <t xml:space="preserve">定額1,000元或
</t>
    </r>
    <r>
      <rPr>
        <sz val="10"/>
        <color rgb="FFFF0000"/>
        <rFont val="標楷體"/>
        <family val="4"/>
        <charset val="136"/>
      </rPr>
      <t>保期內</t>
    </r>
    <r>
      <rPr>
        <sz val="10"/>
        <rFont val="標楷體"/>
        <family val="4"/>
        <charset val="136"/>
      </rPr>
      <t>實支實付最高5,000元</t>
    </r>
    <phoneticPr fontId="4" type="noConversion"/>
  </si>
  <si>
    <r>
      <t xml:space="preserve">定額1,000元或
</t>
    </r>
    <r>
      <rPr>
        <sz val="10"/>
        <color rgb="FFFF0000"/>
        <rFont val="標楷體"/>
        <family val="4"/>
        <charset val="136"/>
      </rPr>
      <t>保期內</t>
    </r>
    <r>
      <rPr>
        <sz val="10"/>
        <rFont val="標楷體"/>
        <family val="4"/>
        <charset val="136"/>
      </rPr>
      <t>實支實付最高5,000元</t>
    </r>
    <phoneticPr fontId="65" type="noConversion"/>
  </si>
  <si>
    <r>
      <t xml:space="preserve">定額2,000元或
</t>
    </r>
    <r>
      <rPr>
        <sz val="10"/>
        <color rgb="FFFF0000"/>
        <rFont val="標楷體"/>
        <family val="4"/>
        <charset val="136"/>
      </rPr>
      <t>保期內</t>
    </r>
    <r>
      <rPr>
        <sz val="10"/>
        <rFont val="標楷體"/>
        <family val="4"/>
        <charset val="136"/>
      </rPr>
      <t>實支實付最高10,000元</t>
    </r>
    <phoneticPr fontId="65" type="noConversion"/>
  </si>
  <si>
    <t>101N</t>
    <phoneticPr fontId="65" type="noConversion"/>
  </si>
  <si>
    <t>特殊活動取消慰問金</t>
    <phoneticPr fontId="65" type="noConversion"/>
  </si>
  <si>
    <t>定額</t>
  </si>
  <si>
    <t>1次</t>
  </si>
  <si>
    <t>101O</t>
    <phoneticPr fontId="65" type="noConversion"/>
  </si>
  <si>
    <t>6,000元</t>
  </si>
  <si>
    <t>食品中毒費用</t>
    <phoneticPr fontId="4" type="noConversion"/>
  </si>
  <si>
    <t>101A</t>
    <phoneticPr fontId="65" type="noConversion"/>
  </si>
  <si>
    <t>101B</t>
    <phoneticPr fontId="65" type="noConversion"/>
  </si>
  <si>
    <t>5萬元</t>
    <phoneticPr fontId="54" type="noConversion"/>
  </si>
  <si>
    <t>100,000元</t>
  </si>
  <si>
    <t>101C</t>
    <phoneticPr fontId="65" type="noConversion"/>
  </si>
  <si>
    <t>賽事取消費用</t>
    <phoneticPr fontId="54" type="noConversion"/>
  </si>
  <si>
    <t>1次</t>
    <phoneticPr fontId="54" type="noConversion"/>
  </si>
  <si>
    <t>101Q</t>
    <phoneticPr fontId="65" type="noConversion"/>
  </si>
  <si>
    <t>2,000元</t>
    <phoneticPr fontId="54" type="noConversion"/>
  </si>
  <si>
    <t>行動電話遭竊損失費用</t>
    <phoneticPr fontId="54" type="noConversion"/>
  </si>
  <si>
    <t>101R</t>
    <phoneticPr fontId="65" type="noConversion"/>
  </si>
  <si>
    <t>租車事故保險</t>
    <phoneticPr fontId="65" type="noConversion"/>
  </si>
  <si>
    <t>1次</t>
    <phoneticPr fontId="65" type="noConversion"/>
  </si>
  <si>
    <t>101P</t>
    <phoneticPr fontId="65" type="noConversion"/>
  </si>
  <si>
    <t>3,000元</t>
    <phoneticPr fontId="65" type="noConversion"/>
  </si>
  <si>
    <t>國內旅程延誤費用（額外住宿）</t>
    <phoneticPr fontId="4" type="noConversion"/>
  </si>
  <si>
    <t>2000元</t>
  </si>
  <si>
    <t>賽事取消費用</t>
  </si>
  <si>
    <t>行動電話遭竊損失費用</t>
  </si>
  <si>
    <t>5000元</t>
  </si>
  <si>
    <t>信用卡盜用損失費用</t>
  </si>
  <si>
    <t>限額</t>
  </si>
  <si>
    <t>5萬元</t>
  </si>
  <si>
    <t>3萬</t>
    <phoneticPr fontId="65" type="noConversion"/>
  </si>
  <si>
    <t>國內租車事故補償</t>
    <phoneticPr fontId="65" type="noConversion"/>
  </si>
  <si>
    <t>501S</t>
    <phoneticPr fontId="65" type="noConversion"/>
  </si>
  <si>
    <t>交通費用補償</t>
    <phoneticPr fontId="65" type="noConversion"/>
  </si>
  <si>
    <t>2,000元</t>
    <phoneticPr fontId="4" type="noConversion"/>
  </si>
  <si>
    <t>國內班機延誤</t>
    <phoneticPr fontId="65" type="noConversion"/>
  </si>
  <si>
    <t>4041~4045</t>
    <phoneticPr fontId="65" type="noConversion"/>
  </si>
  <si>
    <t>新台幣150萬</t>
    <phoneticPr fontId="54" type="noConversion"/>
  </si>
  <si>
    <t>新台幣150萬</t>
  </si>
  <si>
    <t>－</t>
    <phoneticPr fontId="65" type="noConversion"/>
  </si>
  <si>
    <t>第三人責任
P02/P04</t>
    <phoneticPr fontId="4" type="noConversion"/>
  </si>
  <si>
    <t>90萬</t>
    <phoneticPr fontId="54" type="noConversion"/>
  </si>
  <si>
    <t>25萬</t>
    <phoneticPr fontId="65" type="noConversion"/>
  </si>
  <si>
    <t>90萬</t>
  </si>
  <si>
    <t>10萬</t>
    <phoneticPr fontId="4" type="noConversion"/>
  </si>
  <si>
    <t>5萬</t>
    <phoneticPr fontId="4" type="noConversion"/>
  </si>
  <si>
    <t>100萬</t>
    <phoneticPr fontId="54" type="noConversion"/>
  </si>
  <si>
    <t>50萬</t>
    <phoneticPr fontId="65" type="noConversion"/>
  </si>
  <si>
    <t>15萬</t>
    <phoneticPr fontId="4" type="noConversion"/>
  </si>
  <si>
    <t>個人海外旅行不便保險
P41</t>
    <phoneticPr fontId="4" type="noConversion"/>
  </si>
  <si>
    <t>旅程取消費用</t>
    <phoneticPr fontId="4" type="noConversion"/>
  </si>
  <si>
    <t>111T</t>
  </si>
  <si>
    <t>旅程取消費用（不含傳染病及檢疫）</t>
    <phoneticPr fontId="4" type="noConversion"/>
  </si>
  <si>
    <t>111Z</t>
    <phoneticPr fontId="4" type="noConversion"/>
  </si>
  <si>
    <t>111U</t>
  </si>
  <si>
    <t>每4小時3,000
每次最高9,000</t>
    <phoneticPr fontId="4" type="noConversion"/>
  </si>
  <si>
    <t>每4小時5,000
每次最高15,000</t>
    <phoneticPr fontId="4" type="noConversion"/>
  </si>
  <si>
    <t>每4小時3,000
每次最高6,000</t>
    <phoneticPr fontId="4" type="noConversion"/>
  </si>
  <si>
    <t>每4小時5,000
每次最高10,000</t>
    <phoneticPr fontId="4" type="noConversion"/>
  </si>
  <si>
    <t>旅程更改費用</t>
    <phoneticPr fontId="4" type="noConversion"/>
  </si>
  <si>
    <t>111V</t>
  </si>
  <si>
    <t>旅程更改費用（不含傳染病及檢疫）</t>
    <phoneticPr fontId="4" type="noConversion"/>
  </si>
  <si>
    <t>112A</t>
    <phoneticPr fontId="4" type="noConversion"/>
  </si>
  <si>
    <t>？</t>
    <phoneticPr fontId="4" type="noConversion"/>
  </si>
  <si>
    <t>111W</t>
  </si>
  <si>
    <t>111X</t>
  </si>
  <si>
    <t>旅行文件損失費用</t>
    <phoneticPr fontId="4" type="noConversion"/>
  </si>
  <si>
    <t>111Y</t>
  </si>
  <si>
    <t>個人海外旅行補償保險
P54</t>
    <phoneticPr fontId="4" type="noConversion"/>
  </si>
  <si>
    <t>天災致班機取消費用</t>
    <phoneticPr fontId="4" type="noConversion"/>
  </si>
  <si>
    <t>113A</t>
  </si>
  <si>
    <t>班機改搭重購票券費用</t>
    <phoneticPr fontId="4" type="noConversion"/>
  </si>
  <si>
    <t>113B</t>
  </si>
  <si>
    <t>113D</t>
  </si>
  <si>
    <t>劫機保險費用</t>
    <phoneticPr fontId="4" type="noConversion"/>
  </si>
  <si>
    <t>113E</t>
  </si>
  <si>
    <t>113F</t>
  </si>
  <si>
    <t>113G</t>
  </si>
  <si>
    <t>113H</t>
  </si>
  <si>
    <t>113I</t>
  </si>
  <si>
    <t>租車事故損失費用</t>
    <phoneticPr fontId="4" type="noConversion"/>
  </si>
  <si>
    <t>113J</t>
  </si>
  <si>
    <t>特殊活動取消慰問保險金</t>
    <phoneticPr fontId="4" type="noConversion"/>
  </si>
  <si>
    <t>113K</t>
  </si>
  <si>
    <t>賽事取消慰問保險金</t>
    <phoneticPr fontId="4" type="noConversion"/>
  </si>
  <si>
    <t>113L</t>
  </si>
  <si>
    <t>行動電話被竊損失費用</t>
    <phoneticPr fontId="4" type="noConversion"/>
  </si>
  <si>
    <t>113M</t>
  </si>
  <si>
    <t>海外旅行急難救助
P55</t>
    <phoneticPr fontId="4" type="noConversion"/>
  </si>
  <si>
    <t>未成年子女送回費用、親友前往探視或處理善後所需之費用、醫療轉送費用、遺體運送費用、搜索救助費用</t>
    <phoneticPr fontId="4" type="noConversion"/>
  </si>
  <si>
    <t>414A~414E</t>
    <phoneticPr fontId="65" type="noConversion"/>
  </si>
  <si>
    <t>新台幣300萬</t>
    <phoneticPr fontId="4" type="noConversion"/>
  </si>
  <si>
    <t>個人國內旅行不便保險
P0A</t>
    <phoneticPr fontId="54" type="noConversion"/>
  </si>
  <si>
    <t>國內班機延誤費用</t>
    <phoneticPr fontId="54" type="noConversion"/>
  </si>
  <si>
    <t>512D</t>
    <phoneticPr fontId="4" type="noConversion"/>
  </si>
  <si>
    <t>國內旅程更改費用</t>
    <phoneticPr fontId="54" type="noConversion"/>
  </si>
  <si>
    <t>512E</t>
    <phoneticPr fontId="4" type="noConversion"/>
  </si>
  <si>
    <t>國內旅程更改費用（不含傳染病及檢疫）</t>
    <phoneticPr fontId="54" type="noConversion"/>
  </si>
  <si>
    <t>512G</t>
    <phoneticPr fontId="4" type="noConversion"/>
  </si>
  <si>
    <t>國內旅行文件損失費用</t>
    <phoneticPr fontId="54" type="noConversion"/>
  </si>
  <si>
    <t>512F</t>
    <phoneticPr fontId="4" type="noConversion"/>
  </si>
  <si>
    <t>個人國內旅行補償保險
P0B</t>
    <phoneticPr fontId="54" type="noConversion"/>
  </si>
  <si>
    <t>國內劫機保險費用</t>
    <phoneticPr fontId="54" type="noConversion"/>
  </si>
  <si>
    <t>日額</t>
    <phoneticPr fontId="4" type="noConversion"/>
  </si>
  <si>
    <t>513N</t>
    <phoneticPr fontId="4" type="noConversion"/>
  </si>
  <si>
    <t>國內交通費用補償費用</t>
    <phoneticPr fontId="54" type="noConversion"/>
  </si>
  <si>
    <t>513O</t>
    <phoneticPr fontId="4" type="noConversion"/>
  </si>
  <si>
    <t>國內租車事故補償費用</t>
    <phoneticPr fontId="54" type="noConversion"/>
  </si>
  <si>
    <t>513P</t>
    <phoneticPr fontId="4" type="noConversion"/>
  </si>
  <si>
    <t>國內信用卡盜用費用</t>
    <phoneticPr fontId="54" type="noConversion"/>
  </si>
  <si>
    <t>513Q</t>
    <phoneticPr fontId="4" type="noConversion"/>
  </si>
  <si>
    <t>國內行動電話被竊損失費用</t>
    <phoneticPr fontId="54" type="noConversion"/>
  </si>
  <si>
    <t>513R</t>
    <phoneticPr fontId="4" type="noConversion"/>
  </si>
  <si>
    <t>國內食品中毒費用</t>
    <phoneticPr fontId="54" type="noConversion"/>
  </si>
  <si>
    <t>513S</t>
    <phoneticPr fontId="4" type="noConversion"/>
  </si>
  <si>
    <t>國內旅行急難救助保險
P0C</t>
    <phoneticPr fontId="54" type="noConversion"/>
  </si>
  <si>
    <t>親友前往探視或處理善後所需之費用</t>
    <phoneticPr fontId="54" type="noConversion"/>
  </si>
  <si>
    <t>717A</t>
    <phoneticPr fontId="4" type="noConversion"/>
  </si>
  <si>
    <t>醫療轉送費用</t>
    <phoneticPr fontId="54" type="noConversion"/>
  </si>
  <si>
    <t>717B</t>
    <phoneticPr fontId="4" type="noConversion"/>
  </si>
  <si>
    <t>30萬</t>
    <phoneticPr fontId="4" type="noConversion"/>
  </si>
  <si>
    <t>搜索救助費用</t>
    <phoneticPr fontId="54" type="noConversion"/>
  </si>
  <si>
    <t>717C</t>
    <phoneticPr fontId="4" type="noConversion"/>
  </si>
  <si>
    <t>20萬</t>
    <phoneticPr fontId="4" type="noConversion"/>
  </si>
  <si>
    <t>111/11/21</t>
    <phoneticPr fontId="65" type="noConversion"/>
  </si>
  <si>
    <t>海外保非台籍人士境內突發疾病</t>
    <phoneticPr fontId="4" type="noConversion"/>
  </si>
  <si>
    <t>1組1</t>
    <phoneticPr fontId="4" type="noConversion"/>
  </si>
  <si>
    <t>1組2</t>
  </si>
  <si>
    <t>1組3</t>
  </si>
  <si>
    <t>1組4</t>
  </si>
  <si>
    <t>1組5</t>
  </si>
  <si>
    <t>2組1</t>
    <phoneticPr fontId="4" type="noConversion"/>
  </si>
  <si>
    <t>2組2</t>
  </si>
  <si>
    <t>2組3</t>
  </si>
  <si>
    <t>2組4</t>
  </si>
  <si>
    <t>2組5</t>
  </si>
  <si>
    <t>3組1</t>
    <phoneticPr fontId="4" type="noConversion"/>
  </si>
  <si>
    <t>3組2</t>
  </si>
  <si>
    <t>3組3</t>
  </si>
  <si>
    <t>3組4</t>
  </si>
  <si>
    <t>3組5</t>
  </si>
  <si>
    <t>10萬以上海外身故失能與實支</t>
    <phoneticPr fontId="4" type="noConversion"/>
  </si>
  <si>
    <t>未滿10萬國內身故失能與實支</t>
    <phoneticPr fontId="4" type="noConversion"/>
  </si>
  <si>
    <t>10萬以上國內身故失能與實支</t>
    <phoneticPr fontId="4" type="noConversion"/>
  </si>
  <si>
    <t>未滿10萬海外身故失能與突疾</t>
    <phoneticPr fontId="4" type="noConversion"/>
  </si>
  <si>
    <t>10萬以上海外身故失能與突疾</t>
    <phoneticPr fontId="4" type="noConversion"/>
  </si>
  <si>
    <t>未滿10萬國內身故失能與突疾</t>
    <phoneticPr fontId="4" type="noConversion"/>
  </si>
  <si>
    <t>10萬以上國內身故失能與突疾</t>
    <phoneticPr fontId="4" type="noConversion"/>
  </si>
  <si>
    <t>海外標準型(T2)</t>
    <phoneticPr fontId="4" type="noConversion"/>
  </si>
  <si>
    <t>海外豪華型(U2)</t>
    <phoneticPr fontId="4" type="noConversion"/>
  </si>
  <si>
    <t>承保項目</t>
  </si>
  <si>
    <t>T2標準型</t>
    <phoneticPr fontId="65" type="noConversion"/>
  </si>
  <si>
    <t>U2豪華型</t>
    <phoneticPr fontId="65" type="noConversion"/>
  </si>
  <si>
    <t>111/12</t>
    <phoneticPr fontId="4" type="noConversion"/>
  </si>
  <si>
    <t>112/3</t>
    <phoneticPr fontId="4" type="noConversion"/>
  </si>
  <si>
    <t>112/6</t>
    <phoneticPr fontId="4" type="noConversion"/>
  </si>
  <si>
    <t>6萬</t>
    <phoneticPr fontId="4" type="noConversion"/>
  </si>
  <si>
    <t>3萬</t>
    <phoneticPr fontId="4" type="noConversion"/>
  </si>
  <si>
    <t>行李託運補償費用</t>
    <phoneticPr fontId="4" type="noConversion"/>
  </si>
  <si>
    <t>113C</t>
  </si>
  <si>
    <t>U2新海外豪華型</t>
    <phoneticPr fontId="54" type="noConversion"/>
  </si>
  <si>
    <t>T2新海外標準型</t>
    <phoneticPr fontId="54" type="noConversion"/>
  </si>
  <si>
    <t>海外標準型(T2)</t>
    <phoneticPr fontId="4" type="noConversion"/>
  </si>
  <si>
    <t>海外豪華型(U2)</t>
    <phoneticPr fontId="4" type="noConversion"/>
  </si>
  <si>
    <t>不便險標準型(T2)</t>
    <phoneticPr fontId="4" type="noConversion"/>
  </si>
  <si>
    <t>條件3</t>
    <phoneticPr fontId="4" type="noConversion"/>
  </si>
  <si>
    <t>未滿15歲國內實支限0,6萬</t>
    <phoneticPr fontId="4" type="noConversion"/>
  </si>
  <si>
    <t>費率表彙總!J35:J36</t>
    <phoneticPr fontId="4" type="noConversion"/>
  </si>
  <si>
    <t>費率表彙總!P4</t>
  </si>
  <si>
    <t>費率表彙總!P35:P36</t>
    <phoneticPr fontId="4" type="noConversion"/>
  </si>
  <si>
    <t>kyra5662</t>
    <phoneticPr fontId="4" type="noConversion"/>
  </si>
  <si>
    <t>kyra5662</t>
    <phoneticPr fontId="4" type="noConversion"/>
  </si>
  <si>
    <t>不便險標準型(T2)控制</t>
    <phoneticPr fontId="4" type="noConversion"/>
  </si>
  <si>
    <t>未滿15歲國內實支突疾</t>
    <phoneticPr fontId="4" type="noConversion"/>
  </si>
  <si>
    <t>未滿15歲海外實支突疾</t>
    <phoneticPr fontId="4" type="noConversion"/>
  </si>
  <si>
    <t>未滿15歲海外身故失能與實支</t>
    <phoneticPr fontId="4" type="noConversion"/>
  </si>
  <si>
    <t>69萬</t>
    <phoneticPr fontId="4" type="noConversion"/>
  </si>
  <si>
    <t>費率表彙總!C4:C74</t>
    <phoneticPr fontId="4" type="noConversion"/>
  </si>
  <si>
    <t>費率表彙總!P4:P16</t>
    <phoneticPr fontId="4" type="noConversion"/>
  </si>
  <si>
    <t>台籍旅客與國內非台籍(X1)</t>
    <phoneticPr fontId="4" type="noConversion"/>
  </si>
  <si>
    <t>國內非台籍(X1)與實支、突發</t>
    <phoneticPr fontId="4" type="noConversion"/>
  </si>
  <si>
    <t>陸客來台旅遊與國內非台籍(X1)</t>
    <phoneticPr fontId="4" type="noConversion"/>
  </si>
  <si>
    <t>1</t>
  </si>
  <si>
    <t>1／10</t>
    <phoneticPr fontId="4" type="noConversion"/>
  </si>
  <si>
    <t>2／3</t>
    <phoneticPr fontId="4" type="noConversion"/>
  </si>
  <si>
    <t>4／5</t>
    <phoneticPr fontId="4" type="noConversion"/>
  </si>
  <si>
    <t>國內6萬／
海外10、20、30萬、海外申根120萬</t>
    <phoneticPr fontId="4" type="noConversion"/>
  </si>
  <si>
    <t>未滿15歲海外(0,0),(10,10),(20,20),(30,30),(120,120)</t>
    <phoneticPr fontId="4" type="noConversion"/>
  </si>
  <si>
    <t>費率表彙總!J4:J14</t>
    <phoneticPr fontId="4" type="noConversion"/>
  </si>
  <si>
    <t>國內實支上限</t>
    <phoneticPr fontId="4" type="noConversion"/>
  </si>
  <si>
    <t>保險費(新台幣元)(1-4人適用)</t>
  </si>
  <si>
    <t>海外旅遊</t>
  </si>
  <si>
    <t>旅行平安保險</t>
    <phoneticPr fontId="4" type="noConversion"/>
  </si>
  <si>
    <t>第三人責任保險</t>
  </si>
  <si>
    <t>旅行補償保險</t>
    <phoneticPr fontId="4" type="noConversion"/>
  </si>
  <si>
    <t>旅行不便保險</t>
    <phoneticPr fontId="4" type="noConversion"/>
  </si>
  <si>
    <t>突發疾病</t>
    <phoneticPr fontId="4" type="noConversion"/>
  </si>
  <si>
    <t>國內實支大於10萬</t>
    <phoneticPr fontId="4" type="noConversion"/>
  </si>
  <si>
    <t>200萬</t>
    <phoneticPr fontId="4" type="noConversion"/>
  </si>
  <si>
    <t>滿65歲~未滿80歲</t>
    <phoneticPr fontId="4" type="noConversion"/>
  </si>
  <si>
    <t>國內:200萬   海外:500萬</t>
    <phoneticPr fontId="4" type="noConversion"/>
  </si>
  <si>
    <t>國內身故失能10%、10萬／
海外身故失能30%、200萬</t>
    <phoneticPr fontId="4" type="noConversion"/>
  </si>
  <si>
    <t>國內身故失能10%、10萬／
海外身故失能30%、150萬</t>
    <phoneticPr fontId="4" type="noConversion"/>
  </si>
  <si>
    <t>國內身故失能10%、10萬／
海外身故失能30%、30萬</t>
    <phoneticPr fontId="4" type="noConversion"/>
  </si>
  <si>
    <t>未滿15歲海外實支限0,10,20,30,50,120萬</t>
    <phoneticPr fontId="4" type="noConversion"/>
  </si>
  <si>
    <t>未滿15歲海突限0,10,20,30,50,120萬</t>
    <phoneticPr fontId="4" type="noConversion"/>
  </si>
  <si>
    <t>不便險豪華型(U2)控制_15歲以上</t>
    <phoneticPr fontId="4" type="noConversion"/>
  </si>
  <si>
    <t>不便險豪華型(U2)控制_未滿15歲</t>
    <phoneticPr fontId="4" type="noConversion"/>
  </si>
  <si>
    <t>費率表彙總!J36:J41</t>
    <phoneticPr fontId="4" type="noConversion"/>
  </si>
  <si>
    <t>費率表彙總!L36:L41</t>
    <phoneticPr fontId="4" type="noConversion"/>
  </si>
  <si>
    <t>不便險豪華型(U2)_15歲以上身故失能</t>
    <phoneticPr fontId="4" type="noConversion"/>
  </si>
  <si>
    <t>不便險豪華型(U2)_未滿15歲海突實支</t>
    <phoneticPr fontId="4" type="noConversion"/>
  </si>
  <si>
    <t>不便險豪華型(U2)_15歲以上海突實支為身故10%</t>
    <phoneticPr fontId="4" type="noConversion"/>
  </si>
  <si>
    <t>海外期間限定型(Z2)</t>
    <phoneticPr fontId="4" type="noConversion"/>
  </si>
  <si>
    <t>Z2期間限定型</t>
    <phoneticPr fontId="65" type="noConversion"/>
  </si>
  <si>
    <t>113/12/27～114/2/13</t>
    <phoneticPr fontId="76" type="noConversion"/>
  </si>
  <si>
    <t>100萬</t>
    <phoneticPr fontId="65" type="noConversion"/>
  </si>
  <si>
    <t>20萬</t>
    <phoneticPr fontId="65" type="noConversion"/>
  </si>
  <si>
    <t>120萬</t>
    <phoneticPr fontId="65" type="noConversion"/>
  </si>
  <si>
    <t>12萬</t>
    <phoneticPr fontId="4" type="noConversion"/>
  </si>
  <si>
    <t>每4小時6,000
每次最高12,000</t>
    <phoneticPr fontId="4" type="noConversion"/>
  </si>
  <si>
    <t>12萬</t>
    <phoneticPr fontId="76" type="noConversion"/>
  </si>
  <si>
    <t>3萬</t>
    <phoneticPr fontId="76" type="noConversion"/>
  </si>
  <si>
    <t>新台幣500萬</t>
    <phoneticPr fontId="4" type="noConversion"/>
  </si>
  <si>
    <t>費率表參數!V2:V5</t>
    <phoneticPr fontId="4" type="noConversion"/>
  </si>
  <si>
    <t>費率表參數!V19:V22</t>
    <phoneticPr fontId="4" type="noConversion"/>
  </si>
  <si>
    <t>費率表參數!V36:V39</t>
    <phoneticPr fontId="4" type="noConversion"/>
  </si>
  <si>
    <t>實支保額</t>
    <phoneticPr fontId="4" type="noConversion"/>
  </si>
  <si>
    <t>實支以死殘10%為限</t>
    <phoneticPr fontId="4" type="noConversion"/>
  </si>
  <si>
    <t>不便險期間限定型(Z2)控制_大人實支海突</t>
    <phoneticPr fontId="4" type="noConversion"/>
  </si>
  <si>
    <t>不便險期間限定型(Z2)控制_大人身故失能</t>
    <phoneticPr fontId="4" type="noConversion"/>
  </si>
  <si>
    <t>不便險期間限定型(Z2)控制_小孩實支海突</t>
    <phoneticPr fontId="4" type="noConversion"/>
  </si>
  <si>
    <r>
      <t>國泰產物旅遊綜合保險　　　　　　　　　　</t>
    </r>
    <r>
      <rPr>
        <b/>
        <sz val="12"/>
        <color rgb="FFFF0000"/>
        <rFont val="標楷體"/>
        <family val="4"/>
        <charset val="136"/>
      </rPr>
      <t>最終保費以系統計算為準</t>
    </r>
    <phoneticPr fontId="4" type="noConversion"/>
  </si>
  <si>
    <r>
      <t>國泰產物特定活動綜合保險　　　　　　</t>
    </r>
    <r>
      <rPr>
        <b/>
        <sz val="12"/>
        <color rgb="FFFF0000"/>
        <rFont val="標楷體"/>
        <family val="4"/>
        <charset val="136"/>
      </rPr>
      <t>最終保費以系統計算為準</t>
    </r>
    <phoneticPr fontId="4" type="noConversion"/>
  </si>
  <si>
    <t>最終保費以系統計算為準</t>
  </si>
  <si>
    <t>海外</t>
  </si>
  <si>
    <t>寵物寄宿型(Z5)</t>
    <phoneticPr fontId="4" type="noConversion"/>
  </si>
  <si>
    <t>Z5寵物寄宿型</t>
    <phoneticPr fontId="54" type="noConversion"/>
  </si>
  <si>
    <t>春季漫遊型(Z3)</t>
    <phoneticPr fontId="4" type="noConversion"/>
  </si>
  <si>
    <t>Z3春季漫遊型</t>
    <phoneticPr fontId="54" type="noConversion"/>
  </si>
  <si>
    <t>高空彈跳、高空滑索、高空走繩、熱氣球、攀岩/冰（需有攀登裝備）、衝浪、潛水、風浪板、立式划槳、跳水、水上摩托車、水上腳踏車、鐵人競賽、游泳（非游泳池）、划船、帆船、獨木舟、泛舟艇、香蕉船、橡皮艇、拖曳浮胎、拖曳傘、溯溪、泛舟、滑水、磯釣、滑雪、雪車、馬術、角力、摔角、柔道、空手道、跆拳道、國術、拳擊、相撲、合氣道、劍道、西洋劍及其他武術性質類似的活動。</t>
    <phoneticPr fontId="4" type="noConversion"/>
  </si>
  <si>
    <t>游泳（游泳池)、路跑、自行車、馬拉松、田徑競賽、露營、健行、登山（3千公尺以上）、籃球、足球、棒球、排球、羽毛球、乒乓球、網球、壘球、高爾夫、曲棍球、橄欖球及其他球類運動等性質類似的活動、射箭（擊）競賽、體操競賽、職業商演與表演活動、民俗技藝表演活動。</t>
    <phoneticPr fontId="4" type="noConversion"/>
  </si>
  <si>
    <t>高風險-第1類活動</t>
  </si>
  <si>
    <t>旅行急難救助保險</t>
    <phoneticPr fontId="4" type="noConversion"/>
  </si>
  <si>
    <t>海外豪華型(U2)</t>
  </si>
  <si>
    <t>(甲型)</t>
    <phoneticPr fontId="4" type="noConversion"/>
  </si>
  <si>
    <t>(乙型)</t>
  </si>
  <si>
    <t>(乙型)</t>
    <phoneticPr fontId="4" type="noConversion"/>
  </si>
  <si>
    <t>海外突發疾病（乙型）住院</t>
  </si>
  <si>
    <t>海外突發疾病（乙型）門診</t>
  </si>
  <si>
    <t>海外突發疾病（乙型）急診</t>
  </si>
  <si>
    <t>海外標準型(T2)</t>
  </si>
  <si>
    <t>海外突發疾病(乙型)</t>
    <phoneticPr fontId="4" type="noConversion"/>
  </si>
  <si>
    <t>（乙）住院</t>
    <phoneticPr fontId="4" type="noConversion"/>
  </si>
  <si>
    <t>海突</t>
    <phoneticPr fontId="4" type="noConversion"/>
  </si>
  <si>
    <t>（甲）住院</t>
    <phoneticPr fontId="4" type="noConversion"/>
  </si>
  <si>
    <t>費率表彙總!$Y$4:$Y$6</t>
    <phoneticPr fontId="4" type="noConversion"/>
  </si>
  <si>
    <t>費率表彙總!$W$4:$W$5</t>
    <phoneticPr fontId="4" type="noConversion"/>
  </si>
  <si>
    <t>費率表彙總!$W$16:$W$28</t>
    <phoneticPr fontId="4" type="noConversion"/>
  </si>
  <si>
    <t>費率表彙總!W4:W5</t>
    <phoneticPr fontId="4" type="noConversion"/>
  </si>
  <si>
    <t>費率表彙總!W16:W28</t>
    <phoneticPr fontId="4" type="noConversion"/>
  </si>
  <si>
    <t>費率表彙總!$Y$4:$Y$6</t>
    <phoneticPr fontId="4" type="noConversion"/>
  </si>
  <si>
    <t>海外突發(甲)</t>
    <phoneticPr fontId="4" type="noConversion"/>
  </si>
  <si>
    <t>海外突發(乙)</t>
    <phoneticPr fontId="4" type="noConversion"/>
  </si>
  <si>
    <t>X</t>
    <phoneticPr fontId="4" type="noConversion"/>
  </si>
  <si>
    <r>
      <t>身故失能30%、甲型200萬／</t>
    </r>
    <r>
      <rPr>
        <sz val="11"/>
        <color rgb="FF0000FF"/>
        <rFont val="標楷體"/>
        <family val="4"/>
        <charset val="136"/>
      </rPr>
      <t>乙型120萬</t>
    </r>
    <phoneticPr fontId="4" type="noConversion"/>
  </si>
  <si>
    <r>
      <t>身故失能30%、甲型150萬／</t>
    </r>
    <r>
      <rPr>
        <sz val="11"/>
        <color rgb="FF0000FF"/>
        <rFont val="標楷體"/>
        <family val="4"/>
        <charset val="136"/>
      </rPr>
      <t>乙型120萬</t>
    </r>
    <phoneticPr fontId="4" type="noConversion"/>
  </si>
  <si>
    <r>
      <t>身故失能30%、甲型30萬／</t>
    </r>
    <r>
      <rPr>
        <sz val="11"/>
        <color rgb="FF0000FF"/>
        <rFont val="標楷體"/>
        <family val="4"/>
        <charset val="136"/>
      </rPr>
      <t>乙型30萬</t>
    </r>
    <phoneticPr fontId="4" type="noConversion"/>
  </si>
  <si>
    <t>(甲型)突發疾病保額限制200萬</t>
    <phoneticPr fontId="4" type="noConversion"/>
  </si>
  <si>
    <t>(乙型)突發疾病保額限制120萬</t>
    <phoneticPr fontId="4" type="noConversion"/>
  </si>
  <si>
    <t>費率表彙總!L4:L26</t>
    <phoneticPr fontId="4" type="noConversion"/>
  </si>
  <si>
    <t>海外甲</t>
    <phoneticPr fontId="4" type="noConversion"/>
  </si>
  <si>
    <t>海外乙</t>
    <phoneticPr fontId="4" type="noConversion"/>
  </si>
  <si>
    <t>滿20歲-未滿65歲</t>
  </si>
  <si>
    <t>國外乙型旅遊天數限制30天</t>
    <phoneticPr fontId="4" type="noConversion"/>
  </si>
  <si>
    <t>國內旅遊天數限制14天</t>
    <phoneticPr fontId="4" type="noConversion"/>
  </si>
  <si>
    <t>乙型且額度&gt;0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</si>
</sst>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176" formatCode="#,##0_ "/>
    <numFmt numFmtId="177" formatCode="#,##0_ &quot;萬&quot;"/>
    <numFmt numFmtId="178" formatCode="#,##0_ &quot;天&quot;"/>
    <numFmt numFmtId="179" formatCode="#,##0_);[Red]\(#,##0\)"/>
    <numFmt numFmtId="180" formatCode="0_);[Red]\(0\)"/>
    <numFmt numFmtId="181" formatCode="#,##0.000_ "/>
    <numFmt numFmtId="182" formatCode="#,##0&quot;萬&quot;"/>
    <numFmt numFmtId="183" formatCode="###0&quot;萬&quot;"/>
    <numFmt numFmtId="184" formatCode="0.0%"/>
    <numFmt numFmtId="185" formatCode="0.0000%"/>
    <numFmt numFmtId="186" formatCode="0_ "/>
    <numFmt numFmtId="187" formatCode="[$-404]e/m/d;@"/>
    <numFmt numFmtId="188" formatCode="0&quot;天&quot;"/>
    <numFmt numFmtId="189" formatCode="&quot;第&quot;0&quot;項保費&quot;"/>
    <numFmt numFmtId="190" formatCode="0.0000_ "/>
    <numFmt numFmtId="191" formatCode="###0.0&quot;萬&quot;"/>
    <numFmt numFmtId="192" formatCode="#,##0.0_ &quot;萬&quot;"/>
    <numFmt numFmtId="193" formatCode="#,##0.0&quot;萬&quot;"/>
    <numFmt numFmtId="194" formatCode="m&quot;月&quot;d&quot;日&quot;"/>
  </numFmts>
  <fonts count="81">
    <font>
      <sz val="12"/>
      <name val="新細明體"/>
      <family val="1"/>
      <charset val="136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1"/>
      <name val="標楷體"/>
      <family val="4"/>
      <charset val="136"/>
    </font>
    <font>
      <b/>
      <sz val="11"/>
      <name val="標楷體"/>
      <family val="4"/>
      <charset val="136"/>
    </font>
    <font>
      <sz val="12"/>
      <name val="標楷體"/>
      <family val="4"/>
      <charset val="136"/>
    </font>
    <font>
      <b/>
      <sz val="11"/>
      <color indexed="10"/>
      <name val="標楷體"/>
      <family val="4"/>
      <charset val="136"/>
    </font>
    <font>
      <sz val="11"/>
      <color indexed="12"/>
      <name val="標楷體"/>
      <family val="4"/>
      <charset val="136"/>
    </font>
    <font>
      <b/>
      <sz val="12"/>
      <color indexed="12"/>
      <name val="標楷體"/>
      <family val="4"/>
      <charset val="136"/>
    </font>
    <font>
      <b/>
      <sz val="20"/>
      <color indexed="12"/>
      <name val="標楷體"/>
      <family val="4"/>
      <charset val="136"/>
    </font>
    <font>
      <sz val="9"/>
      <color indexed="81"/>
      <name val="新細明體"/>
      <family val="1"/>
      <charset val="136"/>
    </font>
    <font>
      <b/>
      <sz val="9"/>
      <color indexed="81"/>
      <name val="新細明體"/>
      <family val="1"/>
      <charset val="136"/>
    </font>
    <font>
      <b/>
      <sz val="12"/>
      <color indexed="10"/>
      <name val="標楷體"/>
      <family val="4"/>
      <charset val="136"/>
    </font>
    <font>
      <sz val="10"/>
      <name val="標楷體"/>
      <family val="4"/>
      <charset val="136"/>
    </font>
    <font>
      <u/>
      <sz val="12"/>
      <color indexed="12"/>
      <name val="新細明體"/>
      <family val="1"/>
      <charset val="136"/>
    </font>
    <font>
      <b/>
      <u/>
      <sz val="11"/>
      <color indexed="12"/>
      <name val="標楷體"/>
      <family val="4"/>
      <charset val="136"/>
    </font>
    <font>
      <b/>
      <sz val="10"/>
      <name val="標楷體"/>
      <family val="4"/>
      <charset val="136"/>
    </font>
    <font>
      <sz val="10"/>
      <name val="新細明體"/>
      <family val="1"/>
      <charset val="136"/>
    </font>
    <font>
      <sz val="10"/>
      <name val="Times New Roman"/>
      <family val="1"/>
    </font>
    <font>
      <sz val="12"/>
      <color indexed="8"/>
      <name val="新細明體"/>
      <family val="1"/>
      <charset val="136"/>
    </font>
    <font>
      <b/>
      <sz val="10"/>
      <name val="新細明體"/>
      <family val="1"/>
      <charset val="136"/>
    </font>
    <font>
      <b/>
      <sz val="9"/>
      <name val="新細明體"/>
      <family val="1"/>
      <charset val="136"/>
    </font>
    <font>
      <b/>
      <u/>
      <sz val="12"/>
      <color indexed="12"/>
      <name val="標楷體"/>
      <family val="4"/>
      <charset val="136"/>
    </font>
    <font>
      <b/>
      <sz val="10"/>
      <color indexed="9"/>
      <name val="新細明體"/>
      <family val="1"/>
      <charset val="136"/>
    </font>
    <font>
      <b/>
      <sz val="12"/>
      <name val="新細明體"/>
      <family val="1"/>
      <charset val="136"/>
    </font>
    <font>
      <sz val="11"/>
      <name val="新細明體"/>
      <family val="1"/>
      <charset val="136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細明體"/>
      <family val="3"/>
      <charset val="136"/>
    </font>
    <font>
      <b/>
      <sz val="9"/>
      <color indexed="81"/>
      <name val="細明體"/>
      <family val="3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2"/>
      <name val="細明體"/>
      <family val="3"/>
      <charset val="136"/>
    </font>
    <font>
      <b/>
      <sz val="12"/>
      <name val="標楷體"/>
      <family val="4"/>
      <charset val="136"/>
    </font>
    <font>
      <b/>
      <sz val="16"/>
      <name val="標楷體"/>
      <family val="4"/>
      <charset val="136"/>
    </font>
    <font>
      <sz val="8"/>
      <name val="新細明體"/>
      <family val="1"/>
      <charset val="136"/>
    </font>
    <font>
      <u/>
      <sz val="12"/>
      <color indexed="12"/>
      <name val="標楷體"/>
      <family val="4"/>
      <charset val="136"/>
    </font>
    <font>
      <b/>
      <u/>
      <sz val="16"/>
      <color indexed="12"/>
      <name val="標楷體"/>
      <family val="4"/>
      <charset val="136"/>
    </font>
    <font>
      <b/>
      <sz val="11"/>
      <color indexed="12"/>
      <name val="標楷體"/>
      <family val="4"/>
      <charset val="136"/>
    </font>
    <font>
      <sz val="12"/>
      <color theme="1"/>
      <name val="新細明體"/>
      <family val="1"/>
      <charset val="136"/>
      <scheme val="minor"/>
    </font>
    <font>
      <sz val="11"/>
      <color theme="0"/>
      <name val="標楷體"/>
      <family val="4"/>
      <charset val="136"/>
    </font>
    <font>
      <sz val="12"/>
      <color theme="1"/>
      <name val="細明體"/>
      <family val="3"/>
      <charset val="136"/>
    </font>
    <font>
      <sz val="11"/>
      <color rgb="FF0000CC"/>
      <name val="標楷體"/>
      <family val="4"/>
      <charset val="136"/>
    </font>
    <font>
      <b/>
      <sz val="20"/>
      <color rgb="FF0000CC"/>
      <name val="標楷體"/>
      <family val="4"/>
      <charset val="136"/>
    </font>
    <font>
      <b/>
      <sz val="14"/>
      <color rgb="FF0000CC"/>
      <name val="標楷體"/>
      <family val="4"/>
      <charset val="136"/>
    </font>
    <font>
      <b/>
      <sz val="16"/>
      <color rgb="FF0000CC"/>
      <name val="標楷體"/>
      <family val="4"/>
      <charset val="136"/>
    </font>
    <font>
      <sz val="12"/>
      <color rgb="FF0000FF"/>
      <name val="標楷體"/>
      <family val="4"/>
      <charset val="136"/>
    </font>
    <font>
      <sz val="11"/>
      <color rgb="FF0000FF"/>
      <name val="標楷體"/>
      <family val="4"/>
      <charset val="136"/>
    </font>
    <font>
      <sz val="11"/>
      <color rgb="FFFF0000"/>
      <name val="標楷體"/>
      <family val="4"/>
      <charset val="136"/>
    </font>
    <font>
      <sz val="12"/>
      <color rgb="FFFF0000"/>
      <name val="新細明體"/>
      <family val="1"/>
      <charset val="136"/>
    </font>
    <font>
      <sz val="12"/>
      <color theme="0"/>
      <name val="新細明體"/>
      <family val="2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1"/>
      <name val="新細明體"/>
      <family val="1"/>
      <charset val="136"/>
    </font>
    <font>
      <b/>
      <sz val="12"/>
      <color theme="0"/>
      <name val="新細明體"/>
      <family val="1"/>
      <charset val="136"/>
    </font>
    <font>
      <sz val="12"/>
      <name val="Arial Narrow"/>
      <family val="2"/>
    </font>
    <font>
      <sz val="12"/>
      <name val="Times New Roman"/>
      <family val="1"/>
    </font>
    <font>
      <b/>
      <sz val="12"/>
      <name val="新細明體"/>
      <family val="1"/>
      <charset val="136"/>
      <scheme val="minor"/>
    </font>
    <font>
      <sz val="12"/>
      <color rgb="FFFF0000"/>
      <name val="標楷體"/>
      <family val="4"/>
      <charset val="136"/>
    </font>
    <font>
      <sz val="12"/>
      <color theme="1" tint="0.249977111117893"/>
      <name val="標楷體"/>
      <family val="4"/>
      <charset val="136"/>
    </font>
    <font>
      <b/>
      <sz val="11"/>
      <color rgb="FFFF0000"/>
      <name val="標楷體"/>
      <family val="4"/>
      <charset val="136"/>
    </font>
    <font>
      <b/>
      <sz val="10"/>
      <color rgb="FFFF3300"/>
      <name val="標楷體"/>
      <family val="4"/>
      <charset val="136"/>
    </font>
    <font>
      <sz val="12"/>
      <color theme="1"/>
      <name val="標楷體"/>
      <family val="4"/>
      <charset val="136"/>
    </font>
    <font>
      <sz val="9"/>
      <name val="新細明體"/>
      <family val="3"/>
      <charset val="136"/>
      <scheme val="minor"/>
    </font>
    <font>
      <b/>
      <sz val="10"/>
      <color rgb="FFFF0000"/>
      <name val="標楷體"/>
      <family val="4"/>
      <charset val="136"/>
    </font>
    <font>
      <sz val="10"/>
      <color rgb="FFFF0000"/>
      <name val="標楷體"/>
      <family val="4"/>
      <charset val="136"/>
    </font>
    <font>
      <b/>
      <sz val="10"/>
      <color rgb="FF0000FF"/>
      <name val="標楷體"/>
      <family val="4"/>
      <charset val="136"/>
    </font>
    <font>
      <strike/>
      <sz val="10"/>
      <name val="標楷體"/>
      <family val="4"/>
      <charset val="136"/>
    </font>
    <font>
      <b/>
      <strike/>
      <sz val="10"/>
      <name val="標楷體"/>
      <family val="4"/>
      <charset val="136"/>
    </font>
    <font>
      <sz val="10"/>
      <color rgb="FF0000FF"/>
      <name val="標楷體"/>
      <family val="4"/>
      <charset val="136"/>
    </font>
    <font>
      <sz val="12"/>
      <color theme="9" tint="0.59999389629810485"/>
      <name val="細明體"/>
      <family val="3"/>
      <charset val="136"/>
    </font>
    <font>
      <sz val="12"/>
      <color theme="9" tint="0.59999389629810485"/>
      <name val="新細明體"/>
      <family val="1"/>
      <charset val="136"/>
    </font>
    <font>
      <sz val="10"/>
      <color rgb="FFFF0000"/>
      <name val="新細明體"/>
      <family val="1"/>
      <charset val="136"/>
    </font>
    <font>
      <b/>
      <sz val="10"/>
      <color theme="0"/>
      <name val="標楷體"/>
      <family val="4"/>
      <charset val="136"/>
    </font>
    <font>
      <sz val="9"/>
      <name val="微軟正黑體"/>
      <family val="2"/>
      <charset val="136"/>
    </font>
    <font>
      <b/>
      <sz val="12"/>
      <color rgb="FFFF0000"/>
      <name val="標楷體"/>
      <family val="4"/>
      <charset val="136"/>
    </font>
    <font>
      <sz val="12"/>
      <color rgb="FFFF0000"/>
      <name val="細明體"/>
      <family val="3"/>
      <charset val="136"/>
    </font>
    <font>
      <b/>
      <sz val="12"/>
      <color rgb="FF0000FF"/>
      <name val="標楷體"/>
      <family val="4"/>
      <charset val="136"/>
    </font>
    <font>
      <b/>
      <sz val="10"/>
      <color rgb="FFFF0000"/>
      <name val="新細明體"/>
      <family val="1"/>
      <charset val="136"/>
    </font>
  </fonts>
  <fills count="44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9"/>
      </patternFill>
    </fill>
    <fill>
      <patternFill patternType="solid">
        <fgColor theme="8" tint="0.59999389629810485"/>
        <bgColor indexed="9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FFFF99"/>
        <bgColor indexed="64"/>
      </patternFill>
    </fill>
  </fills>
  <borders count="100">
    <border>
      <left/>
      <right/>
      <top/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9"/>
      </right>
      <top style="thin">
        <color indexed="64"/>
      </top>
      <bottom style="thin">
        <color indexed="64"/>
      </bottom>
      <diagonal/>
    </border>
    <border>
      <left style="medium">
        <color indexed="10"/>
      </left>
      <right/>
      <top style="medium">
        <color indexed="10"/>
      </top>
      <bottom style="medium">
        <color indexed="10"/>
      </bottom>
      <diagonal/>
    </border>
    <border>
      <left/>
      <right style="medium">
        <color indexed="10"/>
      </right>
      <top style="medium">
        <color indexed="10"/>
      </top>
      <bottom style="medium">
        <color indexed="10"/>
      </bottom>
      <diagonal/>
    </border>
    <border>
      <left/>
      <right/>
      <top style="thin">
        <color indexed="9"/>
      </top>
      <bottom/>
      <diagonal/>
    </border>
    <border>
      <left/>
      <right style="medium">
        <color indexed="64"/>
      </right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medium">
        <color indexed="64"/>
      </right>
      <top style="thin">
        <color indexed="9"/>
      </top>
      <bottom style="thin">
        <color indexed="9"/>
      </bottom>
      <diagonal/>
    </border>
    <border>
      <left/>
      <right style="medium">
        <color indexed="64"/>
      </right>
      <top/>
      <bottom style="thin">
        <color indexed="9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9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9"/>
      </bottom>
      <diagonal/>
    </border>
    <border>
      <left/>
      <right style="medium">
        <color indexed="64"/>
      </right>
      <top style="thin">
        <color indexed="64"/>
      </top>
      <bottom style="thin">
        <color indexed="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hair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hair">
        <color indexed="64"/>
      </diagonal>
    </border>
    <border diagonalDown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hair">
        <color indexed="64"/>
      </diagonal>
    </border>
    <border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2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0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52" fillId="32" borderId="0" applyNumberFormat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796">
    <xf numFmtId="0" fontId="0" fillId="0" borderId="0" xfId="0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7" fillId="0" borderId="1" xfId="0" applyFont="1" applyBorder="1">
      <alignment vertical="center"/>
    </xf>
    <xf numFmtId="0" fontId="5" fillId="3" borderId="5" xfId="0" applyFont="1" applyFill="1" applyBorder="1" applyAlignment="1" applyProtection="1">
      <alignment horizontal="center" vertical="center"/>
      <protection hidden="1"/>
    </xf>
    <xf numFmtId="176" fontId="5" fillId="3" borderId="6" xfId="0" applyNumberFormat="1" applyFont="1" applyFill="1" applyBorder="1" applyProtection="1">
      <alignment vertical="center"/>
      <protection hidden="1"/>
    </xf>
    <xf numFmtId="0" fontId="5" fillId="4" borderId="7" xfId="0" applyFont="1" applyFill="1" applyBorder="1" applyAlignment="1" applyProtection="1">
      <alignment horizontal="center" vertical="center" wrapText="1"/>
      <protection hidden="1"/>
    </xf>
    <xf numFmtId="0" fontId="5" fillId="0" borderId="8" xfId="0" applyFont="1" applyBorder="1">
      <alignment vertical="center"/>
    </xf>
    <xf numFmtId="0" fontId="25" fillId="5" borderId="0" xfId="0" applyFont="1" applyFill="1" applyAlignment="1" applyProtection="1">
      <alignment horizontal="center" vertical="center"/>
      <protection hidden="1"/>
    </xf>
    <xf numFmtId="0" fontId="19" fillId="5" borderId="0" xfId="0" applyFont="1" applyFill="1" applyProtection="1">
      <alignment vertical="center"/>
      <protection hidden="1"/>
    </xf>
    <xf numFmtId="0" fontId="23" fillId="5" borderId="0" xfId="0" applyFont="1" applyFill="1" applyProtection="1">
      <alignment vertical="center"/>
      <protection hidden="1"/>
    </xf>
    <xf numFmtId="0" fontId="4" fillId="5" borderId="0" xfId="0" applyFont="1" applyFill="1" applyProtection="1">
      <alignment vertical="center"/>
      <protection hidden="1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9" fontId="4" fillId="0" borderId="0" xfId="0" applyNumberFormat="1" applyFont="1" applyAlignment="1">
      <alignment horizontal="center" vertical="center"/>
    </xf>
    <xf numFmtId="0" fontId="0" fillId="0" borderId="5" xfId="0" applyBorder="1">
      <alignment vertical="center"/>
    </xf>
    <xf numFmtId="0" fontId="0" fillId="6" borderId="5" xfId="0" applyFill="1" applyBorder="1">
      <alignment vertical="center"/>
    </xf>
    <xf numFmtId="0" fontId="0" fillId="6" borderId="5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Protection="1">
      <alignment vertical="center"/>
      <protection hidden="1"/>
    </xf>
    <xf numFmtId="0" fontId="7" fillId="0" borderId="0" xfId="0" applyFont="1" applyProtection="1">
      <alignment vertical="center"/>
      <protection hidden="1"/>
    </xf>
    <xf numFmtId="14" fontId="0" fillId="0" borderId="0" xfId="0" applyNumberFormat="1" applyProtection="1">
      <alignment vertical="center"/>
      <protection hidden="1"/>
    </xf>
    <xf numFmtId="176" fontId="0" fillId="0" borderId="0" xfId="0" applyNumberFormat="1" applyAlignment="1" applyProtection="1">
      <alignment horizontal="center" vertical="center"/>
      <protection hidden="1"/>
    </xf>
    <xf numFmtId="0" fontId="42" fillId="0" borderId="1" xfId="0" applyFont="1" applyBorder="1">
      <alignment vertical="center"/>
    </xf>
    <xf numFmtId="0" fontId="0" fillId="5" borderId="0" xfId="0" applyFill="1" applyAlignment="1">
      <alignment horizontal="center" vertical="center"/>
    </xf>
    <xf numFmtId="180" fontId="0" fillId="5" borderId="0" xfId="0" applyNumberFormat="1" applyFill="1" applyAlignment="1">
      <alignment horizontal="center" vertical="center"/>
    </xf>
    <xf numFmtId="0" fontId="0" fillId="5" borderId="0" xfId="0" applyFill="1">
      <alignment vertical="center"/>
    </xf>
    <xf numFmtId="176" fontId="0" fillId="5" borderId="0" xfId="0" applyNumberFormat="1" applyFill="1" applyAlignment="1">
      <alignment horizontal="center" vertical="center"/>
    </xf>
    <xf numFmtId="176" fontId="0" fillId="5" borderId="0" xfId="0" applyNumberFormat="1" applyFill="1">
      <alignment vertical="center"/>
    </xf>
    <xf numFmtId="0" fontId="0" fillId="5" borderId="0" xfId="0" quotePrefix="1" applyFill="1" applyAlignment="1">
      <alignment horizontal="center" vertical="center"/>
    </xf>
    <xf numFmtId="0" fontId="0" fillId="0" borderId="5" xfId="0" applyBorder="1" applyAlignment="1">
      <alignment horizontal="left" vertical="center"/>
    </xf>
    <xf numFmtId="10" fontId="0" fillId="0" borderId="5" xfId="0" applyNumberFormat="1" applyBorder="1">
      <alignment vertical="center"/>
    </xf>
    <xf numFmtId="9" fontId="0" fillId="0" borderId="5" xfId="0" applyNumberFormat="1" applyBorder="1" applyAlignment="1">
      <alignment horizontal="center" vertical="center"/>
    </xf>
    <xf numFmtId="10" fontId="0" fillId="0" borderId="5" xfId="0" applyNumberFormat="1" applyBorder="1" applyAlignment="1">
      <alignment horizontal="center" vertical="center"/>
    </xf>
    <xf numFmtId="0" fontId="4" fillId="9" borderId="0" xfId="0" applyFont="1" applyFill="1">
      <alignment vertical="center"/>
    </xf>
    <xf numFmtId="184" fontId="4" fillId="9" borderId="0" xfId="0" applyNumberFormat="1" applyFont="1" applyFill="1" applyAlignment="1">
      <alignment horizontal="center" vertical="center"/>
    </xf>
    <xf numFmtId="0" fontId="0" fillId="6" borderId="5" xfId="0" applyFill="1" applyBorder="1" applyAlignment="1">
      <alignment horizontal="left" vertical="center"/>
    </xf>
    <xf numFmtId="0" fontId="15" fillId="0" borderId="1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9" fontId="0" fillId="10" borderId="5" xfId="0" applyNumberFormat="1" applyFill="1" applyBorder="1" applyAlignment="1">
      <alignment horizontal="center" vertical="center"/>
    </xf>
    <xf numFmtId="183" fontId="4" fillId="11" borderId="10" xfId="0" applyNumberFormat="1" applyFont="1" applyFill="1" applyBorder="1" applyProtection="1">
      <alignment vertical="center"/>
      <protection locked="0"/>
    </xf>
    <xf numFmtId="183" fontId="4" fillId="11" borderId="5" xfId="0" applyNumberFormat="1" applyFont="1" applyFill="1" applyBorder="1" applyProtection="1">
      <alignment vertical="center"/>
      <protection locked="0"/>
    </xf>
    <xf numFmtId="183" fontId="4" fillId="11" borderId="11" xfId="0" applyNumberFormat="1" applyFont="1" applyFill="1" applyBorder="1" applyProtection="1">
      <alignment vertical="center"/>
      <protection locked="0"/>
    </xf>
    <xf numFmtId="183" fontId="4" fillId="11" borderId="12" xfId="0" applyNumberFormat="1" applyFont="1" applyFill="1" applyBorder="1" applyProtection="1">
      <alignment vertical="center"/>
      <protection locked="0"/>
    </xf>
    <xf numFmtId="183" fontId="4" fillId="11" borderId="13" xfId="0" applyNumberFormat="1" applyFont="1" applyFill="1" applyBorder="1" applyProtection="1">
      <alignment vertical="center"/>
      <protection locked="0"/>
    </xf>
    <xf numFmtId="183" fontId="4" fillId="11" borderId="14" xfId="0" applyNumberFormat="1" applyFont="1" applyFill="1" applyBorder="1" applyProtection="1">
      <alignment vertical="center"/>
      <protection locked="0"/>
    </xf>
    <xf numFmtId="0" fontId="5" fillId="0" borderId="15" xfId="0" applyFont="1" applyBorder="1" applyProtection="1">
      <alignment vertical="center"/>
      <protection locked="0"/>
    </xf>
    <xf numFmtId="0" fontId="5" fillId="0" borderId="16" xfId="0" applyFont="1" applyBorder="1" applyProtection="1">
      <alignment vertical="center"/>
      <protection locked="0"/>
    </xf>
    <xf numFmtId="0" fontId="5" fillId="0" borderId="4" xfId="0" applyFont="1" applyBorder="1" applyProtection="1">
      <alignment vertical="center"/>
      <protection locked="0"/>
    </xf>
    <xf numFmtId="185" fontId="0" fillId="0" borderId="5" xfId="0" applyNumberFormat="1" applyBorder="1" applyAlignment="1">
      <alignment horizontal="center" vertical="center"/>
    </xf>
    <xf numFmtId="0" fontId="0" fillId="10" borderId="5" xfId="0" applyFill="1" applyBorder="1">
      <alignment vertical="center"/>
    </xf>
    <xf numFmtId="10" fontId="0" fillId="10" borderId="5" xfId="0" applyNumberFormat="1" applyFill="1" applyBorder="1">
      <alignment vertical="center"/>
    </xf>
    <xf numFmtId="0" fontId="0" fillId="12" borderId="0" xfId="0" applyFill="1">
      <alignment vertical="center"/>
    </xf>
    <xf numFmtId="0" fontId="0" fillId="12" borderId="0" xfId="0" applyFill="1" applyAlignment="1">
      <alignment horizontal="center" vertical="center"/>
    </xf>
    <xf numFmtId="176" fontId="0" fillId="12" borderId="0" xfId="0" applyNumberFormat="1" applyFill="1" applyAlignment="1">
      <alignment horizontal="center" vertical="center"/>
    </xf>
    <xf numFmtId="0" fontId="0" fillId="13" borderId="0" xfId="0" applyFill="1" applyAlignment="1">
      <alignment horizontal="center" vertical="center"/>
    </xf>
    <xf numFmtId="0" fontId="0" fillId="14" borderId="0" xfId="0" applyFill="1">
      <alignment vertical="center"/>
    </xf>
    <xf numFmtId="0" fontId="0" fillId="14" borderId="0" xfId="0" applyFill="1" applyAlignment="1">
      <alignment horizontal="center" vertical="center"/>
    </xf>
    <xf numFmtId="187" fontId="0" fillId="0" borderId="0" xfId="0" applyNumberFormat="1" applyProtection="1">
      <alignment vertical="center"/>
      <protection hidden="1"/>
    </xf>
    <xf numFmtId="14" fontId="0" fillId="0" borderId="0" xfId="0" applyNumberFormat="1" applyAlignment="1" applyProtection="1">
      <alignment horizontal="center" vertical="center"/>
      <protection hidden="1"/>
    </xf>
    <xf numFmtId="0" fontId="34" fillId="9" borderId="0" xfId="0" applyFont="1" applyFill="1">
      <alignment vertical="center"/>
    </xf>
    <xf numFmtId="0" fontId="34" fillId="0" borderId="0" xfId="0" applyFont="1">
      <alignment vertical="center"/>
    </xf>
    <xf numFmtId="0" fontId="34" fillId="0" borderId="0" xfId="0" applyFont="1" applyAlignment="1">
      <alignment horizontal="center" vertical="center"/>
    </xf>
    <xf numFmtId="0" fontId="43" fillId="0" borderId="5" xfId="0" applyFont="1" applyBorder="1" applyAlignment="1">
      <alignment horizontal="center" vertical="center"/>
    </xf>
    <xf numFmtId="181" fontId="34" fillId="0" borderId="5" xfId="0" applyNumberFormat="1" applyFont="1" applyBorder="1" applyAlignment="1">
      <alignment horizontal="center" vertical="center" wrapText="1"/>
    </xf>
    <xf numFmtId="176" fontId="34" fillId="0" borderId="0" xfId="7" applyNumberFormat="1" applyFont="1" applyFill="1" applyBorder="1" applyAlignment="1">
      <alignment horizontal="center" vertical="center"/>
    </xf>
    <xf numFmtId="181" fontId="34" fillId="9" borderId="5" xfId="0" applyNumberFormat="1" applyFont="1" applyFill="1" applyBorder="1" applyAlignment="1">
      <alignment horizontal="center" vertical="center" wrapText="1"/>
    </xf>
    <xf numFmtId="0" fontId="34" fillId="0" borderId="5" xfId="0" applyFont="1" applyBorder="1">
      <alignment vertical="center"/>
    </xf>
    <xf numFmtId="181" fontId="0" fillId="9" borderId="0" xfId="0" applyNumberFormat="1" applyFill="1">
      <alignment vertical="center"/>
    </xf>
    <xf numFmtId="188" fontId="34" fillId="9" borderId="5" xfId="0" applyNumberFormat="1" applyFont="1" applyFill="1" applyBorder="1" applyAlignment="1">
      <alignment horizontal="center" wrapText="1"/>
    </xf>
    <xf numFmtId="188" fontId="34" fillId="0" borderId="5" xfId="0" applyNumberFormat="1" applyFont="1" applyBorder="1" applyAlignment="1">
      <alignment horizontal="center" wrapText="1"/>
    </xf>
    <xf numFmtId="182" fontId="34" fillId="9" borderId="0" xfId="0" applyNumberFormat="1" applyFont="1" applyFill="1">
      <alignment vertical="center"/>
    </xf>
    <xf numFmtId="182" fontId="34" fillId="0" borderId="0" xfId="0" applyNumberFormat="1" applyFont="1" applyAlignment="1">
      <alignment horizontal="center" vertical="center"/>
    </xf>
    <xf numFmtId="182" fontId="34" fillId="5" borderId="0" xfId="6" applyNumberFormat="1" applyFont="1" applyFill="1" applyAlignment="1">
      <alignment horizontal="center" vertical="center"/>
    </xf>
    <xf numFmtId="182" fontId="34" fillId="0" borderId="0" xfId="0" applyNumberFormat="1" applyFont="1">
      <alignment vertical="center"/>
    </xf>
    <xf numFmtId="182" fontId="34" fillId="0" borderId="0" xfId="6" applyNumberFormat="1" applyFont="1" applyAlignment="1">
      <alignment horizontal="center" vertical="center"/>
    </xf>
    <xf numFmtId="182" fontId="34" fillId="0" borderId="0" xfId="6" applyNumberFormat="1" applyFont="1" applyAlignment="1" applyProtection="1">
      <alignment horizontal="center" vertical="center"/>
      <protection hidden="1"/>
    </xf>
    <xf numFmtId="182" fontId="0" fillId="5" borderId="0" xfId="0" applyNumberFormat="1" applyFill="1" applyAlignment="1">
      <alignment horizontal="center" vertical="center"/>
    </xf>
    <xf numFmtId="10" fontId="4" fillId="0" borderId="0" xfId="0" applyNumberFormat="1" applyFont="1" applyAlignment="1">
      <alignment horizontal="center" vertical="center"/>
    </xf>
    <xf numFmtId="182" fontId="0" fillId="0" borderId="0" xfId="0" applyNumberFormat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15" borderId="0" xfId="0" applyFill="1" applyAlignment="1">
      <alignment horizontal="center" vertical="center"/>
    </xf>
    <xf numFmtId="0" fontId="0" fillId="0" borderId="19" xfId="0" applyBorder="1" applyAlignment="1">
      <alignment vertical="center" shrinkToFit="1"/>
    </xf>
    <xf numFmtId="184" fontId="27" fillId="0" borderId="19" xfId="0" applyNumberFormat="1" applyFont="1" applyBorder="1" applyAlignment="1">
      <alignment horizontal="center" vertical="center" shrinkToFit="1"/>
    </xf>
    <xf numFmtId="0" fontId="0" fillId="0" borderId="20" xfId="0" applyBorder="1" applyAlignment="1">
      <alignment vertical="center" shrinkToFit="1"/>
    </xf>
    <xf numFmtId="0" fontId="0" fillId="16" borderId="0" xfId="0" applyFill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22" fillId="0" borderId="17" xfId="0" applyFont="1" applyBorder="1" applyAlignment="1">
      <alignment horizontal="center" vertical="center" shrinkToFit="1"/>
    </xf>
    <xf numFmtId="0" fontId="0" fillId="0" borderId="17" xfId="0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6" borderId="21" xfId="0" applyFill="1" applyBorder="1" applyAlignment="1">
      <alignment vertical="center" shrinkToFit="1"/>
    </xf>
    <xf numFmtId="0" fontId="0" fillId="0" borderId="22" xfId="0" applyBorder="1" applyAlignment="1">
      <alignment horizontal="center" vertical="center" shrinkToFit="1"/>
    </xf>
    <xf numFmtId="189" fontId="0" fillId="0" borderId="23" xfId="0" applyNumberFormat="1" applyBorder="1" applyAlignment="1">
      <alignment horizontal="center" vertical="center" shrinkToFit="1"/>
    </xf>
    <xf numFmtId="186" fontId="0" fillId="9" borderId="0" xfId="0" applyNumberFormat="1" applyFill="1" applyAlignment="1">
      <alignment horizontal="center" vertical="center"/>
    </xf>
    <xf numFmtId="0" fontId="0" fillId="17" borderId="0" xfId="0" applyFill="1" applyAlignment="1">
      <alignment horizontal="center" vertical="center"/>
    </xf>
    <xf numFmtId="186" fontId="0" fillId="0" borderId="0" xfId="0" applyNumberFormat="1" applyAlignment="1">
      <alignment horizontal="center" vertical="center"/>
    </xf>
    <xf numFmtId="186" fontId="0" fillId="9" borderId="24" xfId="0" applyNumberFormat="1" applyFill="1" applyBorder="1" applyAlignment="1">
      <alignment horizontal="center" vertical="center" shrinkToFit="1"/>
    </xf>
    <xf numFmtId="184" fontId="0" fillId="17" borderId="21" xfId="0" applyNumberFormat="1" applyFill="1" applyBorder="1" applyAlignment="1">
      <alignment horizontal="center" vertical="center" shrinkToFit="1"/>
    </xf>
    <xf numFmtId="0" fontId="22" fillId="0" borderId="25" xfId="0" applyFont="1" applyBorder="1" applyAlignment="1">
      <alignment horizontal="center" vertical="center" shrinkToFit="1"/>
    </xf>
    <xf numFmtId="181" fontId="0" fillId="0" borderId="25" xfId="0" applyNumberFormat="1" applyBorder="1" applyAlignment="1">
      <alignment horizontal="center" vertical="center" shrinkToFit="1"/>
    </xf>
    <xf numFmtId="181" fontId="0" fillId="0" borderId="26" xfId="0" applyNumberFormat="1" applyBorder="1" applyAlignment="1">
      <alignment horizontal="center" vertical="center" shrinkToFit="1"/>
    </xf>
    <xf numFmtId="10" fontId="0" fillId="9" borderId="23" xfId="0" applyNumberFormat="1" applyFill="1" applyBorder="1" applyAlignment="1">
      <alignment horizontal="center" vertical="center" shrinkToFit="1"/>
    </xf>
    <xf numFmtId="10" fontId="0" fillId="17" borderId="23" xfId="0" applyNumberFormat="1" applyFill="1" applyBorder="1" applyAlignment="1">
      <alignment horizontal="center" vertical="center" shrinkToFit="1"/>
    </xf>
    <xf numFmtId="182" fontId="0" fillId="0" borderId="0" xfId="0" applyNumberFormat="1" applyAlignment="1">
      <alignment horizontal="center" vertical="center"/>
    </xf>
    <xf numFmtId="176" fontId="34" fillId="0" borderId="0" xfId="0" applyNumberFormat="1" applyFont="1">
      <alignment vertical="center"/>
    </xf>
    <xf numFmtId="176" fontId="0" fillId="0" borderId="0" xfId="0" applyNumberFormat="1">
      <alignment vertical="center"/>
    </xf>
    <xf numFmtId="10" fontId="0" fillId="9" borderId="0" xfId="0" applyNumberFormat="1" applyFill="1" applyAlignment="1">
      <alignment horizontal="center" vertical="center"/>
    </xf>
    <xf numFmtId="0" fontId="41" fillId="12" borderId="5" xfId="2" applyFill="1" applyBorder="1">
      <alignment vertical="center"/>
    </xf>
    <xf numFmtId="0" fontId="41" fillId="12" borderId="5" xfId="2" applyFill="1" applyBorder="1" applyAlignment="1">
      <alignment horizontal="center" vertical="center"/>
    </xf>
    <xf numFmtId="0" fontId="41" fillId="5" borderId="5" xfId="2" applyFill="1" applyBorder="1" applyAlignment="1">
      <alignment horizontal="center" vertical="center"/>
    </xf>
    <xf numFmtId="0" fontId="41" fillId="0" borderId="5" xfId="2" applyBorder="1" applyAlignment="1">
      <alignment horizontal="center" vertical="center"/>
    </xf>
    <xf numFmtId="0" fontId="26" fillId="5" borderId="5" xfId="0" applyFont="1" applyFill="1" applyBorder="1" applyAlignment="1">
      <alignment horizontal="center" vertical="center"/>
    </xf>
    <xf numFmtId="182" fontId="0" fillId="0" borderId="0" xfId="0" applyNumberFormat="1">
      <alignment vertical="center"/>
    </xf>
    <xf numFmtId="0" fontId="34" fillId="9" borderId="0" xfId="0" applyFont="1" applyFill="1" applyAlignment="1">
      <alignment horizontal="center" vertical="center"/>
    </xf>
    <xf numFmtId="182" fontId="34" fillId="9" borderId="0" xfId="0" applyNumberFormat="1" applyFont="1" applyFill="1" applyAlignment="1">
      <alignment horizontal="center" vertical="center"/>
    </xf>
    <xf numFmtId="0" fontId="5" fillId="3" borderId="28" xfId="0" applyFont="1" applyFill="1" applyBorder="1" applyProtection="1">
      <alignment vertical="center"/>
      <protection hidden="1"/>
    </xf>
    <xf numFmtId="0" fontId="10" fillId="7" borderId="0" xfId="0" applyFont="1" applyFill="1" applyProtection="1">
      <alignment vertical="center"/>
      <protection hidden="1"/>
    </xf>
    <xf numFmtId="0" fontId="44" fillId="6" borderId="0" xfId="0" applyFont="1" applyFill="1" applyAlignment="1" applyProtection="1">
      <alignment vertical="center" shrinkToFit="1"/>
      <protection hidden="1"/>
    </xf>
    <xf numFmtId="177" fontId="44" fillId="8" borderId="29" xfId="0" applyNumberFormat="1" applyFont="1" applyFill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horizontal="left" vertical="center" wrapText="1"/>
      <protection hidden="1"/>
    </xf>
    <xf numFmtId="0" fontId="0" fillId="0" borderId="0" xfId="0" applyAlignment="1" applyProtection="1">
      <alignment horizontal="left" vertical="center"/>
      <protection hidden="1"/>
    </xf>
    <xf numFmtId="0" fontId="6" fillId="0" borderId="0" xfId="0" applyFont="1" applyAlignment="1" applyProtection="1">
      <alignment vertical="center" shrinkToFit="1"/>
      <protection hidden="1"/>
    </xf>
    <xf numFmtId="0" fontId="6" fillId="0" borderId="2" xfId="0" applyFont="1" applyBorder="1" applyAlignment="1" applyProtection="1">
      <alignment vertical="center" shrinkToFit="1"/>
      <protection hidden="1"/>
    </xf>
    <xf numFmtId="0" fontId="0" fillId="17" borderId="0" xfId="0" applyFill="1" applyAlignment="1">
      <alignment horizontal="left" vertical="center"/>
    </xf>
    <xf numFmtId="0" fontId="0" fillId="17" borderId="0" xfId="0" applyFill="1" applyAlignment="1" applyProtection="1">
      <alignment horizontal="left" vertical="center" wrapText="1"/>
      <protection hidden="1"/>
    </xf>
    <xf numFmtId="0" fontId="0" fillId="17" borderId="0" xfId="0" quotePrefix="1" applyFill="1" applyAlignment="1">
      <alignment horizontal="center" vertical="center"/>
    </xf>
    <xf numFmtId="176" fontId="0" fillId="17" borderId="0" xfId="0" applyNumberFormat="1" applyFill="1">
      <alignment vertical="center"/>
    </xf>
    <xf numFmtId="182" fontId="0" fillId="5" borderId="0" xfId="0" quotePrefix="1" applyNumberFormat="1" applyFill="1" applyAlignment="1">
      <alignment horizontal="center" vertical="center"/>
    </xf>
    <xf numFmtId="182" fontId="44" fillId="6" borderId="0" xfId="0" applyNumberFormat="1" applyFont="1" applyFill="1" applyAlignment="1" applyProtection="1">
      <alignment horizontal="center" vertical="center"/>
      <protection hidden="1"/>
    </xf>
    <xf numFmtId="182" fontId="44" fillId="6" borderId="0" xfId="0" applyNumberFormat="1" applyFont="1" applyFill="1" applyAlignment="1" applyProtection="1">
      <alignment horizontal="center" vertical="center" shrinkToFit="1"/>
      <protection hidden="1"/>
    </xf>
    <xf numFmtId="0" fontId="0" fillId="18" borderId="0" xfId="0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27" fillId="0" borderId="0" xfId="3" applyFont="1" applyAlignment="1">
      <alignment horizontal="center" vertical="center"/>
    </xf>
    <xf numFmtId="0" fontId="27" fillId="12" borderId="0" xfId="4" applyFont="1" applyFill="1">
      <alignment vertical="center"/>
    </xf>
    <xf numFmtId="0" fontId="27" fillId="0" borderId="0" xfId="4" applyFont="1">
      <alignment vertical="center"/>
    </xf>
    <xf numFmtId="0" fontId="0" fillId="5" borderId="5" xfId="0" applyFill="1" applyBorder="1" applyAlignment="1">
      <alignment horizontal="center" vertical="center"/>
    </xf>
    <xf numFmtId="0" fontId="0" fillId="9" borderId="0" xfId="0" applyFill="1">
      <alignment vertical="center"/>
    </xf>
    <xf numFmtId="0" fontId="19" fillId="9" borderId="0" xfId="0" applyFont="1" applyFill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9" fillId="9" borderId="0" xfId="0" applyFont="1" applyFill="1" applyAlignment="1" applyProtection="1">
      <alignment horizontal="center" vertical="center"/>
      <protection hidden="1"/>
    </xf>
    <xf numFmtId="0" fontId="4" fillId="5" borderId="0" xfId="0" applyFont="1" applyFill="1" applyAlignment="1" applyProtection="1">
      <alignment horizontal="right" vertical="center"/>
      <protection hidden="1"/>
    </xf>
    <xf numFmtId="0" fontId="4" fillId="5" borderId="30" xfId="0" applyFont="1" applyFill="1" applyBorder="1" applyProtection="1">
      <alignment vertical="center"/>
      <protection hidden="1"/>
    </xf>
    <xf numFmtId="0" fontId="19" fillId="0" borderId="0" xfId="0" applyFont="1" applyProtection="1">
      <alignment vertical="center"/>
      <protection hidden="1"/>
    </xf>
    <xf numFmtId="0" fontId="26" fillId="0" borderId="0" xfId="0" applyFont="1">
      <alignment vertical="center"/>
    </xf>
    <xf numFmtId="0" fontId="26" fillId="9" borderId="0" xfId="0" applyFont="1" applyFill="1" applyAlignment="1">
      <alignment horizontal="center" vertical="center"/>
    </xf>
    <xf numFmtId="0" fontId="0" fillId="9" borderId="5" xfId="0" applyFill="1" applyBorder="1">
      <alignment vertical="center"/>
    </xf>
    <xf numFmtId="0" fontId="0" fillId="0" borderId="32" xfId="0" applyBorder="1">
      <alignment vertical="center"/>
    </xf>
    <xf numFmtId="0" fontId="26" fillId="0" borderId="33" xfId="0" applyFont="1" applyBorder="1">
      <alignment vertical="center"/>
    </xf>
    <xf numFmtId="0" fontId="26" fillId="6" borderId="34" xfId="0" applyFont="1" applyFill="1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19" borderId="0" xfId="0" applyFill="1" applyAlignment="1">
      <alignment horizontal="center" vertical="center"/>
    </xf>
    <xf numFmtId="182" fontId="0" fillId="20" borderId="0" xfId="0" applyNumberFormat="1" applyFill="1">
      <alignment vertical="center"/>
    </xf>
    <xf numFmtId="0" fontId="0" fillId="20" borderId="0" xfId="0" applyFill="1">
      <alignment vertical="center"/>
    </xf>
    <xf numFmtId="0" fontId="22" fillId="5" borderId="37" xfId="0" applyFont="1" applyFill="1" applyBorder="1" applyAlignment="1" applyProtection="1">
      <alignment horizontal="center" vertical="center"/>
      <protection hidden="1"/>
    </xf>
    <xf numFmtId="0" fontId="22" fillId="5" borderId="38" xfId="0" applyFont="1" applyFill="1" applyBorder="1" applyAlignment="1" applyProtection="1">
      <alignment horizontal="center" vertical="center"/>
      <protection hidden="1"/>
    </xf>
    <xf numFmtId="176" fontId="19" fillId="0" borderId="5" xfId="0" applyNumberFormat="1" applyFont="1" applyBorder="1" applyAlignment="1" applyProtection="1">
      <alignment vertical="center" shrinkToFit="1"/>
      <protection hidden="1"/>
    </xf>
    <xf numFmtId="176" fontId="19" fillId="5" borderId="5" xfId="0" applyNumberFormat="1" applyFont="1" applyFill="1" applyBorder="1" applyAlignment="1" applyProtection="1">
      <alignment vertical="center" shrinkToFit="1"/>
      <protection hidden="1"/>
    </xf>
    <xf numFmtId="176" fontId="19" fillId="5" borderId="11" xfId="0" applyNumberFormat="1" applyFont="1" applyFill="1" applyBorder="1" applyAlignment="1" applyProtection="1">
      <alignment vertical="center" shrinkToFit="1"/>
      <protection hidden="1"/>
    </xf>
    <xf numFmtId="176" fontId="19" fillId="0" borderId="13" xfId="0" applyNumberFormat="1" applyFont="1" applyBorder="1" applyAlignment="1" applyProtection="1">
      <alignment vertical="center" shrinkToFit="1"/>
      <protection hidden="1"/>
    </xf>
    <xf numFmtId="176" fontId="19" fillId="5" borderId="13" xfId="0" applyNumberFormat="1" applyFont="1" applyFill="1" applyBorder="1" applyAlignment="1" applyProtection="1">
      <alignment vertical="center" shrinkToFit="1"/>
      <protection hidden="1"/>
    </xf>
    <xf numFmtId="176" fontId="19" fillId="5" borderId="14" xfId="0" applyNumberFormat="1" applyFont="1" applyFill="1" applyBorder="1" applyAlignment="1" applyProtection="1">
      <alignment vertical="center" shrinkToFit="1"/>
      <protection hidden="1"/>
    </xf>
    <xf numFmtId="176" fontId="19" fillId="0" borderId="7" xfId="0" applyNumberFormat="1" applyFont="1" applyBorder="1" applyAlignment="1" applyProtection="1">
      <alignment vertical="center" shrinkToFit="1"/>
      <protection hidden="1"/>
    </xf>
    <xf numFmtId="176" fontId="19" fillId="5" borderId="7" xfId="0" applyNumberFormat="1" applyFont="1" applyFill="1" applyBorder="1" applyAlignment="1" applyProtection="1">
      <alignment vertical="center" shrinkToFit="1"/>
      <protection hidden="1"/>
    </xf>
    <xf numFmtId="176" fontId="19" fillId="5" borderId="39" xfId="0" applyNumberFormat="1" applyFont="1" applyFill="1" applyBorder="1" applyAlignment="1" applyProtection="1">
      <alignment vertical="center" shrinkToFit="1"/>
      <protection hidden="1"/>
    </xf>
    <xf numFmtId="0" fontId="4" fillId="11" borderId="30" xfId="0" applyFont="1" applyFill="1" applyBorder="1" applyAlignment="1" applyProtection="1">
      <alignment horizontal="center" vertical="center"/>
      <protection locked="0"/>
    </xf>
    <xf numFmtId="0" fontId="4" fillId="11" borderId="31" xfId="0" applyFont="1" applyFill="1" applyBorder="1" applyAlignment="1" applyProtection="1">
      <alignment horizontal="center" vertical="center"/>
      <protection locked="0"/>
    </xf>
    <xf numFmtId="176" fontId="19" fillId="5" borderId="6" xfId="0" applyNumberFormat="1" applyFont="1" applyFill="1" applyBorder="1" applyAlignment="1" applyProtection="1">
      <alignment vertical="center" shrinkToFit="1"/>
      <protection hidden="1"/>
    </xf>
    <xf numFmtId="176" fontId="19" fillId="5" borderId="36" xfId="0" applyNumberFormat="1" applyFont="1" applyFill="1" applyBorder="1" applyAlignment="1" applyProtection="1">
      <alignment vertical="center" shrinkToFit="1"/>
      <protection hidden="1"/>
    </xf>
    <xf numFmtId="176" fontId="19" fillId="0" borderId="40" xfId="0" applyNumberFormat="1" applyFont="1" applyBorder="1" applyAlignment="1" applyProtection="1">
      <alignment vertical="center" shrinkToFit="1"/>
      <protection hidden="1"/>
    </xf>
    <xf numFmtId="176" fontId="19" fillId="0" borderId="39" xfId="0" applyNumberFormat="1" applyFont="1" applyBorder="1" applyAlignment="1" applyProtection="1">
      <alignment vertical="center" shrinkToFit="1"/>
      <protection hidden="1"/>
    </xf>
    <xf numFmtId="176" fontId="19" fillId="0" borderId="10" xfId="0" applyNumberFormat="1" applyFont="1" applyBorder="1" applyAlignment="1" applyProtection="1">
      <alignment vertical="center" shrinkToFit="1"/>
      <protection hidden="1"/>
    </xf>
    <xf numFmtId="176" fontId="19" fillId="0" borderId="11" xfId="0" applyNumberFormat="1" applyFont="1" applyBorder="1" applyAlignment="1" applyProtection="1">
      <alignment vertical="center" shrinkToFit="1"/>
      <protection hidden="1"/>
    </xf>
    <xf numFmtId="176" fontId="19" fillId="0" borderId="12" xfId="0" applyNumberFormat="1" applyFont="1" applyBorder="1" applyAlignment="1" applyProtection="1">
      <alignment vertical="center" shrinkToFit="1"/>
      <protection hidden="1"/>
    </xf>
    <xf numFmtId="176" fontId="19" fillId="0" borderId="14" xfId="0" applyNumberFormat="1" applyFont="1" applyBorder="1" applyAlignment="1" applyProtection="1">
      <alignment vertical="center" shrinkToFit="1"/>
      <protection hidden="1"/>
    </xf>
    <xf numFmtId="176" fontId="19" fillId="5" borderId="40" xfId="0" applyNumberFormat="1" applyFont="1" applyFill="1" applyBorder="1" applyAlignment="1" applyProtection="1">
      <alignment vertical="center" shrinkToFit="1"/>
      <protection hidden="1"/>
    </xf>
    <xf numFmtId="176" fontId="19" fillId="5" borderId="10" xfId="0" applyNumberFormat="1" applyFont="1" applyFill="1" applyBorder="1" applyAlignment="1" applyProtection="1">
      <alignment vertical="center" shrinkToFit="1"/>
      <protection hidden="1"/>
    </xf>
    <xf numFmtId="176" fontId="19" fillId="5" borderId="12" xfId="0" applyNumberFormat="1" applyFont="1" applyFill="1" applyBorder="1" applyAlignment="1" applyProtection="1">
      <alignment vertical="center" shrinkToFit="1"/>
      <protection hidden="1"/>
    </xf>
    <xf numFmtId="190" fontId="19" fillId="5" borderId="0" xfId="0" applyNumberFormat="1" applyFont="1" applyFill="1" applyProtection="1">
      <alignment vertical="center"/>
      <protection hidden="1"/>
    </xf>
    <xf numFmtId="14" fontId="19" fillId="5" borderId="0" xfId="0" applyNumberFormat="1" applyFont="1" applyFill="1" applyAlignment="1" applyProtection="1">
      <alignment vertical="center" shrinkToFit="1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0" fillId="23" borderId="0" xfId="0" applyFill="1">
      <alignment vertical="center"/>
    </xf>
    <xf numFmtId="0" fontId="6" fillId="6" borderId="0" xfId="0" applyFont="1" applyFill="1" applyProtection="1">
      <alignment vertical="center"/>
      <protection hidden="1"/>
    </xf>
    <xf numFmtId="182" fontId="44" fillId="6" borderId="18" xfId="0" applyNumberFormat="1" applyFont="1" applyFill="1" applyBorder="1" applyAlignment="1" applyProtection="1">
      <alignment horizontal="center" vertical="center" shrinkToFit="1"/>
      <protection hidden="1"/>
    </xf>
    <xf numFmtId="0" fontId="18" fillId="6" borderId="18" xfId="0" applyFont="1" applyFill="1" applyBorder="1" applyProtection="1">
      <alignment vertical="center"/>
      <protection hidden="1"/>
    </xf>
    <xf numFmtId="0" fontId="0" fillId="9" borderId="0" xfId="0" applyFill="1" applyAlignment="1" applyProtection="1">
      <alignment horizontal="center" vertical="center"/>
      <protection locked="0" hidden="1"/>
    </xf>
    <xf numFmtId="0" fontId="0" fillId="9" borderId="0" xfId="0" applyFill="1" applyAlignment="1" applyProtection="1">
      <alignment horizontal="center" vertical="center"/>
      <protection hidden="1"/>
    </xf>
    <xf numFmtId="188" fontId="0" fillId="5" borderId="0" xfId="0" applyNumberFormat="1" applyFill="1" applyAlignment="1">
      <alignment horizontal="center" vertical="center"/>
    </xf>
    <xf numFmtId="178" fontId="0" fillId="5" borderId="0" xfId="0" applyNumberForma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21" borderId="0" xfId="0" applyFill="1">
      <alignment vertical="center"/>
    </xf>
    <xf numFmtId="0" fontId="4" fillId="0" borderId="31" xfId="0" applyFont="1" applyBorder="1" applyProtection="1">
      <alignment vertical="center"/>
      <protection hidden="1"/>
    </xf>
    <xf numFmtId="182" fontId="19" fillId="0" borderId="0" xfId="0" applyNumberFormat="1" applyFont="1" applyAlignment="1" applyProtection="1">
      <alignment horizontal="center" vertical="center"/>
      <protection hidden="1"/>
    </xf>
    <xf numFmtId="0" fontId="5" fillId="9" borderId="1" xfId="0" applyFont="1" applyFill="1" applyBorder="1">
      <alignment vertical="center"/>
    </xf>
    <xf numFmtId="0" fontId="2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76" fontId="19" fillId="5" borderId="32" xfId="0" applyNumberFormat="1" applyFont="1" applyFill="1" applyBorder="1" applyAlignment="1" applyProtection="1">
      <alignment vertical="center" shrinkToFit="1"/>
      <protection hidden="1"/>
    </xf>
    <xf numFmtId="176" fontId="19" fillId="5" borderId="44" xfId="0" applyNumberFormat="1" applyFont="1" applyFill="1" applyBorder="1" applyAlignment="1" applyProtection="1">
      <alignment vertical="center" shrinkToFit="1"/>
      <protection hidden="1"/>
    </xf>
    <xf numFmtId="0" fontId="22" fillId="5" borderId="33" xfId="0" applyFont="1" applyFill="1" applyBorder="1" applyAlignment="1" applyProtection="1">
      <alignment horizontal="center" vertical="center"/>
      <protection hidden="1"/>
    </xf>
    <xf numFmtId="0" fontId="4" fillId="11" borderId="37" xfId="0" applyFont="1" applyFill="1" applyBorder="1" applyAlignment="1" applyProtection="1">
      <alignment horizontal="center" vertical="center"/>
      <protection locked="0"/>
    </xf>
    <xf numFmtId="176" fontId="19" fillId="5" borderId="45" xfId="0" applyNumberFormat="1" applyFont="1" applyFill="1" applyBorder="1" applyAlignment="1" applyProtection="1">
      <alignment vertical="center" shrinkToFit="1"/>
      <protection hidden="1"/>
    </xf>
    <xf numFmtId="0" fontId="0" fillId="0" borderId="0" xfId="0" applyProtection="1">
      <alignment vertical="center"/>
      <protection locked="0"/>
    </xf>
    <xf numFmtId="0" fontId="5" fillId="0" borderId="1" xfId="0" applyFont="1" applyBorder="1" applyProtection="1">
      <alignment vertical="center"/>
      <protection locked="0"/>
    </xf>
    <xf numFmtId="0" fontId="0" fillId="15" borderId="0" xfId="0" applyFill="1" applyProtection="1">
      <alignment vertical="center"/>
      <protection hidden="1"/>
    </xf>
    <xf numFmtId="0" fontId="7" fillId="15" borderId="0" xfId="0" applyFont="1" applyFill="1" applyAlignment="1" applyProtection="1">
      <alignment horizontal="center" vertical="center"/>
      <protection hidden="1"/>
    </xf>
    <xf numFmtId="0" fontId="0" fillId="20" borderId="0" xfId="0" applyFill="1" applyProtection="1">
      <alignment vertical="center"/>
      <protection hidden="1"/>
    </xf>
    <xf numFmtId="0" fontId="45" fillId="20" borderId="0" xfId="0" applyFont="1" applyFill="1" applyAlignment="1" applyProtection="1">
      <alignment horizontal="center" vertical="center"/>
      <protection hidden="1"/>
    </xf>
    <xf numFmtId="0" fontId="7" fillId="20" borderId="0" xfId="0" applyFont="1" applyFill="1" applyProtection="1">
      <alignment vertical="center"/>
      <protection hidden="1"/>
    </xf>
    <xf numFmtId="0" fontId="0" fillId="22" borderId="0" xfId="0" applyFill="1" applyProtection="1">
      <alignment vertical="center"/>
      <protection hidden="1"/>
    </xf>
    <xf numFmtId="0" fontId="46" fillId="12" borderId="29" xfId="0" applyFont="1" applyFill="1" applyBorder="1" applyAlignment="1" applyProtection="1">
      <alignment horizontal="center" vertical="center"/>
      <protection hidden="1"/>
    </xf>
    <xf numFmtId="0" fontId="46" fillId="22" borderId="0" xfId="0" applyFont="1" applyFill="1" applyAlignment="1" applyProtection="1">
      <alignment horizontal="center" vertical="center"/>
      <protection hidden="1"/>
    </xf>
    <xf numFmtId="0" fontId="7" fillId="12" borderId="46" xfId="0" applyFont="1" applyFill="1" applyBorder="1" applyAlignment="1" applyProtection="1">
      <alignment horizontal="left" vertical="center"/>
      <protection hidden="1"/>
    </xf>
    <xf numFmtId="0" fontId="7" fillId="12" borderId="46" xfId="0" applyFont="1" applyFill="1" applyBorder="1" applyProtection="1">
      <alignment vertical="center"/>
      <protection hidden="1"/>
    </xf>
    <xf numFmtId="0" fontId="7" fillId="22" borderId="0" xfId="0" applyFont="1" applyFill="1" applyProtection="1">
      <alignment vertical="center"/>
      <protection hidden="1"/>
    </xf>
    <xf numFmtId="0" fontId="7" fillId="12" borderId="32" xfId="0" applyFont="1" applyFill="1" applyBorder="1" applyAlignment="1" applyProtection="1">
      <alignment horizontal="left" vertical="center"/>
      <protection hidden="1"/>
    </xf>
    <xf numFmtId="0" fontId="7" fillId="12" borderId="32" xfId="0" applyFont="1" applyFill="1" applyBorder="1" applyProtection="1">
      <alignment vertical="center"/>
      <protection hidden="1"/>
    </xf>
    <xf numFmtId="0" fontId="7" fillId="22" borderId="0" xfId="0" applyFont="1" applyFill="1" applyAlignment="1" applyProtection="1">
      <alignment horizontal="left" vertical="center"/>
      <protection hidden="1"/>
    </xf>
    <xf numFmtId="0" fontId="7" fillId="20" borderId="0" xfId="0" applyFont="1" applyFill="1" applyAlignment="1" applyProtection="1">
      <alignment horizontal="left" vertical="center"/>
      <protection hidden="1"/>
    </xf>
    <xf numFmtId="0" fontId="0" fillId="21" borderId="0" xfId="0" applyFill="1" applyProtection="1">
      <alignment vertical="center"/>
      <protection hidden="1"/>
    </xf>
    <xf numFmtId="0" fontId="7" fillId="21" borderId="0" xfId="0" applyFont="1" applyFill="1" applyAlignment="1" applyProtection="1">
      <alignment horizontal="left" vertical="center"/>
      <protection hidden="1"/>
    </xf>
    <xf numFmtId="0" fontId="46" fillId="21" borderId="0" xfId="0" applyFont="1" applyFill="1" applyAlignment="1" applyProtection="1">
      <alignment horizontal="center" vertical="center"/>
      <protection hidden="1"/>
    </xf>
    <xf numFmtId="14" fontId="0" fillId="0" borderId="0" xfId="0" applyNumberFormat="1">
      <alignment vertical="center"/>
    </xf>
    <xf numFmtId="0" fontId="0" fillId="30" borderId="0" xfId="0" applyFill="1">
      <alignment vertical="center"/>
    </xf>
    <xf numFmtId="0" fontId="41" fillId="5" borderId="5" xfId="2" applyFill="1" applyBorder="1">
      <alignment vertical="center"/>
    </xf>
    <xf numFmtId="176" fontId="3" fillId="0" borderId="0" xfId="3" applyNumberFormat="1" applyFont="1">
      <alignment vertical="center"/>
    </xf>
    <xf numFmtId="186" fontId="3" fillId="0" borderId="0" xfId="3" applyNumberFormat="1" applyFont="1">
      <alignment vertical="center"/>
    </xf>
    <xf numFmtId="176" fontId="27" fillId="0" borderId="0" xfId="3" applyNumberFormat="1" applyFont="1">
      <alignment vertical="center"/>
    </xf>
    <xf numFmtId="186" fontId="27" fillId="0" borderId="0" xfId="3" applyNumberFormat="1" applyFont="1">
      <alignment vertical="center"/>
    </xf>
    <xf numFmtId="176" fontId="34" fillId="9" borderId="0" xfId="0" applyNumberFormat="1" applyFont="1" applyFill="1">
      <alignment vertical="center"/>
    </xf>
    <xf numFmtId="176" fontId="3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176" fontId="0" fillId="9" borderId="0" xfId="0" applyNumberFormat="1" applyFill="1">
      <alignment vertical="center"/>
    </xf>
    <xf numFmtId="176" fontId="0" fillId="5" borderId="0" xfId="5" applyNumberFormat="1" applyFont="1" applyFill="1" applyAlignment="1">
      <alignment vertical="center"/>
    </xf>
    <xf numFmtId="182" fontId="43" fillId="0" borderId="0" xfId="0" applyNumberFormat="1" applyFont="1" applyAlignment="1">
      <alignment horizontal="center" vertical="center"/>
    </xf>
    <xf numFmtId="183" fontId="4" fillId="11" borderId="54" xfId="0" applyNumberFormat="1" applyFont="1" applyFill="1" applyBorder="1" applyProtection="1">
      <alignment vertical="center"/>
      <protection locked="0"/>
    </xf>
    <xf numFmtId="183" fontId="4" fillId="11" borderId="48" xfId="0" applyNumberFormat="1" applyFont="1" applyFill="1" applyBorder="1" applyProtection="1">
      <alignment vertical="center"/>
      <protection locked="0"/>
    </xf>
    <xf numFmtId="0" fontId="26" fillId="0" borderId="77" xfId="0" applyFont="1" applyBorder="1">
      <alignment vertical="center"/>
    </xf>
    <xf numFmtId="0" fontId="0" fillId="0" borderId="47" xfId="0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27" fillId="0" borderId="0" xfId="0" applyFont="1">
      <alignment vertical="center"/>
    </xf>
    <xf numFmtId="176" fontId="27" fillId="0" borderId="0" xfId="0" applyNumberFormat="1" applyFont="1">
      <alignment vertical="center"/>
    </xf>
    <xf numFmtId="0" fontId="48" fillId="0" borderId="0" xfId="0" applyFont="1" applyProtection="1">
      <alignment vertical="center"/>
      <protection hidden="1"/>
    </xf>
    <xf numFmtId="0" fontId="49" fillId="0" borderId="1" xfId="0" applyFont="1" applyBorder="1" applyProtection="1">
      <alignment vertical="center"/>
      <protection hidden="1"/>
    </xf>
    <xf numFmtId="0" fontId="50" fillId="0" borderId="1" xfId="0" applyFont="1" applyBorder="1" applyProtection="1">
      <alignment vertical="center"/>
      <protection locked="0"/>
    </xf>
    <xf numFmtId="0" fontId="51" fillId="0" borderId="0" xfId="0" applyFont="1">
      <alignment vertical="center"/>
    </xf>
    <xf numFmtId="0" fontId="50" fillId="0" borderId="1" xfId="0" applyFont="1" applyBorder="1" applyAlignment="1" applyProtection="1">
      <alignment horizontal="center" vertical="center"/>
      <protection locked="0"/>
    </xf>
    <xf numFmtId="14" fontId="50" fillId="0" borderId="1" xfId="0" applyNumberFormat="1" applyFont="1" applyBorder="1" applyProtection="1">
      <alignment vertical="center"/>
      <protection locked="0"/>
    </xf>
    <xf numFmtId="14" fontId="50" fillId="0" borderId="1" xfId="0" applyNumberFormat="1" applyFont="1" applyBorder="1" applyAlignment="1" applyProtection="1">
      <alignment vertical="center" shrinkToFit="1"/>
      <protection locked="0"/>
    </xf>
    <xf numFmtId="14" fontId="50" fillId="0" borderId="1" xfId="0" applyNumberFormat="1" applyFont="1" applyBorder="1" applyAlignment="1" applyProtection="1">
      <alignment horizontal="center" vertical="center"/>
      <protection locked="0"/>
    </xf>
    <xf numFmtId="176" fontId="50" fillId="0" borderId="1" xfId="0" applyNumberFormat="1" applyFont="1" applyBorder="1" applyProtection="1">
      <alignment vertical="center"/>
      <protection locked="0"/>
    </xf>
    <xf numFmtId="0" fontId="50" fillId="0" borderId="1" xfId="0" applyFont="1" applyBorder="1">
      <alignment vertical="center"/>
    </xf>
    <xf numFmtId="0" fontId="50" fillId="0" borderId="1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27" fillId="12" borderId="0" xfId="0" applyFont="1" applyFill="1">
      <alignment vertical="center"/>
    </xf>
    <xf numFmtId="0" fontId="3" fillId="0" borderId="0" xfId="6">
      <alignment vertical="center"/>
    </xf>
    <xf numFmtId="0" fontId="3" fillId="9" borderId="0" xfId="6" applyFill="1">
      <alignment vertical="center"/>
    </xf>
    <xf numFmtId="10" fontId="3" fillId="9" borderId="0" xfId="6" applyNumberFormat="1" applyFill="1">
      <alignment vertical="center"/>
    </xf>
    <xf numFmtId="0" fontId="3" fillId="0" borderId="0" xfId="6" quotePrefix="1">
      <alignment vertical="center"/>
    </xf>
    <xf numFmtId="0" fontId="3" fillId="0" borderId="0" xfId="12" applyFont="1">
      <alignment vertical="center"/>
    </xf>
    <xf numFmtId="0" fontId="3" fillId="0" borderId="0" xfId="12" applyFont="1" applyAlignment="1">
      <alignment horizontal="center" vertical="center"/>
    </xf>
    <xf numFmtId="0" fontId="3" fillId="0" borderId="0" xfId="6" applyAlignment="1">
      <alignment horizontal="center" vertical="center"/>
    </xf>
    <xf numFmtId="180" fontId="3" fillId="0" borderId="0" xfId="6" applyNumberFormat="1" applyAlignment="1">
      <alignment horizontal="center" vertical="center"/>
    </xf>
    <xf numFmtId="176" fontId="57" fillId="0" borderId="0" xfId="13" applyNumberFormat="1" applyFont="1" applyFill="1" applyBorder="1" applyAlignment="1">
      <alignment horizontal="center" vertical="center"/>
    </xf>
    <xf numFmtId="180" fontId="3" fillId="9" borderId="0" xfId="6" applyNumberFormat="1" applyFill="1" applyAlignment="1">
      <alignment horizontal="center" vertical="center"/>
    </xf>
    <xf numFmtId="0" fontId="58" fillId="9" borderId="0" xfId="5" applyFont="1" applyFill="1" applyAlignment="1">
      <alignment horizontal="center" vertical="center"/>
    </xf>
    <xf numFmtId="176" fontId="57" fillId="9" borderId="0" xfId="13" applyNumberFormat="1" applyFont="1" applyFill="1" applyBorder="1" applyAlignment="1">
      <alignment horizontal="center" vertical="center"/>
    </xf>
    <xf numFmtId="176" fontId="57" fillId="9" borderId="0" xfId="13" quotePrefix="1" applyNumberFormat="1" applyFont="1" applyFill="1" applyBorder="1" applyAlignment="1">
      <alignment horizontal="left" vertical="center"/>
    </xf>
    <xf numFmtId="0" fontId="3" fillId="9" borderId="0" xfId="12" applyFont="1" applyFill="1" applyAlignment="1">
      <alignment horizontal="center" vertical="center"/>
    </xf>
    <xf numFmtId="0" fontId="3" fillId="0" borderId="0" xfId="6" applyProtection="1">
      <alignment vertical="center"/>
      <protection hidden="1"/>
    </xf>
    <xf numFmtId="0" fontId="3" fillId="0" borderId="0" xfId="14" applyFont="1" applyProtection="1">
      <alignment vertical="center"/>
      <protection hidden="1"/>
    </xf>
    <xf numFmtId="0" fontId="3" fillId="0" borderId="0" xfId="6" applyAlignment="1" applyProtection="1">
      <alignment horizontal="center" vertical="center"/>
      <protection hidden="1"/>
    </xf>
    <xf numFmtId="180" fontId="3" fillId="0" borderId="0" xfId="6" applyNumberFormat="1" applyAlignment="1" applyProtection="1">
      <alignment horizontal="center" vertical="center"/>
      <protection hidden="1"/>
    </xf>
    <xf numFmtId="176" fontId="57" fillId="0" borderId="0" xfId="15" applyNumberFormat="1" applyFont="1" applyFill="1" applyBorder="1" applyAlignment="1">
      <alignment horizontal="center" vertical="center"/>
    </xf>
    <xf numFmtId="0" fontId="3" fillId="9" borderId="0" xfId="14" applyFont="1" applyFill="1" applyProtection="1">
      <alignment vertical="center"/>
      <protection hidden="1"/>
    </xf>
    <xf numFmtId="0" fontId="3" fillId="9" borderId="0" xfId="14" applyFont="1" applyFill="1" applyAlignment="1" applyProtection="1">
      <alignment horizontal="center" vertical="center"/>
      <protection hidden="1"/>
    </xf>
    <xf numFmtId="0" fontId="3" fillId="9" borderId="0" xfId="14" quotePrefix="1" applyFont="1" applyFill="1" applyProtection="1">
      <alignment vertical="center"/>
      <protection hidden="1"/>
    </xf>
    <xf numFmtId="0" fontId="38" fillId="6" borderId="0" xfId="10" applyFont="1" applyFill="1" applyBorder="1" applyAlignment="1" applyProtection="1">
      <alignment vertical="center" shrinkToFit="1"/>
      <protection hidden="1"/>
    </xf>
    <xf numFmtId="182" fontId="0" fillId="0" borderId="0" xfId="0" applyNumberFormat="1" applyProtection="1">
      <alignment vertical="center"/>
      <protection hidden="1"/>
    </xf>
    <xf numFmtId="0" fontId="7" fillId="12" borderId="46" xfId="0" applyFont="1" applyFill="1" applyBorder="1" applyAlignment="1" applyProtection="1">
      <alignment horizontal="left" vertical="center" wrapText="1"/>
      <protection hidden="1"/>
    </xf>
    <xf numFmtId="0" fontId="0" fillId="37" borderId="0" xfId="0" applyFill="1">
      <alignment vertical="center"/>
    </xf>
    <xf numFmtId="0" fontId="0" fillId="37" borderId="0" xfId="0" applyFill="1" applyProtection="1">
      <alignment vertical="center"/>
      <protection locked="0"/>
    </xf>
    <xf numFmtId="0" fontId="0" fillId="16" borderId="0" xfId="0" applyFill="1" applyProtection="1">
      <alignment vertical="center"/>
      <protection hidden="1"/>
    </xf>
    <xf numFmtId="0" fontId="7" fillId="16" borderId="0" xfId="0" applyFont="1" applyFill="1" applyAlignment="1" applyProtection="1">
      <alignment horizontal="left" vertical="center"/>
      <protection hidden="1"/>
    </xf>
    <xf numFmtId="0" fontId="46" fillId="16" borderId="0" xfId="0" applyFont="1" applyFill="1" applyAlignment="1" applyProtection="1">
      <alignment horizontal="center" vertical="center"/>
      <protection hidden="1"/>
    </xf>
    <xf numFmtId="191" fontId="4" fillId="11" borderId="10" xfId="0" applyNumberFormat="1" applyFont="1" applyFill="1" applyBorder="1" applyProtection="1">
      <alignment vertical="center"/>
      <protection locked="0"/>
    </xf>
    <xf numFmtId="191" fontId="4" fillId="11" borderId="5" xfId="0" applyNumberFormat="1" applyFont="1" applyFill="1" applyBorder="1" applyProtection="1">
      <alignment vertical="center"/>
      <protection locked="0"/>
    </xf>
    <xf numFmtId="191" fontId="4" fillId="11" borderId="54" xfId="0" applyNumberFormat="1" applyFont="1" applyFill="1" applyBorder="1" applyProtection="1">
      <alignment vertical="center"/>
      <protection locked="0"/>
    </xf>
    <xf numFmtId="191" fontId="4" fillId="11" borderId="11" xfId="0" applyNumberFormat="1" applyFont="1" applyFill="1" applyBorder="1" applyProtection="1">
      <alignment vertical="center"/>
      <protection locked="0"/>
    </xf>
    <xf numFmtId="0" fontId="43" fillId="0" borderId="0" xfId="0" applyFont="1" applyAlignment="1">
      <alignment horizontal="center" vertical="center"/>
    </xf>
    <xf numFmtId="193" fontId="34" fillId="0" borderId="0" xfId="0" applyNumberFormat="1" applyFont="1" applyAlignment="1">
      <alignment horizontal="center" vertical="center"/>
    </xf>
    <xf numFmtId="0" fontId="0" fillId="5" borderId="0" xfId="0" quotePrefix="1" applyFill="1">
      <alignment vertical="center"/>
    </xf>
    <xf numFmtId="193" fontId="0" fillId="0" borderId="17" xfId="0" applyNumberFormat="1" applyBorder="1" applyAlignment="1">
      <alignment horizontal="center" vertical="center" shrinkToFit="1"/>
    </xf>
    <xf numFmtId="193" fontId="0" fillId="0" borderId="0" xfId="0" applyNumberFormat="1" applyAlignment="1">
      <alignment horizontal="center" vertical="center" shrinkToFit="1"/>
    </xf>
    <xf numFmtId="0" fontId="0" fillId="0" borderId="0" xfId="0" quotePrefix="1" applyProtection="1">
      <alignment vertical="center"/>
      <protection hidden="1"/>
    </xf>
    <xf numFmtId="193" fontId="0" fillId="20" borderId="0" xfId="0" applyNumberFormat="1" applyFill="1">
      <alignment vertical="center"/>
    </xf>
    <xf numFmtId="193" fontId="0" fillId="5" borderId="0" xfId="0" quotePrefix="1" applyNumberFormat="1" applyFill="1" applyAlignment="1">
      <alignment horizontal="center" vertical="center"/>
    </xf>
    <xf numFmtId="176" fontId="19" fillId="5" borderId="0" xfId="0" applyNumberFormat="1" applyFont="1" applyFill="1" applyProtection="1">
      <alignment vertical="center"/>
      <protection hidden="1"/>
    </xf>
    <xf numFmtId="0" fontId="7" fillId="0" borderId="0" xfId="0" quotePrefix="1" applyFont="1" applyProtection="1">
      <alignment vertical="center"/>
      <protection hidden="1"/>
    </xf>
    <xf numFmtId="183" fontId="4" fillId="11" borderId="12" xfId="0" applyNumberFormat="1" applyFont="1" applyFill="1" applyBorder="1" applyProtection="1">
      <alignment vertical="center"/>
      <protection locked="0" hidden="1"/>
    </xf>
    <xf numFmtId="183" fontId="4" fillId="11" borderId="13" xfId="0" applyNumberFormat="1" applyFont="1" applyFill="1" applyBorder="1" applyProtection="1">
      <alignment vertical="center"/>
      <protection hidden="1"/>
    </xf>
    <xf numFmtId="183" fontId="4" fillId="11" borderId="13" xfId="0" applyNumberFormat="1" applyFont="1" applyFill="1" applyBorder="1" applyProtection="1">
      <alignment vertical="center"/>
      <protection locked="0" hidden="1"/>
    </xf>
    <xf numFmtId="183" fontId="4" fillId="11" borderId="14" xfId="0" applyNumberFormat="1" applyFont="1" applyFill="1" applyBorder="1" applyProtection="1">
      <alignment vertical="center"/>
      <protection locked="0" hidden="1"/>
    </xf>
    <xf numFmtId="0" fontId="7" fillId="12" borderId="47" xfId="0" applyFont="1" applyFill="1" applyBorder="1" applyAlignment="1" applyProtection="1">
      <alignment horizontal="left" vertical="center"/>
      <protection hidden="1"/>
    </xf>
    <xf numFmtId="0" fontId="3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4" fillId="0" borderId="0" xfId="0" applyFont="1" applyAlignment="1">
      <alignment horizontal="right" vertical="center"/>
    </xf>
    <xf numFmtId="179" fontId="34" fillId="0" borderId="0" xfId="1" applyNumberFormat="1" applyFont="1" applyAlignment="1">
      <alignment horizontal="right" vertical="center"/>
    </xf>
    <xf numFmtId="0" fontId="60" fillId="0" borderId="0" xfId="0" applyFont="1" applyProtection="1">
      <alignment vertical="center"/>
      <protection hidden="1"/>
    </xf>
    <xf numFmtId="0" fontId="61" fillId="0" borderId="0" xfId="0" applyFont="1" applyProtection="1">
      <alignment vertical="center"/>
      <protection hidden="1"/>
    </xf>
    <xf numFmtId="0" fontId="0" fillId="9" borderId="0" xfId="0" applyFill="1" applyProtection="1">
      <alignment vertical="center"/>
      <protection hidden="1"/>
    </xf>
    <xf numFmtId="0" fontId="62" fillId="6" borderId="0" xfId="0" applyFont="1" applyFill="1" applyProtection="1">
      <alignment vertical="center"/>
      <protection hidden="1"/>
    </xf>
    <xf numFmtId="0" fontId="37" fillId="0" borderId="0" xfId="0" applyFont="1" applyAlignment="1">
      <alignment vertical="center" wrapText="1" shrinkToFit="1"/>
    </xf>
    <xf numFmtId="0" fontId="37" fillId="0" borderId="0" xfId="0" applyFont="1" applyAlignment="1">
      <alignment vertical="center" shrinkToFit="1"/>
    </xf>
    <xf numFmtId="0" fontId="4" fillId="5" borderId="0" xfId="0" applyFont="1" applyFill="1" applyAlignment="1" applyProtection="1">
      <alignment vertical="center" wrapText="1"/>
      <protection hidden="1"/>
    </xf>
    <xf numFmtId="0" fontId="19" fillId="5" borderId="0" xfId="0" applyFont="1" applyFill="1" applyAlignment="1" applyProtection="1">
      <alignment vertical="center" wrapText="1"/>
      <protection hidden="1"/>
    </xf>
    <xf numFmtId="0" fontId="19" fillId="0" borderId="0" xfId="0" applyFont="1" applyAlignment="1" applyProtection="1">
      <alignment horizontal="center" vertical="center" wrapText="1"/>
      <protection hidden="1"/>
    </xf>
    <xf numFmtId="182" fontId="19" fillId="0" borderId="0" xfId="0" applyNumberFormat="1" applyFont="1" applyAlignment="1" applyProtection="1">
      <alignment horizontal="center" vertical="center" wrapText="1"/>
      <protection hidden="1"/>
    </xf>
    <xf numFmtId="0" fontId="4" fillId="5" borderId="5" xfId="0" applyFont="1" applyFill="1" applyBorder="1" applyAlignment="1" applyProtection="1">
      <alignment vertical="center" wrapText="1"/>
      <protection hidden="1"/>
    </xf>
    <xf numFmtId="0" fontId="19" fillId="9" borderId="5" xfId="0" applyFont="1" applyFill="1" applyBorder="1" applyAlignment="1" applyProtection="1">
      <alignment horizontal="center" vertical="center" wrapText="1"/>
      <protection hidden="1"/>
    </xf>
    <xf numFmtId="0" fontId="19" fillId="5" borderId="5" xfId="0" applyFont="1" applyFill="1" applyBorder="1" applyAlignment="1" applyProtection="1">
      <alignment vertical="center" wrapText="1"/>
      <protection hidden="1"/>
    </xf>
    <xf numFmtId="0" fontId="19" fillId="0" borderId="5" xfId="0" applyFont="1" applyBorder="1" applyAlignment="1" applyProtection="1">
      <alignment horizontal="center" vertical="center" wrapText="1"/>
      <protection hidden="1"/>
    </xf>
    <xf numFmtId="0" fontId="4" fillId="5" borderId="5" xfId="0" applyFont="1" applyFill="1" applyBorder="1" applyAlignment="1" applyProtection="1">
      <alignment horizontal="right" vertical="center" wrapText="1"/>
      <protection hidden="1"/>
    </xf>
    <xf numFmtId="0" fontId="19" fillId="0" borderId="5" xfId="0" applyFont="1" applyBorder="1" applyAlignment="1" applyProtection="1">
      <alignment vertical="center" wrapText="1"/>
      <protection hidden="1"/>
    </xf>
    <xf numFmtId="0" fontId="19" fillId="9" borderId="5" xfId="0" applyFont="1" applyFill="1" applyBorder="1" applyAlignment="1" applyProtection="1">
      <alignment vertical="center" wrapText="1"/>
      <protection hidden="1"/>
    </xf>
    <xf numFmtId="182" fontId="19" fillId="9" borderId="5" xfId="0" applyNumberFormat="1" applyFont="1" applyFill="1" applyBorder="1" applyAlignment="1" applyProtection="1">
      <alignment horizontal="center" vertical="center" wrapText="1"/>
      <protection hidden="1"/>
    </xf>
    <xf numFmtId="182" fontId="19" fillId="0" borderId="5" xfId="0" applyNumberFormat="1" applyFont="1" applyBorder="1" applyAlignment="1" applyProtection="1">
      <alignment horizontal="center" vertical="center" wrapText="1"/>
      <protection hidden="1"/>
    </xf>
    <xf numFmtId="0" fontId="15" fillId="0" borderId="5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9" borderId="5" xfId="0" applyFont="1" applyFill="1" applyBorder="1" applyAlignment="1">
      <alignment vertical="center" wrapText="1"/>
    </xf>
    <xf numFmtId="0" fontId="3" fillId="0" borderId="0" xfId="0" applyFont="1" applyProtection="1">
      <alignment vertical="center"/>
      <protection hidden="1"/>
    </xf>
    <xf numFmtId="0" fontId="64" fillId="0" borderId="5" xfId="0" applyFont="1" applyBorder="1" applyAlignment="1">
      <alignment horizontal="center" vertical="center"/>
    </xf>
    <xf numFmtId="180" fontId="3" fillId="9" borderId="0" xfId="6" applyNumberFormat="1" applyFill="1" applyAlignment="1" applyProtection="1">
      <alignment horizontal="center" vertical="center"/>
      <protection hidden="1"/>
    </xf>
    <xf numFmtId="176" fontId="57" fillId="9" borderId="0" xfId="7" applyNumberFormat="1" applyFont="1" applyFill="1" applyBorder="1" applyAlignment="1">
      <alignment horizontal="center" vertical="center"/>
    </xf>
    <xf numFmtId="0" fontId="3" fillId="9" borderId="0" xfId="0" applyFont="1" applyFill="1" applyProtection="1">
      <alignment vertical="center"/>
      <protection hidden="1"/>
    </xf>
    <xf numFmtId="0" fontId="7" fillId="9" borderId="5" xfId="0" applyFont="1" applyFill="1" applyBorder="1" applyAlignment="1">
      <alignment horizontal="center" wrapText="1"/>
    </xf>
    <xf numFmtId="181" fontId="7" fillId="9" borderId="6" xfId="0" applyNumberFormat="1" applyFont="1" applyFill="1" applyBorder="1" applyAlignment="1">
      <alignment horizontal="center" vertical="center" wrapText="1"/>
    </xf>
    <xf numFmtId="176" fontId="57" fillId="0" borderId="0" xfId="7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wrapText="1"/>
    </xf>
    <xf numFmtId="181" fontId="7" fillId="0" borderId="5" xfId="0" applyNumberFormat="1" applyFont="1" applyBorder="1" applyAlignment="1">
      <alignment horizontal="center" vertical="center" wrapText="1"/>
    </xf>
    <xf numFmtId="181" fontId="7" fillId="9" borderId="5" xfId="0" applyNumberFormat="1" applyFont="1" applyFill="1" applyBorder="1" applyAlignment="1">
      <alignment horizontal="center" vertical="center" wrapText="1"/>
    </xf>
    <xf numFmtId="181" fontId="7" fillId="0" borderId="6" xfId="0" applyNumberFormat="1" applyFont="1" applyBorder="1" applyAlignment="1">
      <alignment horizontal="center" vertical="center" wrapText="1"/>
    </xf>
    <xf numFmtId="0" fontId="3" fillId="9" borderId="0" xfId="0" applyFont="1" applyFill="1" applyAlignment="1" applyProtection="1">
      <alignment horizontal="center" vertical="center"/>
      <protection hidden="1"/>
    </xf>
    <xf numFmtId="0" fontId="3" fillId="9" borderId="0" xfId="0" applyFont="1" applyFill="1">
      <alignment vertical="center"/>
    </xf>
    <xf numFmtId="0" fontId="5" fillId="2" borderId="0" xfId="0" applyFont="1" applyFill="1">
      <alignment vertical="center"/>
    </xf>
    <xf numFmtId="0" fontId="5" fillId="0" borderId="79" xfId="0" applyFont="1" applyBorder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19" fillId="5" borderId="0" xfId="16" applyFont="1" applyFill="1" applyAlignment="1">
      <alignment vertical="center" wrapText="1"/>
    </xf>
    <xf numFmtId="0" fontId="18" fillId="6" borderId="5" xfId="16" applyFont="1" applyFill="1" applyBorder="1" applyAlignment="1">
      <alignment horizontal="center" vertical="center" wrapText="1"/>
    </xf>
    <xf numFmtId="0" fontId="18" fillId="6" borderId="54" xfId="16" applyFont="1" applyFill="1" applyBorder="1" applyAlignment="1">
      <alignment horizontal="center" vertical="center" wrapText="1"/>
    </xf>
    <xf numFmtId="0" fontId="15" fillId="0" borderId="5" xfId="16" applyFont="1" applyBorder="1" applyAlignment="1">
      <alignment vertical="center" wrapText="1"/>
    </xf>
    <xf numFmtId="0" fontId="18" fillId="20" borderId="5" xfId="16" applyFont="1" applyFill="1" applyBorder="1" applyAlignment="1">
      <alignment horizontal="center" vertical="center" wrapText="1"/>
    </xf>
    <xf numFmtId="0" fontId="15" fillId="20" borderId="5" xfId="16" applyFont="1" applyFill="1" applyBorder="1" applyAlignment="1">
      <alignment horizontal="center" vertical="center" wrapText="1"/>
    </xf>
    <xf numFmtId="0" fontId="15" fillId="31" borderId="5" xfId="16" applyFont="1" applyFill="1" applyBorder="1" applyAlignment="1">
      <alignment horizontal="center" vertical="center" wrapText="1"/>
    </xf>
    <xf numFmtId="0" fontId="15" fillId="11" borderId="5" xfId="16" applyFont="1" applyFill="1" applyBorder="1" applyAlignment="1">
      <alignment horizontal="center" vertical="center" wrapText="1"/>
    </xf>
    <xf numFmtId="0" fontId="15" fillId="11" borderId="5" xfId="16" quotePrefix="1" applyFont="1" applyFill="1" applyBorder="1" applyAlignment="1">
      <alignment horizontal="center" vertical="center" wrapText="1"/>
    </xf>
    <xf numFmtId="0" fontId="15" fillId="21" borderId="5" xfId="16" applyFont="1" applyFill="1" applyBorder="1" applyAlignment="1">
      <alignment horizontal="center" vertical="center" wrapText="1"/>
    </xf>
    <xf numFmtId="0" fontId="15" fillId="20" borderId="5" xfId="16" quotePrefix="1" applyFont="1" applyFill="1" applyBorder="1" applyAlignment="1">
      <alignment horizontal="center" vertical="center" wrapText="1"/>
    </xf>
    <xf numFmtId="0" fontId="67" fillId="0" borderId="5" xfId="16" applyFont="1" applyBorder="1" applyAlignment="1">
      <alignment horizontal="center" vertical="center" wrapText="1"/>
    </xf>
    <xf numFmtId="0" fontId="15" fillId="20" borderId="42" xfId="16" quotePrefix="1" applyFont="1" applyFill="1" applyBorder="1" applyAlignment="1">
      <alignment horizontal="center" vertical="center" wrapText="1"/>
    </xf>
    <xf numFmtId="0" fontId="18" fillId="20" borderId="42" xfId="16" applyFont="1" applyFill="1" applyBorder="1" applyAlignment="1">
      <alignment horizontal="center" vertical="center" wrapText="1"/>
    </xf>
    <xf numFmtId="0" fontId="15" fillId="20" borderId="42" xfId="16" applyFont="1" applyFill="1" applyBorder="1" applyAlignment="1">
      <alignment horizontal="center" vertical="center" wrapText="1"/>
    </xf>
    <xf numFmtId="0" fontId="15" fillId="31" borderId="42" xfId="16" applyFont="1" applyFill="1" applyBorder="1" applyAlignment="1">
      <alignment horizontal="center" vertical="center" wrapText="1"/>
    </xf>
    <xf numFmtId="0" fontId="15" fillId="11" borderId="42" xfId="16" applyFont="1" applyFill="1" applyBorder="1" applyAlignment="1">
      <alignment horizontal="center" vertical="center" wrapText="1"/>
    </xf>
    <xf numFmtId="0" fontId="15" fillId="21" borderId="42" xfId="16" applyFont="1" applyFill="1" applyBorder="1" applyAlignment="1">
      <alignment horizontal="center" vertical="center" wrapText="1"/>
    </xf>
    <xf numFmtId="0" fontId="15" fillId="20" borderId="7" xfId="16" applyFont="1" applyFill="1" applyBorder="1" applyAlignment="1">
      <alignment horizontal="center" vertical="center" wrapText="1"/>
    </xf>
    <xf numFmtId="0" fontId="18" fillId="20" borderId="7" xfId="16" applyFont="1" applyFill="1" applyBorder="1" applyAlignment="1">
      <alignment horizontal="center" vertical="center" wrapText="1"/>
    </xf>
    <xf numFmtId="0" fontId="15" fillId="31" borderId="7" xfId="16" applyFont="1" applyFill="1" applyBorder="1" applyAlignment="1">
      <alignment horizontal="center" vertical="center" wrapText="1"/>
    </xf>
    <xf numFmtId="0" fontId="15" fillId="11" borderId="7" xfId="16" applyFont="1" applyFill="1" applyBorder="1" applyAlignment="1">
      <alignment horizontal="center" vertical="center" wrapText="1"/>
    </xf>
    <xf numFmtId="0" fontId="15" fillId="21" borderId="7" xfId="16" applyFont="1" applyFill="1" applyBorder="1" applyAlignment="1">
      <alignment horizontal="center" vertical="center" wrapText="1"/>
    </xf>
    <xf numFmtId="0" fontId="18" fillId="5" borderId="7" xfId="16" applyFont="1" applyFill="1" applyBorder="1" applyAlignment="1">
      <alignment horizontal="center" vertical="center" wrapText="1"/>
    </xf>
    <xf numFmtId="0" fontId="18" fillId="5" borderId="5" xfId="16" applyFont="1" applyFill="1" applyBorder="1" applyAlignment="1">
      <alignment horizontal="center" vertical="center" wrapText="1"/>
    </xf>
    <xf numFmtId="0" fontId="15" fillId="20" borderId="13" xfId="16" applyFont="1" applyFill="1" applyBorder="1" applyAlignment="1">
      <alignment horizontal="center" vertical="center" wrapText="1"/>
    </xf>
    <xf numFmtId="0" fontId="18" fillId="20" borderId="13" xfId="16" applyFont="1" applyFill="1" applyBorder="1" applyAlignment="1">
      <alignment horizontal="center" vertical="center" wrapText="1"/>
    </xf>
    <xf numFmtId="0" fontId="15" fillId="31" borderId="13" xfId="16" applyFont="1" applyFill="1" applyBorder="1" applyAlignment="1">
      <alignment horizontal="center" vertical="center" wrapText="1"/>
    </xf>
    <xf numFmtId="0" fontId="15" fillId="11" borderId="13" xfId="16" applyFont="1" applyFill="1" applyBorder="1" applyAlignment="1">
      <alignment horizontal="center" vertical="center" wrapText="1"/>
    </xf>
    <xf numFmtId="0" fontId="15" fillId="21" borderId="13" xfId="16" applyFont="1" applyFill="1" applyBorder="1" applyAlignment="1">
      <alignment horizontal="center" vertical="center" wrapText="1"/>
    </xf>
    <xf numFmtId="0" fontId="18" fillId="5" borderId="13" xfId="16" applyFont="1" applyFill="1" applyBorder="1" applyAlignment="1">
      <alignment horizontal="center" vertical="center" wrapText="1"/>
    </xf>
    <xf numFmtId="0" fontId="15" fillId="5" borderId="65" xfId="16" applyFont="1" applyFill="1" applyBorder="1" applyAlignment="1">
      <alignment vertical="center" wrapText="1"/>
    </xf>
    <xf numFmtId="0" fontId="15" fillId="5" borderId="7" xfId="16" applyFont="1" applyFill="1" applyBorder="1" applyAlignment="1">
      <alignment vertical="center" wrapText="1"/>
    </xf>
    <xf numFmtId="0" fontId="15" fillId="5" borderId="64" xfId="16" applyFont="1" applyFill="1" applyBorder="1" applyAlignment="1">
      <alignment vertical="center" wrapText="1"/>
    </xf>
    <xf numFmtId="3" fontId="15" fillId="5" borderId="7" xfId="16" applyNumberFormat="1" applyFont="1" applyFill="1" applyBorder="1" applyAlignment="1">
      <alignment horizontal="center" vertical="center" wrapText="1"/>
    </xf>
    <xf numFmtId="3" fontId="67" fillId="5" borderId="83" xfId="16" applyNumberFormat="1" applyFont="1" applyFill="1" applyBorder="1" applyAlignment="1">
      <alignment horizontal="center" vertical="center" wrapText="1"/>
    </xf>
    <xf numFmtId="3" fontId="15" fillId="5" borderId="83" xfId="16" applyNumberFormat="1" applyFont="1" applyFill="1" applyBorder="1" applyAlignment="1">
      <alignment horizontal="center" vertical="center" wrapText="1"/>
    </xf>
    <xf numFmtId="3" fontId="68" fillId="5" borderId="7" xfId="16" applyNumberFormat="1" applyFont="1" applyFill="1" applyBorder="1" applyAlignment="1">
      <alignment horizontal="center" vertical="center" wrapText="1"/>
    </xf>
    <xf numFmtId="3" fontId="18" fillId="5" borderId="7" xfId="16" applyNumberFormat="1" applyFont="1" applyFill="1" applyBorder="1" applyAlignment="1">
      <alignment horizontal="center" vertical="center" wrapText="1"/>
    </xf>
    <xf numFmtId="3" fontId="66" fillId="5" borderId="83" xfId="16" applyNumberFormat="1" applyFont="1" applyFill="1" applyBorder="1" applyAlignment="1">
      <alignment horizontal="center" vertical="center" wrapText="1"/>
    </xf>
    <xf numFmtId="3" fontId="18" fillId="5" borderId="83" xfId="16" applyNumberFormat="1" applyFont="1" applyFill="1" applyBorder="1" applyAlignment="1">
      <alignment horizontal="center" vertical="center" wrapText="1"/>
    </xf>
    <xf numFmtId="0" fontId="67" fillId="5" borderId="32" xfId="16" applyFont="1" applyFill="1" applyBorder="1" applyAlignment="1">
      <alignment horizontal="center" vertical="center" wrapText="1"/>
    </xf>
    <xf numFmtId="0" fontId="15" fillId="5" borderId="45" xfId="16" applyFont="1" applyFill="1" applyBorder="1" applyAlignment="1">
      <alignment vertical="center" wrapText="1"/>
    </xf>
    <xf numFmtId="0" fontId="15" fillId="5" borderId="32" xfId="16" applyFont="1" applyFill="1" applyBorder="1" applyAlignment="1">
      <alignment vertical="center" wrapText="1"/>
    </xf>
    <xf numFmtId="0" fontId="15" fillId="5" borderId="75" xfId="16" applyFont="1" applyFill="1" applyBorder="1" applyAlignment="1">
      <alignment vertical="center" wrapText="1"/>
    </xf>
    <xf numFmtId="3" fontId="15" fillId="5" borderId="32" xfId="16" applyNumberFormat="1" applyFont="1" applyFill="1" applyBorder="1" applyAlignment="1">
      <alignment horizontal="center" vertical="center" wrapText="1"/>
    </xf>
    <xf numFmtId="3" fontId="67" fillId="5" borderId="84" xfId="16" applyNumberFormat="1" applyFont="1" applyFill="1" applyBorder="1" applyAlignment="1">
      <alignment horizontal="center" vertical="center" wrapText="1"/>
    </xf>
    <xf numFmtId="3" fontId="15" fillId="5" borderId="84" xfId="16" applyNumberFormat="1" applyFont="1" applyFill="1" applyBorder="1" applyAlignment="1">
      <alignment horizontal="center" vertical="center" wrapText="1"/>
    </xf>
    <xf numFmtId="3" fontId="18" fillId="5" borderId="32" xfId="16" applyNumberFormat="1" applyFont="1" applyFill="1" applyBorder="1" applyAlignment="1">
      <alignment horizontal="center" vertical="center" wrapText="1"/>
    </xf>
    <xf numFmtId="3" fontId="66" fillId="5" borderId="84" xfId="16" applyNumberFormat="1" applyFont="1" applyFill="1" applyBorder="1" applyAlignment="1">
      <alignment horizontal="center" vertical="center" wrapText="1"/>
    </xf>
    <xf numFmtId="3" fontId="18" fillId="5" borderId="84" xfId="16" applyNumberFormat="1" applyFont="1" applyFill="1" applyBorder="1" applyAlignment="1">
      <alignment horizontal="center" vertical="center" wrapText="1"/>
    </xf>
    <xf numFmtId="0" fontId="15" fillId="5" borderId="6" xfId="16" applyFont="1" applyFill="1" applyBorder="1" applyAlignment="1">
      <alignment vertical="center" wrapText="1"/>
    </xf>
    <xf numFmtId="0" fontId="15" fillId="5" borderId="5" xfId="16" applyFont="1" applyFill="1" applyBorder="1" applyAlignment="1">
      <alignment vertical="center" wrapText="1"/>
    </xf>
    <xf numFmtId="0" fontId="15" fillId="5" borderId="54" xfId="16" applyFont="1" applyFill="1" applyBorder="1" applyAlignment="1">
      <alignment vertical="center" wrapText="1"/>
    </xf>
    <xf numFmtId="0" fontId="67" fillId="5" borderId="85" xfId="16" applyFont="1" applyFill="1" applyBorder="1" applyAlignment="1">
      <alignment horizontal="center" vertical="center" wrapText="1"/>
    </xf>
    <xf numFmtId="0" fontId="15" fillId="5" borderId="85" xfId="16" applyFont="1" applyFill="1" applyBorder="1" applyAlignment="1">
      <alignment horizontal="center" vertical="center" wrapText="1"/>
    </xf>
    <xf numFmtId="0" fontId="68" fillId="5" borderId="5" xfId="16" applyFont="1" applyFill="1" applyBorder="1" applyAlignment="1">
      <alignment horizontal="center" vertical="center" wrapText="1"/>
    </xf>
    <xf numFmtId="0" fontId="66" fillId="5" borderId="85" xfId="16" applyFont="1" applyFill="1" applyBorder="1" applyAlignment="1">
      <alignment horizontal="center" vertical="center" wrapText="1"/>
    </xf>
    <xf numFmtId="0" fontId="18" fillId="5" borderId="85" xfId="16" applyFont="1" applyFill="1" applyBorder="1" applyAlignment="1">
      <alignment horizontal="center" vertical="center" wrapText="1"/>
    </xf>
    <xf numFmtId="3" fontId="15" fillId="5" borderId="5" xfId="16" applyNumberFormat="1" applyFont="1" applyFill="1" applyBorder="1" applyAlignment="1">
      <alignment horizontal="center" vertical="center" wrapText="1"/>
    </xf>
    <xf numFmtId="3" fontId="15" fillId="5" borderId="85" xfId="16" applyNumberFormat="1" applyFont="1" applyFill="1" applyBorder="1" applyAlignment="1">
      <alignment horizontal="center" vertical="center" wrapText="1"/>
    </xf>
    <xf numFmtId="3" fontId="68" fillId="5" borderId="5" xfId="16" applyNumberFormat="1" applyFont="1" applyFill="1" applyBorder="1" applyAlignment="1">
      <alignment horizontal="center" vertical="center" wrapText="1"/>
    </xf>
    <xf numFmtId="3" fontId="18" fillId="5" borderId="5" xfId="16" applyNumberFormat="1" applyFont="1" applyFill="1" applyBorder="1" applyAlignment="1">
      <alignment horizontal="center" vertical="center" wrapText="1"/>
    </xf>
    <xf numFmtId="3" fontId="18" fillId="5" borderId="85" xfId="16" applyNumberFormat="1" applyFont="1" applyFill="1" applyBorder="1" applyAlignment="1">
      <alignment horizontal="center" vertical="center" wrapText="1"/>
    </xf>
    <xf numFmtId="0" fontId="67" fillId="5" borderId="5" xfId="16" applyFont="1" applyFill="1" applyBorder="1" applyAlignment="1">
      <alignment horizontal="center" vertical="center" wrapText="1"/>
    </xf>
    <xf numFmtId="0" fontId="15" fillId="5" borderId="36" xfId="16" applyFont="1" applyFill="1" applyBorder="1" applyAlignment="1">
      <alignment vertical="center" wrapText="1"/>
    </xf>
    <xf numFmtId="0" fontId="15" fillId="5" borderId="13" xfId="16" applyFont="1" applyFill="1" applyBorder="1" applyAlignment="1">
      <alignment vertical="center" wrapText="1"/>
    </xf>
    <xf numFmtId="0" fontId="15" fillId="5" borderId="48" xfId="16" applyFont="1" applyFill="1" applyBorder="1" applyAlignment="1">
      <alignment vertical="center" wrapText="1"/>
    </xf>
    <xf numFmtId="3" fontId="15" fillId="5" borderId="13" xfId="16" applyNumberFormat="1" applyFont="1" applyFill="1" applyBorder="1" applyAlignment="1">
      <alignment horizontal="center" vertical="center" wrapText="1"/>
    </xf>
    <xf numFmtId="3" fontId="15" fillId="5" borderId="88" xfId="16" applyNumberFormat="1" applyFont="1" applyFill="1" applyBorder="1" applyAlignment="1">
      <alignment horizontal="center" vertical="center" wrapText="1"/>
    </xf>
    <xf numFmtId="3" fontId="67" fillId="5" borderId="88" xfId="16" applyNumberFormat="1" applyFont="1" applyFill="1" applyBorder="1" applyAlignment="1">
      <alignment horizontal="center" vertical="center" wrapText="1"/>
    </xf>
    <xf numFmtId="3" fontId="18" fillId="5" borderId="13" xfId="16" applyNumberFormat="1" applyFont="1" applyFill="1" applyBorder="1" applyAlignment="1">
      <alignment horizontal="center" vertical="center" wrapText="1"/>
    </xf>
    <xf numFmtId="3" fontId="18" fillId="5" borderId="88" xfId="16" applyNumberFormat="1" applyFont="1" applyFill="1" applyBorder="1" applyAlignment="1">
      <alignment horizontal="center" vertical="center" wrapText="1"/>
    </xf>
    <xf numFmtId="3" fontId="66" fillId="5" borderId="88" xfId="16" applyNumberFormat="1" applyFont="1" applyFill="1" applyBorder="1" applyAlignment="1">
      <alignment horizontal="center" vertical="center" wrapText="1"/>
    </xf>
    <xf numFmtId="0" fontId="15" fillId="5" borderId="84" xfId="16" applyFont="1" applyFill="1" applyBorder="1" applyAlignment="1">
      <alignment horizontal="center" vertical="center" wrapText="1"/>
    </xf>
    <xf numFmtId="0" fontId="18" fillId="5" borderId="32" xfId="16" applyFont="1" applyFill="1" applyBorder="1" applyAlignment="1">
      <alignment horizontal="center" vertical="center" wrapText="1"/>
    </xf>
    <xf numFmtId="0" fontId="18" fillId="5" borderId="84" xfId="16" applyFont="1" applyFill="1" applyBorder="1" applyAlignment="1">
      <alignment horizontal="center" vertical="center" wrapText="1"/>
    </xf>
    <xf numFmtId="0" fontId="15" fillId="5" borderId="0" xfId="16" applyFont="1" applyFill="1" applyAlignment="1">
      <alignment vertical="center" wrapText="1"/>
    </xf>
    <xf numFmtId="3" fontId="67" fillId="5" borderId="85" xfId="16" applyNumberFormat="1" applyFont="1" applyFill="1" applyBorder="1" applyAlignment="1">
      <alignment horizontal="center" vertical="center" wrapText="1"/>
    </xf>
    <xf numFmtId="3" fontId="66" fillId="5" borderId="85" xfId="16" applyNumberFormat="1" applyFont="1" applyFill="1" applyBorder="1" applyAlignment="1">
      <alignment horizontal="center" vertical="center" wrapText="1"/>
    </xf>
    <xf numFmtId="0" fontId="15" fillId="5" borderId="89" xfId="16" applyFont="1" applyFill="1" applyBorder="1" applyAlignment="1">
      <alignment horizontal="center" vertical="center" wrapText="1"/>
    </xf>
    <xf numFmtId="0" fontId="18" fillId="5" borderId="42" xfId="16" applyFont="1" applyFill="1" applyBorder="1" applyAlignment="1">
      <alignment horizontal="center" vertical="center" wrapText="1"/>
    </xf>
    <xf numFmtId="0" fontId="18" fillId="5" borderId="89" xfId="16" applyFont="1" applyFill="1" applyBorder="1" applyAlignment="1">
      <alignment horizontal="center" vertical="center" wrapText="1"/>
    </xf>
    <xf numFmtId="0" fontId="15" fillId="5" borderId="82" xfId="16" applyFont="1" applyFill="1" applyBorder="1" applyAlignment="1">
      <alignment vertical="center" wrapText="1"/>
    </xf>
    <xf numFmtId="0" fontId="15" fillId="5" borderId="47" xfId="16" applyFont="1" applyFill="1" applyBorder="1" applyAlignment="1">
      <alignment vertical="center" wrapText="1"/>
    </xf>
    <xf numFmtId="0" fontId="15" fillId="5" borderId="81" xfId="16" applyFont="1" applyFill="1" applyBorder="1" applyAlignment="1">
      <alignment vertical="center" wrapText="1"/>
    </xf>
    <xf numFmtId="0" fontId="15" fillId="5" borderId="90" xfId="16" applyFont="1" applyFill="1" applyBorder="1" applyAlignment="1">
      <alignment horizontal="center" vertical="center" wrapText="1"/>
    </xf>
    <xf numFmtId="0" fontId="68" fillId="5" borderId="47" xfId="16" applyFont="1" applyFill="1" applyBorder="1" applyAlignment="1">
      <alignment horizontal="center" vertical="center" wrapText="1"/>
    </xf>
    <xf numFmtId="0" fontId="18" fillId="5" borderId="47" xfId="16" applyFont="1" applyFill="1" applyBorder="1" applyAlignment="1">
      <alignment horizontal="center" vertical="center" wrapText="1"/>
    </xf>
    <xf numFmtId="0" fontId="18" fillId="5" borderId="90" xfId="16" applyFont="1" applyFill="1" applyBorder="1" applyAlignment="1">
      <alignment horizontal="center" vertical="center" wrapText="1"/>
    </xf>
    <xf numFmtId="0" fontId="19" fillId="5" borderId="76" xfId="16" applyFont="1" applyFill="1" applyBorder="1" applyAlignment="1">
      <alignment vertical="center" wrapText="1"/>
    </xf>
    <xf numFmtId="0" fontId="19" fillId="5" borderId="91" xfId="16" applyFont="1" applyFill="1" applyBorder="1" applyAlignment="1">
      <alignment horizontal="center" vertical="center" wrapText="1"/>
    </xf>
    <xf numFmtId="0" fontId="22" fillId="5" borderId="91" xfId="16" applyFont="1" applyFill="1" applyBorder="1" applyAlignment="1">
      <alignment horizontal="center" vertical="center" wrapText="1"/>
    </xf>
    <xf numFmtId="0" fontId="19" fillId="5" borderId="55" xfId="16" applyFont="1" applyFill="1" applyBorder="1" applyAlignment="1">
      <alignment vertical="center" wrapText="1"/>
    </xf>
    <xf numFmtId="0" fontId="19" fillId="5" borderId="92" xfId="16" applyFont="1" applyFill="1" applyBorder="1" applyAlignment="1">
      <alignment horizontal="center" vertical="center" wrapText="1"/>
    </xf>
    <xf numFmtId="0" fontId="22" fillId="5" borderId="92" xfId="16" applyFont="1" applyFill="1" applyBorder="1" applyAlignment="1">
      <alignment horizontal="center" vertical="center" wrapText="1"/>
    </xf>
    <xf numFmtId="0" fontId="67" fillId="5" borderId="42" xfId="16" applyFont="1" applyFill="1" applyBorder="1" applyAlignment="1">
      <alignment horizontal="center" vertical="center" wrapText="1"/>
    </xf>
    <xf numFmtId="0" fontId="19" fillId="5" borderId="41" xfId="16" applyFont="1" applyFill="1" applyBorder="1" applyAlignment="1">
      <alignment vertical="center" wrapText="1"/>
    </xf>
    <xf numFmtId="0" fontId="19" fillId="5" borderId="93" xfId="16" applyFont="1" applyFill="1" applyBorder="1" applyAlignment="1">
      <alignment horizontal="center" vertical="center" wrapText="1"/>
    </xf>
    <xf numFmtId="3" fontId="15" fillId="5" borderId="42" xfId="16" applyNumberFormat="1" applyFont="1" applyFill="1" applyBorder="1" applyAlignment="1">
      <alignment horizontal="center" vertical="center" wrapText="1"/>
    </xf>
    <xf numFmtId="0" fontId="22" fillId="5" borderId="93" xfId="16" applyFont="1" applyFill="1" applyBorder="1" applyAlignment="1">
      <alignment horizontal="center" vertical="center" wrapText="1"/>
    </xf>
    <xf numFmtId="0" fontId="19" fillId="5" borderId="49" xfId="16" applyFont="1" applyFill="1" applyBorder="1" applyAlignment="1">
      <alignment vertical="center" wrapText="1"/>
    </xf>
    <xf numFmtId="0" fontId="19" fillId="5" borderId="94" xfId="16" applyFont="1" applyFill="1" applyBorder="1" applyAlignment="1">
      <alignment horizontal="center" vertical="center" wrapText="1"/>
    </xf>
    <xf numFmtId="0" fontId="22" fillId="5" borderId="94" xfId="16" applyFont="1" applyFill="1" applyBorder="1" applyAlignment="1">
      <alignment horizontal="center" vertical="center" wrapText="1"/>
    </xf>
    <xf numFmtId="0" fontId="15" fillId="5" borderId="18" xfId="16" applyFont="1" applyFill="1" applyBorder="1" applyAlignment="1">
      <alignment vertical="center" wrapText="1"/>
    </xf>
    <xf numFmtId="0" fontId="19" fillId="5" borderId="18" xfId="16" applyFont="1" applyFill="1" applyBorder="1" applyAlignment="1">
      <alignment vertical="center" wrapText="1"/>
    </xf>
    <xf numFmtId="0" fontId="19" fillId="5" borderId="95" xfId="16" applyFont="1" applyFill="1" applyBorder="1" applyAlignment="1">
      <alignment horizontal="center" vertical="center" wrapText="1"/>
    </xf>
    <xf numFmtId="0" fontId="22" fillId="5" borderId="95" xfId="16" applyFont="1" applyFill="1" applyBorder="1" applyAlignment="1">
      <alignment horizontal="center" vertical="center" wrapText="1"/>
    </xf>
    <xf numFmtId="0" fontId="15" fillId="5" borderId="55" xfId="16" applyFont="1" applyFill="1" applyBorder="1" applyAlignment="1">
      <alignment vertical="center" wrapText="1"/>
    </xf>
    <xf numFmtId="0" fontId="15" fillId="5" borderId="49" xfId="16" applyFont="1" applyFill="1" applyBorder="1" applyAlignment="1">
      <alignment vertical="center" wrapText="1"/>
    </xf>
    <xf numFmtId="3" fontId="18" fillId="5" borderId="42" xfId="16" applyNumberFormat="1" applyFont="1" applyFill="1" applyBorder="1" applyAlignment="1">
      <alignment horizontal="center" vertical="center" wrapText="1"/>
    </xf>
    <xf numFmtId="0" fontId="15" fillId="5" borderId="76" xfId="16" applyFont="1" applyFill="1" applyBorder="1" applyAlignment="1">
      <alignment vertical="center" wrapText="1"/>
    </xf>
    <xf numFmtId="194" fontId="0" fillId="0" borderId="0" xfId="0" applyNumberFormat="1" applyAlignment="1">
      <alignment horizontal="center" vertical="center"/>
    </xf>
    <xf numFmtId="0" fontId="15" fillId="5" borderId="47" xfId="16" applyFont="1" applyFill="1" applyBorder="1" applyAlignment="1">
      <alignment horizontal="center" vertical="center" wrapText="1"/>
    </xf>
    <xf numFmtId="0" fontId="15" fillId="5" borderId="32" xfId="16" applyFont="1" applyFill="1" applyBorder="1" applyAlignment="1">
      <alignment horizontal="center" vertical="center" wrapText="1"/>
    </xf>
    <xf numFmtId="0" fontId="15" fillId="5" borderId="5" xfId="16" applyFont="1" applyFill="1" applyBorder="1" applyAlignment="1">
      <alignment horizontal="center" vertical="center" wrapText="1"/>
    </xf>
    <xf numFmtId="0" fontId="15" fillId="5" borderId="42" xfId="16" applyFont="1" applyFill="1" applyBorder="1" applyAlignment="1">
      <alignment horizontal="center" vertical="center" wrapText="1"/>
    </xf>
    <xf numFmtId="0" fontId="15" fillId="5" borderId="7" xfId="16" applyFont="1" applyFill="1" applyBorder="1" applyAlignment="1">
      <alignment horizontal="center" vertical="center" wrapText="1"/>
    </xf>
    <xf numFmtId="0" fontId="15" fillId="5" borderId="13" xfId="16" applyFont="1" applyFill="1" applyBorder="1" applyAlignment="1">
      <alignment horizontal="center" vertical="center" wrapText="1"/>
    </xf>
    <xf numFmtId="0" fontId="15" fillId="5" borderId="64" xfId="16" applyFont="1" applyFill="1" applyBorder="1" applyAlignment="1">
      <alignment horizontal="center" vertical="center" wrapText="1"/>
    </xf>
    <xf numFmtId="0" fontId="15" fillId="5" borderId="54" xfId="16" applyFont="1" applyFill="1" applyBorder="1" applyAlignment="1">
      <alignment horizontal="center" vertical="center" wrapText="1"/>
    </xf>
    <xf numFmtId="0" fontId="15" fillId="5" borderId="48" xfId="16" applyFont="1" applyFill="1" applyBorder="1" applyAlignment="1">
      <alignment horizontal="center" vertical="center" wrapText="1"/>
    </xf>
    <xf numFmtId="0" fontId="15" fillId="0" borderId="5" xfId="16" applyFont="1" applyBorder="1" applyAlignment="1">
      <alignment horizontal="center" vertical="center" wrapText="1"/>
    </xf>
    <xf numFmtId="0" fontId="18" fillId="40" borderId="5" xfId="16" applyFont="1" applyFill="1" applyBorder="1" applyAlignment="1">
      <alignment horizontal="center" vertical="center" wrapText="1"/>
    </xf>
    <xf numFmtId="0" fontId="18" fillId="22" borderId="5" xfId="16" applyFont="1" applyFill="1" applyBorder="1" applyAlignment="1">
      <alignment horizontal="center" vertical="center" wrapText="1"/>
    </xf>
    <xf numFmtId="0" fontId="18" fillId="24" borderId="5" xfId="16" applyFont="1" applyFill="1" applyBorder="1" applyAlignment="1">
      <alignment horizontal="center" vertical="center" wrapText="1"/>
    </xf>
    <xf numFmtId="0" fontId="15" fillId="0" borderId="5" xfId="16" applyFont="1" applyBorder="1" applyAlignment="1">
      <alignment horizontal="left" vertical="center" wrapText="1"/>
    </xf>
    <xf numFmtId="3" fontId="66" fillId="5" borderId="32" xfId="16" applyNumberFormat="1" applyFont="1" applyFill="1" applyBorder="1" applyAlignment="1">
      <alignment horizontal="center" vertical="center" wrapText="1"/>
    </xf>
    <xf numFmtId="3" fontId="66" fillId="5" borderId="5" xfId="16" applyNumberFormat="1" applyFont="1" applyFill="1" applyBorder="1" applyAlignment="1">
      <alignment horizontal="center" vertical="center" wrapText="1"/>
    </xf>
    <xf numFmtId="0" fontId="69" fillId="41" borderId="5" xfId="16" applyFont="1" applyFill="1" applyBorder="1" applyAlignment="1">
      <alignment horizontal="center" vertical="center" wrapText="1"/>
    </xf>
    <xf numFmtId="0" fontId="69" fillId="41" borderId="85" xfId="16" applyFont="1" applyFill="1" applyBorder="1" applyAlignment="1">
      <alignment horizontal="center" vertical="center" wrapText="1"/>
    </xf>
    <xf numFmtId="0" fontId="70" fillId="41" borderId="5" xfId="16" applyFont="1" applyFill="1" applyBorder="1" applyAlignment="1">
      <alignment horizontal="center" vertical="center" wrapText="1"/>
    </xf>
    <xf numFmtId="0" fontId="70" fillId="41" borderId="85" xfId="16" applyFont="1" applyFill="1" applyBorder="1" applyAlignment="1">
      <alignment horizontal="center" vertical="center" wrapText="1"/>
    </xf>
    <xf numFmtId="3" fontId="71" fillId="5" borderId="7" xfId="16" applyNumberFormat="1" applyFont="1" applyFill="1" applyBorder="1" applyAlignment="1">
      <alignment horizontal="center" vertical="center" wrapText="1"/>
    </xf>
    <xf numFmtId="3" fontId="71" fillId="5" borderId="32" xfId="16" applyNumberFormat="1" applyFont="1" applyFill="1" applyBorder="1" applyAlignment="1">
      <alignment horizontal="center" vertical="center" wrapText="1"/>
    </xf>
    <xf numFmtId="0" fontId="71" fillId="5" borderId="5" xfId="16" applyFont="1" applyFill="1" applyBorder="1" applyAlignment="1">
      <alignment horizontal="center" vertical="center" wrapText="1"/>
    </xf>
    <xf numFmtId="3" fontId="71" fillId="5" borderId="5" xfId="16" applyNumberFormat="1" applyFont="1" applyFill="1" applyBorder="1" applyAlignment="1">
      <alignment horizontal="center" vertical="center" wrapText="1"/>
    </xf>
    <xf numFmtId="182" fontId="72" fillId="9" borderId="0" xfId="0" applyNumberFormat="1" applyFont="1" applyFill="1">
      <alignment vertical="center"/>
    </xf>
    <xf numFmtId="0" fontId="73" fillId="9" borderId="0" xfId="0" applyFont="1" applyFill="1">
      <alignment vertical="center"/>
    </xf>
    <xf numFmtId="0" fontId="73" fillId="9" borderId="0" xfId="0" applyFont="1" applyFill="1" applyProtection="1">
      <alignment vertical="center"/>
      <protection hidden="1"/>
    </xf>
    <xf numFmtId="183" fontId="19" fillId="5" borderId="0" xfId="0" applyNumberFormat="1" applyFont="1" applyFill="1" applyProtection="1">
      <alignment vertical="center"/>
      <protection hidden="1"/>
    </xf>
    <xf numFmtId="194" fontId="5" fillId="3" borderId="5" xfId="0" quotePrefix="1" applyNumberFormat="1" applyFont="1" applyFill="1" applyBorder="1" applyAlignment="1" applyProtection="1">
      <alignment horizontal="center" vertical="center"/>
      <protection hidden="1"/>
    </xf>
    <xf numFmtId="0" fontId="5" fillId="3" borderId="5" xfId="0" quotePrefix="1" applyFont="1" applyFill="1" applyBorder="1" applyAlignment="1" applyProtection="1">
      <alignment horizontal="center" vertical="center"/>
      <protection hidden="1"/>
    </xf>
    <xf numFmtId="0" fontId="74" fillId="5" borderId="0" xfId="0" applyFont="1" applyFill="1" applyProtection="1">
      <alignment vertical="center"/>
      <protection hidden="1"/>
    </xf>
    <xf numFmtId="176" fontId="74" fillId="5" borderId="0" xfId="0" applyNumberFormat="1" applyFont="1" applyFill="1" applyProtection="1">
      <alignment vertical="center"/>
      <protection hidden="1"/>
    </xf>
    <xf numFmtId="0" fontId="0" fillId="25" borderId="5" xfId="0" applyFill="1" applyBorder="1">
      <alignment vertical="center"/>
    </xf>
    <xf numFmtId="0" fontId="0" fillId="13" borderId="5" xfId="0" applyFill="1" applyBorder="1">
      <alignment vertical="center"/>
    </xf>
    <xf numFmtId="0" fontId="26" fillId="6" borderId="47" xfId="0" applyFont="1" applyFill="1" applyBorder="1" applyAlignment="1">
      <alignment vertical="center" wrapText="1"/>
    </xf>
    <xf numFmtId="0" fontId="75" fillId="42" borderId="5" xfId="16" applyFont="1" applyFill="1" applyBorder="1" applyAlignment="1">
      <alignment horizontal="center" vertical="center" wrapText="1"/>
    </xf>
    <xf numFmtId="0" fontId="66" fillId="5" borderId="7" xfId="16" applyFont="1" applyFill="1" applyBorder="1" applyAlignment="1">
      <alignment horizontal="center" vertical="center" wrapText="1"/>
    </xf>
    <xf numFmtId="0" fontId="66" fillId="5" borderId="5" xfId="16" applyFont="1" applyFill="1" applyBorder="1" applyAlignment="1">
      <alignment horizontal="center" vertical="center" wrapText="1"/>
    </xf>
    <xf numFmtId="0" fontId="66" fillId="5" borderId="13" xfId="16" applyFont="1" applyFill="1" applyBorder="1" applyAlignment="1">
      <alignment horizontal="center" vertical="center" wrapText="1"/>
    </xf>
    <xf numFmtId="3" fontId="66" fillId="5" borderId="13" xfId="16" applyNumberFormat="1" applyFont="1" applyFill="1" applyBorder="1" applyAlignment="1">
      <alignment horizontal="center" vertical="center" wrapText="1"/>
    </xf>
    <xf numFmtId="0" fontId="0" fillId="0" borderId="46" xfId="0" applyBorder="1" applyAlignment="1">
      <alignment horizontal="center" vertical="center"/>
    </xf>
    <xf numFmtId="0" fontId="77" fillId="0" borderId="16" xfId="0" applyFont="1" applyBorder="1" applyProtection="1">
      <alignment vertical="center"/>
      <protection locked="0"/>
    </xf>
    <xf numFmtId="0" fontId="6" fillId="6" borderId="59" xfId="0" applyFont="1" applyFill="1" applyBorder="1" applyProtection="1">
      <alignment vertical="center"/>
      <protection hidden="1"/>
    </xf>
    <xf numFmtId="0" fontId="5" fillId="13" borderId="1" xfId="0" applyFont="1" applyFill="1" applyBorder="1">
      <alignment vertical="center"/>
    </xf>
    <xf numFmtId="176" fontId="34" fillId="0" borderId="0" xfId="6" applyNumberFormat="1" applyFont="1">
      <alignment vertical="center"/>
    </xf>
    <xf numFmtId="0" fontId="78" fillId="0" borderId="0" xfId="0" applyFont="1" applyAlignment="1">
      <alignment horizontal="center" vertical="center" shrinkToFit="1"/>
    </xf>
    <xf numFmtId="0" fontId="34" fillId="0" borderId="0" xfId="0" applyFont="1" applyAlignment="1">
      <alignment vertical="center" wrapText="1" shrinkToFit="1"/>
    </xf>
    <xf numFmtId="0" fontId="78" fillId="0" borderId="0" xfId="0" applyFont="1" applyAlignment="1">
      <alignment vertical="center" shrinkToFit="1"/>
    </xf>
    <xf numFmtId="182" fontId="34" fillId="31" borderId="0" xfId="6" applyNumberFormat="1" applyFont="1" applyFill="1" applyAlignment="1" applyProtection="1">
      <alignment horizontal="center" vertical="center"/>
      <protection hidden="1"/>
    </xf>
    <xf numFmtId="179" fontId="34" fillId="31" borderId="0" xfId="1" applyNumberFormat="1" applyFont="1" applyFill="1" applyAlignment="1">
      <alignment horizontal="right" vertical="center"/>
    </xf>
    <xf numFmtId="179" fontId="34" fillId="0" borderId="0" xfId="1" applyNumberFormat="1" applyFont="1" applyAlignment="1">
      <alignment horizontal="center" vertical="center"/>
    </xf>
    <xf numFmtId="0" fontId="19" fillId="5" borderId="30" xfId="0" applyFont="1" applyFill="1" applyBorder="1" applyAlignment="1" applyProtection="1">
      <alignment horizontal="left" vertical="center"/>
      <protection hidden="1"/>
    </xf>
    <xf numFmtId="0" fontId="0" fillId="0" borderId="25" xfId="0" applyBorder="1" applyAlignment="1">
      <alignment horizontal="center" vertical="center" shrinkToFit="1"/>
    </xf>
    <xf numFmtId="0" fontId="62" fillId="43" borderId="29" xfId="0" applyFont="1" applyFill="1" applyBorder="1" applyProtection="1">
      <alignment vertical="center"/>
      <protection locked="0" hidden="1"/>
    </xf>
    <xf numFmtId="0" fontId="80" fillId="11" borderId="98" xfId="0" applyFont="1" applyFill="1" applyBorder="1" applyAlignment="1" applyProtection="1">
      <alignment horizontal="left" vertical="center"/>
      <protection locked="0" hidden="1"/>
    </xf>
    <xf numFmtId="14" fontId="50" fillId="0" borderId="9" xfId="0" applyNumberFormat="1" applyFont="1" applyBorder="1" applyAlignment="1" applyProtection="1">
      <alignment horizontal="center" vertical="center"/>
      <protection locked="0"/>
    </xf>
    <xf numFmtId="14" fontId="50" fillId="0" borderId="2" xfId="0" applyNumberFormat="1" applyFont="1" applyBorder="1" applyAlignment="1" applyProtection="1">
      <alignment horizontal="center" vertical="center"/>
      <protection locked="0"/>
    </xf>
    <xf numFmtId="0" fontId="50" fillId="0" borderId="9" xfId="0" applyFont="1" applyBorder="1" applyAlignment="1">
      <alignment horizontal="center" vertical="center"/>
    </xf>
    <xf numFmtId="0" fontId="50" fillId="0" borderId="2" xfId="0" applyFont="1" applyBorder="1" applyAlignment="1">
      <alignment horizontal="center" vertical="center"/>
    </xf>
    <xf numFmtId="0" fontId="45" fillId="25" borderId="48" xfId="0" applyFont="1" applyFill="1" applyBorder="1" applyAlignment="1" applyProtection="1">
      <alignment horizontal="center" vertical="center"/>
      <protection hidden="1"/>
    </xf>
    <xf numFmtId="0" fontId="45" fillId="25" borderId="49" xfId="0" applyFont="1" applyFill="1" applyBorder="1" applyAlignment="1" applyProtection="1">
      <alignment horizontal="center" vertical="center"/>
      <protection hidden="1"/>
    </xf>
    <xf numFmtId="0" fontId="45" fillId="25" borderId="50" xfId="0" applyFont="1" applyFill="1" applyBorder="1" applyAlignment="1" applyProtection="1">
      <alignment horizontal="center" vertical="center"/>
      <protection hidden="1"/>
    </xf>
    <xf numFmtId="0" fontId="39" fillId="22" borderId="0" xfId="10" applyFont="1" applyFill="1" applyAlignment="1" applyProtection="1">
      <alignment horizontal="center" vertical="center"/>
      <protection hidden="1"/>
    </xf>
    <xf numFmtId="0" fontId="39" fillId="21" borderId="0" xfId="10" applyFont="1" applyFill="1" applyAlignment="1" applyProtection="1">
      <alignment horizontal="center" vertical="center"/>
      <protection hidden="1"/>
    </xf>
    <xf numFmtId="0" fontId="47" fillId="22" borderId="0" xfId="0" applyFont="1" applyFill="1" applyAlignment="1" applyProtection="1">
      <alignment horizontal="center" vertical="center"/>
      <protection hidden="1"/>
    </xf>
    <xf numFmtId="0" fontId="47" fillId="21" borderId="0" xfId="0" applyFont="1" applyFill="1" applyAlignment="1" applyProtection="1">
      <alignment horizontal="center" vertical="center"/>
      <protection hidden="1"/>
    </xf>
    <xf numFmtId="0" fontId="50" fillId="0" borderId="9" xfId="0" applyFont="1" applyBorder="1" applyAlignment="1" applyProtection="1">
      <alignment horizontal="center" vertical="center"/>
      <protection locked="0"/>
    </xf>
    <xf numFmtId="0" fontId="50" fillId="0" borderId="2" xfId="0" applyFont="1" applyBorder="1" applyAlignment="1" applyProtection="1">
      <alignment horizontal="center" vertical="center"/>
      <protection locked="0"/>
    </xf>
    <xf numFmtId="0" fontId="39" fillId="16" borderId="0" xfId="10" applyFont="1" applyFill="1" applyAlignment="1" applyProtection="1">
      <alignment horizontal="center" vertical="center"/>
      <protection hidden="1"/>
    </xf>
    <xf numFmtId="0" fontId="47" fillId="16" borderId="0" xfId="0" applyFont="1" applyFill="1" applyAlignment="1" applyProtection="1">
      <alignment horizontal="center" vertical="center"/>
      <protection hidden="1"/>
    </xf>
    <xf numFmtId="0" fontId="5" fillId="3" borderId="5" xfId="0" applyFont="1" applyFill="1" applyBorder="1" applyAlignment="1" applyProtection="1">
      <alignment horizontal="center" vertical="center" wrapText="1"/>
      <protection hidden="1"/>
    </xf>
    <xf numFmtId="0" fontId="5" fillId="3" borderId="5" xfId="0" applyFont="1" applyFill="1" applyBorder="1" applyAlignment="1" applyProtection="1">
      <alignment horizontal="center" vertical="center"/>
      <protection hidden="1"/>
    </xf>
    <xf numFmtId="0" fontId="5" fillId="3" borderId="69" xfId="0" applyFont="1" applyFill="1" applyBorder="1" applyAlignment="1" applyProtection="1">
      <alignment horizontal="center" vertical="center"/>
      <protection hidden="1"/>
    </xf>
    <xf numFmtId="0" fontId="5" fillId="3" borderId="41" xfId="0" applyFont="1" applyFill="1" applyBorder="1" applyAlignment="1" applyProtection="1">
      <alignment horizontal="center" vertical="center"/>
      <protection hidden="1"/>
    </xf>
    <xf numFmtId="0" fontId="5" fillId="3" borderId="28" xfId="0" applyFont="1" applyFill="1" applyBorder="1" applyAlignment="1" applyProtection="1">
      <alignment horizontal="center" vertical="center"/>
      <protection hidden="1"/>
    </xf>
    <xf numFmtId="0" fontId="9" fillId="8" borderId="38" xfId="0" applyFont="1" applyFill="1" applyBorder="1" applyAlignment="1" applyProtection="1">
      <alignment horizontal="center" vertical="center"/>
      <protection locked="0"/>
    </xf>
    <xf numFmtId="0" fontId="9" fillId="8" borderId="52" xfId="0" applyFont="1" applyFill="1" applyBorder="1" applyAlignment="1" applyProtection="1">
      <alignment horizontal="center" vertical="center"/>
      <protection locked="0"/>
    </xf>
    <xf numFmtId="0" fontId="9" fillId="8" borderId="53" xfId="0" applyFont="1" applyFill="1" applyBorder="1" applyAlignment="1" applyProtection="1">
      <alignment horizontal="center" vertical="center"/>
      <protection locked="0"/>
    </xf>
    <xf numFmtId="177" fontId="44" fillId="8" borderId="38" xfId="0" applyNumberFormat="1" applyFont="1" applyFill="1" applyBorder="1" applyAlignment="1" applyProtection="1">
      <alignment horizontal="center" vertical="center"/>
      <protection locked="0" hidden="1"/>
    </xf>
    <xf numFmtId="177" fontId="44" fillId="8" borderId="53" xfId="0" applyNumberFormat="1" applyFont="1" applyFill="1" applyBorder="1" applyAlignment="1" applyProtection="1">
      <alignment horizontal="center" vertical="center"/>
      <protection locked="0" hidden="1"/>
    </xf>
    <xf numFmtId="0" fontId="6" fillId="6" borderId="0" xfId="10" applyFont="1" applyFill="1" applyBorder="1" applyAlignment="1" applyProtection="1">
      <alignment horizontal="center" vertical="center"/>
    </xf>
    <xf numFmtId="192" fontId="44" fillId="8" borderId="38" xfId="0" applyNumberFormat="1" applyFont="1" applyFill="1" applyBorder="1" applyAlignment="1" applyProtection="1">
      <alignment horizontal="center" vertical="center"/>
      <protection locked="0" hidden="1"/>
    </xf>
    <xf numFmtId="192" fontId="44" fillId="8" borderId="53" xfId="0" applyNumberFormat="1" applyFont="1" applyFill="1" applyBorder="1" applyAlignment="1" applyProtection="1">
      <alignment horizontal="center" vertical="center"/>
      <protection locked="0" hidden="1"/>
    </xf>
    <xf numFmtId="0" fontId="6" fillId="6" borderId="0" xfId="0" applyFont="1" applyFill="1" applyAlignment="1" applyProtection="1">
      <alignment horizontal="center" vertical="center"/>
      <protection hidden="1"/>
    </xf>
    <xf numFmtId="0" fontId="9" fillId="8" borderId="38" xfId="0" applyFont="1" applyFill="1" applyBorder="1" applyAlignment="1" applyProtection="1">
      <alignment horizontal="center" vertical="center" shrinkToFit="1"/>
      <protection locked="0"/>
    </xf>
    <xf numFmtId="0" fontId="9" fillId="8" borderId="53" xfId="0" applyFont="1" applyFill="1" applyBorder="1" applyAlignment="1" applyProtection="1">
      <alignment horizontal="center" vertical="center" shrinkToFit="1"/>
      <protection locked="0"/>
    </xf>
    <xf numFmtId="0" fontId="5" fillId="3" borderId="42" xfId="0" applyFont="1" applyFill="1" applyBorder="1" applyAlignment="1" applyProtection="1">
      <alignment horizontal="center" vertical="center"/>
      <protection hidden="1"/>
    </xf>
    <xf numFmtId="176" fontId="5" fillId="3" borderId="54" xfId="0" applyNumberFormat="1" applyFont="1" applyFill="1" applyBorder="1" applyAlignment="1" applyProtection="1">
      <alignment horizontal="center" vertical="center"/>
      <protection hidden="1"/>
    </xf>
    <xf numFmtId="176" fontId="5" fillId="3" borderId="55" xfId="0" applyNumberFormat="1" applyFont="1" applyFill="1" applyBorder="1" applyAlignment="1" applyProtection="1">
      <alignment horizontal="center" vertical="center"/>
      <protection hidden="1"/>
    </xf>
    <xf numFmtId="176" fontId="5" fillId="3" borderId="6" xfId="0" applyNumberFormat="1" applyFont="1" applyFill="1" applyBorder="1" applyAlignment="1" applyProtection="1">
      <alignment horizontal="center" vertical="center"/>
      <protection hidden="1"/>
    </xf>
    <xf numFmtId="0" fontId="7" fillId="0" borderId="9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7" fillId="0" borderId="2" xfId="0" applyFont="1" applyBorder="1" applyAlignment="1" applyProtection="1">
      <alignment horizontal="center" vertical="center"/>
      <protection hidden="1"/>
    </xf>
    <xf numFmtId="0" fontId="6" fillId="6" borderId="41" xfId="0" applyFont="1" applyFill="1" applyBorder="1" applyAlignment="1" applyProtection="1">
      <alignment horizontal="center" vertical="center"/>
      <protection hidden="1"/>
    </xf>
    <xf numFmtId="0" fontId="6" fillId="6" borderId="0" xfId="0" applyFont="1" applyFill="1" applyAlignment="1" applyProtection="1">
      <alignment horizontal="left" vertical="center"/>
      <protection hidden="1"/>
    </xf>
    <xf numFmtId="0" fontId="6" fillId="6" borderId="2" xfId="0" applyFont="1" applyFill="1" applyBorder="1" applyAlignment="1" applyProtection="1">
      <alignment horizontal="left" vertical="center"/>
      <protection hidden="1"/>
    </xf>
    <xf numFmtId="0" fontId="6" fillId="6" borderId="0" xfId="0" applyFont="1" applyFill="1" applyAlignment="1" applyProtection="1">
      <alignment horizontal="center" vertical="center" shrinkToFit="1"/>
      <protection hidden="1"/>
    </xf>
    <xf numFmtId="0" fontId="6" fillId="6" borderId="61" xfId="0" applyFont="1" applyFill="1" applyBorder="1" applyAlignment="1" applyProtection="1">
      <alignment horizontal="left" vertical="center"/>
      <protection hidden="1"/>
    </xf>
    <xf numFmtId="0" fontId="6" fillId="6" borderId="60" xfId="0" applyFont="1" applyFill="1" applyBorder="1" applyAlignment="1" applyProtection="1">
      <alignment horizontal="left" vertical="center"/>
      <protection hidden="1"/>
    </xf>
    <xf numFmtId="178" fontId="44" fillId="8" borderId="38" xfId="0" applyNumberFormat="1" applyFont="1" applyFill="1" applyBorder="1" applyAlignment="1" applyProtection="1">
      <alignment horizontal="center" vertical="center"/>
      <protection locked="0" hidden="1"/>
    </xf>
    <xf numFmtId="178" fontId="44" fillId="8" borderId="53" xfId="0" applyNumberFormat="1" applyFont="1" applyFill="1" applyBorder="1" applyAlignment="1" applyProtection="1">
      <alignment horizontal="center" vertical="center"/>
      <protection locked="0" hidden="1"/>
    </xf>
    <xf numFmtId="0" fontId="6" fillId="6" borderId="9" xfId="0" applyFont="1" applyFill="1" applyBorder="1" applyAlignment="1" applyProtection="1">
      <alignment horizontal="center" vertical="center" wrapText="1"/>
      <protection hidden="1"/>
    </xf>
    <xf numFmtId="0" fontId="6" fillId="6" borderId="21" xfId="0" applyFont="1" applyFill="1" applyBorder="1" applyAlignment="1" applyProtection="1">
      <alignment horizontal="center" vertical="center" wrapText="1"/>
      <protection hidden="1"/>
    </xf>
    <xf numFmtId="0" fontId="6" fillId="6" borderId="2" xfId="0" applyFont="1" applyFill="1" applyBorder="1" applyAlignment="1" applyProtection="1">
      <alignment horizontal="center" vertical="center"/>
      <protection hidden="1"/>
    </xf>
    <xf numFmtId="0" fontId="6" fillId="6" borderId="8" xfId="0" applyFont="1" applyFill="1" applyBorder="1" applyAlignment="1" applyProtection="1">
      <alignment horizontal="left" vertical="center"/>
      <protection hidden="1"/>
    </xf>
    <xf numFmtId="0" fontId="6" fillId="6" borderId="63" xfId="0" applyFont="1" applyFill="1" applyBorder="1" applyAlignment="1" applyProtection="1">
      <alignment horizontal="left" vertical="center"/>
      <protection hidden="1"/>
    </xf>
    <xf numFmtId="0" fontId="5" fillId="2" borderId="0" xfId="0" applyFont="1" applyFill="1" applyAlignment="1">
      <alignment horizontal="center" vertical="center"/>
    </xf>
    <xf numFmtId="0" fontId="24" fillId="6" borderId="54" xfId="10" applyFont="1" applyFill="1" applyBorder="1" applyAlignment="1" applyProtection="1">
      <alignment horizontal="center" vertical="center"/>
    </xf>
    <xf numFmtId="0" fontId="24" fillId="6" borderId="55" xfId="10" applyFont="1" applyFill="1" applyBorder="1" applyAlignment="1" applyProtection="1">
      <alignment horizontal="center" vertical="center"/>
    </xf>
    <xf numFmtId="0" fontId="24" fillId="6" borderId="6" xfId="10" applyFont="1" applyFill="1" applyBorder="1" applyAlignment="1" applyProtection="1">
      <alignment horizontal="center" vertical="center"/>
    </xf>
    <xf numFmtId="0" fontId="8" fillId="15" borderId="42" xfId="0" applyFont="1" applyFill="1" applyBorder="1" applyAlignment="1" applyProtection="1">
      <alignment horizontal="left" vertical="center"/>
      <protection hidden="1"/>
    </xf>
    <xf numFmtId="0" fontId="8" fillId="15" borderId="46" xfId="0" applyFont="1" applyFill="1" applyBorder="1" applyAlignment="1" applyProtection="1">
      <alignment horizontal="left" vertical="center"/>
      <protection hidden="1"/>
    </xf>
    <xf numFmtId="0" fontId="8" fillId="15" borderId="5" xfId="0" applyFont="1" applyFill="1" applyBorder="1" applyAlignment="1" applyProtection="1">
      <alignment horizontal="left" vertical="center"/>
      <protection hidden="1"/>
    </xf>
    <xf numFmtId="0" fontId="8" fillId="15" borderId="56" xfId="0" applyFont="1" applyFill="1" applyBorder="1" applyAlignment="1" applyProtection="1">
      <alignment horizontal="left" vertical="center"/>
      <protection hidden="1"/>
    </xf>
    <xf numFmtId="0" fontId="10" fillId="7" borderId="0" xfId="0" applyFont="1" applyFill="1" applyAlignment="1" applyProtection="1">
      <alignment horizontal="center" vertical="center"/>
      <protection hidden="1"/>
    </xf>
    <xf numFmtId="0" fontId="6" fillId="6" borderId="38" xfId="0" applyFont="1" applyFill="1" applyBorder="1" applyAlignment="1" applyProtection="1">
      <alignment horizontal="center" vertical="center"/>
      <protection hidden="1"/>
    </xf>
    <xf numFmtId="0" fontId="6" fillId="6" borderId="53" xfId="0" applyFont="1" applyFill="1" applyBorder="1" applyAlignment="1" applyProtection="1">
      <alignment horizontal="center" vertical="center"/>
      <protection hidden="1"/>
    </xf>
    <xf numFmtId="14" fontId="5" fillId="8" borderId="38" xfId="0" applyNumberFormat="1" applyFont="1" applyFill="1" applyBorder="1" applyAlignment="1" applyProtection="1">
      <alignment horizontal="center" vertical="center"/>
      <protection hidden="1"/>
    </xf>
    <xf numFmtId="14" fontId="5" fillId="8" borderId="53" xfId="0" applyNumberFormat="1" applyFont="1" applyFill="1" applyBorder="1" applyAlignment="1" applyProtection="1">
      <alignment horizontal="center" vertical="center"/>
      <protection hidden="1"/>
    </xf>
    <xf numFmtId="176" fontId="10" fillId="7" borderId="57" xfId="0" applyNumberFormat="1" applyFont="1" applyFill="1" applyBorder="1" applyAlignment="1" applyProtection="1">
      <alignment horizontal="center" vertical="center"/>
      <protection hidden="1"/>
    </xf>
    <xf numFmtId="176" fontId="10" fillId="7" borderId="58" xfId="0" applyNumberFormat="1" applyFont="1" applyFill="1" applyBorder="1" applyAlignment="1" applyProtection="1">
      <alignment horizontal="center" vertical="center"/>
      <protection hidden="1"/>
    </xf>
    <xf numFmtId="0" fontId="79" fillId="7" borderId="0" xfId="0" applyFont="1" applyFill="1" applyAlignment="1" applyProtection="1">
      <alignment horizontal="left" vertical="center"/>
      <protection hidden="1"/>
    </xf>
    <xf numFmtId="0" fontId="44" fillId="6" borderId="18" xfId="0" applyFont="1" applyFill="1" applyBorder="1" applyAlignment="1" applyProtection="1">
      <alignment horizontal="left" vertical="center" shrinkToFit="1"/>
      <protection hidden="1"/>
    </xf>
    <xf numFmtId="0" fontId="35" fillId="15" borderId="6" xfId="0" applyFont="1" applyFill="1" applyBorder="1" applyAlignment="1" applyProtection="1">
      <alignment horizontal="center" vertical="center"/>
      <protection hidden="1"/>
    </xf>
    <xf numFmtId="0" fontId="35" fillId="15" borderId="5" xfId="0" applyFont="1" applyFill="1" applyBorder="1" applyAlignment="1" applyProtection="1">
      <alignment horizontal="center" vertical="center"/>
      <protection hidden="1"/>
    </xf>
    <xf numFmtId="0" fontId="5" fillId="3" borderId="55" xfId="0" applyFont="1" applyFill="1" applyBorder="1" applyAlignment="1" applyProtection="1">
      <alignment horizontal="center" vertical="center"/>
      <protection hidden="1"/>
    </xf>
    <xf numFmtId="0" fontId="5" fillId="3" borderId="6" xfId="0" applyFont="1" applyFill="1" applyBorder="1" applyAlignment="1" applyProtection="1">
      <alignment horizontal="center" vertical="center"/>
      <protection hidden="1"/>
    </xf>
    <xf numFmtId="0" fontId="5" fillId="3" borderId="49" xfId="0" applyFont="1" applyFill="1" applyBorder="1" applyAlignment="1" applyProtection="1">
      <alignment horizontal="center" vertical="center"/>
      <protection hidden="1"/>
    </xf>
    <xf numFmtId="0" fontId="5" fillId="3" borderId="36" xfId="0" applyFont="1" applyFill="1" applyBorder="1" applyAlignment="1" applyProtection="1">
      <alignment horizontal="center" vertical="center"/>
      <protection hidden="1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15" borderId="1" xfId="0" applyFont="1" applyFill="1" applyBorder="1" applyAlignment="1" applyProtection="1">
      <alignment horizontal="center" vertical="center"/>
      <protection hidden="1"/>
    </xf>
    <xf numFmtId="0" fontId="5" fillId="15" borderId="9" xfId="0" applyFont="1" applyFill="1" applyBorder="1" applyAlignment="1" applyProtection="1">
      <alignment horizontal="center" vertical="center"/>
      <protection hidden="1"/>
    </xf>
    <xf numFmtId="0" fontId="24" fillId="15" borderId="1" xfId="10" applyNumberFormat="1" applyFont="1" applyFill="1" applyBorder="1" applyAlignment="1" applyProtection="1">
      <alignment horizontal="center" vertical="center"/>
      <protection hidden="1"/>
    </xf>
    <xf numFmtId="0" fontId="24" fillId="15" borderId="9" xfId="10" applyNumberFormat="1" applyFont="1" applyFill="1" applyBorder="1" applyAlignment="1" applyProtection="1">
      <alignment horizontal="center" vertical="center"/>
      <protection hidden="1"/>
    </xf>
    <xf numFmtId="0" fontId="5" fillId="2" borderId="9" xfId="0" applyFont="1" applyFill="1" applyBorder="1" applyAlignment="1">
      <alignment horizontal="center" vertical="center"/>
    </xf>
    <xf numFmtId="0" fontId="5" fillId="4" borderId="76" xfId="0" applyFont="1" applyFill="1" applyBorder="1" applyAlignment="1" applyProtection="1">
      <alignment horizontal="center" vertical="center" wrapText="1"/>
      <protection hidden="1"/>
    </xf>
    <xf numFmtId="0" fontId="5" fillId="4" borderId="65" xfId="0" applyFont="1" applyFill="1" applyBorder="1" applyAlignment="1" applyProtection="1">
      <alignment horizontal="center" vertical="center" wrapText="1"/>
      <protection hidden="1"/>
    </xf>
    <xf numFmtId="0" fontId="5" fillId="4" borderId="7" xfId="0" applyFont="1" applyFill="1" applyBorder="1" applyAlignment="1" applyProtection="1">
      <alignment horizontal="center" vertical="center" wrapText="1"/>
      <protection hidden="1"/>
    </xf>
    <xf numFmtId="0" fontId="5" fillId="4" borderId="7" xfId="0" applyFont="1" applyFill="1" applyBorder="1" applyAlignment="1" applyProtection="1">
      <alignment horizontal="center" vertical="center"/>
      <protection hidden="1"/>
    </xf>
    <xf numFmtId="0" fontId="11" fillId="22" borderId="27" xfId="0" applyFont="1" applyFill="1" applyBorder="1" applyAlignment="1" applyProtection="1">
      <alignment horizontal="left" vertical="center"/>
      <protection hidden="1"/>
    </xf>
    <xf numFmtId="0" fontId="5" fillId="4" borderId="64" xfId="0" applyFont="1" applyFill="1" applyBorder="1" applyAlignment="1" applyProtection="1">
      <alignment horizontal="center" vertical="center"/>
      <protection hidden="1"/>
    </xf>
    <xf numFmtId="0" fontId="4" fillId="11" borderId="30" xfId="0" applyFont="1" applyFill="1" applyBorder="1" applyAlignment="1" applyProtection="1">
      <alignment horizontal="center" vertical="center"/>
      <protection locked="0"/>
    </xf>
    <xf numFmtId="0" fontId="4" fillId="11" borderId="98" xfId="0" applyFont="1" applyFill="1" applyBorder="1" applyAlignment="1" applyProtection="1">
      <alignment horizontal="center" vertical="center"/>
      <protection locked="0"/>
    </xf>
    <xf numFmtId="0" fontId="25" fillId="5" borderId="52" xfId="0" applyFont="1" applyFill="1" applyBorder="1" applyAlignment="1" applyProtection="1">
      <alignment horizontal="center" vertical="center"/>
      <protection hidden="1"/>
    </xf>
    <xf numFmtId="0" fontId="4" fillId="11" borderId="43" xfId="0" applyFont="1" applyFill="1" applyBorder="1" applyAlignment="1" applyProtection="1">
      <alignment horizontal="center" vertical="center"/>
      <protection locked="0"/>
    </xf>
    <xf numFmtId="0" fontId="4" fillId="11" borderId="97" xfId="0" applyFont="1" applyFill="1" applyBorder="1" applyAlignment="1" applyProtection="1">
      <alignment horizontal="center" vertical="center"/>
      <protection locked="0"/>
    </xf>
    <xf numFmtId="0" fontId="4" fillId="11" borderId="37" xfId="0" applyFont="1" applyFill="1" applyBorder="1" applyAlignment="1" applyProtection="1">
      <alignment horizontal="center" vertical="center"/>
      <protection locked="0"/>
    </xf>
    <xf numFmtId="0" fontId="4" fillId="11" borderId="99" xfId="0" applyFont="1" applyFill="1" applyBorder="1" applyAlignment="1" applyProtection="1">
      <alignment horizontal="center" vertical="center"/>
      <protection locked="0"/>
    </xf>
    <xf numFmtId="0" fontId="19" fillId="0" borderId="30" xfId="0" applyFont="1" applyBorder="1" applyAlignment="1" applyProtection="1">
      <alignment horizontal="left" vertical="center"/>
      <protection hidden="1"/>
    </xf>
    <xf numFmtId="0" fontId="19" fillId="0" borderId="98" xfId="0" applyFont="1" applyBorder="1" applyAlignment="1" applyProtection="1">
      <alignment horizontal="left" vertical="center"/>
      <protection hidden="1"/>
    </xf>
    <xf numFmtId="0" fontId="19" fillId="5" borderId="31" xfId="0" applyFont="1" applyFill="1" applyBorder="1" applyAlignment="1" applyProtection="1">
      <alignment horizontal="left" vertical="center" shrinkToFit="1"/>
      <protection hidden="1"/>
    </xf>
    <xf numFmtId="0" fontId="19" fillId="5" borderId="50" xfId="0" applyFont="1" applyFill="1" applyBorder="1" applyAlignment="1" applyProtection="1">
      <alignment horizontal="left" vertical="center" shrinkToFit="1"/>
      <protection hidden="1"/>
    </xf>
    <xf numFmtId="0" fontId="22" fillId="11" borderId="34" xfId="0" applyFont="1" applyFill="1" applyBorder="1" applyAlignment="1" applyProtection="1">
      <alignment horizontal="left" vertical="center"/>
      <protection locked="0"/>
    </xf>
    <xf numFmtId="0" fontId="22" fillId="11" borderId="35" xfId="0" applyFont="1" applyFill="1" applyBorder="1" applyAlignment="1" applyProtection="1">
      <alignment horizontal="left" vertical="center"/>
      <protection locked="0"/>
    </xf>
    <xf numFmtId="0" fontId="22" fillId="11" borderId="34" xfId="0" applyFont="1" applyFill="1" applyBorder="1" applyAlignment="1" applyProtection="1">
      <alignment horizontal="right" vertical="center"/>
      <protection locked="0"/>
    </xf>
    <xf numFmtId="0" fontId="4" fillId="11" borderId="10" xfId="0" applyFont="1" applyFill="1" applyBorder="1" applyAlignment="1" applyProtection="1">
      <alignment horizontal="center" vertical="center"/>
      <protection locked="0"/>
    </xf>
    <xf numFmtId="0" fontId="4" fillId="11" borderId="5" xfId="0" applyFont="1" applyFill="1" applyBorder="1" applyAlignment="1" applyProtection="1">
      <alignment horizontal="center" vertical="center"/>
      <protection locked="0"/>
    </xf>
    <xf numFmtId="0" fontId="4" fillId="11" borderId="54" xfId="0" applyFont="1" applyFill="1" applyBorder="1" applyAlignment="1" applyProtection="1">
      <alignment horizontal="center" vertical="center"/>
      <protection locked="0"/>
    </xf>
    <xf numFmtId="0" fontId="22" fillId="5" borderId="38" xfId="0" applyFont="1" applyFill="1" applyBorder="1" applyAlignment="1" applyProtection="1">
      <alignment horizontal="center" vertical="center"/>
      <protection hidden="1"/>
    </xf>
    <xf numFmtId="0" fontId="22" fillId="5" borderId="96" xfId="0" applyFont="1" applyFill="1" applyBorder="1" applyAlignment="1" applyProtection="1">
      <alignment horizontal="center" vertical="center"/>
      <protection hidden="1"/>
    </xf>
    <xf numFmtId="0" fontId="4" fillId="11" borderId="11" xfId="0" applyFont="1" applyFill="1" applyBorder="1" applyAlignment="1" applyProtection="1">
      <alignment horizontal="center" vertical="center"/>
      <protection locked="0"/>
    </xf>
    <xf numFmtId="0" fontId="25" fillId="5" borderId="52" xfId="0" applyFont="1" applyFill="1" applyBorder="1" applyAlignment="1" applyProtection="1">
      <alignment horizontal="left" vertical="center"/>
      <protection hidden="1"/>
    </xf>
    <xf numFmtId="0" fontId="36" fillId="26" borderId="23" xfId="0" applyFont="1" applyFill="1" applyBorder="1" applyAlignment="1" applyProtection="1">
      <alignment horizontal="left" vertical="center"/>
      <protection locked="0"/>
    </xf>
    <xf numFmtId="0" fontId="36" fillId="26" borderId="19" xfId="0" applyFont="1" applyFill="1" applyBorder="1" applyAlignment="1" applyProtection="1">
      <alignment horizontal="left" vertical="center"/>
      <protection locked="0"/>
    </xf>
    <xf numFmtId="0" fontId="36" fillId="26" borderId="20" xfId="0" applyFont="1" applyFill="1" applyBorder="1" applyAlignment="1" applyProtection="1">
      <alignment horizontal="left" vertical="center"/>
      <protection locked="0"/>
    </xf>
    <xf numFmtId="0" fontId="23" fillId="11" borderId="10" xfId="0" applyFont="1" applyFill="1" applyBorder="1" applyAlignment="1" applyProtection="1">
      <alignment horizontal="center" vertical="center"/>
      <protection locked="0"/>
    </xf>
    <xf numFmtId="0" fontId="23" fillId="11" borderId="5" xfId="0" applyFont="1" applyFill="1" applyBorder="1" applyAlignment="1" applyProtection="1">
      <alignment horizontal="center" vertical="center"/>
      <protection locked="0"/>
    </xf>
    <xf numFmtId="0" fontId="23" fillId="11" borderId="11" xfId="0" applyFont="1" applyFill="1" applyBorder="1" applyAlignment="1" applyProtection="1">
      <alignment horizontal="center" vertical="center"/>
      <protection locked="0"/>
    </xf>
    <xf numFmtId="0" fontId="19" fillId="5" borderId="0" xfId="0" applyFont="1" applyFill="1" applyAlignment="1" applyProtection="1">
      <alignment horizontal="center" vertical="center"/>
      <protection hidden="1"/>
    </xf>
    <xf numFmtId="0" fontId="4" fillId="11" borderId="10" xfId="0" applyFont="1" applyFill="1" applyBorder="1" applyAlignment="1" applyProtection="1">
      <alignment horizontal="center" vertical="center" shrinkToFit="1"/>
      <protection locked="0"/>
    </xf>
    <xf numFmtId="0" fontId="4" fillId="11" borderId="5" xfId="0" applyFont="1" applyFill="1" applyBorder="1" applyAlignment="1" applyProtection="1">
      <alignment horizontal="center" vertical="center" shrinkToFit="1"/>
      <protection locked="0"/>
    </xf>
    <xf numFmtId="0" fontId="4" fillId="11" borderId="11" xfId="0" applyFont="1" applyFill="1" applyBorder="1" applyAlignment="1" applyProtection="1">
      <alignment horizontal="center" vertical="center" shrinkToFit="1"/>
      <protection locked="0"/>
    </xf>
    <xf numFmtId="0" fontId="4" fillId="11" borderId="54" xfId="0" applyFont="1" applyFill="1" applyBorder="1" applyAlignment="1" applyProtection="1">
      <alignment horizontal="center" vertical="center" shrinkToFit="1"/>
      <protection locked="0"/>
    </xf>
    <xf numFmtId="0" fontId="23" fillId="11" borderId="54" xfId="0" applyFont="1" applyFill="1" applyBorder="1" applyAlignment="1" applyProtection="1">
      <alignment horizontal="center" vertical="center"/>
      <protection locked="0"/>
    </xf>
    <xf numFmtId="0" fontId="22" fillId="11" borderId="40" xfId="0" applyFont="1" applyFill="1" applyBorder="1" applyAlignment="1" applyProtection="1">
      <alignment horizontal="center" vertical="center"/>
      <protection locked="0"/>
    </xf>
    <xf numFmtId="0" fontId="22" fillId="11" borderId="7" xfId="0" applyFont="1" applyFill="1" applyBorder="1" applyAlignment="1" applyProtection="1">
      <alignment horizontal="center" vertical="center"/>
      <protection locked="0"/>
    </xf>
    <xf numFmtId="0" fontId="22" fillId="11" borderId="64" xfId="0" applyFont="1" applyFill="1" applyBorder="1" applyAlignment="1" applyProtection="1">
      <alignment horizontal="center" vertical="center"/>
      <protection locked="0"/>
    </xf>
    <xf numFmtId="0" fontId="38" fillId="6" borderId="0" xfId="10" applyFont="1" applyFill="1" applyBorder="1" applyAlignment="1" applyProtection="1">
      <alignment horizontal="center" vertical="center" shrinkToFit="1"/>
      <protection hidden="1"/>
    </xf>
    <xf numFmtId="14" fontId="19" fillId="5" borderId="0" xfId="0" applyNumberFormat="1" applyFont="1" applyFill="1" applyAlignment="1" applyProtection="1">
      <alignment horizontal="center" vertical="center"/>
      <protection hidden="1"/>
    </xf>
    <xf numFmtId="0" fontId="19" fillId="5" borderId="30" xfId="0" applyFont="1" applyFill="1" applyBorder="1" applyAlignment="1" applyProtection="1">
      <alignment horizontal="left" vertical="center"/>
      <protection hidden="1"/>
    </xf>
    <xf numFmtId="0" fontId="19" fillId="5" borderId="98" xfId="0" applyFont="1" applyFill="1" applyBorder="1" applyAlignment="1" applyProtection="1">
      <alignment horizontal="left" vertical="center"/>
      <protection hidden="1"/>
    </xf>
    <xf numFmtId="0" fontId="22" fillId="5" borderId="43" xfId="0" applyFont="1" applyFill="1" applyBorder="1" applyAlignment="1" applyProtection="1">
      <alignment horizontal="center" vertical="center"/>
      <protection hidden="1"/>
    </xf>
    <xf numFmtId="0" fontId="22" fillId="5" borderId="97" xfId="0" applyFont="1" applyFill="1" applyBorder="1" applyAlignment="1" applyProtection="1">
      <alignment horizontal="center" vertical="center"/>
      <protection hidden="1"/>
    </xf>
    <xf numFmtId="0" fontId="22" fillId="11" borderId="39" xfId="0" applyFont="1" applyFill="1" applyBorder="1" applyAlignment="1" applyProtection="1">
      <alignment horizontal="center" vertical="center"/>
      <protection locked="0"/>
    </xf>
    <xf numFmtId="0" fontId="7" fillId="0" borderId="0" xfId="0" applyFont="1" applyProtection="1">
      <alignment vertical="center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7" fillId="13" borderId="0" xfId="0" applyFont="1" applyFill="1" applyProtection="1">
      <alignment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0" fontId="5" fillId="28" borderId="0" xfId="0" applyFont="1" applyFill="1" applyAlignment="1" applyProtection="1">
      <alignment horizontal="left" vertical="center" wrapText="1"/>
      <protection hidden="1"/>
    </xf>
    <xf numFmtId="0" fontId="7" fillId="25" borderId="0" xfId="0" applyFont="1" applyFill="1" applyProtection="1">
      <alignment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6" borderId="21" xfId="0" applyFill="1" applyBorder="1" applyAlignment="1">
      <alignment horizontal="center" vertical="center" shrinkToFit="1"/>
    </xf>
    <xf numFmtId="0" fontId="0" fillId="10" borderId="27" xfId="0" applyFill="1" applyBorder="1" applyAlignment="1">
      <alignment horizontal="center" vertical="center"/>
    </xf>
    <xf numFmtId="0" fontId="37" fillId="0" borderId="0" xfId="0" applyFont="1" applyAlignment="1">
      <alignment horizontal="center" vertical="center" wrapText="1" shrinkToFit="1"/>
    </xf>
    <xf numFmtId="0" fontId="37" fillId="0" borderId="0" xfId="0" applyFont="1" applyAlignment="1">
      <alignment horizontal="center" vertical="center" shrinkToFit="1"/>
    </xf>
    <xf numFmtId="182" fontId="6" fillId="6" borderId="38" xfId="0" applyNumberFormat="1" applyFont="1" applyFill="1" applyBorder="1" applyAlignment="1" applyProtection="1">
      <alignment horizontal="center" vertical="center" shrinkToFit="1"/>
      <protection hidden="1"/>
    </xf>
    <xf numFmtId="182" fontId="6" fillId="6" borderId="52" xfId="0" applyNumberFormat="1" applyFont="1" applyFill="1" applyBorder="1" applyAlignment="1" applyProtection="1">
      <alignment horizontal="center" vertical="center" shrinkToFit="1"/>
      <protection hidden="1"/>
    </xf>
    <xf numFmtId="178" fontId="44" fillId="8" borderId="38" xfId="0" applyNumberFormat="1" applyFont="1" applyFill="1" applyBorder="1" applyAlignment="1" applyProtection="1">
      <alignment horizontal="center"/>
      <protection locked="0" hidden="1"/>
    </xf>
    <xf numFmtId="178" fontId="44" fillId="8" borderId="53" xfId="0" applyNumberFormat="1" applyFont="1" applyFill="1" applyBorder="1" applyAlignment="1" applyProtection="1">
      <alignment horizontal="center"/>
      <protection locked="0" hidden="1"/>
    </xf>
    <xf numFmtId="0" fontId="35" fillId="15" borderId="71" xfId="0" applyFont="1" applyFill="1" applyBorder="1" applyAlignment="1" applyProtection="1">
      <alignment horizontal="center" vertical="center"/>
      <protection hidden="1"/>
    </xf>
    <xf numFmtId="0" fontId="35" fillId="15" borderId="72" xfId="0" applyFont="1" applyFill="1" applyBorder="1" applyAlignment="1" applyProtection="1">
      <alignment horizontal="center" vertical="center"/>
      <protection hidden="1"/>
    </xf>
    <xf numFmtId="0" fontId="8" fillId="15" borderId="73" xfId="0" applyFont="1" applyFill="1" applyBorder="1" applyAlignment="1" applyProtection="1">
      <alignment horizontal="left" vertical="center"/>
      <protection hidden="1"/>
    </xf>
    <xf numFmtId="0" fontId="8" fillId="15" borderId="72" xfId="0" applyFont="1" applyFill="1" applyBorder="1" applyAlignment="1" applyProtection="1">
      <alignment horizontal="left" vertical="center"/>
      <protection hidden="1"/>
    </xf>
    <xf numFmtId="0" fontId="8" fillId="15" borderId="32" xfId="0" applyFont="1" applyFill="1" applyBorder="1" applyAlignment="1" applyProtection="1">
      <alignment horizontal="left" vertical="center"/>
      <protection hidden="1"/>
    </xf>
    <xf numFmtId="0" fontId="8" fillId="15" borderId="66" xfId="0" applyFont="1" applyFill="1" applyBorder="1" applyAlignment="1" applyProtection="1">
      <alignment horizontal="left" vertical="center"/>
      <protection hidden="1"/>
    </xf>
    <xf numFmtId="0" fontId="14" fillId="7" borderId="0" xfId="0" applyFont="1" applyFill="1" applyAlignment="1" applyProtection="1">
      <alignment horizontal="left" vertical="center"/>
      <protection hidden="1"/>
    </xf>
    <xf numFmtId="0" fontId="15" fillId="6" borderId="29" xfId="0" applyFont="1" applyFill="1" applyBorder="1" applyAlignment="1" applyProtection="1">
      <alignment horizontal="center" vertical="center" wrapText="1"/>
      <protection hidden="1"/>
    </xf>
    <xf numFmtId="0" fontId="15" fillId="6" borderId="29" xfId="0" applyFont="1" applyFill="1" applyBorder="1" applyAlignment="1" applyProtection="1">
      <alignment horizontal="center" vertical="center"/>
      <protection hidden="1"/>
    </xf>
    <xf numFmtId="0" fontId="5" fillId="6" borderId="29" xfId="0" applyFont="1" applyFill="1" applyBorder="1" applyAlignment="1" applyProtection="1">
      <alignment horizontal="left" vertical="center" wrapText="1"/>
      <protection hidden="1"/>
    </xf>
    <xf numFmtId="0" fontId="17" fillId="6" borderId="59" xfId="10" applyFont="1" applyFill="1" applyBorder="1" applyAlignment="1" applyProtection="1">
      <alignment horizontal="center" vertical="center"/>
    </xf>
    <xf numFmtId="0" fontId="17" fillId="6" borderId="60" xfId="10" applyFont="1" applyFill="1" applyBorder="1" applyAlignment="1" applyProtection="1">
      <alignment horizontal="center" vertical="center"/>
    </xf>
    <xf numFmtId="176" fontId="5" fillId="3" borderId="69" xfId="0" applyNumberFormat="1" applyFont="1" applyFill="1" applyBorder="1" applyAlignment="1" applyProtection="1">
      <alignment horizontal="right" vertical="center"/>
      <protection hidden="1"/>
    </xf>
    <xf numFmtId="176" fontId="5" fillId="3" borderId="41" xfId="0" applyNumberFormat="1" applyFont="1" applyFill="1" applyBorder="1" applyAlignment="1" applyProtection="1">
      <alignment horizontal="right" vertical="center"/>
      <protection hidden="1"/>
    </xf>
    <xf numFmtId="0" fontId="40" fillId="8" borderId="38" xfId="0" applyFont="1" applyFill="1" applyBorder="1" applyAlignment="1" applyProtection="1">
      <alignment horizontal="center" vertical="center" shrinkToFit="1"/>
      <protection locked="0"/>
    </xf>
    <xf numFmtId="0" fontId="40" fillId="8" borderId="53" xfId="0" applyFont="1" applyFill="1" applyBorder="1" applyAlignment="1" applyProtection="1">
      <alignment horizontal="center" vertical="center" shrinkToFit="1"/>
      <protection locked="0"/>
    </xf>
    <xf numFmtId="0" fontId="6" fillId="6" borderId="62" xfId="0" applyFont="1" applyFill="1" applyBorder="1" applyAlignment="1" applyProtection="1">
      <alignment horizontal="left" vertical="center"/>
      <protection hidden="1"/>
    </xf>
    <xf numFmtId="0" fontId="6" fillId="6" borderId="67" xfId="0" applyFont="1" applyFill="1" applyBorder="1" applyAlignment="1" applyProtection="1">
      <alignment horizontal="left" vertical="center"/>
      <protection hidden="1"/>
    </xf>
    <xf numFmtId="0" fontId="6" fillId="6" borderId="68" xfId="0" applyFont="1" applyFill="1" applyBorder="1" applyAlignment="1" applyProtection="1">
      <alignment horizontal="left" vertical="center"/>
      <protection hidden="1"/>
    </xf>
    <xf numFmtId="176" fontId="5" fillId="3" borderId="54" xfId="0" applyNumberFormat="1" applyFont="1" applyFill="1" applyBorder="1" applyAlignment="1" applyProtection="1">
      <alignment horizontal="right" vertical="center"/>
      <protection hidden="1"/>
    </xf>
    <xf numFmtId="176" fontId="5" fillId="3" borderId="55" xfId="0" applyNumberFormat="1" applyFont="1" applyFill="1" applyBorder="1" applyAlignment="1" applyProtection="1">
      <alignment horizontal="right" vertical="center"/>
      <protection hidden="1"/>
    </xf>
    <xf numFmtId="0" fontId="11" fillId="21" borderId="27" xfId="0" applyFont="1" applyFill="1" applyBorder="1" applyAlignment="1" applyProtection="1">
      <alignment horizontal="left" vertical="center" wrapText="1"/>
      <protection hidden="1"/>
    </xf>
    <xf numFmtId="14" fontId="5" fillId="15" borderId="1" xfId="0" applyNumberFormat="1" applyFont="1" applyFill="1" applyBorder="1" applyAlignment="1" applyProtection="1">
      <alignment horizontal="center" vertical="center"/>
      <protection hidden="1"/>
    </xf>
    <xf numFmtId="0" fontId="25" fillId="5" borderId="0" xfId="0" applyFont="1" applyFill="1" applyAlignment="1" applyProtection="1">
      <alignment horizontal="left" vertical="center"/>
      <protection hidden="1"/>
    </xf>
    <xf numFmtId="0" fontId="36" fillId="27" borderId="23" xfId="0" applyFont="1" applyFill="1" applyBorder="1" applyAlignment="1" applyProtection="1">
      <alignment horizontal="left" vertical="center"/>
      <protection locked="0"/>
    </xf>
    <xf numFmtId="0" fontId="36" fillId="27" borderId="19" xfId="0" applyFont="1" applyFill="1" applyBorder="1" applyAlignment="1" applyProtection="1">
      <alignment horizontal="left" vertical="center"/>
      <protection locked="0"/>
    </xf>
    <xf numFmtId="0" fontId="36" fillId="27" borderId="20" xfId="0" applyFont="1" applyFill="1" applyBorder="1" applyAlignment="1" applyProtection="1">
      <alignment horizontal="left" vertical="center"/>
      <protection locked="0"/>
    </xf>
    <xf numFmtId="0" fontId="22" fillId="11" borderId="70" xfId="0" applyFont="1" applyFill="1" applyBorder="1" applyAlignment="1" applyProtection="1">
      <alignment horizontal="center" vertical="center"/>
      <protection locked="0"/>
    </xf>
    <xf numFmtId="0" fontId="22" fillId="11" borderId="32" xfId="0" applyFont="1" applyFill="1" applyBorder="1" applyAlignment="1" applyProtection="1">
      <alignment horizontal="center" vertical="center"/>
      <protection locked="0"/>
    </xf>
    <xf numFmtId="0" fontId="22" fillId="11" borderId="44" xfId="0" applyFont="1" applyFill="1" applyBorder="1" applyAlignment="1" applyProtection="1">
      <alignment horizontal="center" vertical="center"/>
      <protection locked="0"/>
    </xf>
    <xf numFmtId="0" fontId="22" fillId="11" borderId="33" xfId="0" applyFont="1" applyFill="1" applyBorder="1" applyAlignment="1" applyProtection="1">
      <alignment horizontal="center" vertical="center"/>
      <protection locked="0"/>
    </xf>
    <xf numFmtId="0" fontId="22" fillId="11" borderId="34" xfId="0" applyFont="1" applyFill="1" applyBorder="1" applyAlignment="1" applyProtection="1">
      <alignment horizontal="center" vertical="center"/>
      <protection locked="0"/>
    </xf>
    <xf numFmtId="0" fontId="22" fillId="11" borderId="35" xfId="0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0" borderId="42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0" xfId="0" applyAlignment="1" applyProtection="1">
      <alignment horizontal="left" vertical="center" wrapText="1"/>
      <protection hidden="1"/>
    </xf>
    <xf numFmtId="176" fontId="0" fillId="5" borderId="0" xfId="0" applyNumberFormat="1" applyFill="1">
      <alignment vertical="center"/>
    </xf>
    <xf numFmtId="176" fontId="0" fillId="0" borderId="0" xfId="0" applyNumberFormat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43" fillId="0" borderId="5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 shrinkToFit="1"/>
    </xf>
    <xf numFmtId="0" fontId="34" fillId="9" borderId="0" xfId="0" applyFont="1" applyFill="1" applyAlignment="1">
      <alignment horizontal="center" vertical="center"/>
    </xf>
    <xf numFmtId="0" fontId="15" fillId="5" borderId="49" xfId="16" applyFont="1" applyFill="1" applyBorder="1" applyAlignment="1">
      <alignment horizontal="left" vertical="center" wrapText="1"/>
    </xf>
    <xf numFmtId="0" fontId="15" fillId="5" borderId="76" xfId="16" applyFont="1" applyFill="1" applyBorder="1" applyAlignment="1">
      <alignment horizontal="left" vertical="center" wrapText="1"/>
    </xf>
    <xf numFmtId="0" fontId="15" fillId="5" borderId="55" xfId="16" applyFont="1" applyFill="1" applyBorder="1" applyAlignment="1">
      <alignment horizontal="left" vertical="center" wrapText="1"/>
    </xf>
    <xf numFmtId="0" fontId="15" fillId="5" borderId="45" xfId="16" applyFont="1" applyFill="1" applyBorder="1" applyAlignment="1">
      <alignment horizontal="center" vertical="center" wrapText="1"/>
    </xf>
    <xf numFmtId="0" fontId="15" fillId="5" borderId="6" xfId="16" applyFont="1" applyFill="1" applyBorder="1" applyAlignment="1">
      <alignment horizontal="center" vertical="center" wrapText="1"/>
    </xf>
    <xf numFmtId="0" fontId="15" fillId="5" borderId="36" xfId="16" applyFont="1" applyFill="1" applyBorder="1" applyAlignment="1">
      <alignment horizontal="center" vertical="center" wrapText="1"/>
    </xf>
    <xf numFmtId="0" fontId="15" fillId="5" borderId="65" xfId="16" applyFont="1" applyFill="1" applyBorder="1" applyAlignment="1">
      <alignment horizontal="center" vertical="center" wrapText="1"/>
    </xf>
    <xf numFmtId="0" fontId="15" fillId="5" borderId="47" xfId="16" applyFont="1" applyFill="1" applyBorder="1" applyAlignment="1">
      <alignment horizontal="center" vertical="center" wrapText="1"/>
    </xf>
    <xf numFmtId="0" fontId="15" fillId="5" borderId="46" xfId="16" applyFont="1" applyFill="1" applyBorder="1" applyAlignment="1">
      <alignment horizontal="center" vertical="center" wrapText="1"/>
    </xf>
    <xf numFmtId="0" fontId="15" fillId="5" borderId="80" xfId="16" applyFont="1" applyFill="1" applyBorder="1" applyAlignment="1">
      <alignment horizontal="center" vertical="center" wrapText="1"/>
    </xf>
    <xf numFmtId="0" fontId="15" fillId="5" borderId="18" xfId="16" applyFont="1" applyFill="1" applyBorder="1" applyAlignment="1">
      <alignment horizontal="left" vertical="center" wrapText="1"/>
    </xf>
    <xf numFmtId="0" fontId="15" fillId="5" borderId="28" xfId="16" applyFont="1" applyFill="1" applyBorder="1" applyAlignment="1">
      <alignment horizontal="center" vertical="center" wrapText="1"/>
    </xf>
    <xf numFmtId="0" fontId="15" fillId="5" borderId="69" xfId="16" applyFont="1" applyFill="1" applyBorder="1" applyAlignment="1">
      <alignment horizontal="left" vertical="center" wrapText="1"/>
    </xf>
    <xf numFmtId="0" fontId="15" fillId="5" borderId="28" xfId="16" applyFont="1" applyFill="1" applyBorder="1" applyAlignment="1">
      <alignment horizontal="left" vertical="center" wrapText="1"/>
    </xf>
    <xf numFmtId="0" fontId="15" fillId="5" borderId="81" xfId="16" applyFont="1" applyFill="1" applyBorder="1" applyAlignment="1">
      <alignment horizontal="left" vertical="center" wrapText="1"/>
    </xf>
    <xf numFmtId="0" fontId="15" fillId="5" borderId="82" xfId="16" applyFont="1" applyFill="1" applyBorder="1" applyAlignment="1">
      <alignment horizontal="left" vertical="center" wrapText="1"/>
    </xf>
    <xf numFmtId="0" fontId="67" fillId="5" borderId="55" xfId="16" applyFont="1" applyFill="1" applyBorder="1" applyAlignment="1">
      <alignment horizontal="left" vertical="center" wrapText="1"/>
    </xf>
    <xf numFmtId="0" fontId="15" fillId="5" borderId="32" xfId="16" applyFont="1" applyFill="1" applyBorder="1" applyAlignment="1">
      <alignment horizontal="center" vertical="center" wrapText="1"/>
    </xf>
    <xf numFmtId="0" fontId="15" fillId="5" borderId="5" xfId="16" applyFont="1" applyFill="1" applyBorder="1" applyAlignment="1">
      <alignment horizontal="center" vertical="center" wrapText="1"/>
    </xf>
    <xf numFmtId="0" fontId="15" fillId="5" borderId="42" xfId="16" applyFont="1" applyFill="1" applyBorder="1" applyAlignment="1">
      <alignment horizontal="center" vertical="center" wrapText="1"/>
    </xf>
    <xf numFmtId="0" fontId="15" fillId="5" borderId="74" xfId="16" applyFont="1" applyFill="1" applyBorder="1" applyAlignment="1">
      <alignment horizontal="center" vertical="center" wrapText="1"/>
    </xf>
    <xf numFmtId="0" fontId="15" fillId="5" borderId="0" xfId="16" applyFont="1" applyFill="1" applyAlignment="1">
      <alignment horizontal="center" vertical="center" wrapText="1"/>
    </xf>
    <xf numFmtId="0" fontId="15" fillId="5" borderId="51" xfId="16" applyFont="1" applyFill="1" applyBorder="1" applyAlignment="1">
      <alignment horizontal="center" vertical="center" wrapText="1"/>
    </xf>
    <xf numFmtId="0" fontId="15" fillId="5" borderId="19" xfId="16" applyFont="1" applyFill="1" applyBorder="1" applyAlignment="1">
      <alignment horizontal="center" vertical="center" wrapText="1"/>
    </xf>
    <xf numFmtId="0" fontId="15" fillId="5" borderId="82" xfId="16" applyFont="1" applyFill="1" applyBorder="1" applyAlignment="1">
      <alignment horizontal="center" vertical="center" wrapText="1"/>
    </xf>
    <xf numFmtId="0" fontId="15" fillId="5" borderId="75" xfId="16" applyFont="1" applyFill="1" applyBorder="1" applyAlignment="1">
      <alignment horizontal="left" vertical="center" wrapText="1"/>
    </xf>
    <xf numFmtId="0" fontId="15" fillId="5" borderId="45" xfId="16" applyFont="1" applyFill="1" applyBorder="1" applyAlignment="1">
      <alignment horizontal="left" vertical="center" wrapText="1"/>
    </xf>
    <xf numFmtId="0" fontId="15" fillId="5" borderId="54" xfId="16" applyFont="1" applyFill="1" applyBorder="1" applyAlignment="1">
      <alignment horizontal="left" vertical="center" wrapText="1"/>
    </xf>
    <xf numFmtId="0" fontId="15" fillId="5" borderId="6" xfId="16" applyFont="1" applyFill="1" applyBorder="1" applyAlignment="1">
      <alignment horizontal="left" vertical="center" wrapText="1"/>
    </xf>
    <xf numFmtId="0" fontId="69" fillId="41" borderId="54" xfId="16" applyFont="1" applyFill="1" applyBorder="1" applyAlignment="1">
      <alignment horizontal="left" vertical="center" wrapText="1"/>
    </xf>
    <xf numFmtId="0" fontId="69" fillId="41" borderId="6" xfId="16" applyFont="1" applyFill="1" applyBorder="1" applyAlignment="1">
      <alignment horizontal="left" vertical="center" wrapText="1"/>
    </xf>
    <xf numFmtId="0" fontId="15" fillId="5" borderId="81" xfId="16" applyFont="1" applyFill="1" applyBorder="1" applyAlignment="1">
      <alignment horizontal="center" vertical="center" wrapText="1"/>
    </xf>
    <xf numFmtId="0" fontId="15" fillId="5" borderId="86" xfId="16" applyFont="1" applyFill="1" applyBorder="1" applyAlignment="1">
      <alignment horizontal="center" vertical="center" wrapText="1"/>
    </xf>
    <xf numFmtId="0" fontId="15" fillId="5" borderId="27" xfId="16" applyFont="1" applyFill="1" applyBorder="1" applyAlignment="1">
      <alignment horizontal="center" vertical="center" wrapText="1"/>
    </xf>
    <xf numFmtId="0" fontId="15" fillId="5" borderId="87" xfId="16" applyFont="1" applyFill="1" applyBorder="1" applyAlignment="1">
      <alignment horizontal="center" vertical="center" wrapText="1"/>
    </xf>
    <xf numFmtId="0" fontId="67" fillId="5" borderId="5" xfId="16" applyFont="1" applyFill="1" applyBorder="1" applyAlignment="1">
      <alignment horizontal="left" vertical="center" wrapText="1"/>
    </xf>
    <xf numFmtId="0" fontId="67" fillId="5" borderId="54" xfId="16" applyFont="1" applyFill="1" applyBorder="1" applyAlignment="1">
      <alignment horizontal="left" vertical="center" wrapText="1"/>
    </xf>
    <xf numFmtId="0" fontId="67" fillId="5" borderId="6" xfId="16" applyFont="1" applyFill="1" applyBorder="1" applyAlignment="1">
      <alignment horizontal="left" vertical="center" wrapText="1"/>
    </xf>
    <xf numFmtId="0" fontId="15" fillId="5" borderId="48" xfId="16" applyFont="1" applyFill="1" applyBorder="1" applyAlignment="1">
      <alignment horizontal="left" vertical="center" wrapText="1"/>
    </xf>
    <xf numFmtId="0" fontId="15" fillId="5" borderId="36" xfId="16" applyFont="1" applyFill="1" applyBorder="1" applyAlignment="1">
      <alignment horizontal="left" vertical="center" wrapText="1"/>
    </xf>
    <xf numFmtId="0" fontId="15" fillId="5" borderId="42" xfId="16" applyFont="1" applyFill="1" applyBorder="1" applyAlignment="1">
      <alignment horizontal="left" vertical="center" wrapText="1"/>
    </xf>
    <xf numFmtId="0" fontId="15" fillId="5" borderId="7" xfId="16" applyFont="1" applyFill="1" applyBorder="1" applyAlignment="1">
      <alignment horizontal="center" vertical="center" wrapText="1"/>
    </xf>
    <xf numFmtId="0" fontId="15" fillId="5" borderId="13" xfId="16" applyFont="1" applyFill="1" applyBorder="1" applyAlignment="1">
      <alignment horizontal="center" vertical="center" wrapText="1"/>
    </xf>
    <xf numFmtId="0" fontId="15" fillId="5" borderId="64" xfId="16" applyFont="1" applyFill="1" applyBorder="1" applyAlignment="1">
      <alignment horizontal="left" vertical="center" wrapText="1"/>
    </xf>
    <xf numFmtId="0" fontId="15" fillId="5" borderId="65" xfId="16" applyFont="1" applyFill="1" applyBorder="1" applyAlignment="1">
      <alignment horizontal="left" vertical="center" wrapText="1"/>
    </xf>
    <xf numFmtId="0" fontId="15" fillId="0" borderId="54" xfId="16" applyFont="1" applyBorder="1" applyAlignment="1">
      <alignment horizontal="left" vertical="center" wrapText="1"/>
    </xf>
    <xf numFmtId="0" fontId="15" fillId="0" borderId="6" xfId="16" applyFont="1" applyBorder="1" applyAlignment="1">
      <alignment horizontal="left" vertical="center" wrapText="1"/>
    </xf>
    <xf numFmtId="0" fontId="15" fillId="5" borderId="5" xfId="16" applyFont="1" applyFill="1" applyBorder="1" applyAlignment="1">
      <alignment horizontal="left" vertical="center" wrapText="1"/>
    </xf>
    <xf numFmtId="0" fontId="18" fillId="40" borderId="69" xfId="16" applyFont="1" applyFill="1" applyBorder="1" applyAlignment="1">
      <alignment horizontal="center" vertical="center" wrapText="1"/>
    </xf>
    <xf numFmtId="0" fontId="18" fillId="40" borderId="41" xfId="16" applyFont="1" applyFill="1" applyBorder="1" applyAlignment="1">
      <alignment horizontal="center" vertical="center" wrapText="1"/>
    </xf>
    <xf numFmtId="0" fontId="18" fillId="40" borderId="28" xfId="16" applyFont="1" applyFill="1" applyBorder="1" applyAlignment="1">
      <alignment horizontal="center" vertical="center" wrapText="1"/>
    </xf>
    <xf numFmtId="0" fontId="18" fillId="40" borderId="75" xfId="16" applyFont="1" applyFill="1" applyBorder="1" applyAlignment="1">
      <alignment horizontal="center" vertical="center" wrapText="1"/>
    </xf>
    <xf numFmtId="0" fontId="18" fillId="40" borderId="18" xfId="16" applyFont="1" applyFill="1" applyBorder="1" applyAlignment="1">
      <alignment horizontal="center" vertical="center" wrapText="1"/>
    </xf>
    <xf numFmtId="0" fontId="18" fillId="40" borderId="45" xfId="16" applyFont="1" applyFill="1" applyBorder="1" applyAlignment="1">
      <alignment horizontal="center" vertical="center" wrapText="1"/>
    </xf>
    <xf numFmtId="0" fontId="18" fillId="40" borderId="5" xfId="16" applyFont="1" applyFill="1" applyBorder="1" applyAlignment="1">
      <alignment horizontal="center" vertical="center" wrapText="1"/>
    </xf>
    <xf numFmtId="0" fontId="18" fillId="14" borderId="5" xfId="16" applyFont="1" applyFill="1" applyBorder="1" applyAlignment="1">
      <alignment horizontal="center" vertical="center" wrapText="1"/>
    </xf>
    <xf numFmtId="0" fontId="18" fillId="22" borderId="54" xfId="16" applyFont="1" applyFill="1" applyBorder="1" applyAlignment="1">
      <alignment horizontal="center" vertical="center" wrapText="1"/>
    </xf>
    <xf numFmtId="0" fontId="18" fillId="22" borderId="55" xfId="16" applyFont="1" applyFill="1" applyBorder="1" applyAlignment="1">
      <alignment horizontal="center" vertical="center" wrapText="1"/>
    </xf>
    <xf numFmtId="0" fontId="18" fillId="22" borderId="6" xfId="16" applyFont="1" applyFill="1" applyBorder="1" applyAlignment="1">
      <alignment horizontal="center" vertical="center" wrapText="1"/>
    </xf>
    <xf numFmtId="0" fontId="18" fillId="24" borderId="54" xfId="16" applyFont="1" applyFill="1" applyBorder="1" applyAlignment="1">
      <alignment horizontal="center" vertical="center" wrapText="1"/>
    </xf>
    <xf numFmtId="0" fontId="18" fillId="24" borderId="55" xfId="16" applyFont="1" applyFill="1" applyBorder="1" applyAlignment="1">
      <alignment horizontal="center" vertical="center" wrapText="1"/>
    </xf>
    <xf numFmtId="0" fontId="15" fillId="0" borderId="5" xfId="16" applyFont="1" applyBorder="1" applyAlignment="1">
      <alignment horizontal="left" vertical="center" wrapText="1"/>
    </xf>
    <xf numFmtId="0" fontId="15" fillId="0" borderId="5" xfId="16" applyFont="1" applyBorder="1" applyAlignment="1">
      <alignment horizontal="center" vertical="center" wrapText="1"/>
    </xf>
    <xf numFmtId="0" fontId="18" fillId="22" borderId="5" xfId="16" applyFont="1" applyFill="1" applyBorder="1" applyAlignment="1">
      <alignment horizontal="center" vertical="center" wrapText="1"/>
    </xf>
    <xf numFmtId="0" fontId="18" fillId="24" borderId="5" xfId="16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53" fillId="34" borderId="0" xfId="0" applyFont="1" applyFill="1" applyAlignment="1">
      <alignment horizontal="center" vertical="center"/>
    </xf>
    <xf numFmtId="0" fontId="56" fillId="36" borderId="0" xfId="0" applyFont="1" applyFill="1" applyAlignment="1">
      <alignment horizontal="center" vertical="center"/>
    </xf>
    <xf numFmtId="0" fontId="53" fillId="33" borderId="0" xfId="11" applyFont="1" applyFill="1" applyAlignment="1">
      <alignment horizontal="center" vertical="center"/>
    </xf>
    <xf numFmtId="0" fontId="53" fillId="34" borderId="0" xfId="11" applyFont="1" applyFill="1" applyAlignment="1">
      <alignment horizontal="center" vertical="center"/>
    </xf>
    <xf numFmtId="0" fontId="53" fillId="35" borderId="0" xfId="11" applyFont="1" applyFill="1" applyAlignment="1">
      <alignment horizontal="center" vertical="center"/>
    </xf>
    <xf numFmtId="0" fontId="59" fillId="39" borderId="0" xfId="0" applyFont="1" applyFill="1" applyAlignment="1">
      <alignment horizontal="center" vertical="center"/>
    </xf>
    <xf numFmtId="0" fontId="59" fillId="25" borderId="0" xfId="0" applyFont="1" applyFill="1" applyAlignment="1">
      <alignment horizontal="center" vertical="center"/>
    </xf>
    <xf numFmtId="0" fontId="59" fillId="16" borderId="0" xfId="0" applyFont="1" applyFill="1" applyAlignment="1">
      <alignment horizontal="center" vertical="center"/>
    </xf>
    <xf numFmtId="0" fontId="59" fillId="21" borderId="0" xfId="0" applyFont="1" applyFill="1" applyAlignment="1">
      <alignment horizontal="center" vertical="center"/>
    </xf>
    <xf numFmtId="0" fontId="53" fillId="38" borderId="0" xfId="0" applyFont="1" applyFill="1" applyAlignment="1">
      <alignment horizontal="center" vertical="center"/>
    </xf>
    <xf numFmtId="0" fontId="0" fillId="15" borderId="0" xfId="0" applyFill="1" applyAlignment="1">
      <alignment horizontal="center" vertical="center"/>
    </xf>
    <xf numFmtId="0" fontId="0" fillId="17" borderId="0" xfId="0" applyFill="1" applyAlignment="1">
      <alignment horizontal="center" vertical="center"/>
    </xf>
    <xf numFmtId="0" fontId="0" fillId="18" borderId="0" xfId="0" applyFill="1" applyAlignment="1">
      <alignment horizontal="center" vertical="center"/>
    </xf>
    <xf numFmtId="0" fontId="0" fillId="29" borderId="0" xfId="0" applyFill="1" applyAlignment="1">
      <alignment horizontal="center" vertical="center"/>
    </xf>
    <xf numFmtId="0" fontId="0" fillId="10" borderId="0" xfId="0" applyFill="1" applyAlignment="1">
      <alignment horizontal="center" vertical="center"/>
    </xf>
  </cellXfs>
  <cellStyles count="17">
    <cellStyle name="一般" xfId="0" builtinId="0"/>
    <cellStyle name="一般 2" xfId="1" xr:uid="{00000000-0005-0000-0000-000001000000}"/>
    <cellStyle name="一般 3" xfId="2" xr:uid="{00000000-0005-0000-0000-000002000000}"/>
    <cellStyle name="一般 3 2" xfId="16" xr:uid="{00000000-0005-0000-0000-000003000000}"/>
    <cellStyle name="一般 4" xfId="3" xr:uid="{00000000-0005-0000-0000-000004000000}"/>
    <cellStyle name="一般 5" xfId="4" xr:uid="{00000000-0005-0000-0000-000005000000}"/>
    <cellStyle name="一般 6" xfId="12" xr:uid="{00000000-0005-0000-0000-000006000000}"/>
    <cellStyle name="一般 7" xfId="14" xr:uid="{00000000-0005-0000-0000-000007000000}"/>
    <cellStyle name="一般_旅平險個人ADD降3成" xfId="5" xr:uid="{00000000-0005-0000-0000-000008000000}"/>
    <cellStyle name="一般_旅平險費率表參考980703" xfId="6" xr:uid="{00000000-0005-0000-0000-000009000000}"/>
    <cellStyle name="百分比" xfId="7" builtinId="5"/>
    <cellStyle name="百分比 2" xfId="8" xr:uid="{00000000-0005-0000-0000-00000B000000}"/>
    <cellStyle name="百分比 3" xfId="9" xr:uid="{00000000-0005-0000-0000-00000C000000}"/>
    <cellStyle name="百分比 4" xfId="13" xr:uid="{00000000-0005-0000-0000-00000D000000}"/>
    <cellStyle name="百分比 5" xfId="15" xr:uid="{00000000-0005-0000-0000-00000E000000}"/>
    <cellStyle name="超連結" xfId="10" builtinId="8"/>
    <cellStyle name="輔色2" xfId="11" builtinId="33"/>
  </cellStyles>
  <dxfs count="87">
    <dxf>
      <fill>
        <patternFill>
          <bgColor theme="9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ont>
        <condense val="0"/>
        <extend val="0"/>
        <color indexed="8"/>
      </font>
      <fill>
        <patternFill>
          <bgColor indexed="53"/>
        </patternFill>
      </fill>
    </dxf>
    <dxf>
      <fill>
        <patternFill>
          <bgColor theme="9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ont>
        <b/>
        <i val="0"/>
        <condense val="0"/>
        <extend val="0"/>
        <color indexed="12"/>
      </font>
      <fill>
        <patternFill>
          <bgColor indexed="5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ont>
        <b/>
        <i val="0"/>
        <condense val="0"/>
        <extend val="0"/>
        <color indexed="12"/>
      </font>
      <fill>
        <patternFill>
          <bgColor indexed="51"/>
        </patternFill>
      </fill>
    </dxf>
    <dxf>
      <fill>
        <patternFill>
          <bgColor theme="9" tint="-0.24994659260841701"/>
        </patternFill>
      </fill>
    </dxf>
    <dxf>
      <font>
        <b/>
        <i val="0"/>
        <color rgb="FF0000CC"/>
      </font>
    </dxf>
    <dxf>
      <font>
        <b/>
        <i val="0"/>
        <color rgb="FF0000CC"/>
      </font>
    </dxf>
    <dxf>
      <font>
        <b/>
        <i val="0"/>
        <color rgb="FF0000CC"/>
      </font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ont>
        <b/>
        <i/>
      </font>
    </dxf>
    <dxf>
      <font>
        <b/>
        <i val="0"/>
        <condense val="0"/>
        <extend val="0"/>
        <color indexed="10"/>
      </font>
      <fill>
        <patternFill>
          <bgColor indexed="11"/>
        </patternFill>
      </fill>
    </dxf>
    <dxf>
      <font>
        <color rgb="FFCCFFCC"/>
      </font>
      <fill>
        <patternFill>
          <bgColor rgb="FFCCFFCC"/>
        </patternFill>
      </fill>
    </dxf>
    <dxf>
      <fill>
        <patternFill>
          <bgColor theme="9" tint="-0.24994659260841701"/>
        </patternFill>
      </fill>
    </dxf>
    <dxf>
      <font>
        <b/>
        <i val="0"/>
        <condense val="0"/>
        <extend val="0"/>
        <color indexed="10"/>
      </font>
      <fill>
        <patternFill>
          <bgColor indexed="11"/>
        </patternFill>
      </fill>
    </dxf>
    <dxf>
      <font>
        <color theme="6" tint="-0.24994659260841701"/>
        <name val="新細明體"/>
        <scheme val="none"/>
      </font>
    </dxf>
    <dxf>
      <font>
        <b/>
        <i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ont>
        <condense val="0"/>
        <extend val="0"/>
        <color indexed="8"/>
      </font>
      <fill>
        <patternFill>
          <bgColor indexed="53"/>
        </patternFill>
      </fill>
    </dxf>
    <dxf>
      <font>
        <condense val="0"/>
        <extend val="0"/>
        <color indexed="8"/>
      </font>
      <fill>
        <patternFill>
          <bgColor indexed="53"/>
        </patternFill>
      </fill>
    </dxf>
    <dxf>
      <fill>
        <patternFill>
          <bgColor theme="9" tint="-0.24994659260841701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ont>
        <condense val="0"/>
        <extend val="0"/>
        <color indexed="8"/>
      </font>
      <fill>
        <patternFill>
          <bgColor indexed="53"/>
        </patternFill>
      </fill>
    </dxf>
    <dxf>
      <font>
        <b/>
        <i val="0"/>
        <condense val="0"/>
        <extend val="0"/>
        <color indexed="12"/>
      </font>
      <fill>
        <patternFill>
          <bgColor indexed="5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ont>
        <condense val="0"/>
        <extend val="0"/>
        <color indexed="8"/>
      </font>
      <fill>
        <patternFill>
          <bgColor indexed="53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ont>
        <b/>
        <i val="0"/>
        <condense val="0"/>
        <extend val="0"/>
        <color indexed="12"/>
      </font>
      <fill>
        <patternFill>
          <bgColor indexed="5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ont>
        <color theme="6" tint="-0.24994659260841701"/>
        <name val="新細明體"/>
        <scheme val="none"/>
      </font>
    </dxf>
    <dxf>
      <font>
        <b/>
        <i/>
      </font>
    </dxf>
    <dxf>
      <font>
        <color rgb="FFCCFFCC"/>
      </font>
      <fill>
        <patternFill>
          <bgColor rgb="FFCCFFCC"/>
        </patternFill>
      </fill>
    </dxf>
    <dxf>
      <font>
        <condense val="0"/>
        <extend val="0"/>
        <color indexed="42"/>
      </font>
    </dxf>
    <dxf>
      <font>
        <b/>
        <i val="0"/>
        <condense val="0"/>
        <extend val="0"/>
        <color indexed="10"/>
      </font>
      <fill>
        <patternFill>
          <bgColor indexed="1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ont>
        <b/>
        <i val="0"/>
        <condense val="0"/>
        <extend val="0"/>
        <color indexed="10"/>
      </font>
      <fill>
        <patternFill>
          <bgColor indexed="11"/>
        </patternFill>
      </fill>
    </dxf>
    <dxf>
      <font>
        <b/>
        <i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/>
        <i val="0"/>
        <color rgb="FF0000CC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00FF"/>
      <color rgb="FFFFFF99"/>
      <color rgb="FFFF3300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Drop" dropLines="21" dropStyle="combo" dx="20" fmlaLink="選擇項目!$E$21" fmlaRange="選擇項目!$E$23:$E$24" sel="1" val="0"/>
</file>

<file path=xl/ctrlProps/ctrlProp2.xml><?xml version="1.0" encoding="utf-8"?>
<formControlPr xmlns="http://schemas.microsoft.com/office/spreadsheetml/2009/9/main" objectType="Drop" dropLines="21" dropStyle="combo" dx="20" fmlaLink="選擇項目!$B$21" fmlaRange="選擇項目!$B$23:$B$24" sel="1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11</xdr:row>
          <xdr:rowOff>22860</xdr:rowOff>
        </xdr:from>
        <xdr:to>
          <xdr:col>8</xdr:col>
          <xdr:colOff>838200</xdr:colOff>
          <xdr:row>11</xdr:row>
          <xdr:rowOff>220980</xdr:rowOff>
        </xdr:to>
        <xdr:sp macro="" textlink="">
          <xdr:nvSpPr>
            <xdr:cNvPr id="29697" name="Drop Down 1" hidden="1">
              <a:extLst>
                <a:ext uri="{63B3BB69-23CF-44E3-9099-C40C66FF867C}">
                  <a14:compatExt spid="_x0000_s29697"/>
                </a:ext>
                <a:ext uri="{FF2B5EF4-FFF2-40B4-BE49-F238E27FC236}">
                  <a16:creationId xmlns:a16="http://schemas.microsoft.com/office/drawing/2014/main" id="{00000000-0008-0000-0500-000001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</xdr:colOff>
          <xdr:row>10</xdr:row>
          <xdr:rowOff>0</xdr:rowOff>
        </xdr:from>
        <xdr:to>
          <xdr:col>8</xdr:col>
          <xdr:colOff>838200</xdr:colOff>
          <xdr:row>10</xdr:row>
          <xdr:rowOff>228600</xdr:rowOff>
        </xdr:to>
        <xdr:sp macro="" textlink="">
          <xdr:nvSpPr>
            <xdr:cNvPr id="29702" name="Drop Down 6" hidden="1">
              <a:extLst>
                <a:ext uri="{63B3BB69-23CF-44E3-9099-C40C66FF867C}">
                  <a14:compatExt spid="_x0000_s29702"/>
                </a:ext>
                <a:ext uri="{FF2B5EF4-FFF2-40B4-BE49-F238E27FC236}">
                  <a16:creationId xmlns:a16="http://schemas.microsoft.com/office/drawing/2014/main" id="{00000000-0008-0000-0500-000006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5.v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9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7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工作表1"/>
  <dimension ref="A1:K124"/>
  <sheetViews>
    <sheetView showGridLines="0" showRowColHeaders="0" tabSelected="1" view="pageBreakPreview" zoomScaleNormal="100" zoomScaleSheetLayoutView="100" workbookViewId="0">
      <selection activeCell="A32" sqref="A32"/>
    </sheetView>
  </sheetViews>
  <sheetFormatPr defaultRowHeight="16.2"/>
  <cols>
    <col min="1" max="1" width="0.44140625" customWidth="1"/>
    <col min="6" max="6" width="28.109375" customWidth="1"/>
    <col min="7" max="7" width="6.109375" customWidth="1"/>
    <col min="8" max="8" width="27.109375" customWidth="1"/>
    <col min="9" max="9" width="0.88671875" customWidth="1"/>
    <col min="10" max="10" width="10.44140625" bestFit="1" customWidth="1"/>
    <col min="11" max="11" width="0.77734375" customWidth="1"/>
  </cols>
  <sheetData>
    <row r="1" spans="1:11" ht="4.2" customHeight="1">
      <c r="A1" s="187"/>
      <c r="B1" s="187"/>
      <c r="C1" s="187"/>
      <c r="D1" s="187"/>
      <c r="E1" s="187"/>
      <c r="F1" s="187"/>
      <c r="G1" s="187"/>
      <c r="H1" s="187"/>
      <c r="I1" s="187"/>
      <c r="J1" s="187"/>
      <c r="K1" s="187"/>
    </row>
    <row r="2" spans="1:11">
      <c r="A2" s="187"/>
      <c r="B2" s="209"/>
      <c r="C2" s="209"/>
      <c r="D2" s="209"/>
      <c r="E2" s="209"/>
      <c r="F2" s="210" t="str">
        <f ca="1">IF(D100&lt;H100,"請重新下載更新版本","使用期限:"&amp;TEXT(D100,"yyyy/mm/dd"))</f>
        <v>使用期限:2025/12/31</v>
      </c>
      <c r="G2" s="209"/>
      <c r="H2" s="210" t="str">
        <f>"版本編號:"&amp;TEXT(YEAR($D$99),"0000")&amp;TEXT(MONTH($D$99),"00")&amp;TEXT(DAY($D$99),"00")</f>
        <v>版本編號:20250808</v>
      </c>
      <c r="I2" s="209"/>
      <c r="J2" s="209"/>
      <c r="K2" s="187"/>
    </row>
    <row r="3" spans="1:11" ht="28.8" thickBot="1">
      <c r="A3" s="187"/>
      <c r="B3" s="211"/>
      <c r="C3" s="527" t="s">
        <v>233</v>
      </c>
      <c r="D3" s="528"/>
      <c r="E3" s="528"/>
      <c r="F3" s="528"/>
      <c r="G3" s="528"/>
      <c r="H3" s="529"/>
      <c r="I3" s="212"/>
      <c r="J3" s="213"/>
      <c r="K3" s="187"/>
    </row>
    <row r="4" spans="1:11">
      <c r="A4" s="187"/>
      <c r="B4" s="211"/>
      <c r="C4" s="211"/>
      <c r="D4" s="211"/>
      <c r="E4" s="211"/>
      <c r="F4" s="211"/>
      <c r="G4" s="211"/>
      <c r="H4" s="211"/>
      <c r="I4" s="211"/>
      <c r="J4" s="211"/>
      <c r="K4" s="187"/>
    </row>
    <row r="5" spans="1:11" ht="4.2" customHeight="1" thickBot="1">
      <c r="A5" s="187"/>
      <c r="B5" s="211"/>
      <c r="C5" s="214"/>
      <c r="D5" s="214"/>
      <c r="E5" s="214"/>
      <c r="F5" s="214"/>
      <c r="G5" s="214"/>
      <c r="H5" s="214"/>
      <c r="I5" s="214"/>
      <c r="J5" s="211"/>
      <c r="K5" s="187"/>
    </row>
    <row r="6" spans="1:11" ht="22.95" customHeight="1" thickBot="1">
      <c r="A6" s="187"/>
      <c r="B6" s="211"/>
      <c r="C6" s="530" t="s">
        <v>177</v>
      </c>
      <c r="D6" s="530"/>
      <c r="E6" s="530"/>
      <c r="F6" s="215" t="s">
        <v>823</v>
      </c>
      <c r="G6" s="532" t="s">
        <v>235</v>
      </c>
      <c r="H6" s="215" t="s">
        <v>238</v>
      </c>
      <c r="I6" s="216"/>
      <c r="J6" s="211"/>
      <c r="K6" s="187"/>
    </row>
    <row r="7" spans="1:11" ht="15" customHeight="1">
      <c r="A7" s="187"/>
      <c r="B7" s="211"/>
      <c r="C7" s="530"/>
      <c r="D7" s="530"/>
      <c r="E7" s="530"/>
      <c r="F7" s="217" t="s">
        <v>422</v>
      </c>
      <c r="G7" s="532"/>
      <c r="H7" s="218" t="s">
        <v>826</v>
      </c>
      <c r="I7" s="219"/>
      <c r="J7" s="211"/>
      <c r="K7" s="187"/>
    </row>
    <row r="8" spans="1:11" ht="15" customHeight="1">
      <c r="A8" s="187"/>
      <c r="B8" s="211"/>
      <c r="C8" s="530"/>
      <c r="D8" s="530"/>
      <c r="E8" s="530"/>
      <c r="F8" s="217" t="s">
        <v>236</v>
      </c>
      <c r="G8" s="532"/>
      <c r="H8" s="218" t="s">
        <v>825</v>
      </c>
      <c r="I8" s="219"/>
      <c r="J8" s="211"/>
      <c r="K8" s="187"/>
    </row>
    <row r="9" spans="1:11" ht="15" customHeight="1">
      <c r="A9" s="187"/>
      <c r="B9" s="211"/>
      <c r="C9" s="530"/>
      <c r="D9" s="530"/>
      <c r="E9" s="530"/>
      <c r="F9" s="217" t="s">
        <v>827</v>
      </c>
      <c r="G9" s="532"/>
      <c r="H9" s="218" t="s">
        <v>824</v>
      </c>
      <c r="I9" s="219"/>
      <c r="J9" s="211"/>
      <c r="K9" s="187"/>
    </row>
    <row r="10" spans="1:11" ht="15" customHeight="1">
      <c r="A10" s="187"/>
      <c r="B10" s="211"/>
      <c r="C10" s="530"/>
      <c r="D10" s="530"/>
      <c r="E10" s="530"/>
      <c r="F10" s="217" t="s">
        <v>423</v>
      </c>
      <c r="G10" s="532"/>
      <c r="H10" s="218" t="s">
        <v>874</v>
      </c>
      <c r="I10" s="219"/>
      <c r="J10" s="211"/>
      <c r="K10" s="187"/>
    </row>
    <row r="11" spans="1:11" ht="15" customHeight="1">
      <c r="A11" s="187"/>
      <c r="B11" s="211"/>
      <c r="C11" s="530"/>
      <c r="D11" s="530"/>
      <c r="E11" s="530"/>
      <c r="F11" s="220" t="s">
        <v>237</v>
      </c>
      <c r="G11" s="532"/>
      <c r="H11" s="221"/>
      <c r="I11" s="219"/>
      <c r="J11" s="211"/>
      <c r="K11" s="187"/>
    </row>
    <row r="12" spans="1:11" ht="5.4" customHeight="1">
      <c r="A12" s="187"/>
      <c r="B12" s="211"/>
      <c r="C12" s="214"/>
      <c r="D12" s="214"/>
      <c r="E12" s="214"/>
      <c r="F12" s="222"/>
      <c r="G12" s="214"/>
      <c r="H12" s="214"/>
      <c r="I12" s="214"/>
      <c r="J12" s="211"/>
      <c r="K12" s="187"/>
    </row>
    <row r="13" spans="1:11" ht="15" customHeight="1">
      <c r="A13" s="187"/>
      <c r="B13" s="211"/>
      <c r="C13" s="211"/>
      <c r="D13" s="211"/>
      <c r="E13" s="211"/>
      <c r="F13" s="223"/>
      <c r="G13" s="211"/>
      <c r="H13" s="211"/>
      <c r="I13" s="211"/>
      <c r="J13" s="211"/>
      <c r="K13" s="187"/>
    </row>
    <row r="14" spans="1:11" ht="4.2" customHeight="1" thickBot="1">
      <c r="A14" s="187"/>
      <c r="B14" s="211"/>
      <c r="C14" s="224"/>
      <c r="D14" s="224"/>
      <c r="E14" s="224"/>
      <c r="F14" s="225"/>
      <c r="G14" s="224"/>
      <c r="H14" s="224"/>
      <c r="I14" s="224"/>
      <c r="J14" s="211"/>
      <c r="K14" s="187"/>
    </row>
    <row r="15" spans="1:11" ht="22.95" customHeight="1" thickBot="1">
      <c r="A15" s="187"/>
      <c r="B15" s="211"/>
      <c r="C15" s="531" t="s">
        <v>234</v>
      </c>
      <c r="D15" s="531"/>
      <c r="E15" s="531"/>
      <c r="F15" s="215" t="s">
        <v>241</v>
      </c>
      <c r="G15" s="533"/>
      <c r="H15" s="533"/>
      <c r="I15" s="226"/>
      <c r="J15" s="211"/>
      <c r="K15" s="187"/>
    </row>
    <row r="16" spans="1:11">
      <c r="A16" s="187"/>
      <c r="B16" s="211"/>
      <c r="C16" s="531"/>
      <c r="D16" s="531"/>
      <c r="E16" s="531"/>
      <c r="F16" s="309" t="s">
        <v>422</v>
      </c>
      <c r="G16" s="533"/>
      <c r="H16" s="533"/>
      <c r="I16" s="225"/>
      <c r="J16" s="211"/>
      <c r="K16" s="187"/>
    </row>
    <row r="17" spans="1:11">
      <c r="A17" s="187"/>
      <c r="B17" s="211"/>
      <c r="C17" s="531"/>
      <c r="D17" s="531"/>
      <c r="E17" s="531"/>
      <c r="F17" s="217" t="s">
        <v>424</v>
      </c>
      <c r="G17" s="533"/>
      <c r="H17" s="533"/>
      <c r="I17" s="225"/>
      <c r="J17" s="211"/>
      <c r="K17" s="187"/>
    </row>
    <row r="18" spans="1:11">
      <c r="A18" s="187"/>
      <c r="B18" s="211"/>
      <c r="C18" s="531"/>
      <c r="D18" s="531"/>
      <c r="E18" s="531"/>
      <c r="F18" s="217"/>
      <c r="G18" s="533"/>
      <c r="H18" s="533"/>
      <c r="I18" s="225"/>
      <c r="J18" s="211"/>
      <c r="K18" s="187"/>
    </row>
    <row r="19" spans="1:11">
      <c r="A19" s="187"/>
      <c r="B19" s="211"/>
      <c r="C19" s="531"/>
      <c r="D19" s="531"/>
      <c r="E19" s="531"/>
      <c r="F19" s="217"/>
      <c r="G19" s="533"/>
      <c r="H19" s="533"/>
      <c r="I19" s="225"/>
      <c r="J19" s="211"/>
      <c r="K19" s="187"/>
    </row>
    <row r="20" spans="1:11">
      <c r="A20" s="187"/>
      <c r="B20" s="211"/>
      <c r="C20" s="531"/>
      <c r="D20" s="531"/>
      <c r="E20" s="531"/>
      <c r="F20" s="220"/>
      <c r="G20" s="533"/>
      <c r="H20" s="533"/>
      <c r="I20" s="225"/>
      <c r="J20" s="211"/>
      <c r="K20" s="187"/>
    </row>
    <row r="21" spans="1:11" ht="4.95" customHeight="1">
      <c r="A21" s="187"/>
      <c r="B21" s="211"/>
      <c r="C21" s="224"/>
      <c r="D21" s="224"/>
      <c r="E21" s="224"/>
      <c r="F21" s="224"/>
      <c r="G21" s="224"/>
      <c r="H21" s="224"/>
      <c r="I21" s="224"/>
      <c r="J21" s="211"/>
      <c r="K21" s="187"/>
    </row>
    <row r="22" spans="1:11">
      <c r="A22" s="187"/>
      <c r="B22" s="211"/>
      <c r="C22" s="211"/>
      <c r="D22" s="211"/>
      <c r="E22" s="211"/>
      <c r="F22" s="211"/>
      <c r="G22" s="211"/>
      <c r="H22" s="211"/>
      <c r="I22" s="211"/>
      <c r="J22" s="211"/>
      <c r="K22" s="187"/>
    </row>
    <row r="23" spans="1:11" ht="4.2" hidden="1" customHeight="1">
      <c r="A23" s="187"/>
      <c r="B23" s="211"/>
      <c r="C23" s="288"/>
      <c r="D23" s="288"/>
      <c r="E23" s="288"/>
      <c r="F23" s="289"/>
      <c r="G23" s="288"/>
      <c r="H23" s="288"/>
      <c r="I23" s="288"/>
      <c r="J23" s="211"/>
      <c r="K23" s="187"/>
    </row>
    <row r="24" spans="1:11" ht="22.95" hidden="1" customHeight="1" thickBot="1">
      <c r="A24" s="187"/>
      <c r="B24" s="211"/>
      <c r="C24" s="536" t="s">
        <v>462</v>
      </c>
      <c r="D24" s="536"/>
      <c r="E24" s="536"/>
      <c r="F24" s="215" t="s">
        <v>462</v>
      </c>
      <c r="G24" s="537"/>
      <c r="H24" s="537"/>
      <c r="I24" s="290"/>
      <c r="J24" s="211"/>
      <c r="K24" s="187"/>
    </row>
    <row r="25" spans="1:11" hidden="1">
      <c r="A25" s="187"/>
      <c r="B25" s="211"/>
      <c r="C25" s="536"/>
      <c r="D25" s="536"/>
      <c r="E25" s="536"/>
      <c r="F25" s="217" t="s">
        <v>433</v>
      </c>
      <c r="G25" s="537"/>
      <c r="H25" s="537" t="s">
        <v>239</v>
      </c>
      <c r="I25" s="289"/>
      <c r="J25" s="211"/>
      <c r="K25" s="187"/>
    </row>
    <row r="26" spans="1:11" hidden="1">
      <c r="A26" s="187"/>
      <c r="B26" s="211"/>
      <c r="C26" s="536"/>
      <c r="D26" s="536"/>
      <c r="E26" s="536"/>
      <c r="F26" s="217" t="s">
        <v>29</v>
      </c>
      <c r="G26" s="537"/>
      <c r="H26" s="537" t="s">
        <v>240</v>
      </c>
      <c r="I26" s="289"/>
      <c r="J26" s="211"/>
      <c r="K26" s="187"/>
    </row>
    <row r="27" spans="1:11" ht="32.4" hidden="1">
      <c r="A27" s="187"/>
      <c r="B27" s="211"/>
      <c r="C27" s="536"/>
      <c r="D27" s="536"/>
      <c r="E27" s="536"/>
      <c r="F27" s="285" t="s">
        <v>464</v>
      </c>
      <c r="G27" s="537"/>
      <c r="H27" s="537" t="s">
        <v>242</v>
      </c>
      <c r="I27" s="289"/>
      <c r="J27" s="211"/>
      <c r="K27" s="187"/>
    </row>
    <row r="28" spans="1:11" hidden="1">
      <c r="A28" s="187"/>
      <c r="B28" s="211"/>
      <c r="C28" s="536"/>
      <c r="D28" s="536"/>
      <c r="E28" s="536"/>
      <c r="F28" s="220"/>
      <c r="G28" s="537"/>
      <c r="H28" s="537"/>
      <c r="I28" s="289"/>
      <c r="J28" s="211"/>
      <c r="K28" s="187"/>
    </row>
    <row r="29" spans="1:11" ht="4.95" hidden="1" customHeight="1">
      <c r="A29" s="187"/>
      <c r="B29" s="211"/>
      <c r="C29" s="288"/>
      <c r="D29" s="288"/>
      <c r="E29" s="288"/>
      <c r="F29" s="288"/>
      <c r="G29" s="288"/>
      <c r="H29" s="288"/>
      <c r="I29" s="288"/>
      <c r="J29" s="211"/>
      <c r="K29" s="187"/>
    </row>
    <row r="30" spans="1:11">
      <c r="A30" s="187"/>
      <c r="B30" s="211"/>
      <c r="C30" s="211"/>
      <c r="D30" s="211"/>
      <c r="E30" s="211"/>
      <c r="F30" s="211"/>
      <c r="G30" s="211"/>
      <c r="H30" s="211"/>
      <c r="I30" s="211"/>
      <c r="J30" s="211"/>
      <c r="K30" s="187"/>
    </row>
    <row r="31" spans="1:11" ht="3" customHeight="1">
      <c r="A31" s="286"/>
      <c r="B31" s="287"/>
      <c r="C31" s="287"/>
      <c r="D31" s="287"/>
      <c r="E31" s="287"/>
      <c r="F31" s="287"/>
      <c r="G31" s="287"/>
      <c r="H31" s="287"/>
      <c r="I31" s="287"/>
      <c r="J31" s="287"/>
      <c r="K31" s="286"/>
    </row>
    <row r="32" spans="1:11" hidden="1"/>
    <row r="33" spans="2:10" hidden="1">
      <c r="B33" s="207"/>
      <c r="C33" s="207"/>
      <c r="D33" s="207"/>
      <c r="E33" s="207"/>
      <c r="F33" s="207"/>
      <c r="G33" s="207"/>
      <c r="H33" s="207"/>
      <c r="I33" s="207"/>
      <c r="J33" s="207"/>
    </row>
    <row r="34" spans="2:10" hidden="1">
      <c r="B34" s="207"/>
      <c r="C34" s="207"/>
      <c r="D34" s="207"/>
      <c r="E34" s="207"/>
      <c r="F34" s="207"/>
      <c r="G34" s="207"/>
      <c r="H34" s="207"/>
      <c r="I34" s="207"/>
      <c r="J34" s="207"/>
    </row>
    <row r="35" spans="2:10" hidden="1">
      <c r="B35" s="207"/>
      <c r="C35" s="207"/>
      <c r="D35" s="207"/>
      <c r="E35" s="207"/>
      <c r="F35" s="207"/>
      <c r="G35" s="207"/>
      <c r="H35" s="207"/>
      <c r="I35" s="207"/>
      <c r="J35" s="207"/>
    </row>
    <row r="36" spans="2:10" hidden="1">
      <c r="B36" s="207"/>
      <c r="C36" s="207"/>
      <c r="D36" s="207"/>
      <c r="E36" s="207"/>
      <c r="F36" s="207"/>
      <c r="G36" s="207"/>
      <c r="H36" s="207"/>
      <c r="I36" s="207"/>
      <c r="J36" s="207"/>
    </row>
    <row r="37" spans="2:10" hidden="1">
      <c r="B37" s="207"/>
      <c r="C37" s="207"/>
      <c r="D37" s="207"/>
      <c r="E37" s="207"/>
      <c r="F37" s="207"/>
      <c r="G37" s="207"/>
      <c r="H37" s="207"/>
      <c r="I37" s="207"/>
      <c r="J37" s="207"/>
    </row>
    <row r="38" spans="2:10" hidden="1">
      <c r="B38" s="207"/>
      <c r="C38" s="207"/>
      <c r="D38" s="207"/>
      <c r="E38" s="207"/>
      <c r="F38" s="207"/>
      <c r="G38" s="207"/>
      <c r="H38" s="207"/>
      <c r="I38" s="207"/>
      <c r="J38" s="207"/>
    </row>
    <row r="39" spans="2:10" hidden="1"/>
    <row r="40" spans="2:10" hidden="1"/>
    <row r="41" spans="2:10" hidden="1"/>
    <row r="42" spans="2:10" hidden="1"/>
    <row r="43" spans="2:10" hidden="1"/>
    <row r="44" spans="2:10" hidden="1"/>
    <row r="45" spans="2:10" hidden="1"/>
    <row r="46" spans="2:10" hidden="1"/>
    <row r="47" spans="2:10" hidden="1"/>
    <row r="48" spans="2:10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spans="2:10" s="250" customFormat="1" hidden="1">
      <c r="B97" s="249" t="s">
        <v>63</v>
      </c>
      <c r="C97" s="249"/>
      <c r="D97" s="249"/>
      <c r="E97" s="249"/>
      <c r="F97" s="249"/>
      <c r="G97" s="249"/>
      <c r="H97" s="249"/>
      <c r="I97" s="249"/>
      <c r="J97" s="249"/>
    </row>
    <row r="98" spans="2:10" s="250" customFormat="1" hidden="1">
      <c r="B98" s="249" t="s">
        <v>39</v>
      </c>
      <c r="C98" s="249"/>
      <c r="D98" s="534" t="s">
        <v>341</v>
      </c>
      <c r="E98" s="535"/>
      <c r="F98" s="251">
        <f>VLOOKUP(D98,B108:E114,4,FALSE)</f>
        <v>6</v>
      </c>
      <c r="G98" s="249" t="str">
        <f>CHOOSE(F98,"選擇項目!C3:C7","選擇項目!C3:C3","選擇項目!C4:C4","選擇項目!C3:C4","選擇項目!C3:C5","選擇項目!C3:C6","選擇項目!C7:C7")</f>
        <v>選擇項目!C3:C6</v>
      </c>
      <c r="H98" s="249"/>
      <c r="I98" s="252"/>
      <c r="J98" s="253"/>
    </row>
    <row r="99" spans="2:10" s="250" customFormat="1" hidden="1">
      <c r="B99" s="249" t="s">
        <v>81</v>
      </c>
      <c r="C99" s="249"/>
      <c r="D99" s="523">
        <v>45877</v>
      </c>
      <c r="E99" s="524"/>
      <c r="F99" s="249"/>
      <c r="G99" s="249"/>
      <c r="H99" s="249"/>
      <c r="I99" s="249"/>
      <c r="J99" s="249"/>
    </row>
    <row r="100" spans="2:10" s="250" customFormat="1" hidden="1">
      <c r="B100" s="249" t="s">
        <v>146</v>
      </c>
      <c r="C100" s="249"/>
      <c r="D100" s="523">
        <v>46022</v>
      </c>
      <c r="E100" s="524"/>
      <c r="F100" s="249"/>
      <c r="G100" s="249"/>
      <c r="H100" s="254">
        <f ca="1">TODAY()</f>
        <v>45877</v>
      </c>
      <c r="I100" s="249"/>
      <c r="J100" s="255">
        <f ca="1">+D100-H100</f>
        <v>145</v>
      </c>
    </row>
    <row r="101" spans="2:10" s="250" customFormat="1" hidden="1">
      <c r="B101" s="256" t="s">
        <v>278</v>
      </c>
      <c r="C101" s="256"/>
      <c r="D101" s="534" t="s">
        <v>288</v>
      </c>
      <c r="E101" s="535"/>
      <c r="F101" s="257">
        <f>VLOOKUP(D101,B121:C124,2,FALSE)</f>
        <v>2</v>
      </c>
      <c r="G101" s="256"/>
      <c r="H101" s="256"/>
      <c r="I101" s="256"/>
      <c r="J101" s="256"/>
    </row>
    <row r="102" spans="2:10" s="250" customFormat="1" hidden="1">
      <c r="B102" s="256"/>
      <c r="C102" s="256"/>
      <c r="D102" s="525"/>
      <c r="E102" s="526"/>
      <c r="F102" s="256"/>
      <c r="G102" s="256"/>
      <c r="H102" s="256"/>
      <c r="I102" s="256"/>
      <c r="J102" s="256"/>
    </row>
    <row r="103" spans="2:10" s="250" customFormat="1" hidden="1">
      <c r="B103" s="256"/>
      <c r="C103" s="256"/>
      <c r="D103" s="256"/>
      <c r="E103" s="256"/>
      <c r="F103" s="256"/>
      <c r="G103" s="256"/>
      <c r="H103" s="256"/>
      <c r="I103" s="256"/>
      <c r="J103" s="256"/>
    </row>
    <row r="104" spans="2:10" s="250" customFormat="1" hidden="1">
      <c r="B104" s="256"/>
      <c r="C104" s="256"/>
      <c r="D104" s="256"/>
      <c r="E104" s="256"/>
      <c r="F104" s="256"/>
      <c r="G104" s="256"/>
      <c r="H104" s="256"/>
      <c r="I104" s="256"/>
      <c r="J104" s="256"/>
    </row>
    <row r="105" spans="2:10" s="250" customFormat="1" hidden="1">
      <c r="B105" s="256"/>
      <c r="C105" s="256"/>
      <c r="D105" s="256"/>
      <c r="E105" s="256"/>
      <c r="F105" s="256"/>
      <c r="G105" s="256"/>
      <c r="H105" s="256"/>
      <c r="I105" s="256"/>
      <c r="J105" s="256"/>
    </row>
    <row r="106" spans="2:10" s="250" customFormat="1" hidden="1">
      <c r="B106" s="256"/>
      <c r="C106" s="256"/>
      <c r="D106" s="256"/>
      <c r="E106" s="256"/>
      <c r="F106" s="256"/>
      <c r="G106" s="256"/>
      <c r="H106" s="256"/>
      <c r="I106" s="256"/>
      <c r="J106" s="256"/>
    </row>
    <row r="107" spans="2:10" hidden="1">
      <c r="B107" s="1" t="s">
        <v>39</v>
      </c>
      <c r="C107" s="1"/>
      <c r="D107" s="1"/>
      <c r="E107" s="1"/>
      <c r="F107" s="1"/>
      <c r="G107" s="1"/>
      <c r="H107" s="1"/>
      <c r="I107" s="1"/>
      <c r="J107" s="1"/>
    </row>
    <row r="108" spans="2:10" hidden="1">
      <c r="B108" s="1" t="s">
        <v>52</v>
      </c>
      <c r="C108" s="1"/>
      <c r="D108" s="1"/>
      <c r="E108" s="1">
        <v>1</v>
      </c>
      <c r="F108" s="1"/>
      <c r="G108" s="1"/>
      <c r="H108" s="1"/>
      <c r="I108" s="1"/>
      <c r="J108" s="1"/>
    </row>
    <row r="109" spans="2:10" hidden="1">
      <c r="B109" s="1" t="s">
        <v>51</v>
      </c>
      <c r="C109" s="1"/>
      <c r="D109" s="1"/>
      <c r="E109" s="1">
        <v>2</v>
      </c>
      <c r="F109" s="1"/>
      <c r="G109" s="1"/>
      <c r="H109" s="1"/>
      <c r="I109" s="1"/>
      <c r="J109" s="1"/>
    </row>
    <row r="110" spans="2:10" hidden="1">
      <c r="B110" s="1" t="s">
        <v>145</v>
      </c>
      <c r="C110" s="1"/>
      <c r="D110" s="1"/>
      <c r="E110" s="1">
        <v>3</v>
      </c>
      <c r="F110" s="1"/>
      <c r="G110" s="1"/>
      <c r="H110" s="1"/>
      <c r="I110" s="1"/>
      <c r="J110" s="1"/>
    </row>
    <row r="111" spans="2:10" hidden="1">
      <c r="B111" s="1" t="s">
        <v>83</v>
      </c>
      <c r="C111" s="1"/>
      <c r="D111" s="1"/>
      <c r="E111" s="1">
        <v>4</v>
      </c>
      <c r="F111" s="1"/>
      <c r="G111" s="1"/>
      <c r="H111" s="1"/>
      <c r="I111" s="1"/>
      <c r="J111" s="1"/>
    </row>
    <row r="112" spans="2:10" hidden="1">
      <c r="B112" s="1" t="s">
        <v>82</v>
      </c>
      <c r="C112" s="1"/>
      <c r="D112" s="1"/>
      <c r="E112" s="1">
        <v>5</v>
      </c>
      <c r="F112" s="1"/>
      <c r="G112" s="1"/>
      <c r="H112" s="1"/>
      <c r="I112" s="1"/>
      <c r="J112" s="1"/>
    </row>
    <row r="113" spans="2:10" hidden="1">
      <c r="B113" s="1" t="s">
        <v>84</v>
      </c>
      <c r="C113" s="1"/>
      <c r="D113" s="1"/>
      <c r="E113" s="1">
        <v>6</v>
      </c>
      <c r="F113" s="1"/>
      <c r="G113" s="1"/>
      <c r="H113" s="1"/>
      <c r="I113" s="1"/>
      <c r="J113" s="1"/>
    </row>
    <row r="114" spans="2:10" hidden="1">
      <c r="B114" s="1" t="s">
        <v>44</v>
      </c>
      <c r="C114" s="1"/>
      <c r="D114" s="1"/>
      <c r="E114" s="1">
        <v>7</v>
      </c>
      <c r="F114" s="41"/>
      <c r="G114" s="1"/>
      <c r="H114" s="1"/>
      <c r="I114" s="1"/>
      <c r="J114" s="1"/>
    </row>
    <row r="115" spans="2:10" hidden="1">
      <c r="B115" s="1"/>
      <c r="C115" s="1"/>
      <c r="D115" s="1"/>
      <c r="E115" s="1"/>
      <c r="F115" s="1"/>
      <c r="G115" s="1"/>
      <c r="H115" s="1"/>
      <c r="I115" s="1"/>
      <c r="J115" s="1"/>
    </row>
    <row r="116" spans="2:10" hidden="1">
      <c r="B116" s="1"/>
      <c r="C116" s="1"/>
      <c r="D116" s="1"/>
      <c r="E116" s="1"/>
      <c r="F116" s="1"/>
      <c r="G116" s="1"/>
      <c r="H116" s="1"/>
      <c r="I116" s="1"/>
      <c r="J116" s="1"/>
    </row>
    <row r="117" spans="2:10" hidden="1">
      <c r="B117" s="1"/>
      <c r="C117" s="1"/>
      <c r="D117" s="1"/>
      <c r="E117" s="1"/>
      <c r="F117" s="1"/>
      <c r="G117" s="1"/>
      <c r="H117" s="1"/>
      <c r="I117" s="1"/>
      <c r="J117" s="1"/>
    </row>
    <row r="118" spans="2:10" hidden="1">
      <c r="B118" s="1"/>
      <c r="C118" s="1"/>
      <c r="D118" s="1"/>
      <c r="E118" s="1"/>
      <c r="F118" s="1"/>
      <c r="G118" s="1"/>
      <c r="H118" s="1"/>
      <c r="I118" s="1"/>
      <c r="J118" s="1"/>
    </row>
    <row r="119" spans="2:10" hidden="1">
      <c r="B119" s="1"/>
      <c r="C119" s="1"/>
      <c r="D119" s="1"/>
      <c r="E119" s="1"/>
      <c r="F119" s="1"/>
      <c r="G119" s="1"/>
      <c r="H119" s="1"/>
      <c r="I119" s="1"/>
      <c r="J119" s="1"/>
    </row>
    <row r="120" spans="2:10" hidden="1">
      <c r="B120" t="s">
        <v>279</v>
      </c>
    </row>
    <row r="121" spans="2:10" hidden="1">
      <c r="B121" t="s">
        <v>281</v>
      </c>
      <c r="C121">
        <v>1</v>
      </c>
    </row>
    <row r="122" spans="2:10" hidden="1">
      <c r="B122" t="s">
        <v>280</v>
      </c>
      <c r="C122">
        <v>2</v>
      </c>
    </row>
    <row r="123" spans="2:10" hidden="1">
      <c r="B123" t="s">
        <v>282</v>
      </c>
      <c r="C123">
        <v>3</v>
      </c>
    </row>
    <row r="124" spans="2:10" hidden="1">
      <c r="B124" t="s">
        <v>283</v>
      </c>
      <c r="C124">
        <v>4</v>
      </c>
    </row>
  </sheetData>
  <sheetProtection algorithmName="SHA-512" hashValue="f8WA6g00PlTwsxKWy0UAJJFZ79FNZjj/Bw3WfW6LYvHGJdCNla0093ZGD/RieztNTiQTrZ33/NG+lE++DxOVOw==" saltValue="CfjLs3vM1Ik6WCKTcLvSEw==" spinCount="100000" sheet="1" objects="1" scenarios="1"/>
  <mergeCells count="14">
    <mergeCell ref="D99:E99"/>
    <mergeCell ref="D100:E100"/>
    <mergeCell ref="D102:E102"/>
    <mergeCell ref="C3:H3"/>
    <mergeCell ref="C6:E11"/>
    <mergeCell ref="C15:E20"/>
    <mergeCell ref="G6:G11"/>
    <mergeCell ref="G15:G20"/>
    <mergeCell ref="D98:E98"/>
    <mergeCell ref="D101:E101"/>
    <mergeCell ref="C24:E28"/>
    <mergeCell ref="G24:G28"/>
    <mergeCell ref="H24:H28"/>
    <mergeCell ref="H15:H20"/>
  </mergeCells>
  <phoneticPr fontId="4" type="noConversion"/>
  <conditionalFormatting sqref="F2">
    <cfRule type="expression" dxfId="86" priority="1" stopIfTrue="1">
      <formula>$J$100&lt;=5</formula>
    </cfRule>
  </conditionalFormatting>
  <dataValidations count="2">
    <dataValidation type="list" allowBlank="1" showInputMessage="1" showErrorMessage="1" sqref="D98:E98" xr:uid="{00000000-0002-0000-0000-000000000000}">
      <formula1>$B$108:$B$114</formula1>
    </dataValidation>
    <dataValidation type="list" allowBlank="1" showInputMessage="1" showErrorMessage="1" sqref="D101:E101" xr:uid="{00000000-0002-0000-0000-000001000000}">
      <formula1>$B$121:$B$124</formula1>
    </dataValidation>
  </dataValidations>
  <hyperlinks>
    <hyperlink ref="C6:E11" location="旅綜險!A1" display="旅遊綜合保險" xr:uid="{00000000-0004-0000-0000-000000000000}"/>
    <hyperlink ref="C15:E20" location="特定活動!A1" display="特定活動保險" xr:uid="{00000000-0004-0000-0000-000001000000}"/>
    <hyperlink ref="C24:E28" location="旅行泡泡!A1" display="旅行泡泡綜合保險" xr:uid="{00000000-0004-0000-0000-000002000000}"/>
  </hyperlinks>
  <pageMargins left="0.7" right="0.7" top="0.75" bottom="0.75" header="0.3" footer="0.3"/>
  <pageSetup paperSize="9" scale="79" orientation="portrait" r:id="rId1"/>
  <ignoredErrors>
    <ignoredError sqref="F98 H100 J10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36"/>
  <sheetViews>
    <sheetView showRowColHeaders="0" view="pageBreakPreview" zoomScaleNormal="100" zoomScaleSheetLayoutView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14" sqref="B14"/>
    </sheetView>
  </sheetViews>
  <sheetFormatPr defaultColWidth="8.77734375" defaultRowHeight="15"/>
  <cols>
    <col min="1" max="1" width="0.44140625" style="353" customWidth="1"/>
    <col min="2" max="2" width="13.88671875" style="353" customWidth="1"/>
    <col min="3" max="3" width="8.44140625" style="353" customWidth="1"/>
    <col min="4" max="4" width="7.44140625" style="353" customWidth="1"/>
    <col min="5" max="7" width="10.33203125" style="353" customWidth="1"/>
    <col min="8" max="8" width="8.44140625" style="353" customWidth="1"/>
    <col min="9" max="9" width="10.77734375" style="353" customWidth="1"/>
    <col min="10" max="10" width="11.33203125" style="353" customWidth="1"/>
    <col min="11" max="11" width="9.88671875" style="353" customWidth="1"/>
    <col min="12" max="12" width="13" style="353" customWidth="1"/>
    <col min="13" max="13" width="11.21875" style="353" customWidth="1"/>
    <col min="14" max="14" width="9.21875" style="353" customWidth="1"/>
    <col min="15" max="15" width="0.44140625" style="353" customWidth="1"/>
    <col min="16" max="16384" width="8.77734375" style="353"/>
  </cols>
  <sheetData>
    <row r="1" spans="1:15" ht="3.6" customHeight="1">
      <c r="A1" s="597"/>
      <c r="B1" s="598"/>
      <c r="C1" s="598"/>
      <c r="D1" s="598"/>
      <c r="E1" s="598"/>
      <c r="F1" s="598"/>
      <c r="G1" s="598"/>
      <c r="H1" s="598"/>
      <c r="I1" s="598"/>
      <c r="J1" s="598"/>
      <c r="K1" s="598"/>
      <c r="L1" s="598"/>
      <c r="M1" s="598"/>
      <c r="N1" s="598"/>
      <c r="O1" s="598"/>
    </row>
    <row r="2" spans="1:15" ht="24" customHeight="1" thickBot="1">
      <c r="A2" s="574"/>
      <c r="B2" s="608" t="s">
        <v>247</v>
      </c>
      <c r="C2" s="608"/>
      <c r="D2" s="608"/>
      <c r="E2" s="608"/>
      <c r="F2" s="608"/>
      <c r="G2" s="608"/>
      <c r="H2" s="608"/>
      <c r="I2" s="599" t="str">
        <f ca="1">+總表!F2</f>
        <v>使用期限:2025/12/31</v>
      </c>
      <c r="J2" s="599"/>
      <c r="K2" s="599" t="str">
        <f>+總表!H2</f>
        <v>版本編號:20250808</v>
      </c>
      <c r="L2" s="600"/>
      <c r="M2" s="601" t="s">
        <v>38</v>
      </c>
      <c r="N2" s="602"/>
      <c r="O2" s="603"/>
    </row>
    <row r="3" spans="1:15" ht="30" customHeight="1">
      <c r="A3" s="574"/>
      <c r="B3" s="604" t="s">
        <v>7</v>
      </c>
      <c r="C3" s="604"/>
      <c r="D3" s="605"/>
      <c r="E3" s="7" t="s">
        <v>8</v>
      </c>
      <c r="F3" s="606" t="s">
        <v>535</v>
      </c>
      <c r="G3" s="607"/>
      <c r="H3" s="607"/>
      <c r="I3" s="606" t="str">
        <f>IF(L11="網路件","傷害醫療實支","傷害醫療實支+燒燙傷")&amp;"限額(萬)"</f>
        <v>傷害醫療實支+燒燙傷限額(萬)</v>
      </c>
      <c r="J3" s="607"/>
      <c r="K3" s="607"/>
      <c r="L3" s="606" t="s">
        <v>452</v>
      </c>
      <c r="M3" s="607"/>
      <c r="N3" s="609"/>
      <c r="O3" s="603"/>
    </row>
    <row r="4" spans="1:15" ht="33" customHeight="1">
      <c r="A4" s="574"/>
      <c r="B4" s="593" t="s">
        <v>1</v>
      </c>
      <c r="C4" s="593"/>
      <c r="D4" s="594"/>
      <c r="E4" s="496" t="s">
        <v>814</v>
      </c>
      <c r="F4" s="539" t="s">
        <v>807</v>
      </c>
      <c r="G4" s="539"/>
      <c r="H4" s="539"/>
      <c r="I4" s="538" t="s">
        <v>817</v>
      </c>
      <c r="J4" s="539"/>
      <c r="K4" s="539"/>
      <c r="L4" s="538" t="s">
        <v>817</v>
      </c>
      <c r="M4" s="539"/>
      <c r="N4" s="539"/>
      <c r="O4" s="603"/>
    </row>
    <row r="5" spans="1:15" ht="33" customHeight="1">
      <c r="A5" s="574"/>
      <c r="B5" s="593" t="s">
        <v>2</v>
      </c>
      <c r="C5" s="593"/>
      <c r="D5" s="594"/>
      <c r="E5" s="496" t="s">
        <v>815</v>
      </c>
      <c r="F5" s="555" t="s">
        <v>358</v>
      </c>
      <c r="G5" s="556"/>
      <c r="H5" s="557"/>
      <c r="I5" s="538" t="s">
        <v>832</v>
      </c>
      <c r="J5" s="539"/>
      <c r="K5" s="539"/>
      <c r="L5" s="539" t="s">
        <v>896</v>
      </c>
      <c r="M5" s="539"/>
      <c r="N5" s="539"/>
      <c r="O5" s="603"/>
    </row>
    <row r="6" spans="1:15" ht="33" customHeight="1">
      <c r="A6" s="574"/>
      <c r="B6" s="593" t="s">
        <v>354</v>
      </c>
      <c r="C6" s="593"/>
      <c r="D6" s="594"/>
      <c r="E6" s="497" t="s">
        <v>816</v>
      </c>
      <c r="F6" s="555" t="s">
        <v>357</v>
      </c>
      <c r="G6" s="556"/>
      <c r="H6" s="557"/>
      <c r="I6" s="538" t="s">
        <v>832</v>
      </c>
      <c r="J6" s="539"/>
      <c r="K6" s="539"/>
      <c r="L6" s="539" t="s">
        <v>896</v>
      </c>
      <c r="M6" s="539"/>
      <c r="N6" s="539"/>
      <c r="O6" s="603"/>
    </row>
    <row r="7" spans="1:15" ht="33" customHeight="1">
      <c r="A7" s="574"/>
      <c r="B7" s="593" t="s">
        <v>355</v>
      </c>
      <c r="C7" s="593"/>
      <c r="D7" s="594"/>
      <c r="E7" s="5">
        <v>6</v>
      </c>
      <c r="F7" s="555" t="s">
        <v>356</v>
      </c>
      <c r="G7" s="556"/>
      <c r="H7" s="557"/>
      <c r="I7" s="538" t="s">
        <v>832</v>
      </c>
      <c r="J7" s="539"/>
      <c r="K7" s="539"/>
      <c r="L7" s="539" t="s">
        <v>896</v>
      </c>
      <c r="M7" s="539"/>
      <c r="N7" s="539"/>
      <c r="O7" s="603"/>
    </row>
    <row r="8" spans="1:15" ht="33" customHeight="1">
      <c r="A8" s="574"/>
      <c r="B8" s="593" t="s">
        <v>3</v>
      </c>
      <c r="C8" s="593"/>
      <c r="D8" s="594"/>
      <c r="E8" s="5">
        <v>7</v>
      </c>
      <c r="F8" s="555" t="s">
        <v>831</v>
      </c>
      <c r="G8" s="556"/>
      <c r="H8" s="557"/>
      <c r="I8" s="538" t="s">
        <v>833</v>
      </c>
      <c r="J8" s="539"/>
      <c r="K8" s="539"/>
      <c r="L8" s="539" t="s">
        <v>897</v>
      </c>
      <c r="M8" s="539"/>
      <c r="N8" s="539"/>
      <c r="O8" s="603"/>
    </row>
    <row r="9" spans="1:15" ht="33" customHeight="1">
      <c r="A9" s="574"/>
      <c r="B9" s="593" t="s">
        <v>4</v>
      </c>
      <c r="C9" s="593"/>
      <c r="D9" s="594"/>
      <c r="E9" s="5">
        <v>8</v>
      </c>
      <c r="F9" s="555" t="s">
        <v>222</v>
      </c>
      <c r="G9" s="556"/>
      <c r="H9" s="557"/>
      <c r="I9" s="538" t="s">
        <v>834</v>
      </c>
      <c r="J9" s="539"/>
      <c r="K9" s="539"/>
      <c r="L9" s="539" t="s">
        <v>898</v>
      </c>
      <c r="M9" s="539"/>
      <c r="N9" s="539"/>
      <c r="O9" s="603"/>
    </row>
    <row r="10" spans="1:15" ht="23.25" customHeight="1" thickBot="1">
      <c r="A10" s="574"/>
      <c r="B10" s="595" t="s">
        <v>473</v>
      </c>
      <c r="C10" s="595"/>
      <c r="D10" s="596"/>
      <c r="E10" s="5">
        <v>9</v>
      </c>
      <c r="F10" s="540" t="s">
        <v>449</v>
      </c>
      <c r="G10" s="541"/>
      <c r="H10" s="542"/>
      <c r="I10" s="539" t="s">
        <v>6</v>
      </c>
      <c r="J10" s="539"/>
      <c r="K10" s="539"/>
      <c r="L10" s="554" t="s">
        <v>6</v>
      </c>
      <c r="M10" s="554"/>
      <c r="N10" s="554"/>
      <c r="O10" s="603"/>
    </row>
    <row r="11" spans="1:15" ht="20.25" customHeight="1" thickBot="1">
      <c r="A11" s="574"/>
      <c r="B11" s="583" t="s">
        <v>25</v>
      </c>
      <c r="C11" s="584"/>
      <c r="D11" s="585">
        <f ca="1">TODAY()</f>
        <v>45877</v>
      </c>
      <c r="E11" s="586"/>
      <c r="F11" s="561" t="s">
        <v>344</v>
      </c>
      <c r="G11" s="561"/>
      <c r="H11" s="552" t="s">
        <v>904</v>
      </c>
      <c r="I11" s="553"/>
      <c r="J11" s="561" t="s">
        <v>39</v>
      </c>
      <c r="K11" s="561"/>
      <c r="L11" s="543" t="s">
        <v>451</v>
      </c>
      <c r="M11" s="544"/>
      <c r="N11" s="545"/>
      <c r="O11" s="574"/>
    </row>
    <row r="12" spans="1:15" ht="20.25" customHeight="1" thickBot="1">
      <c r="A12" s="574"/>
      <c r="B12" s="572" t="s">
        <v>428</v>
      </c>
      <c r="C12" s="573"/>
      <c r="D12" s="549">
        <v>500</v>
      </c>
      <c r="E12" s="550"/>
      <c r="F12" s="551" t="s">
        <v>0</v>
      </c>
      <c r="G12" s="551"/>
      <c r="H12" s="552" t="s">
        <v>866</v>
      </c>
      <c r="I12" s="553"/>
      <c r="J12" s="551" t="s">
        <v>262</v>
      </c>
      <c r="K12" s="571"/>
      <c r="L12" s="123" t="s">
        <v>185</v>
      </c>
      <c r="M12" s="188"/>
      <c r="N12" s="122"/>
      <c r="O12" s="574"/>
    </row>
    <row r="13" spans="1:15" ht="31.5" customHeight="1" thickBot="1">
      <c r="A13" s="574"/>
      <c r="B13" s="565" t="str">
        <f>IF(L11="網路件","傷害醫療實支","傷害醫療實支+燒燙傷")</f>
        <v>傷害醫療實支+燒燙傷</v>
      </c>
      <c r="C13" s="566"/>
      <c r="D13" s="546">
        <v>50</v>
      </c>
      <c r="E13" s="547"/>
      <c r="F13" s="551" t="s">
        <v>10</v>
      </c>
      <c r="G13" s="551"/>
      <c r="H13" s="567">
        <v>7</v>
      </c>
      <c r="I13" s="568"/>
      <c r="J13" s="569" t="s">
        <v>534</v>
      </c>
      <c r="K13" s="570"/>
      <c r="L13" s="123">
        <v>0</v>
      </c>
      <c r="M13" s="188"/>
      <c r="N13" s="122"/>
      <c r="O13" s="574"/>
    </row>
    <row r="14" spans="1:15" ht="20.25" customHeight="1" thickBot="1">
      <c r="A14" s="574"/>
      <c r="B14" s="510" t="s">
        <v>97</v>
      </c>
      <c r="C14" s="521" t="s">
        <v>877</v>
      </c>
      <c r="D14" s="546">
        <v>50</v>
      </c>
      <c r="E14" s="547"/>
      <c r="F14" s="548" t="s">
        <v>9</v>
      </c>
      <c r="G14" s="548"/>
      <c r="H14" s="552" t="s">
        <v>875</v>
      </c>
      <c r="I14" s="553"/>
      <c r="J14" s="122"/>
      <c r="K14" s="122"/>
      <c r="L14" s="122"/>
      <c r="M14" s="122"/>
      <c r="N14" s="122"/>
      <c r="O14" s="574"/>
    </row>
    <row r="15" spans="1:15" ht="20.25" customHeight="1" thickBot="1">
      <c r="A15" s="574"/>
      <c r="B15" s="562" t="s">
        <v>533</v>
      </c>
      <c r="C15" s="562"/>
      <c r="D15" s="563"/>
      <c r="E15" s="123" t="s">
        <v>185</v>
      </c>
      <c r="F15" s="133">
        <f>IF(選擇項目!G1=1,旅綜險!D12,0)</f>
        <v>0</v>
      </c>
      <c r="G15" s="188"/>
      <c r="H15" s="317"/>
      <c r="I15" s="188"/>
      <c r="J15" s="564"/>
      <c r="K15" s="564"/>
      <c r="L15" s="122"/>
      <c r="M15" s="122"/>
      <c r="N15" s="122"/>
      <c r="O15" s="574"/>
    </row>
    <row r="16" spans="1:15" ht="20.25" customHeight="1" thickBot="1">
      <c r="A16" s="574"/>
      <c r="B16" s="562" t="s">
        <v>261</v>
      </c>
      <c r="C16" s="562"/>
      <c r="D16" s="563"/>
      <c r="E16" s="123" t="s">
        <v>185</v>
      </c>
      <c r="F16" s="189">
        <f>IF(選擇項目!I1=1,$D$12+$F$15,0)</f>
        <v>0</v>
      </c>
      <c r="G16" s="590" t="str">
        <f>IF(F14=0,"","(恐怖主義買回保額=身故失能保額+增購特定傷害事故身故失能)")</f>
        <v>(恐怖主義買回保額=身故失能保額+增購特定傷害事故身故失能)</v>
      </c>
      <c r="H16" s="590"/>
      <c r="I16" s="590"/>
      <c r="J16" s="590"/>
      <c r="K16" s="590"/>
      <c r="L16" s="590"/>
      <c r="M16" s="190"/>
      <c r="N16" s="190"/>
      <c r="O16" s="574"/>
    </row>
    <row r="17" spans="1:15" ht="20.25" customHeight="1" thickBot="1">
      <c r="A17" s="574"/>
      <c r="B17" s="591" t="s">
        <v>12</v>
      </c>
      <c r="C17" s="592"/>
      <c r="D17" s="578" t="str">
        <f ca="1">+訊息提示!B2</f>
        <v/>
      </c>
      <c r="E17" s="579"/>
      <c r="F17" s="580"/>
      <c r="G17" s="580"/>
      <c r="H17" s="580"/>
      <c r="I17" s="580"/>
      <c r="J17" s="580"/>
      <c r="K17" s="580"/>
      <c r="L17" s="580"/>
      <c r="M17" s="580"/>
      <c r="N17" s="581"/>
      <c r="O17" s="603"/>
    </row>
    <row r="18" spans="1:15" s="354" customFormat="1" ht="20.25" customHeight="1" thickBot="1">
      <c r="A18" s="574"/>
      <c r="B18" s="582" t="s">
        <v>17</v>
      </c>
      <c r="C18" s="582"/>
      <c r="D18" s="587">
        <f ca="1">IF(LEN(TRIM(D17))=0,保費試算!E25,"---")</f>
        <v>1315</v>
      </c>
      <c r="E18" s="588"/>
      <c r="F18" s="121" t="s">
        <v>13</v>
      </c>
      <c r="G18" s="589" t="str">
        <f>IF(選擇項目!C1=4,"無燒燙傷","")&amp;IF(AND(D14&lt;&gt;0,C14="(甲型)")," (甲型)不含法定傳染病","")</f>
        <v/>
      </c>
      <c r="H18" s="589"/>
      <c r="I18" s="589"/>
      <c r="J18" s="589"/>
      <c r="K18" s="589"/>
      <c r="L18" s="589"/>
      <c r="M18" s="589"/>
      <c r="N18" s="589"/>
      <c r="O18" s="603"/>
    </row>
    <row r="19" spans="1:15" ht="3" customHeight="1">
      <c r="A19" s="574"/>
      <c r="B19" s="574"/>
      <c r="C19" s="574"/>
      <c r="D19" s="574"/>
      <c r="E19" s="574"/>
      <c r="F19" s="574"/>
      <c r="G19" s="574"/>
      <c r="H19" s="574"/>
      <c r="I19" s="574"/>
      <c r="J19" s="574"/>
      <c r="K19" s="574"/>
      <c r="L19" s="574"/>
      <c r="M19" s="574"/>
      <c r="N19" s="574"/>
      <c r="O19" s="351"/>
    </row>
    <row r="20" spans="1:15" ht="16.2">
      <c r="A20" s="8"/>
      <c r="B20" s="575" t="s">
        <v>250</v>
      </c>
      <c r="C20" s="576"/>
      <c r="D20" s="576"/>
      <c r="E20" s="577"/>
      <c r="F20" s="49"/>
      <c r="G20" s="509" t="s">
        <v>865</v>
      </c>
      <c r="H20" s="50"/>
      <c r="I20" s="50"/>
      <c r="J20" s="50"/>
      <c r="K20" s="50"/>
      <c r="L20" s="50"/>
      <c r="M20" s="50"/>
      <c r="N20" s="50"/>
      <c r="O20" s="352"/>
    </row>
    <row r="21" spans="1:15" hidden="1">
      <c r="A21" s="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40"/>
    </row>
    <row r="22" spans="1:15" hidden="1">
      <c r="A22" s="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40"/>
    </row>
    <row r="23" spans="1:15" hidden="1">
      <c r="A23" s="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40"/>
    </row>
    <row r="24" spans="1:15" hidden="1">
      <c r="A24" s="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40"/>
    </row>
    <row r="25" spans="1:15" hidden="1">
      <c r="A25" s="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40"/>
    </row>
    <row r="26" spans="1:15" hidden="1">
      <c r="A26" s="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40"/>
    </row>
    <row r="27" spans="1:15" hidden="1">
      <c r="A27" s="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40"/>
    </row>
    <row r="28" spans="1:15" hidden="1">
      <c r="A28" s="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40"/>
    </row>
    <row r="29" spans="1:15" hidden="1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40"/>
    </row>
    <row r="30" spans="1:15" hidden="1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40"/>
    </row>
    <row r="31" spans="1:15" hidden="1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40"/>
    </row>
    <row r="32" spans="1:15" hidden="1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40"/>
    </row>
    <row r="33" spans="1:15" hidden="1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40"/>
    </row>
    <row r="34" spans="1:15" hidden="1">
      <c r="A34" s="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40"/>
    </row>
    <row r="35" spans="1:15" hidden="1">
      <c r="A35" s="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40"/>
    </row>
    <row r="36" spans="1:15" hidden="1">
      <c r="A36" s="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40"/>
    </row>
    <row r="37" spans="1:15" hidden="1">
      <c r="A37" s="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40"/>
    </row>
    <row r="38" spans="1:15" hidden="1">
      <c r="A38" s="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40"/>
    </row>
    <row r="39" spans="1:15" hidden="1">
      <c r="A39" s="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40"/>
    </row>
    <row r="40" spans="1:15" hidden="1">
      <c r="A40" s="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40"/>
    </row>
    <row r="41" spans="1:15" hidden="1">
      <c r="A41" s="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40"/>
    </row>
    <row r="42" spans="1:15" hidden="1">
      <c r="A42" s="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40"/>
    </row>
    <row r="43" spans="1:15" hidden="1">
      <c r="A43" s="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40"/>
    </row>
    <row r="44" spans="1:15" hidden="1">
      <c r="A44" s="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40"/>
    </row>
    <row r="45" spans="1:15" hidden="1">
      <c r="A45" s="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40"/>
    </row>
    <row r="46" spans="1:15" hidden="1">
      <c r="A46" s="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40"/>
    </row>
    <row r="47" spans="1:15" hidden="1">
      <c r="A47" s="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40"/>
    </row>
    <row r="48" spans="1:15" hidden="1">
      <c r="A48" s="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40"/>
    </row>
    <row r="49" spans="1:15" hidden="1">
      <c r="A49" s="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40"/>
    </row>
    <row r="50" spans="1:15" hidden="1">
      <c r="A50" s="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40"/>
    </row>
    <row r="51" spans="1:15" hidden="1">
      <c r="A51" s="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40"/>
    </row>
    <row r="52" spans="1:15" hidden="1">
      <c r="A52" s="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40"/>
    </row>
    <row r="53" spans="1:15" hidden="1">
      <c r="A53" s="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40"/>
    </row>
    <row r="54" spans="1:15" hidden="1">
      <c r="A54" s="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40"/>
    </row>
    <row r="55" spans="1:15" hidden="1">
      <c r="A55" s="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40"/>
    </row>
    <row r="56" spans="1:15" hidden="1">
      <c r="A56" s="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40"/>
    </row>
    <row r="57" spans="1:15" hidden="1">
      <c r="A57" s="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40"/>
    </row>
    <row r="58" spans="1:15" hidden="1">
      <c r="A58" s="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40"/>
    </row>
    <row r="59" spans="1:15" hidden="1">
      <c r="A59" s="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40"/>
    </row>
    <row r="60" spans="1:15" hidden="1">
      <c r="A60" s="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40"/>
    </row>
    <row r="61" spans="1:15" hidden="1">
      <c r="A61" s="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40"/>
    </row>
    <row r="62" spans="1:15" hidden="1">
      <c r="A62" s="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40"/>
    </row>
    <row r="63" spans="1:15" hidden="1">
      <c r="A63" s="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40"/>
    </row>
    <row r="64" spans="1:15" hidden="1">
      <c r="A64" s="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40"/>
    </row>
    <row r="65" spans="1:15" hidden="1">
      <c r="A65" s="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40"/>
    </row>
    <row r="66" spans="1:15" hidden="1">
      <c r="A66" s="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40"/>
    </row>
    <row r="67" spans="1:15" hidden="1">
      <c r="A67" s="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40"/>
    </row>
    <row r="68" spans="1:15" hidden="1">
      <c r="A68" s="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40"/>
    </row>
    <row r="69" spans="1:15" hidden="1">
      <c r="A69" s="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40"/>
    </row>
    <row r="70" spans="1:15" hidden="1">
      <c r="A70" s="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40"/>
    </row>
    <row r="71" spans="1:15" hidden="1">
      <c r="A71" s="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40"/>
    </row>
    <row r="72" spans="1:15" hidden="1">
      <c r="A72" s="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40"/>
    </row>
    <row r="73" spans="1:15" hidden="1">
      <c r="A73" s="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40"/>
    </row>
    <row r="74" spans="1:15" hidden="1">
      <c r="A74" s="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40"/>
    </row>
    <row r="75" spans="1:15" hidden="1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40"/>
    </row>
    <row r="76" spans="1:15" hidden="1">
      <c r="A76" s="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40"/>
    </row>
    <row r="77" spans="1:15" hidden="1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40"/>
    </row>
    <row r="78" spans="1:15" hidden="1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40"/>
    </row>
    <row r="79" spans="1:15" hidden="1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40"/>
    </row>
    <row r="80" spans="1:15" hidden="1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40"/>
    </row>
    <row r="81" spans="1:15" hidden="1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40"/>
    </row>
    <row r="82" spans="1:15" hidden="1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40"/>
    </row>
    <row r="83" spans="1:15" hidden="1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40"/>
    </row>
    <row r="84" spans="1:15" hidden="1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40"/>
    </row>
    <row r="85" spans="1:15" hidden="1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40"/>
    </row>
    <row r="86" spans="1:15" hidden="1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40"/>
    </row>
    <row r="87" spans="1:15" hidden="1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40"/>
    </row>
    <row r="88" spans="1:15" hidden="1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40"/>
    </row>
    <row r="89" spans="1:15" hidden="1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40"/>
    </row>
    <row r="90" spans="1:15" hidden="1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40"/>
    </row>
    <row r="91" spans="1:15" hidden="1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40"/>
    </row>
    <row r="92" spans="1:15" hidden="1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40"/>
    </row>
    <row r="93" spans="1:15" hidden="1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40"/>
    </row>
    <row r="94" spans="1:15" hidden="1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40"/>
    </row>
    <row r="95" spans="1:15" hidden="1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40"/>
    </row>
    <row r="96" spans="1:15" hidden="1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40"/>
    </row>
    <row r="97" spans="1:15" hidden="1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40"/>
    </row>
    <row r="98" spans="1:15" hidden="1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40"/>
    </row>
    <row r="99" spans="1:15" hidden="1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40"/>
    </row>
    <row r="100" spans="1:15" hidden="1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40"/>
    </row>
    <row r="101" spans="1:15" ht="16.2" hidden="1">
      <c r="A101" s="2"/>
      <c r="B101" s="558" t="s">
        <v>193</v>
      </c>
      <c r="C101" s="559"/>
      <c r="D101" s="559"/>
      <c r="E101" s="560"/>
      <c r="F101" s="1"/>
      <c r="G101" s="1"/>
      <c r="H101" s="1"/>
      <c r="I101" s="1"/>
      <c r="J101" s="1"/>
      <c r="K101" s="1"/>
      <c r="L101" s="1"/>
      <c r="M101" s="1"/>
      <c r="N101" s="1"/>
      <c r="O101" s="40"/>
    </row>
    <row r="102" spans="1:15" ht="16.2" hidden="1">
      <c r="A102" s="2"/>
      <c r="B102" s="22" t="s">
        <v>187</v>
      </c>
      <c r="C102" s="186" t="s">
        <v>186</v>
      </c>
      <c r="D102" s="186"/>
      <c r="E102" s="22"/>
      <c r="F102" s="1"/>
      <c r="G102" s="1"/>
      <c r="H102" s="1"/>
      <c r="I102" s="1"/>
      <c r="J102" s="1"/>
      <c r="K102" s="1"/>
      <c r="L102" s="1"/>
      <c r="M102" s="1"/>
      <c r="N102" s="1"/>
      <c r="O102" s="40"/>
    </row>
    <row r="103" spans="1:15" ht="16.2" hidden="1">
      <c r="A103" s="2"/>
      <c r="B103" s="22" t="s">
        <v>188</v>
      </c>
      <c r="C103" s="186">
        <f>IF(選擇項目!$E$1=1,IF(H12="國內",1,10),IF(選擇項目!$E$1=2,IF(H12="國內",2,3),IF(選擇項目!$E$1=3,IF(H12="國內",4,5),IF(選擇項目!$E$1=4,6,IF(選擇項目!$E$1=5,IF(H12="國內",11,7),IF(選擇項目!$E$1=6,8,9))))))</f>
        <v>5</v>
      </c>
      <c r="D103" s="22" t="str">
        <f>CHOOSE(C103,"費率表彙總!$C$4:$C$74","費率表彙總!$D$6:$D$14","費率表彙總!$D$6:$D$34","費率表彙總!$D$6:$D$34","費率表彙總!$D$6:$D$44","費率表彙總!$D$6:$D$24","費率表彙總!$D$6:$D$14","費率表彙總!$D$6:$D$6","費率表彙總!$D$5:$D$5","費率表彙總!$C$4:$C$74","費率表彙總!$D$6:$D$8")</f>
        <v>費率表彙總!$D$6:$D$44</v>
      </c>
      <c r="E103" s="22"/>
      <c r="F103" s="1"/>
      <c r="G103" s="1"/>
      <c r="H103" s="1"/>
      <c r="I103" s="1"/>
      <c r="J103" s="1"/>
      <c r="K103" s="1"/>
      <c r="L103" s="1"/>
      <c r="M103" s="1"/>
      <c r="N103" s="1"/>
      <c r="O103" s="40"/>
    </row>
    <row r="104" spans="1:15" ht="16.2" hidden="1">
      <c r="A104" s="2"/>
      <c r="B104" s="22" t="s">
        <v>45</v>
      </c>
      <c r="C104" s="186">
        <f>IF(選擇項目!$E$1=1,IF(H12="國內",1,10),IF(選擇項目!$E$1=2,IF(H12="國內",2,3),IF(選擇項目!$E$1=3,IF(H12="國內",4,5),IF(選擇項目!$E$1=4,IF(H12="國內",6,11),IF(選擇項目!$E$1=5,IF(H12="國內",7,12),IF(選擇項目!$E$1=6,IF(H12="國內",8,13),9))))))</f>
        <v>5</v>
      </c>
      <c r="D104" s="22" t="str">
        <f>CHOOSE(C104,"費率表彙總!$J$35:$J$36","費率表彙總!$J$4:$J$16","費率表彙總!$J$4:$J$34","費率表彙總!$J$4:$J$16","費率表彙總!$J$4:$J$34","費率表彙總!$J$4:$J$16","費率表彙總!$J$4:$J$16","費率表彙總!$J$4:$J$14","費率表彙總!$J$4","費率表彙總!$J$36:$J$41","費率表彙總!$J$4:$J$34","費率表彙總!$J$4:$J$29","費率表彙總!$J$4:$J$17")</f>
        <v>費率表彙總!$J$4:$J$34</v>
      </c>
      <c r="E104" s="22"/>
      <c r="F104" s="1"/>
      <c r="G104" s="1"/>
      <c r="H104" s="1"/>
      <c r="I104" s="1"/>
      <c r="J104" s="1"/>
      <c r="K104" s="1"/>
      <c r="L104" s="1"/>
      <c r="M104" s="1"/>
      <c r="N104" s="1"/>
      <c r="O104" s="40"/>
    </row>
    <row r="105" spans="1:15" ht="16.2" hidden="1">
      <c r="A105" s="2"/>
      <c r="B105" s="511" t="s">
        <v>893</v>
      </c>
      <c r="C105" s="22" t="str">
        <f>CHOOSE(C104,"費率表彙總!$L$4","費率表彙總!$L$4","費率表彙總!$L$4:$L$34","費率表彙總!$L$4","費率表彙總!$L$4:$L$34","費率表彙總!$L$4","費率表彙總!$L$4","費率表彙總!$L$4","費率表彙總!$L$4","費率表彙總!$L$36:$L$41","費率表彙總!$L$4:$L$34","費率表彙總!$L$4:$L$29","費率表彙總!$L$4:$L$17")</f>
        <v>費率表彙總!$L$4:$L$34</v>
      </c>
      <c r="D105" s="22"/>
      <c r="E105" s="22"/>
      <c r="F105" s="1"/>
      <c r="G105" s="511" t="s">
        <v>876</v>
      </c>
      <c r="H105" s="1"/>
      <c r="I105" s="1"/>
      <c r="J105" s="1"/>
      <c r="K105" s="1"/>
      <c r="L105" s="1"/>
      <c r="M105" s="1"/>
      <c r="N105" s="1"/>
      <c r="O105" s="40"/>
    </row>
    <row r="106" spans="1:15" ht="16.2" hidden="1">
      <c r="A106" s="2"/>
      <c r="B106" s="511" t="s">
        <v>894</v>
      </c>
      <c r="C106" s="22" t="str">
        <f>CHOOSE(C104,"費率表彙總!$L$4","費率表彙總!$L$4","費率表彙總!$L$4:$L$26","費率表彙總!$L$4","費率表彙總!$L$4:$L$26","費率表彙總!$L$4","費率表彙總!$L$4","費率表彙總!$L$4","費率表彙總!$L$4","費率表彙總!$L$36:$L$41","費率表彙總!$L$4:$L$26","費率表彙總!$L$4:$L$26","費率表彙總!$L$4:$L$17")</f>
        <v>費率表彙總!$L$4:$L$26</v>
      </c>
      <c r="D106" s="22"/>
      <c r="E106" s="22"/>
      <c r="F106" s="1"/>
      <c r="G106" s="511" t="s">
        <v>878</v>
      </c>
      <c r="H106" s="1"/>
      <c r="I106" s="1"/>
      <c r="J106" s="1"/>
      <c r="K106" s="1"/>
      <c r="L106" s="1"/>
      <c r="M106" s="1"/>
      <c r="N106" s="1"/>
      <c r="O106" s="40"/>
    </row>
    <row r="107" spans="1:15" ht="16.2" hidden="1">
      <c r="A107" s="2"/>
      <c r="B107" s="1" t="s">
        <v>98</v>
      </c>
      <c r="C107" s="22" t="str">
        <f>CHOOSE(C104,"費率表彙總!$S$35:$S$36","費率表彙總!$S$4:$S$16","費率表彙總!$S$4","費率表彙總!$S$4:$S$16","費率表彙總!$S$4","費率表彙總!$S$4:$S$16","費率表彙總!$S$4:$S$16","費率表彙總!$S$4:$S$14","費率表彙總!$S$4","費率表彙總!$S$4","費率表彙總!$S$4","費率表彙總!$S$4","費率表彙總!$S$4")</f>
        <v>費率表彙總!$S$4</v>
      </c>
      <c r="D107" s="22"/>
      <c r="E107" s="22"/>
      <c r="F107" s="1"/>
      <c r="H107" s="1"/>
      <c r="I107" s="1"/>
      <c r="J107" s="1"/>
      <c r="K107" s="1"/>
      <c r="L107" s="1"/>
      <c r="M107" s="1"/>
      <c r="N107" s="1"/>
      <c r="O107" s="40"/>
    </row>
    <row r="108" spans="1:15" ht="16.2" hidden="1">
      <c r="A108" s="2"/>
      <c r="B108" s="1" t="s">
        <v>248</v>
      </c>
      <c r="C108" s="22" t="str">
        <f>+總表!G98</f>
        <v>選擇項目!C3:C6</v>
      </c>
      <c r="D108" s="22"/>
      <c r="E108" s="22"/>
      <c r="F108" s="1"/>
      <c r="G108" s="1"/>
      <c r="H108" s="1"/>
      <c r="I108" s="1"/>
      <c r="J108" s="1"/>
      <c r="K108" s="1"/>
      <c r="L108" s="1"/>
      <c r="M108" s="1"/>
      <c r="N108" s="1"/>
      <c r="O108" s="40"/>
    </row>
    <row r="109" spans="1:15" ht="16.2" hidden="1">
      <c r="A109" s="2"/>
      <c r="B109" s="1" t="s">
        <v>172</v>
      </c>
      <c r="C109" s="22" t="str">
        <f>IF(選擇項目!$B$1=1,"旅綜險!$B$112:$B$115","旅綜險!$B$119:$B$122")</f>
        <v>旅綜險!$B$119:$B$122</v>
      </c>
      <c r="D109" s="1"/>
      <c r="E109" s="22"/>
      <c r="F109" s="1"/>
      <c r="G109" s="1"/>
      <c r="H109" s="1"/>
      <c r="I109" s="1"/>
      <c r="J109" s="1"/>
      <c r="K109" s="1"/>
      <c r="L109" s="1"/>
      <c r="M109" s="1"/>
      <c r="N109" s="1"/>
      <c r="O109" s="40"/>
    </row>
    <row r="110" spans="1:15" hidden="1">
      <c r="A110" s="2"/>
      <c r="B110" s="1" t="s">
        <v>267</v>
      </c>
      <c r="C110" s="1" t="str">
        <f>IF(選擇項目!B1=1,"費率表彙總!A4:A17",IF(AND(選擇項目!B1&gt;1,C14="(乙型)",D14&lt;&gt;0),"費率表彙總!A4:A33","費率表彙總!A4:A183"))</f>
        <v>費率表彙總!A4:A33</v>
      </c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40"/>
    </row>
    <row r="111" spans="1:15" hidden="1">
      <c r="A111" s="2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40"/>
    </row>
    <row r="112" spans="1:15" ht="16.2" hidden="1">
      <c r="A112" s="2"/>
      <c r="B112" s="22" t="s">
        <v>77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40"/>
    </row>
    <row r="113" spans="1:15" ht="16.2" hidden="1">
      <c r="A113" s="2"/>
      <c r="B113" s="22" t="s">
        <v>515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40"/>
    </row>
    <row r="114" spans="1:15" ht="16.2" hidden="1">
      <c r="A114" s="2"/>
      <c r="B114" s="22" t="s">
        <v>517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40"/>
    </row>
    <row r="115" spans="1:15" hidden="1">
      <c r="A115" s="2"/>
      <c r="B115" s="1" t="s">
        <v>513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40"/>
    </row>
    <row r="116" spans="1:15" hidden="1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40"/>
    </row>
    <row r="117" spans="1:15" hidden="1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40"/>
    </row>
    <row r="118" spans="1:15" hidden="1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40"/>
    </row>
    <row r="119" spans="1:15" ht="16.2" hidden="1">
      <c r="A119" s="2"/>
      <c r="B119" s="4" t="s">
        <v>249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40"/>
    </row>
    <row r="120" spans="1:15" ht="16.2" hidden="1">
      <c r="A120" s="2"/>
      <c r="B120" s="22" t="s">
        <v>509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40"/>
    </row>
    <row r="121" spans="1:15" ht="16.2" hidden="1">
      <c r="A121" s="2"/>
      <c r="B121" s="22" t="s">
        <v>793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40"/>
    </row>
    <row r="122" spans="1:15" ht="16.2" hidden="1">
      <c r="A122" s="2"/>
      <c r="B122" s="22" t="s">
        <v>794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40"/>
    </row>
    <row r="123" spans="1:15" ht="16.2" hidden="1">
      <c r="A123" s="2"/>
      <c r="B123" s="22" t="s">
        <v>869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40"/>
    </row>
    <row r="124" spans="1:15" ht="16.2" hidden="1">
      <c r="A124" s="2"/>
      <c r="B124" s="4" t="s">
        <v>867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40"/>
    </row>
    <row r="125" spans="1:15" ht="16.2" hidden="1">
      <c r="A125" s="2"/>
      <c r="B125" s="4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40"/>
    </row>
    <row r="126" spans="1:15" ht="16.2" hidden="1">
      <c r="A126" s="2"/>
      <c r="B126" s="4" t="s">
        <v>77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40"/>
    </row>
    <row r="127" spans="1:15" ht="16.2" hidden="1">
      <c r="A127" s="2"/>
      <c r="B127" s="22" t="s">
        <v>395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40"/>
    </row>
    <row r="128" spans="1:15" ht="16.2" hidden="1">
      <c r="A128" s="2"/>
      <c r="B128" s="22" t="s">
        <v>395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40"/>
    </row>
    <row r="129" spans="1:15" ht="16.2" hidden="1">
      <c r="A129" s="2"/>
      <c r="B129" s="2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40"/>
    </row>
    <row r="130" spans="1:15" ht="16.2" hidden="1">
      <c r="A130" s="2"/>
      <c r="B130" s="2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40"/>
    </row>
    <row r="131" spans="1:15" hidden="1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40"/>
    </row>
    <row r="132" spans="1:15" ht="16.2" hidden="1">
      <c r="A132" s="2"/>
      <c r="B132" s="4" t="s">
        <v>77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40"/>
    </row>
    <row r="133" spans="1:15" ht="16.2" hidden="1">
      <c r="A133" s="2"/>
      <c r="B133" s="22" t="s">
        <v>395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40"/>
    </row>
    <row r="134" spans="1:15" ht="16.2" hidden="1">
      <c r="A134" s="2"/>
      <c r="B134" s="22" t="s">
        <v>395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40"/>
    </row>
    <row r="135" spans="1:15" ht="16.2">
      <c r="B135" s="22"/>
    </row>
    <row r="136" spans="1:15" ht="16.2">
      <c r="B136" s="354"/>
    </row>
  </sheetData>
  <sheetProtection algorithmName="SHA-512" hashValue="zqqSdJ29zytbJ2HcbD2sIczIGuMJ+AT4c/O6DDByvINgvTBQKNBREErqh/Pgd5AeFY1rnl2EZcbBB+pzt8qKtw==" saltValue="EkuQdIRKZdKhigDGMhwaMw==" spinCount="100000" sheet="1" objects="1" scenarios="1"/>
  <mergeCells count="70">
    <mergeCell ref="L8:N8"/>
    <mergeCell ref="I9:K9"/>
    <mergeCell ref="L9:N9"/>
    <mergeCell ref="L5:N5"/>
    <mergeCell ref="I6:K6"/>
    <mergeCell ref="L6:N6"/>
    <mergeCell ref="I7:K7"/>
    <mergeCell ref="L7:N7"/>
    <mergeCell ref="A1:O1"/>
    <mergeCell ref="A2:A18"/>
    <mergeCell ref="K2:L2"/>
    <mergeCell ref="M2:N2"/>
    <mergeCell ref="O2:O18"/>
    <mergeCell ref="B3:D3"/>
    <mergeCell ref="F3:H3"/>
    <mergeCell ref="I3:K3"/>
    <mergeCell ref="B5:D5"/>
    <mergeCell ref="B2:H2"/>
    <mergeCell ref="I2:J2"/>
    <mergeCell ref="L3:N3"/>
    <mergeCell ref="B4:D4"/>
    <mergeCell ref="F4:H4"/>
    <mergeCell ref="B6:D6"/>
    <mergeCell ref="F9:H9"/>
    <mergeCell ref="B9:D9"/>
    <mergeCell ref="B10:D10"/>
    <mergeCell ref="F7:H7"/>
    <mergeCell ref="B7:D7"/>
    <mergeCell ref="B8:D8"/>
    <mergeCell ref="B18:C18"/>
    <mergeCell ref="B11:C11"/>
    <mergeCell ref="D11:E11"/>
    <mergeCell ref="H11:I11"/>
    <mergeCell ref="B16:D16"/>
    <mergeCell ref="D18:E18"/>
    <mergeCell ref="G18:N18"/>
    <mergeCell ref="G16:L16"/>
    <mergeCell ref="B17:C17"/>
    <mergeCell ref="B101:E101"/>
    <mergeCell ref="F11:G11"/>
    <mergeCell ref="J11:K11"/>
    <mergeCell ref="B15:D15"/>
    <mergeCell ref="J15:K15"/>
    <mergeCell ref="B13:C13"/>
    <mergeCell ref="D13:E13"/>
    <mergeCell ref="F13:G13"/>
    <mergeCell ref="H13:I13"/>
    <mergeCell ref="J13:K13"/>
    <mergeCell ref="J12:K12"/>
    <mergeCell ref="B12:C12"/>
    <mergeCell ref="H12:I12"/>
    <mergeCell ref="A19:N19"/>
    <mergeCell ref="B20:E20"/>
    <mergeCell ref="D17:N17"/>
    <mergeCell ref="I4:K4"/>
    <mergeCell ref="L4:N4"/>
    <mergeCell ref="F10:H10"/>
    <mergeCell ref="L11:N11"/>
    <mergeCell ref="D14:E14"/>
    <mergeCell ref="F14:G14"/>
    <mergeCell ref="D12:E12"/>
    <mergeCell ref="F12:G12"/>
    <mergeCell ref="H14:I14"/>
    <mergeCell ref="L10:N10"/>
    <mergeCell ref="F5:H5"/>
    <mergeCell ref="F6:H6"/>
    <mergeCell ref="F8:H8"/>
    <mergeCell ref="I10:K10"/>
    <mergeCell ref="I5:K5"/>
    <mergeCell ref="I8:K8"/>
  </mergeCells>
  <phoneticPr fontId="4" type="noConversion"/>
  <conditionalFormatting sqref="A1:O1">
    <cfRule type="expression" dxfId="85" priority="31" stopIfTrue="1">
      <formula>INDIRECT("選擇項目!$J$1")=2</formula>
    </cfRule>
  </conditionalFormatting>
  <conditionalFormatting sqref="B17:C17">
    <cfRule type="expression" dxfId="84" priority="33" stopIfTrue="1">
      <formula>LEN(D17)&gt;35</formula>
    </cfRule>
  </conditionalFormatting>
  <conditionalFormatting sqref="D12:E12">
    <cfRule type="expression" dxfId="83" priority="2">
      <formula>ISNA(VLOOKUP($D$12,INDIRECT($D$103),1,FALSE))</formula>
    </cfRule>
  </conditionalFormatting>
  <conditionalFormatting sqref="D13:E13">
    <cfRule type="expression" dxfId="82" priority="229">
      <formula>ISNA(VLOOKUP($D$13,INDIRECT($D$104),1,FALSE))</formula>
    </cfRule>
  </conditionalFormatting>
  <conditionalFormatting sqref="D14:E14">
    <cfRule type="expression" dxfId="81" priority="20" stopIfTrue="1">
      <formula>ISNA(VLOOKUP($D$14,INDIRECT($C$105),1,FALSE))</formula>
    </cfRule>
  </conditionalFormatting>
  <conditionalFormatting sqref="D17:N17">
    <cfRule type="expression" dxfId="80" priority="34" stopIfTrue="1">
      <formula>LEN(D17)&gt;15</formula>
    </cfRule>
  </conditionalFormatting>
  <conditionalFormatting sqref="F15">
    <cfRule type="cellIs" dxfId="79" priority="35" stopIfTrue="1" operator="equal">
      <formula>0</formula>
    </cfRule>
  </conditionalFormatting>
  <conditionalFormatting sqref="F16">
    <cfRule type="expression" dxfId="78" priority="36" stopIfTrue="1">
      <formula>$F$16=0</formula>
    </cfRule>
  </conditionalFormatting>
  <conditionalFormatting sqref="F12:G12">
    <cfRule type="expression" dxfId="77" priority="30" stopIfTrue="1">
      <formula>INDIRECT("選擇項目!$K$1")=1</formula>
    </cfRule>
  </conditionalFormatting>
  <conditionalFormatting sqref="F14:G14 J15:K15">
    <cfRule type="expression" dxfId="76" priority="25" stopIfTrue="1">
      <formula>INDIRECT("選擇項目!$J$1")=2</formula>
    </cfRule>
  </conditionalFormatting>
  <conditionalFormatting sqref="H12:I12 H14:I14">
    <cfRule type="expression" dxfId="75" priority="137" stopIfTrue="1">
      <formula>ISNA(VLOOKUP($H$14,INDIRECT($C$109),1,FALSE))</formula>
    </cfRule>
  </conditionalFormatting>
  <conditionalFormatting sqref="H13:I13">
    <cfRule type="expression" dxfId="74" priority="7" stopIfTrue="1">
      <formula>ISNA(VLOOKUP($H$13,INDIRECT($C$110),1,FALSE))</formula>
    </cfRule>
  </conditionalFormatting>
  <conditionalFormatting sqref="L13">
    <cfRule type="expression" dxfId="73" priority="15" stopIfTrue="1">
      <formula>AND(INDIRECT("選擇項目!$J$1")=2,$L$15&lt;&gt;0)</formula>
    </cfRule>
  </conditionalFormatting>
  <conditionalFormatting sqref="L11:N11">
    <cfRule type="expression" dxfId="72" priority="6" stopIfTrue="1">
      <formula>ISNA(VLOOKUP($L$11,INDIRECT($C$108),1,FALSE))</formula>
    </cfRule>
  </conditionalFormatting>
  <dataValidations count="13">
    <dataValidation type="list" allowBlank="1" showInputMessage="1" showErrorMessage="1" sqref="L13" xr:uid="{00000000-0002-0000-0100-000000000000}">
      <formula1>INDIRECT($C$107)</formula1>
    </dataValidation>
    <dataValidation type="list" allowBlank="1" showInputMessage="1" showErrorMessage="1" sqref="D14:E14" xr:uid="{00000000-0002-0000-0100-000001000000}">
      <formula1>INDIRECT(IF(C14="(甲型)",$C$105,C106))</formula1>
    </dataValidation>
    <dataValidation type="list" allowBlank="1" showInputMessage="1" showErrorMessage="1" sqref="D12:E12" xr:uid="{00000000-0002-0000-0100-000002000000}">
      <formula1>INDIRECT($D$103)</formula1>
    </dataValidation>
    <dataValidation type="list" allowBlank="1" showInputMessage="1" showErrorMessage="1" sqref="L12" xr:uid="{00000000-0002-0000-0100-000003000000}">
      <formula1>INDIRECT("選擇項目!$H$3:$H$4")</formula1>
    </dataValidation>
    <dataValidation type="list" allowBlank="1" showInputMessage="1" showErrorMessage="1" sqref="E16" xr:uid="{00000000-0002-0000-0100-000004000000}">
      <formula1>INDIRECT("選擇項目!$I$3:$I$4")</formula1>
    </dataValidation>
    <dataValidation type="list" allowBlank="1" showInputMessage="1" showErrorMessage="1" sqref="E15" xr:uid="{00000000-0002-0000-0100-000005000000}">
      <formula1>INDIRECT("選擇項目!$G$3:$G$4")</formula1>
    </dataValidation>
    <dataValidation type="list" allowBlank="1" showInputMessage="1" showErrorMessage="1" sqref="H13:I13" xr:uid="{00000000-0002-0000-0100-000006000000}">
      <formula1>INDIRECT($C$110)</formula1>
    </dataValidation>
    <dataValidation type="list" allowBlank="1" showInputMessage="1" showErrorMessage="1" sqref="H14:I14" xr:uid="{00000000-0002-0000-0100-000007000000}">
      <formula1>INDIRECT($C$109)</formula1>
    </dataValidation>
    <dataValidation type="list" allowBlank="1" showInputMessage="1" showErrorMessage="1" sqref="L11:N11" xr:uid="{00000000-0002-0000-0100-000008000000}">
      <formula1>INDIRECT(C108)</formula1>
    </dataValidation>
    <dataValidation type="list" allowBlank="1" showInputMessage="1" showErrorMessage="1" sqref="H11:I11" xr:uid="{00000000-0002-0000-0100-000009000000}">
      <formula1>INDIRECT("選擇項目!$E$3:$E$9")</formula1>
    </dataValidation>
    <dataValidation type="list" allowBlank="1" showInputMessage="1" showErrorMessage="1" sqref="H12:I12" xr:uid="{00000000-0002-0000-0100-00000A000000}">
      <formula1>INDIRECT("選擇項目!$B$3:$B$5")</formula1>
    </dataValidation>
    <dataValidation type="list" allowBlank="1" showInputMessage="1" showErrorMessage="1" sqref="D13:E13" xr:uid="{00000000-0002-0000-0100-00000B000000}">
      <formula1>INDIRECT($D$104)</formula1>
    </dataValidation>
    <dataValidation type="list" allowBlank="1" showInputMessage="1" showErrorMessage="1" sqref="C14" xr:uid="{6C65F0A5-F63E-4F8C-8509-7C04A0EAA582}">
      <formula1>$G$105:$G$106</formula1>
    </dataValidation>
  </dataValidations>
  <hyperlinks>
    <hyperlink ref="B20:E20" location="旅綜險簡易版費率表!A1" display="製作旅綜險簡易版費率表" xr:uid="{00000000-0004-0000-0100-000000000000}"/>
    <hyperlink ref="F14:G14" location="旅遊不便!A1" display="旅遊不便" xr:uid="{00000000-0004-0000-0100-000001000000}"/>
    <hyperlink ref="M2:N2" location="總表!A1" display="#總表!A1" xr:uid="{00000000-0004-0000-0100-000002000000}"/>
  </hyperlinks>
  <pageMargins left="0.7" right="0.7" top="0.75" bottom="0.75" header="0.3" footer="0.3"/>
  <pageSetup paperSize="9" scale="64" orientation="portrait" r:id="rId1"/>
  <colBreaks count="1" manualBreakCount="1">
    <brk id="1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工作表2">
    <pageSetUpPr fitToPage="1"/>
  </sheetPr>
  <dimension ref="A1:X118"/>
  <sheetViews>
    <sheetView showGridLines="0" showRowColHeaders="0" view="pageBreakPreview" zoomScaleNormal="100" zoomScaleSheetLayoutView="100" workbookViewId="0">
      <pane ySplit="11" topLeftCell="A12" activePane="bottomLeft" state="frozen"/>
      <selection activeCell="B14" sqref="B14:C14"/>
      <selection pane="bottomLeft" activeCell="T21" sqref="T21"/>
    </sheetView>
  </sheetViews>
  <sheetFormatPr defaultColWidth="8.88671875" defaultRowHeight="13.8"/>
  <cols>
    <col min="1" max="1" width="11.109375" style="12" customWidth="1"/>
    <col min="2" max="2" width="11.44140625" style="12" customWidth="1"/>
    <col min="3" max="17" width="7.21875" style="10" customWidth="1"/>
    <col min="18" max="16384" width="8.88671875" style="10"/>
  </cols>
  <sheetData>
    <row r="1" spans="1:24" ht="21" customHeight="1" thickBot="1">
      <c r="A1" s="631" t="s">
        <v>863</v>
      </c>
      <c r="B1" s="632"/>
      <c r="C1" s="632"/>
      <c r="D1" s="632"/>
      <c r="E1" s="632"/>
      <c r="F1" s="632"/>
      <c r="G1" s="632"/>
      <c r="H1" s="632"/>
      <c r="I1" s="632"/>
      <c r="J1" s="632"/>
      <c r="K1" s="633"/>
      <c r="L1" s="637" t="s">
        <v>30</v>
      </c>
      <c r="M1" s="637"/>
      <c r="N1" s="647">
        <f ca="1">TODAY()</f>
        <v>45877</v>
      </c>
      <c r="O1" s="647"/>
      <c r="P1" s="646" t="s">
        <v>38</v>
      </c>
      <c r="Q1" s="646"/>
      <c r="R1" s="283"/>
      <c r="S1" s="283"/>
      <c r="T1" s="183"/>
    </row>
    <row r="2" spans="1:24" ht="16.2" customHeight="1">
      <c r="A2" s="650" t="s">
        <v>27</v>
      </c>
      <c r="B2" s="651"/>
      <c r="C2" s="643" t="s">
        <v>822</v>
      </c>
      <c r="D2" s="644"/>
      <c r="E2" s="644"/>
      <c r="F2" s="644"/>
      <c r="G2" s="645"/>
      <c r="H2" s="643" t="s">
        <v>822</v>
      </c>
      <c r="I2" s="644"/>
      <c r="J2" s="644"/>
      <c r="K2" s="644"/>
      <c r="L2" s="652"/>
      <c r="M2" s="643" t="s">
        <v>822</v>
      </c>
      <c r="N2" s="644"/>
      <c r="O2" s="644"/>
      <c r="P2" s="644"/>
      <c r="Q2" s="652"/>
    </row>
    <row r="3" spans="1:24" ht="16.2" customHeight="1">
      <c r="A3" s="648" t="s">
        <v>28</v>
      </c>
      <c r="B3" s="649"/>
      <c r="C3" s="634" t="s">
        <v>223</v>
      </c>
      <c r="D3" s="635"/>
      <c r="E3" s="635"/>
      <c r="F3" s="635"/>
      <c r="G3" s="642"/>
      <c r="H3" s="634" t="s">
        <v>882</v>
      </c>
      <c r="I3" s="635"/>
      <c r="J3" s="635"/>
      <c r="K3" s="635"/>
      <c r="L3" s="636"/>
      <c r="M3" s="634" t="s">
        <v>875</v>
      </c>
      <c r="N3" s="635"/>
      <c r="O3" s="635"/>
      <c r="P3" s="635"/>
      <c r="Q3" s="636"/>
    </row>
    <row r="4" spans="1:24" ht="16.2" customHeight="1">
      <c r="A4" s="648" t="s">
        <v>433</v>
      </c>
      <c r="B4" s="649"/>
      <c r="C4" s="291">
        <v>300</v>
      </c>
      <c r="D4" s="292">
        <v>300</v>
      </c>
      <c r="E4" s="292">
        <v>500</v>
      </c>
      <c r="F4" s="292">
        <v>800</v>
      </c>
      <c r="G4" s="293">
        <v>1000</v>
      </c>
      <c r="H4" s="291">
        <v>200</v>
      </c>
      <c r="I4" s="292">
        <v>300</v>
      </c>
      <c r="J4" s="292">
        <v>500</v>
      </c>
      <c r="K4" s="292">
        <v>800</v>
      </c>
      <c r="L4" s="294">
        <v>1000</v>
      </c>
      <c r="M4" s="291">
        <v>700</v>
      </c>
      <c r="N4" s="292">
        <v>300</v>
      </c>
      <c r="O4" s="292">
        <v>500</v>
      </c>
      <c r="P4" s="292">
        <v>500</v>
      </c>
      <c r="Q4" s="294">
        <v>500</v>
      </c>
    </row>
    <row r="5" spans="1:24" ht="16.2" customHeight="1">
      <c r="A5" s="648" t="s">
        <v>434</v>
      </c>
      <c r="B5" s="649"/>
      <c r="C5" s="624" t="s">
        <v>223</v>
      </c>
      <c r="D5" s="625"/>
      <c r="E5" s="625"/>
      <c r="F5" s="625"/>
      <c r="G5" s="626"/>
      <c r="H5" s="624" t="s">
        <v>223</v>
      </c>
      <c r="I5" s="625"/>
      <c r="J5" s="625"/>
      <c r="K5" s="625"/>
      <c r="L5" s="629"/>
      <c r="M5" s="624" t="s">
        <v>223</v>
      </c>
      <c r="N5" s="625"/>
      <c r="O5" s="625"/>
      <c r="P5" s="625"/>
      <c r="Q5" s="629"/>
    </row>
    <row r="6" spans="1:24" ht="16.2" customHeight="1">
      <c r="A6" s="648" t="s">
        <v>142</v>
      </c>
      <c r="B6" s="649"/>
      <c r="C6" s="638" t="s">
        <v>223</v>
      </c>
      <c r="D6" s="639"/>
      <c r="E6" s="639"/>
      <c r="F6" s="639"/>
      <c r="G6" s="641"/>
      <c r="H6" s="638" t="s">
        <v>223</v>
      </c>
      <c r="I6" s="639"/>
      <c r="J6" s="639"/>
      <c r="K6" s="639"/>
      <c r="L6" s="640"/>
      <c r="M6" s="638" t="s">
        <v>223</v>
      </c>
      <c r="N6" s="639"/>
      <c r="O6" s="639"/>
      <c r="P6" s="639"/>
      <c r="Q6" s="640"/>
    </row>
    <row r="7" spans="1:24" ht="16.2" customHeight="1">
      <c r="A7" s="617" t="str">
        <f>IF(C11="保險費(新台幣元)(網路件適用)","傷害醫療實支","傷害醫療實支+燒燙傷")</f>
        <v>傷害醫療實支+燒燙傷</v>
      </c>
      <c r="B7" s="618"/>
      <c r="C7" s="43">
        <v>0</v>
      </c>
      <c r="D7" s="44">
        <v>0</v>
      </c>
      <c r="E7" s="44">
        <v>0</v>
      </c>
      <c r="F7" s="44">
        <v>0</v>
      </c>
      <c r="G7" s="240">
        <v>0</v>
      </c>
      <c r="H7" s="43">
        <v>10</v>
      </c>
      <c r="I7" s="44">
        <v>10</v>
      </c>
      <c r="J7" s="44">
        <v>10</v>
      </c>
      <c r="K7" s="44">
        <v>10</v>
      </c>
      <c r="L7" s="45">
        <v>10</v>
      </c>
      <c r="M7" s="43">
        <v>150</v>
      </c>
      <c r="N7" s="44">
        <v>30</v>
      </c>
      <c r="O7" s="44">
        <v>50</v>
      </c>
      <c r="P7" s="44">
        <v>100</v>
      </c>
      <c r="Q7" s="45">
        <v>100</v>
      </c>
      <c r="R7" s="495"/>
    </row>
    <row r="8" spans="1:24" ht="16.2" customHeight="1">
      <c r="A8" s="519" t="s">
        <v>97</v>
      </c>
      <c r="B8" s="522" t="s">
        <v>877</v>
      </c>
      <c r="C8" s="43">
        <v>30</v>
      </c>
      <c r="D8" s="44">
        <v>30</v>
      </c>
      <c r="E8" s="44">
        <v>50</v>
      </c>
      <c r="F8" s="44">
        <v>80</v>
      </c>
      <c r="G8" s="240">
        <v>100</v>
      </c>
      <c r="H8" s="43">
        <v>0</v>
      </c>
      <c r="I8" s="44">
        <v>0</v>
      </c>
      <c r="J8" s="44">
        <v>0</v>
      </c>
      <c r="K8" s="44">
        <v>0</v>
      </c>
      <c r="L8" s="45">
        <v>0</v>
      </c>
      <c r="M8" s="43">
        <v>120</v>
      </c>
      <c r="N8" s="44">
        <v>60</v>
      </c>
      <c r="O8" s="44">
        <v>100</v>
      </c>
      <c r="P8" s="44">
        <v>60</v>
      </c>
      <c r="Q8" s="45">
        <v>60</v>
      </c>
      <c r="S8" s="495"/>
    </row>
    <row r="9" spans="1:24" ht="16.2" customHeight="1" thickBot="1">
      <c r="A9" s="619" t="s">
        <v>506</v>
      </c>
      <c r="B9" s="620"/>
      <c r="C9" s="46">
        <v>0</v>
      </c>
      <c r="D9" s="47">
        <v>0</v>
      </c>
      <c r="E9" s="47">
        <v>0</v>
      </c>
      <c r="F9" s="47">
        <v>0</v>
      </c>
      <c r="G9" s="241">
        <v>0</v>
      </c>
      <c r="H9" s="46">
        <v>0</v>
      </c>
      <c r="I9" s="47">
        <v>0</v>
      </c>
      <c r="J9" s="47">
        <v>0</v>
      </c>
      <c r="K9" s="47">
        <v>0</v>
      </c>
      <c r="L9" s="48">
        <v>0</v>
      </c>
      <c r="M9" s="46">
        <v>0</v>
      </c>
      <c r="N9" s="47">
        <v>0</v>
      </c>
      <c r="O9" s="47">
        <v>0</v>
      </c>
      <c r="P9" s="47">
        <v>0</v>
      </c>
      <c r="Q9" s="48">
        <v>0</v>
      </c>
    </row>
    <row r="10" spans="1:24" ht="14.4" customHeight="1" thickBot="1">
      <c r="A10" s="612" t="s">
        <v>42</v>
      </c>
      <c r="B10" s="612"/>
      <c r="C10" s="630" t="str">
        <f ca="1">費率表參數!AA1</f>
        <v/>
      </c>
      <c r="D10" s="630"/>
      <c r="E10" s="630"/>
      <c r="F10" s="630"/>
      <c r="G10" s="630"/>
      <c r="H10" s="630"/>
      <c r="I10" s="630"/>
      <c r="J10" s="630"/>
      <c r="K10" s="630"/>
      <c r="L10" s="630"/>
      <c r="M10" s="630"/>
      <c r="N10" s="630"/>
      <c r="O10" s="630"/>
      <c r="P10" s="630"/>
      <c r="Q10" s="630"/>
    </row>
    <row r="11" spans="1:24" ht="16.2" customHeight="1" thickBot="1">
      <c r="A11" s="627" t="s">
        <v>32</v>
      </c>
      <c r="B11" s="628"/>
      <c r="C11" s="623" t="s">
        <v>821</v>
      </c>
      <c r="D11" s="623"/>
      <c r="E11" s="623"/>
      <c r="F11" s="623"/>
      <c r="G11" s="623"/>
      <c r="H11" s="623"/>
      <c r="I11" s="623"/>
      <c r="J11" s="623"/>
      <c r="K11" s="621" t="s">
        <v>351</v>
      </c>
      <c r="L11" s="621"/>
      <c r="M11" s="621"/>
      <c r="N11" s="621"/>
      <c r="O11" s="621"/>
      <c r="P11" s="621"/>
      <c r="Q11" s="622"/>
    </row>
    <row r="12" spans="1:24" s="498" customFormat="1" ht="13.2" customHeight="1">
      <c r="A12" s="613">
        <v>1</v>
      </c>
      <c r="B12" s="614"/>
      <c r="C12" s="174">
        <f ca="1">IF(LEN($C$10)&gt;0, "", IF(OR(AND($C$98,$A12&gt;30),AND($C$99=1, $A12&gt;14)), "---", 旅綜險簡易版費率表試算!Q5))</f>
        <v>165</v>
      </c>
      <c r="D12" s="167">
        <f ca="1">IF(LEN($C$10)&gt;0,"",IF(OR(AND($C$98,$A12&gt;30),AND($C$99=1, $A12&gt;14)),"---",旅綜險簡易版費率表試算!AF5))</f>
        <v>165</v>
      </c>
      <c r="E12" s="167">
        <f ca="1">IF(LEN($C$10)&gt;0,"",IF(OR(AND($C$98,$A12&gt;30),AND($C$99=1, $A12&gt;14)),"---",旅綜險簡易版費率表試算!AU5))</f>
        <v>269</v>
      </c>
      <c r="F12" s="167">
        <f ca="1">IF(LEN($C$10)&gt;0,"",IF(OR(AND($C$98,$A12&gt;30),AND($C$99=1, $A12&gt;14)),"---",旅綜險簡易版費率表試算!BJ5))</f>
        <v>423</v>
      </c>
      <c r="G12" s="175">
        <f ca="1">IF(LEN($C$10)&gt;0,"",IF(OR(AND($C$98,$A12&gt;30),AND($C$99=1, $A12&gt;14)),"---",旅綜險簡易版費率表試算!BY5))</f>
        <v>524</v>
      </c>
      <c r="H12" s="180">
        <f ca="1">IF(LEN($C$10)&gt;0,"", IF(OR(AND($D$98,$A12&gt;30),AND($D$99=1, $A12&gt;14)),"---",旅綜險簡易版費率表試算!CN5))</f>
        <v>258</v>
      </c>
      <c r="I12" s="168">
        <f ca="1">IF(LEN($C$10)&gt;0,"",IF(OR(AND($D$98,$A12&gt;30),AND($D$99=1, $A12&gt;14)),"---",旅綜險簡易版費率表試算!DC5))</f>
        <v>286</v>
      </c>
      <c r="J12" s="168">
        <f ca="1">IF(LEN($C$10)&gt;0,"",IF(OR(AND($D$98,$A12&gt;30),AND($D$99=1, $A12&gt;14)),"---",旅綜險簡易版費率表試算!DR5))</f>
        <v>342</v>
      </c>
      <c r="K12" s="168">
        <f ca="1">IF(LEN($C$10)&gt;0,"",IF(OR(AND($D$98,$A12&gt;30),AND($D$99=1, $A12&gt;14)),"---",旅綜險簡易版費率表試算!EG5))</f>
        <v>428</v>
      </c>
      <c r="L12" s="169">
        <f ca="1">IF(LEN($C$10)&gt;0,"",IF(OR(AND($D$98,$A12&gt;30),AND($D$99=1, $A12&gt;14)),"---",旅綜險簡易版費率表試算!EV5))</f>
        <v>486</v>
      </c>
      <c r="M12" s="206">
        <f ca="1">IF(LEN($C$10)&gt;0,"",IF(OR(AND($E$98,$A12&gt;30),AND($E$99=1, $A12&gt;14)),"---",旅綜險簡易版費率表試算!FK5))</f>
        <v>917</v>
      </c>
      <c r="N12" s="202">
        <f ca="1">IF(LEN($C$10)&gt;0,"",IF(OR(AND($E$98,$A12&gt;30),AND($E$99=1, $A12&gt;14)),"---",旅綜險簡易版費率表試算!FZ5))</f>
        <v>553</v>
      </c>
      <c r="O12" s="202">
        <f ca="1">IF(LEN($C$10)&gt;0,"",IF(OR(AND($E$98,$A12&gt;30),AND($E$99=1, $A12&gt;14)),"---",旅綜險簡易版費率表試算!GO5))</f>
        <v>716</v>
      </c>
      <c r="P12" s="202">
        <f ca="1">IF(LEN($C$10)&gt;0,"",IF(OR(AND($E$98,$A12&gt;30),AND($E$99=1, $A12&gt;14)),"---",旅綜險簡易版費率表試算!HD5))</f>
        <v>675</v>
      </c>
      <c r="Q12" s="203">
        <f ca="1">IF(LEN($C$10)&gt;0,"",IF(OR(AND($E$98,$A12&gt;30),AND($E$99=1, $A12&gt;14)),"---",旅綜險簡易版費率表試算!HS5))</f>
        <v>675</v>
      </c>
      <c r="T12" s="499"/>
      <c r="U12" s="499"/>
      <c r="W12" s="499"/>
      <c r="X12" s="499"/>
    </row>
    <row r="13" spans="1:24" ht="13.2" customHeight="1">
      <c r="A13" s="615">
        <v>2</v>
      </c>
      <c r="B13" s="616"/>
      <c r="C13" s="176">
        <f ca="1">IF(LEN($C$10)&gt;0, "", IF(OR(AND($C$98,$A13&gt;30),AND($C$99=1, $A13&gt;14)), "---", 旅綜險簡易版費率表試算!Q6))</f>
        <v>180</v>
      </c>
      <c r="D13" s="161">
        <f ca="1">IF(LEN($C$10)&gt;0,"",IF(OR(AND($C$98,$A13&gt;30),AND($C$99=1, $A13&gt;14)),"---",旅綜險簡易版費率表試算!AF6))</f>
        <v>180</v>
      </c>
      <c r="E13" s="161">
        <f ca="1">IF(LEN($C$10)&gt;0,"",IF(OR(AND($C$98,$A13&gt;30),AND($C$99=1, $A13&gt;14)),"---",旅綜險簡易版費率表試算!AU6))</f>
        <v>293</v>
      </c>
      <c r="F13" s="161">
        <f ca="1">IF(LEN($C$10)&gt;0,"",IF(OR(AND($C$98,$A13&gt;30),AND($C$99=1, $A13&gt;14)),"---",旅綜險簡易版費率表試算!BJ6))</f>
        <v>463</v>
      </c>
      <c r="G13" s="177">
        <f ca="1">IF(LEN($C$10)&gt;0,"",IF(OR(AND($C$98,$A13&gt;30),AND($C$99=1, $A13&gt;14)),"---",旅綜險簡易版費率表試算!BY6))</f>
        <v>573</v>
      </c>
      <c r="H13" s="181">
        <f ca="1">IF(LEN($C$10)&gt;0,"", IF(OR(AND($D$98,$A13&gt;30),AND($D$99=1, $A13&gt;14)),"---",旅綜險簡易版費率表試算!CN6))</f>
        <v>282</v>
      </c>
      <c r="I13" s="162">
        <f ca="1">IF(LEN($C$10)&gt;0,"",IF(OR(AND($D$98,$A13&gt;30),AND($D$99=1, $A13&gt;14)),"---",旅綜險簡易版費率表試算!DC6))</f>
        <v>313</v>
      </c>
      <c r="J13" s="162">
        <f ca="1">IF(LEN($C$10)&gt;0,"",IF(OR(AND($D$98,$A13&gt;30),AND($D$99=1, $A13&gt;14)),"---",旅綜險簡易版費率表試算!DR6))</f>
        <v>374</v>
      </c>
      <c r="K13" s="162">
        <f ca="1">IF(LEN($C$10)&gt;0,"",IF(OR(AND($D$98,$A13&gt;30),AND($D$99=1, $A13&gt;14)),"---",旅綜險簡易版費率表試算!EG6))</f>
        <v>468</v>
      </c>
      <c r="L13" s="163">
        <f ca="1">IF(LEN($C$10)&gt;0,"",IF(OR(AND($D$98,$A13&gt;30),AND($D$99=1, $A13&gt;14)),"---",旅綜險簡易版費率表試算!EV6))</f>
        <v>531</v>
      </c>
      <c r="M13" s="172">
        <f ca="1">IF(LEN($C$10)&gt;0,"",IF(OR(AND($E$98,$A13&gt;30),AND($E$99=1, $A13&gt;14)),"---",旅綜險簡易版費率表試算!FK6))</f>
        <v>1002</v>
      </c>
      <c r="N13" s="162">
        <f ca="1">IF(LEN($C$10)&gt;0,"",IF(OR(AND($E$98,$A13&gt;30),AND($E$99=1, $A13&gt;14)),"---",旅綜險簡易版費率表試算!FZ6))</f>
        <v>605</v>
      </c>
      <c r="O13" s="162">
        <f ca="1">IF(LEN($C$10)&gt;0,"",IF(OR(AND($E$98,$A13&gt;30),AND($E$99=1, $A13&gt;14)),"---",旅綜險簡易版費率表試算!GO6))</f>
        <v>783</v>
      </c>
      <c r="P13" s="162">
        <f ca="1">IF(LEN($C$10)&gt;0,"",IF(OR(AND($E$98,$A13&gt;30),AND($E$99=1, $A13&gt;14)),"---",旅綜險簡易版費率表試算!HD6))</f>
        <v>739</v>
      </c>
      <c r="Q13" s="163">
        <f ca="1">IF(LEN($C$10)&gt;0,"",IF(OR(AND($E$98,$A13&gt;30),AND($E$99=1, $A13&gt;14)),"---",旅綜險簡易版費率表試算!HS6))</f>
        <v>739</v>
      </c>
      <c r="T13" s="303"/>
      <c r="U13" s="303"/>
      <c r="W13" s="303"/>
      <c r="X13" s="303"/>
    </row>
    <row r="14" spans="1:24" s="498" customFormat="1" ht="13.2" customHeight="1">
      <c r="A14" s="610">
        <v>3</v>
      </c>
      <c r="B14" s="611"/>
      <c r="C14" s="176">
        <f ca="1">IF(LEN($C$10)&gt;0, "", IF(OR(AND($C$98,$A14&gt;30),AND($C$99=1, $A14&gt;14)), "---", 旅綜險簡易版費率表試算!Q7))</f>
        <v>194</v>
      </c>
      <c r="D14" s="161">
        <f ca="1">IF(LEN($C$10)&gt;0,"",IF(OR(AND($C$98,$A14&gt;30),AND($C$99=1, $A14&gt;14)),"---",旅綜險簡易版費率表試算!AF7))</f>
        <v>194</v>
      </c>
      <c r="E14" s="161">
        <f ca="1">IF(LEN($C$10)&gt;0,"",IF(OR(AND($C$98,$A14&gt;30),AND($C$99=1, $A14&gt;14)),"---",旅綜險簡易版費率表試算!AU7))</f>
        <v>317</v>
      </c>
      <c r="F14" s="161">
        <f ca="1">IF(LEN($C$10)&gt;0,"",IF(OR(AND($C$98,$A14&gt;30),AND($C$99=1, $A14&gt;14)),"---",旅綜險簡易版費率表試算!BJ7))</f>
        <v>498</v>
      </c>
      <c r="G14" s="177">
        <f ca="1">IF(LEN($C$10)&gt;0,"",IF(OR(AND($C$98,$A14&gt;30),AND($C$99=1, $A14&gt;14)),"---",旅綜險簡易版費率表試算!BY7))</f>
        <v>616</v>
      </c>
      <c r="H14" s="181">
        <f ca="1">IF(LEN($C$10)&gt;0,"", IF(OR(AND($D$98,$A14&gt;30),AND($D$99=1, $A14&gt;14)),"---",旅綜險簡易版費率表試算!CN7))</f>
        <v>302</v>
      </c>
      <c r="I14" s="162">
        <f ca="1">IF(LEN($C$10)&gt;0,"",IF(OR(AND($D$98,$A14&gt;30),AND($D$99=1, $A14&gt;14)),"---",旅綜險簡易版費率表試算!DC7))</f>
        <v>336</v>
      </c>
      <c r="J14" s="162">
        <f ca="1">IF(LEN($C$10)&gt;0,"",IF(OR(AND($D$98,$A14&gt;30),AND($D$99=1, $A14&gt;14)),"---",旅綜險簡易版費率表試算!DR7))</f>
        <v>402</v>
      </c>
      <c r="K14" s="162">
        <f ca="1">IF(LEN($C$10)&gt;0,"",IF(OR(AND($D$98,$A14&gt;30),AND($D$99=1, $A14&gt;14)),"---",旅綜險簡易版費率表試算!EG7))</f>
        <v>503</v>
      </c>
      <c r="L14" s="163">
        <f ca="1">IF(LEN($C$10)&gt;0,"",IF(OR(AND($D$98,$A14&gt;30),AND($D$99=1, $A14&gt;14)),"---",旅綜險簡易版費率表試算!EV7))</f>
        <v>571</v>
      </c>
      <c r="M14" s="172">
        <f ca="1">IF(LEN($C$10)&gt;0,"",IF(OR(AND($E$98,$A14&gt;30),AND($E$99=1, $A14&gt;14)),"---",旅綜險簡易版費率表試算!FK7))</f>
        <v>1081</v>
      </c>
      <c r="N14" s="162">
        <f ca="1">IF(LEN($C$10)&gt;0,"",IF(OR(AND($E$98,$A14&gt;30),AND($E$99=1, $A14&gt;14)),"---",旅綜險簡易版費率表試算!FZ7))</f>
        <v>651</v>
      </c>
      <c r="O14" s="162">
        <f ca="1">IF(LEN($C$10)&gt;0,"",IF(OR(AND($E$98,$A14&gt;30),AND($E$99=1, $A14&gt;14)),"---",旅綜險簡易版費率表試算!GO7))</f>
        <v>842</v>
      </c>
      <c r="P14" s="162">
        <f ca="1">IF(LEN($C$10)&gt;0,"",IF(OR(AND($E$98,$A14&gt;30),AND($E$99=1, $A14&gt;14)),"---",旅綜險簡易版費率表試算!HD7))</f>
        <v>796</v>
      </c>
      <c r="Q14" s="163">
        <f ca="1">IF(LEN($C$10)&gt;0,"",IF(OR(AND($E$98,$A14&gt;30),AND($E$99=1, $A14&gt;14)),"---",旅綜險簡易版費率表試算!HS7))</f>
        <v>796</v>
      </c>
      <c r="T14" s="499"/>
      <c r="U14" s="499"/>
      <c r="W14" s="499"/>
      <c r="X14" s="499"/>
    </row>
    <row r="15" spans="1:24" ht="13.2" customHeight="1">
      <c r="A15" s="610">
        <v>4</v>
      </c>
      <c r="B15" s="611"/>
      <c r="C15" s="176">
        <f ca="1">IF(LEN($C$10)&gt;0, "", IF(OR(AND($C$98,$A15&gt;30),AND($C$99=1, $A15&gt;14)), "---", 旅綜險簡易版費率表試算!Q8))</f>
        <v>252</v>
      </c>
      <c r="D15" s="161">
        <f ca="1">IF(LEN($C$10)&gt;0,"",IF(OR(AND($C$98,$A15&gt;30),AND($C$99=1, $A15&gt;14)),"---",旅綜險簡易版費率表試算!AF8))</f>
        <v>252</v>
      </c>
      <c r="E15" s="161">
        <f ca="1">IF(LEN($C$10)&gt;0,"",IF(OR(AND($C$98,$A15&gt;30),AND($C$99=1, $A15&gt;14)),"---",旅綜險簡易版費率表試算!AU8))</f>
        <v>414</v>
      </c>
      <c r="F15" s="161">
        <f ca="1">IF(LEN($C$10)&gt;0,"",IF(OR(AND($C$98,$A15&gt;30),AND($C$99=1, $A15&gt;14)),"---",旅綜險簡易版費率表試算!BJ8))</f>
        <v>649</v>
      </c>
      <c r="G15" s="177">
        <f ca="1">IF(LEN($C$10)&gt;0,"",IF(OR(AND($C$98,$A15&gt;30),AND($C$99=1, $A15&gt;14)),"---",旅綜險簡易版費率表試算!BY8))</f>
        <v>804</v>
      </c>
      <c r="H15" s="181">
        <f ca="1">IF(LEN($C$10)&gt;0,"", IF(OR(AND($D$98,$A15&gt;30),AND($D$99=1, $A15&gt;14)),"---",旅綜險簡易版費率表試算!CN8))</f>
        <v>393</v>
      </c>
      <c r="I15" s="162">
        <f ca="1">IF(LEN($C$10)&gt;0,"",IF(OR(AND($D$98,$A15&gt;30),AND($D$99=1, $A15&gt;14)),"---",旅綜險簡易版費率表試算!DC8))</f>
        <v>437</v>
      </c>
      <c r="J15" s="162">
        <f ca="1">IF(LEN($C$10)&gt;0,"",IF(OR(AND($D$98,$A15&gt;30),AND($D$99=1, $A15&gt;14)),"---",旅綜險簡易版費率表試算!DR8))</f>
        <v>524</v>
      </c>
      <c r="K15" s="162">
        <f ca="1">IF(LEN($C$10)&gt;0,"",IF(OR(AND($D$98,$A15&gt;30),AND($D$99=1, $A15&gt;14)),"---",旅綜險簡易版費率表試算!EG8))</f>
        <v>654</v>
      </c>
      <c r="L15" s="163">
        <f ca="1">IF(LEN($C$10)&gt;0,"",IF(OR(AND($D$98,$A15&gt;30),AND($D$99=1, $A15&gt;14)),"---",旅綜險簡易版費率表試算!EV8))</f>
        <v>743</v>
      </c>
      <c r="M15" s="172">
        <f ca="1">IF(LEN($C$10)&gt;0,"",IF(OR(AND($E$98,$A15&gt;30),AND($E$99=1, $A15&gt;14)),"---",旅綜險簡易版費率表試算!FK8))</f>
        <v>1407</v>
      </c>
      <c r="N15" s="162">
        <f ca="1">IF(LEN($C$10)&gt;0,"",IF(OR(AND($E$98,$A15&gt;30),AND($E$99=1, $A15&gt;14)),"---",旅綜險簡易版費率表試算!FZ8))</f>
        <v>848</v>
      </c>
      <c r="O15" s="162">
        <f ca="1">IF(LEN($C$10)&gt;0,"",IF(OR(AND($E$98,$A15&gt;30),AND($E$99=1, $A15&gt;14)),"---",旅綜險簡易版費率表試算!GO8))</f>
        <v>1099</v>
      </c>
      <c r="P15" s="162">
        <f ca="1">IF(LEN($C$10)&gt;0,"",IF(OR(AND($E$98,$A15&gt;30),AND($E$99=1, $A15&gt;14)),"---",旅綜險簡易版費率表試算!HD8))</f>
        <v>1037</v>
      </c>
      <c r="Q15" s="163">
        <f ca="1">IF(LEN($C$10)&gt;0,"",IF(OR(AND($E$98,$A15&gt;30),AND($E$99=1, $A15&gt;14)),"---",旅綜險簡易版費率表試算!HS8))</f>
        <v>1037</v>
      </c>
      <c r="T15" s="303"/>
      <c r="U15" s="303"/>
      <c r="W15" s="303"/>
      <c r="X15" s="303"/>
    </row>
    <row r="16" spans="1:24" s="498" customFormat="1" ht="13.2" customHeight="1">
      <c r="A16" s="610">
        <v>5</v>
      </c>
      <c r="B16" s="611"/>
      <c r="C16" s="176">
        <f ca="1">IF(LEN($C$10)&gt;0, "", IF(OR(AND($C$98,$A16&gt;30),AND($C$99=1, $A16&gt;14)), "---", 旅綜險簡易版費率表試算!Q9))</f>
        <v>309</v>
      </c>
      <c r="D16" s="161">
        <f ca="1">IF(LEN($C$10)&gt;0,"",IF(OR(AND($C$98,$A16&gt;30),AND($C$99=1, $A16&gt;14)),"---",旅綜險簡易版費率表試算!AF9))</f>
        <v>309</v>
      </c>
      <c r="E16" s="161">
        <f ca="1">IF(LEN($C$10)&gt;0,"",IF(OR(AND($C$98,$A16&gt;30),AND($C$99=1, $A16&gt;14)),"---",旅綜險簡易版費率表試算!AU9))</f>
        <v>507</v>
      </c>
      <c r="F16" s="161">
        <f ca="1">IF(LEN($C$10)&gt;0,"",IF(OR(AND($C$98,$A16&gt;30),AND($C$99=1, $A16&gt;14)),"---",旅綜險簡易版費率表試算!BJ9))</f>
        <v>796</v>
      </c>
      <c r="G16" s="177">
        <f ca="1">IF(LEN($C$10)&gt;0,"",IF(OR(AND($C$98,$A16&gt;30),AND($C$99=1, $A16&gt;14)),"---",旅綜險簡易版費率表試算!BY9))</f>
        <v>987</v>
      </c>
      <c r="H16" s="181">
        <f ca="1">IF(LEN($C$10)&gt;0,"", IF(OR(AND($D$98,$A16&gt;30),AND($D$99=1, $A16&gt;14)),"---",旅綜險簡易版費率表試算!CN9))</f>
        <v>481</v>
      </c>
      <c r="I16" s="162">
        <f ca="1">IF(LEN($C$10)&gt;0,"",IF(OR(AND($D$98,$A16&gt;30),AND($D$99=1, $A16&gt;14)),"---",旅綜險簡易版費率表試算!DC9))</f>
        <v>534</v>
      </c>
      <c r="J16" s="162">
        <f ca="1">IF(LEN($C$10)&gt;0,"",IF(OR(AND($D$98,$A16&gt;30),AND($D$99=1, $A16&gt;14)),"---",旅綜險簡易版費率表試算!DR9))</f>
        <v>642</v>
      </c>
      <c r="K16" s="162">
        <f ca="1">IF(LEN($C$10)&gt;0,"",IF(OR(AND($D$98,$A16&gt;30),AND($D$99=1, $A16&gt;14)),"---",旅綜險簡易版費率表試算!EG9))</f>
        <v>802</v>
      </c>
      <c r="L16" s="163">
        <f ca="1">IF(LEN($C$10)&gt;0,"",IF(OR(AND($D$98,$A16&gt;30),AND($D$99=1, $A16&gt;14)),"---",旅綜險簡易版費率表試算!EV9))</f>
        <v>911</v>
      </c>
      <c r="M16" s="172">
        <f ca="1">IF(LEN($C$10)&gt;0,"",IF(OR(AND($E$98,$A16&gt;30),AND($E$99=1, $A16&gt;14)),"---",旅綜險簡易版費率表試算!FK9))</f>
        <v>1723</v>
      </c>
      <c r="N16" s="162">
        <f ca="1">IF(LEN($C$10)&gt;0,"",IF(OR(AND($E$98,$A16&gt;30),AND($E$99=1, $A16&gt;14)),"---",旅綜險簡易版費率表試算!FZ9))</f>
        <v>1035</v>
      </c>
      <c r="O16" s="162">
        <f ca="1">IF(LEN($C$10)&gt;0,"",IF(OR(AND($E$98,$A16&gt;30),AND($E$99=1, $A16&gt;14)),"---",旅綜險簡易版費率表試算!GO9))</f>
        <v>1345</v>
      </c>
      <c r="P16" s="162">
        <f ca="1">IF(LEN($C$10)&gt;0,"",IF(OR(AND($E$98,$A16&gt;30),AND($E$99=1, $A16&gt;14)),"---",旅綜險簡易版費率表試算!HD9))</f>
        <v>1269</v>
      </c>
      <c r="Q16" s="163">
        <f ca="1">IF(LEN($C$10)&gt;0,"",IF(OR(AND($E$98,$A16&gt;30),AND($E$99=1, $A16&gt;14)),"---",旅綜險簡易版費率表試算!HS9))</f>
        <v>1269</v>
      </c>
      <c r="T16" s="499"/>
      <c r="U16" s="499"/>
      <c r="W16" s="499"/>
      <c r="X16" s="499"/>
    </row>
    <row r="17" spans="1:24" ht="13.2" customHeight="1">
      <c r="A17" s="610">
        <v>6</v>
      </c>
      <c r="B17" s="611"/>
      <c r="C17" s="176">
        <f ca="1">IF(LEN($C$10)&gt;0, "", IF(OR(AND($C$98,$A17&gt;30),AND($C$99=1, $A17&gt;14)), "---", 旅綜險簡易版費率表試算!Q10))</f>
        <v>334</v>
      </c>
      <c r="D17" s="161">
        <f ca="1">IF(LEN($C$10)&gt;0,"",IF(OR(AND($C$98,$A17&gt;30),AND($C$99=1, $A17&gt;14)),"---",旅綜險簡易版費率表試算!AF10))</f>
        <v>334</v>
      </c>
      <c r="E17" s="161">
        <f ca="1">IF(LEN($C$10)&gt;0,"",IF(OR(AND($C$98,$A17&gt;30),AND($C$99=1, $A17&gt;14)),"---",旅綜險簡易版費率表試算!AU10))</f>
        <v>549</v>
      </c>
      <c r="F17" s="161">
        <f ca="1">IF(LEN($C$10)&gt;0,"",IF(OR(AND($C$98,$A17&gt;30),AND($C$99=1, $A17&gt;14)),"---",旅綜險簡易版費率表試算!BJ10))</f>
        <v>861</v>
      </c>
      <c r="G17" s="177">
        <f ca="1">IF(LEN($C$10)&gt;0,"",IF(OR(AND($C$98,$A17&gt;30),AND($C$99=1, $A17&gt;14)),"---",旅綜險簡易版費率表試算!BY10))</f>
        <v>1065</v>
      </c>
      <c r="H17" s="181">
        <f ca="1">IF(LEN($C$10)&gt;0,"", IF(OR(AND($D$98,$A17&gt;30),AND($D$99=1, $A17&gt;14)),"---",旅綜險簡易版費率表試算!CN10))</f>
        <v>521</v>
      </c>
      <c r="I17" s="162">
        <f ca="1">IF(LEN($C$10)&gt;0,"",IF(OR(AND($D$98,$A17&gt;30),AND($D$99=1, $A17&gt;14)),"---",旅綜險簡易版費率表試算!DC10))</f>
        <v>578</v>
      </c>
      <c r="J17" s="162">
        <f ca="1">IF(LEN($C$10)&gt;0,"",IF(OR(AND($D$98,$A17&gt;30),AND($D$99=1, $A17&gt;14)),"---",旅綜險簡易版費率表試算!DR10))</f>
        <v>694</v>
      </c>
      <c r="K17" s="162">
        <f ca="1">IF(LEN($C$10)&gt;0,"",IF(OR(AND($D$98,$A17&gt;30),AND($D$99=1, $A17&gt;14)),"---",旅綜險簡易版費率表試算!EG10))</f>
        <v>868</v>
      </c>
      <c r="L17" s="163">
        <f ca="1">IF(LEN($C$10)&gt;0,"",IF(OR(AND($D$98,$A17&gt;30),AND($D$99=1, $A17&gt;14)),"---",旅綜險簡易版費率表試算!EV10))</f>
        <v>984</v>
      </c>
      <c r="M17" s="172">
        <f ca="1">IF(LEN($C$10)&gt;0,"",IF(OR(AND($E$98,$A17&gt;30),AND($E$99=1, $A17&gt;14)),"---",旅綜險簡易版費率表試算!FK10))</f>
        <v>1862</v>
      </c>
      <c r="N17" s="162">
        <f ca="1">IF(LEN($C$10)&gt;0,"",IF(OR(AND($E$98,$A17&gt;30),AND($E$99=1, $A17&gt;14)),"---",旅綜險簡易版費率表試算!FZ10))</f>
        <v>1122</v>
      </c>
      <c r="O17" s="162">
        <f ca="1">IF(LEN($C$10)&gt;0,"",IF(OR(AND($E$98,$A17&gt;30),AND($E$99=1, $A17&gt;14)),"---",旅綜險簡易版費率表試算!GO10))</f>
        <v>1456</v>
      </c>
      <c r="P17" s="162">
        <f ca="1">IF(LEN($C$10)&gt;0,"",IF(OR(AND($E$98,$A17&gt;30),AND($E$99=1, $A17&gt;14)),"---",旅綜險簡易版費率表試算!HD10))</f>
        <v>1374</v>
      </c>
      <c r="Q17" s="163">
        <f ca="1">IF(LEN($C$10)&gt;0,"",IF(OR(AND($E$98,$A17&gt;30),AND($E$99=1, $A17&gt;14)),"---",旅綜險簡易版費率表試算!HS10))</f>
        <v>1374</v>
      </c>
      <c r="T17" s="303"/>
      <c r="U17" s="303"/>
      <c r="W17" s="303"/>
      <c r="X17" s="303"/>
    </row>
    <row r="18" spans="1:24" s="498" customFormat="1" ht="13.2" customHeight="1">
      <c r="A18" s="610">
        <v>7</v>
      </c>
      <c r="B18" s="611"/>
      <c r="C18" s="176">
        <f ca="1">IF(LEN($C$10)&gt;0, "", IF(OR(AND($C$98,$A18&gt;30),AND($C$99=1, $A18&gt;14)), "---", 旅綜險簡易版費率表試算!Q11))</f>
        <v>356</v>
      </c>
      <c r="D18" s="161">
        <f ca="1">IF(LEN($C$10)&gt;0,"",IF(OR(AND($C$98,$A18&gt;30),AND($C$99=1, $A18&gt;14)),"---",旅綜險簡易版費率表試算!AF11))</f>
        <v>356</v>
      </c>
      <c r="E18" s="161">
        <f ca="1">IF(LEN($C$10)&gt;0,"",IF(OR(AND($C$98,$A18&gt;30),AND($C$99=1, $A18&gt;14)),"---",旅綜險簡易版費率表試算!AU11))</f>
        <v>587</v>
      </c>
      <c r="F18" s="161">
        <f ca="1">IF(LEN($C$10)&gt;0,"",IF(OR(AND($C$98,$A18&gt;30),AND($C$99=1, $A18&gt;14)),"---",旅綜險簡易版費率表試算!BJ11))</f>
        <v>924</v>
      </c>
      <c r="G18" s="177">
        <f ca="1">IF(LEN($C$10)&gt;0,"",IF(OR(AND($C$98,$A18&gt;30),AND($C$99=1, $A18&gt;14)),"---",旅綜險簡易版費率表試算!BY11))</f>
        <v>1141</v>
      </c>
      <c r="H18" s="181">
        <f ca="1">IF(LEN($C$10)&gt;0,"", IF(OR(AND($D$98,$A18&gt;30),AND($D$99=1, $A18&gt;14)),"---",旅綜險簡易版費率表試算!CN11))</f>
        <v>554</v>
      </c>
      <c r="I18" s="162">
        <f ca="1">IF(LEN($C$10)&gt;0,"",IF(OR(AND($D$98,$A18&gt;30),AND($D$99=1, $A18&gt;14)),"---",旅綜險簡易版費率表試算!DC11))</f>
        <v>615</v>
      </c>
      <c r="J18" s="162">
        <f ca="1">IF(LEN($C$10)&gt;0,"",IF(OR(AND($D$98,$A18&gt;30),AND($D$99=1, $A18&gt;14)),"---",旅綜險簡易版費率表試算!DR11))</f>
        <v>740</v>
      </c>
      <c r="K18" s="162">
        <f ca="1">IF(LEN($C$10)&gt;0,"",IF(OR(AND($D$98,$A18&gt;30),AND($D$99=1, $A18&gt;14)),"---",旅綜險簡易版費率表試算!EG11))</f>
        <v>927</v>
      </c>
      <c r="L18" s="163">
        <f ca="1">IF(LEN($C$10)&gt;0,"",IF(OR(AND($D$98,$A18&gt;30),AND($D$99=1, $A18&gt;14)),"---",旅綜險簡易版費率表試算!EV11))</f>
        <v>1051</v>
      </c>
      <c r="M18" s="172">
        <f ca="1">IF(LEN($C$10)&gt;0,"",IF(OR(AND($E$98,$A18&gt;30),AND($E$99=1, $A18&gt;14)),"---",旅綜險簡易版費率表試算!FK11))</f>
        <v>1993</v>
      </c>
      <c r="N18" s="162">
        <f ca="1">IF(LEN($C$10)&gt;0,"",IF(OR(AND($E$98,$A18&gt;30),AND($E$99=1, $A18&gt;14)),"---",旅綜險簡易版費率表試算!FZ11))</f>
        <v>1198</v>
      </c>
      <c r="O18" s="162">
        <f ca="1">IF(LEN($C$10)&gt;0,"",IF(OR(AND($E$98,$A18&gt;30),AND($E$99=1, $A18&gt;14)),"---",旅綜險簡易版費率表試算!GO11))</f>
        <v>1558</v>
      </c>
      <c r="P18" s="162">
        <f ca="1">IF(LEN($C$10)&gt;0,"",IF(OR(AND($E$98,$A18&gt;30),AND($E$99=1, $A18&gt;14)),"---",旅綜險簡易版費率表試算!HD11))</f>
        <v>1470</v>
      </c>
      <c r="Q18" s="163">
        <f ca="1">IF(LEN($C$10)&gt;0,"",IF(OR(AND($E$98,$A18&gt;30),AND($E$99=1, $A18&gt;14)),"---",旅綜險簡易版費率表試算!HS11))</f>
        <v>1470</v>
      </c>
      <c r="T18" s="499"/>
      <c r="U18" s="499"/>
      <c r="W18" s="499"/>
      <c r="X18" s="499"/>
    </row>
    <row r="19" spans="1:24" ht="13.2" customHeight="1">
      <c r="A19" s="610">
        <v>8</v>
      </c>
      <c r="B19" s="611"/>
      <c r="C19" s="176">
        <f ca="1">IF(LEN($C$10)&gt;0, "", IF(OR(AND($C$98,$A19&gt;30),AND($C$99=1, $A19&gt;14)), "---", 旅綜險簡易版費率表試算!Q12))</f>
        <v>375</v>
      </c>
      <c r="D19" s="161">
        <f ca="1">IF(LEN($C$10)&gt;0,"",IF(OR(AND($C$98,$A19&gt;30),AND($C$99=1, $A19&gt;14)),"---",旅綜險簡易版費率表試算!AF12))</f>
        <v>375</v>
      </c>
      <c r="E19" s="161">
        <f ca="1">IF(LEN($C$10)&gt;0,"",IF(OR(AND($C$98,$A19&gt;30),AND($C$99=1, $A19&gt;14)),"---",旅綜險簡易版費率表試算!AU12))</f>
        <v>616</v>
      </c>
      <c r="F19" s="161">
        <f ca="1">IF(LEN($C$10)&gt;0,"",IF(OR(AND($C$98,$A19&gt;30),AND($C$99=1, $A19&gt;14)),"---",旅綜險簡易版費率表試算!BJ12))</f>
        <v>965</v>
      </c>
      <c r="G19" s="177">
        <f ca="1">IF(LEN($C$10)&gt;0,"",IF(OR(AND($C$98,$A19&gt;30),AND($C$99=1, $A19&gt;14)),"---",旅綜險簡易版費率表試算!BY12))</f>
        <v>1190</v>
      </c>
      <c r="H19" s="181">
        <f ca="1">IF(LEN($C$10)&gt;0,"", IF(OR(AND($D$98,$A19&gt;30),AND($D$99=1, $A19&gt;14)),"---",旅綜險簡易版費率表試算!CN12))</f>
        <v>584</v>
      </c>
      <c r="I19" s="162">
        <f ca="1">IF(LEN($C$10)&gt;0,"",IF(OR(AND($D$98,$A19&gt;30),AND($D$99=1, $A19&gt;14)),"---",旅綜險簡易版費率表試算!DC12))</f>
        <v>648</v>
      </c>
      <c r="J19" s="162">
        <f ca="1">IF(LEN($C$10)&gt;0,"",IF(OR(AND($D$98,$A19&gt;30),AND($D$99=1, $A19&gt;14)),"---",旅綜險簡易版費率表試算!DR12))</f>
        <v>778</v>
      </c>
      <c r="K19" s="162">
        <f ca="1">IF(LEN($C$10)&gt;0,"",IF(OR(AND($D$98,$A19&gt;30),AND($D$99=1, $A19&gt;14)),"---",旅綜險簡易版費率表試算!EG12))</f>
        <v>971</v>
      </c>
      <c r="L19" s="163">
        <f ca="1">IF(LEN($C$10)&gt;0,"",IF(OR(AND($D$98,$A19&gt;30),AND($D$99=1, $A19&gt;14)),"---",旅綜險簡易版費率表試算!EV12))</f>
        <v>1097</v>
      </c>
      <c r="M19" s="172">
        <f ca="1">IF(LEN($C$10)&gt;0,"",IF(OR(AND($E$98,$A19&gt;30),AND($E$99=1, $A19&gt;14)),"---",旅綜險簡易版費率表試算!FK12))</f>
        <v>2092</v>
      </c>
      <c r="N19" s="162">
        <f ca="1">IF(LEN($C$10)&gt;0,"",IF(OR(AND($E$98,$A19&gt;30),AND($E$99=1, $A19&gt;14)),"---",旅綜險簡易版費率表試算!FZ12))</f>
        <v>1261</v>
      </c>
      <c r="O19" s="162">
        <f ca="1">IF(LEN($C$10)&gt;0,"",IF(OR(AND($E$98,$A19&gt;30),AND($E$99=1, $A19&gt;14)),"---",旅綜險簡易版費率表試算!GO12))</f>
        <v>1639</v>
      </c>
      <c r="P19" s="162">
        <f ca="1">IF(LEN($C$10)&gt;0,"",IF(OR(AND($E$98,$A19&gt;30),AND($E$99=1, $A19&gt;14)),"---",旅綜險簡易版費率表試算!HD12))</f>
        <v>1542</v>
      </c>
      <c r="Q19" s="163">
        <f ca="1">IF(LEN($C$10)&gt;0,"",IF(OR(AND($E$98,$A19&gt;30),AND($E$99=1, $A19&gt;14)),"---",旅綜險簡易版費率表試算!HS12))</f>
        <v>1542</v>
      </c>
      <c r="T19" s="303"/>
      <c r="U19" s="303"/>
      <c r="W19" s="303"/>
      <c r="X19" s="303"/>
    </row>
    <row r="20" spans="1:24" ht="13.2" customHeight="1">
      <c r="A20" s="610">
        <v>9</v>
      </c>
      <c r="B20" s="611"/>
      <c r="C20" s="176">
        <f ca="1">IF(LEN($C$10)&gt;0, "", IF(OR(AND($C$98,$A20&gt;30),AND($C$99=1, $A20&gt;14)), "---", 旅綜險簡易版費率表試算!Q13))</f>
        <v>393</v>
      </c>
      <c r="D20" s="161">
        <f ca="1">IF(LEN($C$10)&gt;0,"",IF(OR(AND($C$98,$A20&gt;30),AND($C$99=1, $A20&gt;14)),"---",旅綜險簡易版費率表試算!AF13))</f>
        <v>393</v>
      </c>
      <c r="E20" s="161">
        <f ca="1">IF(LEN($C$10)&gt;0,"",IF(OR(AND($C$98,$A20&gt;30),AND($C$99=1, $A20&gt;14)),"---",旅綜險簡易版費率表試算!AU13))</f>
        <v>644</v>
      </c>
      <c r="F20" s="161">
        <f ca="1">IF(LEN($C$10)&gt;0,"",IF(OR(AND($C$98,$A20&gt;30),AND($C$99=1, $A20&gt;14)),"---",旅綜險簡易版費率表試算!BJ13))</f>
        <v>1005</v>
      </c>
      <c r="G20" s="177">
        <f ca="1">IF(LEN($C$10)&gt;0,"",IF(OR(AND($C$98,$A20&gt;30),AND($C$99=1, $A20&gt;14)),"---",旅綜險簡易版費率表試算!BY13))</f>
        <v>1238</v>
      </c>
      <c r="H20" s="181">
        <f ca="1">IF(LEN($C$10)&gt;0,"", IF(OR(AND($D$98,$A20&gt;30),AND($D$99=1, $A20&gt;14)),"---",旅綜險簡易版費率表試算!CN13))</f>
        <v>612</v>
      </c>
      <c r="I20" s="162">
        <f ca="1">IF(LEN($C$10)&gt;0,"",IF(OR(AND($D$98,$A20&gt;30),AND($D$99=1, $A20&gt;14)),"---",旅綜險簡易版費率表試算!DC13))</f>
        <v>679</v>
      </c>
      <c r="J20" s="162">
        <f ca="1">IF(LEN($C$10)&gt;0,"",IF(OR(AND($D$98,$A20&gt;30),AND($D$99=1, $A20&gt;14)),"---",旅綜險簡易版費率表試算!DR13))</f>
        <v>814</v>
      </c>
      <c r="K20" s="162">
        <f ca="1">IF(LEN($C$10)&gt;0,"",IF(OR(AND($D$98,$A20&gt;30),AND($D$99=1, $A20&gt;14)),"---",旅綜險簡易版費率表試算!EG13))</f>
        <v>1011</v>
      </c>
      <c r="L20" s="163">
        <f ca="1">IF(LEN($C$10)&gt;0,"",IF(OR(AND($D$98,$A20&gt;30),AND($D$99=1, $A20&gt;14)),"---",旅綜險簡易版費率表試算!EV13))</f>
        <v>1141</v>
      </c>
      <c r="M20" s="172">
        <f ca="1">IF(LEN($C$10)&gt;0,"",IF(OR(AND($E$98,$A20&gt;30),AND($E$99=1, $A20&gt;14)),"---",旅綜險簡易版費率表試算!FK13))</f>
        <v>2179</v>
      </c>
      <c r="N20" s="162">
        <f ca="1">IF(LEN($C$10)&gt;0,"",IF(OR(AND($E$98,$A20&gt;30),AND($E$99=1, $A20&gt;14)),"---",旅綜險簡易版費率表試算!FZ13))</f>
        <v>1319</v>
      </c>
      <c r="O20" s="162">
        <f ca="1">IF(LEN($C$10)&gt;0,"",IF(OR(AND($E$98,$A20&gt;30),AND($E$99=1, $A20&gt;14)),"---",旅綜險簡易版費率表試算!GO13))</f>
        <v>1712</v>
      </c>
      <c r="P20" s="162">
        <f ca="1">IF(LEN($C$10)&gt;0,"",IF(OR(AND($E$98,$A20&gt;30),AND($E$99=1, $A20&gt;14)),"---",旅綜險簡易版費率表試算!HD13))</f>
        <v>1610</v>
      </c>
      <c r="Q20" s="163">
        <f ca="1">IF(LEN($C$10)&gt;0,"",IF(OR(AND($E$98,$A20&gt;30),AND($E$99=1, $A20&gt;14)),"---",旅綜險簡易版費率表試算!HS13))</f>
        <v>1610</v>
      </c>
      <c r="T20" s="303"/>
      <c r="U20" s="303"/>
      <c r="W20" s="303"/>
      <c r="X20" s="303"/>
    </row>
    <row r="21" spans="1:24" ht="13.2" customHeight="1">
      <c r="A21" s="610">
        <v>10</v>
      </c>
      <c r="B21" s="611"/>
      <c r="C21" s="176">
        <f ca="1">IF(LEN($C$10)&gt;0, "", IF(OR(AND($C$98,$A21&gt;30),AND($C$99=1, $A21&gt;14)), "---", 旅綜險簡易版費率表試算!Q14))</f>
        <v>410</v>
      </c>
      <c r="D21" s="161">
        <f ca="1">IF(LEN($C$10)&gt;0,"",IF(OR(AND($C$98,$A21&gt;30),AND($C$99=1, $A21&gt;14)),"---",旅綜險簡易版費率表試算!AF14))</f>
        <v>410</v>
      </c>
      <c r="E21" s="161">
        <f ca="1">IF(LEN($C$10)&gt;0,"",IF(OR(AND($C$98,$A21&gt;30),AND($C$99=1, $A21&gt;14)),"---",旅綜險簡易版費率表試算!AU14))</f>
        <v>672</v>
      </c>
      <c r="F21" s="161">
        <f ca="1">IF(LEN($C$10)&gt;0,"",IF(OR(AND($C$98,$A21&gt;30),AND($C$99=1, $A21&gt;14)),"---",旅綜險簡易版費率表試算!BJ14))</f>
        <v>1048</v>
      </c>
      <c r="G21" s="177">
        <f ca="1">IF(LEN($C$10)&gt;0,"",IF(OR(AND($C$98,$A21&gt;30),AND($C$99=1, $A21&gt;14)),"---",旅綜險簡易版費率表試算!BY14))</f>
        <v>1288</v>
      </c>
      <c r="H21" s="181">
        <f ca="1">IF(LEN($C$10)&gt;0,"", IF(OR(AND($D$98,$A21&gt;30),AND($D$99=1, $A21&gt;14)),"---",旅綜險簡易版費率表試算!CN14))</f>
        <v>639</v>
      </c>
      <c r="I21" s="162">
        <f ca="1">IF(LEN($C$10)&gt;0,"",IF(OR(AND($D$98,$A21&gt;30),AND($D$99=1, $A21&gt;14)),"---",旅綜險簡易版費率表試算!DC14))</f>
        <v>709</v>
      </c>
      <c r="J21" s="162">
        <f ca="1">IF(LEN($C$10)&gt;0,"",IF(OR(AND($D$98,$A21&gt;30),AND($D$99=1, $A21&gt;14)),"---",旅綜險簡易版費率表試算!DR14))</f>
        <v>849</v>
      </c>
      <c r="K21" s="162">
        <f ca="1">IF(LEN($C$10)&gt;0,"",IF(OR(AND($D$98,$A21&gt;30),AND($D$99=1, $A21&gt;14)),"---",旅綜險簡易版費率表試算!EG14))</f>
        <v>1052</v>
      </c>
      <c r="L21" s="163">
        <f ca="1">IF(LEN($C$10)&gt;0,"",IF(OR(AND($D$98,$A21&gt;30),AND($D$99=1, $A21&gt;14)),"---",旅綜險簡易版費率表試算!EV14))</f>
        <v>1184</v>
      </c>
      <c r="M21" s="172">
        <f ca="1">IF(LEN($C$10)&gt;0,"",IF(OR(AND($E$98,$A21&gt;30),AND($E$99=1, $A21&gt;14)),"---",旅綜險簡易版費率表試算!FK14))</f>
        <v>2275</v>
      </c>
      <c r="N21" s="162">
        <f ca="1">IF(LEN($C$10)&gt;0,"",IF(OR(AND($E$98,$A21&gt;30),AND($E$99=1, $A21&gt;14)),"---",旅綜險簡易版費率表試算!FZ14))</f>
        <v>1382</v>
      </c>
      <c r="O21" s="162">
        <f ca="1">IF(LEN($C$10)&gt;0,"",IF(OR(AND($E$98,$A21&gt;30),AND($E$99=1, $A21&gt;14)),"---",旅綜險簡易版費率表試算!GO14))</f>
        <v>1792</v>
      </c>
      <c r="P21" s="162">
        <f ca="1">IF(LEN($C$10)&gt;0,"",IF(OR(AND($E$98,$A21&gt;30),AND($E$99=1, $A21&gt;14)),"---",旅綜險簡易版費率表試算!HD14))</f>
        <v>1683</v>
      </c>
      <c r="Q21" s="163">
        <f ca="1">IF(LEN($C$10)&gt;0,"",IF(OR(AND($E$98,$A21&gt;30),AND($E$99=1, $A21&gt;14)),"---",旅綜險簡易版費率表試算!HS14))</f>
        <v>1683</v>
      </c>
      <c r="T21" s="303"/>
      <c r="U21" s="303"/>
      <c r="W21" s="303"/>
      <c r="X21" s="303"/>
    </row>
    <row r="22" spans="1:24" ht="13.2" customHeight="1">
      <c r="A22" s="610">
        <v>11</v>
      </c>
      <c r="B22" s="611"/>
      <c r="C22" s="176">
        <f ca="1">IF(LEN($C$10)&gt;0, "", IF(OR(AND($C$98,$A22&gt;30),AND($C$99=1, $A22&gt;14)), "---", 旅綜險簡易版費率表試算!Q15))</f>
        <v>430</v>
      </c>
      <c r="D22" s="161">
        <f ca="1">IF(LEN($C$10)&gt;0,"",IF(OR(AND($C$98,$A22&gt;30),AND($C$99=1, $A22&gt;14)),"---",旅綜險簡易版費率表試算!AF15))</f>
        <v>430</v>
      </c>
      <c r="E22" s="161">
        <f ca="1">IF(LEN($C$10)&gt;0,"",IF(OR(AND($C$98,$A22&gt;30),AND($C$99=1, $A22&gt;14)),"---",旅綜險簡易版費率表試算!AU15))</f>
        <v>702</v>
      </c>
      <c r="F22" s="161">
        <f ca="1">IF(LEN($C$10)&gt;0,"",IF(OR(AND($C$98,$A22&gt;30),AND($C$99=1, $A22&gt;14)),"---",旅綜險簡易版費率表試算!BJ15))</f>
        <v>1091</v>
      </c>
      <c r="G22" s="177">
        <f ca="1">IF(LEN($C$10)&gt;0,"",IF(OR(AND($C$98,$A22&gt;30),AND($C$99=1, $A22&gt;14)),"---",旅綜險簡易版費率表試算!BY15))</f>
        <v>1339</v>
      </c>
      <c r="H22" s="181">
        <f ca="1">IF(LEN($C$10)&gt;0,"", IF(OR(AND($D$98,$A22&gt;30),AND($D$99=1, $A22&gt;14)),"---",旅綜險簡易版費率表試算!CN15))</f>
        <v>668</v>
      </c>
      <c r="I22" s="162">
        <f ca="1">IF(LEN($C$10)&gt;0,"",IF(OR(AND($D$98,$A22&gt;30),AND($D$99=1, $A22&gt;14)),"---",旅綜險簡易版費率表試算!DC15))</f>
        <v>742</v>
      </c>
      <c r="J22" s="162">
        <f ca="1">IF(LEN($C$10)&gt;0,"",IF(OR(AND($D$98,$A22&gt;30),AND($D$99=1, $A22&gt;14)),"---",旅綜險簡易版費率表試算!DR15))</f>
        <v>886</v>
      </c>
      <c r="K22" s="162">
        <f ca="1">IF(LEN($C$10)&gt;0,"",IF(OR(AND($D$98,$A22&gt;30),AND($D$99=1, $A22&gt;14)),"---",旅綜險簡易版費率表試算!EG15))</f>
        <v>1095</v>
      </c>
      <c r="L22" s="163">
        <f ca="1">IF(LEN($C$10)&gt;0,"",IF(OR(AND($D$98,$A22&gt;30),AND($D$99=1, $A22&gt;14)),"---",旅綜險簡易版費率表試算!EV15))</f>
        <v>1230</v>
      </c>
      <c r="M22" s="172">
        <f ca="1">IF(LEN($C$10)&gt;0,"",IF(OR(AND($E$98,$A22&gt;30),AND($E$99=1, $A22&gt;14)),"---",旅綜險簡易版費率表試算!FK15))</f>
        <v>2374</v>
      </c>
      <c r="N22" s="162">
        <f ca="1">IF(LEN($C$10)&gt;0,"",IF(OR(AND($E$98,$A22&gt;30),AND($E$99=1, $A22&gt;14)),"---",旅綜險簡易版費率表試算!FZ15))</f>
        <v>1446</v>
      </c>
      <c r="O22" s="162">
        <f ca="1">IF(LEN($C$10)&gt;0,"",IF(OR(AND($E$98,$A22&gt;30),AND($E$99=1, $A22&gt;14)),"---",旅綜險簡易版費率表試算!GO15))</f>
        <v>1872</v>
      </c>
      <c r="P22" s="162">
        <f ca="1">IF(LEN($C$10)&gt;0,"",IF(OR(AND($E$98,$A22&gt;30),AND($E$99=1, $A22&gt;14)),"---",旅綜險簡易版費率表試算!HD15))</f>
        <v>1754</v>
      </c>
      <c r="Q22" s="163">
        <f ca="1">IF(LEN($C$10)&gt;0,"",IF(OR(AND($E$98,$A22&gt;30),AND($E$99=1, $A22&gt;14)),"---",旅綜險簡易版費率表試算!HS15))</f>
        <v>1754</v>
      </c>
    </row>
    <row r="23" spans="1:24" ht="13.2" customHeight="1">
      <c r="A23" s="610">
        <v>12</v>
      </c>
      <c r="B23" s="611"/>
      <c r="C23" s="176">
        <f ca="1">IF(LEN($C$10)&gt;0, "", IF(OR(AND($C$98,$A23&gt;30),AND($C$99=1, $A23&gt;14)), "---", 旅綜險簡易版費率表試算!Q16))</f>
        <v>448</v>
      </c>
      <c r="D23" s="161">
        <f ca="1">IF(LEN($C$10)&gt;0,"",IF(OR(AND($C$98,$A23&gt;30),AND($C$99=1, $A23&gt;14)),"---",旅綜險簡易版費率表試算!AF16))</f>
        <v>448</v>
      </c>
      <c r="E23" s="161">
        <f ca="1">IF(LEN($C$10)&gt;0,"",IF(OR(AND($C$98,$A23&gt;30),AND($C$99=1, $A23&gt;14)),"---",旅綜險簡易版費率表試算!AU16))</f>
        <v>730</v>
      </c>
      <c r="F23" s="161">
        <f ca="1">IF(LEN($C$10)&gt;0,"",IF(OR(AND($C$98,$A23&gt;30),AND($C$99=1, $A23&gt;14)),"---",旅綜險簡易版費率表試算!BJ16))</f>
        <v>1133</v>
      </c>
      <c r="G23" s="177">
        <f ca="1">IF(LEN($C$10)&gt;0,"",IF(OR(AND($C$98,$A23&gt;30),AND($C$99=1, $A23&gt;14)),"---",旅綜險簡易版費率表試算!BY16))</f>
        <v>1388</v>
      </c>
      <c r="H23" s="181">
        <f ca="1">IF(LEN($C$10)&gt;0,"", IF(OR(AND($D$98,$A23&gt;30),AND($D$99=1, $A23&gt;14)),"---",旅綜險簡易版費率表試算!CN16))</f>
        <v>697</v>
      </c>
      <c r="I23" s="162">
        <f ca="1">IF(LEN($C$10)&gt;0,"",IF(OR(AND($D$98,$A23&gt;30),AND($D$99=1, $A23&gt;14)),"---",旅綜險簡易版費率表試算!DC16))</f>
        <v>774</v>
      </c>
      <c r="J23" s="162">
        <f ca="1">IF(LEN($C$10)&gt;0,"",IF(OR(AND($D$98,$A23&gt;30),AND($D$99=1, $A23&gt;14)),"---",旅綜險簡易版費率表試算!DR16))</f>
        <v>923</v>
      </c>
      <c r="K23" s="162">
        <f ca="1">IF(LEN($C$10)&gt;0,"",IF(OR(AND($D$98,$A23&gt;30),AND($D$99=1, $A23&gt;14)),"---",旅綜險簡易版費率表試算!EG16))</f>
        <v>1138</v>
      </c>
      <c r="L23" s="163">
        <f ca="1">IF(LEN($C$10)&gt;0,"",IF(OR(AND($D$98,$A23&gt;30),AND($D$99=1, $A23&gt;14)),"---",旅綜險簡易版費率表試算!EV16))</f>
        <v>1275</v>
      </c>
      <c r="M23" s="172">
        <f ca="1">IF(LEN($C$10)&gt;0,"",IF(OR(AND($E$98,$A23&gt;30),AND($E$99=1, $A23&gt;14)),"---",旅綜險簡易版費率表試算!FK16))</f>
        <v>2470</v>
      </c>
      <c r="N23" s="162">
        <f ca="1">IF(LEN($C$10)&gt;0,"",IF(OR(AND($E$98,$A23&gt;30),AND($E$99=1, $A23&gt;14)),"---",旅綜險簡易版費率表試算!FZ16))</f>
        <v>1508</v>
      </c>
      <c r="O23" s="162">
        <f ca="1">IF(LEN($C$10)&gt;0,"",IF(OR(AND($E$98,$A23&gt;30),AND($E$99=1, $A23&gt;14)),"---",旅綜險簡易版費率表試算!GO16))</f>
        <v>1951</v>
      </c>
      <c r="P23" s="162">
        <f ca="1">IF(LEN($C$10)&gt;0,"",IF(OR(AND($E$98,$A23&gt;30),AND($E$99=1, $A23&gt;14)),"---",旅綜險簡易版費率表試算!HD16))</f>
        <v>1826</v>
      </c>
      <c r="Q23" s="163">
        <f ca="1">IF(LEN($C$10)&gt;0,"",IF(OR(AND($E$98,$A23&gt;30),AND($E$99=1, $A23&gt;14)),"---",旅綜險簡易版費率表試算!HS16))</f>
        <v>1826</v>
      </c>
    </row>
    <row r="24" spans="1:24" ht="13.2" customHeight="1">
      <c r="A24" s="610">
        <v>13</v>
      </c>
      <c r="B24" s="611"/>
      <c r="C24" s="176">
        <f ca="1">IF(LEN($C$10)&gt;0, "", IF(OR(AND($C$98,$A24&gt;30),AND($C$99=1, $A24&gt;14)), "---", 旅綜險簡易版費率表試算!Q17))</f>
        <v>466</v>
      </c>
      <c r="D24" s="161">
        <f ca="1">IF(LEN($C$10)&gt;0,"",IF(OR(AND($C$98,$A24&gt;30),AND($C$99=1, $A24&gt;14)),"---",旅綜險簡易版費率表試算!AF17))</f>
        <v>466</v>
      </c>
      <c r="E24" s="161">
        <f ca="1">IF(LEN($C$10)&gt;0,"",IF(OR(AND($C$98,$A24&gt;30),AND($C$99=1, $A24&gt;14)),"---",旅綜險簡易版費率表試算!AU17))</f>
        <v>758</v>
      </c>
      <c r="F24" s="161">
        <f ca="1">IF(LEN($C$10)&gt;0,"",IF(OR(AND($C$98,$A24&gt;30),AND($C$99=1, $A24&gt;14)),"---",旅綜險簡易版費率表試算!BJ17))</f>
        <v>1173</v>
      </c>
      <c r="G24" s="177">
        <f ca="1">IF(LEN($C$10)&gt;0,"",IF(OR(AND($C$98,$A24&gt;30),AND($C$99=1, $A24&gt;14)),"---",旅綜險簡易版費率表試算!BY17))</f>
        <v>1436</v>
      </c>
      <c r="H24" s="181">
        <f ca="1">IF(LEN($C$10)&gt;0,"", IF(OR(AND($D$98,$A24&gt;30),AND($D$99=1, $A24&gt;14)),"---",旅綜險簡易版費率表試算!CN17))</f>
        <v>724</v>
      </c>
      <c r="I24" s="162">
        <f ca="1">IF(LEN($C$10)&gt;0,"",IF(OR(AND($D$98,$A24&gt;30),AND($D$99=1, $A24&gt;14)),"---",旅綜險簡易版費率表試算!DC17))</f>
        <v>804</v>
      </c>
      <c r="J24" s="162">
        <f ca="1">IF(LEN($C$10)&gt;0,"",IF(OR(AND($D$98,$A24&gt;30),AND($D$99=1, $A24&gt;14)),"---",旅綜險簡易版費率表試算!DR17))</f>
        <v>958</v>
      </c>
      <c r="K24" s="162">
        <f ca="1">IF(LEN($C$10)&gt;0,"",IF(OR(AND($D$98,$A24&gt;30),AND($D$99=1, $A24&gt;14)),"---",旅綜險簡易版費率表試算!EG17))</f>
        <v>1177</v>
      </c>
      <c r="L24" s="163">
        <f ca="1">IF(LEN($C$10)&gt;0,"",IF(OR(AND($D$98,$A24&gt;30),AND($D$99=1, $A24&gt;14)),"---",旅綜險簡易版費率表試算!EV17))</f>
        <v>1318</v>
      </c>
      <c r="M24" s="172">
        <f ca="1">IF(LEN($C$10)&gt;0,"",IF(OR(AND($E$98,$A24&gt;30),AND($E$99=1, $A24&gt;14)),"---",旅綜險簡易版費率表試算!FK17))</f>
        <v>2560</v>
      </c>
      <c r="N24" s="162">
        <f ca="1">IF(LEN($C$10)&gt;0,"",IF(OR(AND($E$98,$A24&gt;30),AND($E$99=1, $A24&gt;14)),"---",旅綜險簡易版費率表試算!FZ17))</f>
        <v>1568</v>
      </c>
      <c r="O24" s="162">
        <f ca="1">IF(LEN($C$10)&gt;0,"",IF(OR(AND($E$98,$A24&gt;30),AND($E$99=1, $A24&gt;14)),"---",旅綜險簡易版費率表試算!GO17))</f>
        <v>2025</v>
      </c>
      <c r="P24" s="162">
        <f ca="1">IF(LEN($C$10)&gt;0,"",IF(OR(AND($E$98,$A24&gt;30),AND($E$99=1, $A24&gt;14)),"---",旅綜險簡易版費率表試算!HD17))</f>
        <v>1895</v>
      </c>
      <c r="Q24" s="163">
        <f ca="1">IF(LEN($C$10)&gt;0,"",IF(OR(AND($E$98,$A24&gt;30),AND($E$99=1, $A24&gt;14)),"---",旅綜險簡易版費率表試算!HS17))</f>
        <v>1895</v>
      </c>
    </row>
    <row r="25" spans="1:24" ht="13.2" customHeight="1">
      <c r="A25" s="610">
        <v>14</v>
      </c>
      <c r="B25" s="611"/>
      <c r="C25" s="176">
        <f ca="1">IF(LEN($C$10)&gt;0, "", IF(OR(AND($C$98,$A25&gt;30),AND($C$99=1, $A25&gt;14)), "---", 旅綜險簡易版費率表試算!Q18))</f>
        <v>484</v>
      </c>
      <c r="D25" s="161">
        <f ca="1">IF(LEN($C$10)&gt;0,"",IF(OR(AND($C$98,$A25&gt;30),AND($C$99=1, $A25&gt;14)),"---",旅綜險簡易版費率表試算!AF18))</f>
        <v>484</v>
      </c>
      <c r="E25" s="161">
        <f ca="1">IF(LEN($C$10)&gt;0,"",IF(OR(AND($C$98,$A25&gt;30),AND($C$99=1, $A25&gt;14)),"---",旅綜險簡易版費率表試算!AU18))</f>
        <v>787</v>
      </c>
      <c r="F25" s="161">
        <f ca="1">IF(LEN($C$10)&gt;0,"",IF(OR(AND($C$98,$A25&gt;30),AND($C$99=1, $A25&gt;14)),"---",旅綜險簡易版費率表試算!BJ18))</f>
        <v>1215</v>
      </c>
      <c r="G25" s="177">
        <f ca="1">IF(LEN($C$10)&gt;0,"",IF(OR(AND($C$98,$A25&gt;30),AND($C$99=1, $A25&gt;14)),"---",旅綜險簡易版費率表試算!BY18))</f>
        <v>1486</v>
      </c>
      <c r="H25" s="181">
        <f ca="1">IF(LEN($C$10)&gt;0,"", IF(OR(AND($D$98,$A25&gt;30),AND($D$99=1, $A25&gt;14)),"---",旅綜險簡易版費率表試算!CN18))</f>
        <v>752</v>
      </c>
      <c r="I25" s="162">
        <f ca="1">IF(LEN($C$10)&gt;0,"",IF(OR(AND($D$98,$A25&gt;30),AND($D$99=1, $A25&gt;14)),"---",旅綜險簡易版費率表試算!DC18))</f>
        <v>835</v>
      </c>
      <c r="J25" s="162">
        <f ca="1">IF(LEN($C$10)&gt;0,"",IF(OR(AND($D$98,$A25&gt;30),AND($D$99=1, $A25&gt;14)),"---",旅綜險簡易版費率表試算!DR18))</f>
        <v>994</v>
      </c>
      <c r="K25" s="162">
        <f ca="1">IF(LEN($C$10)&gt;0,"",IF(OR(AND($D$98,$A25&gt;30),AND($D$99=1, $A25&gt;14)),"---",旅綜險簡易版費率表試算!EG18))</f>
        <v>1219</v>
      </c>
      <c r="L25" s="163">
        <f ca="1">IF(LEN($C$10)&gt;0,"",IF(OR(AND($D$98,$A25&gt;30),AND($D$99=1, $A25&gt;14)),"---",旅綜險簡易版費率表試算!EV18))</f>
        <v>1362</v>
      </c>
      <c r="M25" s="172">
        <f ca="1">IF(LEN($C$10)&gt;0,"",IF(OR(AND($E$98,$A25&gt;30),AND($E$99=1, $A25&gt;14)),"---",旅綜險簡易版費率表試算!FK18))</f>
        <v>2657</v>
      </c>
      <c r="N25" s="162">
        <f ca="1">IF(LEN($C$10)&gt;0,"",IF(OR(AND($E$98,$A25&gt;30),AND($E$99=1, $A25&gt;14)),"---",旅綜險簡易版費率表試算!FZ18))</f>
        <v>1629</v>
      </c>
      <c r="O25" s="162">
        <f ca="1">IF(LEN($C$10)&gt;0,"",IF(OR(AND($E$98,$A25&gt;30),AND($E$99=1, $A25&gt;14)),"---",旅綜險簡易版費率表試算!GO18))</f>
        <v>2106</v>
      </c>
      <c r="P25" s="162">
        <f ca="1">IF(LEN($C$10)&gt;0,"",IF(OR(AND($E$98,$A25&gt;30),AND($E$99=1, $A25&gt;14)),"---",旅綜險簡易版費率表試算!HD18))</f>
        <v>1966</v>
      </c>
      <c r="Q25" s="163">
        <f ca="1">IF(LEN($C$10)&gt;0,"",IF(OR(AND($E$98,$A25&gt;30),AND($E$99=1, $A25&gt;14)),"---",旅綜險簡易版費率表試算!HS18))</f>
        <v>1966</v>
      </c>
    </row>
    <row r="26" spans="1:24" ht="13.2" customHeight="1">
      <c r="A26" s="610">
        <v>15</v>
      </c>
      <c r="B26" s="611"/>
      <c r="C26" s="176">
        <f ca="1">IF(LEN($C$10)&gt;0, "", IF(OR(AND($C$98,$A26&gt;30),AND($C$99=1, $A26&gt;14)), "---", 旅綜險簡易版費率表試算!Q19))</f>
        <v>501</v>
      </c>
      <c r="D26" s="161">
        <f ca="1">IF(LEN($C$10)&gt;0,"",IF(OR(AND($C$98,$A26&gt;30),AND($C$99=1, $A26&gt;14)),"---",旅綜險簡易版費率表試算!AF19))</f>
        <v>501</v>
      </c>
      <c r="E26" s="161">
        <f ca="1">IF(LEN($C$10)&gt;0,"",IF(OR(AND($C$98,$A26&gt;30),AND($C$99=1, $A26&gt;14)),"---",旅綜險簡易版費率表試算!AU19))</f>
        <v>814</v>
      </c>
      <c r="F26" s="161">
        <f ca="1">IF(LEN($C$10)&gt;0,"",IF(OR(AND($C$98,$A26&gt;30),AND($C$99=1, $A26&gt;14)),"---",旅綜險簡易版費率表試算!BJ19))</f>
        <v>1259</v>
      </c>
      <c r="G26" s="177">
        <f ca="1">IF(LEN($C$10)&gt;0,"",IF(OR(AND($C$98,$A26&gt;30),AND($C$99=1, $A26&gt;14)),"---",旅綜險簡易版費率表試算!BY19))</f>
        <v>1537</v>
      </c>
      <c r="H26" s="181">
        <f ca="1">IF(LEN($C$10)&gt;0,"", IF(OR(AND($D$98,$A26&gt;30),AND($D$99=1, $A26&gt;14)),"---",旅綜險簡易版費率表試算!CN19))</f>
        <v>780</v>
      </c>
      <c r="I26" s="162">
        <f ca="1">IF(LEN($C$10)&gt;0,"",IF(OR(AND($D$98,$A26&gt;30),AND($D$99=1, $A26&gt;14)),"---",旅綜險簡易版費率表試算!DC19))</f>
        <v>866</v>
      </c>
      <c r="J26" s="162">
        <f ca="1">IF(LEN($C$10)&gt;0,"",IF(OR(AND($D$98,$A26&gt;30),AND($D$99=1, $A26&gt;14)),"---",旅綜險簡易版費率表試算!DR19))</f>
        <v>1030</v>
      </c>
      <c r="K26" s="162">
        <f ca="1">IF(LEN($C$10)&gt;0,"",IF(OR(AND($D$98,$A26&gt;30),AND($D$99=1, $A26&gt;14)),"---",旅綜險簡易版費率表試算!EG19))</f>
        <v>1263</v>
      </c>
      <c r="L26" s="163">
        <f ca="1">IF(LEN($C$10)&gt;0,"",IF(OR(AND($D$98,$A26&gt;30),AND($D$99=1, $A26&gt;14)),"---",旅綜險簡易版費率表試算!EV19))</f>
        <v>1410</v>
      </c>
      <c r="M26" s="172">
        <f ca="1">IF(LEN($C$10)&gt;0,"",IF(OR(AND($E$98,$A26&gt;30),AND($E$99=1, $A26&gt;14)),"---",旅綜險簡易版費率表試算!FK19))</f>
        <v>2749</v>
      </c>
      <c r="N26" s="162">
        <f ca="1">IF(LEN($C$10)&gt;0,"",IF(OR(AND($E$98,$A26&gt;30),AND($E$99=1, $A26&gt;14)),"---",旅綜險簡易版費率表試算!FZ19))</f>
        <v>1686</v>
      </c>
      <c r="O26" s="162">
        <f ca="1">IF(LEN($C$10)&gt;0,"",IF(OR(AND($E$98,$A26&gt;30),AND($E$99=1, $A26&gt;14)),"---",旅綜險簡易版費率表試算!GO19))</f>
        <v>2179</v>
      </c>
      <c r="P26" s="162">
        <f ca="1">IF(LEN($C$10)&gt;0,"",IF(OR(AND($E$98,$A26&gt;30),AND($E$99=1, $A26&gt;14)),"---",旅綜險簡易版費率表試算!HD19))</f>
        <v>2034</v>
      </c>
      <c r="Q26" s="163">
        <f ca="1">IF(LEN($C$10)&gt;0,"",IF(OR(AND($E$98,$A26&gt;30),AND($E$99=1, $A26&gt;14)),"---",旅綜險簡易版費率表試算!HS19))</f>
        <v>2034</v>
      </c>
    </row>
    <row r="27" spans="1:24" ht="13.2" customHeight="1">
      <c r="A27" s="610">
        <v>16</v>
      </c>
      <c r="B27" s="611"/>
      <c r="C27" s="176">
        <f ca="1">IF(LEN($C$10)&gt;0, "", IF(OR(AND($C$98,$A27&gt;30),AND($C$99=1, $A27&gt;14)), "---", 旅綜險簡易版費率表試算!Q20))</f>
        <v>519</v>
      </c>
      <c r="D27" s="161">
        <f ca="1">IF(LEN($C$10)&gt;0,"",IF(OR(AND($C$98,$A27&gt;30),AND($C$99=1, $A27&gt;14)),"---",旅綜險簡易版費率表試算!AF20))</f>
        <v>519</v>
      </c>
      <c r="E27" s="161">
        <f ca="1">IF(LEN($C$10)&gt;0,"",IF(OR(AND($C$98,$A27&gt;30),AND($C$99=1, $A27&gt;14)),"---",旅綜險簡易版費率表試算!AU20))</f>
        <v>842</v>
      </c>
      <c r="F27" s="161">
        <f ca="1">IF(LEN($C$10)&gt;0,"",IF(OR(AND($C$98,$A27&gt;30),AND($C$99=1, $A27&gt;14)),"---",旅綜險簡易版費率表試算!BJ20))</f>
        <v>1300</v>
      </c>
      <c r="G27" s="177">
        <f ca="1">IF(LEN($C$10)&gt;0,"",IF(OR(AND($C$98,$A27&gt;30),AND($C$99=1, $A27&gt;14)),"---",旅綜險簡易版費率表試算!BY20))</f>
        <v>1589</v>
      </c>
      <c r="H27" s="181">
        <f ca="1">IF(LEN($C$10)&gt;0,"", IF(OR(AND($D$98,$A27&gt;30),AND($D$99=1, $A27&gt;14)),"---",旅綜險簡易版費率表試算!CN20))</f>
        <v>804</v>
      </c>
      <c r="I27" s="162">
        <f ca="1">IF(LEN($C$10)&gt;0,"",IF(OR(AND($D$98,$A27&gt;30),AND($D$99=1, $A27&gt;14)),"---",旅綜險簡易版費率表試算!DC20))</f>
        <v>893</v>
      </c>
      <c r="J27" s="162">
        <f ca="1">IF(LEN($C$10)&gt;0,"",IF(OR(AND($D$98,$A27&gt;30),AND($D$99=1, $A27&gt;14)),"---",旅綜險簡易版費率表試算!DR20))</f>
        <v>1062</v>
      </c>
      <c r="K27" s="162">
        <f ca="1">IF(LEN($C$10)&gt;0,"",IF(OR(AND($D$98,$A27&gt;30),AND($D$99=1, $A27&gt;14)),"---",旅綜險簡易版費率表試算!EG20))</f>
        <v>1303</v>
      </c>
      <c r="L27" s="163">
        <f ca="1">IF(LEN($C$10)&gt;0,"",IF(OR(AND($D$98,$A27&gt;30),AND($D$99=1, $A27&gt;14)),"---",旅綜險簡易版費率表試算!EV20))</f>
        <v>1455</v>
      </c>
      <c r="M27" s="172">
        <f ca="1">IF(LEN($C$10)&gt;0,"",IF(OR(AND($E$98,$A27&gt;30),AND($E$99=1, $A27&gt;14)),"---",旅綜險簡易版費率表試算!FK20))</f>
        <v>2842</v>
      </c>
      <c r="N27" s="162">
        <f ca="1">IF(LEN($C$10)&gt;0,"",IF(OR(AND($E$98,$A27&gt;30),AND($E$99=1, $A27&gt;14)),"---",旅綜險簡易版費率表試算!FZ20))</f>
        <v>1744</v>
      </c>
      <c r="O27" s="162">
        <f ca="1">IF(LEN($C$10)&gt;0,"",IF(OR(AND($E$98,$A27&gt;30),AND($E$99=1, $A27&gt;14)),"---",旅綜險簡易版費率表試算!GO20))</f>
        <v>2252</v>
      </c>
      <c r="P27" s="162">
        <f ca="1">IF(LEN($C$10)&gt;0,"",IF(OR(AND($E$98,$A27&gt;30),AND($E$99=1, $A27&gt;14)),"---",旅綜險簡易版費率表試算!HD20))</f>
        <v>2103</v>
      </c>
      <c r="Q27" s="163">
        <f ca="1">IF(LEN($C$10)&gt;0,"",IF(OR(AND($E$98,$A27&gt;30),AND($E$99=1, $A27&gt;14)),"---",旅綜險簡易版費率表試算!HS20))</f>
        <v>2103</v>
      </c>
    </row>
    <row r="28" spans="1:24" ht="13.2" customHeight="1">
      <c r="A28" s="610">
        <v>17</v>
      </c>
      <c r="B28" s="611"/>
      <c r="C28" s="176">
        <f ca="1">IF(LEN($C$10)&gt;0, "", IF(OR(AND($C$98,$A28&gt;30),AND($C$99=1, $A28&gt;14)), "---", 旅綜險簡易版費率表試算!Q21))</f>
        <v>536</v>
      </c>
      <c r="D28" s="161">
        <f ca="1">IF(LEN($C$10)&gt;0,"",IF(OR(AND($C$98,$A28&gt;30),AND($C$99=1, $A28&gt;14)),"---",旅綜險簡易版費率表試算!AF21))</f>
        <v>536</v>
      </c>
      <c r="E28" s="161">
        <f ca="1">IF(LEN($C$10)&gt;0,"",IF(OR(AND($C$98,$A28&gt;30),AND($C$99=1, $A28&gt;14)),"---",旅綜險簡易版費率表試算!AU21))</f>
        <v>868</v>
      </c>
      <c r="F28" s="161">
        <f ca="1">IF(LEN($C$10)&gt;0,"",IF(OR(AND($C$98,$A28&gt;30),AND($C$99=1, $A28&gt;14)),"---",旅綜險簡易版費率表試算!BJ21))</f>
        <v>1342</v>
      </c>
      <c r="G28" s="177">
        <f ca="1">IF(LEN($C$10)&gt;0,"",IF(OR(AND($C$98,$A28&gt;30),AND($C$99=1, $A28&gt;14)),"---",旅綜險簡易版費率表試算!BY21))</f>
        <v>1641</v>
      </c>
      <c r="H28" s="181">
        <f ca="1">IF(LEN($C$10)&gt;0,"", IF(OR(AND($D$98,$A28&gt;30),AND($D$99=1, $A28&gt;14)),"---",旅綜險簡易版費率表試算!CN21))</f>
        <v>833</v>
      </c>
      <c r="I28" s="162">
        <f ca="1">IF(LEN($C$10)&gt;0,"",IF(OR(AND($D$98,$A28&gt;30),AND($D$99=1, $A28&gt;14)),"---",旅綜險簡易版費率表試算!DC21))</f>
        <v>925</v>
      </c>
      <c r="J28" s="162">
        <f ca="1">IF(LEN($C$10)&gt;0,"",IF(OR(AND($D$98,$A28&gt;30),AND($D$99=1, $A28&gt;14)),"---",旅綜險簡易版費率表試算!DR21))</f>
        <v>1099</v>
      </c>
      <c r="K28" s="162">
        <f ca="1">IF(LEN($C$10)&gt;0,"",IF(OR(AND($D$98,$A28&gt;30),AND($D$99=1, $A28&gt;14)),"---",旅綜險簡易版費率表試算!EG21))</f>
        <v>1348</v>
      </c>
      <c r="L28" s="163">
        <f ca="1">IF(LEN($C$10)&gt;0,"",IF(OR(AND($D$98,$A28&gt;30),AND($D$99=1, $A28&gt;14)),"---",旅綜險簡易版費率表試算!EV21))</f>
        <v>1504</v>
      </c>
      <c r="M28" s="172">
        <f ca="1">IF(LEN($C$10)&gt;0,"",IF(OR(AND($E$98,$A28&gt;30),AND($E$99=1, $A28&gt;14)),"---",旅綜險簡易版費率表試算!FK21))</f>
        <v>2936</v>
      </c>
      <c r="N28" s="162">
        <f ca="1">IF(LEN($C$10)&gt;0,"",IF(OR(AND($E$98,$A28&gt;30),AND($E$99=1, $A28&gt;14)),"---",旅綜險簡易版費率表試算!FZ21))</f>
        <v>1803</v>
      </c>
      <c r="O28" s="162">
        <f ca="1">IF(LEN($C$10)&gt;0,"",IF(OR(AND($E$98,$A28&gt;30),AND($E$99=1, $A28&gt;14)),"---",旅綜險簡易版費率表試算!GO21))</f>
        <v>2329</v>
      </c>
      <c r="P28" s="162">
        <f ca="1">IF(LEN($C$10)&gt;0,"",IF(OR(AND($E$98,$A28&gt;30),AND($E$99=1, $A28&gt;14)),"---",旅綜險簡易版費率表試算!HD21))</f>
        <v>2173</v>
      </c>
      <c r="Q28" s="163">
        <f ca="1">IF(LEN($C$10)&gt;0,"",IF(OR(AND($E$98,$A28&gt;30),AND($E$99=1, $A28&gt;14)),"---",旅綜險簡易版費率表試算!HS21))</f>
        <v>2173</v>
      </c>
    </row>
    <row r="29" spans="1:24" ht="13.2" customHeight="1">
      <c r="A29" s="610">
        <v>18</v>
      </c>
      <c r="B29" s="611"/>
      <c r="C29" s="176">
        <f ca="1">IF(LEN($C$10)&gt;0, "", IF(OR(AND($C$98,$A29&gt;30),AND($C$99=1, $A29&gt;14)), "---", 旅綜險簡易版費率表試算!Q22))</f>
        <v>552</v>
      </c>
      <c r="D29" s="161">
        <f ca="1">IF(LEN($C$10)&gt;0,"",IF(OR(AND($C$98,$A29&gt;30),AND($C$99=1, $A29&gt;14)),"---",旅綜險簡易版費率表試算!AF22))</f>
        <v>552</v>
      </c>
      <c r="E29" s="161">
        <f ca="1">IF(LEN($C$10)&gt;0,"",IF(OR(AND($C$98,$A29&gt;30),AND($C$99=1, $A29&gt;14)),"---",旅綜險簡易版費率表試算!AU22))</f>
        <v>897</v>
      </c>
      <c r="F29" s="161">
        <f ca="1">IF(LEN($C$10)&gt;0,"",IF(OR(AND($C$98,$A29&gt;30),AND($C$99=1, $A29&gt;14)),"---",旅綜險簡易版費率表試算!BJ22))</f>
        <v>1387</v>
      </c>
      <c r="G29" s="177">
        <f ca="1">IF(LEN($C$10)&gt;0,"",IF(OR(AND($C$98,$A29&gt;30),AND($C$99=1, $A29&gt;14)),"---",旅綜險簡易版費率表試算!BY22))</f>
        <v>1693</v>
      </c>
      <c r="H29" s="181">
        <f ca="1">IF(LEN($C$10)&gt;0,"", IF(OR(AND($D$98,$A29&gt;30),AND($D$99=1, $A29&gt;14)),"---",旅綜險簡易版費率表試算!CN22))</f>
        <v>862</v>
      </c>
      <c r="I29" s="162">
        <f ca="1">IF(LEN($C$10)&gt;0,"",IF(OR(AND($D$98,$A29&gt;30),AND($D$99=1, $A29&gt;14)),"---",旅綜險簡易版費率表試算!DC22))</f>
        <v>955</v>
      </c>
      <c r="J29" s="162">
        <f ca="1">IF(LEN($C$10)&gt;0,"",IF(OR(AND($D$98,$A29&gt;30),AND($D$99=1, $A29&gt;14)),"---",旅綜險簡易版費率表試算!DR22))</f>
        <v>1135</v>
      </c>
      <c r="K29" s="162">
        <f ca="1">IF(LEN($C$10)&gt;0,"",IF(OR(AND($D$98,$A29&gt;30),AND($D$99=1, $A29&gt;14)),"---",旅綜險簡易版費率表試算!EG22))</f>
        <v>1391</v>
      </c>
      <c r="L29" s="163">
        <f ca="1">IF(LEN($C$10)&gt;0,"",IF(OR(AND($D$98,$A29&gt;30),AND($D$99=1, $A29&gt;14)),"---",旅綜險簡易版費率表試算!EV22))</f>
        <v>1552</v>
      </c>
      <c r="M29" s="172">
        <f ca="1">IF(LEN($C$10)&gt;0,"",IF(OR(AND($E$98,$A29&gt;30),AND($E$99=1, $A29&gt;14)),"---",旅綜險簡易版費率表試算!FK22))</f>
        <v>3034</v>
      </c>
      <c r="N29" s="162">
        <f ca="1">IF(LEN($C$10)&gt;0,"",IF(OR(AND($E$98,$A29&gt;30),AND($E$99=1, $A29&gt;14)),"---",旅綜險簡易版費率表試算!FZ22))</f>
        <v>1865</v>
      </c>
      <c r="O29" s="162">
        <f ca="1">IF(LEN($C$10)&gt;0,"",IF(OR(AND($E$98,$A29&gt;30),AND($E$99=1, $A29&gt;14)),"---",旅綜險簡易版費率表試算!GO22))</f>
        <v>2407</v>
      </c>
      <c r="P29" s="162">
        <f ca="1">IF(LEN($C$10)&gt;0,"",IF(OR(AND($E$98,$A29&gt;30),AND($E$99=1, $A29&gt;14)),"---",旅綜險簡易版費率表試算!HD22))</f>
        <v>2247</v>
      </c>
      <c r="Q29" s="163">
        <f ca="1">IF(LEN($C$10)&gt;0,"",IF(OR(AND($E$98,$A29&gt;30),AND($E$99=1, $A29&gt;14)),"---",旅綜險簡易版費率表試算!HS22))</f>
        <v>2247</v>
      </c>
    </row>
    <row r="30" spans="1:24" ht="13.2" customHeight="1">
      <c r="A30" s="610">
        <v>19</v>
      </c>
      <c r="B30" s="611"/>
      <c r="C30" s="176">
        <f ca="1">IF(LEN($C$10)&gt;0, "", IF(OR(AND($C$98,$A30&gt;30),AND($C$99=1, $A30&gt;14)), "---", 旅綜險簡易版費率表試算!Q23))</f>
        <v>570</v>
      </c>
      <c r="D30" s="161">
        <f ca="1">IF(LEN($C$10)&gt;0,"",IF(OR(AND($C$98,$A30&gt;30),AND($C$99=1, $A30&gt;14)),"---",旅綜險簡易版費率表試算!AF23))</f>
        <v>570</v>
      </c>
      <c r="E30" s="161">
        <f ca="1">IF(LEN($C$10)&gt;0,"",IF(OR(AND($C$98,$A30&gt;30),AND($C$99=1, $A30&gt;14)),"---",旅綜險簡易版費率表試算!AU23))</f>
        <v>925</v>
      </c>
      <c r="F30" s="161">
        <f ca="1">IF(LEN($C$10)&gt;0,"",IF(OR(AND($C$98,$A30&gt;30),AND($C$99=1, $A30&gt;14)),"---",旅綜險簡易版費率表試算!BJ23))</f>
        <v>1428</v>
      </c>
      <c r="G30" s="177">
        <f ca="1">IF(LEN($C$10)&gt;0,"",IF(OR(AND($C$98,$A30&gt;30),AND($C$99=1, $A30&gt;14)),"---",旅綜險簡易版費率表試算!BY23))</f>
        <v>1745</v>
      </c>
      <c r="H30" s="181">
        <f ca="1">IF(LEN($C$10)&gt;0,"", IF(OR(AND($D$98,$A30&gt;30),AND($D$99=1, $A30&gt;14)),"---",旅綜險簡易版費率表試算!CN23))</f>
        <v>890</v>
      </c>
      <c r="I30" s="162">
        <f ca="1">IF(LEN($C$10)&gt;0,"",IF(OR(AND($D$98,$A30&gt;30),AND($D$99=1, $A30&gt;14)),"---",旅綜險簡易版費率表試算!DC23))</f>
        <v>986</v>
      </c>
      <c r="J30" s="162">
        <f ca="1">IF(LEN($C$10)&gt;0,"",IF(OR(AND($D$98,$A30&gt;30),AND($D$99=1, $A30&gt;14)),"---",旅綜險簡易版費率表試算!DR23))</f>
        <v>1171</v>
      </c>
      <c r="K30" s="162">
        <f ca="1">IF(LEN($C$10)&gt;0,"",IF(OR(AND($D$98,$A30&gt;30),AND($D$99=1, $A30&gt;14)),"---",旅綜險簡易版費率表試算!EG23))</f>
        <v>1435</v>
      </c>
      <c r="L30" s="163">
        <f ca="1">IF(LEN($C$10)&gt;0,"",IF(OR(AND($D$98,$A30&gt;30),AND($D$99=1, $A30&gt;14)),"---",旅綜險簡易版費率表試算!EV23))</f>
        <v>1600</v>
      </c>
      <c r="M30" s="172">
        <f ca="1">IF(LEN($C$10)&gt;0,"",IF(OR(AND($E$98,$A30&gt;30),AND($E$99=1, $A30&gt;14)),"---",旅綜險簡易版費率表試算!FK23))</f>
        <v>3129</v>
      </c>
      <c r="N30" s="162">
        <f ca="1">IF(LEN($C$10)&gt;0,"",IF(OR(AND($E$98,$A30&gt;30),AND($E$99=1, $A30&gt;14)),"---",旅綜險簡易版費率表試算!FZ23))</f>
        <v>1924</v>
      </c>
      <c r="O30" s="162">
        <f ca="1">IF(LEN($C$10)&gt;0,"",IF(OR(AND($E$98,$A30&gt;30),AND($E$99=1, $A30&gt;14)),"---",旅綜險簡易版費率表試算!GO23))</f>
        <v>2483</v>
      </c>
      <c r="P30" s="162">
        <f ca="1">IF(LEN($C$10)&gt;0,"",IF(OR(AND($E$98,$A30&gt;30),AND($E$99=1, $A30&gt;14)),"---",旅綜險簡易版費率表試算!HD23))</f>
        <v>2317</v>
      </c>
      <c r="Q30" s="163">
        <f ca="1">IF(LEN($C$10)&gt;0,"",IF(OR(AND($E$98,$A30&gt;30),AND($E$99=1, $A30&gt;14)),"---",旅綜險簡易版費率表試算!HS23))</f>
        <v>2317</v>
      </c>
    </row>
    <row r="31" spans="1:24" ht="13.2" customHeight="1">
      <c r="A31" s="610">
        <v>20</v>
      </c>
      <c r="B31" s="611"/>
      <c r="C31" s="176">
        <f ca="1">IF(LEN($C$10)&gt;0, "", IF(OR(AND($C$98,$A31&gt;30),AND($C$99=1, $A31&gt;14)), "---", 旅綜險簡易版費率表試算!Q24))</f>
        <v>587</v>
      </c>
      <c r="D31" s="161">
        <f ca="1">IF(LEN($C$10)&gt;0,"",IF(OR(AND($C$98,$A31&gt;30),AND($C$99=1, $A31&gt;14)),"---",旅綜險簡易版費率表試算!AF24))</f>
        <v>587</v>
      </c>
      <c r="E31" s="161">
        <f ca="1">IF(LEN($C$10)&gt;0,"",IF(OR(AND($C$98,$A31&gt;30),AND($C$99=1, $A31&gt;14)),"---",旅綜險簡易版費率表試算!AU24))</f>
        <v>952</v>
      </c>
      <c r="F31" s="161">
        <f ca="1">IF(LEN($C$10)&gt;0,"",IF(OR(AND($C$98,$A31&gt;30),AND($C$99=1, $A31&gt;14)),"---",旅綜險簡易版費率表試算!BJ24))</f>
        <v>1472</v>
      </c>
      <c r="G31" s="177">
        <f ca="1">IF(LEN($C$10)&gt;0,"",IF(OR(AND($C$98,$A31&gt;30),AND($C$99=1, $A31&gt;14)),"---",旅綜險簡易版費率表試算!BY24))</f>
        <v>1796</v>
      </c>
      <c r="H31" s="181">
        <f ca="1">IF(LEN($C$10)&gt;0,"", IF(OR(AND($D$98,$A31&gt;30),AND($D$99=1, $A31&gt;14)),"---",旅綜險簡易版費率表試算!CN24))</f>
        <v>915</v>
      </c>
      <c r="I31" s="162">
        <f ca="1">IF(LEN($C$10)&gt;0,"",IF(OR(AND($D$98,$A31&gt;30),AND($D$99=1, $A31&gt;14)),"---",旅綜險簡易版費率表試算!DC24))</f>
        <v>1014</v>
      </c>
      <c r="J31" s="162">
        <f ca="1">IF(LEN($C$10)&gt;0,"",IF(OR(AND($D$98,$A31&gt;30),AND($D$99=1, $A31&gt;14)),"---",旅綜險簡易版費率表試算!DR24))</f>
        <v>1204</v>
      </c>
      <c r="K31" s="162">
        <f ca="1">IF(LEN($C$10)&gt;0,"",IF(OR(AND($D$98,$A31&gt;30),AND($D$99=1, $A31&gt;14)),"---",旅綜險簡易版費率表試算!EG24))</f>
        <v>1476</v>
      </c>
      <c r="L31" s="163">
        <f ca="1">IF(LEN($C$10)&gt;0,"",IF(OR(AND($D$98,$A31&gt;30),AND($D$99=1, $A31&gt;14)),"---",旅綜險簡易版費率表試算!EV24))</f>
        <v>1646</v>
      </c>
      <c r="M31" s="172">
        <f ca="1">IF(LEN($C$10)&gt;0,"",IF(OR(AND($E$98,$A31&gt;30),AND($E$99=1, $A31&gt;14)),"---",旅綜險簡易版費率表試算!FK24))</f>
        <v>3220</v>
      </c>
      <c r="N31" s="162">
        <f ca="1">IF(LEN($C$10)&gt;0,"",IF(OR(AND($E$98,$A31&gt;30),AND($E$99=1, $A31&gt;14)),"---",旅綜險簡易版費率表試算!FZ24))</f>
        <v>1979</v>
      </c>
      <c r="O31" s="162">
        <f ca="1">IF(LEN($C$10)&gt;0,"",IF(OR(AND($E$98,$A31&gt;30),AND($E$99=1, $A31&gt;14)),"---",旅綜險簡易版費率表試算!GO24))</f>
        <v>2554</v>
      </c>
      <c r="P31" s="162">
        <f ca="1">IF(LEN($C$10)&gt;0,"",IF(OR(AND($E$98,$A31&gt;30),AND($E$99=1, $A31&gt;14)),"---",旅綜險簡易版費率表試算!HD24))</f>
        <v>2384</v>
      </c>
      <c r="Q31" s="163">
        <f ca="1">IF(LEN($C$10)&gt;0,"",IF(OR(AND($E$98,$A31&gt;30),AND($E$99=1, $A31&gt;14)),"---",旅綜險簡易版費率表試算!HS24))</f>
        <v>2384</v>
      </c>
    </row>
    <row r="32" spans="1:24" ht="13.2" customHeight="1">
      <c r="A32" s="610">
        <v>21</v>
      </c>
      <c r="B32" s="611"/>
      <c r="C32" s="176">
        <f ca="1">IF(LEN($C$10)&gt;0, "", IF(OR(AND($C$98,$A32&gt;30),AND($C$99=1, $A32&gt;14)), "---", 旅綜險簡易版費率表試算!Q25))</f>
        <v>605</v>
      </c>
      <c r="D32" s="161">
        <f ca="1">IF(LEN($C$10)&gt;0,"",IF(OR(AND($C$98,$A32&gt;30),AND($C$99=1, $A32&gt;14)),"---",旅綜險簡易版費率表試算!AF25))</f>
        <v>605</v>
      </c>
      <c r="E32" s="161">
        <f ca="1">IF(LEN($C$10)&gt;0,"",IF(OR(AND($C$98,$A32&gt;30),AND($C$99=1, $A32&gt;14)),"---",旅綜險簡易版費率表試算!AU25))</f>
        <v>979</v>
      </c>
      <c r="F32" s="161">
        <f ca="1">IF(LEN($C$10)&gt;0,"",IF(OR(AND($C$98,$A32&gt;30),AND($C$99=1, $A32&gt;14)),"---",旅綜險簡易版費率表試算!BJ25))</f>
        <v>1513</v>
      </c>
      <c r="G32" s="177">
        <f ca="1">IF(LEN($C$10)&gt;0,"",IF(OR(AND($C$98,$A32&gt;30),AND($C$99=1, $A32&gt;14)),"---",旅綜險簡易版費率表試算!BY25))</f>
        <v>1847</v>
      </c>
      <c r="H32" s="181">
        <f ca="1">IF(LEN($C$10)&gt;0,"", IF(OR(AND($D$98,$A32&gt;30),AND($D$99=1, $A32&gt;14)),"---",旅綜險簡易版費率表試算!CN25))</f>
        <v>942</v>
      </c>
      <c r="I32" s="162">
        <f ca="1">IF(LEN($C$10)&gt;0,"",IF(OR(AND($D$98,$A32&gt;30),AND($D$99=1, $A32&gt;14)),"---",旅綜險簡易版費率表試算!DC25))</f>
        <v>1044</v>
      </c>
      <c r="J32" s="162">
        <f ca="1">IF(LEN($C$10)&gt;0,"",IF(OR(AND($D$98,$A32&gt;30),AND($D$99=1, $A32&gt;14)),"---",旅綜險簡易版費率表試算!DR25))</f>
        <v>1239</v>
      </c>
      <c r="K32" s="162">
        <f ca="1">IF(LEN($C$10)&gt;0,"",IF(OR(AND($D$98,$A32&gt;30),AND($D$99=1, $A32&gt;14)),"---",旅綜險簡易版費率表試算!EG25))</f>
        <v>1519</v>
      </c>
      <c r="L32" s="163">
        <f ca="1">IF(LEN($C$10)&gt;0,"",IF(OR(AND($D$98,$A32&gt;30),AND($D$99=1, $A32&gt;14)),"---",旅綜險簡易版費率表試算!EV25))</f>
        <v>1693</v>
      </c>
      <c r="M32" s="172">
        <f ca="1">IF(LEN($C$10)&gt;0,"",IF(OR(AND($E$98,$A32&gt;30),AND($E$99=1, $A32&gt;14)),"---",旅綜險簡易版費率表試算!FK25))</f>
        <v>3316</v>
      </c>
      <c r="N32" s="162">
        <f ca="1">IF(LEN($C$10)&gt;0,"",IF(OR(AND($E$98,$A32&gt;30),AND($E$99=1, $A32&gt;14)),"---",旅綜險簡易版費率表試算!FZ25))</f>
        <v>2040</v>
      </c>
      <c r="O32" s="162">
        <f ca="1">IF(LEN($C$10)&gt;0,"",IF(OR(AND($E$98,$A32&gt;30),AND($E$99=1, $A32&gt;14)),"---",旅綜險簡易版費率表試算!GO25))</f>
        <v>2631</v>
      </c>
      <c r="P32" s="162">
        <f ca="1">IF(LEN($C$10)&gt;0,"",IF(OR(AND($E$98,$A32&gt;30),AND($E$99=1, $A32&gt;14)),"---",旅綜險簡易版費率表試算!HD25))</f>
        <v>2455</v>
      </c>
      <c r="Q32" s="163">
        <f ca="1">IF(LEN($C$10)&gt;0,"",IF(OR(AND($E$98,$A32&gt;30),AND($E$99=1, $A32&gt;14)),"---",旅綜險簡易版費率表試算!HS25))</f>
        <v>2455</v>
      </c>
    </row>
    <row r="33" spans="1:17" ht="13.2" customHeight="1">
      <c r="A33" s="610">
        <v>22</v>
      </c>
      <c r="B33" s="611"/>
      <c r="C33" s="176">
        <f ca="1">IF(LEN($C$10)&gt;0, "", IF(OR(AND($C$98,$A33&gt;30),AND($C$99=1, $A33&gt;14)), "---", 旅綜險簡易版費率表試算!Q26))</f>
        <v>617</v>
      </c>
      <c r="D33" s="161">
        <f ca="1">IF(LEN($C$10)&gt;0,"",IF(OR(AND($C$98,$A33&gt;30),AND($C$99=1, $A33&gt;14)),"---",旅綜險簡易版費率表試算!AF26))</f>
        <v>617</v>
      </c>
      <c r="E33" s="161">
        <f ca="1">IF(LEN($C$10)&gt;0,"",IF(OR(AND($C$98,$A33&gt;30),AND($C$99=1, $A33&gt;14)),"---",旅綜險簡易版費率表試算!AU26))</f>
        <v>1000</v>
      </c>
      <c r="F33" s="161">
        <f ca="1">IF(LEN($C$10)&gt;0,"",IF(OR(AND($C$98,$A33&gt;30),AND($C$99=1, $A33&gt;14)),"---",旅綜險簡易版費率表試算!BJ26))</f>
        <v>1544</v>
      </c>
      <c r="G33" s="177">
        <f ca="1">IF(LEN($C$10)&gt;0,"",IF(OR(AND($C$98,$A33&gt;30),AND($C$99=1, $A33&gt;14)),"---",旅綜險簡易版費率表試算!BY26))</f>
        <v>1885</v>
      </c>
      <c r="H33" s="181">
        <f ca="1">IF(LEN($C$10)&gt;0,"", IF(OR(AND($D$98,$A33&gt;30),AND($D$99=1, $A33&gt;14)),"---",旅綜險簡易版費率表試算!CN26))</f>
        <v>963</v>
      </c>
      <c r="I33" s="162">
        <f ca="1">IF(LEN($C$10)&gt;0,"",IF(OR(AND($D$98,$A33&gt;30),AND($D$99=1, $A33&gt;14)),"---",旅綜險簡易版費率表試算!DC26))</f>
        <v>1067</v>
      </c>
      <c r="J33" s="162">
        <f ca="1">IF(LEN($C$10)&gt;0,"",IF(OR(AND($D$98,$A33&gt;30),AND($D$99=1, $A33&gt;14)),"---",旅綜險簡易版費率表試算!DR26))</f>
        <v>1266</v>
      </c>
      <c r="K33" s="162">
        <f ca="1">IF(LEN($C$10)&gt;0,"",IF(OR(AND($D$98,$A33&gt;30),AND($D$99=1, $A33&gt;14)),"---",旅綜險簡易版費率表試算!EG26))</f>
        <v>1551</v>
      </c>
      <c r="L33" s="163">
        <f ca="1">IF(LEN($C$10)&gt;0,"",IF(OR(AND($D$98,$A33&gt;30),AND($D$99=1, $A33&gt;14)),"---",旅綜險簡易版費率表試算!EV26))</f>
        <v>1728</v>
      </c>
      <c r="M33" s="172">
        <f ca="1">IF(LEN($C$10)&gt;0,"",IF(OR(AND($E$98,$A33&gt;30),AND($E$99=1, $A33&gt;14)),"---",旅綜險簡易版費率表試算!FK26))</f>
        <v>3384</v>
      </c>
      <c r="N33" s="162">
        <f ca="1">IF(LEN($C$10)&gt;0,"",IF(OR(AND($E$98,$A33&gt;30),AND($E$99=1, $A33&gt;14)),"---",旅綜險簡易版費率表試算!FZ26))</f>
        <v>2082</v>
      </c>
      <c r="O33" s="162">
        <f ca="1">IF(LEN($C$10)&gt;0,"",IF(OR(AND($E$98,$A33&gt;30),AND($E$99=1, $A33&gt;14)),"---",旅綜險簡易版費率表試算!GO26))</f>
        <v>2685</v>
      </c>
      <c r="P33" s="162">
        <f ca="1">IF(LEN($C$10)&gt;0,"",IF(OR(AND($E$98,$A33&gt;30),AND($E$99=1, $A33&gt;14)),"---",旅綜險簡易版費率表試算!HD26))</f>
        <v>2505</v>
      </c>
      <c r="Q33" s="163">
        <f ca="1">IF(LEN($C$10)&gt;0,"",IF(OR(AND($E$98,$A33&gt;30),AND($E$99=1, $A33&gt;14)),"---",旅綜險簡易版費率表試算!HS26))</f>
        <v>2505</v>
      </c>
    </row>
    <row r="34" spans="1:17" ht="13.2" customHeight="1">
      <c r="A34" s="610">
        <v>23</v>
      </c>
      <c r="B34" s="611"/>
      <c r="C34" s="176">
        <f ca="1">IF(LEN($C$10)&gt;0, "", IF(OR(AND($C$98,$A34&gt;30),AND($C$99=1, $A34&gt;14)), "---", 旅綜險簡易版費率表試算!Q27))</f>
        <v>629</v>
      </c>
      <c r="D34" s="161">
        <f ca="1">IF(LEN($C$10)&gt;0,"",IF(OR(AND($C$98,$A34&gt;30),AND($C$99=1, $A34&gt;14)),"---",旅綜險簡易版費率表試算!AF27))</f>
        <v>629</v>
      </c>
      <c r="E34" s="161">
        <f ca="1">IF(LEN($C$10)&gt;0,"",IF(OR(AND($C$98,$A34&gt;30),AND($C$99=1, $A34&gt;14)),"---",旅綜險簡易版費率表試算!AU27))</f>
        <v>1019</v>
      </c>
      <c r="F34" s="161">
        <f ca="1">IF(LEN($C$10)&gt;0,"",IF(OR(AND($C$98,$A34&gt;30),AND($C$99=1, $A34&gt;14)),"---",旅綜險簡易版費率表試算!BJ27))</f>
        <v>1572</v>
      </c>
      <c r="G34" s="177">
        <f ca="1">IF(LEN($C$10)&gt;0,"",IF(OR(AND($C$98,$A34&gt;30),AND($C$99=1, $A34&gt;14)),"---",旅綜險簡易版費率表試算!BY27))</f>
        <v>1920</v>
      </c>
      <c r="H34" s="181">
        <f ca="1">IF(LEN($C$10)&gt;0,"", IF(OR(AND($D$98,$A34&gt;30),AND($D$99=1, $A34&gt;14)),"---",旅綜險簡易版費率表試算!CN27))</f>
        <v>982</v>
      </c>
      <c r="I34" s="162">
        <f ca="1">IF(LEN($C$10)&gt;0,"",IF(OR(AND($D$98,$A34&gt;30),AND($D$99=1, $A34&gt;14)),"---",旅綜險簡易版費率表試算!DC27))</f>
        <v>1088</v>
      </c>
      <c r="J34" s="162">
        <f ca="1">IF(LEN($C$10)&gt;0,"",IF(OR(AND($D$98,$A34&gt;30),AND($D$99=1, $A34&gt;14)),"---",旅綜險簡易版費率表試算!DR27))</f>
        <v>1290</v>
      </c>
      <c r="K34" s="162">
        <f ca="1">IF(LEN($C$10)&gt;0,"",IF(OR(AND($D$98,$A34&gt;30),AND($D$99=1, $A34&gt;14)),"---",旅綜險簡易版費率表試算!EG27))</f>
        <v>1579</v>
      </c>
      <c r="L34" s="163">
        <f ca="1">IF(LEN($C$10)&gt;0,"",IF(OR(AND($D$98,$A34&gt;30),AND($D$99=1, $A34&gt;14)),"---",旅綜險簡易版費率表試算!EV27))</f>
        <v>1760</v>
      </c>
      <c r="M34" s="172">
        <f ca="1">IF(LEN($C$10)&gt;0,"",IF(OR(AND($E$98,$A34&gt;30),AND($E$99=1, $A34&gt;14)),"---",旅綜險簡易版費率表試算!FK27))</f>
        <v>3443</v>
      </c>
      <c r="N34" s="162">
        <f ca="1">IF(LEN($C$10)&gt;0,"",IF(OR(AND($E$98,$A34&gt;30),AND($E$99=1, $A34&gt;14)),"---",旅綜險簡易版費率表試算!FZ27))</f>
        <v>2120</v>
      </c>
      <c r="O34" s="162">
        <f ca="1">IF(LEN($C$10)&gt;0,"",IF(OR(AND($E$98,$A34&gt;30),AND($E$99=1, $A34&gt;14)),"---",旅綜險簡易版費率表試算!GO27))</f>
        <v>2734</v>
      </c>
      <c r="P34" s="162">
        <f ca="1">IF(LEN($C$10)&gt;0,"",IF(OR(AND($E$98,$A34&gt;30),AND($E$99=1, $A34&gt;14)),"---",旅綜險簡易版費率表試算!HD27))</f>
        <v>2550</v>
      </c>
      <c r="Q34" s="163">
        <f ca="1">IF(LEN($C$10)&gt;0,"",IF(OR(AND($E$98,$A34&gt;30),AND($E$99=1, $A34&gt;14)),"---",旅綜險簡易版費率表試算!HS27))</f>
        <v>2550</v>
      </c>
    </row>
    <row r="35" spans="1:17" ht="13.2" customHeight="1">
      <c r="A35" s="610">
        <v>24</v>
      </c>
      <c r="B35" s="611"/>
      <c r="C35" s="176">
        <f ca="1">IF(LEN($C$10)&gt;0, "", IF(OR(AND($C$98,$A35&gt;30),AND($C$99=1, $A35&gt;14)), "---", 旅綜險簡易版費率表試算!Q28))</f>
        <v>642</v>
      </c>
      <c r="D35" s="161">
        <f ca="1">IF(LEN($C$10)&gt;0,"",IF(OR(AND($C$98,$A35&gt;30),AND($C$99=1, $A35&gt;14)),"---",旅綜險簡易版費率表試算!AF28))</f>
        <v>642</v>
      </c>
      <c r="E35" s="161">
        <f ca="1">IF(LEN($C$10)&gt;0,"",IF(OR(AND($C$98,$A35&gt;30),AND($C$99=1, $A35&gt;14)),"---",旅綜險簡易版費率表試算!AU28))</f>
        <v>1038</v>
      </c>
      <c r="F35" s="161">
        <f ca="1">IF(LEN($C$10)&gt;0,"",IF(OR(AND($C$98,$A35&gt;30),AND($C$99=1, $A35&gt;14)),"---",旅綜險簡易版費率表試算!BJ28))</f>
        <v>1603</v>
      </c>
      <c r="G35" s="177">
        <f ca="1">IF(LEN($C$10)&gt;0,"",IF(OR(AND($C$98,$A35&gt;30),AND($C$99=1, $A35&gt;14)),"---",旅綜險簡易版費率表試算!BY28))</f>
        <v>1956</v>
      </c>
      <c r="H35" s="181">
        <f ca="1">IF(LEN($C$10)&gt;0,"", IF(OR(AND($D$98,$A35&gt;30),AND($D$99=1, $A35&gt;14)),"---",旅綜險簡易版費率表試算!CN28))</f>
        <v>1002</v>
      </c>
      <c r="I35" s="162">
        <f ca="1">IF(LEN($C$10)&gt;0,"",IF(OR(AND($D$98,$A35&gt;30),AND($D$99=1, $A35&gt;14)),"---",旅綜險簡易版費率表試算!DC28))</f>
        <v>1110</v>
      </c>
      <c r="J35" s="162">
        <f ca="1">IF(LEN($C$10)&gt;0,"",IF(OR(AND($D$98,$A35&gt;30),AND($D$99=1, $A35&gt;14)),"---",旅綜險簡易版費率表試算!DR28))</f>
        <v>1316</v>
      </c>
      <c r="K35" s="162">
        <f ca="1">IF(LEN($C$10)&gt;0,"",IF(OR(AND($D$98,$A35&gt;30),AND($D$99=1, $A35&gt;14)),"---",旅綜險簡易版費率表試算!EG28))</f>
        <v>1610</v>
      </c>
      <c r="L35" s="163">
        <f ca="1">IF(LEN($C$10)&gt;0,"",IF(OR(AND($D$98,$A35&gt;30),AND($D$99=1, $A35&gt;14)),"---",旅綜險簡易版費率表試算!EV28))</f>
        <v>1794</v>
      </c>
      <c r="M35" s="172">
        <f ca="1">IF(LEN($C$10)&gt;0,"",IF(OR(AND($E$98,$A35&gt;30),AND($E$99=1, $A35&gt;14)),"---",旅綜險簡易版費率表試算!FK28))</f>
        <v>3511</v>
      </c>
      <c r="N35" s="162">
        <f ca="1">IF(LEN($C$10)&gt;0,"",IF(OR(AND($E$98,$A35&gt;30),AND($E$99=1, $A35&gt;14)),"---",旅綜險簡易版費率表試算!FZ28))</f>
        <v>2162</v>
      </c>
      <c r="O35" s="162">
        <f ca="1">IF(LEN($C$10)&gt;0,"",IF(OR(AND($E$98,$A35&gt;30),AND($E$99=1, $A35&gt;14)),"---",旅綜險簡易版費率表試算!GO28))</f>
        <v>2788</v>
      </c>
      <c r="P35" s="162">
        <f ca="1">IF(LEN($C$10)&gt;0,"",IF(OR(AND($E$98,$A35&gt;30),AND($E$99=1, $A35&gt;14)),"---",旅綜險簡易版費率表試算!HD28))</f>
        <v>2600</v>
      </c>
      <c r="Q35" s="163">
        <f ca="1">IF(LEN($C$10)&gt;0,"",IF(OR(AND($E$98,$A35&gt;30),AND($E$99=1, $A35&gt;14)),"---",旅綜險簡易版費率表試算!HS28))</f>
        <v>2600</v>
      </c>
    </row>
    <row r="36" spans="1:17" ht="13.2" customHeight="1">
      <c r="A36" s="610">
        <v>25</v>
      </c>
      <c r="B36" s="611"/>
      <c r="C36" s="176">
        <f ca="1">IF(LEN($C$10)&gt;0, "", IF(OR(AND($C$98,$A36&gt;30),AND($C$99=1, $A36&gt;14)), "---", 旅綜險簡易版費率表試算!Q29))</f>
        <v>653</v>
      </c>
      <c r="D36" s="161">
        <f ca="1">IF(LEN($C$10)&gt;0,"",IF(OR(AND($C$98,$A36&gt;30),AND($C$99=1, $A36&gt;14)),"---",旅綜險簡易版費率表試算!AF29))</f>
        <v>653</v>
      </c>
      <c r="E36" s="161">
        <f ca="1">IF(LEN($C$10)&gt;0,"",IF(OR(AND($C$98,$A36&gt;30),AND($C$99=1, $A36&gt;14)),"---",旅綜險簡易版費率表試算!AU29))</f>
        <v>1058</v>
      </c>
      <c r="F36" s="161">
        <f ca="1">IF(LEN($C$10)&gt;0,"",IF(OR(AND($C$98,$A36&gt;30),AND($C$99=1, $A36&gt;14)),"---",旅綜險簡易版費率表試算!BJ29))</f>
        <v>1632</v>
      </c>
      <c r="G36" s="177">
        <f ca="1">IF(LEN($C$10)&gt;0,"",IF(OR(AND($C$98,$A36&gt;30),AND($C$99=1, $A36&gt;14)),"---",旅綜險簡易版費率表試算!BY29))</f>
        <v>1993</v>
      </c>
      <c r="H36" s="181">
        <f ca="1">IF(LEN($C$10)&gt;0,"", IF(OR(AND($D$98,$A36&gt;30),AND($D$99=1, $A36&gt;14)),"---",旅綜險簡易版費率表試算!CN29))</f>
        <v>1023</v>
      </c>
      <c r="I36" s="162">
        <f ca="1">IF(LEN($C$10)&gt;0,"",IF(OR(AND($D$98,$A36&gt;30),AND($D$99=1, $A36&gt;14)),"---",旅綜險簡易版費率表試算!DC29))</f>
        <v>1132</v>
      </c>
      <c r="J36" s="162">
        <f ca="1">IF(LEN($C$10)&gt;0,"",IF(OR(AND($D$98,$A36&gt;30),AND($D$99=1, $A36&gt;14)),"---",旅綜險簡易版費率表試算!DR29))</f>
        <v>1342</v>
      </c>
      <c r="K36" s="162">
        <f ca="1">IF(LEN($C$10)&gt;0,"",IF(OR(AND($D$98,$A36&gt;30),AND($D$99=1, $A36&gt;14)),"---",旅綜險簡易版費率表試算!EG29))</f>
        <v>1641</v>
      </c>
      <c r="L36" s="163">
        <f ca="1">IF(LEN($C$10)&gt;0,"",IF(OR(AND($D$98,$A36&gt;30),AND($D$99=1, $A36&gt;14)),"---",旅綜險簡易版費率表試算!EV29))</f>
        <v>1828</v>
      </c>
      <c r="M36" s="172">
        <f ca="1">IF(LEN($C$10)&gt;0,"",IF(OR(AND($E$98,$A36&gt;30),AND($E$99=1, $A36&gt;14)),"---",旅綜險簡易版費率表試算!FK29))</f>
        <v>3572</v>
      </c>
      <c r="N36" s="162">
        <f ca="1">IF(LEN($C$10)&gt;0,"",IF(OR(AND($E$98,$A36&gt;30),AND($E$99=1, $A36&gt;14)),"---",旅綜險簡易版費率表試算!FZ29))</f>
        <v>2201</v>
      </c>
      <c r="O36" s="162">
        <f ca="1">IF(LEN($C$10)&gt;0,"",IF(OR(AND($E$98,$A36&gt;30),AND($E$99=1, $A36&gt;14)),"---",旅綜險簡易版費率表試算!GO29))</f>
        <v>2840</v>
      </c>
      <c r="P36" s="162">
        <f ca="1">IF(LEN($C$10)&gt;0,"",IF(OR(AND($E$98,$A36&gt;30),AND($E$99=1, $A36&gt;14)),"---",旅綜險簡易版費率表試算!HD29))</f>
        <v>2648</v>
      </c>
      <c r="Q36" s="163">
        <f ca="1">IF(LEN($C$10)&gt;0,"",IF(OR(AND($E$98,$A36&gt;30),AND($E$99=1, $A36&gt;14)),"---",旅綜險簡易版費率表試算!HS29))</f>
        <v>2648</v>
      </c>
    </row>
    <row r="37" spans="1:17" ht="13.2" customHeight="1">
      <c r="A37" s="610">
        <v>26</v>
      </c>
      <c r="B37" s="611"/>
      <c r="C37" s="176">
        <f ca="1">IF(LEN($C$10)&gt;0, "", IF(OR(AND($C$98,$A37&gt;30),AND($C$99=1, $A37&gt;14)), "---", 旅綜險簡易版費率表試算!Q30))</f>
        <v>666</v>
      </c>
      <c r="D37" s="161">
        <f ca="1">IF(LEN($C$10)&gt;0,"",IF(OR(AND($C$98,$A37&gt;30),AND($C$99=1, $A37&gt;14)),"---",旅綜險簡易版費率表試算!AF30))</f>
        <v>666</v>
      </c>
      <c r="E37" s="161">
        <f ca="1">IF(LEN($C$10)&gt;0,"",IF(OR(AND($C$98,$A37&gt;30),AND($C$99=1, $A37&gt;14)),"---",旅綜險簡易版費率表試算!AU30))</f>
        <v>1078</v>
      </c>
      <c r="F37" s="161">
        <f ca="1">IF(LEN($C$10)&gt;0,"",IF(OR(AND($C$98,$A37&gt;30),AND($C$99=1, $A37&gt;14)),"---",旅綜險簡易版費率表試算!BJ30))</f>
        <v>1663</v>
      </c>
      <c r="G37" s="177">
        <f ca="1">IF(LEN($C$10)&gt;0,"",IF(OR(AND($C$98,$A37&gt;30),AND($C$99=1, $A37&gt;14)),"---",旅綜險簡易版費率表試算!BY30))</f>
        <v>2029</v>
      </c>
      <c r="H37" s="181">
        <f ca="1">IF(LEN($C$10)&gt;0,"", IF(OR(AND($D$98,$A37&gt;30),AND($D$99=1, $A37&gt;14)),"---",旅綜險簡易版費率表試算!CN30))</f>
        <v>1042</v>
      </c>
      <c r="I37" s="162">
        <f ca="1">IF(LEN($C$10)&gt;0,"",IF(OR(AND($D$98,$A37&gt;30),AND($D$99=1, $A37&gt;14)),"---",旅綜險簡易版費率表試算!DC30))</f>
        <v>1154</v>
      </c>
      <c r="J37" s="162">
        <f ca="1">IF(LEN($C$10)&gt;0,"",IF(OR(AND($D$98,$A37&gt;30),AND($D$99=1, $A37&gt;14)),"---",旅綜險簡易版費率表試算!DR30))</f>
        <v>1367</v>
      </c>
      <c r="K37" s="162">
        <f ca="1">IF(LEN($C$10)&gt;0,"",IF(OR(AND($D$98,$A37&gt;30),AND($D$99=1, $A37&gt;14)),"---",旅綜險簡易版費率表試算!EG30))</f>
        <v>1671</v>
      </c>
      <c r="L37" s="163">
        <f ca="1">IF(LEN($C$10)&gt;0,"",IF(OR(AND($D$98,$A37&gt;30),AND($D$99=1, $A37&gt;14)),"---",旅綜險簡易版費率表試算!EV30))</f>
        <v>1861</v>
      </c>
      <c r="M37" s="172">
        <f ca="1">IF(LEN($C$10)&gt;0,"",IF(OR(AND($E$98,$A37&gt;30),AND($E$99=1, $A37&gt;14)),"---",旅綜險簡易版費率表試算!FK30))</f>
        <v>3641</v>
      </c>
      <c r="N37" s="162">
        <f ca="1">IF(LEN($C$10)&gt;0,"",IF(OR(AND($E$98,$A37&gt;30),AND($E$99=1, $A37&gt;14)),"---",旅綜險簡易版費率表試算!FZ30))</f>
        <v>2244</v>
      </c>
      <c r="O37" s="162">
        <f ca="1">IF(LEN($C$10)&gt;0,"",IF(OR(AND($E$98,$A37&gt;30),AND($E$99=1, $A37&gt;14)),"---",旅綜險簡易版費率表試算!GO30))</f>
        <v>2894</v>
      </c>
      <c r="P37" s="162">
        <f ca="1">IF(LEN($C$10)&gt;0,"",IF(OR(AND($E$98,$A37&gt;30),AND($E$99=1, $A37&gt;14)),"---",旅綜險簡易版費率表試算!HD30))</f>
        <v>2698</v>
      </c>
      <c r="Q37" s="163">
        <f ca="1">IF(LEN($C$10)&gt;0,"",IF(OR(AND($E$98,$A37&gt;30),AND($E$99=1, $A37&gt;14)),"---",旅綜險簡易版費率表試算!HS30))</f>
        <v>2698</v>
      </c>
    </row>
    <row r="38" spans="1:17" ht="13.2" customHeight="1">
      <c r="A38" s="610">
        <v>27</v>
      </c>
      <c r="B38" s="611"/>
      <c r="C38" s="176">
        <f ca="1">IF(LEN($C$10)&gt;0, "", IF(OR(AND($C$98,$A38&gt;30),AND($C$99=1, $A38&gt;14)), "---", 旅綜險簡易版費率表試算!Q31))</f>
        <v>678</v>
      </c>
      <c r="D38" s="161">
        <f ca="1">IF(LEN($C$10)&gt;0,"",IF(OR(AND($C$98,$A38&gt;30),AND($C$99=1, $A38&gt;14)),"---",旅綜險簡易版費率表試算!AF31))</f>
        <v>678</v>
      </c>
      <c r="E38" s="161">
        <f ca="1">IF(LEN($C$10)&gt;0,"",IF(OR(AND($C$98,$A38&gt;30),AND($C$99=1, $A38&gt;14)),"---",旅綜險簡易版費率表試算!AU31))</f>
        <v>1098</v>
      </c>
      <c r="F38" s="161">
        <f ca="1">IF(LEN($C$10)&gt;0,"",IF(OR(AND($C$98,$A38&gt;30),AND($C$99=1, $A38&gt;14)),"---",旅綜險簡易版費率表試算!BJ31))</f>
        <v>1692</v>
      </c>
      <c r="G38" s="177">
        <f ca="1">IF(LEN($C$10)&gt;0,"",IF(OR(AND($C$98,$A38&gt;30),AND($C$99=1, $A38&gt;14)),"---",旅綜險簡易版費率表試算!BY31))</f>
        <v>2066</v>
      </c>
      <c r="H38" s="181">
        <f ca="1">IF(LEN($C$10)&gt;0,"", IF(OR(AND($D$98,$A38&gt;30),AND($D$99=1, $A38&gt;14)),"---",旅綜險簡易版費率表試算!CN31))</f>
        <v>1062</v>
      </c>
      <c r="I38" s="162">
        <f ca="1">IF(LEN($C$10)&gt;0,"",IF(OR(AND($D$98,$A38&gt;30),AND($D$99=1, $A38&gt;14)),"---",旅綜險簡易版費率表試算!DC31))</f>
        <v>1176</v>
      </c>
      <c r="J38" s="162">
        <f ca="1">IF(LEN($C$10)&gt;0,"",IF(OR(AND($D$98,$A38&gt;30),AND($D$99=1, $A38&gt;14)),"---",旅綜險簡易版費率表試算!DR31))</f>
        <v>1392</v>
      </c>
      <c r="K38" s="162">
        <f ca="1">IF(LEN($C$10)&gt;0,"",IF(OR(AND($D$98,$A38&gt;30),AND($D$99=1, $A38&gt;14)),"---",旅綜險簡易版費率表試算!EG31))</f>
        <v>1701</v>
      </c>
      <c r="L38" s="163">
        <f ca="1">IF(LEN($C$10)&gt;0,"",IF(OR(AND($D$98,$A38&gt;30),AND($D$99=1, $A38&gt;14)),"---",旅綜險簡易版費率表試算!EV31))</f>
        <v>1894</v>
      </c>
      <c r="M38" s="172">
        <f ca="1">IF(LEN($C$10)&gt;0,"",IF(OR(AND($E$98,$A38&gt;30),AND($E$99=1, $A38&gt;14)),"---",旅綜險簡易版費率表試算!FK31))</f>
        <v>3712</v>
      </c>
      <c r="N38" s="162">
        <f ca="1">IF(LEN($C$10)&gt;0,"",IF(OR(AND($E$98,$A38&gt;30),AND($E$99=1, $A38&gt;14)),"---",旅綜險簡易版費率表試算!FZ31))</f>
        <v>2290</v>
      </c>
      <c r="O38" s="162">
        <f ca="1">IF(LEN($C$10)&gt;0,"",IF(OR(AND($E$98,$A38&gt;30),AND($E$99=1, $A38&gt;14)),"---",旅綜險簡易版費率表試算!GO31))</f>
        <v>2951</v>
      </c>
      <c r="P38" s="162">
        <f ca="1">IF(LEN($C$10)&gt;0,"",IF(OR(AND($E$98,$A38&gt;30),AND($E$99=1, $A38&gt;14)),"---",旅綜險簡易版費率表試算!HD31))</f>
        <v>2751</v>
      </c>
      <c r="Q38" s="163">
        <f ca="1">IF(LEN($C$10)&gt;0,"",IF(OR(AND($E$98,$A38&gt;30),AND($E$99=1, $A38&gt;14)),"---",旅綜險簡易版費率表試算!HS31))</f>
        <v>2751</v>
      </c>
    </row>
    <row r="39" spans="1:17" ht="13.2" customHeight="1">
      <c r="A39" s="610">
        <v>28</v>
      </c>
      <c r="B39" s="611"/>
      <c r="C39" s="176">
        <f ca="1">IF(LEN($C$10)&gt;0, "", IF(OR(AND($C$98,$A39&gt;30),AND($C$99=1, $A39&gt;14)), "---", 旅綜險簡易版費率表試算!Q32))</f>
        <v>691</v>
      </c>
      <c r="D39" s="161">
        <f ca="1">IF(LEN($C$10)&gt;0,"",IF(OR(AND($C$98,$A39&gt;30),AND($C$99=1, $A39&gt;14)),"---",旅綜險簡易版費率表試算!AF32))</f>
        <v>691</v>
      </c>
      <c r="E39" s="161">
        <f ca="1">IF(LEN($C$10)&gt;0,"",IF(OR(AND($C$98,$A39&gt;30),AND($C$99=1, $A39&gt;14)),"---",旅綜險簡易版費率表試算!AU32))</f>
        <v>1116</v>
      </c>
      <c r="F39" s="161">
        <f ca="1">IF(LEN($C$10)&gt;0,"",IF(OR(AND($C$98,$A39&gt;30),AND($C$99=1, $A39&gt;14)),"---",旅綜險簡易版費率表試算!BJ32))</f>
        <v>1721</v>
      </c>
      <c r="G39" s="177">
        <f ca="1">IF(LEN($C$10)&gt;0,"",IF(OR(AND($C$98,$A39&gt;30),AND($C$99=1, $A39&gt;14)),"---",旅綜險簡易版費率表試算!BY32))</f>
        <v>2101</v>
      </c>
      <c r="H39" s="181">
        <f ca="1">IF(LEN($C$10)&gt;0,"", IF(OR(AND($D$98,$A39&gt;30),AND($D$99=1, $A39&gt;14)),"---",旅綜險簡易版費率表試算!CN32))</f>
        <v>1080</v>
      </c>
      <c r="I39" s="162">
        <f ca="1">IF(LEN($C$10)&gt;0,"",IF(OR(AND($D$98,$A39&gt;30),AND($D$99=1, $A39&gt;14)),"---",旅綜險簡易版費率表試算!DC32))</f>
        <v>1195</v>
      </c>
      <c r="J39" s="162">
        <f ca="1">IF(LEN($C$10)&gt;0,"",IF(OR(AND($D$98,$A39&gt;30),AND($D$99=1, $A39&gt;14)),"---",旅綜險簡易版費率表試算!DR32))</f>
        <v>1415</v>
      </c>
      <c r="K39" s="162">
        <f ca="1">IF(LEN($C$10)&gt;0,"",IF(OR(AND($D$98,$A39&gt;30),AND($D$99=1, $A39&gt;14)),"---",旅綜險簡易版費率表試算!EG32))</f>
        <v>1729</v>
      </c>
      <c r="L39" s="163">
        <f ca="1">IF(LEN($C$10)&gt;0,"",IF(OR(AND($D$98,$A39&gt;30),AND($D$99=1, $A39&gt;14)),"---",旅綜險簡易版費率表試算!EV32))</f>
        <v>1925</v>
      </c>
      <c r="M39" s="172">
        <f ca="1">IF(LEN($C$10)&gt;0,"",IF(OR(AND($E$98,$A39&gt;30),AND($E$99=1, $A39&gt;14)),"---",旅綜險簡易版費率表試算!FK32))</f>
        <v>3774</v>
      </c>
      <c r="N39" s="162">
        <f ca="1">IF(LEN($C$10)&gt;0,"",IF(OR(AND($E$98,$A39&gt;30),AND($E$99=1, $A39&gt;14)),"---",旅綜險簡易版費率表試算!FZ32))</f>
        <v>2329</v>
      </c>
      <c r="O39" s="162">
        <f ca="1">IF(LEN($C$10)&gt;0,"",IF(OR(AND($E$98,$A39&gt;30),AND($E$99=1, $A39&gt;14)),"---",旅綜險簡易版費率表試算!GO32))</f>
        <v>3001</v>
      </c>
      <c r="P39" s="162">
        <f ca="1">IF(LEN($C$10)&gt;0,"",IF(OR(AND($E$98,$A39&gt;30),AND($E$99=1, $A39&gt;14)),"---",旅綜險簡易版費率表試算!HD32))</f>
        <v>2797</v>
      </c>
      <c r="Q39" s="163">
        <f ca="1">IF(LEN($C$10)&gt;0,"",IF(OR(AND($E$98,$A39&gt;30),AND($E$99=1, $A39&gt;14)),"---",旅綜險簡易版費率表試算!HS32))</f>
        <v>2797</v>
      </c>
    </row>
    <row r="40" spans="1:17" ht="13.2" customHeight="1">
      <c r="A40" s="610">
        <v>29</v>
      </c>
      <c r="B40" s="611"/>
      <c r="C40" s="176">
        <f ca="1">IF(LEN($C$10)&gt;0, "", IF(OR(AND($C$98,$A40&gt;30),AND($C$99=1, $A40&gt;14)), "---", 旅綜險簡易版費率表試算!Q33))</f>
        <v>703</v>
      </c>
      <c r="D40" s="161">
        <f ca="1">IF(LEN($C$10)&gt;0,"",IF(OR(AND($C$98,$A40&gt;30),AND($C$99=1, $A40&gt;14)),"---",旅綜險簡易版費率表試算!AF33))</f>
        <v>703</v>
      </c>
      <c r="E40" s="161">
        <f ca="1">IF(LEN($C$10)&gt;0,"",IF(OR(AND($C$98,$A40&gt;30),AND($C$99=1, $A40&gt;14)),"---",旅綜險簡易版費率表試算!AU33))</f>
        <v>1136</v>
      </c>
      <c r="F40" s="161">
        <f ca="1">IF(LEN($C$10)&gt;0,"",IF(OR(AND($C$98,$A40&gt;30),AND($C$99=1, $A40&gt;14)),"---",旅綜險簡易版費率表試算!BJ33))</f>
        <v>1751</v>
      </c>
      <c r="G40" s="177">
        <f ca="1">IF(LEN($C$10)&gt;0,"",IF(OR(AND($C$98,$A40&gt;30),AND($C$99=1, $A40&gt;14)),"---",旅綜險簡易版費率表試算!BY33))</f>
        <v>2137</v>
      </c>
      <c r="H40" s="181">
        <f ca="1">IF(LEN($C$10)&gt;0,"", IF(OR(AND($D$98,$A40&gt;30),AND($D$99=1, $A40&gt;14)),"---",旅綜險簡易版費率表試算!CN33))</f>
        <v>1101</v>
      </c>
      <c r="I40" s="162">
        <f ca="1">IF(LEN($C$10)&gt;0,"",IF(OR(AND($D$98,$A40&gt;30),AND($D$99=1, $A40&gt;14)),"---",旅綜險簡易版費率表試算!DC33))</f>
        <v>1218</v>
      </c>
      <c r="J40" s="162">
        <f ca="1">IF(LEN($C$10)&gt;0,"",IF(OR(AND($D$98,$A40&gt;30),AND($D$99=1, $A40&gt;14)),"---",旅綜險簡易版費率表試算!DR33))</f>
        <v>1442</v>
      </c>
      <c r="K40" s="162">
        <f ca="1">IF(LEN($C$10)&gt;0,"",IF(OR(AND($D$98,$A40&gt;30),AND($D$99=1, $A40&gt;14)),"---",旅綜險簡易版費率表試算!EG33))</f>
        <v>1761</v>
      </c>
      <c r="L40" s="163">
        <f ca="1">IF(LEN($C$10)&gt;0,"",IF(OR(AND($D$98,$A40&gt;30),AND($D$99=1, $A40&gt;14)),"---",旅綜險簡易版費率表試算!EV33))</f>
        <v>1960</v>
      </c>
      <c r="M40" s="172">
        <f ca="1">IF(LEN($C$10)&gt;0,"",IF(OR(AND($E$98,$A40&gt;30),AND($E$99=1, $A40&gt;14)),"---",旅綜險簡易版費率表試算!FK33))</f>
        <v>3842</v>
      </c>
      <c r="N40" s="162">
        <f ca="1">IF(LEN($C$10)&gt;0,"",IF(OR(AND($E$98,$A40&gt;30),AND($E$99=1, $A40&gt;14)),"---",旅綜險簡易版費率表試算!FZ33))</f>
        <v>2372</v>
      </c>
      <c r="O40" s="162">
        <f ca="1">IF(LEN($C$10)&gt;0,"",IF(OR(AND($E$98,$A40&gt;30),AND($E$99=1, $A40&gt;14)),"---",旅綜險簡易版費率表試算!GO33))</f>
        <v>3054</v>
      </c>
      <c r="P40" s="162">
        <f ca="1">IF(LEN($C$10)&gt;0,"",IF(OR(AND($E$98,$A40&gt;30),AND($E$99=1, $A40&gt;14)),"---",旅綜險簡易版費率表試算!HD33))</f>
        <v>2848</v>
      </c>
      <c r="Q40" s="163">
        <f ca="1">IF(LEN($C$10)&gt;0,"",IF(OR(AND($E$98,$A40&gt;30),AND($E$99=1, $A40&gt;14)),"---",旅綜險簡易版費率表試算!HS33))</f>
        <v>2848</v>
      </c>
    </row>
    <row r="41" spans="1:17" ht="13.2" customHeight="1">
      <c r="A41" s="610">
        <v>30</v>
      </c>
      <c r="B41" s="611"/>
      <c r="C41" s="176">
        <f ca="1">IF(LEN($C$10)&gt;0, "", IF(OR(AND($C$98,$A41&gt;30),AND($C$99=1, $A41&gt;14)), "---", 旅綜險簡易版費率表試算!Q34))</f>
        <v>715</v>
      </c>
      <c r="D41" s="161">
        <f ca="1">IF(LEN($C$10)&gt;0,"",IF(OR(AND($C$98,$A41&gt;30),AND($C$99=1, $A41&gt;14)),"---",旅綜險簡易版費率表試算!AF34))</f>
        <v>715</v>
      </c>
      <c r="E41" s="161">
        <f ca="1">IF(LEN($C$10)&gt;0,"",IF(OR(AND($C$98,$A41&gt;30),AND($C$99=1, $A41&gt;14)),"---",旅綜險簡易版費率表試算!AU34))</f>
        <v>1155</v>
      </c>
      <c r="F41" s="161">
        <f ca="1">IF(LEN($C$10)&gt;0,"",IF(OR(AND($C$98,$A41&gt;30),AND($C$99=1, $A41&gt;14)),"---",旅綜險簡易版費率表試算!BJ34))</f>
        <v>1779</v>
      </c>
      <c r="G41" s="177">
        <f ca="1">IF(LEN($C$10)&gt;0,"",IF(OR(AND($C$98,$A41&gt;30),AND($C$99=1, $A41&gt;14)),"---",旅綜險簡易版費率表試算!BY34))</f>
        <v>2172</v>
      </c>
      <c r="H41" s="181">
        <f ca="1">IF(LEN($C$10)&gt;0,"", IF(OR(AND($D$98,$A41&gt;30),AND($D$99=1, $A41&gt;14)),"---",旅綜險簡易版費率表試算!CN34))</f>
        <v>1119</v>
      </c>
      <c r="I41" s="162">
        <f ca="1">IF(LEN($C$10)&gt;0,"",IF(OR(AND($D$98,$A41&gt;30),AND($D$99=1, $A41&gt;14)),"---",旅綜險簡易版費率表試算!DC34))</f>
        <v>1238</v>
      </c>
      <c r="J41" s="162">
        <f ca="1">IF(LEN($C$10)&gt;0,"",IF(OR(AND($D$98,$A41&gt;30),AND($D$99=1, $A41&gt;14)),"---",旅綜險簡易版費率表試算!DR34))</f>
        <v>1465</v>
      </c>
      <c r="K41" s="162">
        <f ca="1">IF(LEN($C$10)&gt;0,"",IF(OR(AND($D$98,$A41&gt;30),AND($D$99=1, $A41&gt;14)),"---",旅綜險簡易版費率表試算!EG34))</f>
        <v>1788</v>
      </c>
      <c r="L41" s="163">
        <f ca="1">IF(LEN($C$10)&gt;0,"",IF(OR(AND($D$98,$A41&gt;30),AND($D$99=1, $A41&gt;14)),"---",旅綜險簡易版費率表試算!EV34))</f>
        <v>1991</v>
      </c>
      <c r="M41" s="172">
        <f ca="1">IF(LEN($C$10)&gt;0,"",IF(OR(AND($E$98,$A41&gt;30),AND($E$99=1, $A41&gt;14)),"---",旅綜險簡易版費率表試算!FK34))</f>
        <v>3904</v>
      </c>
      <c r="N41" s="162">
        <f ca="1">IF(LEN($C$10)&gt;0,"",IF(OR(AND($E$98,$A41&gt;30),AND($E$99=1, $A41&gt;14)),"---",旅綜險簡易版費率表試算!FZ34))</f>
        <v>2411</v>
      </c>
      <c r="O41" s="162">
        <f ca="1">IF(LEN($C$10)&gt;0,"",IF(OR(AND($E$98,$A41&gt;30),AND($E$99=1, $A41&gt;14)),"---",旅綜險簡易版費率表試算!GO34))</f>
        <v>3105</v>
      </c>
      <c r="P41" s="162">
        <f ca="1">IF(LEN($C$10)&gt;0,"",IF(OR(AND($E$98,$A41&gt;30),AND($E$99=1, $A41&gt;14)),"---",旅綜險簡易版費率表試算!HD34))</f>
        <v>2894</v>
      </c>
      <c r="Q41" s="163">
        <f ca="1">IF(LEN($C$10)&gt;0,"",IF(OR(AND($E$98,$A41&gt;30),AND($E$99=1, $A41&gt;14)),"---",旅綜險簡易版費率表試算!HS34))</f>
        <v>2894</v>
      </c>
    </row>
    <row r="42" spans="1:17" ht="13.2" customHeight="1">
      <c r="A42" s="610">
        <v>35</v>
      </c>
      <c r="B42" s="611"/>
      <c r="C42" s="176" t="str">
        <f ca="1">IF(LEN($C$10)&gt;0, "", IF(OR(AND($C$98,$A42&gt;30),AND($C$99=1, $A42&gt;14)), "---", 旅綜險簡易版費率表試算!Q35))</f>
        <v>---</v>
      </c>
      <c r="D42" s="161" t="str">
        <f ca="1">IF(LEN($C$10)&gt;0,"",IF(OR(AND($C$98,$A42&gt;30),AND($C$99=1, $A42&gt;14)),"---",旅綜險簡易版費率表試算!AF35))</f>
        <v>---</v>
      </c>
      <c r="E42" s="161" t="str">
        <f ca="1">IF(LEN($C$10)&gt;0,"",IF(OR(AND($C$98,$A42&gt;30),AND($C$99=1, $A42&gt;14)),"---",旅綜險簡易版費率表試算!AU35))</f>
        <v>---</v>
      </c>
      <c r="F42" s="161" t="str">
        <f ca="1">IF(LEN($C$10)&gt;0,"",IF(OR(AND($C$98,$A42&gt;30),AND($C$99=1, $A42&gt;14)),"---",旅綜險簡易版費率表試算!BJ35))</f>
        <v>---</v>
      </c>
      <c r="G42" s="177" t="str">
        <f ca="1">IF(LEN($C$10)&gt;0,"",IF(OR(AND($C$98,$A42&gt;30),AND($C$99=1, $A42&gt;14)),"---",旅綜險簡易版費率表試算!BY35))</f>
        <v>---</v>
      </c>
      <c r="H42" s="181">
        <f ca="1">IF(LEN($C$10)&gt;0,"", IF(OR(AND($D$98,$A42&gt;30),AND($D$99=1, $A42&gt;14)),"---",旅綜險簡易版費率表試算!CN35))</f>
        <v>1222</v>
      </c>
      <c r="I42" s="162">
        <f ca="1">IF(LEN($C$10)&gt;0,"",IF(OR(AND($D$98,$A42&gt;30),AND($D$99=1, $A42&gt;14)),"---",旅綜險簡易版費率表試算!DC35))</f>
        <v>1351</v>
      </c>
      <c r="J42" s="162">
        <f ca="1">IF(LEN($C$10)&gt;0,"",IF(OR(AND($D$98,$A42&gt;30),AND($D$99=1, $A42&gt;14)),"---",旅綜險簡易版費率表試算!DR35))</f>
        <v>1599</v>
      </c>
      <c r="K42" s="162">
        <f ca="1">IF(LEN($C$10)&gt;0,"",IF(OR(AND($D$98,$A42&gt;30),AND($D$99=1, $A42&gt;14)),"---",旅綜險簡易版費率表試算!EG35))</f>
        <v>1951</v>
      </c>
      <c r="L42" s="163">
        <f ca="1">IF(LEN($C$10)&gt;0,"",IF(OR(AND($D$98,$A42&gt;30),AND($D$99=1, $A42&gt;14)),"---",旅綜險簡易版費率表試算!EV35))</f>
        <v>2172</v>
      </c>
      <c r="M42" s="172" t="str">
        <f ca="1">IF(LEN($C$10)&gt;0,"",IF(OR(AND($E$98,$A42&gt;30),AND($E$99=1, $A42&gt;14)),"---",旅綜險簡易版費率表試算!FK35))</f>
        <v>---</v>
      </c>
      <c r="N42" s="162" t="str">
        <f ca="1">IF(LEN($C$10)&gt;0,"",IF(OR(AND($E$98,$A42&gt;30),AND($E$99=1, $A42&gt;14)),"---",旅綜險簡易版費率表試算!FZ35))</f>
        <v>---</v>
      </c>
      <c r="O42" s="162" t="str">
        <f ca="1">IF(LEN($C$10)&gt;0,"",IF(OR(AND($E$98,$A42&gt;30),AND($E$99=1, $A42&gt;14)),"---",旅綜險簡易版費率表試算!GO35))</f>
        <v>---</v>
      </c>
      <c r="P42" s="162" t="str">
        <f ca="1">IF(LEN($C$10)&gt;0,"",IF(OR(AND($E$98,$A42&gt;30),AND($E$99=1, $A42&gt;14)),"---",旅綜險簡易版費率表試算!HD35))</f>
        <v>---</v>
      </c>
      <c r="Q42" s="163" t="str">
        <f ca="1">IF(LEN($C$10)&gt;0,"",IF(OR(AND($E$98,$A42&gt;30),AND($E$99=1, $A42&gt;14)),"---",旅綜險簡易版費率表試算!HS35))</f>
        <v>---</v>
      </c>
    </row>
    <row r="43" spans="1:17" ht="13.2" customHeight="1">
      <c r="A43" s="610">
        <v>40</v>
      </c>
      <c r="B43" s="611"/>
      <c r="C43" s="176" t="str">
        <f ca="1">IF(LEN($C$10)&gt;0, "", IF(OR(AND($C$98,$A43&gt;30),AND($C$99=1, $A43&gt;14)), "---", 旅綜險簡易版費率表試算!Q36))</f>
        <v>---</v>
      </c>
      <c r="D43" s="161" t="str">
        <f ca="1">IF(LEN($C$10)&gt;0,"",IF(OR(AND($C$98,$A43&gt;30),AND($C$99=1, $A43&gt;14)),"---",旅綜險簡易版費率表試算!AF36))</f>
        <v>---</v>
      </c>
      <c r="E43" s="161" t="str">
        <f ca="1">IF(LEN($C$10)&gt;0,"",IF(OR(AND($C$98,$A43&gt;30),AND($C$99=1, $A43&gt;14)),"---",旅綜險簡易版費率表試算!AU36))</f>
        <v>---</v>
      </c>
      <c r="F43" s="161" t="str">
        <f ca="1">IF(LEN($C$10)&gt;0,"",IF(OR(AND($C$98,$A43&gt;30),AND($C$99=1, $A43&gt;14)),"---",旅綜險簡易版費率表試算!BJ36))</f>
        <v>---</v>
      </c>
      <c r="G43" s="177" t="str">
        <f ca="1">IF(LEN($C$10)&gt;0,"",IF(OR(AND($C$98,$A43&gt;30),AND($C$99=1, $A43&gt;14)),"---",旅綜險簡易版費率表試算!BY36))</f>
        <v>---</v>
      </c>
      <c r="H43" s="181">
        <f ca="1">IF(LEN($C$10)&gt;0,"", IF(OR(AND($D$98,$A43&gt;30),AND($D$99=1, $A43&gt;14)),"---",旅綜險簡易版費率表試算!CN36))</f>
        <v>1326</v>
      </c>
      <c r="I43" s="162">
        <f ca="1">IF(LEN($C$10)&gt;0,"",IF(OR(AND($D$98,$A43&gt;30),AND($D$99=1, $A43&gt;14)),"---",旅綜險簡易版費率表試算!DC36))</f>
        <v>1466</v>
      </c>
      <c r="J43" s="162">
        <f ca="1">IF(LEN($C$10)&gt;0,"",IF(OR(AND($D$98,$A43&gt;30),AND($D$99=1, $A43&gt;14)),"---",旅綜險簡易版費率表試算!DR36))</f>
        <v>1734</v>
      </c>
      <c r="K43" s="162">
        <f ca="1">IF(LEN($C$10)&gt;0,"",IF(OR(AND($D$98,$A43&gt;30),AND($D$99=1, $A43&gt;14)),"---",旅綜險簡易版費率表試算!EG36))</f>
        <v>2116</v>
      </c>
      <c r="L43" s="163">
        <f ca="1">IF(LEN($C$10)&gt;0,"",IF(OR(AND($D$98,$A43&gt;30),AND($D$99=1, $A43&gt;14)),"---",旅綜險簡易版費率表試算!EV36))</f>
        <v>2356</v>
      </c>
      <c r="M43" s="172" t="str">
        <f ca="1">IF(LEN($C$10)&gt;0,"",IF(OR(AND($E$98,$A43&gt;30),AND($E$99=1, $A43&gt;14)),"---",旅綜險簡易版費率表試算!FK36))</f>
        <v>---</v>
      </c>
      <c r="N43" s="162" t="str">
        <f ca="1">IF(LEN($C$10)&gt;0,"",IF(OR(AND($E$98,$A43&gt;30),AND($E$99=1, $A43&gt;14)),"---",旅綜險簡易版費率表試算!FZ36))</f>
        <v>---</v>
      </c>
      <c r="O43" s="162" t="str">
        <f ca="1">IF(LEN($C$10)&gt;0,"",IF(OR(AND($E$98,$A43&gt;30),AND($E$99=1, $A43&gt;14)),"---",旅綜險簡易版費率表試算!GO36))</f>
        <v>---</v>
      </c>
      <c r="P43" s="162" t="str">
        <f ca="1">IF(LEN($C$10)&gt;0,"",IF(OR(AND($E$98,$A43&gt;30),AND($E$99=1, $A43&gt;14)),"---",旅綜險簡易版費率表試算!HD36))</f>
        <v>---</v>
      </c>
      <c r="Q43" s="163" t="str">
        <f ca="1">IF(LEN($C$10)&gt;0,"",IF(OR(AND($E$98,$A43&gt;30),AND($E$99=1, $A43&gt;14)),"---",旅綜險簡易版費率表試算!HS36))</f>
        <v>---</v>
      </c>
    </row>
    <row r="44" spans="1:17" ht="13.2" customHeight="1">
      <c r="A44" s="610">
        <v>45</v>
      </c>
      <c r="B44" s="611"/>
      <c r="C44" s="176" t="str">
        <f ca="1">IF(LEN($C$10)&gt;0, "", IF(OR(AND($C$98,$A44&gt;30),AND($C$99=1, $A44&gt;14)), "---", 旅綜險簡易版費率表試算!Q37))</f>
        <v>---</v>
      </c>
      <c r="D44" s="161" t="str">
        <f ca="1">IF(LEN($C$10)&gt;0,"",IF(OR(AND($C$98,$A44&gt;30),AND($C$99=1, $A44&gt;14)),"---",旅綜險簡易版費率表試算!AF37))</f>
        <v>---</v>
      </c>
      <c r="E44" s="161" t="str">
        <f ca="1">IF(LEN($C$10)&gt;0,"",IF(OR(AND($C$98,$A44&gt;30),AND($C$99=1, $A44&gt;14)),"---",旅綜險簡易版費率表試算!AU37))</f>
        <v>---</v>
      </c>
      <c r="F44" s="161" t="str">
        <f ca="1">IF(LEN($C$10)&gt;0,"",IF(OR(AND($C$98,$A44&gt;30),AND($C$99=1, $A44&gt;14)),"---",旅綜險簡易版費率表試算!BJ37))</f>
        <v>---</v>
      </c>
      <c r="G44" s="177" t="str">
        <f ca="1">IF(LEN($C$10)&gt;0,"",IF(OR(AND($C$98,$A44&gt;30),AND($C$99=1, $A44&gt;14)),"---",旅綜險簡易版費率表試算!BY37))</f>
        <v>---</v>
      </c>
      <c r="H44" s="181">
        <f ca="1">IF(LEN($C$10)&gt;0,"", IF(OR(AND($D$98,$A44&gt;30),AND($D$99=1, $A44&gt;14)),"---",旅綜險簡易版費率表試算!CN37))</f>
        <v>1429</v>
      </c>
      <c r="I44" s="162">
        <f ca="1">IF(LEN($C$10)&gt;0,"",IF(OR(AND($D$98,$A44&gt;30),AND($D$99=1, $A44&gt;14)),"---",旅綜險簡易版費率表試算!DC37))</f>
        <v>1579</v>
      </c>
      <c r="J44" s="162">
        <f ca="1">IF(LEN($C$10)&gt;0,"",IF(OR(AND($D$98,$A44&gt;30),AND($D$99=1, $A44&gt;14)),"---",旅綜險簡易版費率表試算!DR37))</f>
        <v>1868</v>
      </c>
      <c r="K44" s="162">
        <f ca="1">IF(LEN($C$10)&gt;0,"",IF(OR(AND($D$98,$A44&gt;30),AND($D$99=1, $A44&gt;14)),"---",旅綜險簡易版費率表試算!EG37))</f>
        <v>2280</v>
      </c>
      <c r="L44" s="163">
        <f ca="1">IF(LEN($C$10)&gt;0,"",IF(OR(AND($D$98,$A44&gt;30),AND($D$99=1, $A44&gt;14)),"---",旅綜險簡易版費率表試算!EV37))</f>
        <v>2539</v>
      </c>
      <c r="M44" s="172" t="str">
        <f ca="1">IF(LEN($C$10)&gt;0,"",IF(OR(AND($E$98,$A44&gt;30),AND($E$99=1, $A44&gt;14)),"---",旅綜險簡易版費率表試算!FK37))</f>
        <v>---</v>
      </c>
      <c r="N44" s="162" t="str">
        <f ca="1">IF(LEN($C$10)&gt;0,"",IF(OR(AND($E$98,$A44&gt;30),AND($E$99=1, $A44&gt;14)),"---",旅綜險簡易版費率表試算!FZ37))</f>
        <v>---</v>
      </c>
      <c r="O44" s="162" t="str">
        <f ca="1">IF(LEN($C$10)&gt;0,"",IF(OR(AND($E$98,$A44&gt;30),AND($E$99=1, $A44&gt;14)),"---",旅綜險簡易版費率表試算!GO37))</f>
        <v>---</v>
      </c>
      <c r="P44" s="162" t="str">
        <f ca="1">IF(LEN($C$10)&gt;0,"",IF(OR(AND($E$98,$A44&gt;30),AND($E$99=1, $A44&gt;14)),"---",旅綜險簡易版費率表試算!HD37))</f>
        <v>---</v>
      </c>
      <c r="Q44" s="163" t="str">
        <f ca="1">IF(LEN($C$10)&gt;0,"",IF(OR(AND($E$98,$A44&gt;30),AND($E$99=1, $A44&gt;14)),"---",旅綜險簡易版費率表試算!HS37))</f>
        <v>---</v>
      </c>
    </row>
    <row r="45" spans="1:17" ht="13.2" customHeight="1">
      <c r="A45" s="610">
        <v>50</v>
      </c>
      <c r="B45" s="611"/>
      <c r="C45" s="176" t="str">
        <f ca="1">IF(LEN($C$10)&gt;0, "", IF(OR(AND($C$98,$A45&gt;30),AND($C$99=1, $A45&gt;14)), "---", 旅綜險簡易版費率表試算!Q38))</f>
        <v>---</v>
      </c>
      <c r="D45" s="161" t="str">
        <f ca="1">IF(LEN($C$10)&gt;0,"",IF(OR(AND($C$98,$A45&gt;30),AND($C$99=1, $A45&gt;14)),"---",旅綜險簡易版費率表試算!AF38))</f>
        <v>---</v>
      </c>
      <c r="E45" s="161" t="str">
        <f ca="1">IF(LEN($C$10)&gt;0,"",IF(OR(AND($C$98,$A45&gt;30),AND($C$99=1, $A45&gt;14)),"---",旅綜險簡易版費率表試算!AU38))</f>
        <v>---</v>
      </c>
      <c r="F45" s="161" t="str">
        <f ca="1">IF(LEN($C$10)&gt;0,"",IF(OR(AND($C$98,$A45&gt;30),AND($C$99=1, $A45&gt;14)),"---",旅綜險簡易版費率表試算!BJ38))</f>
        <v>---</v>
      </c>
      <c r="G45" s="177" t="str">
        <f ca="1">IF(LEN($C$10)&gt;0,"",IF(OR(AND($C$98,$A45&gt;30),AND($C$99=1, $A45&gt;14)),"---",旅綜險簡易版費率表試算!BY38))</f>
        <v>---</v>
      </c>
      <c r="H45" s="181">
        <f ca="1">IF(LEN($C$10)&gt;0,"", IF(OR(AND($D$98,$A45&gt;30),AND($D$99=1, $A45&gt;14)),"---",旅綜險簡易版費率表試算!CN38))</f>
        <v>1536</v>
      </c>
      <c r="I45" s="162">
        <f ca="1">IF(LEN($C$10)&gt;0,"",IF(OR(AND($D$98,$A45&gt;30),AND($D$99=1, $A45&gt;14)),"---",旅綜險簡易版費率表試算!DC38))</f>
        <v>1696</v>
      </c>
      <c r="J45" s="162">
        <f ca="1">IF(LEN($C$10)&gt;0,"",IF(OR(AND($D$98,$A45&gt;30),AND($D$99=1, $A45&gt;14)),"---",旅綜險簡易版費率表試算!DR38))</f>
        <v>2007</v>
      </c>
      <c r="K45" s="162">
        <f ca="1">IF(LEN($C$10)&gt;0,"",IF(OR(AND($D$98,$A45&gt;30),AND($D$99=1, $A45&gt;14)),"---",旅綜險簡易版費率表試算!EG38))</f>
        <v>2449</v>
      </c>
      <c r="L45" s="163">
        <f ca="1">IF(LEN($C$10)&gt;0,"",IF(OR(AND($D$98,$A45&gt;30),AND($D$99=1, $A45&gt;14)),"---",旅綜險簡易版費率表試算!EV38))</f>
        <v>2727</v>
      </c>
      <c r="M45" s="172" t="str">
        <f ca="1">IF(LEN($C$10)&gt;0,"",IF(OR(AND($E$98,$A45&gt;30),AND($E$99=1, $A45&gt;14)),"---",旅綜險簡易版費率表試算!FK38))</f>
        <v>---</v>
      </c>
      <c r="N45" s="162" t="str">
        <f ca="1">IF(LEN($C$10)&gt;0,"",IF(OR(AND($E$98,$A45&gt;30),AND($E$99=1, $A45&gt;14)),"---",旅綜險簡易版費率表試算!FZ38))</f>
        <v>---</v>
      </c>
      <c r="O45" s="162" t="str">
        <f ca="1">IF(LEN($C$10)&gt;0,"",IF(OR(AND($E$98,$A45&gt;30),AND($E$99=1, $A45&gt;14)),"---",旅綜險簡易版費率表試算!GO38))</f>
        <v>---</v>
      </c>
      <c r="P45" s="162" t="str">
        <f ca="1">IF(LEN($C$10)&gt;0,"",IF(OR(AND($E$98,$A45&gt;30),AND($E$99=1, $A45&gt;14)),"---",旅綜險簡易版費率表試算!HD38))</f>
        <v>---</v>
      </c>
      <c r="Q45" s="163" t="str">
        <f ca="1">IF(LEN($C$10)&gt;0,"",IF(OR(AND($E$98,$A45&gt;30),AND($E$99=1, $A45&gt;14)),"---",旅綜險簡易版費率表試算!HS38))</f>
        <v>---</v>
      </c>
    </row>
    <row r="46" spans="1:17" ht="13.2" customHeight="1">
      <c r="A46" s="610">
        <v>55</v>
      </c>
      <c r="B46" s="611"/>
      <c r="C46" s="176" t="str">
        <f ca="1">IF(LEN($C$10)&gt;0, "", IF(OR(AND($C$98,$A46&gt;30),AND($C$99=1, $A46&gt;14)), "---", 旅綜險簡易版費率表試算!Q39))</f>
        <v>---</v>
      </c>
      <c r="D46" s="161" t="str">
        <f ca="1">IF(LEN($C$10)&gt;0,"",IF(OR(AND($C$98,$A46&gt;30),AND($C$99=1, $A46&gt;14)),"---",旅綜險簡易版費率表試算!AF39))</f>
        <v>---</v>
      </c>
      <c r="E46" s="161" t="str">
        <f ca="1">IF(LEN($C$10)&gt;0,"",IF(OR(AND($C$98,$A46&gt;30),AND($C$99=1, $A46&gt;14)),"---",旅綜險簡易版費率表試算!AU39))</f>
        <v>---</v>
      </c>
      <c r="F46" s="161" t="str">
        <f ca="1">IF(LEN($C$10)&gt;0,"",IF(OR(AND($C$98,$A46&gt;30),AND($C$99=1, $A46&gt;14)),"---",旅綜險簡易版費率表試算!BJ39))</f>
        <v>---</v>
      </c>
      <c r="G46" s="177" t="str">
        <f ca="1">IF(LEN($C$10)&gt;0,"",IF(OR(AND($C$98,$A46&gt;30),AND($C$99=1, $A46&gt;14)),"---",旅綜險簡易版費率表試算!BY39))</f>
        <v>---</v>
      </c>
      <c r="H46" s="181">
        <f ca="1">IF(LEN($C$10)&gt;0,"", IF(OR(AND($D$98,$A46&gt;30),AND($D$99=1, $A46&gt;14)),"---",旅綜險簡易版費率表試算!CN39))</f>
        <v>1642</v>
      </c>
      <c r="I46" s="162">
        <f ca="1">IF(LEN($C$10)&gt;0,"",IF(OR(AND($D$98,$A46&gt;30),AND($D$99=1, $A46&gt;14)),"---",旅綜險簡易版費率表試算!DC39))</f>
        <v>1814</v>
      </c>
      <c r="J46" s="162">
        <f ca="1">IF(LEN($C$10)&gt;0,"",IF(OR(AND($D$98,$A46&gt;30),AND($D$99=1, $A46&gt;14)),"---",旅綜險簡易版費率表試算!DR39))</f>
        <v>2146</v>
      </c>
      <c r="K46" s="162">
        <f ca="1">IF(LEN($C$10)&gt;0,"",IF(OR(AND($D$98,$A46&gt;30),AND($D$99=1, $A46&gt;14)),"---",旅綜險簡易版費率表試算!EG39))</f>
        <v>2617</v>
      </c>
      <c r="L46" s="163">
        <f ca="1">IF(LEN($C$10)&gt;0,"",IF(OR(AND($D$98,$A46&gt;30),AND($D$99=1, $A46&gt;14)),"---",旅綜險簡易版費率表試算!EV39))</f>
        <v>2914</v>
      </c>
      <c r="M46" s="172" t="str">
        <f ca="1">IF(LEN($C$10)&gt;0,"",IF(OR(AND($E$98,$A46&gt;30),AND($E$99=1, $A46&gt;14)),"---",旅綜險簡易版費率表試算!FK39))</f>
        <v>---</v>
      </c>
      <c r="N46" s="162" t="str">
        <f ca="1">IF(LEN($C$10)&gt;0,"",IF(OR(AND($E$98,$A46&gt;30),AND($E$99=1, $A46&gt;14)),"---",旅綜險簡易版費率表試算!FZ39))</f>
        <v>---</v>
      </c>
      <c r="O46" s="162" t="str">
        <f ca="1">IF(LEN($C$10)&gt;0,"",IF(OR(AND($E$98,$A46&gt;30),AND($E$99=1, $A46&gt;14)),"---",旅綜險簡易版費率表試算!GO39))</f>
        <v>---</v>
      </c>
      <c r="P46" s="162" t="str">
        <f ca="1">IF(LEN($C$10)&gt;0,"",IF(OR(AND($E$98,$A46&gt;30),AND($E$99=1, $A46&gt;14)),"---",旅綜險簡易版費率表試算!HD39))</f>
        <v>---</v>
      </c>
      <c r="Q46" s="163" t="str">
        <f ca="1">IF(LEN($C$10)&gt;0,"",IF(OR(AND($E$98,$A46&gt;30),AND($E$99=1, $A46&gt;14)),"---",旅綜險簡易版費率表試算!HS39))</f>
        <v>---</v>
      </c>
    </row>
    <row r="47" spans="1:17" ht="13.2" customHeight="1">
      <c r="A47" s="610">
        <v>60</v>
      </c>
      <c r="B47" s="611"/>
      <c r="C47" s="176" t="str">
        <f ca="1">IF(LEN($C$10)&gt;0, "", IF(OR(AND($C$98,$A47&gt;30),AND($C$99=1, $A47&gt;14)), "---", 旅綜險簡易版費率表試算!Q40))</f>
        <v>---</v>
      </c>
      <c r="D47" s="161" t="str">
        <f ca="1">IF(LEN($C$10)&gt;0,"",IF(OR(AND($C$98,$A47&gt;30),AND($C$99=1, $A47&gt;14)),"---",旅綜險簡易版費率表試算!AF40))</f>
        <v>---</v>
      </c>
      <c r="E47" s="161" t="str">
        <f ca="1">IF(LEN($C$10)&gt;0,"",IF(OR(AND($C$98,$A47&gt;30),AND($C$99=1, $A47&gt;14)),"---",旅綜險簡易版費率表試算!AU40))</f>
        <v>---</v>
      </c>
      <c r="F47" s="161" t="str">
        <f ca="1">IF(LEN($C$10)&gt;0,"",IF(OR(AND($C$98,$A47&gt;30),AND($C$99=1, $A47&gt;14)),"---",旅綜險簡易版費率表試算!BJ40))</f>
        <v>---</v>
      </c>
      <c r="G47" s="177" t="str">
        <f ca="1">IF(LEN($C$10)&gt;0,"",IF(OR(AND($C$98,$A47&gt;30),AND($C$99=1, $A47&gt;14)),"---",旅綜險簡易版費率表試算!BY40))</f>
        <v>---</v>
      </c>
      <c r="H47" s="181">
        <f ca="1">IF(LEN($C$10)&gt;0,"", IF(OR(AND($D$98,$A47&gt;30),AND($D$99=1, $A47&gt;14)),"---",旅綜險簡易版費率表試算!CN40))</f>
        <v>1747</v>
      </c>
      <c r="I47" s="162">
        <f ca="1">IF(LEN($C$10)&gt;0,"",IF(OR(AND($D$98,$A47&gt;30),AND($D$99=1, $A47&gt;14)),"---",旅綜險簡易版費率表試算!DC40))</f>
        <v>1929</v>
      </c>
      <c r="J47" s="162">
        <f ca="1">IF(LEN($C$10)&gt;0,"",IF(OR(AND($D$98,$A47&gt;30),AND($D$99=1, $A47&gt;14)),"---",旅綜險簡易版費率表試算!DR40))</f>
        <v>2283</v>
      </c>
      <c r="K47" s="162">
        <f ca="1">IF(LEN($C$10)&gt;0,"",IF(OR(AND($D$98,$A47&gt;30),AND($D$99=1, $A47&gt;14)),"---",旅綜險簡易版費率表試算!EG40))</f>
        <v>2784</v>
      </c>
      <c r="L47" s="163">
        <f ca="1">IF(LEN($C$10)&gt;0,"",IF(OR(AND($D$98,$A47&gt;30),AND($D$99=1, $A47&gt;14)),"---",旅綜險簡易版費率表試算!EV40))</f>
        <v>3100</v>
      </c>
      <c r="M47" s="172" t="str">
        <f ca="1">IF(LEN($C$10)&gt;0,"",IF(OR(AND($E$98,$A47&gt;30),AND($E$99=1, $A47&gt;14)),"---",旅綜險簡易版費率表試算!FK40))</f>
        <v>---</v>
      </c>
      <c r="N47" s="162" t="str">
        <f ca="1">IF(LEN($C$10)&gt;0,"",IF(OR(AND($E$98,$A47&gt;30),AND($E$99=1, $A47&gt;14)),"---",旅綜險簡易版費率表試算!FZ40))</f>
        <v>---</v>
      </c>
      <c r="O47" s="162" t="str">
        <f ca="1">IF(LEN($C$10)&gt;0,"",IF(OR(AND($E$98,$A47&gt;30),AND($E$99=1, $A47&gt;14)),"---",旅綜險簡易版費率表試算!GO40))</f>
        <v>---</v>
      </c>
      <c r="P47" s="162" t="str">
        <f ca="1">IF(LEN($C$10)&gt;0,"",IF(OR(AND($E$98,$A47&gt;30),AND($E$99=1, $A47&gt;14)),"---",旅綜險簡易版費率表試算!HD40))</f>
        <v>---</v>
      </c>
      <c r="Q47" s="163" t="str">
        <f ca="1">IF(LEN($C$10)&gt;0,"",IF(OR(AND($E$98,$A47&gt;30),AND($E$99=1, $A47&gt;14)),"---",旅綜險簡易版費率表試算!HS40))</f>
        <v>---</v>
      </c>
    </row>
    <row r="48" spans="1:17" ht="13.2" customHeight="1">
      <c r="A48" s="610">
        <v>70</v>
      </c>
      <c r="B48" s="611"/>
      <c r="C48" s="176" t="str">
        <f ca="1">IF(LEN($C$10)&gt;0, "", IF(OR(AND($C$98,$A48&gt;30),AND($C$99=1, $A48&gt;14)), "---", 旅綜險簡易版費率表試算!Q41))</f>
        <v>---</v>
      </c>
      <c r="D48" s="161" t="str">
        <f ca="1">IF(LEN($C$10)&gt;0,"",IF(OR(AND($C$98,$A48&gt;30),AND($C$99=1, $A48&gt;14)),"---",旅綜險簡易版費率表試算!AF41))</f>
        <v>---</v>
      </c>
      <c r="E48" s="161" t="str">
        <f ca="1">IF(LEN($C$10)&gt;0,"",IF(OR(AND($C$98,$A48&gt;30),AND($C$99=1, $A48&gt;14)),"---",旅綜險簡易版費率表試算!AU41))</f>
        <v>---</v>
      </c>
      <c r="F48" s="161" t="str">
        <f ca="1">IF(LEN($C$10)&gt;0,"",IF(OR(AND($C$98,$A48&gt;30),AND($C$99=1, $A48&gt;14)),"---",旅綜險簡易版費率表試算!BJ41))</f>
        <v>---</v>
      </c>
      <c r="G48" s="177" t="str">
        <f ca="1">IF(LEN($C$10)&gt;0,"",IF(OR(AND($C$98,$A48&gt;30),AND($C$99=1, $A48&gt;14)),"---",旅綜險簡易版費率表試算!BY41))</f>
        <v>---</v>
      </c>
      <c r="H48" s="181">
        <f ca="1">IF(LEN($C$10)&gt;0,"", IF(OR(AND($D$98,$A48&gt;30),AND($D$99=1, $A48&gt;14)),"---",旅綜險簡易版費率表試算!CN41))</f>
        <v>1887</v>
      </c>
      <c r="I48" s="162">
        <f ca="1">IF(LEN($C$10)&gt;0,"",IF(OR(AND($D$98,$A48&gt;30),AND($D$99=1, $A48&gt;14)),"---",旅綜險簡易版費率表試算!DC41))</f>
        <v>2085</v>
      </c>
      <c r="J48" s="162">
        <f ca="1">IF(LEN($C$10)&gt;0,"",IF(OR(AND($D$98,$A48&gt;30),AND($D$99=1, $A48&gt;14)),"---",旅綜險簡易版費率表試算!DR41))</f>
        <v>2468</v>
      </c>
      <c r="K48" s="162">
        <f ca="1">IF(LEN($C$10)&gt;0,"",IF(OR(AND($D$98,$A48&gt;30),AND($D$99=1, $A48&gt;14)),"---",旅綜險簡易版費率表試算!EG41))</f>
        <v>3010</v>
      </c>
      <c r="L48" s="163">
        <f ca="1">IF(LEN($C$10)&gt;0,"",IF(OR(AND($D$98,$A48&gt;30),AND($D$99=1, $A48&gt;14)),"---",旅綜險簡易版費率表試算!EV41))</f>
        <v>3352</v>
      </c>
      <c r="M48" s="172" t="str">
        <f ca="1">IF(LEN($C$10)&gt;0,"",IF(OR(AND($E$98,$A48&gt;30),AND($E$99=1, $A48&gt;14)),"---",旅綜險簡易版費率表試算!FK41))</f>
        <v>---</v>
      </c>
      <c r="N48" s="162" t="str">
        <f ca="1">IF(LEN($C$10)&gt;0,"",IF(OR(AND($E$98,$A48&gt;30),AND($E$99=1, $A48&gt;14)),"---",旅綜險簡易版費率表試算!FZ41))</f>
        <v>---</v>
      </c>
      <c r="O48" s="162" t="str">
        <f ca="1">IF(LEN($C$10)&gt;0,"",IF(OR(AND($E$98,$A48&gt;30),AND($E$99=1, $A48&gt;14)),"---",旅綜險簡易版費率表試算!GO41))</f>
        <v>---</v>
      </c>
      <c r="P48" s="162" t="str">
        <f ca="1">IF(LEN($C$10)&gt;0,"",IF(OR(AND($E$98,$A48&gt;30),AND($E$99=1, $A48&gt;14)),"---",旅綜險簡易版費率表試算!HD41))</f>
        <v>---</v>
      </c>
      <c r="Q48" s="163" t="str">
        <f ca="1">IF(LEN($C$10)&gt;0,"",IF(OR(AND($E$98,$A48&gt;30),AND($E$99=1, $A48&gt;14)),"---",旅綜險簡易版費率表試算!HS41))</f>
        <v>---</v>
      </c>
    </row>
    <row r="49" spans="1:17" ht="13.2" customHeight="1">
      <c r="A49" s="610">
        <v>80</v>
      </c>
      <c r="B49" s="611"/>
      <c r="C49" s="176" t="str">
        <f ca="1">IF(LEN($C$10)&gt;0, "", IF(OR(AND($C$98,$A49&gt;30),AND($C$99=1, $A49&gt;14)), "---", 旅綜險簡易版費率表試算!Q42))</f>
        <v>---</v>
      </c>
      <c r="D49" s="161" t="str">
        <f ca="1">IF(LEN($C$10)&gt;0,"",IF(OR(AND($C$98,$A49&gt;30),AND($C$99=1, $A49&gt;14)),"---",旅綜險簡易版費率表試算!AF42))</f>
        <v>---</v>
      </c>
      <c r="E49" s="161" t="str">
        <f ca="1">IF(LEN($C$10)&gt;0,"",IF(OR(AND($C$98,$A49&gt;30),AND($C$99=1, $A49&gt;14)),"---",旅綜險簡易版費率表試算!AU42))</f>
        <v>---</v>
      </c>
      <c r="F49" s="161" t="str">
        <f ca="1">IF(LEN($C$10)&gt;0,"",IF(OR(AND($C$98,$A49&gt;30),AND($C$99=1, $A49&gt;14)),"---",旅綜險簡易版費率表試算!BJ42))</f>
        <v>---</v>
      </c>
      <c r="G49" s="177" t="str">
        <f ca="1">IF(LEN($C$10)&gt;0,"",IF(OR(AND($C$98,$A49&gt;30),AND($C$99=1, $A49&gt;14)),"---",旅綜險簡易版費率表試算!BY42))</f>
        <v>---</v>
      </c>
      <c r="H49" s="181">
        <f ca="1">IF(LEN($C$10)&gt;0,"", IF(OR(AND($D$98,$A49&gt;30),AND($D$99=1, $A49&gt;14)),"---",旅綜險簡易版費率表試算!CN42))</f>
        <v>2023</v>
      </c>
      <c r="I49" s="162">
        <f ca="1">IF(LEN($C$10)&gt;0,"",IF(OR(AND($D$98,$A49&gt;30),AND($D$99=1, $A49&gt;14)),"---",旅綜險簡易版費率表試算!DC42))</f>
        <v>2235</v>
      </c>
      <c r="J49" s="162">
        <f ca="1">IF(LEN($C$10)&gt;0,"",IF(OR(AND($D$98,$A49&gt;30),AND($D$99=1, $A49&gt;14)),"---",旅綜險簡易版費率表試算!DR42))</f>
        <v>2648</v>
      </c>
      <c r="K49" s="162">
        <f ca="1">IF(LEN($C$10)&gt;0,"",IF(OR(AND($D$98,$A49&gt;30),AND($D$99=1, $A49&gt;14)),"---",旅綜險簡易版費率表試算!EG42))</f>
        <v>3232</v>
      </c>
      <c r="L49" s="163">
        <f ca="1">IF(LEN($C$10)&gt;0,"",IF(OR(AND($D$98,$A49&gt;30),AND($D$99=1, $A49&gt;14)),"---",旅綜險簡易版費率表試算!EV42))</f>
        <v>3600</v>
      </c>
      <c r="M49" s="172" t="str">
        <f ca="1">IF(LEN($C$10)&gt;0,"",IF(OR(AND($E$98,$A49&gt;30),AND($E$99=1, $A49&gt;14)),"---",旅綜險簡易版費率表試算!FK42))</f>
        <v>---</v>
      </c>
      <c r="N49" s="162" t="str">
        <f ca="1">IF(LEN($C$10)&gt;0,"",IF(OR(AND($E$98,$A49&gt;30),AND($E$99=1, $A49&gt;14)),"---",旅綜險簡易版費率表試算!FZ42))</f>
        <v>---</v>
      </c>
      <c r="O49" s="162" t="str">
        <f ca="1">IF(LEN($C$10)&gt;0,"",IF(OR(AND($E$98,$A49&gt;30),AND($E$99=1, $A49&gt;14)),"---",旅綜險簡易版費率表試算!GO42))</f>
        <v>---</v>
      </c>
      <c r="P49" s="162" t="str">
        <f ca="1">IF(LEN($C$10)&gt;0,"",IF(OR(AND($E$98,$A49&gt;30),AND($E$99=1, $A49&gt;14)),"---",旅綜險簡易版費率表試算!HD42))</f>
        <v>---</v>
      </c>
      <c r="Q49" s="163" t="str">
        <f ca="1">IF(LEN($C$10)&gt;0,"",IF(OR(AND($E$98,$A49&gt;30),AND($E$99=1, $A49&gt;14)),"---",旅綜險簡易版費率表試算!HS42))</f>
        <v>---</v>
      </c>
    </row>
    <row r="50" spans="1:17" ht="13.2" customHeight="1">
      <c r="A50" s="610">
        <v>90</v>
      </c>
      <c r="B50" s="611"/>
      <c r="C50" s="176" t="str">
        <f ca="1">IF(LEN($C$10)&gt;0, "", IF(OR(AND($C$98,$A50&gt;30),AND($C$99=1, $A50&gt;14)), "---", 旅綜險簡易版費率表試算!Q43))</f>
        <v>---</v>
      </c>
      <c r="D50" s="161" t="str">
        <f ca="1">IF(LEN($C$10)&gt;0,"",IF(OR(AND($C$98,$A50&gt;30),AND($C$99=1, $A50&gt;14)),"---",旅綜險簡易版費率表試算!AF43))</f>
        <v>---</v>
      </c>
      <c r="E50" s="161" t="str">
        <f ca="1">IF(LEN($C$10)&gt;0,"",IF(OR(AND($C$98,$A50&gt;30),AND($C$99=1, $A50&gt;14)),"---",旅綜險簡易版費率表試算!AU43))</f>
        <v>---</v>
      </c>
      <c r="F50" s="161" t="str">
        <f ca="1">IF(LEN($C$10)&gt;0,"",IF(OR(AND($C$98,$A50&gt;30),AND($C$99=1, $A50&gt;14)),"---",旅綜險簡易版費率表試算!BJ43))</f>
        <v>---</v>
      </c>
      <c r="G50" s="177" t="str">
        <f ca="1">IF(LEN($C$10)&gt;0,"",IF(OR(AND($C$98,$A50&gt;30),AND($C$99=1, $A50&gt;14)),"---",旅綜險簡易版費率表試算!BY43))</f>
        <v>---</v>
      </c>
      <c r="H50" s="181">
        <f ca="1">IF(LEN($C$10)&gt;0,"", IF(OR(AND($D$98,$A50&gt;30),AND($D$99=1, $A50&gt;14)),"---",旅綜險簡易版費率表試算!CN43))</f>
        <v>2160</v>
      </c>
      <c r="I50" s="162">
        <f ca="1">IF(LEN($C$10)&gt;0,"",IF(OR(AND($D$98,$A50&gt;30),AND($D$99=1, $A50&gt;14)),"---",旅綜險簡易版費率表試算!DC43))</f>
        <v>2388</v>
      </c>
      <c r="J50" s="162">
        <f ca="1">IF(LEN($C$10)&gt;0,"",IF(OR(AND($D$98,$A50&gt;30),AND($D$99=1, $A50&gt;14)),"---",旅綜險簡易版費率表試算!DR43))</f>
        <v>2830</v>
      </c>
      <c r="K50" s="162">
        <f ca="1">IF(LEN($C$10)&gt;0,"",IF(OR(AND($D$98,$A50&gt;30),AND($D$99=1, $A50&gt;14)),"---",旅綜險簡易版費率表試算!EG43))</f>
        <v>3455</v>
      </c>
      <c r="L50" s="163">
        <f ca="1">IF(LEN($C$10)&gt;0,"",IF(OR(AND($D$98,$A50&gt;30),AND($D$99=1, $A50&gt;14)),"---",旅綜險簡易版費率表試算!EV43))</f>
        <v>3849</v>
      </c>
      <c r="M50" s="172" t="str">
        <f ca="1">IF(LEN($C$10)&gt;0,"",IF(OR(AND($E$98,$A50&gt;30),AND($E$99=1, $A50&gt;14)),"---",旅綜險簡易版費率表試算!FK43))</f>
        <v>---</v>
      </c>
      <c r="N50" s="162" t="str">
        <f ca="1">IF(LEN($C$10)&gt;0,"",IF(OR(AND($E$98,$A50&gt;30),AND($E$99=1, $A50&gt;14)),"---",旅綜險簡易版費率表試算!FZ43))</f>
        <v>---</v>
      </c>
      <c r="O50" s="162" t="str">
        <f ca="1">IF(LEN($C$10)&gt;0,"",IF(OR(AND($E$98,$A50&gt;30),AND($E$99=1, $A50&gt;14)),"---",旅綜險簡易版費率表試算!GO43))</f>
        <v>---</v>
      </c>
      <c r="P50" s="162" t="str">
        <f ca="1">IF(LEN($C$10)&gt;0,"",IF(OR(AND($E$98,$A50&gt;30),AND($E$99=1, $A50&gt;14)),"---",旅綜險簡易版費率表試算!HD43))</f>
        <v>---</v>
      </c>
      <c r="Q50" s="163" t="str">
        <f ca="1">IF(LEN($C$10)&gt;0,"",IF(OR(AND($E$98,$A50&gt;30),AND($E$99=1, $A50&gt;14)),"---",旅綜險簡易版費率表試算!HS43))</f>
        <v>---</v>
      </c>
    </row>
    <row r="51" spans="1:17" ht="13.2" customHeight="1">
      <c r="A51" s="610">
        <v>100</v>
      </c>
      <c r="B51" s="611"/>
      <c r="C51" s="176" t="str">
        <f ca="1">IF(LEN($C$10)&gt;0, "", IF(OR(AND($C$98,$A51&gt;30),AND($C$99=1, $A51&gt;14)), "---", 旅綜險簡易版費率表試算!Q44))</f>
        <v>---</v>
      </c>
      <c r="D51" s="161" t="str">
        <f ca="1">IF(LEN($C$10)&gt;0,"",IF(OR(AND($C$98,$A51&gt;30),AND($C$99=1, $A51&gt;14)),"---",旅綜險簡易版費率表試算!AF44))</f>
        <v>---</v>
      </c>
      <c r="E51" s="161" t="str">
        <f ca="1">IF(LEN($C$10)&gt;0,"",IF(OR(AND($C$98,$A51&gt;30),AND($C$99=1, $A51&gt;14)),"---",旅綜險簡易版費率表試算!AU44))</f>
        <v>---</v>
      </c>
      <c r="F51" s="161" t="str">
        <f ca="1">IF(LEN($C$10)&gt;0,"",IF(OR(AND($C$98,$A51&gt;30),AND($C$99=1, $A51&gt;14)),"---",旅綜險簡易版費率表試算!BJ44))</f>
        <v>---</v>
      </c>
      <c r="G51" s="177" t="str">
        <f ca="1">IF(LEN($C$10)&gt;0,"",IF(OR(AND($C$98,$A51&gt;30),AND($C$99=1, $A51&gt;14)),"---",旅綜險簡易版費率表試算!BY44))</f>
        <v>---</v>
      </c>
      <c r="H51" s="181">
        <f ca="1">IF(LEN($C$10)&gt;0,"", IF(OR(AND($D$98,$A51&gt;30),AND($D$99=1, $A51&gt;14)),"---",旅綜險簡易版費率表試算!CN44))</f>
        <v>2287</v>
      </c>
      <c r="I51" s="162">
        <f ca="1">IF(LEN($C$10)&gt;0,"",IF(OR(AND($D$98,$A51&gt;30),AND($D$99=1, $A51&gt;14)),"---",旅綜險簡易版費率表試算!DC44))</f>
        <v>2528</v>
      </c>
      <c r="J51" s="162">
        <f ca="1">IF(LEN($C$10)&gt;0,"",IF(OR(AND($D$98,$A51&gt;30),AND($D$99=1, $A51&gt;14)),"---",旅綜險簡易版費率表試算!DR44))</f>
        <v>2995</v>
      </c>
      <c r="K51" s="162">
        <f ca="1">IF(LEN($C$10)&gt;0,"",IF(OR(AND($D$98,$A51&gt;30),AND($D$99=1, $A51&gt;14)),"---",旅綜險簡易版費率表試算!EG44))</f>
        <v>3656</v>
      </c>
      <c r="L51" s="163">
        <f ca="1">IF(LEN($C$10)&gt;0,"",IF(OR(AND($D$98,$A51&gt;30),AND($D$99=1, $A51&gt;14)),"---",旅綜險簡易版費率表試算!EV44))</f>
        <v>4072</v>
      </c>
      <c r="M51" s="172" t="str">
        <f ca="1">IF(LEN($C$10)&gt;0,"",IF(OR(AND($E$98,$A51&gt;30),AND($E$99=1, $A51&gt;14)),"---",旅綜險簡易版費率表試算!FK44))</f>
        <v>---</v>
      </c>
      <c r="N51" s="162" t="str">
        <f ca="1">IF(LEN($C$10)&gt;0,"",IF(OR(AND($E$98,$A51&gt;30),AND($E$99=1, $A51&gt;14)),"---",旅綜險簡易版費率表試算!FZ44))</f>
        <v>---</v>
      </c>
      <c r="O51" s="162" t="str">
        <f ca="1">IF(LEN($C$10)&gt;0,"",IF(OR(AND($E$98,$A51&gt;30),AND($E$99=1, $A51&gt;14)),"---",旅綜險簡易版費率表試算!GO44))</f>
        <v>---</v>
      </c>
      <c r="P51" s="162" t="str">
        <f ca="1">IF(LEN($C$10)&gt;0,"",IF(OR(AND($E$98,$A51&gt;30),AND($E$99=1, $A51&gt;14)),"---",旅綜險簡易版費率表試算!HD44))</f>
        <v>---</v>
      </c>
      <c r="Q51" s="163" t="str">
        <f ca="1">IF(LEN($C$10)&gt;0,"",IF(OR(AND($E$98,$A51&gt;30),AND($E$99=1, $A51&gt;14)),"---",旅綜險簡易版費率表試算!HS44))</f>
        <v>---</v>
      </c>
    </row>
    <row r="52" spans="1:17" ht="13.2" customHeight="1">
      <c r="A52" s="610">
        <v>110</v>
      </c>
      <c r="B52" s="611"/>
      <c r="C52" s="176" t="str">
        <f ca="1">IF(LEN($C$10)&gt;0, "", IF(OR(AND($C$98,$A52&gt;30),AND($C$99=1, $A52&gt;14)), "---", 旅綜險簡易版費率表試算!Q45))</f>
        <v>---</v>
      </c>
      <c r="D52" s="161" t="str">
        <f ca="1">IF(LEN($C$10)&gt;0,"",IF(OR(AND($C$98,$A52&gt;30),AND($C$99=1, $A52&gt;14)),"---",旅綜險簡易版費率表試算!AF45))</f>
        <v>---</v>
      </c>
      <c r="E52" s="161" t="str">
        <f ca="1">IF(LEN($C$10)&gt;0,"",IF(OR(AND($C$98,$A52&gt;30),AND($C$99=1, $A52&gt;14)),"---",旅綜險簡易版費率表試算!AU45))</f>
        <v>---</v>
      </c>
      <c r="F52" s="161" t="str">
        <f ca="1">IF(LEN($C$10)&gt;0,"",IF(OR(AND($C$98,$A52&gt;30),AND($C$99=1, $A52&gt;14)),"---",旅綜險簡易版費率表試算!BJ45))</f>
        <v>---</v>
      </c>
      <c r="G52" s="177" t="str">
        <f ca="1">IF(LEN($C$10)&gt;0,"",IF(OR(AND($C$98,$A52&gt;30),AND($C$99=1, $A52&gt;14)),"---",旅綜險簡易版費率表試算!BY45))</f>
        <v>---</v>
      </c>
      <c r="H52" s="181">
        <f ca="1">IF(LEN($C$10)&gt;0,"", IF(OR(AND($D$98,$A52&gt;30),AND($D$99=1, $A52&gt;14)),"---",旅綜險簡易版費率表試算!CN45))</f>
        <v>2409</v>
      </c>
      <c r="I52" s="162">
        <f ca="1">IF(LEN($C$10)&gt;0,"",IF(OR(AND($D$98,$A52&gt;30),AND($D$99=1, $A52&gt;14)),"---",旅綜險簡易版費率表試算!DC45))</f>
        <v>2663</v>
      </c>
      <c r="J52" s="162">
        <f ca="1">IF(LEN($C$10)&gt;0,"",IF(OR(AND($D$98,$A52&gt;30),AND($D$99=1, $A52&gt;14)),"---",旅綜險簡易版費率表試算!DR45))</f>
        <v>3156</v>
      </c>
      <c r="K52" s="162">
        <f ca="1">IF(LEN($C$10)&gt;0,"",IF(OR(AND($D$98,$A52&gt;30),AND($D$99=1, $A52&gt;14)),"---",旅綜險簡易版費率表試算!EG45))</f>
        <v>3852</v>
      </c>
      <c r="L52" s="163">
        <f ca="1">IF(LEN($C$10)&gt;0,"",IF(OR(AND($D$98,$A52&gt;30),AND($D$99=1, $A52&gt;14)),"---",旅綜險簡易版費率表試算!EV45))</f>
        <v>4292</v>
      </c>
      <c r="M52" s="172" t="str">
        <f ca="1">IF(LEN($C$10)&gt;0,"",IF(OR(AND($E$98,$A52&gt;30),AND($E$99=1, $A52&gt;14)),"---",旅綜險簡易版費率表試算!FK45))</f>
        <v>---</v>
      </c>
      <c r="N52" s="162" t="str">
        <f ca="1">IF(LEN($C$10)&gt;0,"",IF(OR(AND($E$98,$A52&gt;30),AND($E$99=1, $A52&gt;14)),"---",旅綜險簡易版費率表試算!FZ45))</f>
        <v>---</v>
      </c>
      <c r="O52" s="162" t="str">
        <f ca="1">IF(LEN($C$10)&gt;0,"",IF(OR(AND($E$98,$A52&gt;30),AND($E$99=1, $A52&gt;14)),"---",旅綜險簡易版費率表試算!GO45))</f>
        <v>---</v>
      </c>
      <c r="P52" s="162" t="str">
        <f ca="1">IF(LEN($C$10)&gt;0,"",IF(OR(AND($E$98,$A52&gt;30),AND($E$99=1, $A52&gt;14)),"---",旅綜險簡易版費率表試算!HD45))</f>
        <v>---</v>
      </c>
      <c r="Q52" s="163" t="str">
        <f ca="1">IF(LEN($C$10)&gt;0,"",IF(OR(AND($E$98,$A52&gt;30),AND($E$99=1, $A52&gt;14)),"---",旅綜險簡易版費率表試算!HS45))</f>
        <v>---</v>
      </c>
    </row>
    <row r="53" spans="1:17" ht="13.2" customHeight="1">
      <c r="A53" s="610">
        <v>120</v>
      </c>
      <c r="B53" s="611"/>
      <c r="C53" s="176" t="str">
        <f ca="1">IF(LEN($C$10)&gt;0, "", IF(OR(AND($C$98,$A53&gt;30),AND($C$99=1, $A53&gt;14)), "---", 旅綜險簡易版費率表試算!Q46))</f>
        <v>---</v>
      </c>
      <c r="D53" s="161" t="str">
        <f ca="1">IF(LEN($C$10)&gt;0,"",IF(OR(AND($C$98,$A53&gt;30),AND($C$99=1, $A53&gt;14)),"---",旅綜險簡易版費率表試算!AF46))</f>
        <v>---</v>
      </c>
      <c r="E53" s="161" t="str">
        <f ca="1">IF(LEN($C$10)&gt;0,"",IF(OR(AND($C$98,$A53&gt;30),AND($C$99=1, $A53&gt;14)),"---",旅綜險簡易版費率表試算!AU46))</f>
        <v>---</v>
      </c>
      <c r="F53" s="161" t="str">
        <f ca="1">IF(LEN($C$10)&gt;0,"",IF(OR(AND($C$98,$A53&gt;30),AND($C$99=1, $A53&gt;14)),"---",旅綜險簡易版費率表試算!BJ46))</f>
        <v>---</v>
      </c>
      <c r="G53" s="177" t="str">
        <f ca="1">IF(LEN($C$10)&gt;0,"",IF(OR(AND($C$98,$A53&gt;30),AND($C$99=1, $A53&gt;14)),"---",旅綜險簡易版費率表試算!BY46))</f>
        <v>---</v>
      </c>
      <c r="H53" s="181">
        <f ca="1">IF(LEN($C$10)&gt;0,"", IF(OR(AND($D$98,$A53&gt;30),AND($D$99=1, $A53&gt;14)),"---",旅綜險簡易版費率表試算!CN46))</f>
        <v>2532</v>
      </c>
      <c r="I53" s="162">
        <f ca="1">IF(LEN($C$10)&gt;0,"",IF(OR(AND($D$98,$A53&gt;30),AND($D$99=1, $A53&gt;14)),"---",旅綜險簡易版費率表試算!DC46))</f>
        <v>2799</v>
      </c>
      <c r="J53" s="162">
        <f ca="1">IF(LEN($C$10)&gt;0,"",IF(OR(AND($D$98,$A53&gt;30),AND($D$99=1, $A53&gt;14)),"---",旅綜險簡易版費率表試算!DR46))</f>
        <v>3317</v>
      </c>
      <c r="K53" s="162">
        <f ca="1">IF(LEN($C$10)&gt;0,"",IF(OR(AND($D$98,$A53&gt;30),AND($D$99=1, $A53&gt;14)),"---",旅綜險簡易版費率表試算!EG46))</f>
        <v>4049</v>
      </c>
      <c r="L53" s="163">
        <f ca="1">IF(LEN($C$10)&gt;0,"",IF(OR(AND($D$98,$A53&gt;30),AND($D$99=1, $A53&gt;14)),"---",旅綜險簡易版費率表試算!EV46))</f>
        <v>4511</v>
      </c>
      <c r="M53" s="172" t="str">
        <f ca="1">IF(LEN($C$10)&gt;0,"",IF(OR(AND($E$98,$A53&gt;30),AND($E$99=1, $A53&gt;14)),"---",旅綜險簡易版費率表試算!FK46))</f>
        <v>---</v>
      </c>
      <c r="N53" s="162" t="str">
        <f ca="1">IF(LEN($C$10)&gt;0,"",IF(OR(AND($E$98,$A53&gt;30),AND($E$99=1, $A53&gt;14)),"---",旅綜險簡易版費率表試算!FZ46))</f>
        <v>---</v>
      </c>
      <c r="O53" s="162" t="str">
        <f ca="1">IF(LEN($C$10)&gt;0,"",IF(OR(AND($E$98,$A53&gt;30),AND($E$99=1, $A53&gt;14)),"---",旅綜險簡易版費率表試算!GO46))</f>
        <v>---</v>
      </c>
      <c r="P53" s="162" t="str">
        <f ca="1">IF(LEN($C$10)&gt;0,"",IF(OR(AND($E$98,$A53&gt;30),AND($E$99=1, $A53&gt;14)),"---",旅綜險簡易版費率表試算!HD46))</f>
        <v>---</v>
      </c>
      <c r="Q53" s="163" t="str">
        <f ca="1">IF(LEN($C$10)&gt;0,"",IF(OR(AND($E$98,$A53&gt;30),AND($E$99=1, $A53&gt;14)),"---",旅綜險簡易版費率表試算!HS46))</f>
        <v>---</v>
      </c>
    </row>
    <row r="54" spans="1:17" ht="13.2" customHeight="1">
      <c r="A54" s="610">
        <v>130</v>
      </c>
      <c r="B54" s="611"/>
      <c r="C54" s="176" t="str">
        <f ca="1">IF(LEN($C$10)&gt;0, "", IF(OR(AND($C$98,$A54&gt;30),AND($C$99=1, $A54&gt;14)), "---", 旅綜險簡易版費率表試算!Q47))</f>
        <v>---</v>
      </c>
      <c r="D54" s="161" t="str">
        <f ca="1">IF(LEN($C$10)&gt;0,"",IF(OR(AND($C$98,$A54&gt;30),AND($C$99=1, $A54&gt;14)),"---",旅綜險簡易版費率表試算!AF47))</f>
        <v>---</v>
      </c>
      <c r="E54" s="161" t="str">
        <f ca="1">IF(LEN($C$10)&gt;0,"",IF(OR(AND($C$98,$A54&gt;30),AND($C$99=1, $A54&gt;14)),"---",旅綜險簡易版費率表試算!AU47))</f>
        <v>---</v>
      </c>
      <c r="F54" s="161" t="str">
        <f ca="1">IF(LEN($C$10)&gt;0,"",IF(OR(AND($C$98,$A54&gt;30),AND($C$99=1, $A54&gt;14)),"---",旅綜險簡易版費率表試算!BJ47))</f>
        <v>---</v>
      </c>
      <c r="G54" s="177" t="str">
        <f ca="1">IF(LEN($C$10)&gt;0,"",IF(OR(AND($C$98,$A54&gt;30),AND($C$99=1, $A54&gt;14)),"---",旅綜險簡易版費率表試算!BY47))</f>
        <v>---</v>
      </c>
      <c r="H54" s="181">
        <f ca="1">IF(LEN($C$10)&gt;0,"", IF(OR(AND($D$98,$A54&gt;30),AND($D$99=1, $A54&gt;14)),"---",旅綜險簡易版費率表試算!CN47))</f>
        <v>2615</v>
      </c>
      <c r="I54" s="162">
        <f ca="1">IF(LEN($C$10)&gt;0,"",IF(OR(AND($D$98,$A54&gt;30),AND($D$99=1, $A54&gt;14)),"---",旅綜險簡易版費率表試算!DC47))</f>
        <v>2891</v>
      </c>
      <c r="J54" s="162">
        <f ca="1">IF(LEN($C$10)&gt;0,"",IF(OR(AND($D$98,$A54&gt;30),AND($D$99=1, $A54&gt;14)),"---",旅綜險簡易版費率表試算!DR47))</f>
        <v>3425</v>
      </c>
      <c r="K54" s="162">
        <f ca="1">IF(LEN($C$10)&gt;0,"",IF(OR(AND($D$98,$A54&gt;30),AND($D$99=1, $A54&gt;14)),"---",旅綜險簡易版費率表試算!EG47))</f>
        <v>4182</v>
      </c>
      <c r="L54" s="163">
        <f ca="1">IF(LEN($C$10)&gt;0,"",IF(OR(AND($D$98,$A54&gt;30),AND($D$99=1, $A54&gt;14)),"---",旅綜險簡易版費率表試算!EV47))</f>
        <v>4659</v>
      </c>
      <c r="M54" s="172" t="str">
        <f ca="1">IF(LEN($C$10)&gt;0,"",IF(OR(AND($E$98,$A54&gt;30),AND($E$99=1, $A54&gt;14)),"---",旅綜險簡易版費率表試算!FK47))</f>
        <v>---</v>
      </c>
      <c r="N54" s="162" t="str">
        <f ca="1">IF(LEN($C$10)&gt;0,"",IF(OR(AND($E$98,$A54&gt;30),AND($E$99=1, $A54&gt;14)),"---",旅綜險簡易版費率表試算!FZ47))</f>
        <v>---</v>
      </c>
      <c r="O54" s="162" t="str">
        <f ca="1">IF(LEN($C$10)&gt;0,"",IF(OR(AND($E$98,$A54&gt;30),AND($E$99=1, $A54&gt;14)),"---",旅綜險簡易版費率表試算!GO47))</f>
        <v>---</v>
      </c>
      <c r="P54" s="162" t="str">
        <f ca="1">IF(LEN($C$10)&gt;0,"",IF(OR(AND($E$98,$A54&gt;30),AND($E$99=1, $A54&gt;14)),"---",旅綜險簡易版費率表試算!HD47))</f>
        <v>---</v>
      </c>
      <c r="Q54" s="163" t="str">
        <f ca="1">IF(LEN($C$10)&gt;0,"",IF(OR(AND($E$98,$A54&gt;30),AND($E$99=1, $A54&gt;14)),"---",旅綜險簡易版費率表試算!HS47))</f>
        <v>---</v>
      </c>
    </row>
    <row r="55" spans="1:17" ht="13.2" customHeight="1">
      <c r="A55" s="610">
        <v>140</v>
      </c>
      <c r="B55" s="611"/>
      <c r="C55" s="176" t="str">
        <f ca="1">IF(LEN($C$10)&gt;0, "", IF(OR(AND($C$98,$A55&gt;30),AND($C$99=1, $A55&gt;14)), "---", 旅綜險簡易版費率表試算!Q48))</f>
        <v>---</v>
      </c>
      <c r="D55" s="161" t="str">
        <f ca="1">IF(LEN($C$10)&gt;0,"",IF(OR(AND($C$98,$A55&gt;30),AND($C$99=1, $A55&gt;14)),"---",旅綜險簡易版費率表試算!AF48))</f>
        <v>---</v>
      </c>
      <c r="E55" s="161" t="str">
        <f ca="1">IF(LEN($C$10)&gt;0,"",IF(OR(AND($C$98,$A55&gt;30),AND($C$99=1, $A55&gt;14)),"---",旅綜險簡易版費率表試算!AU48))</f>
        <v>---</v>
      </c>
      <c r="F55" s="161" t="str">
        <f ca="1">IF(LEN($C$10)&gt;0,"",IF(OR(AND($C$98,$A55&gt;30),AND($C$99=1, $A55&gt;14)),"---",旅綜險簡易版費率表試算!BJ48))</f>
        <v>---</v>
      </c>
      <c r="G55" s="177" t="str">
        <f ca="1">IF(LEN($C$10)&gt;0,"",IF(OR(AND($C$98,$A55&gt;30),AND($C$99=1, $A55&gt;14)),"---",旅綜險簡易版費率表試算!BY48))</f>
        <v>---</v>
      </c>
      <c r="H55" s="181">
        <f ca="1">IF(LEN($C$10)&gt;0,"", IF(OR(AND($D$98,$A55&gt;30),AND($D$99=1, $A55&gt;14)),"---",旅綜險簡易版費率表試算!CN48))</f>
        <v>2700</v>
      </c>
      <c r="I55" s="162">
        <f ca="1">IF(LEN($C$10)&gt;0,"",IF(OR(AND($D$98,$A55&gt;30),AND($D$99=1, $A55&gt;14)),"---",旅綜險簡易版費率表試算!DC48))</f>
        <v>2985</v>
      </c>
      <c r="J55" s="162">
        <f ca="1">IF(LEN($C$10)&gt;0,"",IF(OR(AND($D$98,$A55&gt;30),AND($D$99=1, $A55&gt;14)),"---",旅綜險簡易版費率表試算!DR48))</f>
        <v>3537</v>
      </c>
      <c r="K55" s="162">
        <f ca="1">IF(LEN($C$10)&gt;0,"",IF(OR(AND($D$98,$A55&gt;30),AND($D$99=1, $A55&gt;14)),"---",旅綜險簡易版費率表試算!EG48))</f>
        <v>4318</v>
      </c>
      <c r="L55" s="163">
        <f ca="1">IF(LEN($C$10)&gt;0,"",IF(OR(AND($D$98,$A55&gt;30),AND($D$99=1, $A55&gt;14)),"---",旅綜險簡易版費率表試算!EV48))</f>
        <v>4810</v>
      </c>
      <c r="M55" s="172" t="str">
        <f ca="1">IF(LEN($C$10)&gt;0,"",IF(OR(AND($E$98,$A55&gt;30),AND($E$99=1, $A55&gt;14)),"---",旅綜險簡易版費率表試算!FK48))</f>
        <v>---</v>
      </c>
      <c r="N55" s="162" t="str">
        <f ca="1">IF(LEN($C$10)&gt;0,"",IF(OR(AND($E$98,$A55&gt;30),AND($E$99=1, $A55&gt;14)),"---",旅綜險簡易版費率表試算!FZ48))</f>
        <v>---</v>
      </c>
      <c r="O55" s="162" t="str">
        <f ca="1">IF(LEN($C$10)&gt;0,"",IF(OR(AND($E$98,$A55&gt;30),AND($E$99=1, $A55&gt;14)),"---",旅綜險簡易版費率表試算!GO48))</f>
        <v>---</v>
      </c>
      <c r="P55" s="162" t="str">
        <f ca="1">IF(LEN($C$10)&gt;0,"",IF(OR(AND($E$98,$A55&gt;30),AND($E$99=1, $A55&gt;14)),"---",旅綜險簡易版費率表試算!HD48))</f>
        <v>---</v>
      </c>
      <c r="Q55" s="163" t="str">
        <f ca="1">IF(LEN($C$10)&gt;0,"",IF(OR(AND($E$98,$A55&gt;30),AND($E$99=1, $A55&gt;14)),"---",旅綜險簡易版費率表試算!HS48))</f>
        <v>---</v>
      </c>
    </row>
    <row r="56" spans="1:17" ht="13.2" customHeight="1">
      <c r="A56" s="610">
        <v>150</v>
      </c>
      <c r="B56" s="611"/>
      <c r="C56" s="176" t="str">
        <f ca="1">IF(LEN($C$10)&gt;0, "", IF(OR(AND($C$98,$A56&gt;30),AND($C$99=1, $A56&gt;14)), "---", 旅綜險簡易版費率表試算!Q49))</f>
        <v>---</v>
      </c>
      <c r="D56" s="161" t="str">
        <f ca="1">IF(LEN($C$10)&gt;0,"",IF(OR(AND($C$98,$A56&gt;30),AND($C$99=1, $A56&gt;14)),"---",旅綜險簡易版費率表試算!AF49))</f>
        <v>---</v>
      </c>
      <c r="E56" s="161" t="str">
        <f ca="1">IF(LEN($C$10)&gt;0,"",IF(OR(AND($C$98,$A56&gt;30),AND($C$99=1, $A56&gt;14)),"---",旅綜險簡易版費率表試算!AU49))</f>
        <v>---</v>
      </c>
      <c r="F56" s="161" t="str">
        <f ca="1">IF(LEN($C$10)&gt;0,"",IF(OR(AND($C$98,$A56&gt;30),AND($C$99=1, $A56&gt;14)),"---",旅綜險簡易版費率表試算!BJ49))</f>
        <v>---</v>
      </c>
      <c r="G56" s="177" t="str">
        <f ca="1">IF(LEN($C$10)&gt;0,"",IF(OR(AND($C$98,$A56&gt;30),AND($C$99=1, $A56&gt;14)),"---",旅綜險簡易版費率表試算!BY49))</f>
        <v>---</v>
      </c>
      <c r="H56" s="181">
        <f ca="1">IF(LEN($C$10)&gt;0,"", IF(OR(AND($D$98,$A56&gt;30),AND($D$99=1, $A56&gt;14)),"---",旅綜險簡易版費率表試算!CN49))</f>
        <v>2782</v>
      </c>
      <c r="I56" s="162">
        <f ca="1">IF(LEN($C$10)&gt;0,"",IF(OR(AND($D$98,$A56&gt;30),AND($D$99=1, $A56&gt;14)),"---",旅綜險簡易版費率表試算!DC49))</f>
        <v>3076</v>
      </c>
      <c r="J56" s="162">
        <f ca="1">IF(LEN($C$10)&gt;0,"",IF(OR(AND($D$98,$A56&gt;30),AND($D$99=1, $A56&gt;14)),"---",旅綜險簡易版費率表試算!DR49))</f>
        <v>3644</v>
      </c>
      <c r="K56" s="162">
        <f ca="1">IF(LEN($C$10)&gt;0,"",IF(OR(AND($D$98,$A56&gt;30),AND($D$99=1, $A56&gt;14)),"---",旅綜險簡易版費率表試算!EG49))</f>
        <v>4450</v>
      </c>
      <c r="L56" s="163">
        <f ca="1">IF(LEN($C$10)&gt;0,"",IF(OR(AND($D$98,$A56&gt;30),AND($D$99=1, $A56&gt;14)),"---",旅綜險簡易版費率表試算!EV49))</f>
        <v>4957</v>
      </c>
      <c r="M56" s="172" t="str">
        <f ca="1">IF(LEN($C$10)&gt;0,"",IF(OR(AND($E$98,$A56&gt;30),AND($E$99=1, $A56&gt;14)),"---",旅綜險簡易版費率表試算!FK49))</f>
        <v>---</v>
      </c>
      <c r="N56" s="162" t="str">
        <f ca="1">IF(LEN($C$10)&gt;0,"",IF(OR(AND($E$98,$A56&gt;30),AND($E$99=1, $A56&gt;14)),"---",旅綜險簡易版費率表試算!FZ49))</f>
        <v>---</v>
      </c>
      <c r="O56" s="162" t="str">
        <f ca="1">IF(LEN($C$10)&gt;0,"",IF(OR(AND($E$98,$A56&gt;30),AND($E$99=1, $A56&gt;14)),"---",旅綜險簡易版費率表試算!GO49))</f>
        <v>---</v>
      </c>
      <c r="P56" s="162" t="str">
        <f ca="1">IF(LEN($C$10)&gt;0,"",IF(OR(AND($E$98,$A56&gt;30),AND($E$99=1, $A56&gt;14)),"---",旅綜險簡易版費率表試算!HD49))</f>
        <v>---</v>
      </c>
      <c r="Q56" s="163" t="str">
        <f ca="1">IF(LEN($C$10)&gt;0,"",IF(OR(AND($E$98,$A56&gt;30),AND($E$99=1, $A56&gt;14)),"---",旅綜險簡易版費率表試算!HS49))</f>
        <v>---</v>
      </c>
    </row>
    <row r="57" spans="1:17" ht="13.2" customHeight="1">
      <c r="A57" s="610">
        <v>160</v>
      </c>
      <c r="B57" s="611"/>
      <c r="C57" s="176" t="str">
        <f ca="1">IF(LEN($C$10)&gt;0, "", IF(OR(AND($C$98,$A57&gt;30),AND($C$99=1, $A57&gt;14)), "---", 旅綜險簡易版費率表試算!Q50))</f>
        <v>---</v>
      </c>
      <c r="D57" s="161" t="str">
        <f ca="1">IF(LEN($C$10)&gt;0,"",IF(OR(AND($C$98,$A57&gt;30),AND($C$99=1, $A57&gt;14)),"---",旅綜險簡易版費率表試算!AF50))</f>
        <v>---</v>
      </c>
      <c r="E57" s="161" t="str">
        <f ca="1">IF(LEN($C$10)&gt;0,"",IF(OR(AND($C$98,$A57&gt;30),AND($C$99=1, $A57&gt;14)),"---",旅綜險簡易版費率表試算!AU50))</f>
        <v>---</v>
      </c>
      <c r="F57" s="161" t="str">
        <f ca="1">IF(LEN($C$10)&gt;0,"",IF(OR(AND($C$98,$A57&gt;30),AND($C$99=1, $A57&gt;14)),"---",旅綜險簡易版費率表試算!BJ50))</f>
        <v>---</v>
      </c>
      <c r="G57" s="177" t="str">
        <f ca="1">IF(LEN($C$10)&gt;0,"",IF(OR(AND($C$98,$A57&gt;30),AND($C$99=1, $A57&gt;14)),"---",旅綜險簡易版費率表試算!BY50))</f>
        <v>---</v>
      </c>
      <c r="H57" s="181">
        <f ca="1">IF(LEN($C$10)&gt;0,"", IF(OR(AND($D$98,$A57&gt;30),AND($D$99=1, $A57&gt;14)),"---",旅綜險簡易版費率表試算!CN50))</f>
        <v>2841</v>
      </c>
      <c r="I57" s="162">
        <f ca="1">IF(LEN($C$10)&gt;0,"",IF(OR(AND($D$98,$A57&gt;30),AND($D$99=1, $A57&gt;14)),"---",旅綜險簡易版費率表試算!DC50))</f>
        <v>3141</v>
      </c>
      <c r="J57" s="162">
        <f ca="1">IF(LEN($C$10)&gt;0,"",IF(OR(AND($D$98,$A57&gt;30),AND($D$99=1, $A57&gt;14)),"---",旅綜險簡易版費率表試算!DR50))</f>
        <v>3722</v>
      </c>
      <c r="K57" s="162">
        <f ca="1">IF(LEN($C$10)&gt;0,"",IF(OR(AND($D$98,$A57&gt;30),AND($D$99=1, $A57&gt;14)),"---",旅綜險簡易版費率表試算!EG50))</f>
        <v>4546</v>
      </c>
      <c r="L57" s="163">
        <f ca="1">IF(LEN($C$10)&gt;0,"",IF(OR(AND($D$98,$A57&gt;30),AND($D$99=1, $A57&gt;14)),"---",旅綜險簡易版費率表試算!EV50))</f>
        <v>5063</v>
      </c>
      <c r="M57" s="172" t="str">
        <f ca="1">IF(LEN($C$10)&gt;0,"",IF(OR(AND($E$98,$A57&gt;30),AND($E$99=1, $A57&gt;14)),"---",旅綜險簡易版費率表試算!FK50))</f>
        <v>---</v>
      </c>
      <c r="N57" s="162" t="str">
        <f ca="1">IF(LEN($C$10)&gt;0,"",IF(OR(AND($E$98,$A57&gt;30),AND($E$99=1, $A57&gt;14)),"---",旅綜險簡易版費率表試算!FZ50))</f>
        <v>---</v>
      </c>
      <c r="O57" s="162" t="str">
        <f ca="1">IF(LEN($C$10)&gt;0,"",IF(OR(AND($E$98,$A57&gt;30),AND($E$99=1, $A57&gt;14)),"---",旅綜險簡易版費率表試算!GO50))</f>
        <v>---</v>
      </c>
      <c r="P57" s="162" t="str">
        <f ca="1">IF(LEN($C$10)&gt;0,"",IF(OR(AND($E$98,$A57&gt;30),AND($E$99=1, $A57&gt;14)),"---",旅綜險簡易版費率表試算!HD50))</f>
        <v>---</v>
      </c>
      <c r="Q57" s="163" t="str">
        <f ca="1">IF(LEN($C$10)&gt;0,"",IF(OR(AND($E$98,$A57&gt;30),AND($E$99=1, $A57&gt;14)),"---",旅綜險簡易版費率表試算!HS50))</f>
        <v>---</v>
      </c>
    </row>
    <row r="58" spans="1:17" ht="13.2" customHeight="1">
      <c r="A58" s="610">
        <v>170</v>
      </c>
      <c r="B58" s="611"/>
      <c r="C58" s="176" t="str">
        <f ca="1">IF(LEN($C$10)&gt;0, "", IF(OR(AND($C$98,$A58&gt;30),AND($C$99=1, $A58&gt;14)), "---", 旅綜險簡易版費率表試算!Q51))</f>
        <v>---</v>
      </c>
      <c r="D58" s="161" t="str">
        <f ca="1">IF(LEN($C$10)&gt;0,"",IF(OR(AND($C$98,$A58&gt;30),AND($C$99=1, $A58&gt;14)),"---",旅綜險簡易版費率表試算!AF51))</f>
        <v>---</v>
      </c>
      <c r="E58" s="161" t="str">
        <f ca="1">IF(LEN($C$10)&gt;0,"",IF(OR(AND($C$98,$A58&gt;30),AND($C$99=1, $A58&gt;14)),"---",旅綜險簡易版費率表試算!AU51))</f>
        <v>---</v>
      </c>
      <c r="F58" s="161" t="str">
        <f ca="1">IF(LEN($C$10)&gt;0,"",IF(OR(AND($C$98,$A58&gt;30),AND($C$99=1, $A58&gt;14)),"---",旅綜險簡易版費率表試算!BJ51))</f>
        <v>---</v>
      </c>
      <c r="G58" s="177" t="str">
        <f ca="1">IF(LEN($C$10)&gt;0,"",IF(OR(AND($C$98,$A58&gt;30),AND($C$99=1, $A58&gt;14)),"---",旅綜險簡易版費率表試算!BY51))</f>
        <v>---</v>
      </c>
      <c r="H58" s="181">
        <f ca="1">IF(LEN($C$10)&gt;0,"", IF(OR(AND($D$98,$A58&gt;30),AND($D$99=1, $A58&gt;14)),"---",旅綜險簡易版費率表試算!CN51))</f>
        <v>2899</v>
      </c>
      <c r="I58" s="162">
        <f ca="1">IF(LEN($C$10)&gt;0,"",IF(OR(AND($D$98,$A58&gt;30),AND($D$99=1, $A58&gt;14)),"---",旅綜險簡易版費率表試算!DC51))</f>
        <v>3205</v>
      </c>
      <c r="J58" s="162">
        <f ca="1">IF(LEN($C$10)&gt;0,"",IF(OR(AND($D$98,$A58&gt;30),AND($D$99=1, $A58&gt;14)),"---",旅綜險簡易版費率表試算!DR51))</f>
        <v>3798</v>
      </c>
      <c r="K58" s="162">
        <f ca="1">IF(LEN($C$10)&gt;0,"",IF(OR(AND($D$98,$A58&gt;30),AND($D$99=1, $A58&gt;14)),"---",旅綜險簡易版費率表試算!EG51))</f>
        <v>4639</v>
      </c>
      <c r="L58" s="163">
        <f ca="1">IF(LEN($C$10)&gt;0,"",IF(OR(AND($D$98,$A58&gt;30),AND($D$99=1, $A58&gt;14)),"---",旅綜險簡易版費率表試算!EV51))</f>
        <v>5168</v>
      </c>
      <c r="M58" s="172" t="str">
        <f ca="1">IF(LEN($C$10)&gt;0,"",IF(OR(AND($E$98,$A58&gt;30),AND($E$99=1, $A58&gt;14)),"---",旅綜險簡易版費率表試算!FK51))</f>
        <v>---</v>
      </c>
      <c r="N58" s="162" t="str">
        <f ca="1">IF(LEN($C$10)&gt;0,"",IF(OR(AND($E$98,$A58&gt;30),AND($E$99=1, $A58&gt;14)),"---",旅綜險簡易版費率表試算!FZ51))</f>
        <v>---</v>
      </c>
      <c r="O58" s="162" t="str">
        <f ca="1">IF(LEN($C$10)&gt;0,"",IF(OR(AND($E$98,$A58&gt;30),AND($E$99=1, $A58&gt;14)),"---",旅綜險簡易版費率表試算!GO51))</f>
        <v>---</v>
      </c>
      <c r="P58" s="162" t="str">
        <f ca="1">IF(LEN($C$10)&gt;0,"",IF(OR(AND($E$98,$A58&gt;30),AND($E$99=1, $A58&gt;14)),"---",旅綜險簡易版費率表試算!HD51))</f>
        <v>---</v>
      </c>
      <c r="Q58" s="163" t="str">
        <f ca="1">IF(LEN($C$10)&gt;0,"",IF(OR(AND($E$98,$A58&gt;30),AND($E$99=1, $A58&gt;14)),"---",旅綜險簡易版費率表試算!HS51))</f>
        <v>---</v>
      </c>
    </row>
    <row r="59" spans="1:17" ht="13.2" customHeight="1" thickBot="1">
      <c r="A59" s="610">
        <v>180</v>
      </c>
      <c r="B59" s="611"/>
      <c r="C59" s="178" t="str">
        <f ca="1">IF(LEN($C$10)&gt;0, "", IF(OR(AND($C$98,$A59&gt;30),AND($C$99=1, $A59&gt;14)), "---", 旅綜險簡易版費率表試算!Q52))</f>
        <v>---</v>
      </c>
      <c r="D59" s="164" t="str">
        <f ca="1">IF(LEN($C$10)&gt;0,"",IF(OR(AND($C$98,$A59&gt;30),AND($C$99=1, $A59&gt;14)),"---",旅綜險簡易版費率表試算!AF52))</f>
        <v>---</v>
      </c>
      <c r="E59" s="164" t="str">
        <f ca="1">IF(LEN($C$10)&gt;0,"",IF(OR(AND($C$98,$A59&gt;30),AND($C$99=1, $A59&gt;14)),"---",旅綜險簡易版費率表試算!AU52))</f>
        <v>---</v>
      </c>
      <c r="F59" s="164" t="str">
        <f ca="1">IF(LEN($C$10)&gt;0,"",IF(OR(AND($C$98,$A59&gt;30),AND($C$99=1, $A59&gt;14)),"---",旅綜險簡易版費率表試算!BJ52))</f>
        <v>---</v>
      </c>
      <c r="G59" s="179" t="str">
        <f ca="1">IF(LEN($C$10)&gt;0,"",IF(OR(AND($C$98,$A59&gt;30),AND($C$99=1, $A59&gt;14)),"---",旅綜險簡易版費率表試算!BY52))</f>
        <v>---</v>
      </c>
      <c r="H59" s="182">
        <f ca="1">IF(LEN($C$10)&gt;0,"", IF(OR(AND($D$98,$A59&gt;30),AND($D$99=1, $A59&gt;14)),"---",旅綜險簡易版費率表試算!CN52))</f>
        <v>2957</v>
      </c>
      <c r="I59" s="165">
        <f ca="1">IF(LEN($C$10)&gt;0,"",IF(OR(AND($D$98,$A59&gt;30),AND($D$99=1, $A59&gt;14)),"---",旅綜險簡易版費率表試算!DC52))</f>
        <v>3269</v>
      </c>
      <c r="J59" s="165">
        <f ca="1">IF(LEN($C$10)&gt;0,"",IF(OR(AND($D$98,$A59&gt;30),AND($D$99=1, $A59&gt;14)),"---",旅綜險簡易版費率表試算!DR52))</f>
        <v>3875</v>
      </c>
      <c r="K59" s="165">
        <f ca="1">IF(LEN($C$10)&gt;0,"",IF(OR(AND($D$98,$A59&gt;30),AND($D$99=1, $A59&gt;14)),"---",旅綜險簡易版費率表試算!EG52))</f>
        <v>4734</v>
      </c>
      <c r="L59" s="166">
        <f ca="1">IF(LEN($C$10)&gt;0,"",IF(OR(AND($D$98,$A59&gt;30),AND($D$99=1, $A59&gt;14)),"---",旅綜險簡易版費率表試算!EV52))</f>
        <v>5273</v>
      </c>
      <c r="M59" s="173" t="str">
        <f ca="1">IF(LEN($C$10)&gt;0,"",IF(OR(AND($E$98,$A59&gt;30),AND($E$99=1, $A59&gt;14)),"---",旅綜險簡易版費率表試算!FK52))</f>
        <v>---</v>
      </c>
      <c r="N59" s="165" t="str">
        <f ca="1">IF(LEN($C$10)&gt;0,"",IF(OR(AND($E$98,$A59&gt;30),AND($E$99=1, $A59&gt;14)),"---",旅綜險簡易版費率表試算!FZ52))</f>
        <v>---</v>
      </c>
      <c r="O59" s="165" t="str">
        <f ca="1">IF(LEN($C$10)&gt;0,"",IF(OR(AND($E$98,$A59&gt;30),AND($E$99=1, $A59&gt;14)),"---",旅綜險簡易版費率表試算!GO52))</f>
        <v>---</v>
      </c>
      <c r="P59" s="165" t="str">
        <f ca="1">IF(LEN($C$10)&gt;0,"",IF(OR(AND($E$98,$A59&gt;30),AND($E$99=1, $A59&gt;14)),"---",旅綜險簡易版費率表試算!HD52))</f>
        <v>---</v>
      </c>
      <c r="Q59" s="166" t="str">
        <f ca="1">IF(LEN($C$10)&gt;0,"",IF(OR(AND($E$98,$A59&gt;30),AND($E$99=1, $A59&gt;14)),"---",旅綜險簡易版費率表試算!HS52))</f>
        <v>---</v>
      </c>
    </row>
    <row r="60" spans="1:17">
      <c r="A60" s="11" t="s">
        <v>35</v>
      </c>
      <c r="B60" s="11"/>
    </row>
    <row r="61" spans="1:17" hidden="1"/>
    <row r="62" spans="1:17" hidden="1"/>
    <row r="63" spans="1:17" hidden="1"/>
    <row r="64" spans="1:17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spans="3:3" hidden="1"/>
    <row r="82" spans="3:3" hidden="1"/>
    <row r="83" spans="3:3" hidden="1"/>
    <row r="84" spans="3:3" hidden="1"/>
    <row r="85" spans="3:3" hidden="1"/>
    <row r="86" spans="3:3" hidden="1"/>
    <row r="87" spans="3:3" hidden="1"/>
    <row r="88" spans="3:3" hidden="1"/>
    <row r="89" spans="3:3" hidden="1"/>
    <row r="90" spans="3:3" hidden="1"/>
    <row r="91" spans="3:3" hidden="1"/>
    <row r="92" spans="3:3" hidden="1"/>
    <row r="93" spans="3:3" hidden="1"/>
    <row r="94" spans="3:3" hidden="1"/>
    <row r="95" spans="3:3" hidden="1">
      <c r="C95" s="495"/>
    </row>
    <row r="96" spans="3:3" hidden="1"/>
    <row r="97" spans="1:17" hidden="1"/>
    <row r="98" spans="1:17" hidden="1">
      <c r="B98" s="12" t="s">
        <v>907</v>
      </c>
      <c r="C98" s="10" t="b">
        <f>IF(AND($B$8="(乙型)",MAX(C$8:G$8)&gt;0),TRUE,FALSE)</f>
        <v>1</v>
      </c>
      <c r="D98" s="10" t="b">
        <f>IF(AND($B$8="(乙型)",MAX(H$8:L$8)&gt;0),TRUE,FALSE)</f>
        <v>0</v>
      </c>
      <c r="E98" s="10" t="b">
        <f>IF(AND($B$8="(乙型)",MAX(M$8:Q$8)&gt;0),TRUE,FALSE)</f>
        <v>1</v>
      </c>
    </row>
    <row r="99" spans="1:17" hidden="1">
      <c r="A99" s="324" t="s">
        <v>200</v>
      </c>
      <c r="B99" s="324"/>
      <c r="C99" s="325">
        <f>+費率表參數!U1</f>
        <v>2</v>
      </c>
      <c r="D99" s="325">
        <f>+費率表參數!U8</f>
        <v>2</v>
      </c>
      <c r="E99" s="325">
        <f>+費率表參數!U15</f>
        <v>2</v>
      </c>
      <c r="F99" s="326"/>
      <c r="G99" s="326"/>
      <c r="H99" s="326"/>
      <c r="I99" s="326"/>
      <c r="J99" s="321"/>
    </row>
    <row r="100" spans="1:17" ht="55.2" hidden="1">
      <c r="A100" s="324" t="s">
        <v>201</v>
      </c>
      <c r="B100" s="324"/>
      <c r="C100" s="325" t="str">
        <f>IF(C99=1,C101,C102)</f>
        <v>費率表參數!V2:V5</v>
      </c>
      <c r="D100" s="325" t="str">
        <f>IF(D99=1,D101,D102)</f>
        <v>費率表參數!V19:V22</v>
      </c>
      <c r="E100" s="325" t="str">
        <f>IF(E99=1,E101,E102)</f>
        <v>費率表參數!V36:V39</v>
      </c>
      <c r="F100" s="327"/>
      <c r="G100" s="327"/>
      <c r="H100" s="327"/>
      <c r="I100" s="326"/>
      <c r="J100" s="321"/>
    </row>
    <row r="101" spans="1:17" ht="55.2" hidden="1">
      <c r="A101" s="328" t="s">
        <v>202</v>
      </c>
      <c r="B101" s="328"/>
      <c r="C101" s="327" t="s">
        <v>498</v>
      </c>
      <c r="D101" s="327" t="s">
        <v>499</v>
      </c>
      <c r="E101" s="327" t="s">
        <v>500</v>
      </c>
      <c r="F101" s="329"/>
      <c r="G101" s="329"/>
      <c r="H101" s="329"/>
      <c r="I101" s="326"/>
      <c r="J101" s="321"/>
    </row>
    <row r="102" spans="1:17" ht="55.2" hidden="1">
      <c r="A102" s="328" t="s">
        <v>203</v>
      </c>
      <c r="B102" s="328"/>
      <c r="C102" s="327" t="s">
        <v>855</v>
      </c>
      <c r="D102" s="327" t="s">
        <v>856</v>
      </c>
      <c r="E102" s="327" t="s">
        <v>857</v>
      </c>
      <c r="F102" s="326"/>
      <c r="G102" s="326"/>
      <c r="H102" s="326"/>
      <c r="I102" s="326"/>
      <c r="J102" s="321"/>
    </row>
    <row r="103" spans="1:17" ht="55.2" hidden="1">
      <c r="A103" s="324" t="s">
        <v>204</v>
      </c>
      <c r="B103" s="324"/>
      <c r="C103" s="326" t="s">
        <v>531</v>
      </c>
      <c r="D103" s="326" t="s">
        <v>532</v>
      </c>
      <c r="E103" s="326" t="s">
        <v>808</v>
      </c>
      <c r="F103" s="330" t="str">
        <f>IF(AND(C99=1,費率表參數!J1=1),C103,IF(AND(C99=2,費率表參數!J1=1),D103,E103))</f>
        <v>費率表彙總!D5:D44</v>
      </c>
      <c r="G103" s="330" t="str">
        <f>IF(AND(D99=1,費率表參數!J1=1),C103,IF(AND(D99=2,費率表參數!J1=1),D103,E103))</f>
        <v>費率表彙總!D5:D44</v>
      </c>
      <c r="H103" s="330" t="str">
        <f>IF(AND(E99=1,費率表參數!J1=1),C103,IF(AND(E99=2,費率表參數!J1=1),D103,E103))</f>
        <v>費率表彙總!D5:D44</v>
      </c>
      <c r="I103" s="326"/>
      <c r="J103" s="321"/>
    </row>
    <row r="104" spans="1:17" ht="55.2" hidden="1">
      <c r="A104" s="326" t="s">
        <v>206</v>
      </c>
      <c r="B104" s="326"/>
      <c r="C104" s="326" t="s">
        <v>209</v>
      </c>
      <c r="D104" s="326"/>
      <c r="E104" s="330"/>
      <c r="F104" s="326"/>
      <c r="G104" s="326"/>
      <c r="H104" s="326"/>
      <c r="I104" s="326"/>
      <c r="J104" s="321"/>
    </row>
    <row r="105" spans="1:17" ht="55.2" hidden="1">
      <c r="A105" s="324" t="s">
        <v>140</v>
      </c>
      <c r="B105" s="324"/>
      <c r="C105" s="326" t="s">
        <v>497</v>
      </c>
      <c r="D105" s="326"/>
      <c r="E105" s="330"/>
      <c r="F105" s="326"/>
      <c r="G105" s="326"/>
      <c r="H105" s="326"/>
      <c r="I105" s="326"/>
      <c r="J105" s="321"/>
    </row>
    <row r="106" spans="1:17" ht="55.2" hidden="1">
      <c r="A106" s="324" t="s">
        <v>205</v>
      </c>
      <c r="B106" s="324"/>
      <c r="C106" s="330" t="s">
        <v>528</v>
      </c>
      <c r="D106" s="330" t="s">
        <v>819</v>
      </c>
      <c r="E106" s="330" t="s">
        <v>839</v>
      </c>
      <c r="F106" s="330" t="s">
        <v>798</v>
      </c>
      <c r="G106" s="330" t="str">
        <f>IF(AND(費率表參數!J1=0,C99=2),E106,(IF(AND(費率表參數!J1=0,C99=1),F106,IF(AND(費率表參數!J1=1,C99=2),C106,D106))))</f>
        <v>費率表彙總!J4:J34</v>
      </c>
      <c r="H106" s="329" t="str">
        <f>IF(AND(費率表參數!J1=0,D99=2),E106,(IF(AND(費率表參數!J1=0,D99=1),F106,IF(AND(費率表參數!J1=1,D99=2),C106,D106))))</f>
        <v>費率表彙總!J4:J34</v>
      </c>
      <c r="I106" s="329" t="str">
        <f>IF(AND(費率表參數!J1=0,E99=2),E106,(IF(AND(費率表參數!J1=0,E99=1),F106,IF(AND(費率表參數!J1=1,E99=2),C106,D106))))</f>
        <v>費率表彙總!J4:J34</v>
      </c>
      <c r="J106" s="321"/>
    </row>
    <row r="107" spans="1:17" ht="55.2" hidden="1">
      <c r="A107" s="324" t="s">
        <v>207</v>
      </c>
      <c r="B107" s="324" t="s">
        <v>876</v>
      </c>
      <c r="C107" s="326" t="s">
        <v>529</v>
      </c>
      <c r="D107" s="326" t="s">
        <v>840</v>
      </c>
      <c r="E107" s="329" t="s">
        <v>530</v>
      </c>
      <c r="F107" s="327"/>
      <c r="G107" s="327"/>
      <c r="H107" s="327"/>
      <c r="I107" s="327"/>
      <c r="J107" s="322"/>
      <c r="K107" s="143"/>
      <c r="L107" s="143"/>
      <c r="M107" s="143"/>
      <c r="N107" s="143"/>
      <c r="O107" s="143"/>
      <c r="P107" s="143"/>
      <c r="Q107" s="143"/>
    </row>
    <row r="108" spans="1:17" ht="55.2" hidden="1">
      <c r="A108" s="324"/>
      <c r="B108" s="324" t="s">
        <v>878</v>
      </c>
      <c r="C108" s="326" t="s">
        <v>901</v>
      </c>
      <c r="D108" s="326" t="s">
        <v>840</v>
      </c>
      <c r="E108" s="329" t="s">
        <v>530</v>
      </c>
      <c r="F108" s="327"/>
      <c r="G108" s="327"/>
      <c r="H108" s="327"/>
      <c r="I108" s="327"/>
      <c r="J108" s="322"/>
      <c r="K108" s="143"/>
      <c r="L108" s="143"/>
      <c r="M108" s="143"/>
      <c r="N108" s="143"/>
      <c r="O108" s="143"/>
      <c r="P108" s="143"/>
      <c r="Q108" s="143"/>
    </row>
    <row r="109" spans="1:17" ht="55.2" hidden="1">
      <c r="A109" s="324"/>
      <c r="B109" s="324"/>
      <c r="C109" s="331" t="str">
        <f>IF(C99=1,E107,(IF(AND(C99=2,K11=G115),D107,C107)))</f>
        <v>費率表彙總!L4:L34</v>
      </c>
      <c r="D109" s="331" t="str">
        <f>IF(D99=1,E107,(IF(AND(D99=2,K11=G115),D107,C107)))</f>
        <v>費率表彙總!L4:L34</v>
      </c>
      <c r="E109" s="331" t="str">
        <f>IF(E99=1,E107,(IF(AND(E99=2,K11=G115),D107,C107)))</f>
        <v>費率表彙總!L4:L34</v>
      </c>
      <c r="F109" s="332"/>
      <c r="G109" s="332"/>
      <c r="H109" s="332"/>
      <c r="I109" s="332"/>
      <c r="J109" s="323"/>
      <c r="K109" s="198"/>
      <c r="L109" s="198"/>
      <c r="M109" s="198"/>
      <c r="N109" s="198"/>
      <c r="O109" s="198"/>
      <c r="P109" s="198"/>
      <c r="Q109" s="198"/>
    </row>
    <row r="110" spans="1:17" ht="55.2" hidden="1">
      <c r="A110" s="324" t="s">
        <v>208</v>
      </c>
      <c r="B110" s="324"/>
      <c r="C110" s="326" t="s">
        <v>809</v>
      </c>
      <c r="D110" s="326" t="s">
        <v>800</v>
      </c>
      <c r="E110" s="326" t="s">
        <v>799</v>
      </c>
      <c r="F110" s="327"/>
      <c r="G110" s="327"/>
      <c r="H110" s="327"/>
      <c r="I110" s="327"/>
      <c r="J110" s="322"/>
      <c r="K110" s="143"/>
      <c r="L110" s="143"/>
      <c r="M110" s="143"/>
      <c r="N110" s="143"/>
      <c r="O110" s="143"/>
      <c r="P110" s="143"/>
      <c r="Q110" s="143"/>
    </row>
    <row r="111" spans="1:17" ht="27.6" hidden="1">
      <c r="A111" s="324"/>
      <c r="B111" s="324"/>
      <c r="C111" s="331" t="str">
        <f>IF(C99=2,E110,(IF(AND(C99=1,K11=G115),D110,C110)))</f>
        <v>費率表彙總!P4</v>
      </c>
      <c r="D111" s="331" t="str">
        <f>IF(D99=2,E110,(IF(AND(D99=1,K11=G115),D110,C110)))</f>
        <v>費率表彙總!P4</v>
      </c>
      <c r="E111" s="331" t="str">
        <f>IF(E99=2,E110,(IF(AND(E99=1,K11=G115),D110,C110)))</f>
        <v>費率表彙總!P4</v>
      </c>
      <c r="F111" s="326"/>
      <c r="G111" s="326"/>
      <c r="H111" s="326"/>
      <c r="I111" s="326"/>
      <c r="J111" s="321"/>
    </row>
    <row r="112" spans="1:17" hidden="1">
      <c r="A112" s="324"/>
      <c r="B112" s="324"/>
      <c r="C112" s="326"/>
      <c r="D112" s="326"/>
      <c r="E112" s="326"/>
      <c r="F112" s="326"/>
      <c r="G112" s="326"/>
      <c r="H112" s="326"/>
      <c r="I112" s="326"/>
      <c r="J112" s="321"/>
    </row>
    <row r="113" spans="1:12" ht="60" hidden="1">
      <c r="A113" s="333" t="s">
        <v>80</v>
      </c>
      <c r="B113" s="333"/>
      <c r="C113" s="334" t="s">
        <v>128</v>
      </c>
      <c r="D113" s="334"/>
      <c r="E113" s="334">
        <f>+總表!F98</f>
        <v>6</v>
      </c>
      <c r="F113" s="335"/>
      <c r="G113" s="336" t="str">
        <f>CHOOSE(E113,"費率表參數!H2:H6","費率表參數!H2:H2","費率表參數!H3:H3","費率表參數!H2:H3","費率表參數!H2:H4","費率表參數!H2:H5","費率表參數!H5:H5")</f>
        <v>費率表參數!H2:H5</v>
      </c>
      <c r="H113" s="334"/>
      <c r="I113" s="334"/>
      <c r="J113" s="321"/>
      <c r="K113" s="184"/>
      <c r="L113" s="184"/>
    </row>
    <row r="114" spans="1:12" ht="55.2" hidden="1">
      <c r="A114" s="324"/>
      <c r="B114" s="324"/>
      <c r="C114" s="326"/>
      <c r="D114" s="326"/>
      <c r="E114" s="326"/>
      <c r="F114" s="326"/>
      <c r="G114" s="326" t="s">
        <v>351</v>
      </c>
      <c r="H114" s="326"/>
      <c r="I114" s="326"/>
      <c r="J114" s="321"/>
    </row>
    <row r="115" spans="1:12" ht="55.2" hidden="1">
      <c r="A115" s="324"/>
      <c r="B115" s="324"/>
      <c r="C115" s="326"/>
      <c r="D115" s="326"/>
      <c r="E115" s="326"/>
      <c r="F115" s="326"/>
      <c r="G115" s="326" t="s">
        <v>480</v>
      </c>
      <c r="H115" s="326"/>
      <c r="I115" s="326"/>
      <c r="J115" s="321"/>
    </row>
    <row r="116" spans="1:12">
      <c r="A116" s="320"/>
      <c r="B116" s="320"/>
      <c r="C116" s="321"/>
      <c r="D116" s="321"/>
      <c r="E116" s="321"/>
      <c r="F116" s="321"/>
      <c r="G116" s="321"/>
      <c r="H116" s="321"/>
      <c r="I116" s="321"/>
      <c r="J116" s="321"/>
    </row>
    <row r="117" spans="1:12">
      <c r="A117" s="320"/>
      <c r="B117" s="320"/>
      <c r="C117" s="321"/>
      <c r="D117" s="321"/>
      <c r="E117" s="321"/>
      <c r="F117" s="321"/>
      <c r="G117" s="321"/>
      <c r="H117" s="321"/>
      <c r="I117" s="321"/>
      <c r="J117" s="321"/>
    </row>
    <row r="118" spans="1:12">
      <c r="A118" s="320"/>
      <c r="B118" s="320"/>
      <c r="C118" s="321"/>
      <c r="D118" s="321"/>
      <c r="E118" s="321"/>
      <c r="F118" s="321"/>
      <c r="G118" s="321"/>
      <c r="H118" s="321"/>
      <c r="I118" s="321"/>
      <c r="J118" s="321"/>
    </row>
  </sheetData>
  <sheetProtection algorithmName="SHA-512" hashValue="IK7u9AAkK7ZNm/bhNO+bxW6GtKe7IqHXrvl+frjQoJ0ZrLdq7b7vc9Oq9bxGilgh0xYtZHOEsRs6FE13wRdBKQ==" saltValue="ywCuqQGwyjDp0f4VtXxz1w==" spinCount="100000" sheet="1" objects="1" scenarios="1"/>
  <mergeCells count="76">
    <mergeCell ref="A4:B4"/>
    <mergeCell ref="M2:Q2"/>
    <mergeCell ref="H2:L2"/>
    <mergeCell ref="A1:K1"/>
    <mergeCell ref="H3:L3"/>
    <mergeCell ref="L1:M1"/>
    <mergeCell ref="M6:Q6"/>
    <mergeCell ref="C6:G6"/>
    <mergeCell ref="C3:G3"/>
    <mergeCell ref="H6:L6"/>
    <mergeCell ref="C2:G2"/>
    <mergeCell ref="M5:Q5"/>
    <mergeCell ref="P1:Q1"/>
    <mergeCell ref="N1:O1"/>
    <mergeCell ref="M3:Q3"/>
    <mergeCell ref="A5:B5"/>
    <mergeCell ref="A6:B6"/>
    <mergeCell ref="A2:B2"/>
    <mergeCell ref="A3:B3"/>
    <mergeCell ref="A7:B7"/>
    <mergeCell ref="A9:B9"/>
    <mergeCell ref="K11:Q11"/>
    <mergeCell ref="C11:J11"/>
    <mergeCell ref="C5:G5"/>
    <mergeCell ref="A11:B11"/>
    <mergeCell ref="H5:L5"/>
    <mergeCell ref="C10:Q10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42:B42"/>
    <mergeCell ref="A43:B43"/>
    <mergeCell ref="A44:B44"/>
    <mergeCell ref="A45:B45"/>
    <mergeCell ref="A36:B36"/>
    <mergeCell ref="A37:B37"/>
    <mergeCell ref="A38:B38"/>
    <mergeCell ref="A39:B39"/>
    <mergeCell ref="A40:B40"/>
    <mergeCell ref="A56:B56"/>
    <mergeCell ref="A57:B57"/>
    <mergeCell ref="A58:B58"/>
    <mergeCell ref="A59:B59"/>
    <mergeCell ref="A10:B10"/>
    <mergeCell ref="A51:B51"/>
    <mergeCell ref="A52:B52"/>
    <mergeCell ref="A53:B53"/>
    <mergeCell ref="A54:B54"/>
    <mergeCell ref="A55:B55"/>
    <mergeCell ref="A46:B46"/>
    <mergeCell ref="A47:B47"/>
    <mergeCell ref="A48:B48"/>
    <mergeCell ref="A49:B49"/>
    <mergeCell ref="A50:B50"/>
    <mergeCell ref="A41:B41"/>
  </mergeCells>
  <phoneticPr fontId="4" type="noConversion"/>
  <conditionalFormatting sqref="A10">
    <cfRule type="expression" dxfId="71" priority="168" stopIfTrue="1">
      <formula>LEN(C10)&gt;0</formula>
    </cfRule>
  </conditionalFormatting>
  <conditionalFormatting sqref="C3:G3">
    <cfRule type="expression" dxfId="70" priority="243" stopIfTrue="1">
      <formula>ISNA(VLOOKUP($C$3,INDIRECT(C100),1,FALSE))</formula>
    </cfRule>
  </conditionalFormatting>
  <conditionalFormatting sqref="C4:G4">
    <cfRule type="expression" dxfId="69" priority="67">
      <formula>ISNA(VLOOKUP(C4,INDIRECT($F$103),1,FALSE))</formula>
    </cfRule>
  </conditionalFormatting>
  <conditionalFormatting sqref="C7:G7">
    <cfRule type="expression" dxfId="66" priority="280" stopIfTrue="1">
      <formula>ISNA(VLOOKUP(C7,INDIRECT($G$106),1,FALSE))</formula>
    </cfRule>
  </conditionalFormatting>
  <conditionalFormatting sqref="C8:G8">
    <cfRule type="expression" dxfId="62" priority="75" stopIfTrue="1">
      <formula>ISNA(VLOOKUP(C8,INDIRECT($C$109),1,FALSE))</formula>
    </cfRule>
  </conditionalFormatting>
  <conditionalFormatting sqref="C9:G9">
    <cfRule type="expression" dxfId="60" priority="72" stopIfTrue="1">
      <formula>ISNA(VLOOKUP(C9,INDIRECT($C$111),1,FALSE))</formula>
    </cfRule>
  </conditionalFormatting>
  <conditionalFormatting sqref="C11:J11">
    <cfRule type="expression" dxfId="59" priority="69" stopIfTrue="1">
      <formula>ISNA(VLOOKUP($C$11,INDIRECT($G$113),1,FALSE))</formula>
    </cfRule>
  </conditionalFormatting>
  <conditionalFormatting sqref="C5:Q5 C6">
    <cfRule type="expression" dxfId="58" priority="167" stopIfTrue="1">
      <formula>AND(MID(C5,1,2)="加保",$K$11="(被保險人未滿15足歲適用)")</formula>
    </cfRule>
  </conditionalFormatting>
  <conditionalFormatting sqref="C5:Q5">
    <cfRule type="expression" dxfId="57" priority="111" stopIfTrue="1">
      <formula>ISNA(VLOOKUP(C5,INDIRECT($E$104),1,FALSE))</formula>
    </cfRule>
  </conditionalFormatting>
  <conditionalFormatting sqref="C6:Q6">
    <cfRule type="expression" dxfId="56" priority="102" stopIfTrue="1">
      <formula>ISNA(VLOOKUP(C6,INDIRECT($E$105),1,FALSE))</formula>
    </cfRule>
  </conditionalFormatting>
  <conditionalFormatting sqref="C10:Q10">
    <cfRule type="expression" dxfId="55" priority="169" stopIfTrue="1">
      <formula>LEN($C$10)&gt;0</formula>
    </cfRule>
  </conditionalFormatting>
  <conditionalFormatting sqref="H6">
    <cfRule type="expression" dxfId="54" priority="105" stopIfTrue="1">
      <formula>AND(MID(H6,1,2)="加保",$K$11="(被保險人未滿15足歲適用)")</formula>
    </cfRule>
  </conditionalFormatting>
  <conditionalFormatting sqref="H3:L3">
    <cfRule type="expression" dxfId="53" priority="244" stopIfTrue="1">
      <formula>ISNA(VLOOKUP($H$3,INDIRECT(D100),1,FALSE))</formula>
    </cfRule>
  </conditionalFormatting>
  <conditionalFormatting sqref="H4:L4">
    <cfRule type="expression" dxfId="52" priority="276" stopIfTrue="1">
      <formula>ISNA(VLOOKUP(H4,INDIRECT($G$103),1,FALSE))</formula>
    </cfRule>
  </conditionalFormatting>
  <conditionalFormatting sqref="H7:L7">
    <cfRule type="expression" dxfId="49" priority="11">
      <formula>ISNA(VLOOKUP(H7,INDIRECT($H$106),1,FALSE))</formula>
    </cfRule>
  </conditionalFormatting>
  <conditionalFormatting sqref="H8:L8">
    <cfRule type="expression" dxfId="45" priority="10" stopIfTrue="1">
      <formula>ISNA(VLOOKUP(H8,INDIRECT($D$109),1,FALSE))</formula>
    </cfRule>
  </conditionalFormatting>
  <conditionalFormatting sqref="H9:L9">
    <cfRule type="expression" dxfId="43" priority="9" stopIfTrue="1">
      <formula>ISNA(VLOOKUP(H9,INDIRECT($D$111),1,FALSE))</formula>
    </cfRule>
  </conditionalFormatting>
  <conditionalFormatting sqref="K11:Q11">
    <cfRule type="expression" dxfId="42" priority="170" stopIfTrue="1">
      <formula>OR(AND(MID(C5,1,2)="加保",$K$11="(被保險人未滿15足歲適用)"),AND(MID(H5,1,2)="加保",$K$11="(被保險人未滿15足歲適用)"),AND(MID(M5,1,2)="加保",$K$11="(被保險人未滿15足歲適用)"))</formula>
    </cfRule>
  </conditionalFormatting>
  <conditionalFormatting sqref="M6">
    <cfRule type="expression" dxfId="41" priority="103" stopIfTrue="1">
      <formula>AND(MID(M6,1,2)="加保",$K$11="(被保險人未滿15足歲適用)")</formula>
    </cfRule>
  </conditionalFormatting>
  <conditionalFormatting sqref="M3:Q3">
    <cfRule type="expression" dxfId="40" priority="245" stopIfTrue="1">
      <formula>ISNA(VLOOKUP($M$3,INDIRECT(E100),1,FALSE))</formula>
    </cfRule>
  </conditionalFormatting>
  <conditionalFormatting sqref="M4:Q4">
    <cfRule type="expression" dxfId="39" priority="68">
      <formula>ISNA(VLOOKUP(M4,INDIRECT($H$103),1,FALSE))</formula>
    </cfRule>
  </conditionalFormatting>
  <conditionalFormatting sqref="M7:Q7">
    <cfRule type="expression" dxfId="37" priority="283">
      <formula>ISNA(VLOOKUP(M7,INDIRECT($I$106),1,FALSE))</formula>
    </cfRule>
  </conditionalFormatting>
  <conditionalFormatting sqref="M8:Q8">
    <cfRule type="expression" dxfId="31" priority="73" stopIfTrue="1">
      <formula>ISNA(VLOOKUP(M8,INDIRECT($E$109),1,FALSE))</formula>
    </cfRule>
  </conditionalFormatting>
  <conditionalFormatting sqref="M9:Q9">
    <cfRule type="expression" dxfId="30" priority="70" stopIfTrue="1">
      <formula>ISNA(VLOOKUP(M9,INDIRECT($E$111),1,FALSE))</formula>
    </cfRule>
  </conditionalFormatting>
  <dataValidations count="24">
    <dataValidation type="list" allowBlank="1" showInputMessage="1" showErrorMessage="1" sqref="K11:Q11" xr:uid="{00000000-0002-0000-0200-000000000000}">
      <formula1>$G$114:$G$115</formula1>
    </dataValidation>
    <dataValidation type="whole" allowBlank="1" showInputMessage="1" showErrorMessage="1" errorTitle="輸入數值錯誤" error="輸入天數須介於1~180" sqref="A12:A59 B13:B59" xr:uid="{00000000-0002-0000-0200-000001000000}">
      <formula1>0</formula1>
      <formula2>180</formula2>
    </dataValidation>
    <dataValidation type="list" allowBlank="1" showInputMessage="1" showErrorMessage="1" sqref="M3:Q3" xr:uid="{00000000-0002-0000-0200-000002000000}">
      <formula1>INDIRECT(E100)</formula1>
    </dataValidation>
    <dataValidation type="list" allowBlank="1" showInputMessage="1" showErrorMessage="1" sqref="M2:Q2" xr:uid="{00000000-0002-0000-0200-000003000000}">
      <formula1>INDIRECT("費率表參數!T16:T17")</formula1>
    </dataValidation>
    <dataValidation type="list" allowBlank="1" showInputMessage="1" showErrorMessage="1" sqref="C3:G3" xr:uid="{00000000-0002-0000-0200-000004000000}">
      <formula1>INDIRECT(C100)</formula1>
    </dataValidation>
    <dataValidation type="list" allowBlank="1" showInputMessage="1" showErrorMessage="1" sqref="H3:L3" xr:uid="{00000000-0002-0000-0200-000005000000}">
      <formula1>INDIRECT(D100)</formula1>
    </dataValidation>
    <dataValidation type="list" allowBlank="1" showInputMessage="1" showErrorMessage="1" sqref="C11:J11" xr:uid="{00000000-0002-0000-0200-000006000000}">
      <formula1>INDIRECT(G113)</formula1>
    </dataValidation>
    <dataValidation type="list" allowBlank="1" showInputMessage="1" showErrorMessage="1" sqref="C5:Q5" xr:uid="{00000000-0002-0000-0200-000007000000}">
      <formula1>INDIRECT($C$104)</formula1>
    </dataValidation>
    <dataValidation type="list" allowBlank="1" showInputMessage="1" showErrorMessage="1" sqref="C6:Q6" xr:uid="{00000000-0002-0000-0200-000008000000}">
      <formula1>INDIRECT($C$105)</formula1>
    </dataValidation>
    <dataValidation type="list" allowBlank="1" showInputMessage="1" showErrorMessage="1" sqref="C8:G8" xr:uid="{00000000-0002-0000-0200-000009000000}">
      <formula1>INDIRECT($C$109)</formula1>
    </dataValidation>
    <dataValidation type="list" allowBlank="1" showInputMessage="1" showErrorMessage="1" sqref="H8:L8" xr:uid="{00000000-0002-0000-0200-00000A000000}">
      <formula1>INDIRECT($D$109)</formula1>
    </dataValidation>
    <dataValidation type="list" allowBlank="1" showInputMessage="1" showErrorMessage="1" sqref="M8:Q8" xr:uid="{00000000-0002-0000-0200-00000B000000}">
      <formula1>INDIRECT($E$109)</formula1>
    </dataValidation>
    <dataValidation type="list" allowBlank="1" showInputMessage="1" showErrorMessage="1" sqref="C9:G9" xr:uid="{00000000-0002-0000-0200-00000C000000}">
      <formula1>INDIRECT($C$111)</formula1>
    </dataValidation>
    <dataValidation type="list" allowBlank="1" showInputMessage="1" showErrorMessage="1" sqref="H9:L9" xr:uid="{00000000-0002-0000-0200-00000D000000}">
      <formula1>INDIRECT($D$111)</formula1>
    </dataValidation>
    <dataValidation type="list" allowBlank="1" showInputMessage="1" showErrorMessage="1" sqref="M9:Q9" xr:uid="{00000000-0002-0000-0200-00000E000000}">
      <formula1>INDIRECT($E$111)</formula1>
    </dataValidation>
    <dataValidation type="list" allowBlank="1" showInputMessage="1" showErrorMessage="1" sqref="C4:G4" xr:uid="{00000000-0002-0000-0200-00000F000000}">
      <formula1>INDIRECT($F$103)</formula1>
    </dataValidation>
    <dataValidation type="list" allowBlank="1" showInputMessage="1" showErrorMessage="1" sqref="H4:L4" xr:uid="{00000000-0002-0000-0200-000010000000}">
      <formula1>INDIRECT($G$103)</formula1>
    </dataValidation>
    <dataValidation type="list" allowBlank="1" showInputMessage="1" showErrorMessage="1" sqref="M4:Q4" xr:uid="{00000000-0002-0000-0200-000011000000}">
      <formula1>INDIRECT($H$103)</formula1>
    </dataValidation>
    <dataValidation type="list" allowBlank="1" showInputMessage="1" showErrorMessage="1" sqref="C2:G2" xr:uid="{00000000-0002-0000-0200-000012000000}">
      <formula1>INDIRECT("費率表參數!t2:T3")</formula1>
    </dataValidation>
    <dataValidation type="list" allowBlank="1" showInputMessage="1" showErrorMessage="1" sqref="H2:L2" xr:uid="{00000000-0002-0000-0200-000013000000}">
      <formula1>INDIRECT("費率表參數!T9:T10")</formula1>
    </dataValidation>
    <dataValidation type="list" allowBlank="1" showInputMessage="1" showErrorMessage="1" sqref="M7:Q7" xr:uid="{00000000-0002-0000-0200-000014000000}">
      <formula1>INDIRECT($I$106)</formula1>
    </dataValidation>
    <dataValidation type="list" allowBlank="1" showInputMessage="1" showErrorMessage="1" sqref="C7:G7" xr:uid="{00000000-0002-0000-0200-000015000000}">
      <formula1>INDIRECT($G$106)</formula1>
    </dataValidation>
    <dataValidation type="list" allowBlank="1" showInputMessage="1" showErrorMessage="1" sqref="H7:L7" xr:uid="{00000000-0002-0000-0200-000016000000}">
      <formula1>INDIRECT($H$106)</formula1>
    </dataValidation>
    <dataValidation type="list" allowBlank="1" showInputMessage="1" showErrorMessage="1" sqref="B8" xr:uid="{9034CF73-5409-4059-8833-ECDA3018B8C7}">
      <formula1>$B$107:$B$108</formula1>
    </dataValidation>
  </dataValidations>
  <hyperlinks>
    <hyperlink ref="P1:Q1" location="旅綜險!A1" display="返回主畫面" xr:uid="{00000000-0004-0000-0200-000000000000}"/>
  </hyperlinks>
  <pageMargins left="0.27" right="0.25" top="0.35" bottom="0.15" header="0.5" footer="0.17"/>
  <pageSetup paperSize="9" scale="75" orientation="portrait" r:id="rId1"/>
  <headerFooter alignWithMargins="0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8" id="{1BDC86B9-98B6-43DC-A3D6-85C9C74A9466}">
            <xm:f>費率表參數!$AB$26=TRUE</xm:f>
            <x14:dxf>
              <fill>
                <patternFill>
                  <bgColor rgb="FFFFFF00"/>
                </patternFill>
              </fill>
            </x14:dxf>
          </x14:cfRule>
          <xm:sqref>C7:G7 C9:G9</xm:sqref>
        </x14:conditionalFormatting>
        <x14:conditionalFormatting xmlns:xm="http://schemas.microsoft.com/office/excel/2006/main">
          <x14:cfRule type="expression" priority="54" id="{A77104A1-12F8-4F8E-A104-AECFA4568B8B}">
            <xm:f>OR(費率表參數!$AB$15:$AB$18=TRUE)</xm:f>
            <x14:dxf>
              <fill>
                <patternFill>
                  <bgColor rgb="FFFFFF00"/>
                </patternFill>
              </fill>
            </x14:dxf>
          </x14:cfRule>
          <xm:sqref>C7:G7</xm:sqref>
        </x14:conditionalFormatting>
        <x14:conditionalFormatting xmlns:xm="http://schemas.microsoft.com/office/excel/2006/main">
          <x14:cfRule type="expression" priority="3" id="{445C5C25-8B96-4AD5-9469-EAE63EF9E150}">
            <xm:f>AND(費率表參數!$AB$27,費率表參數!$J$1=0)</xm:f>
            <x14:dxf>
              <fill>
                <patternFill>
                  <bgColor rgb="FFFFFF00"/>
                </patternFill>
              </fill>
            </x14:dxf>
          </x14:cfRule>
          <xm:sqref>C7:G8</xm:sqref>
        </x14:conditionalFormatting>
        <x14:conditionalFormatting xmlns:xm="http://schemas.microsoft.com/office/excel/2006/main">
          <x14:cfRule type="expression" priority="45" id="{D6812A3B-BA49-4933-ABC5-FED41BB38329}">
            <xm:f>OR(費率表參數!$AB$24:$AB$25=TRUE)</xm:f>
            <x14:dxf>
              <fill>
                <patternFill>
                  <bgColor rgb="FFFFFF00"/>
                </patternFill>
              </fill>
            </x14:dxf>
          </x14:cfRule>
          <x14:cfRule type="expression" priority="53" id="{7EDAFCAB-242A-4935-AA30-B73A4F663F46}">
            <xm:f>OR(費率表參數!$AB$20:$AB$21=TRUE)</xm:f>
            <x14:dxf>
              <fill>
                <patternFill>
                  <bgColor rgb="FFFFFF00"/>
                </patternFill>
              </fill>
            </x14:dxf>
          </x14:cfRule>
          <xm:sqref>C8:G8</xm:sqref>
        </x14:conditionalFormatting>
        <x14:conditionalFormatting xmlns:xm="http://schemas.microsoft.com/office/excel/2006/main">
          <x14:cfRule type="expression" priority="48" id="{80BB1446-4299-4946-A159-996B306F291D}">
            <xm:f>OR(費率表參數!$AB$22:$AB$23=TRUE)</xm:f>
            <x14:dxf>
              <fill>
                <patternFill>
                  <bgColor rgb="FFFFFF00"/>
                </patternFill>
              </fill>
            </x14:dxf>
          </x14:cfRule>
          <xm:sqref>C9:G9</xm:sqref>
        </x14:conditionalFormatting>
        <x14:conditionalFormatting xmlns:xm="http://schemas.microsoft.com/office/excel/2006/main">
          <x14:cfRule type="expression" priority="4" id="{07BB4695-E1D3-4937-8794-339FC14D402F}">
            <xm:f>費率表參數!$AC$26=TRUE</xm:f>
            <x14:dxf>
              <fill>
                <patternFill>
                  <bgColor rgb="FFFFFF00"/>
                </patternFill>
              </fill>
            </x14:dxf>
          </x14:cfRule>
          <xm:sqref>H7:L7 H9:L9</xm:sqref>
        </x14:conditionalFormatting>
        <x14:conditionalFormatting xmlns:xm="http://schemas.microsoft.com/office/excel/2006/main">
          <x14:cfRule type="expression" priority="8" id="{9C9BF4A6-5C98-495A-AB30-FEDCEB491926}">
            <xm:f>OR(費率表參數!$AC$15:$AC$18=TRUE)</xm:f>
            <x14:dxf>
              <fill>
                <patternFill>
                  <bgColor rgb="FFFFFF00"/>
                </patternFill>
              </fill>
            </x14:dxf>
          </x14:cfRule>
          <xm:sqref>H7:L7</xm:sqref>
        </x14:conditionalFormatting>
        <x14:conditionalFormatting xmlns:xm="http://schemas.microsoft.com/office/excel/2006/main">
          <x14:cfRule type="expression" priority="2" id="{C4881669-2BC8-44BB-B559-10060D96D6F2}">
            <xm:f>AND(費率表參數!$AC$27,費率表參數!$J$1=0)=TRUE</xm:f>
            <x14:dxf>
              <fill>
                <patternFill>
                  <bgColor rgb="FFFFFF00"/>
                </patternFill>
              </fill>
            </x14:dxf>
          </x14:cfRule>
          <xm:sqref>H7:L8</xm:sqref>
        </x14:conditionalFormatting>
        <x14:conditionalFormatting xmlns:xm="http://schemas.microsoft.com/office/excel/2006/main">
          <x14:cfRule type="expression" priority="5" id="{97A8FF9E-FC7A-484A-B351-09A502990C09}">
            <xm:f>OR(費率表參數!$AC$24:$AC$25=TRUE)</xm:f>
            <x14:dxf>
              <fill>
                <patternFill>
                  <bgColor rgb="FFFFFF00"/>
                </patternFill>
              </fill>
            </x14:dxf>
          </x14:cfRule>
          <x14:cfRule type="expression" priority="7" id="{FB155FDC-BC58-47FC-ACAD-DE6236CB1923}">
            <xm:f>OR(費率表參數!$AC$20:$AC$21=TRUE)</xm:f>
            <x14:dxf>
              <fill>
                <patternFill>
                  <bgColor rgb="FFFFFF00"/>
                </patternFill>
              </fill>
            </x14:dxf>
          </x14:cfRule>
          <xm:sqref>H8:L8</xm:sqref>
        </x14:conditionalFormatting>
        <x14:conditionalFormatting xmlns:xm="http://schemas.microsoft.com/office/excel/2006/main">
          <x14:cfRule type="expression" priority="6" id="{E60A5DD6-09FC-4F3F-84AD-49EBB7E8CD12}">
            <xm:f>OR(費率表參數!$AC$22:$AC$23=TRUE)</xm:f>
            <x14:dxf>
              <fill>
                <patternFill>
                  <bgColor rgb="FFFFFF00"/>
                </patternFill>
              </fill>
            </x14:dxf>
          </x14:cfRule>
          <xm:sqref>H9:L9</xm:sqref>
        </x14:conditionalFormatting>
        <x14:conditionalFormatting xmlns:xm="http://schemas.microsoft.com/office/excel/2006/main">
          <x14:cfRule type="expression" priority="36" id="{2AC88A6C-65B7-40EE-8964-47BEAFB01D86}">
            <xm:f>費率表參數!$AD$26=TRUE</xm:f>
            <x14:dxf>
              <fill>
                <patternFill>
                  <bgColor rgb="FFFFFF00"/>
                </patternFill>
              </fill>
            </x14:dxf>
          </x14:cfRule>
          <xm:sqref>M7:Q7 M9:Q9</xm:sqref>
        </x14:conditionalFormatting>
        <x14:conditionalFormatting xmlns:xm="http://schemas.microsoft.com/office/excel/2006/main">
          <x14:cfRule type="expression" priority="58" id="{DE8D7BED-8BBE-448C-A6FA-CAF002AB0E0A}">
            <xm:f>費率表參數!$AD$15=TRUE</xm:f>
            <x14:dxf>
              <fill>
                <patternFill>
                  <bgColor theme="9" tint="-0.24994659260841701"/>
                </patternFill>
              </fill>
            </x14:dxf>
          </x14:cfRule>
          <x14:cfRule type="expression" priority="51" id="{B5E7AD34-D076-4646-8DCA-6953D2CCB539}">
            <xm:f>OR(費率表參數!$AD$15:$AD$18=TRUE)</xm:f>
            <x14:dxf>
              <fill>
                <patternFill>
                  <bgColor rgb="FFFFFF00"/>
                </patternFill>
              </fill>
            </x14:dxf>
          </x14:cfRule>
          <xm:sqref>M7:Q7</xm:sqref>
        </x14:conditionalFormatting>
        <x14:conditionalFormatting xmlns:xm="http://schemas.microsoft.com/office/excel/2006/main">
          <x14:cfRule type="expression" priority="1" id="{9B852AF9-C5D4-4A15-90BB-6549BFDFDEBA}">
            <xm:f>AND(費率表參數!$AD$27,費率表參數!$J$1=0)=TRUE</xm:f>
            <x14:dxf>
              <fill>
                <patternFill>
                  <bgColor rgb="FFFFFF00"/>
                </patternFill>
              </fill>
            </x14:dxf>
          </x14:cfRule>
          <xm:sqref>M7:Q8</xm:sqref>
        </x14:conditionalFormatting>
        <x14:conditionalFormatting xmlns:xm="http://schemas.microsoft.com/office/excel/2006/main">
          <x14:cfRule type="expression" priority="49" id="{647FBAD6-DF1F-469C-BE58-F5ECAA75844C}">
            <xm:f>OR(費率表參數!$AD$20:$AD$21=TRUE)</xm:f>
            <x14:dxf>
              <fill>
                <patternFill>
                  <bgColor rgb="FFFFFF00"/>
                </patternFill>
              </fill>
            </x14:dxf>
          </x14:cfRule>
          <x14:cfRule type="expression" priority="43" id="{190C64B4-6653-4F52-8A8B-69B4E148D249}">
            <xm:f>OR(費率表參數!$AD$24:$AD$25=TRUE)</xm:f>
            <x14:dxf>
              <fill>
                <patternFill>
                  <bgColor rgb="FFFFFF00"/>
                </patternFill>
              </fill>
            </x14:dxf>
          </x14:cfRule>
          <xm:sqref>M8:Q8</xm:sqref>
        </x14:conditionalFormatting>
        <x14:conditionalFormatting xmlns:xm="http://schemas.microsoft.com/office/excel/2006/main">
          <x14:cfRule type="expression" priority="46" id="{F1F559DB-884A-4F12-8831-B71B6839CB44}">
            <xm:f>OR(費率表參數!$AD$22:$AD$23=TRUE)</xm:f>
            <x14:dxf>
              <fill>
                <patternFill>
                  <bgColor rgb="FFFFFF00"/>
                </patternFill>
              </fill>
            </x14:dxf>
          </x14:cfRule>
          <xm:sqref>M9:Q9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工作表8"/>
  <dimension ref="A1:Q82"/>
  <sheetViews>
    <sheetView workbookViewId="0">
      <selection activeCell="B7" sqref="B7:P7"/>
    </sheetView>
  </sheetViews>
  <sheetFormatPr defaultColWidth="8.77734375" defaultRowHeight="16.2"/>
  <cols>
    <col min="1" max="1" width="16.44140625" style="21" customWidth="1"/>
    <col min="2" max="2" width="8.77734375" style="21" customWidth="1"/>
    <col min="3" max="3" width="14.88671875" style="21" customWidth="1"/>
    <col min="4" max="4" width="9.77734375" style="21" customWidth="1"/>
    <col min="5" max="10" width="8.77734375" style="21" customWidth="1"/>
    <col min="11" max="11" width="11.33203125" style="21" customWidth="1"/>
    <col min="12" max="13" width="11.44140625" style="21" customWidth="1"/>
    <col min="14" max="14" width="17" style="21" customWidth="1"/>
    <col min="15" max="16" width="8.77734375" style="21"/>
    <col min="17" max="17" width="10.77734375" style="21" customWidth="1"/>
    <col min="18" max="18" width="10.33203125" style="21" bestFit="1" customWidth="1"/>
    <col min="19" max="16384" width="8.77734375" style="21"/>
  </cols>
  <sheetData>
    <row r="1" spans="1:17">
      <c r="A1" s="21" t="s">
        <v>264</v>
      </c>
      <c r="B1" s="494" t="s">
        <v>801</v>
      </c>
    </row>
    <row r="2" spans="1:17" ht="31.95" customHeight="1">
      <c r="A2" s="22" t="s">
        <v>64</v>
      </c>
      <c r="B2" s="657" t="str">
        <f ca="1">D3&amp;D4&amp;D5&amp;D6&amp;D7&amp;D8&amp;D9&amp;D10&amp;D11&amp;D12&amp;D13&amp;D14&amp;D15&amp;D16&amp;D17&amp;D18&amp;D19&amp;D20&amp;D21&amp;D22&amp;D23&amp;D24&amp;D25&amp;D26&amp;D27&amp;D28&amp;D29&amp;D30&amp;D31&amp;D32&amp;D33&amp;D34&amp;D35&amp;D36&amp;D37&amp;D38&amp;D39&amp;D40&amp;D41&amp;D42&amp;D44&amp;D50&amp;D51&amp;D52&amp;D53&amp;D45&amp;D46&amp;D43&amp;D47</f>
        <v/>
      </c>
      <c r="C2" s="657"/>
      <c r="D2" s="657"/>
      <c r="E2" s="657"/>
      <c r="F2" s="657"/>
      <c r="G2" s="657"/>
      <c r="H2" s="657"/>
      <c r="I2" s="657"/>
      <c r="J2" s="657"/>
      <c r="K2" s="21" t="s">
        <v>265</v>
      </c>
      <c r="L2" s="21" t="s">
        <v>266</v>
      </c>
      <c r="M2" s="21" t="s">
        <v>796</v>
      </c>
    </row>
    <row r="3" spans="1:17">
      <c r="A3" s="654" t="s">
        <v>65</v>
      </c>
      <c r="B3" s="654"/>
      <c r="C3" s="654"/>
      <c r="D3" s="654" t="str">
        <f ca="1">IF(K3,"請重新上網下載更新版本 ","")</f>
        <v/>
      </c>
      <c r="E3" s="654"/>
      <c r="F3" s="654"/>
      <c r="G3" s="654"/>
      <c r="H3" s="654"/>
      <c r="I3" s="654"/>
      <c r="J3" s="654"/>
      <c r="K3" s="62" t="b">
        <f ca="1">總表!D100&lt;TODAY()</f>
        <v>0</v>
      </c>
      <c r="L3" s="23"/>
      <c r="M3" s="23"/>
      <c r="N3" s="24"/>
      <c r="Q3" s="61"/>
    </row>
    <row r="4" spans="1:17">
      <c r="A4" s="653" t="s">
        <v>469</v>
      </c>
      <c r="B4" s="653"/>
      <c r="C4" s="653"/>
      <c r="D4" s="654" t="str">
        <f>IF(AND(旅綜險!L12&lt;&gt;"是",旅綜險!C103&gt;1,旅綜險!C103&lt;9,旅綜險!D12&lt;100),"身故失能保額最低100萬元 ","")</f>
        <v/>
      </c>
      <c r="E4" s="654"/>
      <c r="F4" s="654"/>
      <c r="G4" s="654"/>
      <c r="H4" s="654"/>
      <c r="I4" s="654"/>
      <c r="J4" s="654"/>
      <c r="K4" s="62"/>
      <c r="L4" s="23"/>
      <c r="M4" s="23"/>
      <c r="N4" s="24"/>
      <c r="Q4" s="61"/>
    </row>
    <row r="5" spans="1:17">
      <c r="A5" s="653" t="s">
        <v>470</v>
      </c>
      <c r="B5" s="653"/>
      <c r="C5" s="653"/>
      <c r="D5" s="654" t="str">
        <f>IF(K5,N5&amp;"旅遊地點"&amp;O5&amp;"身故失能保額&lt;="&amp;L5&amp;"萬 ","")</f>
        <v/>
      </c>
      <c r="E5" s="654"/>
      <c r="F5" s="654"/>
      <c r="G5" s="654"/>
      <c r="H5" s="654"/>
      <c r="I5" s="654"/>
      <c r="J5" s="654"/>
      <c r="K5" s="21" t="b">
        <f>旅綜險!D$12&gt;L5</f>
        <v>0</v>
      </c>
      <c r="L5" s="21">
        <f>CHOOSE(旅綜險!C103,69,500,1500,1500,2000,1000,500,100,50,69,200)</f>
        <v>2000</v>
      </c>
      <c r="N5" s="21" t="str">
        <f>+旅綜險!H11</f>
        <v>滿20歲-未滿65歲</v>
      </c>
      <c r="O5" s="21" t="str">
        <f>+旅綜險!H12</f>
        <v>海外</v>
      </c>
    </row>
    <row r="6" spans="1:17">
      <c r="A6" s="653" t="s">
        <v>66</v>
      </c>
      <c r="B6" s="653"/>
      <c r="C6" s="653"/>
      <c r="D6" s="654" t="str">
        <f>IF(OR(K6,L6),"實支實付保額&lt;=200萬 ","")</f>
        <v/>
      </c>
      <c r="E6" s="654"/>
      <c r="F6" s="654"/>
      <c r="G6" s="654"/>
      <c r="H6" s="654"/>
      <c r="I6" s="654"/>
      <c r="J6" s="654"/>
      <c r="K6" s="21" t="b">
        <f>旅綜險!D13&gt;200</f>
        <v>0</v>
      </c>
      <c r="L6" s="21" t="b">
        <f>旅綜險!D13&lt;0</f>
        <v>0</v>
      </c>
    </row>
    <row r="7" spans="1:17">
      <c r="A7" s="655" t="s">
        <v>828</v>
      </c>
      <c r="B7" s="655"/>
      <c r="C7" s="655"/>
      <c r="D7" s="654" t="str">
        <f>IF(AND(K7,L7),"實支實付保額&lt;=10萬 ","")</f>
        <v/>
      </c>
      <c r="E7" s="654"/>
      <c r="F7" s="654"/>
      <c r="G7" s="654"/>
      <c r="H7" s="654"/>
      <c r="I7" s="654"/>
      <c r="J7" s="654"/>
      <c r="K7" s="21" t="b">
        <f>AND(+旅綜險!H12="國內",旅綜險!D13&gt;10)</f>
        <v>0</v>
      </c>
      <c r="L7" s="21" t="b">
        <f>OR(旅綜險!C104=2,旅綜險!C104=4,旅綜險!C104=6,旅綜險!C104=7,旅綜險!C104=8)</f>
        <v>0</v>
      </c>
    </row>
    <row r="8" spans="1:17">
      <c r="A8" s="653" t="s">
        <v>899</v>
      </c>
      <c r="B8" s="653"/>
      <c r="C8" s="653"/>
      <c r="D8" s="654" t="str">
        <f>IF(OR(K8,L8),"(甲型)突發疾病保額&lt;=200萬 ","")</f>
        <v/>
      </c>
      <c r="E8" s="654"/>
      <c r="F8" s="654"/>
      <c r="G8" s="654"/>
      <c r="H8" s="654"/>
      <c r="I8" s="654"/>
      <c r="J8" s="654"/>
      <c r="K8" s="21" t="b">
        <f>+AND(旅綜險!C14="(甲型)",旅綜險!D14&gt;200)</f>
        <v>0</v>
      </c>
      <c r="L8" s="21" t="b">
        <f>旅綜險!D14&lt;0</f>
        <v>0</v>
      </c>
    </row>
    <row r="9" spans="1:17">
      <c r="A9" s="653" t="s">
        <v>900</v>
      </c>
      <c r="B9" s="653"/>
      <c r="C9" s="653"/>
      <c r="D9" s="654" t="str">
        <f>IF(OR(K9,L9),"(乙型)突發疾病保額&lt;=120萬 ","")</f>
        <v/>
      </c>
      <c r="E9" s="654"/>
      <c r="F9" s="654"/>
      <c r="G9" s="654"/>
      <c r="H9" s="654"/>
      <c r="I9" s="654"/>
      <c r="J9" s="654"/>
      <c r="K9" s="21" t="b">
        <f>+AND(旅綜險!C14="(乙型)",旅綜險!D14&gt;120)</f>
        <v>0</v>
      </c>
    </row>
    <row r="10" spans="1:17">
      <c r="A10" s="653" t="s">
        <v>553</v>
      </c>
      <c r="B10" s="653"/>
      <c r="C10" s="653"/>
      <c r="D10" s="654" t="str">
        <f>IF(AND(K10,L10,M10),"醫療實支保額&lt;=身故失能*10% ","")</f>
        <v/>
      </c>
      <c r="E10" s="654"/>
      <c r="F10" s="654"/>
      <c r="G10" s="654"/>
      <c r="H10" s="654"/>
      <c r="I10" s="654"/>
      <c r="J10" s="654"/>
      <c r="K10" s="21" t="b">
        <f>IF(旅綜險!D12&lt;=10,IF(ROUNDUP(旅綜險!D12*10%,0)&lt;旅綜險!D13,TRUE,FALSE),IF(旅綜險!D12*10%&lt;旅綜險!D13,TRUE,FALSE))</f>
        <v>0</v>
      </c>
      <c r="L10" s="21" t="b">
        <f>IF(選擇項目!B1=1,TRUE,FALSE)</f>
        <v>0</v>
      </c>
      <c r="M10" s="21" t="b">
        <f>旅綜險!H11&lt;&gt;"未滿15歲"</f>
        <v>1</v>
      </c>
    </row>
    <row r="11" spans="1:17">
      <c r="A11" s="658" t="s">
        <v>554</v>
      </c>
      <c r="B11" s="658"/>
      <c r="C11" s="658"/>
      <c r="D11" s="654" t="str">
        <f>IF(AND(K11,L11,M11),"醫療實支保額&lt;=身故失能*30% ","")</f>
        <v/>
      </c>
      <c r="E11" s="654"/>
      <c r="F11" s="654"/>
      <c r="G11" s="654"/>
      <c r="H11" s="654"/>
      <c r="I11" s="654"/>
      <c r="J11" s="654"/>
      <c r="K11" s="21" t="b">
        <f>IF(旅綜險!D12&lt;=10,IF(ROUNDUP(旅綜險!D12*30%,0)&lt;旅綜險!D13,TRUE,FALSE),IF(旅綜險!D12*30%&lt;旅綜險!D13,TRUE,FALSE))</f>
        <v>0</v>
      </c>
      <c r="L11" s="21" t="b">
        <f>IF(選擇項目!B1&gt;1,TRUE,FALSE)</f>
        <v>1</v>
      </c>
      <c r="M11" s="21" t="b">
        <f>旅綜險!H11&lt;&gt;"未滿15歲"</f>
        <v>1</v>
      </c>
    </row>
    <row r="12" spans="1:17">
      <c r="A12" s="653" t="s">
        <v>557</v>
      </c>
      <c r="B12" s="653"/>
      <c r="C12" s="653"/>
      <c r="D12" s="654" t="str">
        <f>IF(AND(K12,L12,M12),"突疾保額&lt;=身故失能*10% ","")</f>
        <v/>
      </c>
      <c r="E12" s="654"/>
      <c r="F12" s="654"/>
      <c r="G12" s="654"/>
      <c r="H12" s="654"/>
      <c r="I12" s="654"/>
      <c r="J12" s="654"/>
      <c r="K12" s="21" t="b">
        <f>IF(旅綜險!D12&lt;=10,IF(ROUNDUP(旅綜險!D12*10%,0)&lt;旅綜險!L13,TRUE,FALSE),IF(旅綜險!D12*10%&lt;旅綜險!L13,TRUE,FALSE))</f>
        <v>0</v>
      </c>
      <c r="L12" s="21" t="b">
        <f>IF(選擇項目!B1=1,TRUE,FALSE)</f>
        <v>0</v>
      </c>
      <c r="M12" s="21" t="b">
        <f>旅綜險!H11&lt;&gt;"未滿15歲"</f>
        <v>1</v>
      </c>
    </row>
    <row r="13" spans="1:17">
      <c r="A13" s="658" t="s">
        <v>556</v>
      </c>
      <c r="B13" s="658"/>
      <c r="C13" s="658"/>
      <c r="D13" s="654" t="str">
        <f>IF(AND(K13,L13,M13),"突疾保額&lt;=身故失能*30% ","")</f>
        <v/>
      </c>
      <c r="E13" s="654"/>
      <c r="F13" s="654"/>
      <c r="G13" s="654"/>
      <c r="H13" s="654"/>
      <c r="I13" s="654"/>
      <c r="J13" s="654"/>
      <c r="K13" s="21" t="b">
        <f>IF(旅綜險!D12&lt;=10,IF(ROUNDUP(旅綜險!D12*30%,0)&lt;旅綜險!D14,TRUE,FALSE),IF(旅綜險!D12*30%&lt;旅綜險!D14,TRUE,FALSE))</f>
        <v>0</v>
      </c>
      <c r="L13" s="21" t="b">
        <f>IF(選擇項目!B1&gt;1,TRUE,FALSE)</f>
        <v>1</v>
      </c>
      <c r="M13" s="21" t="b">
        <f>旅綜險!H11&lt;&gt;"未滿15歲"</f>
        <v>1</v>
      </c>
    </row>
    <row r="14" spans="1:17">
      <c r="A14" s="653" t="s">
        <v>836</v>
      </c>
      <c r="B14" s="653"/>
      <c r="C14" s="653"/>
      <c r="D14" s="654" t="str">
        <f>IF(AND(K14,L14),"未滿15歲，海突保額未符規範 ","")</f>
        <v/>
      </c>
      <c r="E14" s="654"/>
      <c r="F14" s="654"/>
      <c r="G14" s="654"/>
      <c r="H14" s="654"/>
      <c r="I14" s="654"/>
      <c r="J14" s="654"/>
      <c r="K14" s="21" t="b">
        <f>AND(N14="未滿15歲",O14="海外")</f>
        <v>0</v>
      </c>
      <c r="L14" s="21" t="b">
        <f>IF(OR(旅綜險!D14=0,旅綜險!D14=10,旅綜險!D14=20,旅綜險!D14=30,旅綜險!D14=50,旅綜險!D14=120),FALSE,TRUE)</f>
        <v>0</v>
      </c>
      <c r="N14" s="21" t="str">
        <f>+旅綜險!H11</f>
        <v>滿20歲-未滿65歲</v>
      </c>
      <c r="O14" s="21" t="str">
        <f>+旅綜險!H12</f>
        <v>海外</v>
      </c>
    </row>
    <row r="15" spans="1:17">
      <c r="A15" s="653" t="s">
        <v>797</v>
      </c>
      <c r="B15" s="653"/>
      <c r="C15" s="653"/>
      <c r="D15" s="654" t="str">
        <f>IF(AND(K15,L15),"未滿15歲，國內實支超過上限 ","")</f>
        <v/>
      </c>
      <c r="E15" s="654"/>
      <c r="F15" s="654"/>
      <c r="G15" s="654"/>
      <c r="H15" s="654"/>
      <c r="I15" s="654"/>
      <c r="J15" s="654"/>
      <c r="K15" s="21" t="b">
        <f>AND(N15="未滿15歲",O15="國內")</f>
        <v>0</v>
      </c>
      <c r="L15" s="21" t="b">
        <f>IF(OR(旅綜險!D14=0,旅綜險!D14=6),FALSE,TRUE)</f>
        <v>1</v>
      </c>
      <c r="N15" s="21" t="str">
        <f>+旅綜險!H11</f>
        <v>滿20歲-未滿65歲</v>
      </c>
      <c r="O15" s="21" t="str">
        <f>+旅綜險!H12</f>
        <v>海外</v>
      </c>
    </row>
    <row r="16" spans="1:17">
      <c r="A16" s="653" t="s">
        <v>835</v>
      </c>
      <c r="B16" s="653"/>
      <c r="C16" s="653"/>
      <c r="D16" s="654" t="str">
        <f>IF(AND(K16,L16),"未滿15歲，海外實支未符規範 ","")</f>
        <v/>
      </c>
      <c r="E16" s="654"/>
      <c r="F16" s="654"/>
      <c r="G16" s="654"/>
      <c r="H16" s="654"/>
      <c r="I16" s="654"/>
      <c r="J16" s="654"/>
      <c r="K16" s="21" t="b">
        <f t="shared" ref="K16" si="0">AND(N16="未滿15歲",O16="海外")</f>
        <v>0</v>
      </c>
      <c r="L16" s="21" t="b">
        <f>IF(OR(旅綜險!D13=0,旅綜險!D13=10,旅綜險!D13=20,旅綜險!D13=30,旅綜險!D13=50,旅綜險!D13=120),FALSE,TRUE)</f>
        <v>0</v>
      </c>
      <c r="N16" s="21" t="str">
        <f>+旅綜險!H11</f>
        <v>滿20歲-未滿65歲</v>
      </c>
      <c r="O16" s="21" t="str">
        <f>+旅綜險!H12</f>
        <v>海外</v>
      </c>
    </row>
    <row r="17" spans="1:13">
      <c r="A17" s="653" t="s">
        <v>818</v>
      </c>
      <c r="B17" s="653"/>
      <c r="C17" s="653"/>
      <c r="D17" s="654" t="str">
        <f>IF(AND(K17,L17,M17),"實支海突保額須相同 ","")</f>
        <v/>
      </c>
      <c r="E17" s="654"/>
      <c r="F17" s="654"/>
      <c r="G17" s="654"/>
      <c r="H17" s="654"/>
      <c r="I17" s="654"/>
      <c r="J17" s="654"/>
      <c r="K17" s="21" t="b">
        <f>IF(旅綜險!H11="未滿15歲",TRUE,FALSE)</f>
        <v>0</v>
      </c>
      <c r="L17" s="21" t="b">
        <f>(旅綜險!D13&lt;&gt;旅綜險!D14)</f>
        <v>0</v>
      </c>
      <c r="M17" s="21" t="b">
        <f>IF(旅綜險!H12="海外",TRUE,FALSE)</f>
        <v>1</v>
      </c>
    </row>
    <row r="18" spans="1:13">
      <c r="A18" s="654" t="s">
        <v>906</v>
      </c>
      <c r="B18" s="654"/>
      <c r="C18" s="654"/>
      <c r="D18" s="654" t="str">
        <f>IF(AND(選擇項目!$B$1=1,旅綜險!$H$13&gt;14),"國內旅遊天數最高&lt;=14天 ","")</f>
        <v/>
      </c>
      <c r="E18" s="654"/>
      <c r="F18" s="654"/>
      <c r="G18" s="654"/>
      <c r="H18" s="654"/>
      <c r="I18" s="654"/>
      <c r="J18" s="654"/>
    </row>
    <row r="19" spans="1:13">
      <c r="A19" s="654" t="s">
        <v>68</v>
      </c>
      <c r="B19" s="654"/>
      <c r="C19" s="654"/>
      <c r="D19" s="654" t="str">
        <f>IF(AND(OR(選擇項目!$B$1=2,選擇項目!$B$1=3),旅綜險!$H$13&gt;180),"國外旅遊天數最高&lt;=180天 ","")</f>
        <v/>
      </c>
      <c r="E19" s="654"/>
      <c r="F19" s="654"/>
      <c r="G19" s="654"/>
      <c r="H19" s="654"/>
      <c r="I19" s="654"/>
      <c r="J19" s="654"/>
    </row>
    <row r="20" spans="1:13">
      <c r="A20" s="654" t="s">
        <v>905</v>
      </c>
      <c r="B20" s="654"/>
      <c r="C20" s="654"/>
      <c r="D20" s="654" t="str">
        <f>IF(AND(選擇項目!$B$1&gt;1,旅綜險!C14="(乙型)",旅綜險!D14&lt;&gt;0,旅綜險!$H$13&gt;30),"海突(乙型)天數&lt;=30天 ","")</f>
        <v/>
      </c>
      <c r="E20" s="654"/>
      <c r="F20" s="654"/>
      <c r="G20" s="654"/>
      <c r="H20" s="654"/>
      <c r="I20" s="654"/>
      <c r="J20" s="654"/>
    </row>
    <row r="21" spans="1:13">
      <c r="A21" s="654" t="s">
        <v>69</v>
      </c>
      <c r="B21" s="654"/>
      <c r="C21" s="654"/>
      <c r="D21" s="654" t="str">
        <f>IF(AND(選擇項目!$B$1=1,旅綜險!$D$14&gt;0),"國內旅遊不得投保海外突疾 ","")</f>
        <v/>
      </c>
      <c r="E21" s="654"/>
      <c r="F21" s="654"/>
      <c r="G21" s="654"/>
      <c r="H21" s="654"/>
      <c r="I21" s="654"/>
      <c r="J21" s="654"/>
    </row>
    <row r="22" spans="1:13">
      <c r="A22" s="654" t="s">
        <v>70</v>
      </c>
      <c r="B22" s="654"/>
      <c r="C22" s="654"/>
      <c r="D22" s="654" t="str">
        <f>IF(AND(選擇項目!$B$1=3,旅綜險!$D$13&lt;120),"申根旅遊實支實付&gt;=120萬 ","")</f>
        <v/>
      </c>
      <c r="E22" s="654"/>
      <c r="F22" s="654"/>
      <c r="G22" s="654"/>
      <c r="H22" s="654"/>
      <c r="I22" s="654"/>
      <c r="J22" s="654"/>
    </row>
    <row r="23" spans="1:13">
      <c r="A23" s="654" t="s">
        <v>71</v>
      </c>
      <c r="B23" s="654"/>
      <c r="C23" s="654"/>
      <c r="D23" s="654" t="str">
        <f>IF(AND(選擇項目!$B$1=3,旅綜險!$D$14&lt;120),"申根旅遊突發疾病&gt;=120萬 ","")</f>
        <v/>
      </c>
      <c r="E23" s="654"/>
      <c r="F23" s="654"/>
      <c r="G23" s="654"/>
      <c r="H23" s="654"/>
      <c r="I23" s="654"/>
      <c r="J23" s="654"/>
    </row>
    <row r="24" spans="1:13">
      <c r="A24" s="654" t="s">
        <v>72</v>
      </c>
      <c r="B24" s="654"/>
      <c r="C24" s="654"/>
      <c r="D24" s="654" t="str">
        <f>IF(AND(選擇項目!$B$1=3,選擇項目!$D$1=1),"申根旅遊須投保旅遊不便 ","")</f>
        <v/>
      </c>
      <c r="E24" s="654"/>
      <c r="F24" s="654"/>
      <c r="G24" s="654"/>
      <c r="H24" s="654"/>
      <c r="I24" s="654"/>
      <c r="J24" s="654"/>
    </row>
    <row r="25" spans="1:13">
      <c r="A25" s="654" t="s">
        <v>555</v>
      </c>
      <c r="B25" s="654"/>
      <c r="C25" s="654"/>
      <c r="D25" s="654" t="str">
        <f>IF(AND(選擇項目!E1&gt;1,MOD(旅綜險!D12,50)&lt;&gt;0),"身故失能保額須以50萬為單位 ","")</f>
        <v/>
      </c>
      <c r="E25" s="654"/>
      <c r="F25" s="654"/>
      <c r="G25" s="654"/>
      <c r="H25" s="654"/>
      <c r="I25" s="654"/>
      <c r="J25" s="654"/>
    </row>
    <row r="26" spans="1:13">
      <c r="A26" s="654" t="s">
        <v>73</v>
      </c>
      <c r="B26" s="654"/>
      <c r="C26" s="654"/>
      <c r="D26" s="654" t="str">
        <f>IF(MOD(旅綜險!$D$13,1)&lt;&gt;0,"實支實付保額須以萬元為單位 ","")</f>
        <v/>
      </c>
      <c r="E26" s="654"/>
      <c r="F26" s="654"/>
      <c r="G26" s="654"/>
      <c r="H26" s="654"/>
      <c r="I26" s="654"/>
      <c r="J26" s="654"/>
    </row>
    <row r="27" spans="1:13">
      <c r="A27" s="654" t="s">
        <v>74</v>
      </c>
      <c r="B27" s="654"/>
      <c r="C27" s="654"/>
      <c r="D27" s="654" t="str">
        <f>IF(MOD(旅綜險!$D$14,1)&lt;&gt;0,"突發疾病保額須以萬元為單位 ","")</f>
        <v/>
      </c>
      <c r="E27" s="654"/>
      <c r="F27" s="654"/>
      <c r="G27" s="654"/>
      <c r="H27" s="654"/>
      <c r="I27" s="654"/>
      <c r="J27" s="654"/>
    </row>
    <row r="28" spans="1:13">
      <c r="A28" s="654" t="s">
        <v>26</v>
      </c>
      <c r="B28" s="654"/>
      <c r="C28" s="654"/>
      <c r="D28" s="654" t="str">
        <f>IF(AND(選擇項目!E1=1,選擇項目!G1=1),"特定事故身故失能限15歲以上 ","")</f>
        <v/>
      </c>
      <c r="E28" s="654"/>
      <c r="F28" s="654"/>
      <c r="G28" s="654"/>
      <c r="H28" s="654"/>
      <c r="I28" s="654"/>
      <c r="J28" s="654"/>
    </row>
    <row r="29" spans="1:13">
      <c r="A29" s="654" t="s">
        <v>53</v>
      </c>
      <c r="B29" s="654"/>
      <c r="C29" s="654"/>
      <c r="D29" s="654" t="str">
        <f ca="1">IF(ISNA(VLOOKUP(旅綜險!L11,INDIRECT(旅綜險!C108),1,FALSE)),"請調整費率別選項 ","")</f>
        <v/>
      </c>
      <c r="E29" s="654"/>
      <c r="F29" s="654"/>
      <c r="G29" s="654"/>
      <c r="H29" s="654"/>
      <c r="I29" s="654"/>
      <c r="J29" s="654"/>
    </row>
    <row r="30" spans="1:13">
      <c r="A30" s="654" t="s">
        <v>54</v>
      </c>
      <c r="B30" s="654"/>
      <c r="C30" s="654"/>
      <c r="D30" s="654" t="str">
        <f ca="1">IF(ISNA(VLOOKUP(旅綜險!H14,INDIRECT(旅綜險!C109),1,FALSE)),"旅遊地點與旅遊不便選項錯誤 ","")</f>
        <v/>
      </c>
      <c r="E30" s="654"/>
      <c r="F30" s="654"/>
      <c r="G30" s="654"/>
      <c r="H30" s="654"/>
      <c r="I30" s="654"/>
      <c r="J30" s="654"/>
    </row>
    <row r="31" spans="1:13">
      <c r="A31" s="654" t="s">
        <v>810</v>
      </c>
      <c r="B31" s="654"/>
      <c r="C31" s="654"/>
      <c r="D31" s="654" t="str">
        <f>IF(K31,"台籍旅客不應投保非台籍不便險 ","")</f>
        <v/>
      </c>
      <c r="E31" s="654"/>
      <c r="F31" s="654"/>
      <c r="G31" s="654"/>
      <c r="H31" s="654"/>
      <c r="I31" s="654"/>
      <c r="J31" s="654"/>
      <c r="K31" s="22" t="b">
        <f>AND(旅綜險!L12="否",旅綜險!H14="國內非台籍(X1)")</f>
        <v>0</v>
      </c>
    </row>
    <row r="32" spans="1:13">
      <c r="A32" s="654" t="s">
        <v>811</v>
      </c>
      <c r="B32" s="654"/>
      <c r="C32" s="654"/>
      <c r="D32" s="654" t="str">
        <f>IF(K32,"國內非台籍(X1)的實支與突疾應為10萬 ","")</f>
        <v/>
      </c>
      <c r="E32" s="654"/>
      <c r="F32" s="654"/>
      <c r="G32" s="654"/>
      <c r="H32" s="654"/>
      <c r="I32" s="654"/>
      <c r="J32" s="654"/>
      <c r="K32" s="22" t="b">
        <f>AND(旅綜險!H14="國內非台籍(X1)",OR(旅綜險!D13&lt;&gt;10,旅綜險!L13&lt;&gt;10))</f>
        <v>0</v>
      </c>
    </row>
    <row r="33" spans="1:15">
      <c r="A33" s="654" t="s">
        <v>472</v>
      </c>
      <c r="B33" s="654"/>
      <c r="C33" s="654"/>
      <c r="D33" s="654" t="str">
        <f>IF(K33,"台籍旅客不應投保境內突疾 ","")</f>
        <v/>
      </c>
      <c r="E33" s="654"/>
      <c r="F33" s="654"/>
      <c r="G33" s="654"/>
      <c r="H33" s="654"/>
      <c r="I33" s="654"/>
      <c r="J33" s="654"/>
      <c r="K33" s="22" t="b">
        <f>AND(旅綜險!L12="否",旅綜險!L13&gt;0)</f>
        <v>0</v>
      </c>
    </row>
    <row r="34" spans="1:15">
      <c r="A34" s="654" t="s">
        <v>812</v>
      </c>
      <c r="B34" s="654"/>
      <c r="C34" s="654"/>
      <c r="D34" s="654"/>
      <c r="E34" s="654"/>
      <c r="F34" s="654"/>
      <c r="G34" s="654"/>
      <c r="H34" s="654"/>
      <c r="I34" s="654"/>
      <c r="J34" s="654"/>
      <c r="K34" s="22"/>
      <c r="L34" s="22"/>
      <c r="M34" s="22"/>
      <c r="N34" s="316" t="str">
        <f>IF(選擇項目!H1=1,IF(旅綜險!H14="國內非台籍(X)","","陸客來台旅遊須購買國內非台籍(X)方案 "),"")</f>
        <v/>
      </c>
      <c r="O34" s="22"/>
    </row>
    <row r="35" spans="1:15">
      <c r="A35" s="654" t="s">
        <v>277</v>
      </c>
      <c r="B35" s="654"/>
      <c r="C35" s="654"/>
      <c r="D35" s="654"/>
      <c r="E35" s="654"/>
      <c r="F35" s="654"/>
      <c r="G35" s="654"/>
      <c r="H35" s="654"/>
      <c r="I35" s="654"/>
      <c r="J35" s="654"/>
      <c r="K35" s="22" t="b">
        <f>AND(旅綜險!L12="是",旅綜險!H11&lt;&gt;"未滿15歲",旅綜險!L13&lt;50)</f>
        <v>0</v>
      </c>
      <c r="L35" s="22"/>
      <c r="M35" s="22"/>
      <c r="N35" s="316" t="str">
        <f>IF(K35,"陸客來台境內突發疾病保額&gt;=50萬 ","")</f>
        <v/>
      </c>
      <c r="O35" s="22"/>
    </row>
    <row r="36" spans="1:15">
      <c r="A36" s="654" t="s">
        <v>276</v>
      </c>
      <c r="B36" s="654"/>
      <c r="C36" s="654"/>
      <c r="D36" s="654"/>
      <c r="E36" s="654"/>
      <c r="F36" s="654"/>
      <c r="G36" s="654"/>
      <c r="H36" s="654"/>
      <c r="I36" s="654"/>
      <c r="J36" s="654"/>
      <c r="K36" s="22" t="b">
        <f>AND(旅綜險!L12="是",旅綜險!H11&lt;&gt;"未滿15歲",旅綜險!D13&lt;50)</f>
        <v>0</v>
      </c>
      <c r="N36" s="316" t="str">
        <f>IF(K36,"陸客來台實支實付保額&gt;=50萬 ","")</f>
        <v/>
      </c>
      <c r="O36" s="22"/>
    </row>
    <row r="37" spans="1:15">
      <c r="A37" s="654" t="s">
        <v>490</v>
      </c>
      <c r="B37" s="654"/>
      <c r="C37" s="654"/>
      <c r="D37" s="654" t="str">
        <f>IF(K37,"陸客來台身故失能保額&gt;=200萬 ","")</f>
        <v/>
      </c>
      <c r="E37" s="654"/>
      <c r="F37" s="654"/>
      <c r="G37" s="654"/>
      <c r="H37" s="654"/>
      <c r="I37" s="654"/>
      <c r="J37" s="654"/>
      <c r="K37" s="22" t="b">
        <f>AND(旅綜險!L12="是",旅綜險!H11&lt;&gt;"未滿15歲",旅綜險!D12&lt;200)</f>
        <v>0</v>
      </c>
      <c r="L37" s="22"/>
      <c r="M37" s="22"/>
      <c r="O37" s="22"/>
    </row>
    <row r="38" spans="1:15">
      <c r="A38" s="654" t="s">
        <v>491</v>
      </c>
      <c r="B38" s="654"/>
      <c r="C38" s="654"/>
      <c r="D38" s="654"/>
      <c r="E38" s="654"/>
      <c r="F38" s="654"/>
      <c r="G38" s="654"/>
      <c r="H38" s="654"/>
      <c r="I38" s="654"/>
      <c r="J38" s="654"/>
      <c r="K38" s="22" t="b">
        <f>AND(旅綜險!L12="是",旅綜險!H11="未滿15歲",旅綜險!L13&lt;&gt;50)</f>
        <v>0</v>
      </c>
      <c r="L38" s="22"/>
      <c r="M38" s="22"/>
      <c r="N38" s="316" t="str">
        <f>IF(K38,"陸客小朋友來台境內突發疾病保額=50萬 ","")</f>
        <v/>
      </c>
      <c r="O38" s="22"/>
    </row>
    <row r="39" spans="1:15">
      <c r="A39" s="654" t="s">
        <v>492</v>
      </c>
      <c r="B39" s="654"/>
      <c r="C39" s="654"/>
      <c r="D39" s="654"/>
      <c r="E39" s="654"/>
      <c r="F39" s="654"/>
      <c r="G39" s="654"/>
      <c r="H39" s="654"/>
      <c r="I39" s="654"/>
      <c r="J39" s="654"/>
      <c r="K39" s="22" t="b">
        <f>AND(旅綜險!L12="是",旅綜險!H11="未滿15歲",旅綜險!D13&lt;&gt;50)</f>
        <v>0</v>
      </c>
      <c r="L39" s="22"/>
      <c r="M39" s="22"/>
      <c r="N39" s="316" t="str">
        <f>IF(K39,"陸客小朋友來台實支實付保額=50萬 ","")</f>
        <v/>
      </c>
      <c r="O39" s="22"/>
    </row>
    <row r="40" spans="1:15">
      <c r="A40" s="654" t="s">
        <v>170</v>
      </c>
      <c r="B40" s="654"/>
      <c r="C40" s="654"/>
      <c r="D40" s="654" t="str">
        <f>IF(AND(選擇項目!B1&lt;&gt;1,旅綜險!L13&gt;0),"海外旅遊不得投保非台籍境內突疾  ","")</f>
        <v/>
      </c>
      <c r="E40" s="654"/>
      <c r="F40" s="654"/>
      <c r="G40" s="654"/>
      <c r="H40" s="654"/>
      <c r="I40" s="654"/>
      <c r="J40" s="654"/>
      <c r="K40" s="22"/>
      <c r="L40" s="22"/>
      <c r="M40" s="22"/>
      <c r="O40" s="22"/>
    </row>
    <row r="41" spans="1:15">
      <c r="A41" s="654" t="s">
        <v>144</v>
      </c>
      <c r="B41" s="654"/>
      <c r="C41" s="654"/>
      <c r="D41" s="654" t="str">
        <f>IF(AND(選擇項目!E1=1,選擇項目!I1=1),"恐怖主義買回限15歲以上 ","")</f>
        <v/>
      </c>
      <c r="E41" s="654"/>
      <c r="F41" s="654"/>
      <c r="G41" s="654"/>
      <c r="H41" s="654"/>
      <c r="I41" s="654"/>
      <c r="J41" s="654"/>
      <c r="K41" s="22"/>
      <c r="L41" s="22"/>
      <c r="M41" s="22"/>
      <c r="O41" s="22"/>
    </row>
    <row r="42" spans="1:15">
      <c r="A42" s="654" t="s">
        <v>837</v>
      </c>
      <c r="B42" s="654"/>
      <c r="C42" s="654"/>
      <c r="D42" s="654" t="str">
        <f>IF(AND(選擇項目!E1&gt;1,OR(K42,L42)),"投保海外豪華型(U2)專案身故失能&gt;=300萬且實支海突&gt;=身故失能10% ","")</f>
        <v/>
      </c>
      <c r="E42" s="654"/>
      <c r="F42" s="654"/>
      <c r="G42" s="654"/>
      <c r="H42" s="654"/>
      <c r="I42" s="654"/>
      <c r="J42" s="654"/>
      <c r="K42" s="22" t="b">
        <f>AND(旅綜險!D12&lt;300,選擇項目!D1=7)</f>
        <v>0</v>
      </c>
      <c r="L42" s="22" t="b">
        <f>AND(OR(旅綜險!D13&lt;旅綜險!D12*10%,旅綜險!D14&lt;旅綜險!D12*10%),選擇項目!D1=7)</f>
        <v>0</v>
      </c>
      <c r="M42" s="22"/>
      <c r="O42" s="22"/>
    </row>
    <row r="43" spans="1:15">
      <c r="A43" s="654" t="s">
        <v>838</v>
      </c>
      <c r="B43" s="654"/>
      <c r="C43" s="654"/>
      <c r="D43" s="654" t="str">
        <f>IF(AND(選擇項目!E1=1,K43),"投保海外豪華型須實支海突&gt;=50萬 ","")</f>
        <v/>
      </c>
      <c r="E43" s="654"/>
      <c r="F43" s="654"/>
      <c r="G43" s="654"/>
      <c r="H43" s="654"/>
      <c r="I43" s="654"/>
      <c r="J43" s="654"/>
      <c r="K43" s="22" t="b">
        <f>AND(OR(旅綜險!D13&lt;50,旅綜險!D14&lt;50),選擇項目!D1=7)</f>
        <v>0</v>
      </c>
      <c r="L43" s="22"/>
      <c r="M43" s="22"/>
      <c r="O43" s="22"/>
    </row>
    <row r="44" spans="1:15">
      <c r="A44" s="654" t="s">
        <v>803</v>
      </c>
      <c r="B44" s="654"/>
      <c r="C44" s="654"/>
      <c r="D44" s="654" t="str">
        <f>IF(K44,"投保不便海外標準型(T2)專案身故失能保額&gt;=200萬 ","")</f>
        <v/>
      </c>
      <c r="E44" s="654"/>
      <c r="F44" s="654"/>
      <c r="G44" s="654"/>
      <c r="H44" s="654"/>
      <c r="I44" s="654"/>
      <c r="J44" s="654"/>
      <c r="K44" s="22" t="b">
        <f>AND(旅綜險!D12&lt;200,選擇項目!D1=6,1&lt;選擇項目!E1,6&gt;選擇項目!E1)</f>
        <v>0</v>
      </c>
      <c r="L44" s="22"/>
      <c r="M44" s="22"/>
      <c r="O44" s="22"/>
    </row>
    <row r="45" spans="1:15">
      <c r="A45" s="654" t="s">
        <v>861</v>
      </c>
      <c r="B45" s="654"/>
      <c r="C45" s="654"/>
      <c r="D45" s="559" t="str">
        <f>IF(K45,"投保不海外不便(Z)系列方案身故失能保額&gt;=500萬 ","")</f>
        <v/>
      </c>
      <c r="E45" s="559"/>
      <c r="F45" s="559"/>
      <c r="G45" s="559"/>
      <c r="H45" s="559"/>
      <c r="I45" s="559"/>
      <c r="J45" s="559"/>
      <c r="K45" s="22" t="b">
        <f>AND(旅綜險!D12&lt;500,選擇項目!D1&gt;=8,選擇項目!E1&gt;1)</f>
        <v>0</v>
      </c>
      <c r="L45" s="22"/>
      <c r="M45" s="22"/>
      <c r="O45" s="22"/>
    </row>
    <row r="46" spans="1:15">
      <c r="A46" s="654" t="s">
        <v>860</v>
      </c>
      <c r="B46" s="654"/>
      <c r="C46" s="654"/>
      <c r="D46" s="559" t="str">
        <f>IF(K46,"投保海外不便(Z)系列方案實支及海突&gt;=身故失能10% ","")</f>
        <v/>
      </c>
      <c r="E46" s="559"/>
      <c r="F46" s="559"/>
      <c r="G46" s="559"/>
      <c r="H46" s="559"/>
      <c r="I46" s="559"/>
      <c r="J46" s="559"/>
      <c r="K46" s="22" t="b">
        <f>AND(OR(旅綜險!D13&lt;旅綜險!D12*10%,旅綜險!D14&lt;旅綜險!D12*10%),選擇項目!D1&gt;=8,選擇項目!E1&gt;1)</f>
        <v>0</v>
      </c>
      <c r="L46" s="22"/>
      <c r="M46" s="22"/>
      <c r="O46" s="22"/>
    </row>
    <row r="47" spans="1:15">
      <c r="A47" s="654" t="s">
        <v>862</v>
      </c>
      <c r="B47" s="654"/>
      <c r="C47" s="654"/>
      <c r="D47" s="559" t="str">
        <f>IF(K47,"投保海外不便(Z)系列方案實支及海突&gt;=50萬 ","")</f>
        <v/>
      </c>
      <c r="E47" s="559"/>
      <c r="F47" s="559"/>
      <c r="G47" s="559"/>
      <c r="H47" s="559"/>
      <c r="I47" s="559"/>
      <c r="J47" s="559"/>
      <c r="K47" s="22" t="b">
        <f>AND(OR(旅綜險!D13&lt;50,旅綜險!D14&lt;50),選擇項目!D1&gt;=8,選擇項目!E1=1)</f>
        <v>0</v>
      </c>
      <c r="L47" s="22"/>
      <c r="M47" s="22"/>
      <c r="O47" s="22"/>
    </row>
    <row r="48" spans="1:15">
      <c r="A48" s="654" t="s">
        <v>407</v>
      </c>
      <c r="B48" s="654"/>
      <c r="C48" s="654"/>
      <c r="D48" s="654" t="str">
        <f>IF(OR(K48,L48),"限網路投保不便翱翔型(I)專案，且身故失能保額&gt;=300萬 ","")</f>
        <v xml:space="preserve">限網路投保不便翱翔型(I)專案，且身故失能保額&gt;=300萬 </v>
      </c>
      <c r="E48" s="654"/>
      <c r="F48" s="654"/>
      <c r="G48" s="654"/>
      <c r="H48" s="654"/>
      <c r="I48" s="654"/>
      <c r="J48" s="654"/>
      <c r="K48" s="304" t="b">
        <f>AND(旅綜險!D12&lt;300,選擇項目!D1=7)</f>
        <v>0</v>
      </c>
      <c r="L48" s="304" t="b">
        <f>AND(選擇項目!D1=7,NOT(選擇項目!C1=4))</f>
        <v>1</v>
      </c>
      <c r="M48" s="304"/>
      <c r="N48" s="316" t="str">
        <f>IF(OR(K48,L48),"限網路投保不便翱翔型(I)專案，且身故失能保額&gt;=300萬 ","")</f>
        <v xml:space="preserve">限網路投保不便翱翔型(I)專案，且身故失能保額&gt;=300萬 </v>
      </c>
      <c r="O48" s="22"/>
    </row>
    <row r="49" spans="1:15">
      <c r="A49" s="654" t="s">
        <v>408</v>
      </c>
      <c r="B49" s="654"/>
      <c r="C49" s="654"/>
      <c r="D49" s="654" t="str">
        <f>IF(K49,"投保不便翱翔租車型(IC)專案身故失能保額&gt;=300萬 ","")</f>
        <v/>
      </c>
      <c r="E49" s="654"/>
      <c r="F49" s="654"/>
      <c r="G49" s="654"/>
      <c r="H49" s="654"/>
      <c r="I49" s="654"/>
      <c r="J49" s="654"/>
      <c r="K49" s="304" t="b">
        <f>AND(旅綜險!D12&lt;300,選擇項目!D1=8)</f>
        <v>0</v>
      </c>
      <c r="L49" s="22"/>
      <c r="M49" s="22"/>
      <c r="N49" s="316" t="str">
        <f>IF(K49,"投保不便翱翔租車型(IC)專案身故失能保額&gt;=300萬 ","")</f>
        <v/>
      </c>
      <c r="O49" s="22"/>
    </row>
    <row r="50" spans="1:15">
      <c r="A50" s="654" t="s">
        <v>465</v>
      </c>
      <c r="B50" s="654"/>
      <c r="C50" s="654"/>
      <c r="D50" s="654" t="str">
        <f>IF(K50,"滿85歲以上不可投保實支醫療 ","")</f>
        <v/>
      </c>
      <c r="E50" s="654"/>
      <c r="F50" s="654"/>
      <c r="G50" s="654"/>
      <c r="H50" s="654"/>
      <c r="I50" s="654"/>
      <c r="J50" s="654"/>
      <c r="K50" s="22" t="b">
        <f>AND(旅綜險!C103=9,旅綜險!D13&gt;0)</f>
        <v>0</v>
      </c>
      <c r="L50" s="22"/>
      <c r="M50" s="22"/>
      <c r="O50" s="22"/>
    </row>
    <row r="51" spans="1:15">
      <c r="A51" s="654" t="s">
        <v>466</v>
      </c>
      <c r="B51" s="654"/>
      <c r="C51" s="654"/>
      <c r="D51" s="654" t="str">
        <f>IF(K51,"滿85歲以上不可投保突發疾病 ","")</f>
        <v/>
      </c>
      <c r="E51" s="654"/>
      <c r="F51" s="654"/>
      <c r="G51" s="654"/>
      <c r="H51" s="654"/>
      <c r="I51" s="654"/>
      <c r="J51" s="654"/>
      <c r="K51" s="22" t="b">
        <f>AND(旅綜險!C103=9,旅綜險!D14&gt;0)</f>
        <v>0</v>
      </c>
      <c r="L51" s="22"/>
      <c r="M51" s="22"/>
      <c r="O51" s="22"/>
    </row>
    <row r="52" spans="1:15">
      <c r="A52" s="654" t="s">
        <v>467</v>
      </c>
      <c r="B52" s="654"/>
      <c r="C52" s="654"/>
      <c r="D52" s="654" t="str">
        <f>IF(K52,"滿85歲以上不可投保特定事故 ","")</f>
        <v/>
      </c>
      <c r="E52" s="654"/>
      <c r="F52" s="654"/>
      <c r="G52" s="654"/>
      <c r="H52" s="654"/>
      <c r="I52" s="654"/>
      <c r="J52" s="654"/>
      <c r="K52" s="22" t="b">
        <f>AND(旅綜險!C103=9,旅綜險!E15="是")</f>
        <v>0</v>
      </c>
      <c r="L52" s="22"/>
      <c r="M52" s="22"/>
      <c r="O52" s="22"/>
    </row>
    <row r="53" spans="1:15">
      <c r="A53" s="654" t="s">
        <v>468</v>
      </c>
      <c r="B53" s="654"/>
      <c r="C53" s="654"/>
      <c r="D53" s="654" t="str">
        <f>IF(K53,"滿85歲以上不可投保恐怖主義 ","")</f>
        <v/>
      </c>
      <c r="E53" s="654"/>
      <c r="F53" s="654"/>
      <c r="G53" s="654"/>
      <c r="H53" s="654"/>
      <c r="I53" s="654"/>
      <c r="J53" s="654"/>
      <c r="K53" s="22" t="b">
        <f>AND(旅綜險!C103=9,旅綜險!E16="是")</f>
        <v>0</v>
      </c>
      <c r="L53" s="22"/>
      <c r="M53" s="22"/>
      <c r="N53" s="315"/>
      <c r="O53" s="22"/>
    </row>
    <row r="54" spans="1:15">
      <c r="A54" s="185"/>
      <c r="B54" s="185"/>
      <c r="C54" s="185"/>
      <c r="D54" s="186"/>
      <c r="E54" s="186"/>
      <c r="F54" s="186"/>
      <c r="G54" s="186"/>
      <c r="H54" s="186"/>
      <c r="I54" s="186"/>
      <c r="J54" s="186"/>
      <c r="K54" s="22"/>
      <c r="L54" s="22"/>
      <c r="M54" s="22"/>
      <c r="N54" s="314"/>
      <c r="O54" s="22"/>
    </row>
    <row r="55" spans="1:15">
      <c r="A55" s="185"/>
      <c r="B55" s="185"/>
      <c r="C55" s="185"/>
      <c r="D55" s="186"/>
      <c r="E55" s="186"/>
      <c r="F55" s="186"/>
      <c r="G55" s="186"/>
      <c r="H55" s="186"/>
      <c r="I55" s="186"/>
      <c r="J55" s="186"/>
      <c r="K55" s="22"/>
      <c r="L55" s="22"/>
      <c r="M55" s="22"/>
      <c r="N55" s="22"/>
      <c r="O55" s="22"/>
    </row>
    <row r="56" spans="1:15">
      <c r="A56" s="185"/>
      <c r="B56" s="185"/>
      <c r="C56" s="185"/>
      <c r="D56" s="186"/>
      <c r="E56" s="186"/>
      <c r="F56" s="186"/>
      <c r="G56" s="186"/>
      <c r="H56" s="186"/>
      <c r="I56" s="186"/>
      <c r="J56" s="186"/>
      <c r="K56" s="22"/>
      <c r="L56" s="22"/>
      <c r="M56" s="22"/>
      <c r="N56" s="22"/>
      <c r="O56" s="22"/>
    </row>
    <row r="57" spans="1:15">
      <c r="A57" s="185"/>
      <c r="B57" s="185"/>
      <c r="C57" s="185"/>
      <c r="D57" s="186"/>
      <c r="E57" s="186"/>
      <c r="F57" s="186"/>
      <c r="G57" s="186"/>
      <c r="H57" s="186"/>
      <c r="I57" s="186"/>
      <c r="J57" s="186"/>
      <c r="K57" s="22"/>
      <c r="L57" s="22"/>
      <c r="M57" s="22"/>
      <c r="N57" s="22"/>
      <c r="O57" s="22"/>
    </row>
    <row r="58" spans="1:15">
      <c r="A58" s="185"/>
      <c r="B58" s="185"/>
      <c r="C58" s="185"/>
      <c r="D58" s="186"/>
      <c r="E58" s="186"/>
      <c r="F58" s="186"/>
      <c r="G58" s="186"/>
      <c r="H58" s="186"/>
      <c r="I58" s="186"/>
      <c r="J58" s="186"/>
      <c r="K58" s="22"/>
      <c r="L58" s="22"/>
      <c r="M58" s="22"/>
      <c r="N58" s="22"/>
      <c r="O58" s="22"/>
    </row>
    <row r="59" spans="1:15">
      <c r="A59" s="185"/>
      <c r="B59" s="185"/>
      <c r="C59" s="185"/>
      <c r="D59" s="186"/>
      <c r="E59" s="186"/>
      <c r="F59" s="186"/>
      <c r="G59" s="186"/>
      <c r="H59" s="186"/>
      <c r="I59" s="186"/>
      <c r="J59" s="186"/>
      <c r="K59" s="22"/>
      <c r="L59" s="22"/>
      <c r="M59" s="22"/>
      <c r="N59" s="22"/>
      <c r="O59" s="22"/>
    </row>
    <row r="60" spans="1:15">
      <c r="A60" s="185"/>
      <c r="B60" s="185"/>
      <c r="C60" s="185"/>
      <c r="D60" s="186"/>
      <c r="E60" s="186"/>
      <c r="F60" s="186"/>
      <c r="G60" s="186"/>
      <c r="H60" s="186"/>
      <c r="I60" s="186"/>
      <c r="J60" s="186"/>
      <c r="K60" s="22"/>
      <c r="L60" s="22"/>
      <c r="M60" s="22"/>
      <c r="N60" s="22"/>
      <c r="O60" s="22"/>
    </row>
    <row r="61" spans="1:15">
      <c r="A61" s="185"/>
      <c r="B61" s="185"/>
      <c r="C61" s="185"/>
      <c r="D61" s="186"/>
      <c r="E61" s="186"/>
      <c r="F61" s="186"/>
      <c r="G61" s="186"/>
      <c r="H61" s="186"/>
      <c r="I61" s="186"/>
      <c r="J61" s="186"/>
      <c r="K61" s="22"/>
      <c r="L61" s="22"/>
      <c r="M61" s="22"/>
      <c r="N61" s="22"/>
      <c r="O61" s="22"/>
    </row>
    <row r="62" spans="1:15">
      <c r="A62" s="185"/>
      <c r="B62" s="185"/>
      <c r="C62" s="185"/>
      <c r="D62" s="186"/>
      <c r="E62" s="186"/>
      <c r="F62" s="186"/>
      <c r="G62" s="186"/>
      <c r="H62" s="186"/>
      <c r="I62" s="186"/>
      <c r="J62" s="186"/>
      <c r="K62" s="22"/>
      <c r="L62" s="22"/>
      <c r="M62" s="22"/>
      <c r="N62" s="22"/>
      <c r="O62" s="22"/>
    </row>
    <row r="63" spans="1:15">
      <c r="A63" s="185"/>
      <c r="B63" s="185"/>
      <c r="C63" s="185"/>
      <c r="D63" s="186"/>
      <c r="E63" s="186"/>
      <c r="F63" s="186"/>
      <c r="G63" s="186"/>
      <c r="H63" s="186"/>
      <c r="I63" s="186"/>
      <c r="J63" s="186"/>
      <c r="K63" s="22"/>
      <c r="L63" s="22"/>
      <c r="M63" s="22"/>
      <c r="N63" s="22"/>
      <c r="O63" s="22"/>
    </row>
    <row r="64" spans="1:15">
      <c r="A64" s="185"/>
      <c r="B64" s="185"/>
      <c r="C64" s="185"/>
      <c r="D64" s="186"/>
      <c r="E64" s="186"/>
      <c r="F64" s="186"/>
      <c r="G64" s="186"/>
      <c r="H64" s="186"/>
      <c r="I64" s="186"/>
      <c r="J64" s="186"/>
      <c r="K64" s="22"/>
      <c r="L64" s="22"/>
      <c r="M64" s="22"/>
      <c r="N64" s="22"/>
      <c r="O64" s="22"/>
    </row>
    <row r="65" spans="1:15">
      <c r="A65" s="185"/>
      <c r="B65" s="185"/>
      <c r="C65" s="185"/>
      <c r="D65" s="186"/>
      <c r="E65" s="186"/>
      <c r="F65" s="186"/>
      <c r="G65" s="186"/>
      <c r="H65" s="186"/>
      <c r="I65" s="186"/>
      <c r="J65" s="186"/>
      <c r="K65" s="22"/>
      <c r="L65" s="22"/>
      <c r="M65" s="22"/>
      <c r="N65" s="22"/>
      <c r="O65" s="22"/>
    </row>
    <row r="66" spans="1:15">
      <c r="A66" s="185"/>
      <c r="B66" s="185"/>
      <c r="C66" s="185"/>
      <c r="D66" s="186"/>
      <c r="E66" s="186"/>
      <c r="F66" s="186"/>
      <c r="G66" s="186"/>
      <c r="H66" s="186"/>
      <c r="I66" s="186"/>
      <c r="J66" s="186"/>
      <c r="K66" s="22"/>
      <c r="L66" s="22"/>
      <c r="M66" s="22"/>
      <c r="N66" s="22"/>
      <c r="O66" s="22"/>
    </row>
    <row r="67" spans="1:15">
      <c r="A67" s="185"/>
      <c r="B67" s="185"/>
      <c r="C67" s="185"/>
      <c r="D67" s="186"/>
      <c r="E67" s="186"/>
      <c r="F67" s="186"/>
      <c r="G67" s="186"/>
      <c r="H67" s="186"/>
      <c r="I67" s="186"/>
      <c r="J67" s="186"/>
      <c r="K67" s="22"/>
      <c r="L67" s="22"/>
      <c r="M67" s="22"/>
      <c r="N67" s="22"/>
      <c r="O67" s="22"/>
    </row>
    <row r="68" spans="1:15">
      <c r="A68" s="185"/>
      <c r="B68" s="185"/>
      <c r="C68" s="185"/>
      <c r="D68" s="186"/>
      <c r="E68" s="186"/>
      <c r="F68" s="186"/>
      <c r="G68" s="186"/>
      <c r="H68" s="186"/>
      <c r="I68" s="186"/>
      <c r="J68" s="186"/>
      <c r="K68" s="22"/>
      <c r="L68" s="22"/>
      <c r="M68" s="22"/>
      <c r="N68" s="22"/>
      <c r="O68" s="22"/>
    </row>
    <row r="69" spans="1:15">
      <c r="A69" s="185"/>
      <c r="B69" s="185"/>
      <c r="C69" s="185"/>
      <c r="D69" s="186"/>
      <c r="E69" s="186"/>
      <c r="F69" s="186"/>
      <c r="G69" s="186"/>
      <c r="H69" s="186"/>
      <c r="I69" s="186"/>
      <c r="J69" s="186"/>
      <c r="K69" s="22"/>
      <c r="L69" s="22"/>
      <c r="M69" s="22"/>
      <c r="N69" s="22"/>
      <c r="O69" s="22"/>
    </row>
    <row r="70" spans="1:15">
      <c r="A70" s="185"/>
      <c r="B70" s="185"/>
      <c r="C70" s="185"/>
      <c r="D70" s="186"/>
      <c r="E70" s="186"/>
      <c r="F70" s="186"/>
      <c r="G70" s="186"/>
      <c r="H70" s="186"/>
      <c r="I70" s="186"/>
      <c r="J70" s="186"/>
      <c r="K70" s="22"/>
      <c r="L70" s="22"/>
      <c r="M70" s="22"/>
      <c r="N70" s="22"/>
      <c r="O70" s="22"/>
    </row>
    <row r="71" spans="1:15">
      <c r="A71" s="185" t="s">
        <v>263</v>
      </c>
      <c r="B71" s="185"/>
      <c r="C71" s="185"/>
      <c r="D71" s="186"/>
      <c r="E71" s="186"/>
      <c r="F71" s="186"/>
      <c r="G71" s="186"/>
      <c r="H71" s="186"/>
      <c r="I71" s="186"/>
      <c r="J71" s="186"/>
      <c r="K71" s="22"/>
      <c r="L71" s="22"/>
      <c r="M71" s="22"/>
      <c r="N71" s="22"/>
      <c r="O71" s="22"/>
    </row>
    <row r="72" spans="1:15" ht="33" customHeight="1">
      <c r="A72" s="22" t="s">
        <v>64</v>
      </c>
      <c r="B72" s="657" t="str">
        <f ca="1">D73&amp;D76&amp;D77&amp;D78&amp;D79&amp;D80&amp;D81&amp;D82</f>
        <v/>
      </c>
      <c r="C72" s="657"/>
      <c r="D72" s="657"/>
      <c r="E72" s="657"/>
      <c r="F72" s="657"/>
      <c r="G72" s="657"/>
      <c r="H72" s="657"/>
      <c r="I72" s="657"/>
      <c r="J72" s="657"/>
      <c r="K72" s="22"/>
      <c r="L72" s="22"/>
      <c r="M72" s="22"/>
      <c r="N72" s="22"/>
      <c r="O72" s="22"/>
    </row>
    <row r="73" spans="1:15">
      <c r="A73" s="654" t="s">
        <v>65</v>
      </c>
      <c r="B73" s="654"/>
      <c r="C73" s="654"/>
      <c r="D73" s="559" t="str">
        <f ca="1">IF(K73,"請重新上網下載更新版本 ","")</f>
        <v/>
      </c>
      <c r="E73" s="559"/>
      <c r="F73" s="559"/>
      <c r="G73" s="559"/>
      <c r="H73" s="559"/>
      <c r="I73" s="559"/>
      <c r="J73" s="559"/>
      <c r="K73" s="62" t="b">
        <f ca="1">總表!D100&lt;TODAY()</f>
        <v>0</v>
      </c>
      <c r="L73" s="23"/>
      <c r="M73" s="23"/>
      <c r="N73" s="22"/>
      <c r="O73" s="22"/>
    </row>
    <row r="74" spans="1:15">
      <c r="A74" s="21" t="s">
        <v>180</v>
      </c>
      <c r="B74" s="21" t="s">
        <v>195</v>
      </c>
      <c r="D74" s="656" t="str">
        <f>IF(INT(特定活動!D11/100)*100&lt;&gt;特定活動!D11,"特定活動死殘保額為100萬的倍數 ","")</f>
        <v/>
      </c>
      <c r="E74" s="656"/>
      <c r="F74" s="656"/>
      <c r="G74" s="656"/>
      <c r="H74" s="656"/>
      <c r="I74" s="656"/>
      <c r="J74" s="656"/>
      <c r="N74" s="300"/>
    </row>
    <row r="75" spans="1:15">
      <c r="B75" s="21" t="s">
        <v>196</v>
      </c>
      <c r="D75" s="656" t="str">
        <f>IF(OR(K75,L75),"特定活動死殘介於100-500萬 ","")</f>
        <v/>
      </c>
      <c r="E75" s="656"/>
      <c r="F75" s="656"/>
      <c r="G75" s="656"/>
      <c r="H75" s="656"/>
      <c r="I75" s="656"/>
      <c r="J75" s="656"/>
      <c r="K75" s="21" t="b">
        <f>特定活動!D11&gt;500</f>
        <v>0</v>
      </c>
      <c r="L75" s="21" t="b">
        <f>特定活動!D11&lt;100</f>
        <v>0</v>
      </c>
      <c r="N75" s="300"/>
    </row>
    <row r="76" spans="1:15">
      <c r="A76" s="21" t="s">
        <v>485</v>
      </c>
      <c r="D76" s="656" t="str">
        <f>IF(選擇項目!$E$21=2,"暫停受理未滿15歲者 ","")</f>
        <v/>
      </c>
      <c r="E76" s="656"/>
      <c r="F76" s="656"/>
      <c r="G76" s="656"/>
      <c r="H76" s="656"/>
      <c r="I76" s="656"/>
      <c r="J76" s="656"/>
      <c r="N76" s="21" t="s">
        <v>483</v>
      </c>
    </row>
    <row r="77" spans="1:15">
      <c r="A77" s="21" t="s">
        <v>486</v>
      </c>
      <c r="D77" s="659" t="str">
        <f>IF(AND(K77,L77),"身故失能保額須為100萬、200萬、300萬或500萬 ","")</f>
        <v/>
      </c>
      <c r="E77" s="659"/>
      <c r="F77" s="659"/>
      <c r="G77" s="659"/>
      <c r="H77" s="659"/>
      <c r="I77" s="659"/>
      <c r="J77" s="659"/>
      <c r="K77" s="21" t="b">
        <f>IF(特定活動!D11&lt;100,TRUE,FALSE)</f>
        <v>0</v>
      </c>
      <c r="L77" s="21" t="b">
        <f>IF(保費試算!B57="未滿15足歲",FALSE,TRUE)</f>
        <v>1</v>
      </c>
      <c r="N77" s="300" t="s">
        <v>484</v>
      </c>
    </row>
    <row r="78" spans="1:15">
      <c r="B78" s="21" t="s">
        <v>197</v>
      </c>
      <c r="D78" s="656" t="str">
        <f>IF(AND(特定活動!D12&lt;&gt;0,(ROUND(特定活動!D11*10%,0)&lt;特定活動!D12)),"實支以身故失能10%為限 ","")</f>
        <v/>
      </c>
      <c r="E78" s="656"/>
      <c r="F78" s="656"/>
      <c r="G78" s="656"/>
      <c r="H78" s="656"/>
      <c r="I78" s="656"/>
      <c r="J78" s="656"/>
    </row>
    <row r="79" spans="1:15">
      <c r="A79" s="654" t="s">
        <v>67</v>
      </c>
      <c r="B79" s="654"/>
      <c r="C79" s="654"/>
      <c r="D79" s="654" t="str">
        <f>IF(AND(選擇項目!B21=1,特定活動!$H$14&gt;60),"國內旅遊天數最高&lt;=60天 ","")</f>
        <v/>
      </c>
      <c r="E79" s="654"/>
      <c r="F79" s="654"/>
      <c r="G79" s="654"/>
      <c r="H79" s="654"/>
      <c r="I79" s="654"/>
      <c r="J79" s="654"/>
    </row>
    <row r="80" spans="1:15">
      <c r="A80" s="654" t="s">
        <v>68</v>
      </c>
      <c r="B80" s="654"/>
      <c r="C80" s="654"/>
      <c r="D80" s="654" t="str">
        <f>IF(AND(選擇項目!B21&gt;=2,特定活動!$H$14&gt;180),"國外旅遊天數最高&lt;=180天 ","")</f>
        <v/>
      </c>
      <c r="E80" s="654"/>
      <c r="F80" s="654"/>
      <c r="G80" s="654"/>
      <c r="H80" s="654"/>
      <c r="I80" s="654"/>
      <c r="J80" s="654"/>
    </row>
    <row r="81" spans="1:15">
      <c r="B81" s="21" t="s">
        <v>268</v>
      </c>
      <c r="D81" s="656" t="str">
        <f ca="1">IF(ISNA(VLOOKUP(特定活動!H13,INDIRECT(特定活動!C107),1,FALSE)),"旅遊地點與旅遊不便選項錯誤 ","")</f>
        <v/>
      </c>
      <c r="E81" s="656"/>
      <c r="F81" s="656"/>
      <c r="G81" s="656"/>
      <c r="H81" s="656"/>
      <c r="I81" s="656"/>
      <c r="J81" s="656"/>
    </row>
    <row r="82" spans="1:15">
      <c r="A82" s="185" t="s">
        <v>342</v>
      </c>
      <c r="B82" s="185"/>
      <c r="C82" s="185"/>
      <c r="D82" s="559" t="str">
        <f>IF(K82,"投保不便海外豪華型(L)專案死亡失能保額&gt;=300萬 ","")</f>
        <v/>
      </c>
      <c r="E82" s="559"/>
      <c r="F82" s="559"/>
      <c r="G82" s="559"/>
      <c r="H82" s="559"/>
      <c r="I82" s="559"/>
      <c r="J82" s="559"/>
      <c r="K82" s="22" t="b">
        <f>AND(特定活動!D11&lt;300,選擇項目!D21=2)</f>
        <v>0</v>
      </c>
      <c r="L82" s="22"/>
      <c r="M82" s="22"/>
      <c r="N82" s="22"/>
      <c r="O82" s="22"/>
    </row>
  </sheetData>
  <sheetProtection formatCells="0" formatColumns="0" formatRows="0" insertColumns="0" insertRows="0" insertHyperlinks="0" deleteColumns="0" deleteRows="0" sort="0" autoFilter="0" pivotTables="0"/>
  <mergeCells count="117">
    <mergeCell ref="A13:C13"/>
    <mergeCell ref="D10:J10"/>
    <mergeCell ref="D11:J11"/>
    <mergeCell ref="A12:C12"/>
    <mergeCell ref="D12:J12"/>
    <mergeCell ref="A30:C30"/>
    <mergeCell ref="A31:C31"/>
    <mergeCell ref="D48:J48"/>
    <mergeCell ref="D49:J49"/>
    <mergeCell ref="A44:C44"/>
    <mergeCell ref="A40:C40"/>
    <mergeCell ref="D31:J31"/>
    <mergeCell ref="A36:C36"/>
    <mergeCell ref="D40:J40"/>
    <mergeCell ref="A37:C37"/>
    <mergeCell ref="D37:J37"/>
    <mergeCell ref="A38:C38"/>
    <mergeCell ref="D38:J38"/>
    <mergeCell ref="A39:C39"/>
    <mergeCell ref="A32:C32"/>
    <mergeCell ref="D32:J32"/>
    <mergeCell ref="D35:J35"/>
    <mergeCell ref="A35:C35"/>
    <mergeCell ref="D36:J36"/>
    <mergeCell ref="D34:J34"/>
    <mergeCell ref="D81:J81"/>
    <mergeCell ref="D41:J41"/>
    <mergeCell ref="A73:C73"/>
    <mergeCell ref="A27:C27"/>
    <mergeCell ref="D26:J26"/>
    <mergeCell ref="D27:J27"/>
    <mergeCell ref="A33:C33"/>
    <mergeCell ref="A53:C53"/>
    <mergeCell ref="A48:C48"/>
    <mergeCell ref="A49:C49"/>
    <mergeCell ref="D50:J50"/>
    <mergeCell ref="D51:J51"/>
    <mergeCell ref="A45:C45"/>
    <mergeCell ref="D45:J45"/>
    <mergeCell ref="A43:C43"/>
    <mergeCell ref="D43:J43"/>
    <mergeCell ref="A46:C46"/>
    <mergeCell ref="D46:J46"/>
    <mergeCell ref="A47:C47"/>
    <mergeCell ref="D47:J47"/>
    <mergeCell ref="A16:C16"/>
    <mergeCell ref="D17:J17"/>
    <mergeCell ref="D4:J4"/>
    <mergeCell ref="A4:C4"/>
    <mergeCell ref="D82:J82"/>
    <mergeCell ref="D24:J24"/>
    <mergeCell ref="A24:C24"/>
    <mergeCell ref="D23:J23"/>
    <mergeCell ref="D29:J29"/>
    <mergeCell ref="A28:C28"/>
    <mergeCell ref="A25:C25"/>
    <mergeCell ref="A26:C26"/>
    <mergeCell ref="D28:J28"/>
    <mergeCell ref="D25:J25"/>
    <mergeCell ref="D79:J79"/>
    <mergeCell ref="B72:J72"/>
    <mergeCell ref="D30:J30"/>
    <mergeCell ref="A41:C41"/>
    <mergeCell ref="A34:C34"/>
    <mergeCell ref="D77:J77"/>
    <mergeCell ref="A52:C52"/>
    <mergeCell ref="D33:J33"/>
    <mergeCell ref="D52:J52"/>
    <mergeCell ref="D39:J39"/>
    <mergeCell ref="D21:J21"/>
    <mergeCell ref="A23:C23"/>
    <mergeCell ref="A22:C22"/>
    <mergeCell ref="D22:J22"/>
    <mergeCell ref="B2:J2"/>
    <mergeCell ref="D18:J18"/>
    <mergeCell ref="A18:C18"/>
    <mergeCell ref="A19:C19"/>
    <mergeCell ref="D19:J19"/>
    <mergeCell ref="A5:C5"/>
    <mergeCell ref="D5:J5"/>
    <mergeCell ref="A6:C6"/>
    <mergeCell ref="D6:J6"/>
    <mergeCell ref="A8:C8"/>
    <mergeCell ref="A3:C3"/>
    <mergeCell ref="D3:J3"/>
    <mergeCell ref="D8:J8"/>
    <mergeCell ref="A14:C14"/>
    <mergeCell ref="D14:J14"/>
    <mergeCell ref="A15:C15"/>
    <mergeCell ref="D15:J15"/>
    <mergeCell ref="A10:C10"/>
    <mergeCell ref="A11:C11"/>
    <mergeCell ref="D13:J13"/>
    <mergeCell ref="A9:C9"/>
    <mergeCell ref="D9:J9"/>
    <mergeCell ref="A20:C20"/>
    <mergeCell ref="D20:J20"/>
    <mergeCell ref="A7:C7"/>
    <mergeCell ref="D7:J7"/>
    <mergeCell ref="D78:J78"/>
    <mergeCell ref="A80:C80"/>
    <mergeCell ref="D80:J80"/>
    <mergeCell ref="D75:J75"/>
    <mergeCell ref="D73:J73"/>
    <mergeCell ref="D42:J42"/>
    <mergeCell ref="D44:J44"/>
    <mergeCell ref="A79:C79"/>
    <mergeCell ref="D76:J76"/>
    <mergeCell ref="D74:J74"/>
    <mergeCell ref="A50:C50"/>
    <mergeCell ref="A51:C51"/>
    <mergeCell ref="A42:C42"/>
    <mergeCell ref="A17:C17"/>
    <mergeCell ref="D16:J16"/>
    <mergeCell ref="A29:C29"/>
    <mergeCell ref="D53:J53"/>
    <mergeCell ref="A21:C21"/>
  </mergeCells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工作表10"/>
  <dimension ref="A1:HS56"/>
  <sheetViews>
    <sheetView zoomScale="85" zoomScaleNormal="85" workbookViewId="0">
      <pane xSplit="1" ySplit="4" topLeftCell="EA26" activePane="bottomRight" state="frozen"/>
      <selection activeCell="B7" sqref="B7:P7"/>
      <selection pane="topRight" activeCell="B7" sqref="B7:P7"/>
      <selection pane="bottomLeft" activeCell="B7" sqref="B7:P7"/>
      <selection pane="bottomRight" activeCell="B7" sqref="B7:P7"/>
    </sheetView>
  </sheetViews>
  <sheetFormatPr defaultColWidth="7" defaultRowHeight="16.2"/>
  <cols>
    <col min="1" max="2" width="8.88671875" customWidth="1"/>
    <col min="3" max="16" width="6.88671875" customWidth="1"/>
    <col min="17" max="17" width="7.44140625" customWidth="1"/>
    <col min="18" max="32" width="7.109375" customWidth="1"/>
    <col min="33" max="47" width="6.44140625" customWidth="1"/>
    <col min="48" max="57" width="6.21875" customWidth="1"/>
    <col min="58" max="61" width="6.44140625" customWidth="1"/>
    <col min="62" max="62" width="6.21875" customWidth="1"/>
    <col min="63" max="72" width="6" customWidth="1"/>
    <col min="73" max="76" width="6.6640625" customWidth="1"/>
    <col min="77" max="77" width="6" customWidth="1"/>
    <col min="78" max="107" width="6.44140625" customWidth="1"/>
    <col min="108" max="117" width="6.21875" customWidth="1"/>
    <col min="118" max="121" width="7" customWidth="1"/>
    <col min="122" max="132" width="6.21875" customWidth="1"/>
    <col min="133" max="136" width="6.44140625" customWidth="1"/>
    <col min="137" max="147" width="6.21875" customWidth="1"/>
    <col min="148" max="151" width="6.6640625" customWidth="1"/>
    <col min="152" max="152" width="6.21875" customWidth="1"/>
    <col min="153" max="167" width="6.88671875" customWidth="1"/>
    <col min="168" max="211" width="6.44140625" customWidth="1"/>
    <col min="212" max="212" width="6.77734375" customWidth="1"/>
    <col min="213" max="222" width="6.109375" customWidth="1"/>
    <col min="223" max="226" width="6.44140625" customWidth="1"/>
  </cols>
  <sheetData>
    <row r="1" spans="1:227" ht="16.8" thickBot="1">
      <c r="A1" s="661" t="s">
        <v>409</v>
      </c>
      <c r="B1" s="661"/>
      <c r="C1" s="98">
        <f>+C2-1</f>
        <v>0</v>
      </c>
      <c r="F1" s="99">
        <f>INT((C2-1)/5)*5</f>
        <v>0</v>
      </c>
      <c r="G1" s="13">
        <f>+F1</f>
        <v>0</v>
      </c>
      <c r="H1" s="100">
        <f>+C1</f>
        <v>0</v>
      </c>
      <c r="I1" s="100">
        <f>+C1</f>
        <v>0</v>
      </c>
      <c r="J1" s="100">
        <f>+C1</f>
        <v>0</v>
      </c>
      <c r="K1" s="100">
        <f>+C1</f>
        <v>0</v>
      </c>
      <c r="L1" s="100">
        <f>+C1</f>
        <v>0</v>
      </c>
      <c r="M1" s="86">
        <f>INT((C2-1)/5)*18</f>
        <v>0</v>
      </c>
      <c r="N1" s="13">
        <f>+M1</f>
        <v>0</v>
      </c>
      <c r="O1" s="13">
        <f>+M1</f>
        <v>0</v>
      </c>
      <c r="P1" s="13">
        <f>+M1</f>
        <v>0</v>
      </c>
      <c r="R1" s="98">
        <f>+R2-1</f>
        <v>1</v>
      </c>
      <c r="U1" s="99">
        <f>INT((R2-1)/5)*5</f>
        <v>0</v>
      </c>
      <c r="V1" s="13">
        <f>+U1</f>
        <v>0</v>
      </c>
      <c r="W1" s="100">
        <f>+R1</f>
        <v>1</v>
      </c>
      <c r="X1" s="100">
        <f>+R1</f>
        <v>1</v>
      </c>
      <c r="Y1" s="100">
        <f>+R1</f>
        <v>1</v>
      </c>
      <c r="Z1" s="100">
        <f>+R1</f>
        <v>1</v>
      </c>
      <c r="AA1" s="100">
        <f>+R1</f>
        <v>1</v>
      </c>
      <c r="AB1" s="86">
        <f>INT((R2-1)/5)*18</f>
        <v>0</v>
      </c>
      <c r="AC1" s="13">
        <f>+AB1</f>
        <v>0</v>
      </c>
      <c r="AD1" s="13">
        <f>+AB1</f>
        <v>0</v>
      </c>
      <c r="AE1" s="13">
        <f>+AB1</f>
        <v>0</v>
      </c>
      <c r="AG1" s="98">
        <f>+AG2-1</f>
        <v>2</v>
      </c>
      <c r="AJ1" s="99">
        <f>INT((AG2-1)/5)*5</f>
        <v>0</v>
      </c>
      <c r="AK1" s="13">
        <f>+AJ1</f>
        <v>0</v>
      </c>
      <c r="AL1" s="100">
        <f>+AG1</f>
        <v>2</v>
      </c>
      <c r="AM1" s="100">
        <f>+AG1</f>
        <v>2</v>
      </c>
      <c r="AN1" s="100">
        <f>+AG1</f>
        <v>2</v>
      </c>
      <c r="AO1" s="100">
        <f>+AG1</f>
        <v>2</v>
      </c>
      <c r="AP1" s="100">
        <f>+AG1</f>
        <v>2</v>
      </c>
      <c r="AQ1" s="86">
        <f>INT((AG2-1)/5)*18</f>
        <v>0</v>
      </c>
      <c r="AR1" s="13">
        <f>+AQ1</f>
        <v>0</v>
      </c>
      <c r="AS1" s="13">
        <f>+AQ1</f>
        <v>0</v>
      </c>
      <c r="AT1" s="13">
        <f>+AQ1</f>
        <v>0</v>
      </c>
      <c r="AV1" s="98">
        <f>+AV2-1</f>
        <v>3</v>
      </c>
      <c r="AY1" s="99">
        <f>INT((AV2-1)/5)*5</f>
        <v>0</v>
      </c>
      <c r="AZ1" s="13">
        <f>+AY1</f>
        <v>0</v>
      </c>
      <c r="BA1" s="100">
        <f>+AV1</f>
        <v>3</v>
      </c>
      <c r="BB1" s="100">
        <f>+AV1</f>
        <v>3</v>
      </c>
      <c r="BC1" s="100">
        <f>+AV1</f>
        <v>3</v>
      </c>
      <c r="BD1" s="100">
        <f>+AV1</f>
        <v>3</v>
      </c>
      <c r="BE1" s="100">
        <f>+AV1</f>
        <v>3</v>
      </c>
      <c r="BF1" s="86">
        <f>INT((AV2-1)/5)*18</f>
        <v>0</v>
      </c>
      <c r="BG1" s="13">
        <f>+BF1</f>
        <v>0</v>
      </c>
      <c r="BH1" s="13">
        <f>+BF1</f>
        <v>0</v>
      </c>
      <c r="BI1" s="13">
        <f>+BF1</f>
        <v>0</v>
      </c>
      <c r="BK1" s="98">
        <f>+BK2-1</f>
        <v>4</v>
      </c>
      <c r="BN1" s="99">
        <f>INT((BK2-1)/5)*5</f>
        <v>0</v>
      </c>
      <c r="BO1" s="13">
        <f>+BN1</f>
        <v>0</v>
      </c>
      <c r="BP1" s="100">
        <f>+BK1</f>
        <v>4</v>
      </c>
      <c r="BQ1" s="100">
        <f>+BK1</f>
        <v>4</v>
      </c>
      <c r="BR1" s="100">
        <f>+BK1</f>
        <v>4</v>
      </c>
      <c r="BS1" s="100">
        <f>+BK1</f>
        <v>4</v>
      </c>
      <c r="BT1" s="100">
        <f>+BK1</f>
        <v>4</v>
      </c>
      <c r="BU1" s="86">
        <f>INT((BK2-1)/5)*18</f>
        <v>0</v>
      </c>
      <c r="BV1" s="13">
        <f>+BU1</f>
        <v>0</v>
      </c>
      <c r="BW1" s="13">
        <f>+BU1</f>
        <v>0</v>
      </c>
      <c r="BX1" s="13">
        <f>+BU1</f>
        <v>0</v>
      </c>
      <c r="BZ1" s="98">
        <f>+BZ2-1</f>
        <v>5</v>
      </c>
      <c r="CC1" s="99">
        <f>INT((BZ2-1)/5)*5</f>
        <v>5</v>
      </c>
      <c r="CD1" s="13">
        <f>+CC1</f>
        <v>5</v>
      </c>
      <c r="CE1" s="100">
        <f>+BZ1</f>
        <v>5</v>
      </c>
      <c r="CF1" s="100">
        <f>+BZ1</f>
        <v>5</v>
      </c>
      <c r="CG1" s="100">
        <f>+BZ1</f>
        <v>5</v>
      </c>
      <c r="CH1" s="100">
        <f>+BZ1</f>
        <v>5</v>
      </c>
      <c r="CI1" s="100">
        <f>+BZ1</f>
        <v>5</v>
      </c>
      <c r="CJ1" s="86">
        <f>INT((BZ2-1)/5)*18</f>
        <v>18</v>
      </c>
      <c r="CK1" s="13">
        <f>+CJ1</f>
        <v>18</v>
      </c>
      <c r="CL1" s="13">
        <f>+CJ1</f>
        <v>18</v>
      </c>
      <c r="CM1" s="13">
        <f>+CJ1</f>
        <v>18</v>
      </c>
      <c r="CO1" s="98">
        <f>+CO2-1</f>
        <v>6</v>
      </c>
      <c r="CR1" s="99">
        <f>INT((CO2-1)/5)*5</f>
        <v>5</v>
      </c>
      <c r="CS1" s="13">
        <f>+CR1</f>
        <v>5</v>
      </c>
      <c r="CT1" s="100">
        <f>+CO1</f>
        <v>6</v>
      </c>
      <c r="CU1" s="100">
        <f>+CO1</f>
        <v>6</v>
      </c>
      <c r="CV1" s="100">
        <f>+CO1</f>
        <v>6</v>
      </c>
      <c r="CW1" s="100">
        <f>+CO1</f>
        <v>6</v>
      </c>
      <c r="CX1" s="100">
        <f>+CO1</f>
        <v>6</v>
      </c>
      <c r="CY1" s="86">
        <f>INT((CO2-1)/5)*18</f>
        <v>18</v>
      </c>
      <c r="CZ1" s="13">
        <f>+CY1</f>
        <v>18</v>
      </c>
      <c r="DA1" s="13">
        <f>+CY1</f>
        <v>18</v>
      </c>
      <c r="DB1" s="13">
        <f>+CY1</f>
        <v>18</v>
      </c>
      <c r="DD1" s="98">
        <f>+DD2-1</f>
        <v>7</v>
      </c>
      <c r="DG1" s="99">
        <f>INT((DD2-1)/5)*5</f>
        <v>5</v>
      </c>
      <c r="DH1" s="13">
        <f>+DG1</f>
        <v>5</v>
      </c>
      <c r="DI1" s="100">
        <f>+DD1</f>
        <v>7</v>
      </c>
      <c r="DJ1" s="100">
        <f>+DD1</f>
        <v>7</v>
      </c>
      <c r="DK1" s="100">
        <f>+DD1</f>
        <v>7</v>
      </c>
      <c r="DL1" s="100">
        <f>+DD1</f>
        <v>7</v>
      </c>
      <c r="DM1" s="100">
        <f>+DD1</f>
        <v>7</v>
      </c>
      <c r="DN1" s="86">
        <f>INT((DD2-1)/5)*18</f>
        <v>18</v>
      </c>
      <c r="DO1" s="13">
        <f>+DN1</f>
        <v>18</v>
      </c>
      <c r="DP1" s="13">
        <f>+DN1</f>
        <v>18</v>
      </c>
      <c r="DQ1" s="13">
        <f>+DN1</f>
        <v>18</v>
      </c>
      <c r="DS1" s="98">
        <f>+DS2-1</f>
        <v>8</v>
      </c>
      <c r="DV1" s="99">
        <f>INT((DS2-1)/5)*5</f>
        <v>5</v>
      </c>
      <c r="DW1" s="13">
        <f>+DV1</f>
        <v>5</v>
      </c>
      <c r="DX1" s="100">
        <f>+DS1</f>
        <v>8</v>
      </c>
      <c r="DY1" s="100">
        <f>+DS1</f>
        <v>8</v>
      </c>
      <c r="DZ1" s="100">
        <f>+DS1</f>
        <v>8</v>
      </c>
      <c r="EA1" s="100">
        <f>+DS1</f>
        <v>8</v>
      </c>
      <c r="EB1" s="100">
        <f>+DS1</f>
        <v>8</v>
      </c>
      <c r="EC1" s="86">
        <f>INT((DS2-1)/5)*18</f>
        <v>18</v>
      </c>
      <c r="ED1" s="13">
        <f>+EC1</f>
        <v>18</v>
      </c>
      <c r="EE1" s="13">
        <f>+EC1</f>
        <v>18</v>
      </c>
      <c r="EF1" s="13">
        <f>+EC1</f>
        <v>18</v>
      </c>
      <c r="EH1" s="98">
        <f>+EH2-1</f>
        <v>9</v>
      </c>
      <c r="EK1" s="99">
        <f>INT((EH2-1)/5)*5</f>
        <v>5</v>
      </c>
      <c r="EL1" s="13">
        <f>+EK1</f>
        <v>5</v>
      </c>
      <c r="EM1" s="100">
        <f>+EH1</f>
        <v>9</v>
      </c>
      <c r="EN1" s="100">
        <f>+EH1</f>
        <v>9</v>
      </c>
      <c r="EO1" s="100">
        <f>+EH1</f>
        <v>9</v>
      </c>
      <c r="EP1" s="100">
        <f>+EH1</f>
        <v>9</v>
      </c>
      <c r="EQ1" s="100">
        <f>+EH1</f>
        <v>9</v>
      </c>
      <c r="ER1" s="86">
        <f>INT((EH2-1)/5)*18</f>
        <v>18</v>
      </c>
      <c r="ES1" s="13">
        <f>+ER1</f>
        <v>18</v>
      </c>
      <c r="ET1" s="13">
        <f>+ER1</f>
        <v>18</v>
      </c>
      <c r="EU1" s="13">
        <f>+ER1</f>
        <v>18</v>
      </c>
      <c r="EW1" s="98">
        <f>+EW2-1</f>
        <v>10</v>
      </c>
      <c r="EZ1" s="99">
        <f>INT((EW2-1)/5)*5</f>
        <v>10</v>
      </c>
      <c r="FA1" s="13">
        <f>+EZ1</f>
        <v>10</v>
      </c>
      <c r="FB1" s="100">
        <f>+EW1</f>
        <v>10</v>
      </c>
      <c r="FC1" s="100">
        <f>+EW1</f>
        <v>10</v>
      </c>
      <c r="FD1" s="100">
        <f>+EW1</f>
        <v>10</v>
      </c>
      <c r="FE1" s="100">
        <f>+EW1</f>
        <v>10</v>
      </c>
      <c r="FF1" s="100">
        <f>+EW1</f>
        <v>10</v>
      </c>
      <c r="FG1" s="86">
        <f>INT((EW2-1)/5)*18</f>
        <v>36</v>
      </c>
      <c r="FH1" s="13">
        <f>+FG1</f>
        <v>36</v>
      </c>
      <c r="FI1" s="13">
        <f>+FG1</f>
        <v>36</v>
      </c>
      <c r="FJ1" s="13">
        <f>+FG1</f>
        <v>36</v>
      </c>
      <c r="FL1" s="98">
        <f>+FL2-1</f>
        <v>11</v>
      </c>
      <c r="FO1" s="99">
        <f>INT((FL2-1)/5)*5</f>
        <v>10</v>
      </c>
      <c r="FP1" s="13">
        <f>+FO1</f>
        <v>10</v>
      </c>
      <c r="FQ1" s="100">
        <f>+FL1</f>
        <v>11</v>
      </c>
      <c r="FR1" s="100">
        <f>+FL1</f>
        <v>11</v>
      </c>
      <c r="FS1" s="100">
        <f>+FL1</f>
        <v>11</v>
      </c>
      <c r="FT1" s="100">
        <f>+FL1</f>
        <v>11</v>
      </c>
      <c r="FU1" s="100">
        <f>+FL1</f>
        <v>11</v>
      </c>
      <c r="FV1" s="86">
        <f>INT((FL2-1)/5)*18</f>
        <v>36</v>
      </c>
      <c r="FW1" s="13">
        <f>+FV1</f>
        <v>36</v>
      </c>
      <c r="FX1" s="13">
        <f>+FV1</f>
        <v>36</v>
      </c>
      <c r="FY1" s="13">
        <f>+FV1</f>
        <v>36</v>
      </c>
      <c r="GA1" s="98">
        <f>+GA2-1</f>
        <v>12</v>
      </c>
      <c r="GD1" s="99">
        <f>INT((GA2-1)/5)*5</f>
        <v>10</v>
      </c>
      <c r="GE1" s="13">
        <f>+GD1</f>
        <v>10</v>
      </c>
      <c r="GF1" s="100">
        <f>+GA1</f>
        <v>12</v>
      </c>
      <c r="GG1" s="100">
        <f>+GA1</f>
        <v>12</v>
      </c>
      <c r="GH1" s="100">
        <f>+GA1</f>
        <v>12</v>
      </c>
      <c r="GI1" s="100">
        <f>+GA1</f>
        <v>12</v>
      </c>
      <c r="GJ1" s="100">
        <f>+GA1</f>
        <v>12</v>
      </c>
      <c r="GK1" s="86">
        <f>INT((GA2-1)/5)*18</f>
        <v>36</v>
      </c>
      <c r="GL1" s="13">
        <f>+GK1</f>
        <v>36</v>
      </c>
      <c r="GM1" s="13">
        <f>+GK1</f>
        <v>36</v>
      </c>
      <c r="GN1" s="13">
        <f>+GK1</f>
        <v>36</v>
      </c>
      <c r="GP1" s="98">
        <f>+GP2-1</f>
        <v>13</v>
      </c>
      <c r="GS1" s="99">
        <f>INT((GP2-1)/5)*5</f>
        <v>10</v>
      </c>
      <c r="GT1" s="13">
        <f>+GS1</f>
        <v>10</v>
      </c>
      <c r="GU1" s="100">
        <f>+GP1</f>
        <v>13</v>
      </c>
      <c r="GV1" s="100">
        <f>+GP1</f>
        <v>13</v>
      </c>
      <c r="GW1" s="100">
        <f>+GP1</f>
        <v>13</v>
      </c>
      <c r="GX1" s="100">
        <f>+GP1</f>
        <v>13</v>
      </c>
      <c r="GY1" s="100">
        <f>+GP1</f>
        <v>13</v>
      </c>
      <c r="GZ1" s="86">
        <f>INT((GP2-1)/5)*18</f>
        <v>36</v>
      </c>
      <c r="HA1" s="13">
        <f>+GZ1</f>
        <v>36</v>
      </c>
      <c r="HB1" s="13">
        <f>+GZ1</f>
        <v>36</v>
      </c>
      <c r="HC1" s="13">
        <f>+GZ1</f>
        <v>36</v>
      </c>
      <c r="HE1" s="98">
        <f>+HE2-1</f>
        <v>14</v>
      </c>
      <c r="HH1" s="99">
        <f>INT((HE2-1)/5)*5</f>
        <v>10</v>
      </c>
      <c r="HI1" s="13">
        <f>+HH1</f>
        <v>10</v>
      </c>
      <c r="HJ1" s="100">
        <f>+HE1</f>
        <v>14</v>
      </c>
      <c r="HK1" s="100">
        <f>+HE1</f>
        <v>14</v>
      </c>
      <c r="HL1" s="100">
        <f>+HE1</f>
        <v>14</v>
      </c>
      <c r="HM1" s="100">
        <f>+HE1</f>
        <v>14</v>
      </c>
      <c r="HN1" s="100">
        <f>+HE1</f>
        <v>14</v>
      </c>
      <c r="HO1" s="86">
        <f>INT((HE2-1)/5)*18</f>
        <v>36</v>
      </c>
      <c r="HP1" s="13">
        <f>+HO1</f>
        <v>36</v>
      </c>
      <c r="HQ1" s="13">
        <f>+HO1</f>
        <v>36</v>
      </c>
      <c r="HR1" s="13">
        <f>+HO1</f>
        <v>36</v>
      </c>
    </row>
    <row r="2" spans="1:227" ht="16.8" thickBot="1">
      <c r="A2" s="106">
        <f>VLOOKUP(旅綜險簡易版費率表!$C$11,費率表參數!$H$2:$I$6,2,FALSE)</f>
        <v>1</v>
      </c>
      <c r="B2" s="101">
        <f>VLOOKUP(旅綜險簡易版費率表!K11,費率表參數!J2:K3,2,FALSE)</f>
        <v>1</v>
      </c>
      <c r="C2" s="97">
        <v>1</v>
      </c>
      <c r="D2" s="87"/>
      <c r="E2" s="87"/>
      <c r="F2" s="87"/>
      <c r="G2" s="87"/>
      <c r="H2" s="87"/>
      <c r="I2" s="87"/>
      <c r="J2" s="87"/>
      <c r="K2" s="87"/>
      <c r="L2" s="87"/>
      <c r="M2" s="87"/>
      <c r="N2" s="88"/>
      <c r="O2" s="88"/>
      <c r="P2" s="88"/>
      <c r="Q2" s="89"/>
      <c r="R2" s="97">
        <v>2</v>
      </c>
      <c r="S2" s="87"/>
      <c r="T2" s="87"/>
      <c r="U2" s="87"/>
      <c r="V2" s="87"/>
      <c r="W2" s="87"/>
      <c r="X2" s="87"/>
      <c r="Y2" s="87"/>
      <c r="Z2" s="87"/>
      <c r="AA2" s="87"/>
      <c r="AB2" s="87"/>
      <c r="AC2" s="88"/>
      <c r="AD2" s="88"/>
      <c r="AE2" s="88"/>
      <c r="AF2" s="89"/>
      <c r="AG2" s="97">
        <v>3</v>
      </c>
      <c r="AH2" s="87"/>
      <c r="AI2" s="87"/>
      <c r="AJ2" s="87"/>
      <c r="AK2" s="87"/>
      <c r="AL2" s="87"/>
      <c r="AM2" s="87"/>
      <c r="AN2" s="87"/>
      <c r="AO2" s="87"/>
      <c r="AP2" s="87"/>
      <c r="AQ2" s="87"/>
      <c r="AR2" s="88"/>
      <c r="AS2" s="88"/>
      <c r="AT2" s="88"/>
      <c r="AU2" s="89"/>
      <c r="AV2" s="97">
        <v>4</v>
      </c>
      <c r="AW2" s="87"/>
      <c r="AX2" s="87"/>
      <c r="AY2" s="87"/>
      <c r="AZ2" s="87"/>
      <c r="BA2" s="87"/>
      <c r="BB2" s="87"/>
      <c r="BC2" s="87"/>
      <c r="BD2" s="87"/>
      <c r="BE2" s="87"/>
      <c r="BF2" s="87"/>
      <c r="BG2" s="88"/>
      <c r="BH2" s="88"/>
      <c r="BI2" s="88"/>
      <c r="BJ2" s="89"/>
      <c r="BK2" s="97">
        <v>5</v>
      </c>
      <c r="BL2" s="87"/>
      <c r="BM2" s="87"/>
      <c r="BN2" s="87"/>
      <c r="BO2" s="87"/>
      <c r="BP2" s="87"/>
      <c r="BQ2" s="87"/>
      <c r="BR2" s="87"/>
      <c r="BS2" s="87"/>
      <c r="BT2" s="87"/>
      <c r="BU2" s="87"/>
      <c r="BV2" s="88"/>
      <c r="BW2" s="88"/>
      <c r="BX2" s="88"/>
      <c r="BY2" s="89"/>
      <c r="BZ2" s="97">
        <v>6</v>
      </c>
      <c r="CA2" s="87"/>
      <c r="CB2" s="87"/>
      <c r="CC2" s="87"/>
      <c r="CD2" s="87"/>
      <c r="CE2" s="87"/>
      <c r="CF2" s="87"/>
      <c r="CG2" s="87"/>
      <c r="CH2" s="87"/>
      <c r="CI2" s="87"/>
      <c r="CJ2" s="87"/>
      <c r="CK2" s="88"/>
      <c r="CL2" s="88"/>
      <c r="CM2" s="88"/>
      <c r="CN2" s="89"/>
      <c r="CO2" s="97">
        <v>7</v>
      </c>
      <c r="CP2" s="87"/>
      <c r="CQ2" s="87"/>
      <c r="CR2" s="87"/>
      <c r="CS2" s="87"/>
      <c r="CT2" s="87"/>
      <c r="CU2" s="87"/>
      <c r="CV2" s="87"/>
      <c r="CW2" s="87"/>
      <c r="CX2" s="87"/>
      <c r="CY2" s="87"/>
      <c r="CZ2" s="88"/>
      <c r="DA2" s="88"/>
      <c r="DB2" s="88"/>
      <c r="DC2" s="89"/>
      <c r="DD2" s="97">
        <v>8</v>
      </c>
      <c r="DE2" s="87"/>
      <c r="DF2" s="87"/>
      <c r="DG2" s="87"/>
      <c r="DH2" s="87"/>
      <c r="DI2" s="87"/>
      <c r="DJ2" s="87"/>
      <c r="DK2" s="87"/>
      <c r="DL2" s="87"/>
      <c r="DM2" s="87"/>
      <c r="DN2" s="87"/>
      <c r="DO2" s="88"/>
      <c r="DP2" s="88"/>
      <c r="DQ2" s="88"/>
      <c r="DR2" s="89"/>
      <c r="DS2" s="97">
        <v>9</v>
      </c>
      <c r="DT2" s="87"/>
      <c r="DU2" s="87"/>
      <c r="DV2" s="87"/>
      <c r="DW2" s="87"/>
      <c r="DX2" s="87"/>
      <c r="DY2" s="87"/>
      <c r="DZ2" s="87"/>
      <c r="EA2" s="87"/>
      <c r="EB2" s="87"/>
      <c r="EC2" s="87"/>
      <c r="ED2" s="88"/>
      <c r="EE2" s="88"/>
      <c r="EF2" s="88"/>
      <c r="EG2" s="89"/>
      <c r="EH2" s="97">
        <v>10</v>
      </c>
      <c r="EI2" s="87"/>
      <c r="EJ2" s="87"/>
      <c r="EK2" s="87"/>
      <c r="EL2" s="87"/>
      <c r="EM2" s="87"/>
      <c r="EN2" s="87"/>
      <c r="EO2" s="87"/>
      <c r="EP2" s="87"/>
      <c r="EQ2" s="87"/>
      <c r="ER2" s="87"/>
      <c r="ES2" s="88"/>
      <c r="ET2" s="88"/>
      <c r="EU2" s="88"/>
      <c r="EV2" s="89"/>
      <c r="EW2" s="97">
        <v>11</v>
      </c>
      <c r="EX2" s="87"/>
      <c r="EY2" s="87"/>
      <c r="EZ2" s="87"/>
      <c r="FA2" s="87"/>
      <c r="FB2" s="87"/>
      <c r="FC2" s="87"/>
      <c r="FD2" s="87"/>
      <c r="FE2" s="87"/>
      <c r="FF2" s="87"/>
      <c r="FG2" s="87"/>
      <c r="FH2" s="88"/>
      <c r="FI2" s="88"/>
      <c r="FJ2" s="88"/>
      <c r="FK2" s="89"/>
      <c r="FL2" s="97">
        <v>12</v>
      </c>
      <c r="FM2" s="87"/>
      <c r="FN2" s="87"/>
      <c r="FO2" s="87"/>
      <c r="FP2" s="87"/>
      <c r="FQ2" s="87"/>
      <c r="FR2" s="87"/>
      <c r="FS2" s="87"/>
      <c r="FT2" s="87"/>
      <c r="FU2" s="87"/>
      <c r="FV2" s="87"/>
      <c r="FW2" s="88"/>
      <c r="FX2" s="88"/>
      <c r="FY2" s="88"/>
      <c r="FZ2" s="89"/>
      <c r="GA2" s="97">
        <v>13</v>
      </c>
      <c r="GB2" s="87"/>
      <c r="GC2" s="87"/>
      <c r="GD2" s="87"/>
      <c r="GE2" s="87"/>
      <c r="GF2" s="87"/>
      <c r="GG2" s="87"/>
      <c r="GH2" s="87"/>
      <c r="GI2" s="87"/>
      <c r="GJ2" s="87"/>
      <c r="GK2" s="87"/>
      <c r="GL2" s="88"/>
      <c r="GM2" s="88"/>
      <c r="GN2" s="88"/>
      <c r="GO2" s="89"/>
      <c r="GP2" s="97">
        <v>14</v>
      </c>
      <c r="GQ2" s="87"/>
      <c r="GR2" s="87"/>
      <c r="GS2" s="87"/>
      <c r="GT2" s="87"/>
      <c r="GU2" s="87"/>
      <c r="GV2" s="87"/>
      <c r="GW2" s="87"/>
      <c r="GX2" s="87"/>
      <c r="GY2" s="87"/>
      <c r="GZ2" s="87"/>
      <c r="HA2" s="88"/>
      <c r="HB2" s="88"/>
      <c r="HC2" s="88"/>
      <c r="HD2" s="89"/>
      <c r="HE2" s="97">
        <v>15</v>
      </c>
      <c r="HF2" s="87"/>
      <c r="HG2" s="87"/>
      <c r="HH2" s="87"/>
      <c r="HI2" s="87"/>
      <c r="HJ2" s="87"/>
      <c r="HK2" s="87"/>
      <c r="HL2" s="87"/>
      <c r="HM2" s="87"/>
      <c r="HN2" s="87"/>
      <c r="HO2" s="87"/>
      <c r="HP2" s="88"/>
      <c r="HQ2" s="88"/>
      <c r="HR2" s="88"/>
      <c r="HS2" s="89"/>
    </row>
    <row r="3" spans="1:227" ht="16.2" customHeight="1">
      <c r="A3" s="107">
        <f>VLOOKUP(旅綜險簡易版費率表!$C$11,費率表參數!$H$11:$I$15,2,FALSE)</f>
        <v>1</v>
      </c>
      <c r="B3" s="102"/>
      <c r="C3" s="298">
        <f ca="1">OFFSET(旅綜險簡易版費率表!$C$4,0,C1)</f>
        <v>300</v>
      </c>
      <c r="D3" s="299"/>
      <c r="E3" s="318"/>
      <c r="F3" s="82">
        <f ca="1">IF(OFFSET(旅綜險簡易版費率表!$C$5,0,F1)="不加保",0,OFFSET(F3,0,-3,,))</f>
        <v>0</v>
      </c>
      <c r="G3" s="82">
        <f ca="1">IF(OFFSET(旅綜險簡易版費率表!$C$6,0,G1)="不加保",0,OFFSET(G3,0,-4,,)+OFFSET(G3,0,-1,,))</f>
        <v>0</v>
      </c>
      <c r="H3" s="82">
        <f ca="1">OFFSET(旅綜險簡易版費率表!$C$7,0,H1)</f>
        <v>0</v>
      </c>
      <c r="I3" s="82">
        <f ca="1">IF($A$2=84.25%,0,H3)</f>
        <v>0</v>
      </c>
      <c r="J3" s="82">
        <f ca="1">IF(旅綜險簡易版費率表!$B$8="(甲型)",OFFSET(旅綜險簡易版費率表!$C$8,0,J1),0)</f>
        <v>0</v>
      </c>
      <c r="K3" s="82">
        <f ca="1">IF(旅綜險簡易版費率表!$B$8="(乙型)",OFFSET(旅綜險簡易版費率表!$C$8,0,K1),0)</f>
        <v>30</v>
      </c>
      <c r="L3" s="82">
        <f ca="1">OFFSET(旅綜險簡易版費率表!$C$9,0,L1)</f>
        <v>0</v>
      </c>
      <c r="M3" s="90" t="e">
        <f ca="1">OFFSET(費率表參數!$C$15,M1,0)</f>
        <v>#N/A</v>
      </c>
      <c r="N3" s="90" t="e">
        <f ca="1">OFFSET(費率表參數!$D$15,N1,0)</f>
        <v>#N/A</v>
      </c>
      <c r="O3" s="90" t="e">
        <f ca="1">OFFSET(費率表參數!$E$15,O1,0)</f>
        <v>#N/A</v>
      </c>
      <c r="P3" s="90" t="e">
        <f ca="1">OFFSET(費率表參數!$F$15,P1,0)</f>
        <v>#N/A</v>
      </c>
      <c r="Q3" s="660" t="s">
        <v>410</v>
      </c>
      <c r="R3" s="298">
        <f ca="1">OFFSET(旅綜險簡易版費率表!$C$4,0,R1)</f>
        <v>300</v>
      </c>
      <c r="S3" s="299"/>
      <c r="T3" s="662"/>
      <c r="U3" s="82">
        <f ca="1">IF(OFFSET(旅綜險簡易版費率表!$C$5,0,U1)="不加保",0,OFFSET(U3,0,-3,,))</f>
        <v>0</v>
      </c>
      <c r="V3" s="82">
        <f ca="1">IF(OFFSET(旅綜險簡易版費率表!$C$6,0,V1)="不加保",0,OFFSET(V3,0,-4,,)+OFFSET(V3,0,-1,,))</f>
        <v>0</v>
      </c>
      <c r="W3" s="82">
        <f ca="1">OFFSET(旅綜險簡易版費率表!$C$7,0,W1)</f>
        <v>0</v>
      </c>
      <c r="X3" s="82">
        <f ca="1">IF($A$2=84.25%,0,W3)</f>
        <v>0</v>
      </c>
      <c r="Y3" s="82">
        <f ca="1">IF(旅綜險簡易版費率表!$B$8="(甲型)",OFFSET(旅綜險簡易版費率表!$C$8,0,Y1),0)</f>
        <v>0</v>
      </c>
      <c r="Z3" s="82">
        <f ca="1">IF(旅綜險簡易版費率表!$B$8="(乙型)",OFFSET(旅綜險簡易版費率表!$C$8,0,Z1),0)</f>
        <v>30</v>
      </c>
      <c r="AA3" s="82">
        <f ca="1">OFFSET(旅綜險簡易版費率表!$C$9,0,AA1)</f>
        <v>0</v>
      </c>
      <c r="AB3" s="90" t="e">
        <f ca="1">OFFSET(費率表參數!$C$15,AB1,0)</f>
        <v>#N/A</v>
      </c>
      <c r="AC3" s="90" t="e">
        <f ca="1">OFFSET(費率表參數!$D$15,AC1,0)</f>
        <v>#N/A</v>
      </c>
      <c r="AD3" s="90" t="e">
        <f ca="1">OFFSET(費率表參數!$E$15,AC1,0)</f>
        <v>#N/A</v>
      </c>
      <c r="AE3" s="90" t="e">
        <f ca="1">OFFSET(費率表參數!$F$15,AE1,0)</f>
        <v>#N/A</v>
      </c>
      <c r="AF3" s="660" t="s">
        <v>410</v>
      </c>
      <c r="AG3" s="298">
        <f ca="1">OFFSET(旅綜險簡易版費率表!$C$4,0,AG1)</f>
        <v>500</v>
      </c>
      <c r="AH3" s="299"/>
      <c r="AI3" s="318"/>
      <c r="AJ3" s="82">
        <f ca="1">IF(OFFSET(旅綜險簡易版費率表!$C$5,0,AJ1)="不加保",0,OFFSET(AJ3,0,-3,,))</f>
        <v>0</v>
      </c>
      <c r="AK3" s="82">
        <f ca="1">IF(OFFSET(旅綜險簡易版費率表!$C$6,0,AK1)="不加保",0,OFFSET(AK3,0,-4,,)+OFFSET(AK3,0,-1,,))</f>
        <v>0</v>
      </c>
      <c r="AL3" s="82">
        <f ca="1">OFFSET(旅綜險簡易版費率表!$C$7,0,AL1)</f>
        <v>0</v>
      </c>
      <c r="AM3" s="82">
        <f ca="1">IF($A$2=84.25%,0,AL3)</f>
        <v>0</v>
      </c>
      <c r="AN3" s="82">
        <f ca="1">IF(旅綜險簡易版費率表!$B$8="(甲型)",OFFSET(旅綜險簡易版費率表!$C$8,0,AN1),0)</f>
        <v>0</v>
      </c>
      <c r="AO3" s="82">
        <f ca="1">IF(旅綜險簡易版費率表!$B$8="(乙型)",OFFSET(旅綜險簡易版費率表!$C$8,0,AO1),0)</f>
        <v>50</v>
      </c>
      <c r="AP3" s="82">
        <f ca="1">OFFSET(旅綜險簡易版費率表!$C$9,0,AP1)</f>
        <v>0</v>
      </c>
      <c r="AQ3" s="90" t="e">
        <f ca="1">OFFSET(費率表參數!$C$15,AQ1,0)</f>
        <v>#N/A</v>
      </c>
      <c r="AR3" s="90" t="e">
        <f ca="1">OFFSET(費率表參數!$D$15,AR1,0)</f>
        <v>#N/A</v>
      </c>
      <c r="AS3" s="90" t="e">
        <f ca="1">OFFSET(費率表參數!$E$15,AS1,0)</f>
        <v>#N/A</v>
      </c>
      <c r="AT3" s="90" t="e">
        <f ca="1">OFFSET(費率表參數!$F$15,AT1,0)</f>
        <v>#N/A</v>
      </c>
      <c r="AU3" s="660" t="s">
        <v>410</v>
      </c>
      <c r="AV3" s="298">
        <f ca="1">OFFSET(旅綜險簡易版費率表!$C$4,0,AV1)</f>
        <v>800</v>
      </c>
      <c r="AW3" s="299"/>
      <c r="AX3" s="318"/>
      <c r="AY3" s="82">
        <f ca="1">IF(OFFSET(旅綜險簡易版費率表!$C$5,0,AY1)="不加保",0,OFFSET(AY3,0,-3,,))</f>
        <v>0</v>
      </c>
      <c r="AZ3" s="82">
        <f ca="1">IF(OFFSET(旅綜險簡易版費率表!$C$6,0,AZ1)="不加保",0,OFFSET(AZ3,0,-4,,)+OFFSET(AZ3,0,-1,,))</f>
        <v>0</v>
      </c>
      <c r="BA3" s="82">
        <f ca="1">OFFSET(旅綜險簡易版費率表!$C$7,0,BA1)</f>
        <v>0</v>
      </c>
      <c r="BB3" s="82">
        <f ca="1">IF($A$2=84.25%,0,BA3)</f>
        <v>0</v>
      </c>
      <c r="BC3" s="82">
        <f ca="1">IF(旅綜險簡易版費率表!$B$8="(甲型)",OFFSET(旅綜險簡易版費率表!$C$8,0,BC1),0)</f>
        <v>0</v>
      </c>
      <c r="BD3" s="82">
        <f ca="1">IF(旅綜險簡易版費率表!$B$8="(乙型)",OFFSET(旅綜險簡易版費率表!$C$8,0,BD1),0)</f>
        <v>80</v>
      </c>
      <c r="BE3" s="82">
        <f ca="1">OFFSET(旅綜險簡易版費率表!$C$9,0,BE1)</f>
        <v>0</v>
      </c>
      <c r="BF3" s="90" t="e">
        <f ca="1">OFFSET(費率表參數!$C$15,BF1,0)</f>
        <v>#N/A</v>
      </c>
      <c r="BG3" s="90" t="e">
        <f ca="1">OFFSET(費率表參數!$D$15,BG1,0)</f>
        <v>#N/A</v>
      </c>
      <c r="BH3" s="90" t="e">
        <f ca="1">OFFSET(費率表參數!$E$15,BH1,0)</f>
        <v>#N/A</v>
      </c>
      <c r="BI3" s="90" t="e">
        <f ca="1">OFFSET(費率表參數!$F$15,BI1,0)</f>
        <v>#N/A</v>
      </c>
      <c r="BJ3" s="660" t="s">
        <v>410</v>
      </c>
      <c r="BK3" s="298">
        <f ca="1">OFFSET(旅綜險簡易版費率表!$C$4,0,BK1)</f>
        <v>1000</v>
      </c>
      <c r="BL3" s="299"/>
      <c r="BM3" s="318"/>
      <c r="BN3" s="82">
        <f ca="1">IF(OFFSET(旅綜險簡易版費率表!$C$5,0,BN1)="不加保",0,OFFSET(BN3,0,-3,,))</f>
        <v>0</v>
      </c>
      <c r="BO3" s="82">
        <f ca="1">IF(OFFSET(旅綜險簡易版費率表!$C$6,0,BO1)="不加保",0,OFFSET(BO3,0,-4,,)+OFFSET(BO3,0,-1,,))</f>
        <v>0</v>
      </c>
      <c r="BP3" s="82">
        <f ca="1">OFFSET(旅綜險簡易版費率表!$C$7,0,BP1)</f>
        <v>0</v>
      </c>
      <c r="BQ3" s="82">
        <f ca="1">IF($A$2=84.25%,0,BP3)</f>
        <v>0</v>
      </c>
      <c r="BR3" s="82">
        <f ca="1">IF(旅綜險簡易版費率表!$B$8="(甲型)",OFFSET(旅綜險簡易版費率表!$C$8,0,BR1),0)</f>
        <v>0</v>
      </c>
      <c r="BS3" s="82">
        <f ca="1">IF(旅綜險簡易版費率表!$B$8="(乙型)",OFFSET(旅綜險簡易版費率表!$C$8,0,BS1),0)</f>
        <v>100</v>
      </c>
      <c r="BT3" s="82">
        <f ca="1">OFFSET(旅綜險簡易版費率表!$C$9,0,BT1)</f>
        <v>0</v>
      </c>
      <c r="BU3" s="90" t="e">
        <f ca="1">OFFSET(費率表參數!$C$15,BU1,0)</f>
        <v>#N/A</v>
      </c>
      <c r="BV3" s="90" t="e">
        <f ca="1">OFFSET(費率表參數!$D$15,BV1,0)</f>
        <v>#N/A</v>
      </c>
      <c r="BW3" s="90" t="e">
        <f ca="1">OFFSET(費率表參數!$E$15,BW1,0)</f>
        <v>#N/A</v>
      </c>
      <c r="BX3" s="90" t="e">
        <f ca="1">OFFSET(費率表參數!$F$15,BX1,0)</f>
        <v>#N/A</v>
      </c>
      <c r="BY3" s="660" t="s">
        <v>410</v>
      </c>
      <c r="BZ3" s="298">
        <f ca="1">OFFSET(旅綜險簡易版費率表!$C$4,0,BZ1)</f>
        <v>200</v>
      </c>
      <c r="CA3" s="299"/>
      <c r="CB3" s="318"/>
      <c r="CC3" s="82">
        <f ca="1">IF(OFFSET(旅綜險簡易版費率表!$C$5,0,CC1)="不加保",0,OFFSET(CC3,0,-3,,))</f>
        <v>0</v>
      </c>
      <c r="CD3" s="82">
        <f ca="1">IF(OFFSET(旅綜險簡易版費率表!$C$6,0,CD1)="不加保",0,OFFSET(CD3,0,-4,,)+OFFSET(CD3,0,-1,,))</f>
        <v>0</v>
      </c>
      <c r="CE3" s="82">
        <f ca="1">OFFSET(旅綜險簡易版費率表!$C$7,0,CE1)</f>
        <v>10</v>
      </c>
      <c r="CF3" s="82">
        <f ca="1">IF($A$2=84.25%,0,CE3)</f>
        <v>10</v>
      </c>
      <c r="CG3" s="82">
        <f ca="1">IF(旅綜險簡易版費率表!$B$8="(甲型)",OFFSET(旅綜險簡易版費率表!$C$8,0,CG1),0)</f>
        <v>0</v>
      </c>
      <c r="CH3" s="82">
        <f ca="1">IF(旅綜險簡易版費率表!$B$8="(乙型)",OFFSET(旅綜險簡易版費率表!$C$8,0,CH1),0)</f>
        <v>0</v>
      </c>
      <c r="CI3" s="82">
        <f ca="1">OFFSET(旅綜險簡易版費率表!$C$9,0,CI1)</f>
        <v>0</v>
      </c>
      <c r="CJ3" s="90">
        <f ca="1">OFFSET(費率表參數!$C$15,CJ1,0)</f>
        <v>61</v>
      </c>
      <c r="CK3" s="90">
        <f ca="1">OFFSET(費率表參數!$D$15,CK1,0)</f>
        <v>62</v>
      </c>
      <c r="CL3" s="90">
        <f ca="1">OFFSET(費率表參數!$E$15,CL1,0)</f>
        <v>63</v>
      </c>
      <c r="CM3" s="90">
        <f ca="1">OFFSET(費率表參數!$F$15,CM1,0)</f>
        <v>64</v>
      </c>
      <c r="CN3" s="660" t="s">
        <v>410</v>
      </c>
      <c r="CO3" s="298">
        <f ca="1">OFFSET(旅綜險簡易版費率表!$C$4,0,CO1)</f>
        <v>300</v>
      </c>
      <c r="CP3" s="299"/>
      <c r="CQ3" s="318"/>
      <c r="CR3" s="82">
        <f ca="1">IF(OFFSET(旅綜險簡易版費率表!$C$5,0,CR1)="不加保",0,OFFSET(CR3,0,-3,,))</f>
        <v>0</v>
      </c>
      <c r="CS3" s="82">
        <f ca="1">IF(OFFSET(旅綜險簡易版費率表!$C$6,0,CS1)="不加保",0,OFFSET(CS3,0,-4,,)+OFFSET(CS3,0,-1,,))</f>
        <v>0</v>
      </c>
      <c r="CT3" s="82">
        <f ca="1">OFFSET(旅綜險簡易版費率表!$C$7,0,CT1)</f>
        <v>10</v>
      </c>
      <c r="CU3" s="82">
        <f ca="1">IF($A$2=84.25%,0,CT3)</f>
        <v>10</v>
      </c>
      <c r="CV3" s="82">
        <f ca="1">IF(旅綜險簡易版費率表!$B$8="(甲型)",OFFSET(旅綜險簡易版費率表!$C$8,0,CV1),0)</f>
        <v>0</v>
      </c>
      <c r="CW3" s="82">
        <f ca="1">IF(旅綜險簡易版費率表!$B$8="(乙型)",OFFSET(旅綜險簡易版費率表!$C$8,0,CW1),0)</f>
        <v>0</v>
      </c>
      <c r="CX3" s="82">
        <f ca="1">OFFSET(旅綜險簡易版費率表!$C$9,0,CX1)</f>
        <v>0</v>
      </c>
      <c r="CY3" s="90">
        <f ca="1">OFFSET(費率表參數!$C$15,CY1,0)</f>
        <v>61</v>
      </c>
      <c r="CZ3" s="90">
        <f ca="1">OFFSET(費率表參數!$D$15,CZ1,0)</f>
        <v>62</v>
      </c>
      <c r="DA3" s="90">
        <f ca="1">OFFSET(費率表參數!$E$15,DA1,0)</f>
        <v>63</v>
      </c>
      <c r="DB3" s="90">
        <f ca="1">OFFSET(費率表參數!$F$15,DB1,0)</f>
        <v>64</v>
      </c>
      <c r="DC3" s="660" t="s">
        <v>410</v>
      </c>
      <c r="DD3" s="298">
        <f ca="1">OFFSET(旅綜險簡易版費率表!$C$4,0,DD1)</f>
        <v>500</v>
      </c>
      <c r="DE3" s="299"/>
      <c r="DF3" s="318"/>
      <c r="DG3" s="82">
        <f ca="1">IF(OFFSET(旅綜險簡易版費率表!$C$5,0,DG1)="不加保",0,OFFSET(DG3,0,-3,,))</f>
        <v>0</v>
      </c>
      <c r="DH3" s="82">
        <f ca="1">IF(OFFSET(旅綜險簡易版費率表!$C$6,0,DH1)="不加保",0,OFFSET(DH3,0,-4,,)+OFFSET(DH3,0,-1,,))</f>
        <v>0</v>
      </c>
      <c r="DI3" s="82">
        <f ca="1">OFFSET(旅綜險簡易版費率表!$C$7,0,DI1)</f>
        <v>10</v>
      </c>
      <c r="DJ3" s="82">
        <f ca="1">IF($A$2=84.25%,0,DI3)</f>
        <v>10</v>
      </c>
      <c r="DK3" s="82">
        <f ca="1">IF(旅綜險簡易版費率表!$B$8="(甲型)",OFFSET(旅綜險簡易版費率表!$C$8,0,DK1),0)</f>
        <v>0</v>
      </c>
      <c r="DL3" s="82">
        <f ca="1">IF(旅綜險簡易版費率表!$B$8="(乙型)",OFFSET(旅綜險簡易版費率表!$C$8,0,DL1),0)</f>
        <v>0</v>
      </c>
      <c r="DM3" s="82">
        <f ca="1">OFFSET(旅綜險簡易版費率表!$C$9,0,DM1)</f>
        <v>0</v>
      </c>
      <c r="DN3" s="90">
        <f ca="1">OFFSET(費率表參數!$C$15,DN1,0)</f>
        <v>61</v>
      </c>
      <c r="DO3" s="90">
        <f ca="1">OFFSET(費率表參數!$D$15,DO1,0)</f>
        <v>62</v>
      </c>
      <c r="DP3" s="90">
        <f ca="1">OFFSET(費率表參數!$E$15,DP1,0)</f>
        <v>63</v>
      </c>
      <c r="DQ3" s="90">
        <f ca="1">OFFSET(費率表參數!$F$15,DQ1,0)</f>
        <v>64</v>
      </c>
      <c r="DR3" s="660" t="s">
        <v>410</v>
      </c>
      <c r="DS3" s="298">
        <f ca="1">OFFSET(旅綜險簡易版費率表!$C$4,0,DS1)</f>
        <v>800</v>
      </c>
      <c r="DT3" s="299"/>
      <c r="DU3" s="318"/>
      <c r="DV3" s="82">
        <f ca="1">IF(OFFSET(旅綜險簡易版費率表!$C$5,0,DV1)="不加保",0,OFFSET(DV3,0,-3,,))</f>
        <v>0</v>
      </c>
      <c r="DW3" s="82">
        <f ca="1">IF(OFFSET(旅綜險簡易版費率表!$C$6,0,DW1)="不加保",0,OFFSET(DW3,0,-4,,)+OFFSET(DW3,0,-1,,))</f>
        <v>0</v>
      </c>
      <c r="DX3" s="82">
        <f ca="1">OFFSET(旅綜險簡易版費率表!$C$7,0,DX1)</f>
        <v>10</v>
      </c>
      <c r="DY3" s="82">
        <f ca="1">IF($A$2=84.25%,0,DX3)</f>
        <v>10</v>
      </c>
      <c r="DZ3" s="82">
        <f ca="1">IF(旅綜險簡易版費率表!$B$8="(甲型)",OFFSET(旅綜險簡易版費率表!$C$8,0,DZ1),0)</f>
        <v>0</v>
      </c>
      <c r="EA3" s="82">
        <f ca="1">IF(旅綜險簡易版費率表!$B$8="(乙型)",OFFSET(旅綜險簡易版費率表!$C$8,0,EA1),0)</f>
        <v>0</v>
      </c>
      <c r="EB3" s="82">
        <f ca="1">OFFSET(旅綜險簡易版費率表!$C$9,0,EB1)</f>
        <v>0</v>
      </c>
      <c r="EC3" s="90">
        <f ca="1">OFFSET(費率表參數!$C$15,EC1,0)</f>
        <v>61</v>
      </c>
      <c r="ED3" s="90">
        <f ca="1">OFFSET(費率表參數!$D$15,ED1,0)</f>
        <v>62</v>
      </c>
      <c r="EE3" s="90">
        <f ca="1">OFFSET(費率表參數!$E$15,EE1,0)</f>
        <v>63</v>
      </c>
      <c r="EF3" s="90">
        <f ca="1">OFFSET(費率表參數!$F$15,EF1,0)</f>
        <v>64</v>
      </c>
      <c r="EG3" s="660" t="s">
        <v>410</v>
      </c>
      <c r="EH3" s="298">
        <f ca="1">OFFSET(旅綜險簡易版費率表!$C$4,0,EH1)</f>
        <v>1000</v>
      </c>
      <c r="EI3" s="299"/>
      <c r="EJ3" s="318"/>
      <c r="EK3" s="82">
        <f ca="1">IF(OFFSET(旅綜險簡易版費率表!$C$5,0,EK1)="不加保",0,OFFSET(EK3,0,-3,,))</f>
        <v>0</v>
      </c>
      <c r="EL3" s="82">
        <f ca="1">IF(OFFSET(旅綜險簡易版費率表!$C$6,0,EL1)="不加保",0,OFFSET(EL3,0,-4,,)+OFFSET(EL3,0,-1,,))</f>
        <v>0</v>
      </c>
      <c r="EM3" s="82">
        <f ca="1">OFFSET(旅綜險簡易版費率表!$C$7,0,EM1)</f>
        <v>10</v>
      </c>
      <c r="EN3" s="82">
        <f ca="1">IF($A$2=84.25%,0,EM3)</f>
        <v>10</v>
      </c>
      <c r="EO3" s="82">
        <f ca="1">IF(旅綜險簡易版費率表!$B$8="(甲型)",OFFSET(旅綜險簡易版費率表!$C$8,0,EO1),0)</f>
        <v>0</v>
      </c>
      <c r="EP3" s="82">
        <f ca="1">IF(旅綜險簡易版費率表!$B$8="(乙型)",OFFSET(旅綜險簡易版費率表!$C$8,0,EP1),0)</f>
        <v>0</v>
      </c>
      <c r="EQ3" s="82">
        <f ca="1">OFFSET(旅綜險簡易版費率表!$C$9,0,EQ1)</f>
        <v>0</v>
      </c>
      <c r="ER3" s="90">
        <f ca="1">OFFSET(費率表參數!$C$15,ER1,0)</f>
        <v>61</v>
      </c>
      <c r="ES3" s="90">
        <f ca="1">OFFSET(費率表參數!$D$15,ES1,0)</f>
        <v>62</v>
      </c>
      <c r="ET3" s="90">
        <f ca="1">OFFSET(費率表參數!$E$15,ET1,0)</f>
        <v>63</v>
      </c>
      <c r="EU3" s="90">
        <f ca="1">OFFSET(費率表參數!$F$15,EU1,0)</f>
        <v>64</v>
      </c>
      <c r="EV3" s="660" t="s">
        <v>410</v>
      </c>
      <c r="EW3" s="298">
        <f ca="1">OFFSET(旅綜險簡易版費率表!$C$4,0,EW1)</f>
        <v>700</v>
      </c>
      <c r="EX3" s="299"/>
      <c r="EY3" s="318"/>
      <c r="EZ3" s="82">
        <f ca="1">IF(OFFSET(旅綜險簡易版費率表!$C$5,0,EZ1)="不加保",0,OFFSET(EZ3,0,-3,,))</f>
        <v>0</v>
      </c>
      <c r="FA3" s="82">
        <f ca="1">IF(OFFSET(旅綜險簡易版費率表!$C$6,0,FA1)="不加保",0,OFFSET(FA3,0,-4,,)+OFFSET(FA3,0,-1,,))</f>
        <v>0</v>
      </c>
      <c r="FB3" s="82">
        <f ca="1">OFFSET(旅綜險簡易版費率表!$C$7,0,FB1)</f>
        <v>150</v>
      </c>
      <c r="FC3" s="82">
        <f ca="1">IF($A$2=84.25%,0,FB3)</f>
        <v>150</v>
      </c>
      <c r="FD3" s="82">
        <f ca="1">IF(旅綜險簡易版費率表!$B$8="(甲型)",OFFSET(旅綜險簡易版費率表!$C$8,0,FD1),0)</f>
        <v>0</v>
      </c>
      <c r="FE3" s="82">
        <f ca="1">IF(旅綜險簡易版費率表!$B$8="(乙型)",OFFSET(旅綜險簡易版費率表!$C$8,0,FE1),0)</f>
        <v>120</v>
      </c>
      <c r="FF3" s="82">
        <f ca="1">OFFSET(旅綜險簡易版費率表!$C$9,0,FF1)</f>
        <v>0</v>
      </c>
      <c r="FG3" s="90">
        <f ca="1">OFFSET(費率表參數!$C$15,FG1,0)</f>
        <v>66</v>
      </c>
      <c r="FH3" s="90">
        <f ca="1">OFFSET(費率表參數!$D$15,FH1,0)</f>
        <v>67</v>
      </c>
      <c r="FI3" s="90">
        <f ca="1">OFFSET(費率表參數!$E$15,FI1,0)</f>
        <v>68</v>
      </c>
      <c r="FJ3" s="90">
        <f ca="1">OFFSET(費率表參數!$F$15,FJ1,0)</f>
        <v>69</v>
      </c>
      <c r="FK3" s="660" t="s">
        <v>410</v>
      </c>
      <c r="FL3" s="298">
        <f ca="1">OFFSET(旅綜險簡易版費率表!$C$4,0,FL1)</f>
        <v>300</v>
      </c>
      <c r="FM3" s="299"/>
      <c r="FN3" s="318"/>
      <c r="FO3" s="82">
        <f ca="1">IF(OFFSET(旅綜險簡易版費率表!$C$5,0,FO1)="不加保",0,OFFSET(FO3,0,-3,,))</f>
        <v>0</v>
      </c>
      <c r="FP3" s="82">
        <f ca="1">IF(OFFSET(旅綜險簡易版費率表!$C$6,0,FP1)="不加保",0,OFFSET(FP3,0,-4,,)+OFFSET(FP3,0,-1,,))</f>
        <v>0</v>
      </c>
      <c r="FQ3" s="82">
        <f ca="1">OFFSET(旅綜險簡易版費率表!$C$7,0,FQ1)</f>
        <v>30</v>
      </c>
      <c r="FR3" s="82">
        <f ca="1">IF($A$2=84.25%,0,FQ3)</f>
        <v>30</v>
      </c>
      <c r="FS3" s="82">
        <f ca="1">IF(旅綜險簡易版費率表!$B$8="(甲型)",OFFSET(旅綜險簡易版費率表!$C$8,0,FS1),0)</f>
        <v>0</v>
      </c>
      <c r="FT3" s="82">
        <f ca="1">IF(旅綜險簡易版費率表!$B$8="(乙型)",OFFSET(旅綜險簡易版費率表!$C$8,0,FT1),0)</f>
        <v>60</v>
      </c>
      <c r="FU3" s="82">
        <f ca="1">OFFSET(旅綜險簡易版費率表!$C$9,0,FU1)</f>
        <v>0</v>
      </c>
      <c r="FV3" s="90">
        <f ca="1">OFFSET(費率表參數!$C$15,FV1,0)</f>
        <v>66</v>
      </c>
      <c r="FW3" s="90">
        <f ca="1">OFFSET(費率表參數!$D$15,FW1,0)</f>
        <v>67</v>
      </c>
      <c r="FX3" s="90">
        <f ca="1">OFFSET(費率表參數!$E$15,FX1,0)</f>
        <v>68</v>
      </c>
      <c r="FY3" s="90">
        <f ca="1">OFFSET(費率表參數!$F$15,FY1,0)</f>
        <v>69</v>
      </c>
      <c r="FZ3" s="660" t="s">
        <v>410</v>
      </c>
      <c r="GA3" s="298">
        <f ca="1">OFFSET(旅綜險簡易版費率表!$C$4,0,GA1)</f>
        <v>500</v>
      </c>
      <c r="GB3" s="299"/>
      <c r="GC3" s="318"/>
      <c r="GD3" s="82">
        <f ca="1">IF(OFFSET(旅綜險簡易版費率表!$C$5,0,GD1)="不加保",0,OFFSET(GD3,0,-3,,))</f>
        <v>0</v>
      </c>
      <c r="GE3" s="82">
        <f ca="1">IF(OFFSET(旅綜險簡易版費率表!$C$6,0,GE1)="不加保",0,OFFSET(GE3,0,-4,,)+OFFSET(GE3,0,-1,,))</f>
        <v>0</v>
      </c>
      <c r="GF3" s="82">
        <f ca="1">OFFSET(旅綜險簡易版費率表!$C$7,0,GF1)</f>
        <v>50</v>
      </c>
      <c r="GG3" s="82">
        <f ca="1">IF($A$2=84.25%,0,GF3)</f>
        <v>50</v>
      </c>
      <c r="GH3" s="82">
        <f ca="1">IF(旅綜險簡易版費率表!$B$8="(甲型)",OFFSET(旅綜險簡易版費率表!$C$8,0,GH1),0)</f>
        <v>0</v>
      </c>
      <c r="GI3" s="82">
        <f ca="1">IF(旅綜險簡易版費率表!$B$8="(乙型)",OFFSET(旅綜險簡易版費率表!$C$8,0,GI1),0)</f>
        <v>100</v>
      </c>
      <c r="GJ3" s="82">
        <f ca="1">OFFSET(旅綜險簡易版費率表!$C$9,0,GJ1)</f>
        <v>0</v>
      </c>
      <c r="GK3" s="90">
        <f ca="1">OFFSET(費率表參數!$C$15,GK1,0)</f>
        <v>66</v>
      </c>
      <c r="GL3" s="90">
        <f ca="1">OFFSET(費率表參數!$D$15,GL1,0)</f>
        <v>67</v>
      </c>
      <c r="GM3" s="90">
        <f ca="1">OFFSET(費率表參數!$E$15,GM1,0)</f>
        <v>68</v>
      </c>
      <c r="GN3" s="90">
        <f ca="1">OFFSET(費率表參數!$F$15,GN1,0)</f>
        <v>69</v>
      </c>
      <c r="GO3" s="660" t="s">
        <v>410</v>
      </c>
      <c r="GP3" s="298">
        <f ca="1">OFFSET(旅綜險簡易版費率表!$C$4,0,GP1)</f>
        <v>500</v>
      </c>
      <c r="GQ3" s="299"/>
      <c r="GR3" s="318"/>
      <c r="GS3" s="82">
        <f ca="1">IF(OFFSET(旅綜險簡易版費率表!$C$5,0,GS1)="不加保",0,OFFSET(GS3,0,-3,,))</f>
        <v>0</v>
      </c>
      <c r="GT3" s="82">
        <f ca="1">IF(OFFSET(旅綜險簡易版費率表!$C$6,0,GT1)="不加保",0,OFFSET(GT3,0,-4,,)+OFFSET(GT3,0,-1,,))</f>
        <v>0</v>
      </c>
      <c r="GU3" s="82">
        <f ca="1">OFFSET(旅綜險簡易版費率表!$C$7,0,GU1)</f>
        <v>100</v>
      </c>
      <c r="GV3" s="82">
        <f ca="1">IF($A$2=84.25%,0,GU3)</f>
        <v>100</v>
      </c>
      <c r="GW3" s="82">
        <f ca="1">IF(旅綜險簡易版費率表!$B$8="(甲型)",OFFSET(旅綜險簡易版費率表!$C$8,0,GW1),0)</f>
        <v>0</v>
      </c>
      <c r="GX3" s="82">
        <f ca="1">IF(旅綜險簡易版費率表!$B$8="(乙型)",OFFSET(旅綜險簡易版費率表!$C$8,0,GX1),0)</f>
        <v>60</v>
      </c>
      <c r="GY3" s="82">
        <f ca="1">OFFSET(旅綜險簡易版費率表!$C$9,0,GY1)</f>
        <v>0</v>
      </c>
      <c r="GZ3" s="90">
        <f ca="1">OFFSET(費率表參數!$C$15,GZ1,0)</f>
        <v>66</v>
      </c>
      <c r="HA3" s="90">
        <f ca="1">OFFSET(費率表參數!$D$15,HA1,0)</f>
        <v>67</v>
      </c>
      <c r="HB3" s="90">
        <f ca="1">OFFSET(費率表參數!$E$15,HB1,0)</f>
        <v>68</v>
      </c>
      <c r="HC3" s="90">
        <f ca="1">OFFSET(費率表參數!$F$15,HC1,0)</f>
        <v>69</v>
      </c>
      <c r="HD3" s="660" t="s">
        <v>410</v>
      </c>
      <c r="HE3" s="298">
        <f ca="1">OFFSET(旅綜險簡易版費率表!$C$4,0,HE1)</f>
        <v>500</v>
      </c>
      <c r="HF3" s="299"/>
      <c r="HG3" s="318"/>
      <c r="HH3" s="82">
        <f ca="1">IF(OFFSET(旅綜險簡易版費率表!$C$5,0,HH1)="不加保",0,OFFSET(HH3,0,-3,,))</f>
        <v>0</v>
      </c>
      <c r="HI3" s="82">
        <f ca="1">IF(OFFSET(旅綜險簡易版費率表!$C$6,0,HI1)="不加保",0,OFFSET(HI3,0,-4,,)+OFFSET(HI3,0,-1,,))</f>
        <v>0</v>
      </c>
      <c r="HJ3" s="82">
        <f ca="1">OFFSET(旅綜險簡易版費率表!$C$7,0,HJ1)</f>
        <v>100</v>
      </c>
      <c r="HK3" s="82">
        <f ca="1">IF($A$2=84.25%,0,HJ3)</f>
        <v>100</v>
      </c>
      <c r="HL3" s="82">
        <f ca="1">IF(旅綜險簡易版費率表!$B$8="(甲型)",OFFSET(旅綜險簡易版費率表!$C$8,0,HL1),0)</f>
        <v>0</v>
      </c>
      <c r="HM3" s="82">
        <f ca="1">IF(旅綜險簡易版費率表!$B$8="(乙型)",OFFSET(旅綜險簡易版費率表!$C$8,0,HM1),0)</f>
        <v>60</v>
      </c>
      <c r="HN3" s="82">
        <f ca="1">OFFSET(旅綜險簡易版費率表!$C$9,0,HN1)</f>
        <v>0</v>
      </c>
      <c r="HO3" s="90">
        <f ca="1">OFFSET(費率表參數!$C$15,HO1,0)</f>
        <v>66</v>
      </c>
      <c r="HP3" s="90">
        <f ca="1">OFFSET(費率表參數!$D$15,HP1,0)</f>
        <v>67</v>
      </c>
      <c r="HQ3" s="90">
        <f ca="1">OFFSET(費率表參數!$E$15,HQ1,0)</f>
        <v>68</v>
      </c>
      <c r="HR3" s="90">
        <f ca="1">OFFSET(費率表參數!$F$15,HR1,0)</f>
        <v>69</v>
      </c>
      <c r="HS3" s="660" t="s">
        <v>410</v>
      </c>
    </row>
    <row r="4" spans="1:227">
      <c r="A4" s="92" t="s">
        <v>411</v>
      </c>
      <c r="B4" s="103" t="s">
        <v>412</v>
      </c>
      <c r="C4" s="83" t="s">
        <v>526</v>
      </c>
      <c r="D4" s="85"/>
      <c r="E4" s="318"/>
      <c r="F4" s="84" t="s">
        <v>413</v>
      </c>
      <c r="G4" s="84" t="s">
        <v>414</v>
      </c>
      <c r="H4" s="84" t="s">
        <v>415</v>
      </c>
      <c r="I4" s="84" t="s">
        <v>527</v>
      </c>
      <c r="J4" s="84" t="s">
        <v>902</v>
      </c>
      <c r="K4" s="84" t="s">
        <v>903</v>
      </c>
      <c r="L4" s="91" t="s">
        <v>416</v>
      </c>
      <c r="M4" s="90" t="s">
        <v>417</v>
      </c>
      <c r="N4" s="90" t="s">
        <v>418</v>
      </c>
      <c r="O4" s="90" t="s">
        <v>501</v>
      </c>
      <c r="P4" s="90" t="s">
        <v>419</v>
      </c>
      <c r="Q4" s="660"/>
      <c r="R4" s="83" t="s">
        <v>526</v>
      </c>
      <c r="S4" s="85"/>
      <c r="T4" s="663"/>
      <c r="U4" s="84" t="s">
        <v>413</v>
      </c>
      <c r="V4" s="84" t="s">
        <v>414</v>
      </c>
      <c r="W4" s="84" t="s">
        <v>415</v>
      </c>
      <c r="X4" s="84" t="s">
        <v>527</v>
      </c>
      <c r="Y4" s="84" t="s">
        <v>902</v>
      </c>
      <c r="Z4" s="84" t="s">
        <v>903</v>
      </c>
      <c r="AA4" s="91" t="s">
        <v>416</v>
      </c>
      <c r="AB4" s="90" t="s">
        <v>417</v>
      </c>
      <c r="AC4" s="90" t="s">
        <v>418</v>
      </c>
      <c r="AD4" s="90" t="s">
        <v>501</v>
      </c>
      <c r="AE4" s="90" t="s">
        <v>419</v>
      </c>
      <c r="AF4" s="660"/>
      <c r="AG4" s="83" t="s">
        <v>525</v>
      </c>
      <c r="AH4" s="85"/>
      <c r="AI4" s="319"/>
      <c r="AJ4" s="84" t="s">
        <v>413</v>
      </c>
      <c r="AK4" s="84" t="s">
        <v>414</v>
      </c>
      <c r="AL4" s="84" t="s">
        <v>415</v>
      </c>
      <c r="AM4" s="84" t="s">
        <v>527</v>
      </c>
      <c r="AN4" s="84" t="s">
        <v>902</v>
      </c>
      <c r="AO4" s="84" t="s">
        <v>903</v>
      </c>
      <c r="AP4" s="91" t="s">
        <v>416</v>
      </c>
      <c r="AQ4" s="90" t="s">
        <v>417</v>
      </c>
      <c r="AR4" s="90" t="s">
        <v>418</v>
      </c>
      <c r="AS4" s="90" t="s">
        <v>501</v>
      </c>
      <c r="AT4" s="90" t="s">
        <v>419</v>
      </c>
      <c r="AU4" s="660"/>
      <c r="AV4" s="83" t="s">
        <v>525</v>
      </c>
      <c r="AW4" s="85"/>
      <c r="AX4" s="319"/>
      <c r="AY4" s="84" t="s">
        <v>413</v>
      </c>
      <c r="AZ4" s="84" t="s">
        <v>414</v>
      </c>
      <c r="BA4" s="84" t="s">
        <v>415</v>
      </c>
      <c r="BB4" s="84" t="s">
        <v>527</v>
      </c>
      <c r="BC4" s="84" t="s">
        <v>902</v>
      </c>
      <c r="BD4" s="84" t="s">
        <v>903</v>
      </c>
      <c r="BE4" s="91" t="s">
        <v>416</v>
      </c>
      <c r="BF4" s="90" t="s">
        <v>417</v>
      </c>
      <c r="BG4" s="90" t="s">
        <v>418</v>
      </c>
      <c r="BH4" s="90" t="s">
        <v>501</v>
      </c>
      <c r="BI4" s="90" t="s">
        <v>419</v>
      </c>
      <c r="BJ4" s="660"/>
      <c r="BK4" s="83" t="s">
        <v>525</v>
      </c>
      <c r="BL4" s="85"/>
      <c r="BM4" s="319"/>
      <c r="BN4" s="84" t="s">
        <v>413</v>
      </c>
      <c r="BO4" s="84" t="s">
        <v>414</v>
      </c>
      <c r="BP4" s="84" t="s">
        <v>415</v>
      </c>
      <c r="BQ4" s="84" t="s">
        <v>527</v>
      </c>
      <c r="BR4" s="84" t="s">
        <v>902</v>
      </c>
      <c r="BS4" s="84" t="s">
        <v>903</v>
      </c>
      <c r="BT4" s="91" t="s">
        <v>416</v>
      </c>
      <c r="BU4" s="90" t="s">
        <v>417</v>
      </c>
      <c r="BV4" s="90" t="s">
        <v>418</v>
      </c>
      <c r="BW4" s="90" t="s">
        <v>501</v>
      </c>
      <c r="BX4" s="90" t="s">
        <v>419</v>
      </c>
      <c r="BY4" s="660"/>
      <c r="BZ4" s="83" t="s">
        <v>525</v>
      </c>
      <c r="CA4" s="85"/>
      <c r="CB4" s="319"/>
      <c r="CC4" s="84" t="s">
        <v>413</v>
      </c>
      <c r="CD4" s="84" t="s">
        <v>414</v>
      </c>
      <c r="CE4" s="84" t="s">
        <v>415</v>
      </c>
      <c r="CF4" s="84" t="s">
        <v>527</v>
      </c>
      <c r="CG4" s="84" t="s">
        <v>902</v>
      </c>
      <c r="CH4" s="84" t="s">
        <v>903</v>
      </c>
      <c r="CI4" s="91" t="s">
        <v>416</v>
      </c>
      <c r="CJ4" s="90" t="s">
        <v>417</v>
      </c>
      <c r="CK4" s="90" t="s">
        <v>418</v>
      </c>
      <c r="CL4" s="90" t="s">
        <v>501</v>
      </c>
      <c r="CM4" s="90" t="s">
        <v>419</v>
      </c>
      <c r="CN4" s="660"/>
      <c r="CO4" s="83" t="s">
        <v>525</v>
      </c>
      <c r="CP4" s="85"/>
      <c r="CQ4" s="319"/>
      <c r="CR4" s="84" t="s">
        <v>413</v>
      </c>
      <c r="CS4" s="84" t="s">
        <v>414</v>
      </c>
      <c r="CT4" s="84" t="s">
        <v>415</v>
      </c>
      <c r="CU4" s="84" t="s">
        <v>527</v>
      </c>
      <c r="CV4" s="84" t="s">
        <v>902</v>
      </c>
      <c r="CW4" s="84" t="s">
        <v>903</v>
      </c>
      <c r="CX4" s="91" t="s">
        <v>416</v>
      </c>
      <c r="CY4" s="90" t="s">
        <v>417</v>
      </c>
      <c r="CZ4" s="90" t="s">
        <v>418</v>
      </c>
      <c r="DA4" s="90" t="s">
        <v>501</v>
      </c>
      <c r="DB4" s="90" t="s">
        <v>419</v>
      </c>
      <c r="DC4" s="660"/>
      <c r="DD4" s="83" t="s">
        <v>525</v>
      </c>
      <c r="DE4" s="85"/>
      <c r="DF4" s="319"/>
      <c r="DG4" s="84" t="s">
        <v>413</v>
      </c>
      <c r="DH4" s="84" t="s">
        <v>414</v>
      </c>
      <c r="DI4" s="84" t="s">
        <v>415</v>
      </c>
      <c r="DJ4" s="84" t="s">
        <v>527</v>
      </c>
      <c r="DK4" s="84" t="s">
        <v>902</v>
      </c>
      <c r="DL4" s="84" t="s">
        <v>903</v>
      </c>
      <c r="DM4" s="91" t="s">
        <v>416</v>
      </c>
      <c r="DN4" s="90" t="s">
        <v>417</v>
      </c>
      <c r="DO4" s="90" t="s">
        <v>418</v>
      </c>
      <c r="DP4" s="90" t="s">
        <v>501</v>
      </c>
      <c r="DQ4" s="90" t="s">
        <v>419</v>
      </c>
      <c r="DR4" s="660"/>
      <c r="DS4" s="83" t="s">
        <v>525</v>
      </c>
      <c r="DT4" s="85"/>
      <c r="DU4" s="319"/>
      <c r="DV4" s="84" t="s">
        <v>413</v>
      </c>
      <c r="DW4" s="84" t="s">
        <v>414</v>
      </c>
      <c r="DX4" s="84" t="s">
        <v>415</v>
      </c>
      <c r="DY4" s="84" t="s">
        <v>527</v>
      </c>
      <c r="DZ4" s="84" t="s">
        <v>902</v>
      </c>
      <c r="EA4" s="84" t="s">
        <v>903</v>
      </c>
      <c r="EB4" s="91" t="s">
        <v>416</v>
      </c>
      <c r="EC4" s="90" t="s">
        <v>417</v>
      </c>
      <c r="ED4" s="90" t="s">
        <v>418</v>
      </c>
      <c r="EE4" s="90" t="s">
        <v>501</v>
      </c>
      <c r="EF4" s="90" t="s">
        <v>419</v>
      </c>
      <c r="EG4" s="660"/>
      <c r="EH4" s="83" t="s">
        <v>525</v>
      </c>
      <c r="EI4" s="85"/>
      <c r="EJ4" s="319"/>
      <c r="EK4" s="84" t="s">
        <v>413</v>
      </c>
      <c r="EL4" s="84" t="s">
        <v>414</v>
      </c>
      <c r="EM4" s="84" t="s">
        <v>415</v>
      </c>
      <c r="EN4" s="84" t="s">
        <v>527</v>
      </c>
      <c r="EO4" s="84" t="s">
        <v>902</v>
      </c>
      <c r="EP4" s="84" t="s">
        <v>903</v>
      </c>
      <c r="EQ4" s="91" t="s">
        <v>416</v>
      </c>
      <c r="ER4" s="90" t="s">
        <v>417</v>
      </c>
      <c r="ES4" s="90" t="s">
        <v>418</v>
      </c>
      <c r="ET4" s="90" t="s">
        <v>501</v>
      </c>
      <c r="EU4" s="90" t="s">
        <v>419</v>
      </c>
      <c r="EV4" s="660"/>
      <c r="EW4" s="83" t="s">
        <v>525</v>
      </c>
      <c r="EX4" s="85"/>
      <c r="EY4" s="319"/>
      <c r="EZ4" s="84" t="s">
        <v>413</v>
      </c>
      <c r="FA4" s="84" t="s">
        <v>414</v>
      </c>
      <c r="FB4" s="84" t="s">
        <v>415</v>
      </c>
      <c r="FC4" s="84" t="s">
        <v>527</v>
      </c>
      <c r="FD4" s="84" t="s">
        <v>902</v>
      </c>
      <c r="FE4" s="84" t="s">
        <v>903</v>
      </c>
      <c r="FF4" s="91" t="s">
        <v>416</v>
      </c>
      <c r="FG4" s="90" t="s">
        <v>417</v>
      </c>
      <c r="FH4" s="90" t="s">
        <v>418</v>
      </c>
      <c r="FI4" s="90" t="s">
        <v>501</v>
      </c>
      <c r="FJ4" s="90" t="s">
        <v>419</v>
      </c>
      <c r="FK4" s="660"/>
      <c r="FL4" s="83" t="s">
        <v>525</v>
      </c>
      <c r="FM4" s="85"/>
      <c r="FN4" s="319"/>
      <c r="FO4" s="84" t="s">
        <v>413</v>
      </c>
      <c r="FP4" s="84" t="s">
        <v>414</v>
      </c>
      <c r="FQ4" s="84" t="s">
        <v>415</v>
      </c>
      <c r="FR4" s="84" t="s">
        <v>527</v>
      </c>
      <c r="FS4" s="84" t="s">
        <v>902</v>
      </c>
      <c r="FT4" s="84" t="s">
        <v>903</v>
      </c>
      <c r="FU4" s="91" t="s">
        <v>416</v>
      </c>
      <c r="FV4" s="90" t="s">
        <v>417</v>
      </c>
      <c r="FW4" s="90" t="s">
        <v>418</v>
      </c>
      <c r="FX4" s="90" t="s">
        <v>501</v>
      </c>
      <c r="FY4" s="90" t="s">
        <v>419</v>
      </c>
      <c r="FZ4" s="660"/>
      <c r="GA4" s="83" t="s">
        <v>525</v>
      </c>
      <c r="GB4" s="85"/>
      <c r="GC4" s="319"/>
      <c r="GD4" s="84" t="s">
        <v>413</v>
      </c>
      <c r="GE4" s="84" t="s">
        <v>414</v>
      </c>
      <c r="GF4" s="84" t="s">
        <v>415</v>
      </c>
      <c r="GG4" s="84" t="s">
        <v>527</v>
      </c>
      <c r="GH4" s="84" t="s">
        <v>902</v>
      </c>
      <c r="GI4" s="84" t="s">
        <v>903</v>
      </c>
      <c r="GJ4" s="91" t="s">
        <v>416</v>
      </c>
      <c r="GK4" s="90" t="s">
        <v>417</v>
      </c>
      <c r="GL4" s="90" t="s">
        <v>418</v>
      </c>
      <c r="GM4" s="90" t="s">
        <v>501</v>
      </c>
      <c r="GN4" s="90" t="s">
        <v>419</v>
      </c>
      <c r="GO4" s="660"/>
      <c r="GP4" s="83" t="s">
        <v>525</v>
      </c>
      <c r="GQ4" s="85"/>
      <c r="GR4" s="319"/>
      <c r="GS4" s="84" t="s">
        <v>413</v>
      </c>
      <c r="GT4" s="84" t="s">
        <v>414</v>
      </c>
      <c r="GU4" s="84" t="s">
        <v>415</v>
      </c>
      <c r="GV4" s="84" t="s">
        <v>527</v>
      </c>
      <c r="GW4" s="84" t="s">
        <v>902</v>
      </c>
      <c r="GX4" s="84" t="s">
        <v>903</v>
      </c>
      <c r="GY4" s="91" t="s">
        <v>416</v>
      </c>
      <c r="GZ4" s="90" t="s">
        <v>417</v>
      </c>
      <c r="HA4" s="90" t="s">
        <v>418</v>
      </c>
      <c r="HB4" s="90" t="s">
        <v>501</v>
      </c>
      <c r="HC4" s="90" t="s">
        <v>419</v>
      </c>
      <c r="HD4" s="660"/>
      <c r="HE4" s="83" t="s">
        <v>525</v>
      </c>
      <c r="HF4" s="85"/>
      <c r="HG4" s="319"/>
      <c r="HH4" s="84" t="s">
        <v>413</v>
      </c>
      <c r="HI4" s="84" t="s">
        <v>414</v>
      </c>
      <c r="HJ4" s="84" t="s">
        <v>415</v>
      </c>
      <c r="HK4" s="84" t="s">
        <v>527</v>
      </c>
      <c r="HL4" s="84" t="s">
        <v>902</v>
      </c>
      <c r="HM4" s="84" t="s">
        <v>903</v>
      </c>
      <c r="HN4" s="91" t="s">
        <v>416</v>
      </c>
      <c r="HO4" s="90" t="s">
        <v>417</v>
      </c>
      <c r="HP4" s="90" t="s">
        <v>418</v>
      </c>
      <c r="HQ4" s="90" t="s">
        <v>501</v>
      </c>
      <c r="HR4" s="90" t="s">
        <v>419</v>
      </c>
      <c r="HS4" s="660"/>
    </row>
    <row r="5" spans="1:227">
      <c r="A5" s="83">
        <v>1</v>
      </c>
      <c r="B5" s="104">
        <f>VLOOKUP(A5,費率表彙總!$A$4:$B$183,2,FALSE)</f>
        <v>8.5999999999999993E-2</v>
      </c>
      <c r="C5" s="93">
        <f ca="1">IF(ISNA(C$56),0,ROUND(INDEX(INDIRECT(C$55),$A5,C$56)*$A$2,0))</f>
        <v>86</v>
      </c>
      <c r="D5" s="94"/>
      <c r="E5" s="94"/>
      <c r="F5" s="94">
        <f ca="1">ROUND(VLOOKUP(F$3,費率表彙總!$F$4:$G$404,2,FALSE)*$B5*$A$2,0)</f>
        <v>0</v>
      </c>
      <c r="G5" s="94">
        <f ca="1">ROUND(VLOOKUP(G$3,費率表彙總!$H$4:$I$804,2,FALSE)*$B5*$A$2,0)</f>
        <v>0</v>
      </c>
      <c r="H5" s="94">
        <f ca="1">IF(ISNA(H$56),0,ROUND(INDEX(實支實付_總保費!$B$4:$AE$183,$A5,H$56)*$A$2,0))</f>
        <v>0</v>
      </c>
      <c r="I5" s="94">
        <f ca="1">IF(ISNA(I$56),0,ROUND(INDEX(重大燒燙傷_總保費!$B$4:$AE$183,$A5,I$56)*$A$2,0))</f>
        <v>0</v>
      </c>
      <c r="J5" s="94" t="b">
        <f ca="1">IF(J$3&lt;&gt;0,MAX(1,ROUND(VLOOKUP(J$3,費率表彙總!$L$4:$O$34,2,FALSE)*$B5*$A$2,0))+MAX(1,ROUND(INDEX(海突甲門診_總保費!$B$4:$GS$183,$A5,J$56)*$A$2,0)+MAX(1,ROUND(INDEX(海突甲急診_總保費!$B$4:$GS$183,$A5,J$56)*$A$2,0),0)))</f>
        <v>0</v>
      </c>
      <c r="K5" s="94">
        <f ca="1">IF(K$3&lt;&gt;0,MAX(1,ROUND(VLOOKUP(K$3,費率表彙總!$L$4:$R$34,5,FALSE)*$B5*$A$2,0))+MAX(1,ROUND(INDEX(海突乙門診_總保費!$B$4:$GS$183,$A5,K$56)*$A$2,0)+MAX(1,ROUND(INDEX(海突乙急診_總保費!$B$4:$GS$183,$A5,K$56)*$A$2,0),0)))</f>
        <v>79</v>
      </c>
      <c r="L5" s="94">
        <f ca="1">ROUND(VLOOKUP(L$3,費率表彙總!$S$4:$T$34,2,FALSE)*$B5*$A$2,0)</f>
        <v>0</v>
      </c>
      <c r="M5" s="94">
        <f ca="1">IF(ISNA(M$3),0,ROUND(INDEX(旅遊不便費率!$B$5:$CA$184,$A5,M$3)*$A$3,0))</f>
        <v>0</v>
      </c>
      <c r="N5" s="94">
        <f ca="1">IF(ISNA(N$3),0,ROUND(INDEX(旅遊不便費率!$B$5:$CA$184,$A5,N$3)*$A$3,0))</f>
        <v>0</v>
      </c>
      <c r="O5" s="94">
        <f ca="1">IF(ISNA(O$3),0,ROUND(INDEX(旅遊不便費率!$B$5:$CA$184,$A5,O$3)*$A$3,0))</f>
        <v>0</v>
      </c>
      <c r="P5" s="94">
        <f ca="1">IF(ISNA(P$3),0,ROUND(INDEX(旅遊不便費率!$B$5:$CA$184,$A5,P$3)*$A$3,0))</f>
        <v>0</v>
      </c>
      <c r="Q5" s="95">
        <f ca="1">SUM(C5:P5)</f>
        <v>165</v>
      </c>
      <c r="R5" s="93">
        <f ca="1">IF(ISNA(R$56),0,ROUND(INDEX(INDIRECT(R$55),$A5,R$56)*$A$2,0))</f>
        <v>86</v>
      </c>
      <c r="S5" s="94"/>
      <c r="T5" s="94"/>
      <c r="U5" s="94">
        <f ca="1">ROUND(VLOOKUP(U$3,費率表彙總!$F$4:$G$404,2,FALSE)*$B5*$A$2,0)</f>
        <v>0</v>
      </c>
      <c r="V5" s="94">
        <f ca="1">ROUND(VLOOKUP(V$3,費率表彙總!$H$4:$I$804,2,FALSE)*$B5*$A$2,0)</f>
        <v>0</v>
      </c>
      <c r="W5" s="94">
        <f ca="1">IF(ISNA(W$56),0,ROUND(INDEX(實支實付_總保費!$B$4:$AE$183,$A5,W$56)*$A$2,0))</f>
        <v>0</v>
      </c>
      <c r="X5" s="94">
        <f ca="1">IF(ISNA(X$56),0,ROUND(INDEX(重大燒燙傷_總保費!$B$4:$AE$183,$A5,X$56)*$A$2,0))</f>
        <v>0</v>
      </c>
      <c r="Y5" s="94" t="b">
        <f ca="1">IF(Y$3&lt;&gt;0,MAX(1,ROUND(VLOOKUP(Y$3,費率表彙總!$L$4:$O$34,2,FALSE)*$B5*$A$2,0))+MAX(1,ROUND(INDEX(海突甲門診_總保費!$B$4:$GS$183,$A5,Y$56)*$A$2,0)+MAX(1,ROUND(INDEX(海突甲急診_總保費!$B$4:$GS$183,$A5,Y$56)*$A$2,0),0)))</f>
        <v>0</v>
      </c>
      <c r="Z5" s="94">
        <f ca="1">IF(Z$3&lt;&gt;0,MAX(1,ROUND(VLOOKUP(Z$3,費率表彙總!$L$4:$R$34,5,FALSE)*$B5*$A$2,0))+MAX(1,ROUND(INDEX(海突乙門診_總保費!$B$4:$GS$183,$A5,Z$56)*$A$2,0)+MAX(1,ROUND(INDEX(海突乙急診_總保費!$B$4:$GS$183,$A5,Z$56)*$A$2,0),0)))</f>
        <v>79</v>
      </c>
      <c r="AA5" s="94">
        <f ca="1">ROUND(VLOOKUP(AA$3,費率表彙總!$S$4:$T$34,2,FALSE)*$B5*$A$2,0)</f>
        <v>0</v>
      </c>
      <c r="AB5" s="94">
        <f ca="1">IF(ISNA(AB$3),0,ROUND(INDEX(旅遊不便費率!$B$5:$CA$184,$A5,AB$3)*$A$3,0))</f>
        <v>0</v>
      </c>
      <c r="AC5" s="94">
        <f ca="1">IF(ISNA(AC$3),0,ROUND(INDEX(旅遊不便費率!$B$5:$CA$184,$A5,AC$3)*$A$3,0))</f>
        <v>0</v>
      </c>
      <c r="AD5" s="94">
        <f ca="1">IF(ISNA(AD$3),0,ROUND(INDEX(旅遊不便費率!$B$5:$CA$184,$A5,AD$3)*$A$3,0))</f>
        <v>0</v>
      </c>
      <c r="AE5" s="94">
        <f ca="1">IF(ISNA(AE$3),0,ROUND(INDEX(旅遊不便費率!$B$5:$CA$184,$A5,AE$3)*$A$3,0))</f>
        <v>0</v>
      </c>
      <c r="AF5" s="95">
        <f ca="1">SUM(R5:AE5)</f>
        <v>165</v>
      </c>
      <c r="AG5" s="93">
        <f ca="1">IF(ISNA(AG$56),0,ROUND(INDEX(INDIRECT(AG$55),$A5,AG$56)*$A$2,0))</f>
        <v>142</v>
      </c>
      <c r="AH5" s="94"/>
      <c r="AI5" s="94"/>
      <c r="AJ5" s="94">
        <f ca="1">ROUND(VLOOKUP(AJ$3,費率表彙總!$F$4:$G$404,2,FALSE)*$B5*$A$2,0)</f>
        <v>0</v>
      </c>
      <c r="AK5" s="94">
        <f ca="1">ROUND(VLOOKUP(AK$3,費率表彙總!$H$4:$I$804,2,FALSE)*$B5*$A$2,0)</f>
        <v>0</v>
      </c>
      <c r="AL5" s="94">
        <f ca="1">IF(ISNA(AL$56),0,ROUND(INDEX(實支實付_總保費!$B$4:$AE$183,$A5,AL$56)*$A$2,0))</f>
        <v>0</v>
      </c>
      <c r="AM5" s="94">
        <f ca="1">IF(ISNA(AM$56),0,ROUND(INDEX(重大燒燙傷_總保費!$B$4:$AE$183,$A5,AM$56)*$A$2,0))</f>
        <v>0</v>
      </c>
      <c r="AN5" s="94" t="b">
        <f ca="1">IF(AN$3&lt;&gt;0,MAX(1,ROUND(VLOOKUP(AN$3,費率表彙總!$L$4:$O$34,2,FALSE)*$B5*$A$2,0))+MAX(1,ROUND(INDEX(海突甲門診_總保費!$B$4:$GS$183,$A5,AN$56)*$A$2,0)+MAX(1,ROUND(INDEX(海突甲急診_總保費!$B$4:$GS$183,$A5,AN$56)*$A$2,0),0)))</f>
        <v>0</v>
      </c>
      <c r="AO5" s="94">
        <f ca="1">IF(AO$3&lt;&gt;0,MAX(1,ROUND(VLOOKUP(AO$3,費率表彙總!$L$4:$R$34,5,FALSE)*$B5*$A$2,0))+MAX(1,ROUND(INDEX(海突乙門診_總保費!$B$4:$GS$183,$A5,AO$56)*$A$2,0)+MAX(1,ROUND(INDEX(海突乙急診_總保費!$B$4:$GS$183,$A5,AO$56)*$A$2,0),0)))</f>
        <v>127</v>
      </c>
      <c r="AP5" s="94">
        <f ca="1">ROUND(VLOOKUP(AP$3,費率表彙總!$S$4:$T$34,2,FALSE)*$B5*$A$2,0)</f>
        <v>0</v>
      </c>
      <c r="AQ5" s="94">
        <f ca="1">IF(ISNA(AQ$3),0,ROUND(INDEX(旅遊不便費率!$B$5:$CA$184,$A5,AQ$3)*$A$3,0))</f>
        <v>0</v>
      </c>
      <c r="AR5" s="94">
        <f ca="1">IF(ISNA(AR$3),0,ROUND(INDEX(旅遊不便費率!$B$5:$CA$184,$A5,AR$3)*$A$3,0))</f>
        <v>0</v>
      </c>
      <c r="AS5" s="94">
        <f ca="1">IF(ISNA(AS$3),0,ROUND(INDEX(旅遊不便費率!$B$5:$CA$184,$A5,AS$3)*$A$3,0))</f>
        <v>0</v>
      </c>
      <c r="AT5" s="94">
        <f ca="1">IF(ISNA(AT$3),0,ROUND(INDEX(旅遊不便費率!$B$5:$CA$184,$A5,AT$3)*$A$3,0))</f>
        <v>0</v>
      </c>
      <c r="AU5" s="95">
        <f ca="1">SUM(AG5:AT5)</f>
        <v>269</v>
      </c>
      <c r="AV5" s="93">
        <f ca="1">IF(ISNA(AV$56),0,ROUND(INDEX(INDIRECT(AV$55),$A5,AV$56)*$A$2,0))</f>
        <v>228</v>
      </c>
      <c r="AW5" s="94"/>
      <c r="AX5" s="94"/>
      <c r="AY5" s="94">
        <f ca="1">ROUND(VLOOKUP(AY$3,費率表彙總!$F$4:$G$404,2,FALSE)*$B5*$A$2,0)</f>
        <v>0</v>
      </c>
      <c r="AZ5" s="94">
        <f ca="1">ROUND(VLOOKUP(AZ$3,費率表彙總!$H$4:$I$804,2,FALSE)*$B5*$A$2,0)</f>
        <v>0</v>
      </c>
      <c r="BA5" s="94">
        <f ca="1">IF(ISNA(BA$56),0,ROUND(INDEX(實支實付_總保費!$B$4:$AE$183,$A5,BA$56)*$A$2,0))</f>
        <v>0</v>
      </c>
      <c r="BB5" s="94">
        <f ca="1">IF(ISNA(BB$56),0,ROUND(INDEX(重大燒燙傷_總保費!$B$4:$AE$183,$A5,BB$56)*$A$2,0))</f>
        <v>0</v>
      </c>
      <c r="BC5" s="94" t="b">
        <f ca="1">IF(BC$3&lt;&gt;0,MAX(1,ROUND(VLOOKUP(BC$3,費率表彙總!$L$4:$O$34,2,FALSE)*$B5*$A$2,0))+MAX(1,ROUND(INDEX(海突甲門診_總保費!$B$4:$GS$183,$A5,BC$56)*$A$2,0)+MAX(1,ROUND(INDEX(海突甲急診_總保費!$B$4:$GS$183,$A5,BC$56)*$A$2,0),0)))</f>
        <v>0</v>
      </c>
      <c r="BD5" s="94">
        <f ca="1">IF(BD$3&lt;&gt;0,MAX(1,ROUND(VLOOKUP(BD$3,費率表彙總!$L$4:$R$34,5,FALSE)*$B5*$A$2,0))+MAX(1,ROUND(INDEX(海突乙門診_總保費!$B$4:$GS$183,$A5,BD$56)*$A$2,0)+MAX(1,ROUND(INDEX(海突乙急診_總保費!$B$4:$GS$183,$A5,BD$56)*$A$2,0),0)))</f>
        <v>195</v>
      </c>
      <c r="BE5" s="94">
        <f ca="1">ROUND(VLOOKUP(BE$3,費率表彙總!$S$4:$T$34,2,FALSE)*$B5*$A$2,0)</f>
        <v>0</v>
      </c>
      <c r="BF5" s="94">
        <f ca="1">IF(ISNA(BF$3),0,ROUND(INDEX(旅遊不便費率!$B$5:$CA$184,$A5,BF$3)*$A$3,0))</f>
        <v>0</v>
      </c>
      <c r="BG5" s="94">
        <f ca="1">IF(ISNA(BG$3),0,ROUND(INDEX(旅遊不便費率!$B$5:$CA$184,$A5,BG$3)*$A$3,0))</f>
        <v>0</v>
      </c>
      <c r="BH5" s="94">
        <f ca="1">IF(ISNA(BH$3),0,ROUND(INDEX(旅遊不便費率!$B$5:$CA$184,$A5,BH$3)*$A$3,0))</f>
        <v>0</v>
      </c>
      <c r="BI5" s="94">
        <f ca="1">IF(ISNA(BI$3),0,ROUND(INDEX(旅遊不便費率!$B$5:$CA$184,$A5,BI$3)*$A$3,0))</f>
        <v>0</v>
      </c>
      <c r="BJ5" s="95">
        <f ca="1">SUM(AV5:BI5)</f>
        <v>423</v>
      </c>
      <c r="BK5" s="93">
        <f ca="1">IF(ISNA(BK$56),0,ROUND(INDEX(INDIRECT(BK$55),$A5,BK$56)*$A$2,0))</f>
        <v>286</v>
      </c>
      <c r="BL5" s="94"/>
      <c r="BM5" s="94"/>
      <c r="BN5" s="94">
        <f ca="1">ROUND(VLOOKUP(BN$3,費率表彙總!$F$4:$G$404,2,FALSE)*$B5*$A$2,0)</f>
        <v>0</v>
      </c>
      <c r="BO5" s="94">
        <f ca="1">ROUND(VLOOKUP(BO$3,費率表彙總!$H$4:$I$804,2,FALSE)*$B5*$A$2,0)</f>
        <v>0</v>
      </c>
      <c r="BP5" s="94">
        <f ca="1">IF(ISNA(BP$56),0,ROUND(INDEX(實支實付_總保費!$B$4:$AE$183,$A5,BP$56)*$A$2,0))</f>
        <v>0</v>
      </c>
      <c r="BQ5" s="94">
        <f ca="1">IF(ISNA(BQ$56),0,ROUND(INDEX(重大燒燙傷_總保費!$B$4:$AE$183,$A5,BQ$56)*$A$2,0))</f>
        <v>0</v>
      </c>
      <c r="BR5" s="94" t="b">
        <f ca="1">IF(BR$3&lt;&gt;0,MAX(1,ROUND(VLOOKUP(BR$3,費率表彙總!$L$4:$O$34,2,FALSE)*$B5*$A$2,0))+MAX(1,ROUND(INDEX(海突甲門診_總保費!$B$4:$GS$183,$A5,BR$56)*$A$2,0)+MAX(1,ROUND(INDEX(海突甲急診_總保費!$B$4:$GS$183,$A5,BR$56)*$A$2,0),0)))</f>
        <v>0</v>
      </c>
      <c r="BS5" s="94">
        <f ca="1">IF(BS$3&lt;&gt;0,MAX(1,ROUND(VLOOKUP(BS$3,費率表彙總!$L$4:$R$34,5,FALSE)*$B5*$A$2,0))+MAX(1,ROUND(INDEX(海突乙門診_總保費!$B$4:$GS$183,$A5,BS$56)*$A$2,0)+MAX(1,ROUND(INDEX(海突乙急診_總保費!$B$4:$GS$183,$A5,BS$56)*$A$2,0),0)))</f>
        <v>238</v>
      </c>
      <c r="BT5" s="94">
        <f ca="1">ROUND(VLOOKUP(BT$3,費率表彙總!$S$4:$T$34,2,FALSE)*$B5*$A$2,0)</f>
        <v>0</v>
      </c>
      <c r="BU5" s="94">
        <f ca="1">IF(ISNA(BU$3),0,ROUND(INDEX(旅遊不便費率!$B$5:$CA$184,$A5,BU$3)*$A$3,0))</f>
        <v>0</v>
      </c>
      <c r="BV5" s="94">
        <f ca="1">IF(ISNA(BV$3),0,ROUND(INDEX(旅遊不便費率!$B$5:$CA$184,$A5,BV$3)*$A$3,0))</f>
        <v>0</v>
      </c>
      <c r="BW5" s="94">
        <f ca="1">IF(ISNA(BW$3),0,ROUND(INDEX(旅遊不便費率!$B$5:$CA$184,$A5,BW$3)*$A$3,0))</f>
        <v>0</v>
      </c>
      <c r="BX5" s="94">
        <f ca="1">IF(ISNA(BX$3),0,ROUND(INDEX(旅遊不便費率!$B$5:$CA$184,$A5,BX$3)*$A$3,0))</f>
        <v>0</v>
      </c>
      <c r="BY5" s="95">
        <f ca="1">SUM(BK5:BX5)</f>
        <v>524</v>
      </c>
      <c r="BZ5" s="93">
        <f ca="1">IF(ISNA(BZ$56),0,ROUND(INDEX(INDIRECT(BZ$55),$A5,BZ$56)*$A$2,0))</f>
        <v>58</v>
      </c>
      <c r="CA5" s="94"/>
      <c r="CB5" s="94"/>
      <c r="CC5" s="94">
        <f ca="1">ROUND(VLOOKUP(CC$3,費率表彙總!$F$4:$G$404,2,FALSE)*$B5*$A$2,0)</f>
        <v>0</v>
      </c>
      <c r="CD5" s="94">
        <f ca="1">ROUND(VLOOKUP(CD$3,費率表彙總!$H$4:$I$804,2,FALSE)*$B5*$A$2,0)</f>
        <v>0</v>
      </c>
      <c r="CE5" s="94">
        <f ca="1">IF(ISNA(CE$56),0,ROUND(INDEX(實支實付_總保費!$B$4:$AE$183,$A5,CE$56)*$A$2,0))</f>
        <v>8</v>
      </c>
      <c r="CF5" s="94">
        <f ca="1">IF(ISNA(CF$56),0,ROUND(INDEX(重大燒燙傷_總保費!$B$4:$AE$183,$A5,CF$56)*$A$2,0))</f>
        <v>1</v>
      </c>
      <c r="CG5" s="94" t="b">
        <f ca="1">IF(CG$3&lt;&gt;0,MAX(1,ROUND(VLOOKUP(CG$3,費率表彙總!$L$4:$O$34,2,FALSE)*$B5*$A$2,0))+MAX(1,ROUND(INDEX(海突甲門診_總保費!$B$4:$GS$183,$A5,CG$56)*$A$2,0)+MAX(1,ROUND(INDEX(海突甲急診_總保費!$B$4:$GS$183,$A5,CG$56)*$A$2,0),0)))</f>
        <v>0</v>
      </c>
      <c r="CH5" s="94" t="b">
        <f ca="1">IF(CH$3&lt;&gt;0,MAX(1,ROUND(VLOOKUP(CH$3,費率表彙總!$L$4:$R$34,5,FALSE)*$B5*$A$2,0))+MAX(1,ROUND(INDEX(海突乙門診_總保費!$B$4:$GS$183,$A5,CH$56)*$A$2,0)+MAX(1,ROUND(INDEX(海突乙急診_總保費!$B$4:$GS$183,$A5,CH$56)*$A$2,0),0)))</f>
        <v>0</v>
      </c>
      <c r="CI5" s="94">
        <f ca="1">ROUND(VLOOKUP(CI$3,費率表彙總!$S$4:$T$34,2,FALSE)*$B5*$A$2,0)</f>
        <v>0</v>
      </c>
      <c r="CJ5" s="94">
        <f ca="1">IF(ISNA(CJ$3),0,ROUND(INDEX(旅遊不便費率!$B$5:$CA$184,$A5,CJ$3)*$A$3,0))</f>
        <v>27</v>
      </c>
      <c r="CK5" s="94">
        <f ca="1">IF(ISNA(CK$3),0,ROUND(INDEX(旅遊不便費率!$B$5:$CA$184,$A5,CK$3)*$A$3,0))</f>
        <v>139</v>
      </c>
      <c r="CL5" s="94">
        <f ca="1">IF(ISNA(CL$3),0,ROUND(INDEX(旅遊不便費率!$B$5:$CA$184,$A5,CL$3)*$A$3,0))</f>
        <v>6</v>
      </c>
      <c r="CM5" s="94">
        <f ca="1">IF(ISNA(CM$3),0,ROUND(INDEX(旅遊不便費率!$B$5:$CA$184,$A5,CM$3)*$A$3,0))</f>
        <v>19</v>
      </c>
      <c r="CN5" s="95">
        <f ca="1">SUM(BZ5:CM5)</f>
        <v>258</v>
      </c>
      <c r="CO5" s="93">
        <f ca="1">IF(ISNA(CO$56),0,ROUND(INDEX(INDIRECT(CO$55),$A5,CO$56)*$A$2,0))</f>
        <v>86</v>
      </c>
      <c r="CP5" s="94"/>
      <c r="CQ5" s="94"/>
      <c r="CR5" s="94">
        <f ca="1">ROUND(VLOOKUP(CR$3,費率表彙總!$F$4:$G$404,2,FALSE)*$B5*$A$2,0)</f>
        <v>0</v>
      </c>
      <c r="CS5" s="94">
        <f ca="1">ROUND(VLOOKUP(CS$3,費率表彙總!$H$4:$I$804,2,FALSE)*$B5*$A$2,0)</f>
        <v>0</v>
      </c>
      <c r="CT5" s="94">
        <f ca="1">IF(ISNA(CT$56),0,ROUND(INDEX(實支實付_總保費!$B$4:$AE$183,$A5,CT$56)*$A$2,0))</f>
        <v>8</v>
      </c>
      <c r="CU5" s="94">
        <f ca="1">IF(ISNA(CU$56),0,ROUND(INDEX(重大燒燙傷_總保費!$B$4:$AE$183,$A5,CU$56)*$A$2,0))</f>
        <v>1</v>
      </c>
      <c r="CV5" s="94" t="b">
        <f ca="1">IF(CV$3&lt;&gt;0,MAX(1,ROUND(VLOOKUP(CV$3,費率表彙總!$L$4:$O$34,2,FALSE)*$B5*$A$2,0))+MAX(1,ROUND(INDEX(海突甲門診_總保費!$B$4:$GS$183,$A5,CV$56)*$A$2,0)+MAX(1,ROUND(INDEX(海突甲急診_總保費!$B$4:$GS$183,$A5,CV$56)*$A$2,0),0)))</f>
        <v>0</v>
      </c>
      <c r="CW5" s="94" t="b">
        <f ca="1">IF(CW$3&lt;&gt;0,MAX(1,ROUND(VLOOKUP(CW$3,費率表彙總!$L$4:$R$34,5,FALSE)*$B5*$A$2,0))+MAX(1,ROUND(INDEX(海突乙門診_總保費!$B$4:$GS$183,$A5,CW$56)*$A$2,0)+MAX(1,ROUND(INDEX(海突乙急診_總保費!$B$4:$GS$183,$A5,CW$56)*$A$2,0),0)))</f>
        <v>0</v>
      </c>
      <c r="CX5" s="94">
        <f ca="1">ROUND(VLOOKUP(CX$3,費率表彙總!$S$4:$T$34,2,FALSE)*$B5*$A$2,0)</f>
        <v>0</v>
      </c>
      <c r="CY5" s="94">
        <f ca="1">IF(ISNA(CY$3),0,ROUND(INDEX(旅遊不便費率!$B$5:$CA$184,$A5,CY$3)*$A$3,0))</f>
        <v>27</v>
      </c>
      <c r="CZ5" s="94">
        <f ca="1">IF(ISNA(CZ$3),0,ROUND(INDEX(旅遊不便費率!$B$5:$CA$184,$A5,CZ$3)*$A$3,0))</f>
        <v>139</v>
      </c>
      <c r="DA5" s="94">
        <f ca="1">IF(ISNA(DA$3),0,ROUND(INDEX(旅遊不便費率!$B$5:$CA$184,$A5,DA$3)*$A$3,0))</f>
        <v>6</v>
      </c>
      <c r="DB5" s="94">
        <f ca="1">IF(ISNA(DB$3),0,ROUND(INDEX(旅遊不便費率!$B$5:$CA$184,$A5,DB$3)*$A$3,0))</f>
        <v>19</v>
      </c>
      <c r="DC5" s="95">
        <f ca="1">SUM(CO5:DB5)</f>
        <v>286</v>
      </c>
      <c r="DD5" s="93">
        <f ca="1">IF(ISNA(DD$56),0,ROUND(INDEX(INDIRECT(DD$55),$A5,DD$56)*$A$2,0))</f>
        <v>142</v>
      </c>
      <c r="DE5" s="94"/>
      <c r="DF5" s="94"/>
      <c r="DG5" s="94">
        <f ca="1">ROUND(VLOOKUP(DG$3,費率表彙總!$F$4:$G$404,2,FALSE)*$B5*$A$2,0)</f>
        <v>0</v>
      </c>
      <c r="DH5" s="94">
        <f ca="1">ROUND(VLOOKUP(DH$3,費率表彙總!$H$4:$I$804,2,FALSE)*$B5*$A$2,0)</f>
        <v>0</v>
      </c>
      <c r="DI5" s="94">
        <f ca="1">IF(ISNA(DI$56),0,ROUND(INDEX(實支實付_總保費!$B$4:$AE$183,$A5,DI$56)*$A$2,0))</f>
        <v>8</v>
      </c>
      <c r="DJ5" s="94">
        <f ca="1">IF(ISNA(DJ$56),0,ROUND(INDEX(重大燒燙傷_總保費!$B$4:$AE$183,$A5,DJ$56)*$A$2,0))</f>
        <v>1</v>
      </c>
      <c r="DK5" s="94" t="b">
        <f ca="1">IF(DK$3&lt;&gt;0,MAX(1,ROUND(VLOOKUP(DK$3,費率表彙總!$L$4:$O$34,2,FALSE)*$B5*$A$2,0))+MAX(1,ROUND(INDEX(海突甲門診_總保費!$B$4:$GS$183,$A5,DK$56)*$A$2,0)+MAX(1,ROUND(INDEX(海突甲急診_總保費!$B$4:$GS$183,$A5,DK$56)*$A$2,0),0)))</f>
        <v>0</v>
      </c>
      <c r="DL5" s="94" t="b">
        <f ca="1">IF(DL$3&lt;&gt;0,MAX(1,ROUND(VLOOKUP(DL$3,費率表彙總!$L$4:$R$34,5,FALSE)*$B5*$A$2,0))+MAX(1,ROUND(INDEX(海突乙門診_總保費!$B$4:$GS$183,$A5,DL$56)*$A$2,0)+MAX(1,ROUND(INDEX(海突乙急診_總保費!$B$4:$GS$183,$A5,DL$56)*$A$2,0),0)))</f>
        <v>0</v>
      </c>
      <c r="DM5" s="94">
        <f ca="1">ROUND(VLOOKUP(DM$3,費率表彙總!$S$4:$T$34,2,FALSE)*$B5*$A$2,0)</f>
        <v>0</v>
      </c>
      <c r="DN5" s="94">
        <f ca="1">IF(ISNA(DN$3),0,ROUND(INDEX(旅遊不便費率!$B$5:$CA$184,$A5,DN$3)*$A$3,0))</f>
        <v>27</v>
      </c>
      <c r="DO5" s="94">
        <f ca="1">IF(ISNA(DO$3),0,ROUND(INDEX(旅遊不便費率!$B$5:$CA$184,$A5,DO$3)*$A$3,0))</f>
        <v>139</v>
      </c>
      <c r="DP5" s="94">
        <f ca="1">IF(ISNA(DP$3),0,ROUND(INDEX(旅遊不便費率!$B$5:$CA$184,$A5,DP$3)*$A$3,0))</f>
        <v>6</v>
      </c>
      <c r="DQ5" s="94">
        <f ca="1">IF(ISNA(DQ$3),0,ROUND(INDEX(旅遊不便費率!$B$5:$CA$184,$A5,DQ$3)*$A$3,0))</f>
        <v>19</v>
      </c>
      <c r="DR5" s="95">
        <f ca="1">SUM(DD5:DQ5)</f>
        <v>342</v>
      </c>
      <c r="DS5" s="93">
        <f ca="1">IF(ISNA(DS$56),0,ROUND(INDEX(INDIRECT(DS$55),$A5,DS$56)*$A$2,0))</f>
        <v>228</v>
      </c>
      <c r="DT5" s="94"/>
      <c r="DU5" s="94"/>
      <c r="DV5" s="94">
        <f ca="1">ROUND(VLOOKUP(DV$3,費率表彙總!$F$4:$G$404,2,FALSE)*$B5*$A$2,0)</f>
        <v>0</v>
      </c>
      <c r="DW5" s="94">
        <f ca="1">ROUND(VLOOKUP(DW$3,費率表彙總!$H$4:$I$804,2,FALSE)*$B5*$A$2,0)</f>
        <v>0</v>
      </c>
      <c r="DX5" s="94">
        <f ca="1">IF(ISNA(DX$56),0,ROUND(INDEX(實支實付_總保費!$B$4:$AE$183,$A5,DX$56)*$A$2,0))</f>
        <v>8</v>
      </c>
      <c r="DY5" s="94">
        <f ca="1">IF(ISNA(DY$56),0,ROUND(INDEX(重大燒燙傷_總保費!$B$4:$AE$183,$A5,DY$56)*$A$2,0))</f>
        <v>1</v>
      </c>
      <c r="DZ5" s="94" t="b">
        <f ca="1">IF(DZ$3&lt;&gt;0,MAX(1,ROUND(VLOOKUP(DZ$3,費率表彙總!$L$4:$O$34,2,FALSE)*$B5*$A$2,0))+MAX(1,ROUND(INDEX(海突甲門診_總保費!$B$4:$GS$183,$A5,DZ$56)*$A$2,0)+MAX(1,ROUND(INDEX(海突甲急診_總保費!$B$4:$GS$183,$A5,DZ$56)*$A$2,0),0)))</f>
        <v>0</v>
      </c>
      <c r="EA5" s="94" t="b">
        <f ca="1">IF(EA$3&lt;&gt;0,MAX(1,ROUND(VLOOKUP(EA$3,費率表彙總!$L$4:$R$34,5,FALSE)*$B5*$A$2,0))+MAX(1,ROUND(INDEX(海突乙門診_總保費!$B$4:$GS$183,$A5,EA$56)*$A$2,0)+MAX(1,ROUND(INDEX(海突乙急診_總保費!$B$4:$GS$183,$A5,EA$56)*$A$2,0),0)))</f>
        <v>0</v>
      </c>
      <c r="EB5" s="94">
        <f ca="1">ROUND(VLOOKUP(EB$3,費率表彙總!$S$4:$T$34,2,FALSE)*$B5*$A$2,0)</f>
        <v>0</v>
      </c>
      <c r="EC5" s="94">
        <f ca="1">IF(ISNA(EC$3),0,ROUND(INDEX(旅遊不便費率!$B$5:$CA$184,$A5,EC$3)*$A$3,0))</f>
        <v>27</v>
      </c>
      <c r="ED5" s="94">
        <f ca="1">IF(ISNA(ED$3),0,ROUND(INDEX(旅遊不便費率!$B$5:$CA$184,$A5,ED$3)*$A$3,0))</f>
        <v>139</v>
      </c>
      <c r="EE5" s="94">
        <f ca="1">IF(ISNA(EE$3),0,ROUND(INDEX(旅遊不便費率!$B$5:$CA$184,$A5,EE$3)*$A$3,0))</f>
        <v>6</v>
      </c>
      <c r="EF5" s="94">
        <f ca="1">IF(ISNA(EF$3),0,ROUND(INDEX(旅遊不便費率!$B$5:$CA$184,$A5,EF$3)*$A$3,0))</f>
        <v>19</v>
      </c>
      <c r="EG5" s="95">
        <f ca="1">SUM(DS5:EF5)</f>
        <v>428</v>
      </c>
      <c r="EH5" s="93">
        <f ca="1">IF(ISNA(EH$56),0,ROUND(INDEX(INDIRECT(EH$55),$A5,EH$56)*$A$2,0))</f>
        <v>286</v>
      </c>
      <c r="EI5" s="94"/>
      <c r="EJ5" s="94"/>
      <c r="EK5" s="94">
        <f ca="1">ROUND(VLOOKUP(EK$3,費率表彙總!$F$4:$G$404,2,FALSE)*$B5*$A$2,0)</f>
        <v>0</v>
      </c>
      <c r="EL5" s="94">
        <f ca="1">ROUND(VLOOKUP(EL$3,費率表彙總!$H$4:$I$804,2,FALSE)*$B5*$A$2,0)</f>
        <v>0</v>
      </c>
      <c r="EM5" s="94">
        <f ca="1">IF(ISNA(EM$56),0,ROUND(INDEX(實支實付_總保費!$B$4:$AE$183,$A5,EM$56)*$A$2,0))</f>
        <v>8</v>
      </c>
      <c r="EN5" s="94">
        <f ca="1">IF(ISNA(EN$56),0,ROUND(INDEX(重大燒燙傷_總保費!$B$4:$AE$183,$A5,EN$56)*$A$2,0))</f>
        <v>1</v>
      </c>
      <c r="EO5" s="94" t="b">
        <f ca="1">IF(EO$3&lt;&gt;0,MAX(1,ROUND(VLOOKUP(EO$3,費率表彙總!$L$4:$O$34,2,FALSE)*$B5*$A$2,0))+MAX(1,ROUND(INDEX(海突甲門診_總保費!$B$4:$GS$183,$A5,EO$56)*$A$2,0)+MAX(1,ROUND(INDEX(海突甲急診_總保費!$B$4:$GS$183,$A5,EO$56)*$A$2,0),0)))</f>
        <v>0</v>
      </c>
      <c r="EP5" s="94" t="b">
        <f ca="1">IF(EP$3&lt;&gt;0,MAX(1,ROUND(VLOOKUP(EP$3,費率表彙總!$L$4:$R$34,5,FALSE)*$B5*$A$2,0))+MAX(1,ROUND(INDEX(海突乙門診_總保費!$B$4:$GS$183,$A5,EP$56)*$A$2,0)+MAX(1,ROUND(INDEX(海突乙急診_總保費!$B$4:$GS$183,$A5,EP$56)*$A$2,0),0)))</f>
        <v>0</v>
      </c>
      <c r="EQ5" s="94">
        <f ca="1">ROUND(VLOOKUP(EQ$3,費率表彙總!$S$4:$T$34,2,FALSE)*$B5*$A$2,0)</f>
        <v>0</v>
      </c>
      <c r="ER5" s="94">
        <f ca="1">IF(ISNA(ER$3),0,ROUND(INDEX(旅遊不便費率!$B$5:$CA$184,$A5,ER$3)*$A$3,0))</f>
        <v>27</v>
      </c>
      <c r="ES5" s="94">
        <f ca="1">IF(ISNA(ES$3),0,ROUND(INDEX(旅遊不便費率!$B$5:$CA$184,$A5,ES$3)*$A$3,0))</f>
        <v>139</v>
      </c>
      <c r="ET5" s="94">
        <f ca="1">IF(ISNA(ET$3),0,ROUND(INDEX(旅遊不便費率!$B$5:$CA$184,$A5,ET$3)*$A$3,0))</f>
        <v>6</v>
      </c>
      <c r="EU5" s="94">
        <f ca="1">IF(ISNA(EU$3),0,ROUND(INDEX(旅遊不便費率!$B$5:$CA$184,$A5,EU$3)*$A$3,0))</f>
        <v>19</v>
      </c>
      <c r="EV5" s="95">
        <f ca="1">SUM(EH5:EU5)</f>
        <v>486</v>
      </c>
      <c r="EW5" s="93">
        <f ca="1">IF(ISNA(EW$56),0,ROUND(INDEX(INDIRECT(EW$55),$A5,EW$56)*$A$2,0))</f>
        <v>200</v>
      </c>
      <c r="EX5" s="94"/>
      <c r="EY5" s="94"/>
      <c r="EZ5" s="94">
        <f ca="1">ROUND(VLOOKUP(EZ$3,費率表彙總!$F$4:$G$404,2,FALSE)*$B5*$A$2,0)</f>
        <v>0</v>
      </c>
      <c r="FA5" s="94">
        <f ca="1">ROUND(VLOOKUP(FA$3,費率表彙總!$H$4:$I$804,2,FALSE)*$B5*$A$2,0)</f>
        <v>0</v>
      </c>
      <c r="FB5" s="94">
        <f ca="1">IF(ISNA(FB$56),0,ROUND(INDEX(實支實付_總保費!$B$4:$AE$183,$A5,FB$56)*$A$2,0))</f>
        <v>136</v>
      </c>
      <c r="FC5" s="94">
        <f ca="1">IF(ISNA(FC$56),0,ROUND(INDEX(重大燒燙傷_總保費!$B$4:$AE$183,$A5,FC$56)*$A$2,0))</f>
        <v>8</v>
      </c>
      <c r="FD5" s="94" t="b">
        <f ca="1">IF(FD$3&lt;&gt;0,MAX(1,ROUND(VLOOKUP(FD$3,費率表彙總!$L$4:$O$34,2,FALSE)*$B5*$A$2,0))+MAX(1,ROUND(INDEX(海突甲門診_總保費!$B$4:$GS$183,$A5,FD$56)*$A$2,0)+MAX(1,ROUND(INDEX(海突甲急診_總保費!$B$4:$GS$183,$A5,FD$56)*$A$2,0),0)))</f>
        <v>0</v>
      </c>
      <c r="FE5" s="94">
        <f ca="1">IF(FE$3&lt;&gt;0,MAX(1,ROUND(VLOOKUP(FE$3,費率表彙總!$L$4:$R$34,5,FALSE)*$B5*$A$2,0))+MAX(1,ROUND(INDEX(海突乙門診_總保費!$B$4:$GS$183,$A5,FE$56)*$A$2,0)+MAX(1,ROUND(INDEX(海突乙急診_總保費!$B$4:$GS$183,$A5,FE$56)*$A$2,0),0)))</f>
        <v>285</v>
      </c>
      <c r="FF5" s="94">
        <f ca="1">ROUND(VLOOKUP(FF$3,費率表彙總!$S$4:$T$34,2,FALSE)*$B5*$A$2,0)</f>
        <v>0</v>
      </c>
      <c r="FG5" s="94">
        <f ca="1">IF(ISNA(FG$3),0,ROUND(INDEX(旅遊不便費率!$B$5:$CA$184,$A5,FG$3)*$A$3,0))</f>
        <v>27</v>
      </c>
      <c r="FH5" s="94">
        <f ca="1">IF(ISNA(FH$3),0,ROUND(INDEX(旅遊不便費率!$B$5:$CA$184,$A5,FH$3)*$A$3,0))</f>
        <v>215</v>
      </c>
      <c r="FI5" s="94">
        <f ca="1">IF(ISNA(FI$3),0,ROUND(INDEX(旅遊不便費率!$B$5:$CA$184,$A5,FI$3)*$A$3,0))</f>
        <v>12</v>
      </c>
      <c r="FJ5" s="94">
        <f ca="1">IF(ISNA(FJ$3),0,ROUND(INDEX(旅遊不便費率!$B$5:$CA$184,$A5,FJ$3)*$A$3,0))</f>
        <v>34</v>
      </c>
      <c r="FK5" s="95">
        <f ca="1">SUM(EW5:FJ5)</f>
        <v>917</v>
      </c>
      <c r="FL5" s="93">
        <f ca="1">IF(ISNA(FL$56),0,ROUND(INDEX(INDIRECT(FL$55),$A5,FL$56)*$A$2,0))</f>
        <v>86</v>
      </c>
      <c r="FM5" s="94"/>
      <c r="FN5" s="94"/>
      <c r="FO5" s="94">
        <f ca="1">ROUND(VLOOKUP(FO$3,費率表彙總!$F$4:$G$404,2,FALSE)*$B5*$A$2,0)</f>
        <v>0</v>
      </c>
      <c r="FP5" s="94">
        <f ca="1">ROUND(VLOOKUP(FP$3,費率表彙總!$H$4:$I$804,2,FALSE)*$B5*$A$2,0)</f>
        <v>0</v>
      </c>
      <c r="FQ5" s="94">
        <f ca="1">IF(ISNA(FQ$56),0,ROUND(INDEX(實支實付_總保費!$B$4:$AE$183,$A5,FQ$56)*$A$2,0))</f>
        <v>27</v>
      </c>
      <c r="FR5" s="94">
        <f ca="1">IF(ISNA(FR$56),0,ROUND(INDEX(重大燒燙傷_總保費!$B$4:$AE$183,$A5,FR$56)*$A$2,0))</f>
        <v>2</v>
      </c>
      <c r="FS5" s="94" t="b">
        <f ca="1">IF(FS$3&lt;&gt;0,MAX(1,ROUND(VLOOKUP(FS$3,費率表彙總!$L$4:$O$34,2,FALSE)*$B5*$A$2,0))+MAX(1,ROUND(INDEX(海突甲門診_總保費!$B$4:$GS$183,$A5,FS$56)*$A$2,0)+MAX(1,ROUND(INDEX(海突甲急診_總保費!$B$4:$GS$183,$A5,FS$56)*$A$2,0),0)))</f>
        <v>0</v>
      </c>
      <c r="FT5" s="94">
        <f ca="1">IF(FT$3&lt;&gt;0,MAX(1,ROUND(VLOOKUP(FT$3,費率表彙總!$L$4:$R$34,5,FALSE)*$B5*$A$2,0))+MAX(1,ROUND(INDEX(海突乙門診_總保費!$B$4:$GS$183,$A5,FT$56)*$A$2,0)+MAX(1,ROUND(INDEX(海突乙急診_總保費!$B$4:$GS$183,$A5,FT$56)*$A$2,0),0)))</f>
        <v>150</v>
      </c>
      <c r="FU5" s="94">
        <f ca="1">ROUND(VLOOKUP(FU$3,費率表彙總!$S$4:$T$34,2,FALSE)*$B5*$A$2,0)</f>
        <v>0</v>
      </c>
      <c r="FV5" s="94">
        <f ca="1">IF(ISNA(FV$3),0,ROUND(INDEX(旅遊不便費率!$B$5:$CA$184,$A5,FV$3)*$A$3,0))</f>
        <v>27</v>
      </c>
      <c r="FW5" s="94">
        <f ca="1">IF(ISNA(FW$3),0,ROUND(INDEX(旅遊不便費率!$B$5:$CA$184,$A5,FW$3)*$A$3,0))</f>
        <v>215</v>
      </c>
      <c r="FX5" s="94">
        <f ca="1">IF(ISNA(FX$3),0,ROUND(INDEX(旅遊不便費率!$B$5:$CA$184,$A5,FX$3)*$A$3,0))</f>
        <v>12</v>
      </c>
      <c r="FY5" s="94">
        <f ca="1">IF(ISNA(FY$3),0,ROUND(INDEX(旅遊不便費率!$B$5:$CA$184,$A5,FY$3)*$A$3,0))</f>
        <v>34</v>
      </c>
      <c r="FZ5" s="95">
        <f ca="1">SUM(FL5:FY5)</f>
        <v>553</v>
      </c>
      <c r="GA5" s="93">
        <f ca="1">IF(ISNA(GA$56),0,ROUND(INDEX(INDIRECT(GA$55),$A5,GA$56)*$A$2,0))</f>
        <v>142</v>
      </c>
      <c r="GB5" s="94"/>
      <c r="GC5" s="94"/>
      <c r="GD5" s="94">
        <f ca="1">ROUND(VLOOKUP(GD$3,費率表彙總!$F$4:$G$404,2,FALSE)*$B5*$A$2,0)</f>
        <v>0</v>
      </c>
      <c r="GE5" s="94">
        <f ca="1">ROUND(VLOOKUP(GE$3,費率表彙總!$H$4:$I$804,2,FALSE)*$B5*$A$2,0)</f>
        <v>0</v>
      </c>
      <c r="GF5" s="94">
        <f ca="1">IF(ISNA(GF$56),0,ROUND(INDEX(實支實付_總保費!$B$4:$AE$183,$A5,GF$56)*$A$2,0))</f>
        <v>45</v>
      </c>
      <c r="GG5" s="94">
        <f ca="1">IF(ISNA(GG$56),0,ROUND(INDEX(重大燒燙傷_總保費!$B$4:$AE$183,$A5,GG$56)*$A$2,0))</f>
        <v>3</v>
      </c>
      <c r="GH5" s="94" t="b">
        <f ca="1">IF(GH$3&lt;&gt;0,MAX(1,ROUND(VLOOKUP(GH$3,費率表彙總!$L$4:$O$34,2,FALSE)*$B5*$A$2,0))+MAX(1,ROUND(INDEX(海突甲門診_總保費!$B$4:$GS$183,$A5,GH$56)*$A$2,0)+MAX(1,ROUND(INDEX(海突甲急診_總保費!$B$4:$GS$183,$A5,GH$56)*$A$2,0),0)))</f>
        <v>0</v>
      </c>
      <c r="GI5" s="94">
        <f ca="1">IF(GI$3&lt;&gt;0,MAX(1,ROUND(VLOOKUP(GI$3,費率表彙總!$L$4:$R$34,5,FALSE)*$B5*$A$2,0))+MAX(1,ROUND(INDEX(海突乙門診_總保費!$B$4:$GS$183,$A5,GI$56)*$A$2,0)+MAX(1,ROUND(INDEX(海突乙急診_總保費!$B$4:$GS$183,$A5,GI$56)*$A$2,0),0)))</f>
        <v>238</v>
      </c>
      <c r="GJ5" s="94">
        <f ca="1">ROUND(VLOOKUP(GJ$3,費率表彙總!$S$4:$T$34,2,FALSE)*$B5*$A$2,0)</f>
        <v>0</v>
      </c>
      <c r="GK5" s="94">
        <f ca="1">IF(ISNA(GK$3),0,ROUND(INDEX(旅遊不便費率!$B$5:$CA$184,$A5,GK$3)*$A$3,0))</f>
        <v>27</v>
      </c>
      <c r="GL5" s="94">
        <f ca="1">IF(ISNA(GL$3),0,ROUND(INDEX(旅遊不便費率!$B$5:$CA$184,$A5,GL$3)*$A$3,0))</f>
        <v>215</v>
      </c>
      <c r="GM5" s="94">
        <f ca="1">IF(ISNA(GM$3),0,ROUND(INDEX(旅遊不便費率!$B$5:$CA$184,$A5,GM$3)*$A$3,0))</f>
        <v>12</v>
      </c>
      <c r="GN5" s="94">
        <f ca="1">IF(ISNA(GN$3),0,ROUND(INDEX(旅遊不便費率!$B$5:$CA$184,$A5,GN$3)*$A$3,0))</f>
        <v>34</v>
      </c>
      <c r="GO5" s="95">
        <f ca="1">SUM(GA5:GN5)</f>
        <v>716</v>
      </c>
      <c r="GP5" s="93">
        <f ca="1">IF(ISNA(GP$56),0,ROUND(INDEX(INDIRECT(GP$55),$A5,GP$56)*$A$2,0))</f>
        <v>142</v>
      </c>
      <c r="GQ5" s="94"/>
      <c r="GR5" s="94"/>
      <c r="GS5" s="94">
        <f ca="1">ROUND(VLOOKUP(GS$3,費率表彙總!$F$4:$G$404,2,FALSE)*$B5*$A$2,0)</f>
        <v>0</v>
      </c>
      <c r="GT5" s="94">
        <f ca="1">ROUND(VLOOKUP(GT$3,費率表彙總!$H$4:$I$804,2,FALSE)*$B5*$A$2,0)</f>
        <v>0</v>
      </c>
      <c r="GU5" s="94">
        <f ca="1">IF(ISNA(GU$56),0,ROUND(INDEX(實支實付_總保費!$B$4:$AE$183,$A5,GU$56)*$A$2,0))</f>
        <v>90</v>
      </c>
      <c r="GV5" s="94">
        <f ca="1">IF(ISNA(GV$56),0,ROUND(INDEX(重大燒燙傷_總保費!$B$4:$AE$183,$A5,GV$56)*$A$2,0))</f>
        <v>5</v>
      </c>
      <c r="GW5" s="94" t="b">
        <f ca="1">IF(GW$3&lt;&gt;0,MAX(1,ROUND(VLOOKUP(GW$3,費率表彙總!$L$4:$O$34,2,FALSE)*$B5*$A$2,0))+MAX(1,ROUND(INDEX(海突甲門診_總保費!$B$4:$GS$183,$A5,GW$56)*$A$2,0)+MAX(1,ROUND(INDEX(海突甲急診_總保費!$B$4:$GS$183,$A5,GW$56)*$A$2,0),0)))</f>
        <v>0</v>
      </c>
      <c r="GX5" s="94">
        <f ca="1">IF(GX$3&lt;&gt;0,MAX(1,ROUND(VLOOKUP(GX$3,費率表彙總!$L$4:$R$34,5,FALSE)*$B5*$A$2,0))+MAX(1,ROUND(INDEX(海突乙門診_總保費!$B$4:$GS$183,$A5,GX$56)*$A$2,0)+MAX(1,ROUND(INDEX(海突乙急診_總保費!$B$4:$GS$183,$A5,GX$56)*$A$2,0),0)))</f>
        <v>150</v>
      </c>
      <c r="GY5" s="94">
        <f ca="1">ROUND(VLOOKUP(GY$3,費率表彙總!$S$4:$T$34,2,FALSE)*$B5*$A$2,0)</f>
        <v>0</v>
      </c>
      <c r="GZ5" s="94">
        <f ca="1">IF(ISNA(GZ$3),0,ROUND(INDEX(旅遊不便費率!$B$5:$CA$184,$A5,GZ$3)*$A$3,0))</f>
        <v>27</v>
      </c>
      <c r="HA5" s="94">
        <f ca="1">IF(ISNA(HA$3),0,ROUND(INDEX(旅遊不便費率!$B$5:$CA$184,$A5,HA$3)*$A$3,0))</f>
        <v>215</v>
      </c>
      <c r="HB5" s="94">
        <f ca="1">IF(ISNA(HB$3),0,ROUND(INDEX(旅遊不便費率!$B$5:$CA$184,$A5,HB$3)*$A$3,0))</f>
        <v>12</v>
      </c>
      <c r="HC5" s="94">
        <f ca="1">IF(ISNA(HC$3),0,ROUND(INDEX(旅遊不便費率!$B$5:$CA$184,$A5,HC$3)*$A$3,0))</f>
        <v>34</v>
      </c>
      <c r="HD5" s="95">
        <f ca="1">SUM(GP5:HC5)</f>
        <v>675</v>
      </c>
      <c r="HE5" s="93">
        <f ca="1">IF(ISNA(HE$56),0,ROUND(INDEX(INDIRECT(HE$55),$A5,HE$56)*$A$2,0))</f>
        <v>142</v>
      </c>
      <c r="HF5" s="94"/>
      <c r="HG5" s="94"/>
      <c r="HH5" s="94">
        <f ca="1">ROUND(VLOOKUP(HH$3,費率表彙總!$F$4:$G$404,2,FALSE)*$B5*$A$2,0)</f>
        <v>0</v>
      </c>
      <c r="HI5" s="94">
        <f ca="1">ROUND(VLOOKUP(HI$3,費率表彙總!$H$4:$I$804,2,FALSE)*$B5*$A$2,0)</f>
        <v>0</v>
      </c>
      <c r="HJ5" s="94">
        <f ca="1">IF(ISNA(HJ$56),0,ROUND(INDEX(實支實付_總保費!$B$4:$AE$183,$A5,HJ$56)*$A$2,0))</f>
        <v>90</v>
      </c>
      <c r="HK5" s="94">
        <f ca="1">IF(ISNA(HK$56),0,ROUND(INDEX(重大燒燙傷_總保費!$B$4:$AE$183,$A5,HK$56)*$A$2,0))</f>
        <v>5</v>
      </c>
      <c r="HL5" s="94" t="b">
        <f ca="1">IF(HL$3&lt;&gt;0,MAX(1,ROUND(VLOOKUP(HL$3,費率表彙總!$L$4:$O$34,2,FALSE)*$B5*$A$2,0))+MAX(1,ROUND(INDEX(海突甲門診_總保費!$B$4:$GS$183,$A5,HL$56)*$A$2,0)+MAX(1,ROUND(INDEX(海突甲急診_總保費!$B$4:$GS$183,$A5,HL$56)*$A$2,0),0)))</f>
        <v>0</v>
      </c>
      <c r="HM5" s="94">
        <f ca="1">IF(HM$3&lt;&gt;0,MAX(1,ROUND(VLOOKUP(HM$3,費率表彙總!$L$4:$R$34,5,FALSE)*$B5*$A$2,0))+MAX(1,ROUND(INDEX(海突乙門診_總保費!$B$4:$GS$183,$A5,HM$56)*$A$2,0)+MAX(1,ROUND(INDEX(海突乙急診_總保費!$B$4:$GS$183,$A5,HM$56)*$A$2,0),0)))</f>
        <v>150</v>
      </c>
      <c r="HN5" s="94">
        <f ca="1">ROUND(VLOOKUP(HN$3,費率表彙總!$S$4:$T$34,2,FALSE)*$B5*$A$2,0)</f>
        <v>0</v>
      </c>
      <c r="HO5" s="94">
        <f ca="1">IF(ISNA(HO$3),0,ROUND(INDEX(旅遊不便費率!$B$5:$CA$184,$A5,HO$3)*$A$3,0))</f>
        <v>27</v>
      </c>
      <c r="HP5" s="94">
        <f ca="1">IF(ISNA(HP$3),0,ROUND(INDEX(旅遊不便費率!$B$5:$CA$184,$A5,HP$3)*$A$3,0))</f>
        <v>215</v>
      </c>
      <c r="HQ5" s="94">
        <f ca="1">IF(ISNA(HQ$3),0,ROUND(INDEX(旅遊不便費率!$B$5:$CA$184,$A5,HQ$3)*$A$3,0))</f>
        <v>12</v>
      </c>
      <c r="HR5" s="94">
        <f ca="1">IF(ISNA(HR$3),0,ROUND(INDEX(旅遊不便費率!$B$5:$CA$184,$A5,HR$3)*$A$3,0))</f>
        <v>34</v>
      </c>
      <c r="HS5" s="95">
        <f ca="1">SUM(HE5:HR5)</f>
        <v>675</v>
      </c>
    </row>
    <row r="6" spans="1:227">
      <c r="A6" s="83">
        <v>2</v>
      </c>
      <c r="B6" s="104">
        <f>VLOOKUP(A6,費率表彙總!$A$4:$B$183,2,FALSE)</f>
        <v>9.4E-2</v>
      </c>
      <c r="C6" s="93">
        <f t="shared" ref="C6:C52" ca="1" si="0">IF(ISNA(C$56),0,ROUND(INDEX(INDIRECT(C$55),$A6,C$56)*$A$2,0))</f>
        <v>94</v>
      </c>
      <c r="D6" s="94"/>
      <c r="E6" s="94"/>
      <c r="F6" s="94">
        <f ca="1">ROUND(VLOOKUP(F$3,費率表彙總!$F$4:$G$404,2,FALSE)*$B6*$A$2,0)</f>
        <v>0</v>
      </c>
      <c r="G6" s="94">
        <f ca="1">ROUND(VLOOKUP(G$3,費率表彙總!$H$4:$I$804,2,FALSE)*$B6*$A$2,0)</f>
        <v>0</v>
      </c>
      <c r="H6" s="94">
        <f ca="1">IF(ISNA(H$56),0,ROUND(INDEX(實支實付_總保費!$B$4:$AE$183,$A6,H$56)*$A$2,0))</f>
        <v>0</v>
      </c>
      <c r="I6" s="94">
        <f ca="1">IF(ISNA(I$56),0,ROUND(INDEX(重大燒燙傷_總保費!$B$4:$AE$183,$A6,I$56)*$A$2,0))</f>
        <v>0</v>
      </c>
      <c r="J6" s="94" t="b">
        <f ca="1">IF(J$3&lt;&gt;0,MAX(1,ROUND(VLOOKUP(J$3,費率表彙總!$L$4:$O$34,2,FALSE)*$B6*$A$2,0))+MAX(1,ROUND(INDEX(海突甲門診_總保費!$B$4:$GS$183,$A6,J$56)*$A$2,0)+MAX(1,ROUND(INDEX(海突甲急診_總保費!$B$4:$GS$183,$A6,J$56)*$A$2,0),0)))</f>
        <v>0</v>
      </c>
      <c r="K6" s="94">
        <f ca="1">IF(K$3&lt;&gt;0,MAX(1,ROUND(VLOOKUP(K$3,費率表彙總!$L$4:$R$34,5,FALSE)*$B6*$A$2,0))+MAX(1,ROUND(INDEX(海突乙門診_總保費!$B$4:$GS$183,$A6,K$56)*$A$2,0)+MAX(1,ROUND(INDEX(海突乙急診_總保費!$B$4:$GS$183,$A6,K$56)*$A$2,0),0)))</f>
        <v>86</v>
      </c>
      <c r="L6" s="94">
        <f ca="1">ROUND(VLOOKUP(L$3,費率表彙總!$S$4:$T$34,2,FALSE)*$B6*$A$2,0)</f>
        <v>0</v>
      </c>
      <c r="M6" s="94">
        <f ca="1">IF(ISNA(M$3),0,ROUND(INDEX(旅遊不便費率!$B$5:$CA$184,$A6,M$3)*$A$3,0))</f>
        <v>0</v>
      </c>
      <c r="N6" s="94">
        <f ca="1">IF(ISNA(N$3),0,ROUND(INDEX(旅遊不便費率!$B$5:$CA$184,$A6,N$3)*$A$3,0))</f>
        <v>0</v>
      </c>
      <c r="O6" s="94">
        <f ca="1">IF(ISNA(O$3),0,ROUND(INDEX(旅遊不便費率!$B$5:$CA$184,$A6,O$3)*$A$3,0))</f>
        <v>0</v>
      </c>
      <c r="P6" s="94">
        <f ca="1">IF(ISNA(P$3),0,ROUND(INDEX(旅遊不便費率!$B$5:$CA$184,$A6,P$3)*$A$3,0))</f>
        <v>0</v>
      </c>
      <c r="Q6" s="95">
        <f t="shared" ref="Q6:Q52" ca="1" si="1">SUM(C6:P6)</f>
        <v>180</v>
      </c>
      <c r="R6" s="93">
        <f t="shared" ref="R6:R52" ca="1" si="2">IF(ISNA(R$56),0,ROUND(INDEX(INDIRECT(R$55),$A6,R$56)*$A$2,0))</f>
        <v>94</v>
      </c>
      <c r="S6" s="94"/>
      <c r="T6" s="94"/>
      <c r="U6" s="94">
        <f ca="1">ROUND(VLOOKUP(U$3,費率表彙總!$F$4:$G$404,2,FALSE)*$B6*$A$2,0)</f>
        <v>0</v>
      </c>
      <c r="V6" s="94">
        <f ca="1">ROUND(VLOOKUP(V$3,費率表彙總!$H$4:$I$804,2,FALSE)*$B6*$A$2,0)</f>
        <v>0</v>
      </c>
      <c r="W6" s="94">
        <f ca="1">IF(ISNA(W$56),0,ROUND(INDEX(實支實付_總保費!$B$4:$AE$183,$A6,W$56)*$A$2,0))</f>
        <v>0</v>
      </c>
      <c r="X6" s="94">
        <f ca="1">IF(ISNA(X$56),0,ROUND(INDEX(重大燒燙傷_總保費!$B$4:$AE$183,$A6,X$56)*$A$2,0))</f>
        <v>0</v>
      </c>
      <c r="Y6" s="94" t="b">
        <f ca="1">IF(Y$3&lt;&gt;0,MAX(1,ROUND(VLOOKUP(Y$3,費率表彙總!$L$4:$O$34,2,FALSE)*$B6*$A$2,0))+MAX(1,ROUND(INDEX(海突甲門診_總保費!$B$4:$GS$183,$A6,Y$56)*$A$2,0)+MAX(1,ROUND(INDEX(海突甲急診_總保費!$B$4:$GS$183,$A6,Y$56)*$A$2,0),0)))</f>
        <v>0</v>
      </c>
      <c r="Z6" s="94">
        <f ca="1">IF(Z$3&lt;&gt;0,MAX(1,ROUND(VLOOKUP(Z$3,費率表彙總!$L$4:$R$34,5,FALSE)*$B6*$A$2,0))+MAX(1,ROUND(INDEX(海突乙門診_總保費!$B$4:$GS$183,$A6,Z$56)*$A$2,0)+MAX(1,ROUND(INDEX(海突乙急診_總保費!$B$4:$GS$183,$A6,Z$56)*$A$2,0),0)))</f>
        <v>86</v>
      </c>
      <c r="AA6" s="94">
        <f ca="1">ROUND(VLOOKUP(AA$3,費率表彙總!$S$4:$T$34,2,FALSE)*$B6*$A$2,0)</f>
        <v>0</v>
      </c>
      <c r="AB6" s="94">
        <f ca="1">IF(ISNA(AB$3),0,ROUND(INDEX(旅遊不便費率!$B$5:$CA$184,$A6,AB$3)*$A$3,0))</f>
        <v>0</v>
      </c>
      <c r="AC6" s="94">
        <f ca="1">IF(ISNA(AC$3),0,ROUND(INDEX(旅遊不便費率!$B$5:$CA$184,$A6,AC$3)*$A$3,0))</f>
        <v>0</v>
      </c>
      <c r="AD6" s="94">
        <f ca="1">IF(ISNA(AD$3),0,ROUND(INDEX(旅遊不便費率!$B$5:$CA$184,$A6,AD$3)*$A$3,0))</f>
        <v>0</v>
      </c>
      <c r="AE6" s="94">
        <f ca="1">IF(ISNA(AE$3),0,ROUND(INDEX(旅遊不便費率!$B$5:$CA$184,$A6,AE$3)*$A$3,0))</f>
        <v>0</v>
      </c>
      <c r="AF6" s="95">
        <f t="shared" ref="AF6:AF52" ca="1" si="3">SUM(R6:AE6)</f>
        <v>180</v>
      </c>
      <c r="AG6" s="93">
        <f t="shared" ref="AG6:AG52" ca="1" si="4">IF(ISNA(AG$56),0,ROUND(INDEX(INDIRECT(AG$55),$A6,AG$56)*$A$2,0))</f>
        <v>155</v>
      </c>
      <c r="AH6" s="94"/>
      <c r="AI6" s="94"/>
      <c r="AJ6" s="94">
        <f ca="1">ROUND(VLOOKUP(AJ$3,費率表彙總!$F$4:$G$404,2,FALSE)*$B6*$A$2,0)</f>
        <v>0</v>
      </c>
      <c r="AK6" s="94">
        <f ca="1">ROUND(VLOOKUP(AK$3,費率表彙總!$H$4:$I$804,2,FALSE)*$B6*$A$2,0)</f>
        <v>0</v>
      </c>
      <c r="AL6" s="94">
        <f ca="1">IF(ISNA(AL$56),0,ROUND(INDEX(實支實付_總保費!$B$4:$AE$183,$A6,AL$56)*$A$2,0))</f>
        <v>0</v>
      </c>
      <c r="AM6" s="94">
        <f ca="1">IF(ISNA(AM$56),0,ROUND(INDEX(重大燒燙傷_總保費!$B$4:$AE$183,$A6,AM$56)*$A$2,0))</f>
        <v>0</v>
      </c>
      <c r="AN6" s="94" t="b">
        <f ca="1">IF(AN$3&lt;&gt;0,MAX(1,ROUND(VLOOKUP(AN$3,費率表彙總!$L$4:$O$34,2,FALSE)*$B6*$A$2,0))+MAX(1,ROUND(INDEX(海突甲門診_總保費!$B$4:$GS$183,$A6,AN$56)*$A$2,0)+MAX(1,ROUND(INDEX(海突甲急診_總保費!$B$4:$GS$183,$A6,AN$56)*$A$2,0),0)))</f>
        <v>0</v>
      </c>
      <c r="AO6" s="94">
        <f ca="1">IF(AO$3&lt;&gt;0,MAX(1,ROUND(VLOOKUP(AO$3,費率表彙總!$L$4:$R$34,5,FALSE)*$B6*$A$2,0))+MAX(1,ROUND(INDEX(海突乙門診_總保費!$B$4:$GS$183,$A6,AO$56)*$A$2,0)+MAX(1,ROUND(INDEX(海突乙急診_總保費!$B$4:$GS$183,$A6,AO$56)*$A$2,0),0)))</f>
        <v>138</v>
      </c>
      <c r="AP6" s="94">
        <f ca="1">ROUND(VLOOKUP(AP$3,費率表彙總!$S$4:$T$34,2,FALSE)*$B6*$A$2,0)</f>
        <v>0</v>
      </c>
      <c r="AQ6" s="94">
        <f ca="1">IF(ISNA(AQ$3),0,ROUND(INDEX(旅遊不便費率!$B$5:$CA$184,$A6,AQ$3)*$A$3,0))</f>
        <v>0</v>
      </c>
      <c r="AR6" s="94">
        <f ca="1">IF(ISNA(AR$3),0,ROUND(INDEX(旅遊不便費率!$B$5:$CA$184,$A6,AR$3)*$A$3,0))</f>
        <v>0</v>
      </c>
      <c r="AS6" s="94">
        <f ca="1">IF(ISNA(AS$3),0,ROUND(INDEX(旅遊不便費率!$B$5:$CA$184,$A6,AS$3)*$A$3,0))</f>
        <v>0</v>
      </c>
      <c r="AT6" s="94">
        <f ca="1">IF(ISNA(AT$3),0,ROUND(INDEX(旅遊不便費率!$B$5:$CA$184,$A6,AT$3)*$A$3,0))</f>
        <v>0</v>
      </c>
      <c r="AU6" s="95">
        <f t="shared" ref="AU6:AU52" ca="1" si="5">SUM(AG6:AT6)</f>
        <v>293</v>
      </c>
      <c r="AV6" s="93">
        <f t="shared" ref="AV6:AV52" ca="1" si="6">IF(ISNA(AV$56),0,ROUND(INDEX(INDIRECT(AV$55),$A6,AV$56)*$A$2,0))</f>
        <v>249</v>
      </c>
      <c r="AW6" s="94"/>
      <c r="AX6" s="94"/>
      <c r="AY6" s="94">
        <f ca="1">ROUND(VLOOKUP(AY$3,費率表彙總!$F$4:$G$404,2,FALSE)*$B6*$A$2,0)</f>
        <v>0</v>
      </c>
      <c r="AZ6" s="94">
        <f ca="1">ROUND(VLOOKUP(AZ$3,費率表彙總!$H$4:$I$804,2,FALSE)*$B6*$A$2,0)</f>
        <v>0</v>
      </c>
      <c r="BA6" s="94">
        <f ca="1">IF(ISNA(BA$56),0,ROUND(INDEX(實支實付_總保費!$B$4:$AE$183,$A6,BA$56)*$A$2,0))</f>
        <v>0</v>
      </c>
      <c r="BB6" s="94">
        <f ca="1">IF(ISNA(BB$56),0,ROUND(INDEX(重大燒燙傷_總保費!$B$4:$AE$183,$A6,BB$56)*$A$2,0))</f>
        <v>0</v>
      </c>
      <c r="BC6" s="94" t="b">
        <f ca="1">IF(BC$3&lt;&gt;0,MAX(1,ROUND(VLOOKUP(BC$3,費率表彙總!$L$4:$O$34,2,FALSE)*$B6*$A$2,0))+MAX(1,ROUND(INDEX(海突甲門診_總保費!$B$4:$GS$183,$A6,BC$56)*$A$2,0)+MAX(1,ROUND(INDEX(海突甲急診_總保費!$B$4:$GS$183,$A6,BC$56)*$A$2,0),0)))</f>
        <v>0</v>
      </c>
      <c r="BD6" s="94">
        <f ca="1">IF(BD$3&lt;&gt;0,MAX(1,ROUND(VLOOKUP(BD$3,費率表彙總!$L$4:$R$34,5,FALSE)*$B6*$A$2,0))+MAX(1,ROUND(INDEX(海突乙門診_總保費!$B$4:$GS$183,$A6,BD$56)*$A$2,0)+MAX(1,ROUND(INDEX(海突乙急診_總保費!$B$4:$GS$183,$A6,BD$56)*$A$2,0),0)))</f>
        <v>214</v>
      </c>
      <c r="BE6" s="94">
        <f ca="1">ROUND(VLOOKUP(BE$3,費率表彙總!$S$4:$T$34,2,FALSE)*$B6*$A$2,0)</f>
        <v>0</v>
      </c>
      <c r="BF6" s="94">
        <f ca="1">IF(ISNA(BF$3),0,ROUND(INDEX(旅遊不便費率!$B$5:$CA$184,$A6,BF$3)*$A$3,0))</f>
        <v>0</v>
      </c>
      <c r="BG6" s="94">
        <f ca="1">IF(ISNA(BG$3),0,ROUND(INDEX(旅遊不便費率!$B$5:$CA$184,$A6,BG$3)*$A$3,0))</f>
        <v>0</v>
      </c>
      <c r="BH6" s="94">
        <f ca="1">IF(ISNA(BH$3),0,ROUND(INDEX(旅遊不便費率!$B$5:$CA$184,$A6,BH$3)*$A$3,0))</f>
        <v>0</v>
      </c>
      <c r="BI6" s="94">
        <f ca="1">IF(ISNA(BI$3),0,ROUND(INDEX(旅遊不便費率!$B$5:$CA$184,$A6,BI$3)*$A$3,0))</f>
        <v>0</v>
      </c>
      <c r="BJ6" s="95">
        <f t="shared" ref="BJ6:BJ52" ca="1" si="7">SUM(AV6:BI6)</f>
        <v>463</v>
      </c>
      <c r="BK6" s="93">
        <f t="shared" ref="BK6:BK52" ca="1" si="8">IF(ISNA(BK$56),0,ROUND(INDEX(INDIRECT(BK$55),$A6,BK$56)*$A$2,0))</f>
        <v>312</v>
      </c>
      <c r="BL6" s="94"/>
      <c r="BM6" s="94"/>
      <c r="BN6" s="94">
        <f ca="1">ROUND(VLOOKUP(BN$3,費率表彙總!$F$4:$G$404,2,FALSE)*$B6*$A$2,0)</f>
        <v>0</v>
      </c>
      <c r="BO6" s="94">
        <f ca="1">ROUND(VLOOKUP(BO$3,費率表彙總!$H$4:$I$804,2,FALSE)*$B6*$A$2,0)</f>
        <v>0</v>
      </c>
      <c r="BP6" s="94">
        <f ca="1">IF(ISNA(BP$56),0,ROUND(INDEX(實支實付_總保費!$B$4:$AE$183,$A6,BP$56)*$A$2,0))</f>
        <v>0</v>
      </c>
      <c r="BQ6" s="94">
        <f ca="1">IF(ISNA(BQ$56),0,ROUND(INDEX(重大燒燙傷_總保費!$B$4:$AE$183,$A6,BQ$56)*$A$2,0))</f>
        <v>0</v>
      </c>
      <c r="BR6" s="94" t="b">
        <f ca="1">IF(BR$3&lt;&gt;0,MAX(1,ROUND(VLOOKUP(BR$3,費率表彙總!$L$4:$O$34,2,FALSE)*$B6*$A$2,0))+MAX(1,ROUND(INDEX(海突甲門診_總保費!$B$4:$GS$183,$A6,BR$56)*$A$2,0)+MAX(1,ROUND(INDEX(海突甲急診_總保費!$B$4:$GS$183,$A6,BR$56)*$A$2,0),0)))</f>
        <v>0</v>
      </c>
      <c r="BS6" s="94">
        <f ca="1">IF(BS$3&lt;&gt;0,MAX(1,ROUND(VLOOKUP(BS$3,費率表彙總!$L$4:$R$34,5,FALSE)*$B6*$A$2,0))+MAX(1,ROUND(INDEX(海突乙門診_總保費!$B$4:$GS$183,$A6,BS$56)*$A$2,0)+MAX(1,ROUND(INDEX(海突乙急診_總保費!$B$4:$GS$183,$A6,BS$56)*$A$2,0),0)))</f>
        <v>261</v>
      </c>
      <c r="BT6" s="94">
        <f ca="1">ROUND(VLOOKUP(BT$3,費率表彙總!$S$4:$T$34,2,FALSE)*$B6*$A$2,0)</f>
        <v>0</v>
      </c>
      <c r="BU6" s="94">
        <f ca="1">IF(ISNA(BU$3),0,ROUND(INDEX(旅遊不便費率!$B$5:$CA$184,$A6,BU$3)*$A$3,0))</f>
        <v>0</v>
      </c>
      <c r="BV6" s="94">
        <f ca="1">IF(ISNA(BV$3),0,ROUND(INDEX(旅遊不便費率!$B$5:$CA$184,$A6,BV$3)*$A$3,0))</f>
        <v>0</v>
      </c>
      <c r="BW6" s="94">
        <f ca="1">IF(ISNA(BW$3),0,ROUND(INDEX(旅遊不便費率!$B$5:$CA$184,$A6,BW$3)*$A$3,0))</f>
        <v>0</v>
      </c>
      <c r="BX6" s="94">
        <f ca="1">IF(ISNA(BX$3),0,ROUND(INDEX(旅遊不便費率!$B$5:$CA$184,$A6,BX$3)*$A$3,0))</f>
        <v>0</v>
      </c>
      <c r="BY6" s="95">
        <f t="shared" ref="BY6:BY52" ca="1" si="9">SUM(BK6:BX6)</f>
        <v>573</v>
      </c>
      <c r="BZ6" s="93">
        <f t="shared" ref="BZ6:BZ52" ca="1" si="10">IF(ISNA(BZ$56),0,ROUND(INDEX(INDIRECT(BZ$55),$A6,BZ$56)*$A$2,0))</f>
        <v>63</v>
      </c>
      <c r="CA6" s="94"/>
      <c r="CB6" s="94"/>
      <c r="CC6" s="94">
        <f ca="1">ROUND(VLOOKUP(CC$3,費率表彙總!$F$4:$G$404,2,FALSE)*$B6*$A$2,0)</f>
        <v>0</v>
      </c>
      <c r="CD6" s="94">
        <f ca="1">ROUND(VLOOKUP(CD$3,費率表彙總!$H$4:$I$804,2,FALSE)*$B6*$A$2,0)</f>
        <v>0</v>
      </c>
      <c r="CE6" s="94">
        <f ca="1">IF(ISNA(CE$56),0,ROUND(INDEX(實支實付_總保費!$B$4:$AE$183,$A6,CE$56)*$A$2,0))</f>
        <v>9</v>
      </c>
      <c r="CF6" s="94">
        <f ca="1">IF(ISNA(CF$56),0,ROUND(INDEX(重大燒燙傷_總保費!$B$4:$AE$183,$A6,CF$56)*$A$2,0))</f>
        <v>1</v>
      </c>
      <c r="CG6" s="94" t="b">
        <f ca="1">IF(CG$3&lt;&gt;0,MAX(1,ROUND(VLOOKUP(CG$3,費率表彙總!$L$4:$O$34,2,FALSE)*$B6*$A$2,0))+MAX(1,ROUND(INDEX(海突甲門診_總保費!$B$4:$GS$183,$A6,CG$56)*$A$2,0)+MAX(1,ROUND(INDEX(海突甲急診_總保費!$B$4:$GS$183,$A6,CG$56)*$A$2,0),0)))</f>
        <v>0</v>
      </c>
      <c r="CH6" s="94" t="b">
        <f ca="1">IF(CH$3&lt;&gt;0,MAX(1,ROUND(VLOOKUP(CH$3,費率表彙總!$L$4:$R$34,5,FALSE)*$B6*$A$2,0))+MAX(1,ROUND(INDEX(海突乙門診_總保費!$B$4:$GS$183,$A6,CH$56)*$A$2,0)+MAX(1,ROUND(INDEX(海突乙急診_總保費!$B$4:$GS$183,$A6,CH$56)*$A$2,0),0)))</f>
        <v>0</v>
      </c>
      <c r="CI6" s="94">
        <f ca="1">ROUND(VLOOKUP(CI$3,費率表彙總!$S$4:$T$34,2,FALSE)*$B6*$A$2,0)</f>
        <v>0</v>
      </c>
      <c r="CJ6" s="94">
        <f ca="1">IF(ISNA(CJ$3),0,ROUND(INDEX(旅遊不便費率!$B$5:$CA$184,$A6,CJ$3)*$A$3,0))</f>
        <v>30</v>
      </c>
      <c r="CK6" s="94">
        <f ca="1">IF(ISNA(CK$3),0,ROUND(INDEX(旅遊不便費率!$B$5:$CA$184,$A6,CK$3)*$A$3,0))</f>
        <v>151</v>
      </c>
      <c r="CL6" s="94">
        <f ca="1">IF(ISNA(CL$3),0,ROUND(INDEX(旅遊不便費率!$B$5:$CA$184,$A6,CL$3)*$A$3,0))</f>
        <v>7</v>
      </c>
      <c r="CM6" s="94">
        <f ca="1">IF(ISNA(CM$3),0,ROUND(INDEX(旅遊不便費率!$B$5:$CA$184,$A6,CM$3)*$A$3,0))</f>
        <v>21</v>
      </c>
      <c r="CN6" s="95">
        <f t="shared" ref="CN6:CN52" ca="1" si="11">SUM(BZ6:CM6)</f>
        <v>282</v>
      </c>
      <c r="CO6" s="93">
        <f t="shared" ref="CO6:CO52" ca="1" si="12">IF(ISNA(CO$56),0,ROUND(INDEX(INDIRECT(CO$55),$A6,CO$56)*$A$2,0))</f>
        <v>94</v>
      </c>
      <c r="CP6" s="94"/>
      <c r="CQ6" s="94"/>
      <c r="CR6" s="94">
        <f ca="1">ROUND(VLOOKUP(CR$3,費率表彙總!$F$4:$G$404,2,FALSE)*$B6*$A$2,0)</f>
        <v>0</v>
      </c>
      <c r="CS6" s="94">
        <f ca="1">ROUND(VLOOKUP(CS$3,費率表彙總!$H$4:$I$804,2,FALSE)*$B6*$A$2,0)</f>
        <v>0</v>
      </c>
      <c r="CT6" s="94">
        <f ca="1">IF(ISNA(CT$56),0,ROUND(INDEX(實支實付_總保費!$B$4:$AE$183,$A6,CT$56)*$A$2,0))</f>
        <v>9</v>
      </c>
      <c r="CU6" s="94">
        <f ca="1">IF(ISNA(CU$56),0,ROUND(INDEX(重大燒燙傷_總保費!$B$4:$AE$183,$A6,CU$56)*$A$2,0))</f>
        <v>1</v>
      </c>
      <c r="CV6" s="94" t="b">
        <f ca="1">IF(CV$3&lt;&gt;0,MAX(1,ROUND(VLOOKUP(CV$3,費率表彙總!$L$4:$O$34,2,FALSE)*$B6*$A$2,0))+MAX(1,ROUND(INDEX(海突甲門診_總保費!$B$4:$GS$183,$A6,CV$56)*$A$2,0)+MAX(1,ROUND(INDEX(海突甲急診_總保費!$B$4:$GS$183,$A6,CV$56)*$A$2,0),0)))</f>
        <v>0</v>
      </c>
      <c r="CW6" s="94" t="b">
        <f ca="1">IF(CW$3&lt;&gt;0,MAX(1,ROUND(VLOOKUP(CW$3,費率表彙總!$L$4:$R$34,5,FALSE)*$B6*$A$2,0))+MAX(1,ROUND(INDEX(海突乙門診_總保費!$B$4:$GS$183,$A6,CW$56)*$A$2,0)+MAX(1,ROUND(INDEX(海突乙急診_總保費!$B$4:$GS$183,$A6,CW$56)*$A$2,0),0)))</f>
        <v>0</v>
      </c>
      <c r="CX6" s="94">
        <f ca="1">ROUND(VLOOKUP(CX$3,費率表彙總!$S$4:$T$34,2,FALSE)*$B6*$A$2,0)</f>
        <v>0</v>
      </c>
      <c r="CY6" s="94">
        <f ca="1">IF(ISNA(CY$3),0,ROUND(INDEX(旅遊不便費率!$B$5:$CA$184,$A6,CY$3)*$A$3,0))</f>
        <v>30</v>
      </c>
      <c r="CZ6" s="94">
        <f ca="1">IF(ISNA(CZ$3),0,ROUND(INDEX(旅遊不便費率!$B$5:$CA$184,$A6,CZ$3)*$A$3,0))</f>
        <v>151</v>
      </c>
      <c r="DA6" s="94">
        <f ca="1">IF(ISNA(DA$3),0,ROUND(INDEX(旅遊不便費率!$B$5:$CA$184,$A6,DA$3)*$A$3,0))</f>
        <v>7</v>
      </c>
      <c r="DB6" s="94">
        <f ca="1">IF(ISNA(DB$3),0,ROUND(INDEX(旅遊不便費率!$B$5:$CA$184,$A6,DB$3)*$A$3,0))</f>
        <v>21</v>
      </c>
      <c r="DC6" s="95">
        <f t="shared" ref="DC6:DC52" ca="1" si="13">SUM(CO6:DB6)</f>
        <v>313</v>
      </c>
      <c r="DD6" s="93">
        <f t="shared" ref="DD6:DD52" ca="1" si="14">IF(ISNA(DD$56),0,ROUND(INDEX(INDIRECT(DD$55),$A6,DD$56)*$A$2,0))</f>
        <v>155</v>
      </c>
      <c r="DE6" s="94"/>
      <c r="DF6" s="94"/>
      <c r="DG6" s="94">
        <f ca="1">ROUND(VLOOKUP(DG$3,費率表彙總!$F$4:$G$404,2,FALSE)*$B6*$A$2,0)</f>
        <v>0</v>
      </c>
      <c r="DH6" s="94">
        <f ca="1">ROUND(VLOOKUP(DH$3,費率表彙總!$H$4:$I$804,2,FALSE)*$B6*$A$2,0)</f>
        <v>0</v>
      </c>
      <c r="DI6" s="94">
        <f ca="1">IF(ISNA(DI$56),0,ROUND(INDEX(實支實付_總保費!$B$4:$AE$183,$A6,DI$56)*$A$2,0))</f>
        <v>9</v>
      </c>
      <c r="DJ6" s="94">
        <f ca="1">IF(ISNA(DJ$56),0,ROUND(INDEX(重大燒燙傷_總保費!$B$4:$AE$183,$A6,DJ$56)*$A$2,0))</f>
        <v>1</v>
      </c>
      <c r="DK6" s="94" t="b">
        <f ca="1">IF(DK$3&lt;&gt;0,MAX(1,ROUND(VLOOKUP(DK$3,費率表彙總!$L$4:$O$34,2,FALSE)*$B6*$A$2,0))+MAX(1,ROUND(INDEX(海突甲門診_總保費!$B$4:$GS$183,$A6,DK$56)*$A$2,0)+MAX(1,ROUND(INDEX(海突甲急診_總保費!$B$4:$GS$183,$A6,DK$56)*$A$2,0),0)))</f>
        <v>0</v>
      </c>
      <c r="DL6" s="94" t="b">
        <f ca="1">IF(DL$3&lt;&gt;0,MAX(1,ROUND(VLOOKUP(DL$3,費率表彙總!$L$4:$R$34,5,FALSE)*$B6*$A$2,0))+MAX(1,ROUND(INDEX(海突乙門診_總保費!$B$4:$GS$183,$A6,DL$56)*$A$2,0)+MAX(1,ROUND(INDEX(海突乙急診_總保費!$B$4:$GS$183,$A6,DL$56)*$A$2,0),0)))</f>
        <v>0</v>
      </c>
      <c r="DM6" s="94">
        <f ca="1">ROUND(VLOOKUP(DM$3,費率表彙總!$S$4:$T$34,2,FALSE)*$B6*$A$2,0)</f>
        <v>0</v>
      </c>
      <c r="DN6" s="94">
        <f ca="1">IF(ISNA(DN$3),0,ROUND(INDEX(旅遊不便費率!$B$5:$CA$184,$A6,DN$3)*$A$3,0))</f>
        <v>30</v>
      </c>
      <c r="DO6" s="94">
        <f ca="1">IF(ISNA(DO$3),0,ROUND(INDEX(旅遊不便費率!$B$5:$CA$184,$A6,DO$3)*$A$3,0))</f>
        <v>151</v>
      </c>
      <c r="DP6" s="94">
        <f ca="1">IF(ISNA(DP$3),0,ROUND(INDEX(旅遊不便費率!$B$5:$CA$184,$A6,DP$3)*$A$3,0))</f>
        <v>7</v>
      </c>
      <c r="DQ6" s="94">
        <f ca="1">IF(ISNA(DQ$3),0,ROUND(INDEX(旅遊不便費率!$B$5:$CA$184,$A6,DQ$3)*$A$3,0))</f>
        <v>21</v>
      </c>
      <c r="DR6" s="95">
        <f t="shared" ref="DR6:DR52" ca="1" si="15">SUM(DD6:DQ6)</f>
        <v>374</v>
      </c>
      <c r="DS6" s="93">
        <f t="shared" ref="DS6:DS52" ca="1" si="16">IF(ISNA(DS$56),0,ROUND(INDEX(INDIRECT(DS$55),$A6,DS$56)*$A$2,0))</f>
        <v>249</v>
      </c>
      <c r="DT6" s="94"/>
      <c r="DU6" s="94"/>
      <c r="DV6" s="94">
        <f ca="1">ROUND(VLOOKUP(DV$3,費率表彙總!$F$4:$G$404,2,FALSE)*$B6*$A$2,0)</f>
        <v>0</v>
      </c>
      <c r="DW6" s="94">
        <f ca="1">ROUND(VLOOKUP(DW$3,費率表彙總!$H$4:$I$804,2,FALSE)*$B6*$A$2,0)</f>
        <v>0</v>
      </c>
      <c r="DX6" s="94">
        <f ca="1">IF(ISNA(DX$56),0,ROUND(INDEX(實支實付_總保費!$B$4:$AE$183,$A6,DX$56)*$A$2,0))</f>
        <v>9</v>
      </c>
      <c r="DY6" s="94">
        <f ca="1">IF(ISNA(DY$56),0,ROUND(INDEX(重大燒燙傷_總保費!$B$4:$AE$183,$A6,DY$56)*$A$2,0))</f>
        <v>1</v>
      </c>
      <c r="DZ6" s="94" t="b">
        <f ca="1">IF(DZ$3&lt;&gt;0,MAX(1,ROUND(VLOOKUP(DZ$3,費率表彙總!$L$4:$O$34,2,FALSE)*$B6*$A$2,0))+MAX(1,ROUND(INDEX(海突甲門診_總保費!$B$4:$GS$183,$A6,DZ$56)*$A$2,0)+MAX(1,ROUND(INDEX(海突甲急診_總保費!$B$4:$GS$183,$A6,DZ$56)*$A$2,0),0)))</f>
        <v>0</v>
      </c>
      <c r="EA6" s="94" t="b">
        <f ca="1">IF(EA$3&lt;&gt;0,MAX(1,ROUND(VLOOKUP(EA$3,費率表彙總!$L$4:$R$34,5,FALSE)*$B6*$A$2,0))+MAX(1,ROUND(INDEX(海突乙門診_總保費!$B$4:$GS$183,$A6,EA$56)*$A$2,0)+MAX(1,ROUND(INDEX(海突乙急診_總保費!$B$4:$GS$183,$A6,EA$56)*$A$2,0),0)))</f>
        <v>0</v>
      </c>
      <c r="EB6" s="94">
        <f ca="1">ROUND(VLOOKUP(EB$3,費率表彙總!$S$4:$T$34,2,FALSE)*$B6*$A$2,0)</f>
        <v>0</v>
      </c>
      <c r="EC6" s="94">
        <f ca="1">IF(ISNA(EC$3),0,ROUND(INDEX(旅遊不便費率!$B$5:$CA$184,$A6,EC$3)*$A$3,0))</f>
        <v>30</v>
      </c>
      <c r="ED6" s="94">
        <f ca="1">IF(ISNA(ED$3),0,ROUND(INDEX(旅遊不便費率!$B$5:$CA$184,$A6,ED$3)*$A$3,0))</f>
        <v>151</v>
      </c>
      <c r="EE6" s="94">
        <f ca="1">IF(ISNA(EE$3),0,ROUND(INDEX(旅遊不便費率!$B$5:$CA$184,$A6,EE$3)*$A$3,0))</f>
        <v>7</v>
      </c>
      <c r="EF6" s="94">
        <f ca="1">IF(ISNA(EF$3),0,ROUND(INDEX(旅遊不便費率!$B$5:$CA$184,$A6,EF$3)*$A$3,0))</f>
        <v>21</v>
      </c>
      <c r="EG6" s="95">
        <f t="shared" ref="EG6:EG52" ca="1" si="17">SUM(DS6:EF6)</f>
        <v>468</v>
      </c>
      <c r="EH6" s="93">
        <f t="shared" ref="EH6:EH52" ca="1" si="18">IF(ISNA(EH$56),0,ROUND(INDEX(INDIRECT(EH$55),$A6,EH$56)*$A$2,0))</f>
        <v>312</v>
      </c>
      <c r="EI6" s="94"/>
      <c r="EJ6" s="94"/>
      <c r="EK6" s="94">
        <f ca="1">ROUND(VLOOKUP(EK$3,費率表彙總!$F$4:$G$404,2,FALSE)*$B6*$A$2,0)</f>
        <v>0</v>
      </c>
      <c r="EL6" s="94">
        <f ca="1">ROUND(VLOOKUP(EL$3,費率表彙總!$H$4:$I$804,2,FALSE)*$B6*$A$2,0)</f>
        <v>0</v>
      </c>
      <c r="EM6" s="94">
        <f ca="1">IF(ISNA(EM$56),0,ROUND(INDEX(實支實付_總保費!$B$4:$AE$183,$A6,EM$56)*$A$2,0))</f>
        <v>9</v>
      </c>
      <c r="EN6" s="94">
        <f ca="1">IF(ISNA(EN$56),0,ROUND(INDEX(重大燒燙傷_總保費!$B$4:$AE$183,$A6,EN$56)*$A$2,0))</f>
        <v>1</v>
      </c>
      <c r="EO6" s="94" t="b">
        <f ca="1">IF(EO$3&lt;&gt;0,MAX(1,ROUND(VLOOKUP(EO$3,費率表彙總!$L$4:$O$34,2,FALSE)*$B6*$A$2,0))+MAX(1,ROUND(INDEX(海突甲門診_總保費!$B$4:$GS$183,$A6,EO$56)*$A$2,0)+MAX(1,ROUND(INDEX(海突甲急診_總保費!$B$4:$GS$183,$A6,EO$56)*$A$2,0),0)))</f>
        <v>0</v>
      </c>
      <c r="EP6" s="94" t="b">
        <f ca="1">IF(EP$3&lt;&gt;0,MAX(1,ROUND(VLOOKUP(EP$3,費率表彙總!$L$4:$R$34,5,FALSE)*$B6*$A$2,0))+MAX(1,ROUND(INDEX(海突乙門診_總保費!$B$4:$GS$183,$A6,EP$56)*$A$2,0)+MAX(1,ROUND(INDEX(海突乙急診_總保費!$B$4:$GS$183,$A6,EP$56)*$A$2,0),0)))</f>
        <v>0</v>
      </c>
      <c r="EQ6" s="94">
        <f ca="1">ROUND(VLOOKUP(EQ$3,費率表彙總!$S$4:$T$34,2,FALSE)*$B6*$A$2,0)</f>
        <v>0</v>
      </c>
      <c r="ER6" s="94">
        <f ca="1">IF(ISNA(ER$3),0,ROUND(INDEX(旅遊不便費率!$B$5:$CA$184,$A6,ER$3)*$A$3,0))</f>
        <v>30</v>
      </c>
      <c r="ES6" s="94">
        <f ca="1">IF(ISNA(ES$3),0,ROUND(INDEX(旅遊不便費率!$B$5:$CA$184,$A6,ES$3)*$A$3,0))</f>
        <v>151</v>
      </c>
      <c r="ET6" s="94">
        <f ca="1">IF(ISNA(ET$3),0,ROUND(INDEX(旅遊不便費率!$B$5:$CA$184,$A6,ET$3)*$A$3,0))</f>
        <v>7</v>
      </c>
      <c r="EU6" s="94">
        <f ca="1">IF(ISNA(EU$3),0,ROUND(INDEX(旅遊不便費率!$B$5:$CA$184,$A6,EU$3)*$A$3,0))</f>
        <v>21</v>
      </c>
      <c r="EV6" s="95">
        <f t="shared" ref="EV6:EV52" ca="1" si="19">SUM(EH6:EU6)</f>
        <v>531</v>
      </c>
      <c r="EW6" s="93">
        <f t="shared" ref="EW6:EW52" ca="1" si="20">IF(ISNA(EW$56),0,ROUND(INDEX(INDIRECT(EW$55),$A6,EW$56)*$A$2,0))</f>
        <v>218</v>
      </c>
      <c r="EX6" s="94"/>
      <c r="EY6" s="94"/>
      <c r="EZ6" s="94">
        <f ca="1">ROUND(VLOOKUP(EZ$3,費率表彙總!$F$4:$G$404,2,FALSE)*$B6*$A$2,0)</f>
        <v>0</v>
      </c>
      <c r="FA6" s="94">
        <f ca="1">ROUND(VLOOKUP(FA$3,費率表彙總!$H$4:$I$804,2,FALSE)*$B6*$A$2,0)</f>
        <v>0</v>
      </c>
      <c r="FB6" s="94">
        <f ca="1">IF(ISNA(FB$56),0,ROUND(INDEX(實支實付_總保費!$B$4:$AE$183,$A6,FB$56)*$A$2,0))</f>
        <v>148</v>
      </c>
      <c r="FC6" s="94">
        <f ca="1">IF(ISNA(FC$56),0,ROUND(INDEX(重大燒燙傷_總保費!$B$4:$AE$183,$A6,FC$56)*$A$2,0))</f>
        <v>9</v>
      </c>
      <c r="FD6" s="94" t="b">
        <f ca="1">IF(FD$3&lt;&gt;0,MAX(1,ROUND(VLOOKUP(FD$3,費率表彙總!$L$4:$O$34,2,FALSE)*$B6*$A$2,0))+MAX(1,ROUND(INDEX(海突甲門診_總保費!$B$4:$GS$183,$A6,FD$56)*$A$2,0)+MAX(1,ROUND(INDEX(海突甲急診_總保費!$B$4:$GS$183,$A6,FD$56)*$A$2,0),0)))</f>
        <v>0</v>
      </c>
      <c r="FE6" s="94">
        <f ca="1">IF(FE$3&lt;&gt;0,MAX(1,ROUND(VLOOKUP(FE$3,費率表彙總!$L$4:$R$34,5,FALSE)*$B6*$A$2,0))+MAX(1,ROUND(INDEX(海突乙門診_總保費!$B$4:$GS$183,$A6,FE$56)*$A$2,0)+MAX(1,ROUND(INDEX(海突乙急診_總保費!$B$4:$GS$183,$A6,FE$56)*$A$2,0),0)))</f>
        <v>312</v>
      </c>
      <c r="FF6" s="94">
        <f ca="1">ROUND(VLOOKUP(FF$3,費率表彙總!$S$4:$T$34,2,FALSE)*$B6*$A$2,0)</f>
        <v>0</v>
      </c>
      <c r="FG6" s="94">
        <f ca="1">IF(ISNA(FG$3),0,ROUND(INDEX(旅遊不便費率!$B$5:$CA$184,$A6,FG$3)*$A$3,0))</f>
        <v>30</v>
      </c>
      <c r="FH6" s="94">
        <f ca="1">IF(ISNA(FH$3),0,ROUND(INDEX(旅遊不便費率!$B$5:$CA$184,$A6,FH$3)*$A$3,0))</f>
        <v>235</v>
      </c>
      <c r="FI6" s="94">
        <f ca="1">IF(ISNA(FI$3),0,ROUND(INDEX(旅遊不便費率!$B$5:$CA$184,$A6,FI$3)*$A$3,0))</f>
        <v>12</v>
      </c>
      <c r="FJ6" s="94">
        <f ca="1">IF(ISNA(FJ$3),0,ROUND(INDEX(旅遊不便費率!$B$5:$CA$184,$A6,FJ$3)*$A$3,0))</f>
        <v>38</v>
      </c>
      <c r="FK6" s="95">
        <f t="shared" ref="FK6:FK52" ca="1" si="21">SUM(EW6:FJ6)</f>
        <v>1002</v>
      </c>
      <c r="FL6" s="93">
        <f t="shared" ref="FL6:FL52" ca="1" si="22">IF(ISNA(FL$56),0,ROUND(INDEX(INDIRECT(FL$55),$A6,FL$56)*$A$2,0))</f>
        <v>94</v>
      </c>
      <c r="FM6" s="94"/>
      <c r="FN6" s="94"/>
      <c r="FO6" s="94">
        <f ca="1">ROUND(VLOOKUP(FO$3,費率表彙總!$F$4:$G$404,2,FALSE)*$B6*$A$2,0)</f>
        <v>0</v>
      </c>
      <c r="FP6" s="94">
        <f ca="1">ROUND(VLOOKUP(FP$3,費率表彙總!$H$4:$I$804,2,FALSE)*$B6*$A$2,0)</f>
        <v>0</v>
      </c>
      <c r="FQ6" s="94">
        <f ca="1">IF(ISNA(FQ$56),0,ROUND(INDEX(實支實付_總保費!$B$4:$AE$183,$A6,FQ$56)*$A$2,0))</f>
        <v>30</v>
      </c>
      <c r="FR6" s="94">
        <f ca="1">IF(ISNA(FR$56),0,ROUND(INDEX(重大燒燙傷_總保費!$B$4:$AE$183,$A6,FR$56)*$A$2,0))</f>
        <v>2</v>
      </c>
      <c r="FS6" s="94" t="b">
        <f ca="1">IF(FS$3&lt;&gt;0,MAX(1,ROUND(VLOOKUP(FS$3,費率表彙總!$L$4:$O$34,2,FALSE)*$B6*$A$2,0))+MAX(1,ROUND(INDEX(海突甲門診_總保費!$B$4:$GS$183,$A6,FS$56)*$A$2,0)+MAX(1,ROUND(INDEX(海突甲急診_總保費!$B$4:$GS$183,$A6,FS$56)*$A$2,0),0)))</f>
        <v>0</v>
      </c>
      <c r="FT6" s="94">
        <f ca="1">IF(FT$3&lt;&gt;0,MAX(1,ROUND(VLOOKUP(FT$3,費率表彙總!$L$4:$R$34,5,FALSE)*$B6*$A$2,0))+MAX(1,ROUND(INDEX(海突乙門診_總保費!$B$4:$GS$183,$A6,FT$56)*$A$2,0)+MAX(1,ROUND(INDEX(海突乙急診_總保費!$B$4:$GS$183,$A6,FT$56)*$A$2,0),0)))</f>
        <v>164</v>
      </c>
      <c r="FU6" s="94">
        <f ca="1">ROUND(VLOOKUP(FU$3,費率表彙總!$S$4:$T$34,2,FALSE)*$B6*$A$2,0)</f>
        <v>0</v>
      </c>
      <c r="FV6" s="94">
        <f ca="1">IF(ISNA(FV$3),0,ROUND(INDEX(旅遊不便費率!$B$5:$CA$184,$A6,FV$3)*$A$3,0))</f>
        <v>30</v>
      </c>
      <c r="FW6" s="94">
        <f ca="1">IF(ISNA(FW$3),0,ROUND(INDEX(旅遊不便費率!$B$5:$CA$184,$A6,FW$3)*$A$3,0))</f>
        <v>235</v>
      </c>
      <c r="FX6" s="94">
        <f ca="1">IF(ISNA(FX$3),0,ROUND(INDEX(旅遊不便費率!$B$5:$CA$184,$A6,FX$3)*$A$3,0))</f>
        <v>12</v>
      </c>
      <c r="FY6" s="94">
        <f ca="1">IF(ISNA(FY$3),0,ROUND(INDEX(旅遊不便費率!$B$5:$CA$184,$A6,FY$3)*$A$3,0))</f>
        <v>38</v>
      </c>
      <c r="FZ6" s="95">
        <f t="shared" ref="FZ6:FZ52" ca="1" si="23">SUM(FL6:FY6)</f>
        <v>605</v>
      </c>
      <c r="GA6" s="93">
        <f t="shared" ref="GA6:GA52" ca="1" si="24">IF(ISNA(GA$56),0,ROUND(INDEX(INDIRECT(GA$55),$A6,GA$56)*$A$2,0))</f>
        <v>155</v>
      </c>
      <c r="GB6" s="94"/>
      <c r="GC6" s="94"/>
      <c r="GD6" s="94">
        <f ca="1">ROUND(VLOOKUP(GD$3,費率表彙總!$F$4:$G$404,2,FALSE)*$B6*$A$2,0)</f>
        <v>0</v>
      </c>
      <c r="GE6" s="94">
        <f ca="1">ROUND(VLOOKUP(GE$3,費率表彙總!$H$4:$I$804,2,FALSE)*$B6*$A$2,0)</f>
        <v>0</v>
      </c>
      <c r="GF6" s="94">
        <f ca="1">IF(ISNA(GF$56),0,ROUND(INDEX(實支實付_總保費!$B$4:$AE$183,$A6,GF$56)*$A$2,0))</f>
        <v>49</v>
      </c>
      <c r="GG6" s="94">
        <f ca="1">IF(ISNA(GG$56),0,ROUND(INDEX(重大燒燙傷_總保費!$B$4:$AE$183,$A6,GG$56)*$A$2,0))</f>
        <v>3</v>
      </c>
      <c r="GH6" s="94" t="b">
        <f ca="1">IF(GH$3&lt;&gt;0,MAX(1,ROUND(VLOOKUP(GH$3,費率表彙總!$L$4:$O$34,2,FALSE)*$B6*$A$2,0))+MAX(1,ROUND(INDEX(海突甲門診_總保費!$B$4:$GS$183,$A6,GH$56)*$A$2,0)+MAX(1,ROUND(INDEX(海突甲急診_總保費!$B$4:$GS$183,$A6,GH$56)*$A$2,0),0)))</f>
        <v>0</v>
      </c>
      <c r="GI6" s="94">
        <f ca="1">IF(GI$3&lt;&gt;0,MAX(1,ROUND(VLOOKUP(GI$3,費率表彙總!$L$4:$R$34,5,FALSE)*$B6*$A$2,0))+MAX(1,ROUND(INDEX(海突乙門診_總保費!$B$4:$GS$183,$A6,GI$56)*$A$2,0)+MAX(1,ROUND(INDEX(海突乙急診_總保費!$B$4:$GS$183,$A6,GI$56)*$A$2,0),0)))</f>
        <v>261</v>
      </c>
      <c r="GJ6" s="94">
        <f ca="1">ROUND(VLOOKUP(GJ$3,費率表彙總!$S$4:$T$34,2,FALSE)*$B6*$A$2,0)</f>
        <v>0</v>
      </c>
      <c r="GK6" s="94">
        <f ca="1">IF(ISNA(GK$3),0,ROUND(INDEX(旅遊不便費率!$B$5:$CA$184,$A6,GK$3)*$A$3,0))</f>
        <v>30</v>
      </c>
      <c r="GL6" s="94">
        <f ca="1">IF(ISNA(GL$3),0,ROUND(INDEX(旅遊不便費率!$B$5:$CA$184,$A6,GL$3)*$A$3,0))</f>
        <v>235</v>
      </c>
      <c r="GM6" s="94">
        <f ca="1">IF(ISNA(GM$3),0,ROUND(INDEX(旅遊不便費率!$B$5:$CA$184,$A6,GM$3)*$A$3,0))</f>
        <v>12</v>
      </c>
      <c r="GN6" s="94">
        <f ca="1">IF(ISNA(GN$3),0,ROUND(INDEX(旅遊不便費率!$B$5:$CA$184,$A6,GN$3)*$A$3,0))</f>
        <v>38</v>
      </c>
      <c r="GO6" s="95">
        <f t="shared" ref="GO6:GO52" ca="1" si="25">SUM(GA6:GN6)</f>
        <v>783</v>
      </c>
      <c r="GP6" s="93">
        <f t="shared" ref="GP6:GP52" ca="1" si="26">IF(ISNA(GP$56),0,ROUND(INDEX(INDIRECT(GP$55),$A6,GP$56)*$A$2,0))</f>
        <v>155</v>
      </c>
      <c r="GQ6" s="94"/>
      <c r="GR6" s="94"/>
      <c r="GS6" s="94">
        <f ca="1">ROUND(VLOOKUP(GS$3,費率表彙總!$F$4:$G$404,2,FALSE)*$B6*$A$2,0)</f>
        <v>0</v>
      </c>
      <c r="GT6" s="94">
        <f ca="1">ROUND(VLOOKUP(GT$3,費率表彙總!$H$4:$I$804,2,FALSE)*$B6*$A$2,0)</f>
        <v>0</v>
      </c>
      <c r="GU6" s="94">
        <f ca="1">IF(ISNA(GU$56),0,ROUND(INDEX(實支實付_總保費!$B$4:$AE$183,$A6,GU$56)*$A$2,0))</f>
        <v>99</v>
      </c>
      <c r="GV6" s="94">
        <f ca="1">IF(ISNA(GV$56),0,ROUND(INDEX(重大燒燙傷_總保費!$B$4:$AE$183,$A6,GV$56)*$A$2,0))</f>
        <v>6</v>
      </c>
      <c r="GW6" s="94" t="b">
        <f ca="1">IF(GW$3&lt;&gt;0,MAX(1,ROUND(VLOOKUP(GW$3,費率表彙總!$L$4:$O$34,2,FALSE)*$B6*$A$2,0))+MAX(1,ROUND(INDEX(海突甲門診_總保費!$B$4:$GS$183,$A6,GW$56)*$A$2,0)+MAX(1,ROUND(INDEX(海突甲急診_總保費!$B$4:$GS$183,$A6,GW$56)*$A$2,0),0)))</f>
        <v>0</v>
      </c>
      <c r="GX6" s="94">
        <f ca="1">IF(GX$3&lt;&gt;0,MAX(1,ROUND(VLOOKUP(GX$3,費率表彙總!$L$4:$R$34,5,FALSE)*$B6*$A$2,0))+MAX(1,ROUND(INDEX(海突乙門診_總保費!$B$4:$GS$183,$A6,GX$56)*$A$2,0)+MAX(1,ROUND(INDEX(海突乙急診_總保費!$B$4:$GS$183,$A6,GX$56)*$A$2,0),0)))</f>
        <v>164</v>
      </c>
      <c r="GY6" s="94">
        <f ca="1">ROUND(VLOOKUP(GY$3,費率表彙總!$S$4:$T$34,2,FALSE)*$B6*$A$2,0)</f>
        <v>0</v>
      </c>
      <c r="GZ6" s="94">
        <f ca="1">IF(ISNA(GZ$3),0,ROUND(INDEX(旅遊不便費率!$B$5:$CA$184,$A6,GZ$3)*$A$3,0))</f>
        <v>30</v>
      </c>
      <c r="HA6" s="94">
        <f ca="1">IF(ISNA(HA$3),0,ROUND(INDEX(旅遊不便費率!$B$5:$CA$184,$A6,HA$3)*$A$3,0))</f>
        <v>235</v>
      </c>
      <c r="HB6" s="94">
        <f ca="1">IF(ISNA(HB$3),0,ROUND(INDEX(旅遊不便費率!$B$5:$CA$184,$A6,HB$3)*$A$3,0))</f>
        <v>12</v>
      </c>
      <c r="HC6" s="94">
        <f ca="1">IF(ISNA(HC$3),0,ROUND(INDEX(旅遊不便費率!$B$5:$CA$184,$A6,HC$3)*$A$3,0))</f>
        <v>38</v>
      </c>
      <c r="HD6" s="95">
        <f t="shared" ref="HD6:HD52" ca="1" si="27">SUM(GP6:HC6)</f>
        <v>739</v>
      </c>
      <c r="HE6" s="93">
        <f t="shared" ref="HE6:HE52" ca="1" si="28">IF(ISNA(HE$56),0,ROUND(INDEX(INDIRECT(HE$55),$A6,HE$56)*$A$2,0))</f>
        <v>155</v>
      </c>
      <c r="HF6" s="94"/>
      <c r="HG6" s="94"/>
      <c r="HH6" s="94">
        <f ca="1">ROUND(VLOOKUP(HH$3,費率表彙總!$F$4:$G$404,2,FALSE)*$B6*$A$2,0)</f>
        <v>0</v>
      </c>
      <c r="HI6" s="94">
        <f ca="1">ROUND(VLOOKUP(HI$3,費率表彙總!$H$4:$I$804,2,FALSE)*$B6*$A$2,0)</f>
        <v>0</v>
      </c>
      <c r="HJ6" s="94">
        <f ca="1">IF(ISNA(HJ$56),0,ROUND(INDEX(實支實付_總保費!$B$4:$AE$183,$A6,HJ$56)*$A$2,0))</f>
        <v>99</v>
      </c>
      <c r="HK6" s="94">
        <f ca="1">IF(ISNA(HK$56),0,ROUND(INDEX(重大燒燙傷_總保費!$B$4:$AE$183,$A6,HK$56)*$A$2,0))</f>
        <v>6</v>
      </c>
      <c r="HL6" s="94" t="b">
        <f ca="1">IF(HL$3&lt;&gt;0,MAX(1,ROUND(VLOOKUP(HL$3,費率表彙總!$L$4:$O$34,2,FALSE)*$B6*$A$2,0))+MAX(1,ROUND(INDEX(海突甲門診_總保費!$B$4:$GS$183,$A6,HL$56)*$A$2,0)+MAX(1,ROUND(INDEX(海突甲急診_總保費!$B$4:$GS$183,$A6,HL$56)*$A$2,0),0)))</f>
        <v>0</v>
      </c>
      <c r="HM6" s="94">
        <f ca="1">IF(HM$3&lt;&gt;0,MAX(1,ROUND(VLOOKUP(HM$3,費率表彙總!$L$4:$R$34,5,FALSE)*$B6*$A$2,0))+MAX(1,ROUND(INDEX(海突乙門診_總保費!$B$4:$GS$183,$A6,HM$56)*$A$2,0)+MAX(1,ROUND(INDEX(海突乙急診_總保費!$B$4:$GS$183,$A6,HM$56)*$A$2,0),0)))</f>
        <v>164</v>
      </c>
      <c r="HN6" s="94">
        <f ca="1">ROUND(VLOOKUP(HN$3,費率表彙總!$S$4:$T$34,2,FALSE)*$B6*$A$2,0)</f>
        <v>0</v>
      </c>
      <c r="HO6" s="94">
        <f ca="1">IF(ISNA(HO$3),0,ROUND(INDEX(旅遊不便費率!$B$5:$CA$184,$A6,HO$3)*$A$3,0))</f>
        <v>30</v>
      </c>
      <c r="HP6" s="94">
        <f ca="1">IF(ISNA(HP$3),0,ROUND(INDEX(旅遊不便費率!$B$5:$CA$184,$A6,HP$3)*$A$3,0))</f>
        <v>235</v>
      </c>
      <c r="HQ6" s="94">
        <f ca="1">IF(ISNA(HQ$3),0,ROUND(INDEX(旅遊不便費率!$B$5:$CA$184,$A6,HQ$3)*$A$3,0))</f>
        <v>12</v>
      </c>
      <c r="HR6" s="94">
        <f ca="1">IF(ISNA(HR$3),0,ROUND(INDEX(旅遊不便費率!$B$5:$CA$184,$A6,HR$3)*$A$3,0))</f>
        <v>38</v>
      </c>
      <c r="HS6" s="95">
        <f t="shared" ref="HS6:HS52" ca="1" si="29">SUM(HE6:HR6)</f>
        <v>739</v>
      </c>
    </row>
    <row r="7" spans="1:227">
      <c r="A7" s="83">
        <v>3</v>
      </c>
      <c r="B7" s="104">
        <f>VLOOKUP(A7,費率表彙總!$A$4:$B$183,2,FALSE)</f>
        <v>0.10100000000000001</v>
      </c>
      <c r="C7" s="93">
        <f t="shared" ca="1" si="0"/>
        <v>102</v>
      </c>
      <c r="D7" s="94"/>
      <c r="E7" s="94"/>
      <c r="F7" s="94">
        <f ca="1">ROUND(VLOOKUP(F$3,費率表彙總!$F$4:$G$404,2,FALSE)*$B7*$A$2,0)</f>
        <v>0</v>
      </c>
      <c r="G7" s="94">
        <f ca="1">ROUND(VLOOKUP(G$3,費率表彙總!$H$4:$I$804,2,FALSE)*$B7*$A$2,0)</f>
        <v>0</v>
      </c>
      <c r="H7" s="94">
        <f ca="1">IF(ISNA(H$56),0,ROUND(INDEX(實支實付_總保費!$B$4:$AE$183,$A7,H$56)*$A$2,0))</f>
        <v>0</v>
      </c>
      <c r="I7" s="94">
        <f ca="1">IF(ISNA(I$56),0,ROUND(INDEX(重大燒燙傷_總保費!$B$4:$AE$183,$A7,I$56)*$A$2,0))</f>
        <v>0</v>
      </c>
      <c r="J7" s="94" t="b">
        <f ca="1">IF(J$3&lt;&gt;0,MAX(1,ROUND(VLOOKUP(J$3,費率表彙總!$L$4:$O$34,2,FALSE)*$B7*$A$2,0))+MAX(1,ROUND(INDEX(海突甲門診_總保費!$B$4:$GS$183,$A7,J$56)*$A$2,0)+MAX(1,ROUND(INDEX(海突甲急診_總保費!$B$4:$GS$183,$A7,J$56)*$A$2,0),0)))</f>
        <v>0</v>
      </c>
      <c r="K7" s="94">
        <f ca="1">IF(K$3&lt;&gt;0,MAX(1,ROUND(VLOOKUP(K$3,費率表彙總!$L$4:$R$34,5,FALSE)*$B7*$A$2,0))+MAX(1,ROUND(INDEX(海突乙門診_總保費!$B$4:$GS$183,$A7,K$56)*$A$2,0)+MAX(1,ROUND(INDEX(海突乙急診_總保費!$B$4:$GS$183,$A7,K$56)*$A$2,0),0)))</f>
        <v>92</v>
      </c>
      <c r="L7" s="94">
        <f ca="1">ROUND(VLOOKUP(L$3,費率表彙總!$S$4:$T$34,2,FALSE)*$B7*$A$2,0)</f>
        <v>0</v>
      </c>
      <c r="M7" s="94">
        <f ca="1">IF(ISNA(M$3),0,ROUND(INDEX(旅遊不便費率!$B$5:$CA$184,$A7,M$3)*$A$3,0))</f>
        <v>0</v>
      </c>
      <c r="N7" s="94">
        <f ca="1">IF(ISNA(N$3),0,ROUND(INDEX(旅遊不便費率!$B$5:$CA$184,$A7,N$3)*$A$3,0))</f>
        <v>0</v>
      </c>
      <c r="O7" s="94">
        <f ca="1">IF(ISNA(O$3),0,ROUND(INDEX(旅遊不便費率!$B$5:$CA$184,$A7,O$3)*$A$3,0))</f>
        <v>0</v>
      </c>
      <c r="P7" s="94">
        <f ca="1">IF(ISNA(P$3),0,ROUND(INDEX(旅遊不便費率!$B$5:$CA$184,$A7,P$3)*$A$3,0))</f>
        <v>0</v>
      </c>
      <c r="Q7" s="95">
        <f t="shared" ca="1" si="1"/>
        <v>194</v>
      </c>
      <c r="R7" s="93">
        <f t="shared" ca="1" si="2"/>
        <v>102</v>
      </c>
      <c r="S7" s="94"/>
      <c r="T7" s="94"/>
      <c r="U7" s="94">
        <f ca="1">ROUND(VLOOKUP(U$3,費率表彙總!$F$4:$G$404,2,FALSE)*$B7*$A$2,0)</f>
        <v>0</v>
      </c>
      <c r="V7" s="94">
        <f ca="1">ROUND(VLOOKUP(V$3,費率表彙總!$H$4:$I$804,2,FALSE)*$B7*$A$2,0)</f>
        <v>0</v>
      </c>
      <c r="W7" s="94">
        <f ca="1">IF(ISNA(W$56),0,ROUND(INDEX(實支實付_總保費!$B$4:$AE$183,$A7,W$56)*$A$2,0))</f>
        <v>0</v>
      </c>
      <c r="X7" s="94">
        <f ca="1">IF(ISNA(X$56),0,ROUND(INDEX(重大燒燙傷_總保費!$B$4:$AE$183,$A7,X$56)*$A$2,0))</f>
        <v>0</v>
      </c>
      <c r="Y7" s="94" t="b">
        <f ca="1">IF(Y$3&lt;&gt;0,MAX(1,ROUND(VLOOKUP(Y$3,費率表彙總!$L$4:$O$34,2,FALSE)*$B7*$A$2,0))+MAX(1,ROUND(INDEX(海突甲門診_總保費!$B$4:$GS$183,$A7,Y$56)*$A$2,0)+MAX(1,ROUND(INDEX(海突甲急診_總保費!$B$4:$GS$183,$A7,Y$56)*$A$2,0),0)))</f>
        <v>0</v>
      </c>
      <c r="Z7" s="94">
        <f ca="1">IF(Z$3&lt;&gt;0,MAX(1,ROUND(VLOOKUP(Z$3,費率表彙總!$L$4:$R$34,5,FALSE)*$B7*$A$2,0))+MAX(1,ROUND(INDEX(海突乙門診_總保費!$B$4:$GS$183,$A7,Z$56)*$A$2,0)+MAX(1,ROUND(INDEX(海突乙急診_總保費!$B$4:$GS$183,$A7,Z$56)*$A$2,0),0)))</f>
        <v>92</v>
      </c>
      <c r="AA7" s="94">
        <f ca="1">ROUND(VLOOKUP(AA$3,費率表彙總!$S$4:$T$34,2,FALSE)*$B7*$A$2,0)</f>
        <v>0</v>
      </c>
      <c r="AB7" s="94">
        <f ca="1">IF(ISNA(AB$3),0,ROUND(INDEX(旅遊不便費率!$B$5:$CA$184,$A7,AB$3)*$A$3,0))</f>
        <v>0</v>
      </c>
      <c r="AC7" s="94">
        <f ca="1">IF(ISNA(AC$3),0,ROUND(INDEX(旅遊不便費率!$B$5:$CA$184,$A7,AC$3)*$A$3,0))</f>
        <v>0</v>
      </c>
      <c r="AD7" s="94">
        <f ca="1">IF(ISNA(AD$3),0,ROUND(INDEX(旅遊不便費率!$B$5:$CA$184,$A7,AD$3)*$A$3,0))</f>
        <v>0</v>
      </c>
      <c r="AE7" s="94">
        <f ca="1">IF(ISNA(AE$3),0,ROUND(INDEX(旅遊不便費率!$B$5:$CA$184,$A7,AE$3)*$A$3,0))</f>
        <v>0</v>
      </c>
      <c r="AF7" s="95">
        <f t="shared" ca="1" si="3"/>
        <v>194</v>
      </c>
      <c r="AG7" s="93">
        <f t="shared" ca="1" si="4"/>
        <v>168</v>
      </c>
      <c r="AH7" s="94"/>
      <c r="AI7" s="94"/>
      <c r="AJ7" s="94">
        <f ca="1">ROUND(VLOOKUP(AJ$3,費率表彙總!$F$4:$G$404,2,FALSE)*$B7*$A$2,0)</f>
        <v>0</v>
      </c>
      <c r="AK7" s="94">
        <f ca="1">ROUND(VLOOKUP(AK$3,費率表彙總!$H$4:$I$804,2,FALSE)*$B7*$A$2,0)</f>
        <v>0</v>
      </c>
      <c r="AL7" s="94">
        <f ca="1">IF(ISNA(AL$56),0,ROUND(INDEX(實支實付_總保費!$B$4:$AE$183,$A7,AL$56)*$A$2,0))</f>
        <v>0</v>
      </c>
      <c r="AM7" s="94">
        <f ca="1">IF(ISNA(AM$56),0,ROUND(INDEX(重大燒燙傷_總保費!$B$4:$AE$183,$A7,AM$56)*$A$2,0))</f>
        <v>0</v>
      </c>
      <c r="AN7" s="94" t="b">
        <f ca="1">IF(AN$3&lt;&gt;0,MAX(1,ROUND(VLOOKUP(AN$3,費率表彙總!$L$4:$O$34,2,FALSE)*$B7*$A$2,0))+MAX(1,ROUND(INDEX(海突甲門診_總保費!$B$4:$GS$183,$A7,AN$56)*$A$2,0)+MAX(1,ROUND(INDEX(海突甲急診_總保費!$B$4:$GS$183,$A7,AN$56)*$A$2,0),0)))</f>
        <v>0</v>
      </c>
      <c r="AO7" s="94">
        <f ca="1">IF(AO$3&lt;&gt;0,MAX(1,ROUND(VLOOKUP(AO$3,費率表彙總!$L$4:$R$34,5,FALSE)*$B7*$A$2,0))+MAX(1,ROUND(INDEX(海突乙門診_總保費!$B$4:$GS$183,$A7,AO$56)*$A$2,0)+MAX(1,ROUND(INDEX(海突乙急診_總保費!$B$4:$GS$183,$A7,AO$56)*$A$2,0),0)))</f>
        <v>149</v>
      </c>
      <c r="AP7" s="94">
        <f ca="1">ROUND(VLOOKUP(AP$3,費率表彙總!$S$4:$T$34,2,FALSE)*$B7*$A$2,0)</f>
        <v>0</v>
      </c>
      <c r="AQ7" s="94">
        <f ca="1">IF(ISNA(AQ$3),0,ROUND(INDEX(旅遊不便費率!$B$5:$CA$184,$A7,AQ$3)*$A$3,0))</f>
        <v>0</v>
      </c>
      <c r="AR7" s="94">
        <f ca="1">IF(ISNA(AR$3),0,ROUND(INDEX(旅遊不便費率!$B$5:$CA$184,$A7,AR$3)*$A$3,0))</f>
        <v>0</v>
      </c>
      <c r="AS7" s="94">
        <f ca="1">IF(ISNA(AS$3),0,ROUND(INDEX(旅遊不便費率!$B$5:$CA$184,$A7,AS$3)*$A$3,0))</f>
        <v>0</v>
      </c>
      <c r="AT7" s="94">
        <f ca="1">IF(ISNA(AT$3),0,ROUND(INDEX(旅遊不便費率!$B$5:$CA$184,$A7,AT$3)*$A$3,0))</f>
        <v>0</v>
      </c>
      <c r="AU7" s="95">
        <f t="shared" ca="1" si="5"/>
        <v>317</v>
      </c>
      <c r="AV7" s="93">
        <f t="shared" ca="1" si="6"/>
        <v>269</v>
      </c>
      <c r="AW7" s="94"/>
      <c r="AX7" s="94"/>
      <c r="AY7" s="94">
        <f ca="1">ROUND(VLOOKUP(AY$3,費率表彙總!$F$4:$G$404,2,FALSE)*$B7*$A$2,0)</f>
        <v>0</v>
      </c>
      <c r="AZ7" s="94">
        <f ca="1">ROUND(VLOOKUP(AZ$3,費率表彙總!$H$4:$I$804,2,FALSE)*$B7*$A$2,0)</f>
        <v>0</v>
      </c>
      <c r="BA7" s="94">
        <f ca="1">IF(ISNA(BA$56),0,ROUND(INDEX(實支實付_總保費!$B$4:$AE$183,$A7,BA$56)*$A$2,0))</f>
        <v>0</v>
      </c>
      <c r="BB7" s="94">
        <f ca="1">IF(ISNA(BB$56),0,ROUND(INDEX(重大燒燙傷_總保費!$B$4:$AE$183,$A7,BB$56)*$A$2,0))</f>
        <v>0</v>
      </c>
      <c r="BC7" s="94" t="b">
        <f ca="1">IF(BC$3&lt;&gt;0,MAX(1,ROUND(VLOOKUP(BC$3,費率表彙總!$L$4:$O$34,2,FALSE)*$B7*$A$2,0))+MAX(1,ROUND(INDEX(海突甲門診_總保費!$B$4:$GS$183,$A7,BC$56)*$A$2,0)+MAX(1,ROUND(INDEX(海突甲急診_總保費!$B$4:$GS$183,$A7,BC$56)*$A$2,0),0)))</f>
        <v>0</v>
      </c>
      <c r="BD7" s="94">
        <f ca="1">IF(BD$3&lt;&gt;0,MAX(1,ROUND(VLOOKUP(BD$3,費率表彙總!$L$4:$R$34,5,FALSE)*$B7*$A$2,0))+MAX(1,ROUND(INDEX(海突乙門診_總保費!$B$4:$GS$183,$A7,BD$56)*$A$2,0)+MAX(1,ROUND(INDEX(海突乙急診_總保費!$B$4:$GS$183,$A7,BD$56)*$A$2,0),0)))</f>
        <v>229</v>
      </c>
      <c r="BE7" s="94">
        <f ca="1">ROUND(VLOOKUP(BE$3,費率表彙總!$S$4:$T$34,2,FALSE)*$B7*$A$2,0)</f>
        <v>0</v>
      </c>
      <c r="BF7" s="94">
        <f ca="1">IF(ISNA(BF$3),0,ROUND(INDEX(旅遊不便費率!$B$5:$CA$184,$A7,BF$3)*$A$3,0))</f>
        <v>0</v>
      </c>
      <c r="BG7" s="94">
        <f ca="1">IF(ISNA(BG$3),0,ROUND(INDEX(旅遊不便費率!$B$5:$CA$184,$A7,BG$3)*$A$3,0))</f>
        <v>0</v>
      </c>
      <c r="BH7" s="94">
        <f ca="1">IF(ISNA(BH$3),0,ROUND(INDEX(旅遊不便費率!$B$5:$CA$184,$A7,BH$3)*$A$3,0))</f>
        <v>0</v>
      </c>
      <c r="BI7" s="94">
        <f ca="1">IF(ISNA(BI$3),0,ROUND(INDEX(旅遊不便費率!$B$5:$CA$184,$A7,BI$3)*$A$3,0))</f>
        <v>0</v>
      </c>
      <c r="BJ7" s="95">
        <f t="shared" ca="1" si="7"/>
        <v>498</v>
      </c>
      <c r="BK7" s="93">
        <f t="shared" ca="1" si="8"/>
        <v>337</v>
      </c>
      <c r="BL7" s="94"/>
      <c r="BM7" s="94"/>
      <c r="BN7" s="94">
        <f ca="1">ROUND(VLOOKUP(BN$3,費率表彙總!$F$4:$G$404,2,FALSE)*$B7*$A$2,0)</f>
        <v>0</v>
      </c>
      <c r="BO7" s="94">
        <f ca="1">ROUND(VLOOKUP(BO$3,費率表彙總!$H$4:$I$804,2,FALSE)*$B7*$A$2,0)</f>
        <v>0</v>
      </c>
      <c r="BP7" s="94">
        <f ca="1">IF(ISNA(BP$56),0,ROUND(INDEX(實支實付_總保費!$B$4:$AE$183,$A7,BP$56)*$A$2,0))</f>
        <v>0</v>
      </c>
      <c r="BQ7" s="94">
        <f ca="1">IF(ISNA(BQ$56),0,ROUND(INDEX(重大燒燙傷_總保費!$B$4:$AE$183,$A7,BQ$56)*$A$2,0))</f>
        <v>0</v>
      </c>
      <c r="BR7" s="94" t="b">
        <f ca="1">IF(BR$3&lt;&gt;0,MAX(1,ROUND(VLOOKUP(BR$3,費率表彙總!$L$4:$O$34,2,FALSE)*$B7*$A$2,0))+MAX(1,ROUND(INDEX(海突甲門診_總保費!$B$4:$GS$183,$A7,BR$56)*$A$2,0)+MAX(1,ROUND(INDEX(海突甲急診_總保費!$B$4:$GS$183,$A7,BR$56)*$A$2,0),0)))</f>
        <v>0</v>
      </c>
      <c r="BS7" s="94">
        <f ca="1">IF(BS$3&lt;&gt;0,MAX(1,ROUND(VLOOKUP(BS$3,費率表彙總!$L$4:$R$34,5,FALSE)*$B7*$A$2,0))+MAX(1,ROUND(INDEX(海突乙門診_總保費!$B$4:$GS$183,$A7,BS$56)*$A$2,0)+MAX(1,ROUND(INDEX(海突乙急診_總保費!$B$4:$GS$183,$A7,BS$56)*$A$2,0),0)))</f>
        <v>279</v>
      </c>
      <c r="BT7" s="94">
        <f ca="1">ROUND(VLOOKUP(BT$3,費率表彙總!$S$4:$T$34,2,FALSE)*$B7*$A$2,0)</f>
        <v>0</v>
      </c>
      <c r="BU7" s="94">
        <f ca="1">IF(ISNA(BU$3),0,ROUND(INDEX(旅遊不便費率!$B$5:$CA$184,$A7,BU$3)*$A$3,0))</f>
        <v>0</v>
      </c>
      <c r="BV7" s="94">
        <f ca="1">IF(ISNA(BV$3),0,ROUND(INDEX(旅遊不便費率!$B$5:$CA$184,$A7,BV$3)*$A$3,0))</f>
        <v>0</v>
      </c>
      <c r="BW7" s="94">
        <f ca="1">IF(ISNA(BW$3),0,ROUND(INDEX(旅遊不便費率!$B$5:$CA$184,$A7,BW$3)*$A$3,0))</f>
        <v>0</v>
      </c>
      <c r="BX7" s="94">
        <f ca="1">IF(ISNA(BX$3),0,ROUND(INDEX(旅遊不便費率!$B$5:$CA$184,$A7,BX$3)*$A$3,0))</f>
        <v>0</v>
      </c>
      <c r="BY7" s="95">
        <f t="shared" ca="1" si="9"/>
        <v>616</v>
      </c>
      <c r="BZ7" s="93">
        <f t="shared" ca="1" si="10"/>
        <v>68</v>
      </c>
      <c r="CA7" s="94"/>
      <c r="CB7" s="94"/>
      <c r="CC7" s="94">
        <f ca="1">ROUND(VLOOKUP(CC$3,費率表彙總!$F$4:$G$404,2,FALSE)*$B7*$A$2,0)</f>
        <v>0</v>
      </c>
      <c r="CD7" s="94">
        <f ca="1">ROUND(VLOOKUP(CD$3,費率表彙總!$H$4:$I$804,2,FALSE)*$B7*$A$2,0)</f>
        <v>0</v>
      </c>
      <c r="CE7" s="94">
        <f ca="1">IF(ISNA(CE$56),0,ROUND(INDEX(實支實付_總保費!$B$4:$AE$183,$A7,CE$56)*$A$2,0))</f>
        <v>10</v>
      </c>
      <c r="CF7" s="94">
        <f ca="1">IF(ISNA(CF$56),0,ROUND(INDEX(重大燒燙傷_總保費!$B$4:$AE$183,$A7,CF$56)*$A$2,0))</f>
        <v>1</v>
      </c>
      <c r="CG7" s="94" t="b">
        <f ca="1">IF(CG$3&lt;&gt;0,MAX(1,ROUND(VLOOKUP(CG$3,費率表彙總!$L$4:$O$34,2,FALSE)*$B7*$A$2,0))+MAX(1,ROUND(INDEX(海突甲門診_總保費!$B$4:$GS$183,$A7,CG$56)*$A$2,0)+MAX(1,ROUND(INDEX(海突甲急診_總保費!$B$4:$GS$183,$A7,CG$56)*$A$2,0),0)))</f>
        <v>0</v>
      </c>
      <c r="CH7" s="94" t="b">
        <f ca="1">IF(CH$3&lt;&gt;0,MAX(1,ROUND(VLOOKUP(CH$3,費率表彙總!$L$4:$R$34,5,FALSE)*$B7*$A$2,0))+MAX(1,ROUND(INDEX(海突乙門診_總保費!$B$4:$GS$183,$A7,CH$56)*$A$2,0)+MAX(1,ROUND(INDEX(海突乙急診_總保費!$B$4:$GS$183,$A7,CH$56)*$A$2,0),0)))</f>
        <v>0</v>
      </c>
      <c r="CI7" s="94">
        <f ca="1">ROUND(VLOOKUP(CI$3,費率表彙總!$S$4:$T$34,2,FALSE)*$B7*$A$2,0)</f>
        <v>0</v>
      </c>
      <c r="CJ7" s="94">
        <f ca="1">IF(ISNA(CJ$3),0,ROUND(INDEX(旅遊不便費率!$B$5:$CA$184,$A7,CJ$3)*$A$3,0))</f>
        <v>32</v>
      </c>
      <c r="CK7" s="94">
        <f ca="1">IF(ISNA(CK$3),0,ROUND(INDEX(旅遊不便費率!$B$5:$CA$184,$A7,CK$3)*$A$3,0))</f>
        <v>162</v>
      </c>
      <c r="CL7" s="94">
        <f ca="1">IF(ISNA(CL$3),0,ROUND(INDEX(旅遊不便費率!$B$5:$CA$184,$A7,CL$3)*$A$3,0))</f>
        <v>7</v>
      </c>
      <c r="CM7" s="94">
        <f ca="1">IF(ISNA(CM$3),0,ROUND(INDEX(旅遊不便費率!$B$5:$CA$184,$A7,CM$3)*$A$3,0))</f>
        <v>22</v>
      </c>
      <c r="CN7" s="95">
        <f t="shared" ca="1" si="11"/>
        <v>302</v>
      </c>
      <c r="CO7" s="93">
        <f t="shared" ca="1" si="12"/>
        <v>102</v>
      </c>
      <c r="CP7" s="94"/>
      <c r="CQ7" s="94"/>
      <c r="CR7" s="94">
        <f ca="1">ROUND(VLOOKUP(CR$3,費率表彙總!$F$4:$G$404,2,FALSE)*$B7*$A$2,0)</f>
        <v>0</v>
      </c>
      <c r="CS7" s="94">
        <f ca="1">ROUND(VLOOKUP(CS$3,費率表彙總!$H$4:$I$804,2,FALSE)*$B7*$A$2,0)</f>
        <v>0</v>
      </c>
      <c r="CT7" s="94">
        <f ca="1">IF(ISNA(CT$56),0,ROUND(INDEX(實支實付_總保費!$B$4:$AE$183,$A7,CT$56)*$A$2,0))</f>
        <v>10</v>
      </c>
      <c r="CU7" s="94">
        <f ca="1">IF(ISNA(CU$56),0,ROUND(INDEX(重大燒燙傷_總保費!$B$4:$AE$183,$A7,CU$56)*$A$2,0))</f>
        <v>1</v>
      </c>
      <c r="CV7" s="94" t="b">
        <f ca="1">IF(CV$3&lt;&gt;0,MAX(1,ROUND(VLOOKUP(CV$3,費率表彙總!$L$4:$O$34,2,FALSE)*$B7*$A$2,0))+MAX(1,ROUND(INDEX(海突甲門診_總保費!$B$4:$GS$183,$A7,CV$56)*$A$2,0)+MAX(1,ROUND(INDEX(海突甲急診_總保費!$B$4:$GS$183,$A7,CV$56)*$A$2,0),0)))</f>
        <v>0</v>
      </c>
      <c r="CW7" s="94" t="b">
        <f ca="1">IF(CW$3&lt;&gt;0,MAX(1,ROUND(VLOOKUP(CW$3,費率表彙總!$L$4:$R$34,5,FALSE)*$B7*$A$2,0))+MAX(1,ROUND(INDEX(海突乙門診_總保費!$B$4:$GS$183,$A7,CW$56)*$A$2,0)+MAX(1,ROUND(INDEX(海突乙急診_總保費!$B$4:$GS$183,$A7,CW$56)*$A$2,0),0)))</f>
        <v>0</v>
      </c>
      <c r="CX7" s="94">
        <f ca="1">ROUND(VLOOKUP(CX$3,費率表彙總!$S$4:$T$34,2,FALSE)*$B7*$A$2,0)</f>
        <v>0</v>
      </c>
      <c r="CY7" s="94">
        <f ca="1">IF(ISNA(CY$3),0,ROUND(INDEX(旅遊不便費率!$B$5:$CA$184,$A7,CY$3)*$A$3,0))</f>
        <v>32</v>
      </c>
      <c r="CZ7" s="94">
        <f ca="1">IF(ISNA(CZ$3),0,ROUND(INDEX(旅遊不便費率!$B$5:$CA$184,$A7,CZ$3)*$A$3,0))</f>
        <v>162</v>
      </c>
      <c r="DA7" s="94">
        <f ca="1">IF(ISNA(DA$3),0,ROUND(INDEX(旅遊不便費率!$B$5:$CA$184,$A7,DA$3)*$A$3,0))</f>
        <v>7</v>
      </c>
      <c r="DB7" s="94">
        <f ca="1">IF(ISNA(DB$3),0,ROUND(INDEX(旅遊不便費率!$B$5:$CA$184,$A7,DB$3)*$A$3,0))</f>
        <v>22</v>
      </c>
      <c r="DC7" s="95">
        <f t="shared" ca="1" si="13"/>
        <v>336</v>
      </c>
      <c r="DD7" s="93">
        <f t="shared" ca="1" si="14"/>
        <v>168</v>
      </c>
      <c r="DE7" s="94"/>
      <c r="DF7" s="94"/>
      <c r="DG7" s="94">
        <f ca="1">ROUND(VLOOKUP(DG$3,費率表彙總!$F$4:$G$404,2,FALSE)*$B7*$A$2,0)</f>
        <v>0</v>
      </c>
      <c r="DH7" s="94">
        <f ca="1">ROUND(VLOOKUP(DH$3,費率表彙總!$H$4:$I$804,2,FALSE)*$B7*$A$2,0)</f>
        <v>0</v>
      </c>
      <c r="DI7" s="94">
        <f ca="1">IF(ISNA(DI$56),0,ROUND(INDEX(實支實付_總保費!$B$4:$AE$183,$A7,DI$56)*$A$2,0))</f>
        <v>10</v>
      </c>
      <c r="DJ7" s="94">
        <f ca="1">IF(ISNA(DJ$56),0,ROUND(INDEX(重大燒燙傷_總保費!$B$4:$AE$183,$A7,DJ$56)*$A$2,0))</f>
        <v>1</v>
      </c>
      <c r="DK7" s="94" t="b">
        <f ca="1">IF(DK$3&lt;&gt;0,MAX(1,ROUND(VLOOKUP(DK$3,費率表彙總!$L$4:$O$34,2,FALSE)*$B7*$A$2,0))+MAX(1,ROUND(INDEX(海突甲門診_總保費!$B$4:$GS$183,$A7,DK$56)*$A$2,0)+MAX(1,ROUND(INDEX(海突甲急診_總保費!$B$4:$GS$183,$A7,DK$56)*$A$2,0),0)))</f>
        <v>0</v>
      </c>
      <c r="DL7" s="94" t="b">
        <f ca="1">IF(DL$3&lt;&gt;0,MAX(1,ROUND(VLOOKUP(DL$3,費率表彙總!$L$4:$R$34,5,FALSE)*$B7*$A$2,0))+MAX(1,ROUND(INDEX(海突乙門診_總保費!$B$4:$GS$183,$A7,DL$56)*$A$2,0)+MAX(1,ROUND(INDEX(海突乙急診_總保費!$B$4:$GS$183,$A7,DL$56)*$A$2,0),0)))</f>
        <v>0</v>
      </c>
      <c r="DM7" s="94">
        <f ca="1">ROUND(VLOOKUP(DM$3,費率表彙總!$S$4:$T$34,2,FALSE)*$B7*$A$2,0)</f>
        <v>0</v>
      </c>
      <c r="DN7" s="94">
        <f ca="1">IF(ISNA(DN$3),0,ROUND(INDEX(旅遊不便費率!$B$5:$CA$184,$A7,DN$3)*$A$3,0))</f>
        <v>32</v>
      </c>
      <c r="DO7" s="94">
        <f ca="1">IF(ISNA(DO$3),0,ROUND(INDEX(旅遊不便費率!$B$5:$CA$184,$A7,DO$3)*$A$3,0))</f>
        <v>162</v>
      </c>
      <c r="DP7" s="94">
        <f ca="1">IF(ISNA(DP$3),0,ROUND(INDEX(旅遊不便費率!$B$5:$CA$184,$A7,DP$3)*$A$3,0))</f>
        <v>7</v>
      </c>
      <c r="DQ7" s="94">
        <f ca="1">IF(ISNA(DQ$3),0,ROUND(INDEX(旅遊不便費率!$B$5:$CA$184,$A7,DQ$3)*$A$3,0))</f>
        <v>22</v>
      </c>
      <c r="DR7" s="95">
        <f t="shared" ca="1" si="15"/>
        <v>402</v>
      </c>
      <c r="DS7" s="93">
        <f t="shared" ca="1" si="16"/>
        <v>269</v>
      </c>
      <c r="DT7" s="94"/>
      <c r="DU7" s="94"/>
      <c r="DV7" s="94">
        <f ca="1">ROUND(VLOOKUP(DV$3,費率表彙總!$F$4:$G$404,2,FALSE)*$B7*$A$2,0)</f>
        <v>0</v>
      </c>
      <c r="DW7" s="94">
        <f ca="1">ROUND(VLOOKUP(DW$3,費率表彙總!$H$4:$I$804,2,FALSE)*$B7*$A$2,0)</f>
        <v>0</v>
      </c>
      <c r="DX7" s="94">
        <f ca="1">IF(ISNA(DX$56),0,ROUND(INDEX(實支實付_總保費!$B$4:$AE$183,$A7,DX$56)*$A$2,0))</f>
        <v>10</v>
      </c>
      <c r="DY7" s="94">
        <f ca="1">IF(ISNA(DY$56),0,ROUND(INDEX(重大燒燙傷_總保費!$B$4:$AE$183,$A7,DY$56)*$A$2,0))</f>
        <v>1</v>
      </c>
      <c r="DZ7" s="94" t="b">
        <f ca="1">IF(DZ$3&lt;&gt;0,MAX(1,ROUND(VLOOKUP(DZ$3,費率表彙總!$L$4:$O$34,2,FALSE)*$B7*$A$2,0))+MAX(1,ROUND(INDEX(海突甲門診_總保費!$B$4:$GS$183,$A7,DZ$56)*$A$2,0)+MAX(1,ROUND(INDEX(海突甲急診_總保費!$B$4:$GS$183,$A7,DZ$56)*$A$2,0),0)))</f>
        <v>0</v>
      </c>
      <c r="EA7" s="94" t="b">
        <f ca="1">IF(EA$3&lt;&gt;0,MAX(1,ROUND(VLOOKUP(EA$3,費率表彙總!$L$4:$R$34,5,FALSE)*$B7*$A$2,0))+MAX(1,ROUND(INDEX(海突乙門診_總保費!$B$4:$GS$183,$A7,EA$56)*$A$2,0)+MAX(1,ROUND(INDEX(海突乙急診_總保費!$B$4:$GS$183,$A7,EA$56)*$A$2,0),0)))</f>
        <v>0</v>
      </c>
      <c r="EB7" s="94">
        <f ca="1">ROUND(VLOOKUP(EB$3,費率表彙總!$S$4:$T$34,2,FALSE)*$B7*$A$2,0)</f>
        <v>0</v>
      </c>
      <c r="EC7" s="94">
        <f ca="1">IF(ISNA(EC$3),0,ROUND(INDEX(旅遊不便費率!$B$5:$CA$184,$A7,EC$3)*$A$3,0))</f>
        <v>32</v>
      </c>
      <c r="ED7" s="94">
        <f ca="1">IF(ISNA(ED$3),0,ROUND(INDEX(旅遊不便費率!$B$5:$CA$184,$A7,ED$3)*$A$3,0))</f>
        <v>162</v>
      </c>
      <c r="EE7" s="94">
        <f ca="1">IF(ISNA(EE$3),0,ROUND(INDEX(旅遊不便費率!$B$5:$CA$184,$A7,EE$3)*$A$3,0))</f>
        <v>7</v>
      </c>
      <c r="EF7" s="94">
        <f ca="1">IF(ISNA(EF$3),0,ROUND(INDEX(旅遊不便費率!$B$5:$CA$184,$A7,EF$3)*$A$3,0))</f>
        <v>22</v>
      </c>
      <c r="EG7" s="95">
        <f t="shared" ca="1" si="17"/>
        <v>503</v>
      </c>
      <c r="EH7" s="93">
        <f t="shared" ca="1" si="18"/>
        <v>337</v>
      </c>
      <c r="EI7" s="94"/>
      <c r="EJ7" s="94"/>
      <c r="EK7" s="94">
        <f ca="1">ROUND(VLOOKUP(EK$3,費率表彙總!$F$4:$G$404,2,FALSE)*$B7*$A$2,0)</f>
        <v>0</v>
      </c>
      <c r="EL7" s="94">
        <f ca="1">ROUND(VLOOKUP(EL$3,費率表彙總!$H$4:$I$804,2,FALSE)*$B7*$A$2,0)</f>
        <v>0</v>
      </c>
      <c r="EM7" s="94">
        <f ca="1">IF(ISNA(EM$56),0,ROUND(INDEX(實支實付_總保費!$B$4:$AE$183,$A7,EM$56)*$A$2,0))</f>
        <v>10</v>
      </c>
      <c r="EN7" s="94">
        <f ca="1">IF(ISNA(EN$56),0,ROUND(INDEX(重大燒燙傷_總保費!$B$4:$AE$183,$A7,EN$56)*$A$2,0))</f>
        <v>1</v>
      </c>
      <c r="EO7" s="94" t="b">
        <f ca="1">IF(EO$3&lt;&gt;0,MAX(1,ROUND(VLOOKUP(EO$3,費率表彙總!$L$4:$O$34,2,FALSE)*$B7*$A$2,0))+MAX(1,ROUND(INDEX(海突甲門診_總保費!$B$4:$GS$183,$A7,EO$56)*$A$2,0)+MAX(1,ROUND(INDEX(海突甲急診_總保費!$B$4:$GS$183,$A7,EO$56)*$A$2,0),0)))</f>
        <v>0</v>
      </c>
      <c r="EP7" s="94" t="b">
        <f ca="1">IF(EP$3&lt;&gt;0,MAX(1,ROUND(VLOOKUP(EP$3,費率表彙總!$L$4:$R$34,5,FALSE)*$B7*$A$2,0))+MAX(1,ROUND(INDEX(海突乙門診_總保費!$B$4:$GS$183,$A7,EP$56)*$A$2,0)+MAX(1,ROUND(INDEX(海突乙急診_總保費!$B$4:$GS$183,$A7,EP$56)*$A$2,0),0)))</f>
        <v>0</v>
      </c>
      <c r="EQ7" s="94">
        <f ca="1">ROUND(VLOOKUP(EQ$3,費率表彙總!$S$4:$T$34,2,FALSE)*$B7*$A$2,0)</f>
        <v>0</v>
      </c>
      <c r="ER7" s="94">
        <f ca="1">IF(ISNA(ER$3),0,ROUND(INDEX(旅遊不便費率!$B$5:$CA$184,$A7,ER$3)*$A$3,0))</f>
        <v>32</v>
      </c>
      <c r="ES7" s="94">
        <f ca="1">IF(ISNA(ES$3),0,ROUND(INDEX(旅遊不便費率!$B$5:$CA$184,$A7,ES$3)*$A$3,0))</f>
        <v>162</v>
      </c>
      <c r="ET7" s="94">
        <f ca="1">IF(ISNA(ET$3),0,ROUND(INDEX(旅遊不便費率!$B$5:$CA$184,$A7,ET$3)*$A$3,0))</f>
        <v>7</v>
      </c>
      <c r="EU7" s="94">
        <f ca="1">IF(ISNA(EU$3),0,ROUND(INDEX(旅遊不便費率!$B$5:$CA$184,$A7,EU$3)*$A$3,0))</f>
        <v>22</v>
      </c>
      <c r="EV7" s="95">
        <f t="shared" ca="1" si="19"/>
        <v>571</v>
      </c>
      <c r="EW7" s="93">
        <f t="shared" ca="1" si="20"/>
        <v>236</v>
      </c>
      <c r="EX7" s="94"/>
      <c r="EY7" s="94"/>
      <c r="EZ7" s="94">
        <f ca="1">ROUND(VLOOKUP(EZ$3,費率表彙總!$F$4:$G$404,2,FALSE)*$B7*$A$2,0)</f>
        <v>0</v>
      </c>
      <c r="FA7" s="94">
        <f ca="1">ROUND(VLOOKUP(FA$3,費率表彙總!$H$4:$I$804,2,FALSE)*$B7*$A$2,0)</f>
        <v>0</v>
      </c>
      <c r="FB7" s="94">
        <f ca="1">IF(ISNA(FB$56),0,ROUND(INDEX(實支實付_總保費!$B$4:$AE$183,$A7,FB$56)*$A$2,0))</f>
        <v>160</v>
      </c>
      <c r="FC7" s="94">
        <f ca="1">IF(ISNA(FC$56),0,ROUND(INDEX(重大燒燙傷_總保費!$B$4:$AE$183,$A7,FC$56)*$A$2,0))</f>
        <v>10</v>
      </c>
      <c r="FD7" s="94" t="b">
        <f ca="1">IF(FD$3&lt;&gt;0,MAX(1,ROUND(VLOOKUP(FD$3,費率表彙總!$L$4:$O$34,2,FALSE)*$B7*$A$2,0))+MAX(1,ROUND(INDEX(海突甲門診_總保費!$B$4:$GS$183,$A7,FD$56)*$A$2,0)+MAX(1,ROUND(INDEX(海突甲急診_總保費!$B$4:$GS$183,$A7,FD$56)*$A$2,0),0)))</f>
        <v>0</v>
      </c>
      <c r="FE7" s="94">
        <f ca="1">IF(FE$3&lt;&gt;0,MAX(1,ROUND(VLOOKUP(FE$3,費率表彙總!$L$4:$R$34,5,FALSE)*$B7*$A$2,0))+MAX(1,ROUND(INDEX(海突乙門診_總保費!$B$4:$GS$183,$A7,FE$56)*$A$2,0)+MAX(1,ROUND(INDEX(海突乙急診_總保費!$B$4:$GS$183,$A7,FE$56)*$A$2,0),0)))</f>
        <v>336</v>
      </c>
      <c r="FF7" s="94">
        <f ca="1">ROUND(VLOOKUP(FF$3,費率表彙總!$S$4:$T$34,2,FALSE)*$B7*$A$2,0)</f>
        <v>0</v>
      </c>
      <c r="FG7" s="94">
        <f ca="1">IF(ISNA(FG$3),0,ROUND(INDEX(旅遊不便費率!$B$5:$CA$184,$A7,FG$3)*$A$3,0))</f>
        <v>32</v>
      </c>
      <c r="FH7" s="94">
        <f ca="1">IF(ISNA(FH$3),0,ROUND(INDEX(旅遊不便費率!$B$5:$CA$184,$A7,FH$3)*$A$3,0))</f>
        <v>253</v>
      </c>
      <c r="FI7" s="94">
        <f ca="1">IF(ISNA(FI$3),0,ROUND(INDEX(旅遊不便費率!$B$5:$CA$184,$A7,FI$3)*$A$3,0))</f>
        <v>14</v>
      </c>
      <c r="FJ7" s="94">
        <f ca="1">IF(ISNA(FJ$3),0,ROUND(INDEX(旅遊不便費率!$B$5:$CA$184,$A7,FJ$3)*$A$3,0))</f>
        <v>40</v>
      </c>
      <c r="FK7" s="95">
        <f t="shared" ca="1" si="21"/>
        <v>1081</v>
      </c>
      <c r="FL7" s="93">
        <f t="shared" ca="1" si="22"/>
        <v>102</v>
      </c>
      <c r="FM7" s="94"/>
      <c r="FN7" s="94"/>
      <c r="FO7" s="94">
        <f ca="1">ROUND(VLOOKUP(FO$3,費率表彙總!$F$4:$G$404,2,FALSE)*$B7*$A$2,0)</f>
        <v>0</v>
      </c>
      <c r="FP7" s="94">
        <f ca="1">ROUND(VLOOKUP(FP$3,費率表彙總!$H$4:$I$804,2,FALSE)*$B7*$A$2,0)</f>
        <v>0</v>
      </c>
      <c r="FQ7" s="94">
        <f ca="1">IF(ISNA(FQ$56),0,ROUND(INDEX(實支實付_總保費!$B$4:$AE$183,$A7,FQ$56)*$A$2,0))</f>
        <v>32</v>
      </c>
      <c r="FR7" s="94">
        <f ca="1">IF(ISNA(FR$56),0,ROUND(INDEX(重大燒燙傷_總保費!$B$4:$AE$183,$A7,FR$56)*$A$2,0))</f>
        <v>2</v>
      </c>
      <c r="FS7" s="94" t="b">
        <f ca="1">IF(FS$3&lt;&gt;0,MAX(1,ROUND(VLOOKUP(FS$3,費率表彙總!$L$4:$O$34,2,FALSE)*$B7*$A$2,0))+MAX(1,ROUND(INDEX(海突甲門診_總保費!$B$4:$GS$183,$A7,FS$56)*$A$2,0)+MAX(1,ROUND(INDEX(海突甲急診_總保費!$B$4:$GS$183,$A7,FS$56)*$A$2,0),0)))</f>
        <v>0</v>
      </c>
      <c r="FT7" s="94">
        <f ca="1">IF(FT$3&lt;&gt;0,MAX(1,ROUND(VLOOKUP(FT$3,費率表彙總!$L$4:$R$34,5,FALSE)*$B7*$A$2,0))+MAX(1,ROUND(INDEX(海突乙門診_總保費!$B$4:$GS$183,$A7,FT$56)*$A$2,0)+MAX(1,ROUND(INDEX(海突乙急診_總保費!$B$4:$GS$183,$A7,FT$56)*$A$2,0),0)))</f>
        <v>176</v>
      </c>
      <c r="FU7" s="94">
        <f ca="1">ROUND(VLOOKUP(FU$3,費率表彙總!$S$4:$T$34,2,FALSE)*$B7*$A$2,0)</f>
        <v>0</v>
      </c>
      <c r="FV7" s="94">
        <f ca="1">IF(ISNA(FV$3),0,ROUND(INDEX(旅遊不便費率!$B$5:$CA$184,$A7,FV$3)*$A$3,0))</f>
        <v>32</v>
      </c>
      <c r="FW7" s="94">
        <f ca="1">IF(ISNA(FW$3),0,ROUND(INDEX(旅遊不便費率!$B$5:$CA$184,$A7,FW$3)*$A$3,0))</f>
        <v>253</v>
      </c>
      <c r="FX7" s="94">
        <f ca="1">IF(ISNA(FX$3),0,ROUND(INDEX(旅遊不便費率!$B$5:$CA$184,$A7,FX$3)*$A$3,0))</f>
        <v>14</v>
      </c>
      <c r="FY7" s="94">
        <f ca="1">IF(ISNA(FY$3),0,ROUND(INDEX(旅遊不便費率!$B$5:$CA$184,$A7,FY$3)*$A$3,0))</f>
        <v>40</v>
      </c>
      <c r="FZ7" s="95">
        <f t="shared" ca="1" si="23"/>
        <v>651</v>
      </c>
      <c r="GA7" s="93">
        <f t="shared" ca="1" si="24"/>
        <v>168</v>
      </c>
      <c r="GB7" s="94"/>
      <c r="GC7" s="94"/>
      <c r="GD7" s="94">
        <f ca="1">ROUND(VLOOKUP(GD$3,費率表彙總!$F$4:$G$404,2,FALSE)*$B7*$A$2,0)</f>
        <v>0</v>
      </c>
      <c r="GE7" s="94">
        <f ca="1">ROUND(VLOOKUP(GE$3,費率表彙總!$H$4:$I$804,2,FALSE)*$B7*$A$2,0)</f>
        <v>0</v>
      </c>
      <c r="GF7" s="94">
        <f ca="1">IF(ISNA(GF$56),0,ROUND(INDEX(實支實付_總保費!$B$4:$AE$183,$A7,GF$56)*$A$2,0))</f>
        <v>53</v>
      </c>
      <c r="GG7" s="94">
        <f ca="1">IF(ISNA(GG$56),0,ROUND(INDEX(重大燒燙傷_總保費!$B$4:$AE$183,$A7,GG$56)*$A$2,0))</f>
        <v>3</v>
      </c>
      <c r="GH7" s="94" t="b">
        <f ca="1">IF(GH$3&lt;&gt;0,MAX(1,ROUND(VLOOKUP(GH$3,費率表彙總!$L$4:$O$34,2,FALSE)*$B7*$A$2,0))+MAX(1,ROUND(INDEX(海突甲門診_總保費!$B$4:$GS$183,$A7,GH$56)*$A$2,0)+MAX(1,ROUND(INDEX(海突甲急診_總保費!$B$4:$GS$183,$A7,GH$56)*$A$2,0),0)))</f>
        <v>0</v>
      </c>
      <c r="GI7" s="94">
        <f ca="1">IF(GI$3&lt;&gt;0,MAX(1,ROUND(VLOOKUP(GI$3,費率表彙總!$L$4:$R$34,5,FALSE)*$B7*$A$2,0))+MAX(1,ROUND(INDEX(海突乙門診_總保費!$B$4:$GS$183,$A7,GI$56)*$A$2,0)+MAX(1,ROUND(INDEX(海突乙急診_總保費!$B$4:$GS$183,$A7,GI$56)*$A$2,0),0)))</f>
        <v>279</v>
      </c>
      <c r="GJ7" s="94">
        <f ca="1">ROUND(VLOOKUP(GJ$3,費率表彙總!$S$4:$T$34,2,FALSE)*$B7*$A$2,0)</f>
        <v>0</v>
      </c>
      <c r="GK7" s="94">
        <f ca="1">IF(ISNA(GK$3),0,ROUND(INDEX(旅遊不便費率!$B$5:$CA$184,$A7,GK$3)*$A$3,0))</f>
        <v>32</v>
      </c>
      <c r="GL7" s="94">
        <f ca="1">IF(ISNA(GL$3),0,ROUND(INDEX(旅遊不便費率!$B$5:$CA$184,$A7,GL$3)*$A$3,0))</f>
        <v>253</v>
      </c>
      <c r="GM7" s="94">
        <f ca="1">IF(ISNA(GM$3),0,ROUND(INDEX(旅遊不便費率!$B$5:$CA$184,$A7,GM$3)*$A$3,0))</f>
        <v>14</v>
      </c>
      <c r="GN7" s="94">
        <f ca="1">IF(ISNA(GN$3),0,ROUND(INDEX(旅遊不便費率!$B$5:$CA$184,$A7,GN$3)*$A$3,0))</f>
        <v>40</v>
      </c>
      <c r="GO7" s="95">
        <f t="shared" ca="1" si="25"/>
        <v>842</v>
      </c>
      <c r="GP7" s="93">
        <f t="shared" ca="1" si="26"/>
        <v>168</v>
      </c>
      <c r="GQ7" s="94"/>
      <c r="GR7" s="94"/>
      <c r="GS7" s="94">
        <f ca="1">ROUND(VLOOKUP(GS$3,費率表彙總!$F$4:$G$404,2,FALSE)*$B7*$A$2,0)</f>
        <v>0</v>
      </c>
      <c r="GT7" s="94">
        <f ca="1">ROUND(VLOOKUP(GT$3,費率表彙總!$H$4:$I$804,2,FALSE)*$B7*$A$2,0)</f>
        <v>0</v>
      </c>
      <c r="GU7" s="94">
        <f ca="1">IF(ISNA(GU$56),0,ROUND(INDEX(實支實付_總保費!$B$4:$AE$183,$A7,GU$56)*$A$2,0))</f>
        <v>107</v>
      </c>
      <c r="GV7" s="94">
        <f ca="1">IF(ISNA(GV$56),0,ROUND(INDEX(重大燒燙傷_總保費!$B$4:$AE$183,$A7,GV$56)*$A$2,0))</f>
        <v>6</v>
      </c>
      <c r="GW7" s="94" t="b">
        <f ca="1">IF(GW$3&lt;&gt;0,MAX(1,ROUND(VLOOKUP(GW$3,費率表彙總!$L$4:$O$34,2,FALSE)*$B7*$A$2,0))+MAX(1,ROUND(INDEX(海突甲門診_總保費!$B$4:$GS$183,$A7,GW$56)*$A$2,0)+MAX(1,ROUND(INDEX(海突甲急診_總保費!$B$4:$GS$183,$A7,GW$56)*$A$2,0),0)))</f>
        <v>0</v>
      </c>
      <c r="GX7" s="94">
        <f ca="1">IF(GX$3&lt;&gt;0,MAX(1,ROUND(VLOOKUP(GX$3,費率表彙總!$L$4:$R$34,5,FALSE)*$B7*$A$2,0))+MAX(1,ROUND(INDEX(海突乙門診_總保費!$B$4:$GS$183,$A7,GX$56)*$A$2,0)+MAX(1,ROUND(INDEX(海突乙急診_總保費!$B$4:$GS$183,$A7,GX$56)*$A$2,0),0)))</f>
        <v>176</v>
      </c>
      <c r="GY7" s="94">
        <f ca="1">ROUND(VLOOKUP(GY$3,費率表彙總!$S$4:$T$34,2,FALSE)*$B7*$A$2,0)</f>
        <v>0</v>
      </c>
      <c r="GZ7" s="94">
        <f ca="1">IF(ISNA(GZ$3),0,ROUND(INDEX(旅遊不便費率!$B$5:$CA$184,$A7,GZ$3)*$A$3,0))</f>
        <v>32</v>
      </c>
      <c r="HA7" s="94">
        <f ca="1">IF(ISNA(HA$3),0,ROUND(INDEX(旅遊不便費率!$B$5:$CA$184,$A7,HA$3)*$A$3,0))</f>
        <v>253</v>
      </c>
      <c r="HB7" s="94">
        <f ca="1">IF(ISNA(HB$3),0,ROUND(INDEX(旅遊不便費率!$B$5:$CA$184,$A7,HB$3)*$A$3,0))</f>
        <v>14</v>
      </c>
      <c r="HC7" s="94">
        <f ca="1">IF(ISNA(HC$3),0,ROUND(INDEX(旅遊不便費率!$B$5:$CA$184,$A7,HC$3)*$A$3,0))</f>
        <v>40</v>
      </c>
      <c r="HD7" s="95">
        <f t="shared" ca="1" si="27"/>
        <v>796</v>
      </c>
      <c r="HE7" s="93">
        <f t="shared" ca="1" si="28"/>
        <v>168</v>
      </c>
      <c r="HF7" s="94"/>
      <c r="HG7" s="94"/>
      <c r="HH7" s="94">
        <f ca="1">ROUND(VLOOKUP(HH$3,費率表彙總!$F$4:$G$404,2,FALSE)*$B7*$A$2,0)</f>
        <v>0</v>
      </c>
      <c r="HI7" s="94">
        <f ca="1">ROUND(VLOOKUP(HI$3,費率表彙總!$H$4:$I$804,2,FALSE)*$B7*$A$2,0)</f>
        <v>0</v>
      </c>
      <c r="HJ7" s="94">
        <f ca="1">IF(ISNA(HJ$56),0,ROUND(INDEX(實支實付_總保費!$B$4:$AE$183,$A7,HJ$56)*$A$2,0))</f>
        <v>107</v>
      </c>
      <c r="HK7" s="94">
        <f ca="1">IF(ISNA(HK$56),0,ROUND(INDEX(重大燒燙傷_總保費!$B$4:$AE$183,$A7,HK$56)*$A$2,0))</f>
        <v>6</v>
      </c>
      <c r="HL7" s="94" t="b">
        <f ca="1">IF(HL$3&lt;&gt;0,MAX(1,ROUND(VLOOKUP(HL$3,費率表彙總!$L$4:$O$34,2,FALSE)*$B7*$A$2,0))+MAX(1,ROUND(INDEX(海突甲門診_總保費!$B$4:$GS$183,$A7,HL$56)*$A$2,0)+MAX(1,ROUND(INDEX(海突甲急診_總保費!$B$4:$GS$183,$A7,HL$56)*$A$2,0),0)))</f>
        <v>0</v>
      </c>
      <c r="HM7" s="94">
        <f ca="1">IF(HM$3&lt;&gt;0,MAX(1,ROUND(VLOOKUP(HM$3,費率表彙總!$L$4:$R$34,5,FALSE)*$B7*$A$2,0))+MAX(1,ROUND(INDEX(海突乙門診_總保費!$B$4:$GS$183,$A7,HM$56)*$A$2,0)+MAX(1,ROUND(INDEX(海突乙急診_總保費!$B$4:$GS$183,$A7,HM$56)*$A$2,0),0)))</f>
        <v>176</v>
      </c>
      <c r="HN7" s="94">
        <f ca="1">ROUND(VLOOKUP(HN$3,費率表彙總!$S$4:$T$34,2,FALSE)*$B7*$A$2,0)</f>
        <v>0</v>
      </c>
      <c r="HO7" s="94">
        <f ca="1">IF(ISNA(HO$3),0,ROUND(INDEX(旅遊不便費率!$B$5:$CA$184,$A7,HO$3)*$A$3,0))</f>
        <v>32</v>
      </c>
      <c r="HP7" s="94">
        <f ca="1">IF(ISNA(HP$3),0,ROUND(INDEX(旅遊不便費率!$B$5:$CA$184,$A7,HP$3)*$A$3,0))</f>
        <v>253</v>
      </c>
      <c r="HQ7" s="94">
        <f ca="1">IF(ISNA(HQ$3),0,ROUND(INDEX(旅遊不便費率!$B$5:$CA$184,$A7,HQ$3)*$A$3,0))</f>
        <v>14</v>
      </c>
      <c r="HR7" s="94">
        <f ca="1">IF(ISNA(HR$3),0,ROUND(INDEX(旅遊不便費率!$B$5:$CA$184,$A7,HR$3)*$A$3,0))</f>
        <v>40</v>
      </c>
      <c r="HS7" s="95">
        <f t="shared" ca="1" si="29"/>
        <v>796</v>
      </c>
    </row>
    <row r="8" spans="1:227">
      <c r="A8" s="83">
        <v>4</v>
      </c>
      <c r="B8" s="104">
        <f>VLOOKUP(A8,費率表彙總!$A$4:$B$183,2,FALSE)</f>
        <v>0.13200000000000001</v>
      </c>
      <c r="C8" s="93">
        <f t="shared" ca="1" si="0"/>
        <v>132</v>
      </c>
      <c r="D8" s="94"/>
      <c r="E8" s="94"/>
      <c r="F8" s="94">
        <f ca="1">ROUND(VLOOKUP(F$3,費率表彙總!$F$4:$G$404,2,FALSE)*$B8*$A$2,0)</f>
        <v>0</v>
      </c>
      <c r="G8" s="94">
        <f ca="1">ROUND(VLOOKUP(G$3,費率表彙總!$H$4:$I$804,2,FALSE)*$B8*$A$2,0)</f>
        <v>0</v>
      </c>
      <c r="H8" s="94">
        <f ca="1">IF(ISNA(H$56),0,ROUND(INDEX(實支實付_總保費!$B$4:$AE$183,$A8,H$56)*$A$2,0))</f>
        <v>0</v>
      </c>
      <c r="I8" s="94">
        <f ca="1">IF(ISNA(I$56),0,ROUND(INDEX(重大燒燙傷_總保費!$B$4:$AE$183,$A8,I$56)*$A$2,0))</f>
        <v>0</v>
      </c>
      <c r="J8" s="94" t="b">
        <f ca="1">IF(J$3&lt;&gt;0,MAX(1,ROUND(VLOOKUP(J$3,費率表彙總!$L$4:$O$34,2,FALSE)*$B8*$A$2,0))+MAX(1,ROUND(INDEX(海突甲門診_總保費!$B$4:$GS$183,$A8,J$56)*$A$2,0)+MAX(1,ROUND(INDEX(海突甲急診_總保費!$B$4:$GS$183,$A8,J$56)*$A$2,0),0)))</f>
        <v>0</v>
      </c>
      <c r="K8" s="94">
        <f ca="1">IF(K$3&lt;&gt;0,MAX(1,ROUND(VLOOKUP(K$3,費率表彙總!$L$4:$R$34,5,FALSE)*$B8*$A$2,0))+MAX(1,ROUND(INDEX(海突乙門診_總保費!$B$4:$GS$183,$A8,K$56)*$A$2,0)+MAX(1,ROUND(INDEX(海突乙急診_總保費!$B$4:$GS$183,$A8,K$56)*$A$2,0),0)))</f>
        <v>120</v>
      </c>
      <c r="L8" s="94">
        <f ca="1">ROUND(VLOOKUP(L$3,費率表彙總!$S$4:$T$34,2,FALSE)*$B8*$A$2,0)</f>
        <v>0</v>
      </c>
      <c r="M8" s="94">
        <f ca="1">IF(ISNA(M$3),0,ROUND(INDEX(旅遊不便費率!$B$5:$CA$184,$A8,M$3)*$A$3,0))</f>
        <v>0</v>
      </c>
      <c r="N8" s="94">
        <f ca="1">IF(ISNA(N$3),0,ROUND(INDEX(旅遊不便費率!$B$5:$CA$184,$A8,N$3)*$A$3,0))</f>
        <v>0</v>
      </c>
      <c r="O8" s="94">
        <f ca="1">IF(ISNA(O$3),0,ROUND(INDEX(旅遊不便費率!$B$5:$CA$184,$A8,O$3)*$A$3,0))</f>
        <v>0</v>
      </c>
      <c r="P8" s="94">
        <f ca="1">IF(ISNA(P$3),0,ROUND(INDEX(旅遊不便費率!$B$5:$CA$184,$A8,P$3)*$A$3,0))</f>
        <v>0</v>
      </c>
      <c r="Q8" s="95">
        <f t="shared" ca="1" si="1"/>
        <v>252</v>
      </c>
      <c r="R8" s="93">
        <f t="shared" ca="1" si="2"/>
        <v>132</v>
      </c>
      <c r="S8" s="94"/>
      <c r="T8" s="94"/>
      <c r="U8" s="94">
        <f ca="1">ROUND(VLOOKUP(U$3,費率表彙總!$F$4:$G$404,2,FALSE)*$B8*$A$2,0)</f>
        <v>0</v>
      </c>
      <c r="V8" s="94">
        <f ca="1">ROUND(VLOOKUP(V$3,費率表彙總!$H$4:$I$804,2,FALSE)*$B8*$A$2,0)</f>
        <v>0</v>
      </c>
      <c r="W8" s="94">
        <f ca="1">IF(ISNA(W$56),0,ROUND(INDEX(實支實付_總保費!$B$4:$AE$183,$A8,W$56)*$A$2,0))</f>
        <v>0</v>
      </c>
      <c r="X8" s="94">
        <f ca="1">IF(ISNA(X$56),0,ROUND(INDEX(重大燒燙傷_總保費!$B$4:$AE$183,$A8,X$56)*$A$2,0))</f>
        <v>0</v>
      </c>
      <c r="Y8" s="94" t="b">
        <f ca="1">IF(Y$3&lt;&gt;0,MAX(1,ROUND(VLOOKUP(Y$3,費率表彙總!$L$4:$O$34,2,FALSE)*$B8*$A$2,0))+MAX(1,ROUND(INDEX(海突甲門診_總保費!$B$4:$GS$183,$A8,Y$56)*$A$2,0)+MAX(1,ROUND(INDEX(海突甲急診_總保費!$B$4:$GS$183,$A8,Y$56)*$A$2,0),0)))</f>
        <v>0</v>
      </c>
      <c r="Z8" s="94">
        <f ca="1">IF(Z$3&lt;&gt;0,MAX(1,ROUND(VLOOKUP(Z$3,費率表彙總!$L$4:$R$34,5,FALSE)*$B8*$A$2,0))+MAX(1,ROUND(INDEX(海突乙門診_總保費!$B$4:$GS$183,$A8,Z$56)*$A$2,0)+MAX(1,ROUND(INDEX(海突乙急診_總保費!$B$4:$GS$183,$A8,Z$56)*$A$2,0),0)))</f>
        <v>120</v>
      </c>
      <c r="AA8" s="94">
        <f ca="1">ROUND(VLOOKUP(AA$3,費率表彙總!$S$4:$T$34,2,FALSE)*$B8*$A$2,0)</f>
        <v>0</v>
      </c>
      <c r="AB8" s="94">
        <f ca="1">IF(ISNA(AB$3),0,ROUND(INDEX(旅遊不便費率!$B$5:$CA$184,$A8,AB$3)*$A$3,0))</f>
        <v>0</v>
      </c>
      <c r="AC8" s="94">
        <f ca="1">IF(ISNA(AC$3),0,ROUND(INDEX(旅遊不便費率!$B$5:$CA$184,$A8,AC$3)*$A$3,0))</f>
        <v>0</v>
      </c>
      <c r="AD8" s="94">
        <f ca="1">IF(ISNA(AD$3),0,ROUND(INDEX(旅遊不便費率!$B$5:$CA$184,$A8,AD$3)*$A$3,0))</f>
        <v>0</v>
      </c>
      <c r="AE8" s="94">
        <f ca="1">IF(ISNA(AE$3),0,ROUND(INDEX(旅遊不便費率!$B$5:$CA$184,$A8,AE$3)*$A$3,0))</f>
        <v>0</v>
      </c>
      <c r="AF8" s="95">
        <f t="shared" ca="1" si="3"/>
        <v>252</v>
      </c>
      <c r="AG8" s="93">
        <f t="shared" ca="1" si="4"/>
        <v>219</v>
      </c>
      <c r="AH8" s="94"/>
      <c r="AI8" s="94"/>
      <c r="AJ8" s="94">
        <f ca="1">ROUND(VLOOKUP(AJ$3,費率表彙總!$F$4:$G$404,2,FALSE)*$B8*$A$2,0)</f>
        <v>0</v>
      </c>
      <c r="AK8" s="94">
        <f ca="1">ROUND(VLOOKUP(AK$3,費率表彙總!$H$4:$I$804,2,FALSE)*$B8*$A$2,0)</f>
        <v>0</v>
      </c>
      <c r="AL8" s="94">
        <f ca="1">IF(ISNA(AL$56),0,ROUND(INDEX(實支實付_總保費!$B$4:$AE$183,$A8,AL$56)*$A$2,0))</f>
        <v>0</v>
      </c>
      <c r="AM8" s="94">
        <f ca="1">IF(ISNA(AM$56),0,ROUND(INDEX(重大燒燙傷_總保費!$B$4:$AE$183,$A8,AM$56)*$A$2,0))</f>
        <v>0</v>
      </c>
      <c r="AN8" s="94" t="b">
        <f ca="1">IF(AN$3&lt;&gt;0,MAX(1,ROUND(VLOOKUP(AN$3,費率表彙總!$L$4:$O$34,2,FALSE)*$B8*$A$2,0))+MAX(1,ROUND(INDEX(海突甲門診_總保費!$B$4:$GS$183,$A8,AN$56)*$A$2,0)+MAX(1,ROUND(INDEX(海突甲急診_總保費!$B$4:$GS$183,$A8,AN$56)*$A$2,0),0)))</f>
        <v>0</v>
      </c>
      <c r="AO8" s="94">
        <f ca="1">IF(AO$3&lt;&gt;0,MAX(1,ROUND(VLOOKUP(AO$3,費率表彙總!$L$4:$R$34,5,FALSE)*$B8*$A$2,0))+MAX(1,ROUND(INDEX(海突乙門診_總保費!$B$4:$GS$183,$A8,AO$56)*$A$2,0)+MAX(1,ROUND(INDEX(海突乙急診_總保費!$B$4:$GS$183,$A8,AO$56)*$A$2,0),0)))</f>
        <v>195</v>
      </c>
      <c r="AP8" s="94">
        <f ca="1">ROUND(VLOOKUP(AP$3,費率表彙總!$S$4:$T$34,2,FALSE)*$B8*$A$2,0)</f>
        <v>0</v>
      </c>
      <c r="AQ8" s="94">
        <f ca="1">IF(ISNA(AQ$3),0,ROUND(INDEX(旅遊不便費率!$B$5:$CA$184,$A8,AQ$3)*$A$3,0))</f>
        <v>0</v>
      </c>
      <c r="AR8" s="94">
        <f ca="1">IF(ISNA(AR$3),0,ROUND(INDEX(旅遊不便費率!$B$5:$CA$184,$A8,AR$3)*$A$3,0))</f>
        <v>0</v>
      </c>
      <c r="AS8" s="94">
        <f ca="1">IF(ISNA(AS$3),0,ROUND(INDEX(旅遊不便費率!$B$5:$CA$184,$A8,AS$3)*$A$3,0))</f>
        <v>0</v>
      </c>
      <c r="AT8" s="94">
        <f ca="1">IF(ISNA(AT$3),0,ROUND(INDEX(旅遊不便費率!$B$5:$CA$184,$A8,AT$3)*$A$3,0))</f>
        <v>0</v>
      </c>
      <c r="AU8" s="95">
        <f t="shared" ca="1" si="5"/>
        <v>414</v>
      </c>
      <c r="AV8" s="93">
        <f t="shared" ca="1" si="6"/>
        <v>349</v>
      </c>
      <c r="AW8" s="94"/>
      <c r="AX8" s="94"/>
      <c r="AY8" s="94">
        <f ca="1">ROUND(VLOOKUP(AY$3,費率表彙總!$F$4:$G$404,2,FALSE)*$B8*$A$2,0)</f>
        <v>0</v>
      </c>
      <c r="AZ8" s="94">
        <f ca="1">ROUND(VLOOKUP(AZ$3,費率表彙總!$H$4:$I$804,2,FALSE)*$B8*$A$2,0)</f>
        <v>0</v>
      </c>
      <c r="BA8" s="94">
        <f ca="1">IF(ISNA(BA$56),0,ROUND(INDEX(實支實付_總保費!$B$4:$AE$183,$A8,BA$56)*$A$2,0))</f>
        <v>0</v>
      </c>
      <c r="BB8" s="94">
        <f ca="1">IF(ISNA(BB$56),0,ROUND(INDEX(重大燒燙傷_總保費!$B$4:$AE$183,$A8,BB$56)*$A$2,0))</f>
        <v>0</v>
      </c>
      <c r="BC8" s="94" t="b">
        <f ca="1">IF(BC$3&lt;&gt;0,MAX(1,ROUND(VLOOKUP(BC$3,費率表彙總!$L$4:$O$34,2,FALSE)*$B8*$A$2,0))+MAX(1,ROUND(INDEX(海突甲門診_總保費!$B$4:$GS$183,$A8,BC$56)*$A$2,0)+MAX(1,ROUND(INDEX(海突甲急診_總保費!$B$4:$GS$183,$A8,BC$56)*$A$2,0),0)))</f>
        <v>0</v>
      </c>
      <c r="BD8" s="94">
        <f ca="1">IF(BD$3&lt;&gt;0,MAX(1,ROUND(VLOOKUP(BD$3,費率表彙總!$L$4:$R$34,5,FALSE)*$B8*$A$2,0))+MAX(1,ROUND(INDEX(海突乙門診_總保費!$B$4:$GS$183,$A8,BD$56)*$A$2,0)+MAX(1,ROUND(INDEX(海突乙急診_總保費!$B$4:$GS$183,$A8,BD$56)*$A$2,0),0)))</f>
        <v>300</v>
      </c>
      <c r="BE8" s="94">
        <f ca="1">ROUND(VLOOKUP(BE$3,費率表彙總!$S$4:$T$34,2,FALSE)*$B8*$A$2,0)</f>
        <v>0</v>
      </c>
      <c r="BF8" s="94">
        <f ca="1">IF(ISNA(BF$3),0,ROUND(INDEX(旅遊不便費率!$B$5:$CA$184,$A8,BF$3)*$A$3,0))</f>
        <v>0</v>
      </c>
      <c r="BG8" s="94">
        <f ca="1">IF(ISNA(BG$3),0,ROUND(INDEX(旅遊不便費率!$B$5:$CA$184,$A8,BG$3)*$A$3,0))</f>
        <v>0</v>
      </c>
      <c r="BH8" s="94">
        <f ca="1">IF(ISNA(BH$3),0,ROUND(INDEX(旅遊不便費率!$B$5:$CA$184,$A8,BH$3)*$A$3,0))</f>
        <v>0</v>
      </c>
      <c r="BI8" s="94">
        <f ca="1">IF(ISNA(BI$3),0,ROUND(INDEX(旅遊不便費率!$B$5:$CA$184,$A8,BI$3)*$A$3,0))</f>
        <v>0</v>
      </c>
      <c r="BJ8" s="95">
        <f t="shared" ca="1" si="7"/>
        <v>649</v>
      </c>
      <c r="BK8" s="93">
        <f t="shared" ca="1" si="8"/>
        <v>438</v>
      </c>
      <c r="BL8" s="94"/>
      <c r="BM8" s="94"/>
      <c r="BN8" s="94">
        <f ca="1">ROUND(VLOOKUP(BN$3,費率表彙總!$F$4:$G$404,2,FALSE)*$B8*$A$2,0)</f>
        <v>0</v>
      </c>
      <c r="BO8" s="94">
        <f ca="1">ROUND(VLOOKUP(BO$3,費率表彙總!$H$4:$I$804,2,FALSE)*$B8*$A$2,0)</f>
        <v>0</v>
      </c>
      <c r="BP8" s="94">
        <f ca="1">IF(ISNA(BP$56),0,ROUND(INDEX(實支實付_總保費!$B$4:$AE$183,$A8,BP$56)*$A$2,0))</f>
        <v>0</v>
      </c>
      <c r="BQ8" s="94">
        <f ca="1">IF(ISNA(BQ$56),0,ROUND(INDEX(重大燒燙傷_總保費!$B$4:$AE$183,$A8,BQ$56)*$A$2,0))</f>
        <v>0</v>
      </c>
      <c r="BR8" s="94" t="b">
        <f ca="1">IF(BR$3&lt;&gt;0,MAX(1,ROUND(VLOOKUP(BR$3,費率表彙總!$L$4:$O$34,2,FALSE)*$B8*$A$2,0))+MAX(1,ROUND(INDEX(海突甲門診_總保費!$B$4:$GS$183,$A8,BR$56)*$A$2,0)+MAX(1,ROUND(INDEX(海突甲急診_總保費!$B$4:$GS$183,$A8,BR$56)*$A$2,0),0)))</f>
        <v>0</v>
      </c>
      <c r="BS8" s="94">
        <f ca="1">IF(BS$3&lt;&gt;0,MAX(1,ROUND(VLOOKUP(BS$3,費率表彙總!$L$4:$R$34,5,FALSE)*$B8*$A$2,0))+MAX(1,ROUND(INDEX(海突乙門診_總保費!$B$4:$GS$183,$A8,BS$56)*$A$2,0)+MAX(1,ROUND(INDEX(海突乙急診_總保費!$B$4:$GS$183,$A8,BS$56)*$A$2,0),0)))</f>
        <v>366</v>
      </c>
      <c r="BT8" s="94">
        <f ca="1">ROUND(VLOOKUP(BT$3,費率表彙總!$S$4:$T$34,2,FALSE)*$B8*$A$2,0)</f>
        <v>0</v>
      </c>
      <c r="BU8" s="94">
        <f ca="1">IF(ISNA(BU$3),0,ROUND(INDEX(旅遊不便費率!$B$5:$CA$184,$A8,BU$3)*$A$3,0))</f>
        <v>0</v>
      </c>
      <c r="BV8" s="94">
        <f ca="1">IF(ISNA(BV$3),0,ROUND(INDEX(旅遊不便費率!$B$5:$CA$184,$A8,BV$3)*$A$3,0))</f>
        <v>0</v>
      </c>
      <c r="BW8" s="94">
        <f ca="1">IF(ISNA(BW$3),0,ROUND(INDEX(旅遊不便費率!$B$5:$CA$184,$A8,BW$3)*$A$3,0))</f>
        <v>0</v>
      </c>
      <c r="BX8" s="94">
        <f ca="1">IF(ISNA(BX$3),0,ROUND(INDEX(旅遊不便費率!$B$5:$CA$184,$A8,BX$3)*$A$3,0))</f>
        <v>0</v>
      </c>
      <c r="BY8" s="95">
        <f t="shared" ca="1" si="9"/>
        <v>804</v>
      </c>
      <c r="BZ8" s="93">
        <f t="shared" ca="1" si="10"/>
        <v>88</v>
      </c>
      <c r="CA8" s="94"/>
      <c r="CB8" s="94"/>
      <c r="CC8" s="94">
        <f ca="1">ROUND(VLOOKUP(CC$3,費率表彙總!$F$4:$G$404,2,FALSE)*$B8*$A$2,0)</f>
        <v>0</v>
      </c>
      <c r="CD8" s="94">
        <f ca="1">ROUND(VLOOKUP(CD$3,費率表彙總!$H$4:$I$804,2,FALSE)*$B8*$A$2,0)</f>
        <v>0</v>
      </c>
      <c r="CE8" s="94">
        <f ca="1">IF(ISNA(CE$56),0,ROUND(INDEX(實支實付_總保費!$B$4:$AE$183,$A8,CE$56)*$A$2,0))</f>
        <v>14</v>
      </c>
      <c r="CF8" s="94">
        <f ca="1">IF(ISNA(CF$56),0,ROUND(INDEX(重大燒燙傷_總保費!$B$4:$AE$183,$A8,CF$56)*$A$2,0))</f>
        <v>1</v>
      </c>
      <c r="CG8" s="94" t="b">
        <f ca="1">IF(CG$3&lt;&gt;0,MAX(1,ROUND(VLOOKUP(CG$3,費率表彙總!$L$4:$O$34,2,FALSE)*$B8*$A$2,0))+MAX(1,ROUND(INDEX(海突甲門診_總保費!$B$4:$GS$183,$A8,CG$56)*$A$2,0)+MAX(1,ROUND(INDEX(海突甲急診_總保費!$B$4:$GS$183,$A8,CG$56)*$A$2,0),0)))</f>
        <v>0</v>
      </c>
      <c r="CH8" s="94" t="b">
        <f ca="1">IF(CH$3&lt;&gt;0,MAX(1,ROUND(VLOOKUP(CH$3,費率表彙總!$L$4:$R$34,5,FALSE)*$B8*$A$2,0))+MAX(1,ROUND(INDEX(海突乙門診_總保費!$B$4:$GS$183,$A8,CH$56)*$A$2,0)+MAX(1,ROUND(INDEX(海突乙急診_總保費!$B$4:$GS$183,$A8,CH$56)*$A$2,0),0)))</f>
        <v>0</v>
      </c>
      <c r="CI8" s="94">
        <f ca="1">ROUND(VLOOKUP(CI$3,費率表彙總!$S$4:$T$34,2,FALSE)*$B8*$A$2,0)</f>
        <v>0</v>
      </c>
      <c r="CJ8" s="94">
        <f ca="1">IF(ISNA(CJ$3),0,ROUND(INDEX(旅遊不便費率!$B$5:$CA$184,$A8,CJ$3)*$A$3,0))</f>
        <v>42</v>
      </c>
      <c r="CK8" s="94">
        <f ca="1">IF(ISNA(CK$3),0,ROUND(INDEX(旅遊不便費率!$B$5:$CA$184,$A8,CK$3)*$A$3,0))</f>
        <v>212</v>
      </c>
      <c r="CL8" s="94">
        <f ca="1">IF(ISNA(CL$3),0,ROUND(INDEX(旅遊不便費率!$B$5:$CA$184,$A8,CL$3)*$A$3,0))</f>
        <v>8</v>
      </c>
      <c r="CM8" s="94">
        <f ca="1">IF(ISNA(CM$3),0,ROUND(INDEX(旅遊不便費率!$B$5:$CA$184,$A8,CM$3)*$A$3,0))</f>
        <v>28</v>
      </c>
      <c r="CN8" s="95">
        <f t="shared" ca="1" si="11"/>
        <v>393</v>
      </c>
      <c r="CO8" s="93">
        <f t="shared" ca="1" si="12"/>
        <v>132</v>
      </c>
      <c r="CP8" s="94"/>
      <c r="CQ8" s="94"/>
      <c r="CR8" s="94">
        <f ca="1">ROUND(VLOOKUP(CR$3,費率表彙總!$F$4:$G$404,2,FALSE)*$B8*$A$2,0)</f>
        <v>0</v>
      </c>
      <c r="CS8" s="94">
        <f ca="1">ROUND(VLOOKUP(CS$3,費率表彙總!$H$4:$I$804,2,FALSE)*$B8*$A$2,0)</f>
        <v>0</v>
      </c>
      <c r="CT8" s="94">
        <f ca="1">IF(ISNA(CT$56),0,ROUND(INDEX(實支實付_總保費!$B$4:$AE$183,$A8,CT$56)*$A$2,0))</f>
        <v>14</v>
      </c>
      <c r="CU8" s="94">
        <f ca="1">IF(ISNA(CU$56),0,ROUND(INDEX(重大燒燙傷_總保費!$B$4:$AE$183,$A8,CU$56)*$A$2,0))</f>
        <v>1</v>
      </c>
      <c r="CV8" s="94" t="b">
        <f ca="1">IF(CV$3&lt;&gt;0,MAX(1,ROUND(VLOOKUP(CV$3,費率表彙總!$L$4:$O$34,2,FALSE)*$B8*$A$2,0))+MAX(1,ROUND(INDEX(海突甲門診_總保費!$B$4:$GS$183,$A8,CV$56)*$A$2,0)+MAX(1,ROUND(INDEX(海突甲急診_總保費!$B$4:$GS$183,$A8,CV$56)*$A$2,0),0)))</f>
        <v>0</v>
      </c>
      <c r="CW8" s="94" t="b">
        <f ca="1">IF(CW$3&lt;&gt;0,MAX(1,ROUND(VLOOKUP(CW$3,費率表彙總!$L$4:$R$34,5,FALSE)*$B8*$A$2,0))+MAX(1,ROUND(INDEX(海突乙門診_總保費!$B$4:$GS$183,$A8,CW$56)*$A$2,0)+MAX(1,ROUND(INDEX(海突乙急診_總保費!$B$4:$GS$183,$A8,CW$56)*$A$2,0),0)))</f>
        <v>0</v>
      </c>
      <c r="CX8" s="94">
        <f ca="1">ROUND(VLOOKUP(CX$3,費率表彙總!$S$4:$T$34,2,FALSE)*$B8*$A$2,0)</f>
        <v>0</v>
      </c>
      <c r="CY8" s="94">
        <f ca="1">IF(ISNA(CY$3),0,ROUND(INDEX(旅遊不便費率!$B$5:$CA$184,$A8,CY$3)*$A$3,0))</f>
        <v>42</v>
      </c>
      <c r="CZ8" s="94">
        <f ca="1">IF(ISNA(CZ$3),0,ROUND(INDEX(旅遊不便費率!$B$5:$CA$184,$A8,CZ$3)*$A$3,0))</f>
        <v>212</v>
      </c>
      <c r="DA8" s="94">
        <f ca="1">IF(ISNA(DA$3),0,ROUND(INDEX(旅遊不便費率!$B$5:$CA$184,$A8,DA$3)*$A$3,0))</f>
        <v>8</v>
      </c>
      <c r="DB8" s="94">
        <f ca="1">IF(ISNA(DB$3),0,ROUND(INDEX(旅遊不便費率!$B$5:$CA$184,$A8,DB$3)*$A$3,0))</f>
        <v>28</v>
      </c>
      <c r="DC8" s="95">
        <f t="shared" ca="1" si="13"/>
        <v>437</v>
      </c>
      <c r="DD8" s="93">
        <f t="shared" ca="1" si="14"/>
        <v>219</v>
      </c>
      <c r="DE8" s="94"/>
      <c r="DF8" s="94"/>
      <c r="DG8" s="94">
        <f ca="1">ROUND(VLOOKUP(DG$3,費率表彙總!$F$4:$G$404,2,FALSE)*$B8*$A$2,0)</f>
        <v>0</v>
      </c>
      <c r="DH8" s="94">
        <f ca="1">ROUND(VLOOKUP(DH$3,費率表彙總!$H$4:$I$804,2,FALSE)*$B8*$A$2,0)</f>
        <v>0</v>
      </c>
      <c r="DI8" s="94">
        <f ca="1">IF(ISNA(DI$56),0,ROUND(INDEX(實支實付_總保費!$B$4:$AE$183,$A8,DI$56)*$A$2,0))</f>
        <v>14</v>
      </c>
      <c r="DJ8" s="94">
        <f ca="1">IF(ISNA(DJ$56),0,ROUND(INDEX(重大燒燙傷_總保費!$B$4:$AE$183,$A8,DJ$56)*$A$2,0))</f>
        <v>1</v>
      </c>
      <c r="DK8" s="94" t="b">
        <f ca="1">IF(DK$3&lt;&gt;0,MAX(1,ROUND(VLOOKUP(DK$3,費率表彙總!$L$4:$O$34,2,FALSE)*$B8*$A$2,0))+MAX(1,ROUND(INDEX(海突甲門診_總保費!$B$4:$GS$183,$A8,DK$56)*$A$2,0)+MAX(1,ROUND(INDEX(海突甲急診_總保費!$B$4:$GS$183,$A8,DK$56)*$A$2,0),0)))</f>
        <v>0</v>
      </c>
      <c r="DL8" s="94" t="b">
        <f ca="1">IF(DL$3&lt;&gt;0,MAX(1,ROUND(VLOOKUP(DL$3,費率表彙總!$L$4:$R$34,5,FALSE)*$B8*$A$2,0))+MAX(1,ROUND(INDEX(海突乙門診_總保費!$B$4:$GS$183,$A8,DL$56)*$A$2,0)+MAX(1,ROUND(INDEX(海突乙急診_總保費!$B$4:$GS$183,$A8,DL$56)*$A$2,0),0)))</f>
        <v>0</v>
      </c>
      <c r="DM8" s="94">
        <f ca="1">ROUND(VLOOKUP(DM$3,費率表彙總!$S$4:$T$34,2,FALSE)*$B8*$A$2,0)</f>
        <v>0</v>
      </c>
      <c r="DN8" s="94">
        <f ca="1">IF(ISNA(DN$3),0,ROUND(INDEX(旅遊不便費率!$B$5:$CA$184,$A8,DN$3)*$A$3,0))</f>
        <v>42</v>
      </c>
      <c r="DO8" s="94">
        <f ca="1">IF(ISNA(DO$3),0,ROUND(INDEX(旅遊不便費率!$B$5:$CA$184,$A8,DO$3)*$A$3,0))</f>
        <v>212</v>
      </c>
      <c r="DP8" s="94">
        <f ca="1">IF(ISNA(DP$3),0,ROUND(INDEX(旅遊不便費率!$B$5:$CA$184,$A8,DP$3)*$A$3,0))</f>
        <v>8</v>
      </c>
      <c r="DQ8" s="94">
        <f ca="1">IF(ISNA(DQ$3),0,ROUND(INDEX(旅遊不便費率!$B$5:$CA$184,$A8,DQ$3)*$A$3,0))</f>
        <v>28</v>
      </c>
      <c r="DR8" s="95">
        <f t="shared" ca="1" si="15"/>
        <v>524</v>
      </c>
      <c r="DS8" s="93">
        <f t="shared" ca="1" si="16"/>
        <v>349</v>
      </c>
      <c r="DT8" s="94"/>
      <c r="DU8" s="94"/>
      <c r="DV8" s="94">
        <f ca="1">ROUND(VLOOKUP(DV$3,費率表彙總!$F$4:$G$404,2,FALSE)*$B8*$A$2,0)</f>
        <v>0</v>
      </c>
      <c r="DW8" s="94">
        <f ca="1">ROUND(VLOOKUP(DW$3,費率表彙總!$H$4:$I$804,2,FALSE)*$B8*$A$2,0)</f>
        <v>0</v>
      </c>
      <c r="DX8" s="94">
        <f ca="1">IF(ISNA(DX$56),0,ROUND(INDEX(實支實付_總保費!$B$4:$AE$183,$A8,DX$56)*$A$2,0))</f>
        <v>14</v>
      </c>
      <c r="DY8" s="94">
        <f ca="1">IF(ISNA(DY$56),0,ROUND(INDEX(重大燒燙傷_總保費!$B$4:$AE$183,$A8,DY$56)*$A$2,0))</f>
        <v>1</v>
      </c>
      <c r="DZ8" s="94" t="b">
        <f ca="1">IF(DZ$3&lt;&gt;0,MAX(1,ROUND(VLOOKUP(DZ$3,費率表彙總!$L$4:$O$34,2,FALSE)*$B8*$A$2,0))+MAX(1,ROUND(INDEX(海突甲門診_總保費!$B$4:$GS$183,$A8,DZ$56)*$A$2,0)+MAX(1,ROUND(INDEX(海突甲急診_總保費!$B$4:$GS$183,$A8,DZ$56)*$A$2,0),0)))</f>
        <v>0</v>
      </c>
      <c r="EA8" s="94" t="b">
        <f ca="1">IF(EA$3&lt;&gt;0,MAX(1,ROUND(VLOOKUP(EA$3,費率表彙總!$L$4:$R$34,5,FALSE)*$B8*$A$2,0))+MAX(1,ROUND(INDEX(海突乙門診_總保費!$B$4:$GS$183,$A8,EA$56)*$A$2,0)+MAX(1,ROUND(INDEX(海突乙急診_總保費!$B$4:$GS$183,$A8,EA$56)*$A$2,0),0)))</f>
        <v>0</v>
      </c>
      <c r="EB8" s="94">
        <f ca="1">ROUND(VLOOKUP(EB$3,費率表彙總!$S$4:$T$34,2,FALSE)*$B8*$A$2,0)</f>
        <v>0</v>
      </c>
      <c r="EC8" s="94">
        <f ca="1">IF(ISNA(EC$3),0,ROUND(INDEX(旅遊不便費率!$B$5:$CA$184,$A8,EC$3)*$A$3,0))</f>
        <v>42</v>
      </c>
      <c r="ED8" s="94">
        <f ca="1">IF(ISNA(ED$3),0,ROUND(INDEX(旅遊不便費率!$B$5:$CA$184,$A8,ED$3)*$A$3,0))</f>
        <v>212</v>
      </c>
      <c r="EE8" s="94">
        <f ca="1">IF(ISNA(EE$3),0,ROUND(INDEX(旅遊不便費率!$B$5:$CA$184,$A8,EE$3)*$A$3,0))</f>
        <v>8</v>
      </c>
      <c r="EF8" s="94">
        <f ca="1">IF(ISNA(EF$3),0,ROUND(INDEX(旅遊不便費率!$B$5:$CA$184,$A8,EF$3)*$A$3,0))</f>
        <v>28</v>
      </c>
      <c r="EG8" s="95">
        <f t="shared" ca="1" si="17"/>
        <v>654</v>
      </c>
      <c r="EH8" s="93">
        <f t="shared" ca="1" si="18"/>
        <v>438</v>
      </c>
      <c r="EI8" s="94"/>
      <c r="EJ8" s="94"/>
      <c r="EK8" s="94">
        <f ca="1">ROUND(VLOOKUP(EK$3,費率表彙總!$F$4:$G$404,2,FALSE)*$B8*$A$2,0)</f>
        <v>0</v>
      </c>
      <c r="EL8" s="94">
        <f ca="1">ROUND(VLOOKUP(EL$3,費率表彙總!$H$4:$I$804,2,FALSE)*$B8*$A$2,0)</f>
        <v>0</v>
      </c>
      <c r="EM8" s="94">
        <f ca="1">IF(ISNA(EM$56),0,ROUND(INDEX(實支實付_總保費!$B$4:$AE$183,$A8,EM$56)*$A$2,0))</f>
        <v>14</v>
      </c>
      <c r="EN8" s="94">
        <f ca="1">IF(ISNA(EN$56),0,ROUND(INDEX(重大燒燙傷_總保費!$B$4:$AE$183,$A8,EN$56)*$A$2,0))</f>
        <v>1</v>
      </c>
      <c r="EO8" s="94" t="b">
        <f ca="1">IF(EO$3&lt;&gt;0,MAX(1,ROUND(VLOOKUP(EO$3,費率表彙總!$L$4:$O$34,2,FALSE)*$B8*$A$2,0))+MAX(1,ROUND(INDEX(海突甲門診_總保費!$B$4:$GS$183,$A8,EO$56)*$A$2,0)+MAX(1,ROUND(INDEX(海突甲急診_總保費!$B$4:$GS$183,$A8,EO$56)*$A$2,0),0)))</f>
        <v>0</v>
      </c>
      <c r="EP8" s="94" t="b">
        <f ca="1">IF(EP$3&lt;&gt;0,MAX(1,ROUND(VLOOKUP(EP$3,費率表彙總!$L$4:$R$34,5,FALSE)*$B8*$A$2,0))+MAX(1,ROUND(INDEX(海突乙門診_總保費!$B$4:$GS$183,$A8,EP$56)*$A$2,0)+MAX(1,ROUND(INDEX(海突乙急診_總保費!$B$4:$GS$183,$A8,EP$56)*$A$2,0),0)))</f>
        <v>0</v>
      </c>
      <c r="EQ8" s="94">
        <f ca="1">ROUND(VLOOKUP(EQ$3,費率表彙總!$S$4:$T$34,2,FALSE)*$B8*$A$2,0)</f>
        <v>0</v>
      </c>
      <c r="ER8" s="94">
        <f ca="1">IF(ISNA(ER$3),0,ROUND(INDEX(旅遊不便費率!$B$5:$CA$184,$A8,ER$3)*$A$3,0))</f>
        <v>42</v>
      </c>
      <c r="ES8" s="94">
        <f ca="1">IF(ISNA(ES$3),0,ROUND(INDEX(旅遊不便費率!$B$5:$CA$184,$A8,ES$3)*$A$3,0))</f>
        <v>212</v>
      </c>
      <c r="ET8" s="94">
        <f ca="1">IF(ISNA(ET$3),0,ROUND(INDEX(旅遊不便費率!$B$5:$CA$184,$A8,ET$3)*$A$3,0))</f>
        <v>8</v>
      </c>
      <c r="EU8" s="94">
        <f ca="1">IF(ISNA(EU$3),0,ROUND(INDEX(旅遊不便費率!$B$5:$CA$184,$A8,EU$3)*$A$3,0))</f>
        <v>28</v>
      </c>
      <c r="EV8" s="95">
        <f t="shared" ca="1" si="19"/>
        <v>743</v>
      </c>
      <c r="EW8" s="93">
        <f t="shared" ca="1" si="20"/>
        <v>307</v>
      </c>
      <c r="EX8" s="94"/>
      <c r="EY8" s="94"/>
      <c r="EZ8" s="94">
        <f ca="1">ROUND(VLOOKUP(EZ$3,費率表彙總!$F$4:$G$404,2,FALSE)*$B8*$A$2,0)</f>
        <v>0</v>
      </c>
      <c r="FA8" s="94">
        <f ca="1">ROUND(VLOOKUP(FA$3,費率表彙總!$H$4:$I$804,2,FALSE)*$B8*$A$2,0)</f>
        <v>0</v>
      </c>
      <c r="FB8" s="94">
        <f ca="1">IF(ISNA(FB$56),0,ROUND(INDEX(實支實付_總保費!$B$4:$AE$183,$A8,FB$56)*$A$2,0))</f>
        <v>208</v>
      </c>
      <c r="FC8" s="94">
        <f ca="1">IF(ISNA(FC$56),0,ROUND(INDEX(重大燒燙傷_總保費!$B$4:$AE$183,$A8,FC$56)*$A$2,0))</f>
        <v>12</v>
      </c>
      <c r="FD8" s="94" t="b">
        <f ca="1">IF(FD$3&lt;&gt;0,MAX(1,ROUND(VLOOKUP(FD$3,費率表彙總!$L$4:$O$34,2,FALSE)*$B8*$A$2,0))+MAX(1,ROUND(INDEX(海突甲門診_總保費!$B$4:$GS$183,$A8,FD$56)*$A$2,0)+MAX(1,ROUND(INDEX(海突甲急診_總保費!$B$4:$GS$183,$A8,FD$56)*$A$2,0),0)))</f>
        <v>0</v>
      </c>
      <c r="FE8" s="94">
        <f ca="1">IF(FE$3&lt;&gt;0,MAX(1,ROUND(VLOOKUP(FE$3,費率表彙總!$L$4:$R$34,5,FALSE)*$B8*$A$2,0))+MAX(1,ROUND(INDEX(海突乙門診_總保費!$B$4:$GS$183,$A8,FE$56)*$A$2,0)+MAX(1,ROUND(INDEX(海突乙急診_總保費!$B$4:$GS$183,$A8,FE$56)*$A$2,0),0)))</f>
        <v>439</v>
      </c>
      <c r="FF8" s="94">
        <f ca="1">ROUND(VLOOKUP(FF$3,費率表彙總!$S$4:$T$34,2,FALSE)*$B8*$A$2,0)</f>
        <v>0</v>
      </c>
      <c r="FG8" s="94">
        <f ca="1">IF(ISNA(FG$3),0,ROUND(INDEX(旅遊不便費率!$B$5:$CA$184,$A8,FG$3)*$A$3,0))</f>
        <v>42</v>
      </c>
      <c r="FH8" s="94">
        <f ca="1">IF(ISNA(FH$3),0,ROUND(INDEX(旅遊不便費率!$B$5:$CA$184,$A8,FH$3)*$A$3,0))</f>
        <v>331</v>
      </c>
      <c r="FI8" s="94">
        <f ca="1">IF(ISNA(FI$3),0,ROUND(INDEX(旅遊不便費率!$B$5:$CA$184,$A8,FI$3)*$A$3,0))</f>
        <v>17</v>
      </c>
      <c r="FJ8" s="94">
        <f ca="1">IF(ISNA(FJ$3),0,ROUND(INDEX(旅遊不便費率!$B$5:$CA$184,$A8,FJ$3)*$A$3,0))</f>
        <v>51</v>
      </c>
      <c r="FK8" s="95">
        <f t="shared" ca="1" si="21"/>
        <v>1407</v>
      </c>
      <c r="FL8" s="93">
        <f t="shared" ca="1" si="22"/>
        <v>132</v>
      </c>
      <c r="FM8" s="94"/>
      <c r="FN8" s="94"/>
      <c r="FO8" s="94">
        <f ca="1">ROUND(VLOOKUP(FO$3,費率表彙總!$F$4:$G$404,2,FALSE)*$B8*$A$2,0)</f>
        <v>0</v>
      </c>
      <c r="FP8" s="94">
        <f ca="1">ROUND(VLOOKUP(FP$3,費率表彙總!$H$4:$I$804,2,FALSE)*$B8*$A$2,0)</f>
        <v>0</v>
      </c>
      <c r="FQ8" s="94">
        <f ca="1">IF(ISNA(FQ$56),0,ROUND(INDEX(實支實付_總保費!$B$4:$AE$183,$A8,FQ$56)*$A$2,0))</f>
        <v>42</v>
      </c>
      <c r="FR8" s="94">
        <f ca="1">IF(ISNA(FR$56),0,ROUND(INDEX(重大燒燙傷_總保費!$B$4:$AE$183,$A8,FR$56)*$A$2,0))</f>
        <v>3</v>
      </c>
      <c r="FS8" s="94" t="b">
        <f ca="1">IF(FS$3&lt;&gt;0,MAX(1,ROUND(VLOOKUP(FS$3,費率表彙總!$L$4:$O$34,2,FALSE)*$B8*$A$2,0))+MAX(1,ROUND(INDEX(海突甲門診_總保費!$B$4:$GS$183,$A8,FS$56)*$A$2,0)+MAX(1,ROUND(INDEX(海突甲急診_總保費!$B$4:$GS$183,$A8,FS$56)*$A$2,0),0)))</f>
        <v>0</v>
      </c>
      <c r="FT8" s="94">
        <f ca="1">IF(FT$3&lt;&gt;0,MAX(1,ROUND(VLOOKUP(FT$3,費率表彙總!$L$4:$R$34,5,FALSE)*$B8*$A$2,0))+MAX(1,ROUND(INDEX(海突乙門診_總保費!$B$4:$GS$183,$A8,FT$56)*$A$2,0)+MAX(1,ROUND(INDEX(海突乙急診_總保費!$B$4:$GS$183,$A8,FT$56)*$A$2,0),0)))</f>
        <v>230</v>
      </c>
      <c r="FU8" s="94">
        <f ca="1">ROUND(VLOOKUP(FU$3,費率表彙總!$S$4:$T$34,2,FALSE)*$B8*$A$2,0)</f>
        <v>0</v>
      </c>
      <c r="FV8" s="94">
        <f ca="1">IF(ISNA(FV$3),0,ROUND(INDEX(旅遊不便費率!$B$5:$CA$184,$A8,FV$3)*$A$3,0))</f>
        <v>42</v>
      </c>
      <c r="FW8" s="94">
        <f ca="1">IF(ISNA(FW$3),0,ROUND(INDEX(旅遊不便費率!$B$5:$CA$184,$A8,FW$3)*$A$3,0))</f>
        <v>331</v>
      </c>
      <c r="FX8" s="94">
        <f ca="1">IF(ISNA(FX$3),0,ROUND(INDEX(旅遊不便費率!$B$5:$CA$184,$A8,FX$3)*$A$3,0))</f>
        <v>17</v>
      </c>
      <c r="FY8" s="94">
        <f ca="1">IF(ISNA(FY$3),0,ROUND(INDEX(旅遊不便費率!$B$5:$CA$184,$A8,FY$3)*$A$3,0))</f>
        <v>51</v>
      </c>
      <c r="FZ8" s="95">
        <f t="shared" ca="1" si="23"/>
        <v>848</v>
      </c>
      <c r="GA8" s="93">
        <f t="shared" ca="1" si="24"/>
        <v>219</v>
      </c>
      <c r="GB8" s="94"/>
      <c r="GC8" s="94"/>
      <c r="GD8" s="94">
        <f ca="1">ROUND(VLOOKUP(GD$3,費率表彙總!$F$4:$G$404,2,FALSE)*$B8*$A$2,0)</f>
        <v>0</v>
      </c>
      <c r="GE8" s="94">
        <f ca="1">ROUND(VLOOKUP(GE$3,費率表彙總!$H$4:$I$804,2,FALSE)*$B8*$A$2,0)</f>
        <v>0</v>
      </c>
      <c r="GF8" s="94">
        <f ca="1">IF(ISNA(GF$56),0,ROUND(INDEX(實支實付_總保費!$B$4:$AE$183,$A8,GF$56)*$A$2,0))</f>
        <v>69</v>
      </c>
      <c r="GG8" s="94">
        <f ca="1">IF(ISNA(GG$56),0,ROUND(INDEX(重大燒燙傷_總保費!$B$4:$AE$183,$A8,GG$56)*$A$2,0))</f>
        <v>4</v>
      </c>
      <c r="GH8" s="94" t="b">
        <f ca="1">IF(GH$3&lt;&gt;0,MAX(1,ROUND(VLOOKUP(GH$3,費率表彙總!$L$4:$O$34,2,FALSE)*$B8*$A$2,0))+MAX(1,ROUND(INDEX(海突甲門診_總保費!$B$4:$GS$183,$A8,GH$56)*$A$2,0)+MAX(1,ROUND(INDEX(海突甲急診_總保費!$B$4:$GS$183,$A8,GH$56)*$A$2,0),0)))</f>
        <v>0</v>
      </c>
      <c r="GI8" s="94">
        <f ca="1">IF(GI$3&lt;&gt;0,MAX(1,ROUND(VLOOKUP(GI$3,費率表彙總!$L$4:$R$34,5,FALSE)*$B8*$A$2,0))+MAX(1,ROUND(INDEX(海突乙門診_總保費!$B$4:$GS$183,$A8,GI$56)*$A$2,0)+MAX(1,ROUND(INDEX(海突乙急診_總保費!$B$4:$GS$183,$A8,GI$56)*$A$2,0),0)))</f>
        <v>366</v>
      </c>
      <c r="GJ8" s="94">
        <f ca="1">ROUND(VLOOKUP(GJ$3,費率表彙總!$S$4:$T$34,2,FALSE)*$B8*$A$2,0)</f>
        <v>0</v>
      </c>
      <c r="GK8" s="94">
        <f ca="1">IF(ISNA(GK$3),0,ROUND(INDEX(旅遊不便費率!$B$5:$CA$184,$A8,GK$3)*$A$3,0))</f>
        <v>42</v>
      </c>
      <c r="GL8" s="94">
        <f ca="1">IF(ISNA(GL$3),0,ROUND(INDEX(旅遊不便費率!$B$5:$CA$184,$A8,GL$3)*$A$3,0))</f>
        <v>331</v>
      </c>
      <c r="GM8" s="94">
        <f ca="1">IF(ISNA(GM$3),0,ROUND(INDEX(旅遊不便費率!$B$5:$CA$184,$A8,GM$3)*$A$3,0))</f>
        <v>17</v>
      </c>
      <c r="GN8" s="94">
        <f ca="1">IF(ISNA(GN$3),0,ROUND(INDEX(旅遊不便費率!$B$5:$CA$184,$A8,GN$3)*$A$3,0))</f>
        <v>51</v>
      </c>
      <c r="GO8" s="95">
        <f t="shared" ca="1" si="25"/>
        <v>1099</v>
      </c>
      <c r="GP8" s="93">
        <f t="shared" ca="1" si="26"/>
        <v>219</v>
      </c>
      <c r="GQ8" s="94"/>
      <c r="GR8" s="94"/>
      <c r="GS8" s="94">
        <f ca="1">ROUND(VLOOKUP(GS$3,費率表彙總!$F$4:$G$404,2,FALSE)*$B8*$A$2,0)</f>
        <v>0</v>
      </c>
      <c r="GT8" s="94">
        <f ca="1">ROUND(VLOOKUP(GT$3,費率表彙總!$H$4:$I$804,2,FALSE)*$B8*$A$2,0)</f>
        <v>0</v>
      </c>
      <c r="GU8" s="94">
        <f ca="1">IF(ISNA(GU$56),0,ROUND(INDEX(實支實付_總保費!$B$4:$AE$183,$A8,GU$56)*$A$2,0))</f>
        <v>139</v>
      </c>
      <c r="GV8" s="94">
        <f ca="1">IF(ISNA(GV$56),0,ROUND(INDEX(重大燒燙傷_總保費!$B$4:$AE$183,$A8,GV$56)*$A$2,0))</f>
        <v>8</v>
      </c>
      <c r="GW8" s="94" t="b">
        <f ca="1">IF(GW$3&lt;&gt;0,MAX(1,ROUND(VLOOKUP(GW$3,費率表彙總!$L$4:$O$34,2,FALSE)*$B8*$A$2,0))+MAX(1,ROUND(INDEX(海突甲門診_總保費!$B$4:$GS$183,$A8,GW$56)*$A$2,0)+MAX(1,ROUND(INDEX(海突甲急診_總保費!$B$4:$GS$183,$A8,GW$56)*$A$2,0),0)))</f>
        <v>0</v>
      </c>
      <c r="GX8" s="94">
        <f ca="1">IF(GX$3&lt;&gt;0,MAX(1,ROUND(VLOOKUP(GX$3,費率表彙總!$L$4:$R$34,5,FALSE)*$B8*$A$2,0))+MAX(1,ROUND(INDEX(海突乙門診_總保費!$B$4:$GS$183,$A8,GX$56)*$A$2,0)+MAX(1,ROUND(INDEX(海突乙急診_總保費!$B$4:$GS$183,$A8,GX$56)*$A$2,0),0)))</f>
        <v>230</v>
      </c>
      <c r="GY8" s="94">
        <f ca="1">ROUND(VLOOKUP(GY$3,費率表彙總!$S$4:$T$34,2,FALSE)*$B8*$A$2,0)</f>
        <v>0</v>
      </c>
      <c r="GZ8" s="94">
        <f ca="1">IF(ISNA(GZ$3),0,ROUND(INDEX(旅遊不便費率!$B$5:$CA$184,$A8,GZ$3)*$A$3,0))</f>
        <v>42</v>
      </c>
      <c r="HA8" s="94">
        <f ca="1">IF(ISNA(HA$3),0,ROUND(INDEX(旅遊不便費率!$B$5:$CA$184,$A8,HA$3)*$A$3,0))</f>
        <v>331</v>
      </c>
      <c r="HB8" s="94">
        <f ca="1">IF(ISNA(HB$3),0,ROUND(INDEX(旅遊不便費率!$B$5:$CA$184,$A8,HB$3)*$A$3,0))</f>
        <v>17</v>
      </c>
      <c r="HC8" s="94">
        <f ca="1">IF(ISNA(HC$3),0,ROUND(INDEX(旅遊不便費率!$B$5:$CA$184,$A8,HC$3)*$A$3,0))</f>
        <v>51</v>
      </c>
      <c r="HD8" s="95">
        <f t="shared" ca="1" si="27"/>
        <v>1037</v>
      </c>
      <c r="HE8" s="93">
        <f t="shared" ca="1" si="28"/>
        <v>219</v>
      </c>
      <c r="HF8" s="94"/>
      <c r="HG8" s="94"/>
      <c r="HH8" s="94">
        <f ca="1">ROUND(VLOOKUP(HH$3,費率表彙總!$F$4:$G$404,2,FALSE)*$B8*$A$2,0)</f>
        <v>0</v>
      </c>
      <c r="HI8" s="94">
        <f ca="1">ROUND(VLOOKUP(HI$3,費率表彙總!$H$4:$I$804,2,FALSE)*$B8*$A$2,0)</f>
        <v>0</v>
      </c>
      <c r="HJ8" s="94">
        <f ca="1">IF(ISNA(HJ$56),0,ROUND(INDEX(實支實付_總保費!$B$4:$AE$183,$A8,HJ$56)*$A$2,0))</f>
        <v>139</v>
      </c>
      <c r="HK8" s="94">
        <f ca="1">IF(ISNA(HK$56),0,ROUND(INDEX(重大燒燙傷_總保費!$B$4:$AE$183,$A8,HK$56)*$A$2,0))</f>
        <v>8</v>
      </c>
      <c r="HL8" s="94" t="b">
        <f ca="1">IF(HL$3&lt;&gt;0,MAX(1,ROUND(VLOOKUP(HL$3,費率表彙總!$L$4:$O$34,2,FALSE)*$B8*$A$2,0))+MAX(1,ROUND(INDEX(海突甲門診_總保費!$B$4:$GS$183,$A8,HL$56)*$A$2,0)+MAX(1,ROUND(INDEX(海突甲急診_總保費!$B$4:$GS$183,$A8,HL$56)*$A$2,0),0)))</f>
        <v>0</v>
      </c>
      <c r="HM8" s="94">
        <f ca="1">IF(HM$3&lt;&gt;0,MAX(1,ROUND(VLOOKUP(HM$3,費率表彙總!$L$4:$R$34,5,FALSE)*$B8*$A$2,0))+MAX(1,ROUND(INDEX(海突乙門診_總保費!$B$4:$GS$183,$A8,HM$56)*$A$2,0)+MAX(1,ROUND(INDEX(海突乙急診_總保費!$B$4:$GS$183,$A8,HM$56)*$A$2,0),0)))</f>
        <v>230</v>
      </c>
      <c r="HN8" s="94">
        <f ca="1">ROUND(VLOOKUP(HN$3,費率表彙總!$S$4:$T$34,2,FALSE)*$B8*$A$2,0)</f>
        <v>0</v>
      </c>
      <c r="HO8" s="94">
        <f ca="1">IF(ISNA(HO$3),0,ROUND(INDEX(旅遊不便費率!$B$5:$CA$184,$A8,HO$3)*$A$3,0))</f>
        <v>42</v>
      </c>
      <c r="HP8" s="94">
        <f ca="1">IF(ISNA(HP$3),0,ROUND(INDEX(旅遊不便費率!$B$5:$CA$184,$A8,HP$3)*$A$3,0))</f>
        <v>331</v>
      </c>
      <c r="HQ8" s="94">
        <f ca="1">IF(ISNA(HQ$3),0,ROUND(INDEX(旅遊不便費率!$B$5:$CA$184,$A8,HQ$3)*$A$3,0))</f>
        <v>17</v>
      </c>
      <c r="HR8" s="94">
        <f ca="1">IF(ISNA(HR$3),0,ROUND(INDEX(旅遊不便費率!$B$5:$CA$184,$A8,HR$3)*$A$3,0))</f>
        <v>51</v>
      </c>
      <c r="HS8" s="95">
        <f t="shared" ca="1" si="29"/>
        <v>1037</v>
      </c>
    </row>
    <row r="9" spans="1:227">
      <c r="A9" s="83">
        <v>5</v>
      </c>
      <c r="B9" s="104">
        <f>VLOOKUP(A9,費率表彙總!$A$4:$B$183,2,FALSE)</f>
        <v>0.16200000000000001</v>
      </c>
      <c r="C9" s="93">
        <f t="shared" ca="1" si="0"/>
        <v>161</v>
      </c>
      <c r="D9" s="94"/>
      <c r="E9" s="94"/>
      <c r="F9" s="94">
        <f ca="1">ROUND(VLOOKUP(F$3,費率表彙總!$F$4:$G$404,2,FALSE)*$B9*$A$2,0)</f>
        <v>0</v>
      </c>
      <c r="G9" s="94">
        <f ca="1">ROUND(VLOOKUP(G$3,費率表彙總!$H$4:$I$804,2,FALSE)*$B9*$A$2,0)</f>
        <v>0</v>
      </c>
      <c r="H9" s="94">
        <f ca="1">IF(ISNA(H$56),0,ROUND(INDEX(實支實付_總保費!$B$4:$AE$183,$A9,H$56)*$A$2,0))</f>
        <v>0</v>
      </c>
      <c r="I9" s="94">
        <f ca="1">IF(ISNA(I$56),0,ROUND(INDEX(重大燒燙傷_總保費!$B$4:$AE$183,$A9,I$56)*$A$2,0))</f>
        <v>0</v>
      </c>
      <c r="J9" s="94" t="b">
        <f ca="1">IF(J$3&lt;&gt;0,MAX(1,ROUND(VLOOKUP(J$3,費率表彙總!$L$4:$O$34,2,FALSE)*$B9*$A$2,0))+MAX(1,ROUND(INDEX(海突甲門診_總保費!$B$4:$GS$183,$A9,J$56)*$A$2,0)+MAX(1,ROUND(INDEX(海突甲急診_總保費!$B$4:$GS$183,$A9,J$56)*$A$2,0),0)))</f>
        <v>0</v>
      </c>
      <c r="K9" s="94">
        <f ca="1">IF(K$3&lt;&gt;0,MAX(1,ROUND(VLOOKUP(K$3,費率表彙總!$L$4:$R$34,5,FALSE)*$B9*$A$2,0))+MAX(1,ROUND(INDEX(海突乙門診_總保費!$B$4:$GS$183,$A9,K$56)*$A$2,0)+MAX(1,ROUND(INDEX(海突乙急診_總保費!$B$4:$GS$183,$A9,K$56)*$A$2,0),0)))</f>
        <v>148</v>
      </c>
      <c r="L9" s="94">
        <f ca="1">ROUND(VLOOKUP(L$3,費率表彙總!$S$4:$T$34,2,FALSE)*$B9*$A$2,0)</f>
        <v>0</v>
      </c>
      <c r="M9" s="94">
        <f ca="1">IF(ISNA(M$3),0,ROUND(INDEX(旅遊不便費率!$B$5:$CA$184,$A9,M$3)*$A$3,0))</f>
        <v>0</v>
      </c>
      <c r="N9" s="94">
        <f ca="1">IF(ISNA(N$3),0,ROUND(INDEX(旅遊不便費率!$B$5:$CA$184,$A9,N$3)*$A$3,0))</f>
        <v>0</v>
      </c>
      <c r="O9" s="94">
        <f ca="1">IF(ISNA(O$3),0,ROUND(INDEX(旅遊不便費率!$B$5:$CA$184,$A9,O$3)*$A$3,0))</f>
        <v>0</v>
      </c>
      <c r="P9" s="94">
        <f ca="1">IF(ISNA(P$3),0,ROUND(INDEX(旅遊不便費率!$B$5:$CA$184,$A9,P$3)*$A$3,0))</f>
        <v>0</v>
      </c>
      <c r="Q9" s="95">
        <f t="shared" ca="1" si="1"/>
        <v>309</v>
      </c>
      <c r="R9" s="93">
        <f t="shared" ca="1" si="2"/>
        <v>161</v>
      </c>
      <c r="S9" s="94"/>
      <c r="T9" s="94"/>
      <c r="U9" s="94">
        <f ca="1">ROUND(VLOOKUP(U$3,費率表彙總!$F$4:$G$404,2,FALSE)*$B9*$A$2,0)</f>
        <v>0</v>
      </c>
      <c r="V9" s="94">
        <f ca="1">ROUND(VLOOKUP(V$3,費率表彙總!$H$4:$I$804,2,FALSE)*$B9*$A$2,0)</f>
        <v>0</v>
      </c>
      <c r="W9" s="94">
        <f ca="1">IF(ISNA(W$56),0,ROUND(INDEX(實支實付_總保費!$B$4:$AE$183,$A9,W$56)*$A$2,0))</f>
        <v>0</v>
      </c>
      <c r="X9" s="94">
        <f ca="1">IF(ISNA(X$56),0,ROUND(INDEX(重大燒燙傷_總保費!$B$4:$AE$183,$A9,X$56)*$A$2,0))</f>
        <v>0</v>
      </c>
      <c r="Y9" s="94" t="b">
        <f ca="1">IF(Y$3&lt;&gt;0,MAX(1,ROUND(VLOOKUP(Y$3,費率表彙總!$L$4:$O$34,2,FALSE)*$B9*$A$2,0))+MAX(1,ROUND(INDEX(海突甲門診_總保費!$B$4:$GS$183,$A9,Y$56)*$A$2,0)+MAX(1,ROUND(INDEX(海突甲急診_總保費!$B$4:$GS$183,$A9,Y$56)*$A$2,0),0)))</f>
        <v>0</v>
      </c>
      <c r="Z9" s="94">
        <f ca="1">IF(Z$3&lt;&gt;0,MAX(1,ROUND(VLOOKUP(Z$3,費率表彙總!$L$4:$R$34,5,FALSE)*$B9*$A$2,0))+MAX(1,ROUND(INDEX(海突乙門診_總保費!$B$4:$GS$183,$A9,Z$56)*$A$2,0)+MAX(1,ROUND(INDEX(海突乙急診_總保費!$B$4:$GS$183,$A9,Z$56)*$A$2,0),0)))</f>
        <v>148</v>
      </c>
      <c r="AA9" s="94">
        <f ca="1">ROUND(VLOOKUP(AA$3,費率表彙總!$S$4:$T$34,2,FALSE)*$B9*$A$2,0)</f>
        <v>0</v>
      </c>
      <c r="AB9" s="94">
        <f ca="1">IF(ISNA(AB$3),0,ROUND(INDEX(旅遊不便費率!$B$5:$CA$184,$A9,AB$3)*$A$3,0))</f>
        <v>0</v>
      </c>
      <c r="AC9" s="94">
        <f ca="1">IF(ISNA(AC$3),0,ROUND(INDEX(旅遊不便費率!$B$5:$CA$184,$A9,AC$3)*$A$3,0))</f>
        <v>0</v>
      </c>
      <c r="AD9" s="94">
        <f ca="1">IF(ISNA(AD$3),0,ROUND(INDEX(旅遊不便費率!$B$5:$CA$184,$A9,AD$3)*$A$3,0))</f>
        <v>0</v>
      </c>
      <c r="AE9" s="94">
        <f ca="1">IF(ISNA(AE$3),0,ROUND(INDEX(旅遊不便費率!$B$5:$CA$184,$A9,AE$3)*$A$3,0))</f>
        <v>0</v>
      </c>
      <c r="AF9" s="95">
        <f t="shared" ca="1" si="3"/>
        <v>309</v>
      </c>
      <c r="AG9" s="93">
        <f t="shared" ca="1" si="4"/>
        <v>269</v>
      </c>
      <c r="AH9" s="94"/>
      <c r="AI9" s="94"/>
      <c r="AJ9" s="94">
        <f ca="1">ROUND(VLOOKUP(AJ$3,費率表彙總!$F$4:$G$404,2,FALSE)*$B9*$A$2,0)</f>
        <v>0</v>
      </c>
      <c r="AK9" s="94">
        <f ca="1">ROUND(VLOOKUP(AK$3,費率表彙總!$H$4:$I$804,2,FALSE)*$B9*$A$2,0)</f>
        <v>0</v>
      </c>
      <c r="AL9" s="94">
        <f ca="1">IF(ISNA(AL$56),0,ROUND(INDEX(實支實付_總保費!$B$4:$AE$183,$A9,AL$56)*$A$2,0))</f>
        <v>0</v>
      </c>
      <c r="AM9" s="94">
        <f ca="1">IF(ISNA(AM$56),0,ROUND(INDEX(重大燒燙傷_總保費!$B$4:$AE$183,$A9,AM$56)*$A$2,0))</f>
        <v>0</v>
      </c>
      <c r="AN9" s="94" t="b">
        <f ca="1">IF(AN$3&lt;&gt;0,MAX(1,ROUND(VLOOKUP(AN$3,費率表彙總!$L$4:$O$34,2,FALSE)*$B9*$A$2,0))+MAX(1,ROUND(INDEX(海突甲門診_總保費!$B$4:$GS$183,$A9,AN$56)*$A$2,0)+MAX(1,ROUND(INDEX(海突甲急診_總保費!$B$4:$GS$183,$A9,AN$56)*$A$2,0),0)))</f>
        <v>0</v>
      </c>
      <c r="AO9" s="94">
        <f ca="1">IF(AO$3&lt;&gt;0,MAX(1,ROUND(VLOOKUP(AO$3,費率表彙總!$L$4:$R$34,5,FALSE)*$B9*$A$2,0))+MAX(1,ROUND(INDEX(海突乙門診_總保費!$B$4:$GS$183,$A9,AO$56)*$A$2,0)+MAX(1,ROUND(INDEX(海突乙急診_總保費!$B$4:$GS$183,$A9,AO$56)*$A$2,0),0)))</f>
        <v>238</v>
      </c>
      <c r="AP9" s="94">
        <f ca="1">ROUND(VLOOKUP(AP$3,費率表彙總!$S$4:$T$34,2,FALSE)*$B9*$A$2,0)</f>
        <v>0</v>
      </c>
      <c r="AQ9" s="94">
        <f ca="1">IF(ISNA(AQ$3),0,ROUND(INDEX(旅遊不便費率!$B$5:$CA$184,$A9,AQ$3)*$A$3,0))</f>
        <v>0</v>
      </c>
      <c r="AR9" s="94">
        <f ca="1">IF(ISNA(AR$3),0,ROUND(INDEX(旅遊不便費率!$B$5:$CA$184,$A9,AR$3)*$A$3,0))</f>
        <v>0</v>
      </c>
      <c r="AS9" s="94">
        <f ca="1">IF(ISNA(AS$3),0,ROUND(INDEX(旅遊不便費率!$B$5:$CA$184,$A9,AS$3)*$A$3,0))</f>
        <v>0</v>
      </c>
      <c r="AT9" s="94">
        <f ca="1">IF(ISNA(AT$3),0,ROUND(INDEX(旅遊不便費率!$B$5:$CA$184,$A9,AT$3)*$A$3,0))</f>
        <v>0</v>
      </c>
      <c r="AU9" s="95">
        <f t="shared" ca="1" si="5"/>
        <v>507</v>
      </c>
      <c r="AV9" s="93">
        <f t="shared" ca="1" si="6"/>
        <v>429</v>
      </c>
      <c r="AW9" s="94"/>
      <c r="AX9" s="94"/>
      <c r="AY9" s="94">
        <f ca="1">ROUND(VLOOKUP(AY$3,費率表彙總!$F$4:$G$404,2,FALSE)*$B9*$A$2,0)</f>
        <v>0</v>
      </c>
      <c r="AZ9" s="94">
        <f ca="1">ROUND(VLOOKUP(AZ$3,費率表彙總!$H$4:$I$804,2,FALSE)*$B9*$A$2,0)</f>
        <v>0</v>
      </c>
      <c r="BA9" s="94">
        <f ca="1">IF(ISNA(BA$56),0,ROUND(INDEX(實支實付_總保費!$B$4:$AE$183,$A9,BA$56)*$A$2,0))</f>
        <v>0</v>
      </c>
      <c r="BB9" s="94">
        <f ca="1">IF(ISNA(BB$56),0,ROUND(INDEX(重大燒燙傷_總保費!$B$4:$AE$183,$A9,BB$56)*$A$2,0))</f>
        <v>0</v>
      </c>
      <c r="BC9" s="94" t="b">
        <f ca="1">IF(BC$3&lt;&gt;0,MAX(1,ROUND(VLOOKUP(BC$3,費率表彙總!$L$4:$O$34,2,FALSE)*$B9*$A$2,0))+MAX(1,ROUND(INDEX(海突甲門診_總保費!$B$4:$GS$183,$A9,BC$56)*$A$2,0)+MAX(1,ROUND(INDEX(海突甲急診_總保費!$B$4:$GS$183,$A9,BC$56)*$A$2,0),0)))</f>
        <v>0</v>
      </c>
      <c r="BD9" s="94">
        <f ca="1">IF(BD$3&lt;&gt;0,MAX(1,ROUND(VLOOKUP(BD$3,費率表彙總!$L$4:$R$34,5,FALSE)*$B9*$A$2,0))+MAX(1,ROUND(INDEX(海突乙門診_總保費!$B$4:$GS$183,$A9,BD$56)*$A$2,0)+MAX(1,ROUND(INDEX(海突乙急診_總保費!$B$4:$GS$183,$A9,BD$56)*$A$2,0),0)))</f>
        <v>367</v>
      </c>
      <c r="BE9" s="94">
        <f ca="1">ROUND(VLOOKUP(BE$3,費率表彙總!$S$4:$T$34,2,FALSE)*$B9*$A$2,0)</f>
        <v>0</v>
      </c>
      <c r="BF9" s="94">
        <f ca="1">IF(ISNA(BF$3),0,ROUND(INDEX(旅遊不便費率!$B$5:$CA$184,$A9,BF$3)*$A$3,0))</f>
        <v>0</v>
      </c>
      <c r="BG9" s="94">
        <f ca="1">IF(ISNA(BG$3),0,ROUND(INDEX(旅遊不便費率!$B$5:$CA$184,$A9,BG$3)*$A$3,0))</f>
        <v>0</v>
      </c>
      <c r="BH9" s="94">
        <f ca="1">IF(ISNA(BH$3),0,ROUND(INDEX(旅遊不便費率!$B$5:$CA$184,$A9,BH$3)*$A$3,0))</f>
        <v>0</v>
      </c>
      <c r="BI9" s="94">
        <f ca="1">IF(ISNA(BI$3),0,ROUND(INDEX(旅遊不便費率!$B$5:$CA$184,$A9,BI$3)*$A$3,0))</f>
        <v>0</v>
      </c>
      <c r="BJ9" s="95">
        <f t="shared" ca="1" si="7"/>
        <v>796</v>
      </c>
      <c r="BK9" s="93">
        <f t="shared" ca="1" si="8"/>
        <v>538</v>
      </c>
      <c r="BL9" s="94"/>
      <c r="BM9" s="94"/>
      <c r="BN9" s="94">
        <f ca="1">ROUND(VLOOKUP(BN$3,費率表彙總!$F$4:$G$404,2,FALSE)*$B9*$A$2,0)</f>
        <v>0</v>
      </c>
      <c r="BO9" s="94">
        <f ca="1">ROUND(VLOOKUP(BO$3,費率表彙總!$H$4:$I$804,2,FALSE)*$B9*$A$2,0)</f>
        <v>0</v>
      </c>
      <c r="BP9" s="94">
        <f ca="1">IF(ISNA(BP$56),0,ROUND(INDEX(實支實付_總保費!$B$4:$AE$183,$A9,BP$56)*$A$2,0))</f>
        <v>0</v>
      </c>
      <c r="BQ9" s="94">
        <f ca="1">IF(ISNA(BQ$56),0,ROUND(INDEX(重大燒燙傷_總保費!$B$4:$AE$183,$A9,BQ$56)*$A$2,0))</f>
        <v>0</v>
      </c>
      <c r="BR9" s="94" t="b">
        <f ca="1">IF(BR$3&lt;&gt;0,MAX(1,ROUND(VLOOKUP(BR$3,費率表彙總!$L$4:$O$34,2,FALSE)*$B9*$A$2,0))+MAX(1,ROUND(INDEX(海突甲門診_總保費!$B$4:$GS$183,$A9,BR$56)*$A$2,0)+MAX(1,ROUND(INDEX(海突甲急診_總保費!$B$4:$GS$183,$A9,BR$56)*$A$2,0),0)))</f>
        <v>0</v>
      </c>
      <c r="BS9" s="94">
        <f ca="1">IF(BS$3&lt;&gt;0,MAX(1,ROUND(VLOOKUP(BS$3,費率表彙總!$L$4:$R$34,5,FALSE)*$B9*$A$2,0))+MAX(1,ROUND(INDEX(海突乙門診_總保費!$B$4:$GS$183,$A9,BS$56)*$A$2,0)+MAX(1,ROUND(INDEX(海突乙急診_總保費!$B$4:$GS$183,$A9,BS$56)*$A$2,0),0)))</f>
        <v>449</v>
      </c>
      <c r="BT9" s="94">
        <f ca="1">ROUND(VLOOKUP(BT$3,費率表彙總!$S$4:$T$34,2,FALSE)*$B9*$A$2,0)</f>
        <v>0</v>
      </c>
      <c r="BU9" s="94">
        <f ca="1">IF(ISNA(BU$3),0,ROUND(INDEX(旅遊不便費率!$B$5:$CA$184,$A9,BU$3)*$A$3,0))</f>
        <v>0</v>
      </c>
      <c r="BV9" s="94">
        <f ca="1">IF(ISNA(BV$3),0,ROUND(INDEX(旅遊不便費率!$B$5:$CA$184,$A9,BV$3)*$A$3,0))</f>
        <v>0</v>
      </c>
      <c r="BW9" s="94">
        <f ca="1">IF(ISNA(BW$3),0,ROUND(INDEX(旅遊不便費率!$B$5:$CA$184,$A9,BW$3)*$A$3,0))</f>
        <v>0</v>
      </c>
      <c r="BX9" s="94">
        <f ca="1">IF(ISNA(BX$3),0,ROUND(INDEX(旅遊不便費率!$B$5:$CA$184,$A9,BX$3)*$A$3,0))</f>
        <v>0</v>
      </c>
      <c r="BY9" s="95">
        <f t="shared" ca="1" si="9"/>
        <v>987</v>
      </c>
      <c r="BZ9" s="93">
        <f t="shared" ca="1" si="10"/>
        <v>108</v>
      </c>
      <c r="CA9" s="94"/>
      <c r="CB9" s="94"/>
      <c r="CC9" s="94">
        <f ca="1">ROUND(VLOOKUP(CC$3,費率表彙總!$F$4:$G$404,2,FALSE)*$B9*$A$2,0)</f>
        <v>0</v>
      </c>
      <c r="CD9" s="94">
        <f ca="1">ROUND(VLOOKUP(CD$3,費率表彙總!$H$4:$I$804,2,FALSE)*$B9*$A$2,0)</f>
        <v>0</v>
      </c>
      <c r="CE9" s="94">
        <f ca="1">IF(ISNA(CE$56),0,ROUND(INDEX(實支實付_總保費!$B$4:$AE$183,$A9,CE$56)*$A$2,0))</f>
        <v>17</v>
      </c>
      <c r="CF9" s="94">
        <f ca="1">IF(ISNA(CF$56),0,ROUND(INDEX(重大燒燙傷_總保費!$B$4:$AE$183,$A9,CF$56)*$A$2,0))</f>
        <v>1</v>
      </c>
      <c r="CG9" s="94" t="b">
        <f ca="1">IF(CG$3&lt;&gt;0,MAX(1,ROUND(VLOOKUP(CG$3,費率表彙總!$L$4:$O$34,2,FALSE)*$B9*$A$2,0))+MAX(1,ROUND(INDEX(海突甲門診_總保費!$B$4:$GS$183,$A9,CG$56)*$A$2,0)+MAX(1,ROUND(INDEX(海突甲急診_總保費!$B$4:$GS$183,$A9,CG$56)*$A$2,0),0)))</f>
        <v>0</v>
      </c>
      <c r="CH9" s="94" t="b">
        <f ca="1">IF(CH$3&lt;&gt;0,MAX(1,ROUND(VLOOKUP(CH$3,費率表彙總!$L$4:$R$34,5,FALSE)*$B9*$A$2,0))+MAX(1,ROUND(INDEX(海突乙門診_總保費!$B$4:$GS$183,$A9,CH$56)*$A$2,0)+MAX(1,ROUND(INDEX(海突乙急診_總保費!$B$4:$GS$183,$A9,CH$56)*$A$2,0),0)))</f>
        <v>0</v>
      </c>
      <c r="CI9" s="94">
        <f ca="1">ROUND(VLOOKUP(CI$3,費率表彙總!$S$4:$T$34,2,FALSE)*$B9*$A$2,0)</f>
        <v>0</v>
      </c>
      <c r="CJ9" s="94">
        <f ca="1">IF(ISNA(CJ$3),0,ROUND(INDEX(旅遊不便費率!$B$5:$CA$184,$A9,CJ$3)*$A$3,0))</f>
        <v>51</v>
      </c>
      <c r="CK9" s="94">
        <f ca="1">IF(ISNA(CK$3),0,ROUND(INDEX(旅遊不便費率!$B$5:$CA$184,$A9,CK$3)*$A$3,0))</f>
        <v>261</v>
      </c>
      <c r="CL9" s="94">
        <f ca="1">IF(ISNA(CL$3),0,ROUND(INDEX(旅遊不便費率!$B$5:$CA$184,$A9,CL$3)*$A$3,0))</f>
        <v>9</v>
      </c>
      <c r="CM9" s="94">
        <f ca="1">IF(ISNA(CM$3),0,ROUND(INDEX(旅遊不便費率!$B$5:$CA$184,$A9,CM$3)*$A$3,0))</f>
        <v>34</v>
      </c>
      <c r="CN9" s="95">
        <f t="shared" ca="1" si="11"/>
        <v>481</v>
      </c>
      <c r="CO9" s="93">
        <f t="shared" ca="1" si="12"/>
        <v>161</v>
      </c>
      <c r="CP9" s="94"/>
      <c r="CQ9" s="94"/>
      <c r="CR9" s="94">
        <f ca="1">ROUND(VLOOKUP(CR$3,費率表彙總!$F$4:$G$404,2,FALSE)*$B9*$A$2,0)</f>
        <v>0</v>
      </c>
      <c r="CS9" s="94">
        <f ca="1">ROUND(VLOOKUP(CS$3,費率表彙總!$H$4:$I$804,2,FALSE)*$B9*$A$2,0)</f>
        <v>0</v>
      </c>
      <c r="CT9" s="94">
        <f ca="1">IF(ISNA(CT$56),0,ROUND(INDEX(實支實付_總保費!$B$4:$AE$183,$A9,CT$56)*$A$2,0))</f>
        <v>17</v>
      </c>
      <c r="CU9" s="94">
        <f ca="1">IF(ISNA(CU$56),0,ROUND(INDEX(重大燒燙傷_總保費!$B$4:$AE$183,$A9,CU$56)*$A$2,0))</f>
        <v>1</v>
      </c>
      <c r="CV9" s="94" t="b">
        <f ca="1">IF(CV$3&lt;&gt;0,MAX(1,ROUND(VLOOKUP(CV$3,費率表彙總!$L$4:$O$34,2,FALSE)*$B9*$A$2,0))+MAX(1,ROUND(INDEX(海突甲門診_總保費!$B$4:$GS$183,$A9,CV$56)*$A$2,0)+MAX(1,ROUND(INDEX(海突甲急診_總保費!$B$4:$GS$183,$A9,CV$56)*$A$2,0),0)))</f>
        <v>0</v>
      </c>
      <c r="CW9" s="94" t="b">
        <f ca="1">IF(CW$3&lt;&gt;0,MAX(1,ROUND(VLOOKUP(CW$3,費率表彙總!$L$4:$R$34,5,FALSE)*$B9*$A$2,0))+MAX(1,ROUND(INDEX(海突乙門診_總保費!$B$4:$GS$183,$A9,CW$56)*$A$2,0)+MAX(1,ROUND(INDEX(海突乙急診_總保費!$B$4:$GS$183,$A9,CW$56)*$A$2,0),0)))</f>
        <v>0</v>
      </c>
      <c r="CX9" s="94">
        <f ca="1">ROUND(VLOOKUP(CX$3,費率表彙總!$S$4:$T$34,2,FALSE)*$B9*$A$2,0)</f>
        <v>0</v>
      </c>
      <c r="CY9" s="94">
        <f ca="1">IF(ISNA(CY$3),0,ROUND(INDEX(旅遊不便費率!$B$5:$CA$184,$A9,CY$3)*$A$3,0))</f>
        <v>51</v>
      </c>
      <c r="CZ9" s="94">
        <f ca="1">IF(ISNA(CZ$3),0,ROUND(INDEX(旅遊不便費率!$B$5:$CA$184,$A9,CZ$3)*$A$3,0))</f>
        <v>261</v>
      </c>
      <c r="DA9" s="94">
        <f ca="1">IF(ISNA(DA$3),0,ROUND(INDEX(旅遊不便費率!$B$5:$CA$184,$A9,DA$3)*$A$3,0))</f>
        <v>9</v>
      </c>
      <c r="DB9" s="94">
        <f ca="1">IF(ISNA(DB$3),0,ROUND(INDEX(旅遊不便費率!$B$5:$CA$184,$A9,DB$3)*$A$3,0))</f>
        <v>34</v>
      </c>
      <c r="DC9" s="95">
        <f t="shared" ca="1" si="13"/>
        <v>534</v>
      </c>
      <c r="DD9" s="93">
        <f t="shared" ca="1" si="14"/>
        <v>269</v>
      </c>
      <c r="DE9" s="94"/>
      <c r="DF9" s="94"/>
      <c r="DG9" s="94">
        <f ca="1">ROUND(VLOOKUP(DG$3,費率表彙總!$F$4:$G$404,2,FALSE)*$B9*$A$2,0)</f>
        <v>0</v>
      </c>
      <c r="DH9" s="94">
        <f ca="1">ROUND(VLOOKUP(DH$3,費率表彙總!$H$4:$I$804,2,FALSE)*$B9*$A$2,0)</f>
        <v>0</v>
      </c>
      <c r="DI9" s="94">
        <f ca="1">IF(ISNA(DI$56),0,ROUND(INDEX(實支實付_總保費!$B$4:$AE$183,$A9,DI$56)*$A$2,0))</f>
        <v>17</v>
      </c>
      <c r="DJ9" s="94">
        <f ca="1">IF(ISNA(DJ$56),0,ROUND(INDEX(重大燒燙傷_總保費!$B$4:$AE$183,$A9,DJ$56)*$A$2,0))</f>
        <v>1</v>
      </c>
      <c r="DK9" s="94" t="b">
        <f ca="1">IF(DK$3&lt;&gt;0,MAX(1,ROUND(VLOOKUP(DK$3,費率表彙總!$L$4:$O$34,2,FALSE)*$B9*$A$2,0))+MAX(1,ROUND(INDEX(海突甲門診_總保費!$B$4:$GS$183,$A9,DK$56)*$A$2,0)+MAX(1,ROUND(INDEX(海突甲急診_總保費!$B$4:$GS$183,$A9,DK$56)*$A$2,0),0)))</f>
        <v>0</v>
      </c>
      <c r="DL9" s="94" t="b">
        <f ca="1">IF(DL$3&lt;&gt;0,MAX(1,ROUND(VLOOKUP(DL$3,費率表彙總!$L$4:$R$34,5,FALSE)*$B9*$A$2,0))+MAX(1,ROUND(INDEX(海突乙門診_總保費!$B$4:$GS$183,$A9,DL$56)*$A$2,0)+MAX(1,ROUND(INDEX(海突乙急診_總保費!$B$4:$GS$183,$A9,DL$56)*$A$2,0),0)))</f>
        <v>0</v>
      </c>
      <c r="DM9" s="94">
        <f ca="1">ROUND(VLOOKUP(DM$3,費率表彙總!$S$4:$T$34,2,FALSE)*$B9*$A$2,0)</f>
        <v>0</v>
      </c>
      <c r="DN9" s="94">
        <f ca="1">IF(ISNA(DN$3),0,ROUND(INDEX(旅遊不便費率!$B$5:$CA$184,$A9,DN$3)*$A$3,0))</f>
        <v>51</v>
      </c>
      <c r="DO9" s="94">
        <f ca="1">IF(ISNA(DO$3),0,ROUND(INDEX(旅遊不便費率!$B$5:$CA$184,$A9,DO$3)*$A$3,0))</f>
        <v>261</v>
      </c>
      <c r="DP9" s="94">
        <f ca="1">IF(ISNA(DP$3),0,ROUND(INDEX(旅遊不便費率!$B$5:$CA$184,$A9,DP$3)*$A$3,0))</f>
        <v>9</v>
      </c>
      <c r="DQ9" s="94">
        <f ca="1">IF(ISNA(DQ$3),0,ROUND(INDEX(旅遊不便費率!$B$5:$CA$184,$A9,DQ$3)*$A$3,0))</f>
        <v>34</v>
      </c>
      <c r="DR9" s="95">
        <f t="shared" ca="1" si="15"/>
        <v>642</v>
      </c>
      <c r="DS9" s="93">
        <f t="shared" ca="1" si="16"/>
        <v>429</v>
      </c>
      <c r="DT9" s="94"/>
      <c r="DU9" s="94"/>
      <c r="DV9" s="94">
        <f ca="1">ROUND(VLOOKUP(DV$3,費率表彙總!$F$4:$G$404,2,FALSE)*$B9*$A$2,0)</f>
        <v>0</v>
      </c>
      <c r="DW9" s="94">
        <f ca="1">ROUND(VLOOKUP(DW$3,費率表彙總!$H$4:$I$804,2,FALSE)*$B9*$A$2,0)</f>
        <v>0</v>
      </c>
      <c r="DX9" s="94">
        <f ca="1">IF(ISNA(DX$56),0,ROUND(INDEX(實支實付_總保費!$B$4:$AE$183,$A9,DX$56)*$A$2,0))</f>
        <v>17</v>
      </c>
      <c r="DY9" s="94">
        <f ca="1">IF(ISNA(DY$56),0,ROUND(INDEX(重大燒燙傷_總保費!$B$4:$AE$183,$A9,DY$56)*$A$2,0))</f>
        <v>1</v>
      </c>
      <c r="DZ9" s="94" t="b">
        <f ca="1">IF(DZ$3&lt;&gt;0,MAX(1,ROUND(VLOOKUP(DZ$3,費率表彙總!$L$4:$O$34,2,FALSE)*$B9*$A$2,0))+MAX(1,ROUND(INDEX(海突甲門診_總保費!$B$4:$GS$183,$A9,DZ$56)*$A$2,0)+MAX(1,ROUND(INDEX(海突甲急診_總保費!$B$4:$GS$183,$A9,DZ$56)*$A$2,0),0)))</f>
        <v>0</v>
      </c>
      <c r="EA9" s="94" t="b">
        <f ca="1">IF(EA$3&lt;&gt;0,MAX(1,ROUND(VLOOKUP(EA$3,費率表彙總!$L$4:$R$34,5,FALSE)*$B9*$A$2,0))+MAX(1,ROUND(INDEX(海突乙門診_總保費!$B$4:$GS$183,$A9,EA$56)*$A$2,0)+MAX(1,ROUND(INDEX(海突乙急診_總保費!$B$4:$GS$183,$A9,EA$56)*$A$2,0),0)))</f>
        <v>0</v>
      </c>
      <c r="EB9" s="94">
        <f ca="1">ROUND(VLOOKUP(EB$3,費率表彙總!$S$4:$T$34,2,FALSE)*$B9*$A$2,0)</f>
        <v>0</v>
      </c>
      <c r="EC9" s="94">
        <f ca="1">IF(ISNA(EC$3),0,ROUND(INDEX(旅遊不便費率!$B$5:$CA$184,$A9,EC$3)*$A$3,0))</f>
        <v>51</v>
      </c>
      <c r="ED9" s="94">
        <f ca="1">IF(ISNA(ED$3),0,ROUND(INDEX(旅遊不便費率!$B$5:$CA$184,$A9,ED$3)*$A$3,0))</f>
        <v>261</v>
      </c>
      <c r="EE9" s="94">
        <f ca="1">IF(ISNA(EE$3),0,ROUND(INDEX(旅遊不便費率!$B$5:$CA$184,$A9,EE$3)*$A$3,0))</f>
        <v>9</v>
      </c>
      <c r="EF9" s="94">
        <f ca="1">IF(ISNA(EF$3),0,ROUND(INDEX(旅遊不便費率!$B$5:$CA$184,$A9,EF$3)*$A$3,0))</f>
        <v>34</v>
      </c>
      <c r="EG9" s="95">
        <f t="shared" ca="1" si="17"/>
        <v>802</v>
      </c>
      <c r="EH9" s="93">
        <f t="shared" ca="1" si="18"/>
        <v>538</v>
      </c>
      <c r="EI9" s="94"/>
      <c r="EJ9" s="94"/>
      <c r="EK9" s="94">
        <f ca="1">ROUND(VLOOKUP(EK$3,費率表彙總!$F$4:$G$404,2,FALSE)*$B9*$A$2,0)</f>
        <v>0</v>
      </c>
      <c r="EL9" s="94">
        <f ca="1">ROUND(VLOOKUP(EL$3,費率表彙總!$H$4:$I$804,2,FALSE)*$B9*$A$2,0)</f>
        <v>0</v>
      </c>
      <c r="EM9" s="94">
        <f ca="1">IF(ISNA(EM$56),0,ROUND(INDEX(實支實付_總保費!$B$4:$AE$183,$A9,EM$56)*$A$2,0))</f>
        <v>17</v>
      </c>
      <c r="EN9" s="94">
        <f ca="1">IF(ISNA(EN$56),0,ROUND(INDEX(重大燒燙傷_總保費!$B$4:$AE$183,$A9,EN$56)*$A$2,0))</f>
        <v>1</v>
      </c>
      <c r="EO9" s="94" t="b">
        <f ca="1">IF(EO$3&lt;&gt;0,MAX(1,ROUND(VLOOKUP(EO$3,費率表彙總!$L$4:$O$34,2,FALSE)*$B9*$A$2,0))+MAX(1,ROUND(INDEX(海突甲門診_總保費!$B$4:$GS$183,$A9,EO$56)*$A$2,0)+MAX(1,ROUND(INDEX(海突甲急診_總保費!$B$4:$GS$183,$A9,EO$56)*$A$2,0),0)))</f>
        <v>0</v>
      </c>
      <c r="EP9" s="94" t="b">
        <f ca="1">IF(EP$3&lt;&gt;0,MAX(1,ROUND(VLOOKUP(EP$3,費率表彙總!$L$4:$R$34,5,FALSE)*$B9*$A$2,0))+MAX(1,ROUND(INDEX(海突乙門診_總保費!$B$4:$GS$183,$A9,EP$56)*$A$2,0)+MAX(1,ROUND(INDEX(海突乙急診_總保費!$B$4:$GS$183,$A9,EP$56)*$A$2,0),0)))</f>
        <v>0</v>
      </c>
      <c r="EQ9" s="94">
        <f ca="1">ROUND(VLOOKUP(EQ$3,費率表彙總!$S$4:$T$34,2,FALSE)*$B9*$A$2,0)</f>
        <v>0</v>
      </c>
      <c r="ER9" s="94">
        <f ca="1">IF(ISNA(ER$3),0,ROUND(INDEX(旅遊不便費率!$B$5:$CA$184,$A9,ER$3)*$A$3,0))</f>
        <v>51</v>
      </c>
      <c r="ES9" s="94">
        <f ca="1">IF(ISNA(ES$3),0,ROUND(INDEX(旅遊不便費率!$B$5:$CA$184,$A9,ES$3)*$A$3,0))</f>
        <v>261</v>
      </c>
      <c r="ET9" s="94">
        <f ca="1">IF(ISNA(ET$3),0,ROUND(INDEX(旅遊不便費率!$B$5:$CA$184,$A9,ET$3)*$A$3,0))</f>
        <v>9</v>
      </c>
      <c r="EU9" s="94">
        <f ca="1">IF(ISNA(EU$3),0,ROUND(INDEX(旅遊不便費率!$B$5:$CA$184,$A9,EU$3)*$A$3,0))</f>
        <v>34</v>
      </c>
      <c r="EV9" s="95">
        <f t="shared" ca="1" si="19"/>
        <v>911</v>
      </c>
      <c r="EW9" s="93">
        <f t="shared" ca="1" si="20"/>
        <v>377</v>
      </c>
      <c r="EX9" s="94"/>
      <c r="EY9" s="94"/>
      <c r="EZ9" s="94">
        <f ca="1">ROUND(VLOOKUP(EZ$3,費率表彙總!$F$4:$G$404,2,FALSE)*$B9*$A$2,0)</f>
        <v>0</v>
      </c>
      <c r="FA9" s="94">
        <f ca="1">ROUND(VLOOKUP(FA$3,費率表彙總!$H$4:$I$804,2,FALSE)*$B9*$A$2,0)</f>
        <v>0</v>
      </c>
      <c r="FB9" s="94">
        <f ca="1">IF(ISNA(FB$56),0,ROUND(INDEX(實支實付_總保費!$B$4:$AE$183,$A9,FB$56)*$A$2,0))</f>
        <v>256</v>
      </c>
      <c r="FC9" s="94">
        <f ca="1">IF(ISNA(FC$56),0,ROUND(INDEX(重大燒燙傷_總保費!$B$4:$AE$183,$A9,FC$56)*$A$2,0))</f>
        <v>15</v>
      </c>
      <c r="FD9" s="94" t="b">
        <f ca="1">IF(FD$3&lt;&gt;0,MAX(1,ROUND(VLOOKUP(FD$3,費率表彙總!$L$4:$O$34,2,FALSE)*$B9*$A$2,0))+MAX(1,ROUND(INDEX(海突甲門診_總保費!$B$4:$GS$183,$A9,FD$56)*$A$2,0)+MAX(1,ROUND(INDEX(海突甲急診_總保費!$B$4:$GS$183,$A9,FD$56)*$A$2,0),0)))</f>
        <v>0</v>
      </c>
      <c r="FE9" s="94">
        <f ca="1">IF(FE$3&lt;&gt;0,MAX(1,ROUND(VLOOKUP(FE$3,費率表彙總!$L$4:$R$34,5,FALSE)*$B9*$A$2,0))+MAX(1,ROUND(INDEX(海突乙門診_總保費!$B$4:$GS$183,$A9,FE$56)*$A$2,0)+MAX(1,ROUND(INDEX(海突乙急診_總保費!$B$4:$GS$183,$A9,FE$56)*$A$2,0),0)))</f>
        <v>538</v>
      </c>
      <c r="FF9" s="94">
        <f ca="1">ROUND(VLOOKUP(FF$3,費率表彙總!$S$4:$T$34,2,FALSE)*$B9*$A$2,0)</f>
        <v>0</v>
      </c>
      <c r="FG9" s="94">
        <f ca="1">IF(ISNA(FG$3),0,ROUND(INDEX(旅遊不便費率!$B$5:$CA$184,$A9,FG$3)*$A$3,0))</f>
        <v>51</v>
      </c>
      <c r="FH9" s="94">
        <f ca="1">IF(ISNA(FH$3),0,ROUND(INDEX(旅遊不便費率!$B$5:$CA$184,$A9,FH$3)*$A$3,0))</f>
        <v>405</v>
      </c>
      <c r="FI9" s="94">
        <f ca="1">IF(ISNA(FI$3),0,ROUND(INDEX(旅遊不便費率!$B$5:$CA$184,$A9,FI$3)*$A$3,0))</f>
        <v>20</v>
      </c>
      <c r="FJ9" s="94">
        <f ca="1">IF(ISNA(FJ$3),0,ROUND(INDEX(旅遊不便費率!$B$5:$CA$184,$A9,FJ$3)*$A$3,0))</f>
        <v>61</v>
      </c>
      <c r="FK9" s="95">
        <f t="shared" ca="1" si="21"/>
        <v>1723</v>
      </c>
      <c r="FL9" s="93">
        <f t="shared" ca="1" si="22"/>
        <v>161</v>
      </c>
      <c r="FM9" s="94"/>
      <c r="FN9" s="94"/>
      <c r="FO9" s="94">
        <f ca="1">ROUND(VLOOKUP(FO$3,費率表彙總!$F$4:$G$404,2,FALSE)*$B9*$A$2,0)</f>
        <v>0</v>
      </c>
      <c r="FP9" s="94">
        <f ca="1">ROUND(VLOOKUP(FP$3,費率表彙總!$H$4:$I$804,2,FALSE)*$B9*$A$2,0)</f>
        <v>0</v>
      </c>
      <c r="FQ9" s="94">
        <f ca="1">IF(ISNA(FQ$56),0,ROUND(INDEX(實支實付_總保費!$B$4:$AE$183,$A9,FQ$56)*$A$2,0))</f>
        <v>52</v>
      </c>
      <c r="FR9" s="94">
        <f ca="1">IF(ISNA(FR$56),0,ROUND(INDEX(重大燒燙傷_總保費!$B$4:$AE$183,$A9,FR$56)*$A$2,0))</f>
        <v>3</v>
      </c>
      <c r="FS9" s="94" t="b">
        <f ca="1">IF(FS$3&lt;&gt;0,MAX(1,ROUND(VLOOKUP(FS$3,費率表彙總!$L$4:$O$34,2,FALSE)*$B9*$A$2,0))+MAX(1,ROUND(INDEX(海突甲門診_總保費!$B$4:$GS$183,$A9,FS$56)*$A$2,0)+MAX(1,ROUND(INDEX(海突甲急診_總保費!$B$4:$GS$183,$A9,FS$56)*$A$2,0),0)))</f>
        <v>0</v>
      </c>
      <c r="FT9" s="94">
        <f ca="1">IF(FT$3&lt;&gt;0,MAX(1,ROUND(VLOOKUP(FT$3,費率表彙總!$L$4:$R$34,5,FALSE)*$B9*$A$2,0))+MAX(1,ROUND(INDEX(海突乙門診_總保費!$B$4:$GS$183,$A9,FT$56)*$A$2,0)+MAX(1,ROUND(INDEX(海突乙急診_總保費!$B$4:$GS$183,$A9,FT$56)*$A$2,0),0)))</f>
        <v>282</v>
      </c>
      <c r="FU9" s="94">
        <f ca="1">ROUND(VLOOKUP(FU$3,費率表彙總!$S$4:$T$34,2,FALSE)*$B9*$A$2,0)</f>
        <v>0</v>
      </c>
      <c r="FV9" s="94">
        <f ca="1">IF(ISNA(FV$3),0,ROUND(INDEX(旅遊不便費率!$B$5:$CA$184,$A9,FV$3)*$A$3,0))</f>
        <v>51</v>
      </c>
      <c r="FW9" s="94">
        <f ca="1">IF(ISNA(FW$3),0,ROUND(INDEX(旅遊不便費率!$B$5:$CA$184,$A9,FW$3)*$A$3,0))</f>
        <v>405</v>
      </c>
      <c r="FX9" s="94">
        <f ca="1">IF(ISNA(FX$3),0,ROUND(INDEX(旅遊不便費率!$B$5:$CA$184,$A9,FX$3)*$A$3,0))</f>
        <v>20</v>
      </c>
      <c r="FY9" s="94">
        <f ca="1">IF(ISNA(FY$3),0,ROUND(INDEX(旅遊不便費率!$B$5:$CA$184,$A9,FY$3)*$A$3,0))</f>
        <v>61</v>
      </c>
      <c r="FZ9" s="95">
        <f t="shared" ca="1" si="23"/>
        <v>1035</v>
      </c>
      <c r="GA9" s="93">
        <f t="shared" ca="1" si="24"/>
        <v>269</v>
      </c>
      <c r="GB9" s="94"/>
      <c r="GC9" s="94"/>
      <c r="GD9" s="94">
        <f ca="1">ROUND(VLOOKUP(GD$3,費率表彙總!$F$4:$G$404,2,FALSE)*$B9*$A$2,0)</f>
        <v>0</v>
      </c>
      <c r="GE9" s="94">
        <f ca="1">ROUND(VLOOKUP(GE$3,費率表彙總!$H$4:$I$804,2,FALSE)*$B9*$A$2,0)</f>
        <v>0</v>
      </c>
      <c r="GF9" s="94">
        <f ca="1">IF(ISNA(GF$56),0,ROUND(INDEX(實支實付_總保費!$B$4:$AE$183,$A9,GF$56)*$A$2,0))</f>
        <v>85</v>
      </c>
      <c r="GG9" s="94">
        <f ca="1">IF(ISNA(GG$56),0,ROUND(INDEX(重大燒燙傷_總保費!$B$4:$AE$183,$A9,GG$56)*$A$2,0))</f>
        <v>5</v>
      </c>
      <c r="GH9" s="94" t="b">
        <f ca="1">IF(GH$3&lt;&gt;0,MAX(1,ROUND(VLOOKUP(GH$3,費率表彙總!$L$4:$O$34,2,FALSE)*$B9*$A$2,0))+MAX(1,ROUND(INDEX(海突甲門診_總保費!$B$4:$GS$183,$A9,GH$56)*$A$2,0)+MAX(1,ROUND(INDEX(海突甲急診_總保費!$B$4:$GS$183,$A9,GH$56)*$A$2,0),0)))</f>
        <v>0</v>
      </c>
      <c r="GI9" s="94">
        <f ca="1">IF(GI$3&lt;&gt;0,MAX(1,ROUND(VLOOKUP(GI$3,費率表彙總!$L$4:$R$34,5,FALSE)*$B9*$A$2,0))+MAX(1,ROUND(INDEX(海突乙門診_總保費!$B$4:$GS$183,$A9,GI$56)*$A$2,0)+MAX(1,ROUND(INDEX(海突乙急診_總保費!$B$4:$GS$183,$A9,GI$56)*$A$2,0),0)))</f>
        <v>449</v>
      </c>
      <c r="GJ9" s="94">
        <f ca="1">ROUND(VLOOKUP(GJ$3,費率表彙總!$S$4:$T$34,2,FALSE)*$B9*$A$2,0)</f>
        <v>0</v>
      </c>
      <c r="GK9" s="94">
        <f ca="1">IF(ISNA(GK$3),0,ROUND(INDEX(旅遊不便費率!$B$5:$CA$184,$A9,GK$3)*$A$3,0))</f>
        <v>51</v>
      </c>
      <c r="GL9" s="94">
        <f ca="1">IF(ISNA(GL$3),0,ROUND(INDEX(旅遊不便費率!$B$5:$CA$184,$A9,GL$3)*$A$3,0))</f>
        <v>405</v>
      </c>
      <c r="GM9" s="94">
        <f ca="1">IF(ISNA(GM$3),0,ROUND(INDEX(旅遊不便費率!$B$5:$CA$184,$A9,GM$3)*$A$3,0))</f>
        <v>20</v>
      </c>
      <c r="GN9" s="94">
        <f ca="1">IF(ISNA(GN$3),0,ROUND(INDEX(旅遊不便費率!$B$5:$CA$184,$A9,GN$3)*$A$3,0))</f>
        <v>61</v>
      </c>
      <c r="GO9" s="95">
        <f t="shared" ca="1" si="25"/>
        <v>1345</v>
      </c>
      <c r="GP9" s="93">
        <f t="shared" ca="1" si="26"/>
        <v>269</v>
      </c>
      <c r="GQ9" s="94"/>
      <c r="GR9" s="94"/>
      <c r="GS9" s="94">
        <f ca="1">ROUND(VLOOKUP(GS$3,費率表彙總!$F$4:$G$404,2,FALSE)*$B9*$A$2,0)</f>
        <v>0</v>
      </c>
      <c r="GT9" s="94">
        <f ca="1">ROUND(VLOOKUP(GT$3,費率表彙總!$H$4:$I$804,2,FALSE)*$B9*$A$2,0)</f>
        <v>0</v>
      </c>
      <c r="GU9" s="94">
        <f ca="1">IF(ISNA(GU$56),0,ROUND(INDEX(實支實付_總保費!$B$4:$AE$183,$A9,GU$56)*$A$2,0))</f>
        <v>171</v>
      </c>
      <c r="GV9" s="94">
        <f ca="1">IF(ISNA(GV$56),0,ROUND(INDEX(重大燒燙傷_總保費!$B$4:$AE$183,$A9,GV$56)*$A$2,0))</f>
        <v>10</v>
      </c>
      <c r="GW9" s="94" t="b">
        <f ca="1">IF(GW$3&lt;&gt;0,MAX(1,ROUND(VLOOKUP(GW$3,費率表彙總!$L$4:$O$34,2,FALSE)*$B9*$A$2,0))+MAX(1,ROUND(INDEX(海突甲門診_總保費!$B$4:$GS$183,$A9,GW$56)*$A$2,0)+MAX(1,ROUND(INDEX(海突甲急診_總保費!$B$4:$GS$183,$A9,GW$56)*$A$2,0),0)))</f>
        <v>0</v>
      </c>
      <c r="GX9" s="94">
        <f ca="1">IF(GX$3&lt;&gt;0,MAX(1,ROUND(VLOOKUP(GX$3,費率表彙總!$L$4:$R$34,5,FALSE)*$B9*$A$2,0))+MAX(1,ROUND(INDEX(海突乙門診_總保費!$B$4:$GS$183,$A9,GX$56)*$A$2,0)+MAX(1,ROUND(INDEX(海突乙急診_總保費!$B$4:$GS$183,$A9,GX$56)*$A$2,0),0)))</f>
        <v>282</v>
      </c>
      <c r="GY9" s="94">
        <f ca="1">ROUND(VLOOKUP(GY$3,費率表彙總!$S$4:$T$34,2,FALSE)*$B9*$A$2,0)</f>
        <v>0</v>
      </c>
      <c r="GZ9" s="94">
        <f ca="1">IF(ISNA(GZ$3),0,ROUND(INDEX(旅遊不便費率!$B$5:$CA$184,$A9,GZ$3)*$A$3,0))</f>
        <v>51</v>
      </c>
      <c r="HA9" s="94">
        <f ca="1">IF(ISNA(HA$3),0,ROUND(INDEX(旅遊不便費率!$B$5:$CA$184,$A9,HA$3)*$A$3,0))</f>
        <v>405</v>
      </c>
      <c r="HB9" s="94">
        <f ca="1">IF(ISNA(HB$3),0,ROUND(INDEX(旅遊不便費率!$B$5:$CA$184,$A9,HB$3)*$A$3,0))</f>
        <v>20</v>
      </c>
      <c r="HC9" s="94">
        <f ca="1">IF(ISNA(HC$3),0,ROUND(INDEX(旅遊不便費率!$B$5:$CA$184,$A9,HC$3)*$A$3,0))</f>
        <v>61</v>
      </c>
      <c r="HD9" s="95">
        <f t="shared" ca="1" si="27"/>
        <v>1269</v>
      </c>
      <c r="HE9" s="93">
        <f t="shared" ca="1" si="28"/>
        <v>269</v>
      </c>
      <c r="HF9" s="94"/>
      <c r="HG9" s="94"/>
      <c r="HH9" s="94">
        <f ca="1">ROUND(VLOOKUP(HH$3,費率表彙總!$F$4:$G$404,2,FALSE)*$B9*$A$2,0)</f>
        <v>0</v>
      </c>
      <c r="HI9" s="94">
        <f ca="1">ROUND(VLOOKUP(HI$3,費率表彙總!$H$4:$I$804,2,FALSE)*$B9*$A$2,0)</f>
        <v>0</v>
      </c>
      <c r="HJ9" s="94">
        <f ca="1">IF(ISNA(HJ$56),0,ROUND(INDEX(實支實付_總保費!$B$4:$AE$183,$A9,HJ$56)*$A$2,0))</f>
        <v>171</v>
      </c>
      <c r="HK9" s="94">
        <f ca="1">IF(ISNA(HK$56),0,ROUND(INDEX(重大燒燙傷_總保費!$B$4:$AE$183,$A9,HK$56)*$A$2,0))</f>
        <v>10</v>
      </c>
      <c r="HL9" s="94" t="b">
        <f ca="1">IF(HL$3&lt;&gt;0,MAX(1,ROUND(VLOOKUP(HL$3,費率表彙總!$L$4:$O$34,2,FALSE)*$B9*$A$2,0))+MAX(1,ROUND(INDEX(海突甲門診_總保費!$B$4:$GS$183,$A9,HL$56)*$A$2,0)+MAX(1,ROUND(INDEX(海突甲急診_總保費!$B$4:$GS$183,$A9,HL$56)*$A$2,0),0)))</f>
        <v>0</v>
      </c>
      <c r="HM9" s="94">
        <f ca="1">IF(HM$3&lt;&gt;0,MAX(1,ROUND(VLOOKUP(HM$3,費率表彙總!$L$4:$R$34,5,FALSE)*$B9*$A$2,0))+MAX(1,ROUND(INDEX(海突乙門診_總保費!$B$4:$GS$183,$A9,HM$56)*$A$2,0)+MAX(1,ROUND(INDEX(海突乙急診_總保費!$B$4:$GS$183,$A9,HM$56)*$A$2,0),0)))</f>
        <v>282</v>
      </c>
      <c r="HN9" s="94">
        <f ca="1">ROUND(VLOOKUP(HN$3,費率表彙總!$S$4:$T$34,2,FALSE)*$B9*$A$2,0)</f>
        <v>0</v>
      </c>
      <c r="HO9" s="94">
        <f ca="1">IF(ISNA(HO$3),0,ROUND(INDEX(旅遊不便費率!$B$5:$CA$184,$A9,HO$3)*$A$3,0))</f>
        <v>51</v>
      </c>
      <c r="HP9" s="94">
        <f ca="1">IF(ISNA(HP$3),0,ROUND(INDEX(旅遊不便費率!$B$5:$CA$184,$A9,HP$3)*$A$3,0))</f>
        <v>405</v>
      </c>
      <c r="HQ9" s="94">
        <f ca="1">IF(ISNA(HQ$3),0,ROUND(INDEX(旅遊不便費率!$B$5:$CA$184,$A9,HQ$3)*$A$3,0))</f>
        <v>20</v>
      </c>
      <c r="HR9" s="94">
        <f ca="1">IF(ISNA(HR$3),0,ROUND(INDEX(旅遊不便費率!$B$5:$CA$184,$A9,HR$3)*$A$3,0))</f>
        <v>61</v>
      </c>
      <c r="HS9" s="95">
        <f t="shared" ca="1" si="29"/>
        <v>1269</v>
      </c>
    </row>
    <row r="10" spans="1:227">
      <c r="A10" s="83">
        <v>6</v>
      </c>
      <c r="B10" s="104">
        <f>VLOOKUP(A10,費率表彙總!$A$4:$B$183,2,FALSE)</f>
        <v>0.17499999999999999</v>
      </c>
      <c r="C10" s="93">
        <f t="shared" ca="1" si="0"/>
        <v>174</v>
      </c>
      <c r="D10" s="94"/>
      <c r="E10" s="94"/>
      <c r="F10" s="94">
        <f ca="1">ROUND(VLOOKUP(F$3,費率表彙總!$F$4:$G$404,2,FALSE)*$B10*$A$2,0)</f>
        <v>0</v>
      </c>
      <c r="G10" s="94">
        <f ca="1">ROUND(VLOOKUP(G$3,費率表彙總!$H$4:$I$804,2,FALSE)*$B10*$A$2,0)</f>
        <v>0</v>
      </c>
      <c r="H10" s="94">
        <f ca="1">IF(ISNA(H$56),0,ROUND(INDEX(實支實付_總保費!$B$4:$AE$183,$A10,H$56)*$A$2,0))</f>
        <v>0</v>
      </c>
      <c r="I10" s="94">
        <f ca="1">IF(ISNA(I$56),0,ROUND(INDEX(重大燒燙傷_總保費!$B$4:$AE$183,$A10,I$56)*$A$2,0))</f>
        <v>0</v>
      </c>
      <c r="J10" s="94" t="b">
        <f ca="1">IF(J$3&lt;&gt;0,MAX(1,ROUND(VLOOKUP(J$3,費率表彙總!$L$4:$O$34,2,FALSE)*$B10*$A$2,0))+MAX(1,ROUND(INDEX(海突甲門診_總保費!$B$4:$GS$183,$A10,J$56)*$A$2,0)+MAX(1,ROUND(INDEX(海突甲急診_總保費!$B$4:$GS$183,$A10,J$56)*$A$2,0),0)))</f>
        <v>0</v>
      </c>
      <c r="K10" s="94">
        <f ca="1">IF(K$3&lt;&gt;0,MAX(1,ROUND(VLOOKUP(K$3,費率表彙總!$L$4:$R$34,5,FALSE)*$B10*$A$2,0))+MAX(1,ROUND(INDEX(海突乙門診_總保費!$B$4:$GS$183,$A10,K$56)*$A$2,0)+MAX(1,ROUND(INDEX(海突乙急診_總保費!$B$4:$GS$183,$A10,K$56)*$A$2,0),0)))</f>
        <v>160</v>
      </c>
      <c r="L10" s="94">
        <f ca="1">ROUND(VLOOKUP(L$3,費率表彙總!$S$4:$T$34,2,FALSE)*$B10*$A$2,0)</f>
        <v>0</v>
      </c>
      <c r="M10" s="94">
        <f ca="1">IF(ISNA(M$3),0,ROUND(INDEX(旅遊不便費率!$B$5:$CA$184,$A10,M$3)*$A$3,0))</f>
        <v>0</v>
      </c>
      <c r="N10" s="94">
        <f ca="1">IF(ISNA(N$3),0,ROUND(INDEX(旅遊不便費率!$B$5:$CA$184,$A10,N$3)*$A$3,0))</f>
        <v>0</v>
      </c>
      <c r="O10" s="94">
        <f ca="1">IF(ISNA(O$3),0,ROUND(INDEX(旅遊不便費率!$B$5:$CA$184,$A10,O$3)*$A$3,0))</f>
        <v>0</v>
      </c>
      <c r="P10" s="94">
        <f ca="1">IF(ISNA(P$3),0,ROUND(INDEX(旅遊不便費率!$B$5:$CA$184,$A10,P$3)*$A$3,0))</f>
        <v>0</v>
      </c>
      <c r="Q10" s="95">
        <f t="shared" ca="1" si="1"/>
        <v>334</v>
      </c>
      <c r="R10" s="93">
        <f t="shared" ca="1" si="2"/>
        <v>174</v>
      </c>
      <c r="S10" s="94"/>
      <c r="T10" s="94"/>
      <c r="U10" s="94">
        <f ca="1">ROUND(VLOOKUP(U$3,費率表彙總!$F$4:$G$404,2,FALSE)*$B10*$A$2,0)</f>
        <v>0</v>
      </c>
      <c r="V10" s="94">
        <f ca="1">ROUND(VLOOKUP(V$3,費率表彙總!$H$4:$I$804,2,FALSE)*$B10*$A$2,0)</f>
        <v>0</v>
      </c>
      <c r="W10" s="94">
        <f ca="1">IF(ISNA(W$56),0,ROUND(INDEX(實支實付_總保費!$B$4:$AE$183,$A10,W$56)*$A$2,0))</f>
        <v>0</v>
      </c>
      <c r="X10" s="94">
        <f ca="1">IF(ISNA(X$56),0,ROUND(INDEX(重大燒燙傷_總保費!$B$4:$AE$183,$A10,X$56)*$A$2,0))</f>
        <v>0</v>
      </c>
      <c r="Y10" s="94" t="b">
        <f ca="1">IF(Y$3&lt;&gt;0,MAX(1,ROUND(VLOOKUP(Y$3,費率表彙總!$L$4:$O$34,2,FALSE)*$B10*$A$2,0))+MAX(1,ROUND(INDEX(海突甲門診_總保費!$B$4:$GS$183,$A10,Y$56)*$A$2,0)+MAX(1,ROUND(INDEX(海突甲急診_總保費!$B$4:$GS$183,$A10,Y$56)*$A$2,0),0)))</f>
        <v>0</v>
      </c>
      <c r="Z10" s="94">
        <f ca="1">IF(Z$3&lt;&gt;0,MAX(1,ROUND(VLOOKUP(Z$3,費率表彙總!$L$4:$R$34,5,FALSE)*$B10*$A$2,0))+MAX(1,ROUND(INDEX(海突乙門診_總保費!$B$4:$GS$183,$A10,Z$56)*$A$2,0)+MAX(1,ROUND(INDEX(海突乙急診_總保費!$B$4:$GS$183,$A10,Z$56)*$A$2,0),0)))</f>
        <v>160</v>
      </c>
      <c r="AA10" s="94">
        <f ca="1">ROUND(VLOOKUP(AA$3,費率表彙總!$S$4:$T$34,2,FALSE)*$B10*$A$2,0)</f>
        <v>0</v>
      </c>
      <c r="AB10" s="94">
        <f ca="1">IF(ISNA(AB$3),0,ROUND(INDEX(旅遊不便費率!$B$5:$CA$184,$A10,AB$3)*$A$3,0))</f>
        <v>0</v>
      </c>
      <c r="AC10" s="94">
        <f ca="1">IF(ISNA(AC$3),0,ROUND(INDEX(旅遊不便費率!$B$5:$CA$184,$A10,AC$3)*$A$3,0))</f>
        <v>0</v>
      </c>
      <c r="AD10" s="94">
        <f ca="1">IF(ISNA(AD$3),0,ROUND(INDEX(旅遊不便費率!$B$5:$CA$184,$A10,AD$3)*$A$3,0))</f>
        <v>0</v>
      </c>
      <c r="AE10" s="94">
        <f ca="1">IF(ISNA(AE$3),0,ROUND(INDEX(旅遊不便費率!$B$5:$CA$184,$A10,AE$3)*$A$3,0))</f>
        <v>0</v>
      </c>
      <c r="AF10" s="95">
        <f t="shared" ca="1" si="3"/>
        <v>334</v>
      </c>
      <c r="AG10" s="93">
        <f t="shared" ca="1" si="4"/>
        <v>290</v>
      </c>
      <c r="AH10" s="94"/>
      <c r="AI10" s="94"/>
      <c r="AJ10" s="94">
        <f ca="1">ROUND(VLOOKUP(AJ$3,費率表彙總!$F$4:$G$404,2,FALSE)*$B10*$A$2,0)</f>
        <v>0</v>
      </c>
      <c r="AK10" s="94">
        <f ca="1">ROUND(VLOOKUP(AK$3,費率表彙總!$H$4:$I$804,2,FALSE)*$B10*$A$2,0)</f>
        <v>0</v>
      </c>
      <c r="AL10" s="94">
        <f ca="1">IF(ISNA(AL$56),0,ROUND(INDEX(實支實付_總保費!$B$4:$AE$183,$A10,AL$56)*$A$2,0))</f>
        <v>0</v>
      </c>
      <c r="AM10" s="94">
        <f ca="1">IF(ISNA(AM$56),0,ROUND(INDEX(重大燒燙傷_總保費!$B$4:$AE$183,$A10,AM$56)*$A$2,0))</f>
        <v>0</v>
      </c>
      <c r="AN10" s="94" t="b">
        <f ca="1">IF(AN$3&lt;&gt;0,MAX(1,ROUND(VLOOKUP(AN$3,費率表彙總!$L$4:$O$34,2,FALSE)*$B10*$A$2,0))+MAX(1,ROUND(INDEX(海突甲門診_總保費!$B$4:$GS$183,$A10,AN$56)*$A$2,0)+MAX(1,ROUND(INDEX(海突甲急診_總保費!$B$4:$GS$183,$A10,AN$56)*$A$2,0),0)))</f>
        <v>0</v>
      </c>
      <c r="AO10" s="94">
        <f ca="1">IF(AO$3&lt;&gt;0,MAX(1,ROUND(VLOOKUP(AO$3,費率表彙總!$L$4:$R$34,5,FALSE)*$B10*$A$2,0))+MAX(1,ROUND(INDEX(海突乙門診_總保費!$B$4:$GS$183,$A10,AO$56)*$A$2,0)+MAX(1,ROUND(INDEX(海突乙急診_總保費!$B$4:$GS$183,$A10,AO$56)*$A$2,0),0)))</f>
        <v>259</v>
      </c>
      <c r="AP10" s="94">
        <f ca="1">ROUND(VLOOKUP(AP$3,費率表彙總!$S$4:$T$34,2,FALSE)*$B10*$A$2,0)</f>
        <v>0</v>
      </c>
      <c r="AQ10" s="94">
        <f ca="1">IF(ISNA(AQ$3),0,ROUND(INDEX(旅遊不便費率!$B$5:$CA$184,$A10,AQ$3)*$A$3,0))</f>
        <v>0</v>
      </c>
      <c r="AR10" s="94">
        <f ca="1">IF(ISNA(AR$3),0,ROUND(INDEX(旅遊不便費率!$B$5:$CA$184,$A10,AR$3)*$A$3,0))</f>
        <v>0</v>
      </c>
      <c r="AS10" s="94">
        <f ca="1">IF(ISNA(AS$3),0,ROUND(INDEX(旅遊不便費率!$B$5:$CA$184,$A10,AS$3)*$A$3,0))</f>
        <v>0</v>
      </c>
      <c r="AT10" s="94">
        <f ca="1">IF(ISNA(AT$3),0,ROUND(INDEX(旅遊不便費率!$B$5:$CA$184,$A10,AT$3)*$A$3,0))</f>
        <v>0</v>
      </c>
      <c r="AU10" s="95">
        <f t="shared" ca="1" si="5"/>
        <v>549</v>
      </c>
      <c r="AV10" s="93">
        <f t="shared" ca="1" si="6"/>
        <v>464</v>
      </c>
      <c r="AW10" s="94"/>
      <c r="AX10" s="94"/>
      <c r="AY10" s="94">
        <f ca="1">ROUND(VLOOKUP(AY$3,費率表彙總!$F$4:$G$404,2,FALSE)*$B10*$A$2,0)</f>
        <v>0</v>
      </c>
      <c r="AZ10" s="94">
        <f ca="1">ROUND(VLOOKUP(AZ$3,費率表彙總!$H$4:$I$804,2,FALSE)*$B10*$A$2,0)</f>
        <v>0</v>
      </c>
      <c r="BA10" s="94">
        <f ca="1">IF(ISNA(BA$56),0,ROUND(INDEX(實支實付_總保費!$B$4:$AE$183,$A10,BA$56)*$A$2,0))</f>
        <v>0</v>
      </c>
      <c r="BB10" s="94">
        <f ca="1">IF(ISNA(BB$56),0,ROUND(INDEX(重大燒燙傷_總保費!$B$4:$AE$183,$A10,BB$56)*$A$2,0))</f>
        <v>0</v>
      </c>
      <c r="BC10" s="94" t="b">
        <f ca="1">IF(BC$3&lt;&gt;0,MAX(1,ROUND(VLOOKUP(BC$3,費率表彙總!$L$4:$O$34,2,FALSE)*$B10*$A$2,0))+MAX(1,ROUND(INDEX(海突甲門診_總保費!$B$4:$GS$183,$A10,BC$56)*$A$2,0)+MAX(1,ROUND(INDEX(海突甲急診_總保費!$B$4:$GS$183,$A10,BC$56)*$A$2,0),0)))</f>
        <v>0</v>
      </c>
      <c r="BD10" s="94">
        <f ca="1">IF(BD$3&lt;&gt;0,MAX(1,ROUND(VLOOKUP(BD$3,費率表彙總!$L$4:$R$34,5,FALSE)*$B10*$A$2,0))+MAX(1,ROUND(INDEX(海突乙門診_總保費!$B$4:$GS$183,$A10,BD$56)*$A$2,0)+MAX(1,ROUND(INDEX(海突乙急診_總保費!$B$4:$GS$183,$A10,BD$56)*$A$2,0),0)))</f>
        <v>397</v>
      </c>
      <c r="BE10" s="94">
        <f ca="1">ROUND(VLOOKUP(BE$3,費率表彙總!$S$4:$T$34,2,FALSE)*$B10*$A$2,0)</f>
        <v>0</v>
      </c>
      <c r="BF10" s="94">
        <f ca="1">IF(ISNA(BF$3),0,ROUND(INDEX(旅遊不便費率!$B$5:$CA$184,$A10,BF$3)*$A$3,0))</f>
        <v>0</v>
      </c>
      <c r="BG10" s="94">
        <f ca="1">IF(ISNA(BG$3),0,ROUND(INDEX(旅遊不便費率!$B$5:$CA$184,$A10,BG$3)*$A$3,0))</f>
        <v>0</v>
      </c>
      <c r="BH10" s="94">
        <f ca="1">IF(ISNA(BH$3),0,ROUND(INDEX(旅遊不便費率!$B$5:$CA$184,$A10,BH$3)*$A$3,0))</f>
        <v>0</v>
      </c>
      <c r="BI10" s="94">
        <f ca="1">IF(ISNA(BI$3),0,ROUND(INDEX(旅遊不便費率!$B$5:$CA$184,$A10,BI$3)*$A$3,0))</f>
        <v>0</v>
      </c>
      <c r="BJ10" s="95">
        <f t="shared" ca="1" si="7"/>
        <v>861</v>
      </c>
      <c r="BK10" s="93">
        <f t="shared" ca="1" si="8"/>
        <v>580</v>
      </c>
      <c r="BL10" s="94"/>
      <c r="BM10" s="94"/>
      <c r="BN10" s="94">
        <f ca="1">ROUND(VLOOKUP(BN$3,費率表彙總!$F$4:$G$404,2,FALSE)*$B10*$A$2,0)</f>
        <v>0</v>
      </c>
      <c r="BO10" s="94">
        <f ca="1">ROUND(VLOOKUP(BO$3,費率表彙總!$H$4:$I$804,2,FALSE)*$B10*$A$2,0)</f>
        <v>0</v>
      </c>
      <c r="BP10" s="94">
        <f ca="1">IF(ISNA(BP$56),0,ROUND(INDEX(實支實付_總保費!$B$4:$AE$183,$A10,BP$56)*$A$2,0))</f>
        <v>0</v>
      </c>
      <c r="BQ10" s="94">
        <f ca="1">IF(ISNA(BQ$56),0,ROUND(INDEX(重大燒燙傷_總保費!$B$4:$AE$183,$A10,BQ$56)*$A$2,0))</f>
        <v>0</v>
      </c>
      <c r="BR10" s="94" t="b">
        <f ca="1">IF(BR$3&lt;&gt;0,MAX(1,ROUND(VLOOKUP(BR$3,費率表彙總!$L$4:$O$34,2,FALSE)*$B10*$A$2,0))+MAX(1,ROUND(INDEX(海突甲門診_總保費!$B$4:$GS$183,$A10,BR$56)*$A$2,0)+MAX(1,ROUND(INDEX(海突甲急診_總保費!$B$4:$GS$183,$A10,BR$56)*$A$2,0),0)))</f>
        <v>0</v>
      </c>
      <c r="BS10" s="94">
        <f ca="1">IF(BS$3&lt;&gt;0,MAX(1,ROUND(VLOOKUP(BS$3,費率表彙總!$L$4:$R$34,5,FALSE)*$B10*$A$2,0))+MAX(1,ROUND(INDEX(海突乙門診_總保費!$B$4:$GS$183,$A10,BS$56)*$A$2,0)+MAX(1,ROUND(INDEX(海突乙急診_總保費!$B$4:$GS$183,$A10,BS$56)*$A$2,0),0)))</f>
        <v>485</v>
      </c>
      <c r="BT10" s="94">
        <f ca="1">ROUND(VLOOKUP(BT$3,費率表彙總!$S$4:$T$34,2,FALSE)*$B10*$A$2,0)</f>
        <v>0</v>
      </c>
      <c r="BU10" s="94">
        <f ca="1">IF(ISNA(BU$3),0,ROUND(INDEX(旅遊不便費率!$B$5:$CA$184,$A10,BU$3)*$A$3,0))</f>
        <v>0</v>
      </c>
      <c r="BV10" s="94">
        <f ca="1">IF(ISNA(BV$3),0,ROUND(INDEX(旅遊不便費率!$B$5:$CA$184,$A10,BV$3)*$A$3,0))</f>
        <v>0</v>
      </c>
      <c r="BW10" s="94">
        <f ca="1">IF(ISNA(BW$3),0,ROUND(INDEX(旅遊不便費率!$B$5:$CA$184,$A10,BW$3)*$A$3,0))</f>
        <v>0</v>
      </c>
      <c r="BX10" s="94">
        <f ca="1">IF(ISNA(BX$3),0,ROUND(INDEX(旅遊不便費率!$B$5:$CA$184,$A10,BX$3)*$A$3,0))</f>
        <v>0</v>
      </c>
      <c r="BY10" s="95">
        <f t="shared" ca="1" si="9"/>
        <v>1065</v>
      </c>
      <c r="BZ10" s="93">
        <f t="shared" ca="1" si="10"/>
        <v>117</v>
      </c>
      <c r="CA10" s="94"/>
      <c r="CB10" s="94"/>
      <c r="CC10" s="94">
        <f ca="1">ROUND(VLOOKUP(CC$3,費率表彙總!$F$4:$G$404,2,FALSE)*$B10*$A$2,0)</f>
        <v>0</v>
      </c>
      <c r="CD10" s="94">
        <f ca="1">ROUND(VLOOKUP(CD$3,費率表彙總!$H$4:$I$804,2,FALSE)*$B10*$A$2,0)</f>
        <v>0</v>
      </c>
      <c r="CE10" s="94">
        <f ca="1">IF(ISNA(CE$56),0,ROUND(INDEX(實支實付_總保費!$B$4:$AE$183,$A10,CE$56)*$A$2,0))</f>
        <v>19</v>
      </c>
      <c r="CF10" s="94">
        <f ca="1">IF(ISNA(CF$56),0,ROUND(INDEX(重大燒燙傷_總保費!$B$4:$AE$183,$A10,CF$56)*$A$2,0))</f>
        <v>1</v>
      </c>
      <c r="CG10" s="94" t="b">
        <f ca="1">IF(CG$3&lt;&gt;0,MAX(1,ROUND(VLOOKUP(CG$3,費率表彙總!$L$4:$O$34,2,FALSE)*$B10*$A$2,0))+MAX(1,ROUND(INDEX(海突甲門診_總保費!$B$4:$GS$183,$A10,CG$56)*$A$2,0)+MAX(1,ROUND(INDEX(海突甲急診_總保費!$B$4:$GS$183,$A10,CG$56)*$A$2,0),0)))</f>
        <v>0</v>
      </c>
      <c r="CH10" s="94" t="b">
        <f ca="1">IF(CH$3&lt;&gt;0,MAX(1,ROUND(VLOOKUP(CH$3,費率表彙總!$L$4:$R$34,5,FALSE)*$B10*$A$2,0))+MAX(1,ROUND(INDEX(海突乙門診_總保費!$B$4:$GS$183,$A10,CH$56)*$A$2,0)+MAX(1,ROUND(INDEX(海突乙急診_總保費!$B$4:$GS$183,$A10,CH$56)*$A$2,0),0)))</f>
        <v>0</v>
      </c>
      <c r="CI10" s="94">
        <f ca="1">ROUND(VLOOKUP(CI$3,費率表彙總!$S$4:$T$34,2,FALSE)*$B10*$A$2,0)</f>
        <v>0</v>
      </c>
      <c r="CJ10" s="94">
        <f ca="1">IF(ISNA(CJ$3),0,ROUND(INDEX(旅遊不便費率!$B$5:$CA$184,$A10,CJ$3)*$A$3,0))</f>
        <v>56</v>
      </c>
      <c r="CK10" s="94">
        <f ca="1">IF(ISNA(CK$3),0,ROUND(INDEX(旅遊不便費率!$B$5:$CA$184,$A10,CK$3)*$A$3,0))</f>
        <v>281</v>
      </c>
      <c r="CL10" s="94">
        <f ca="1">IF(ISNA(CL$3),0,ROUND(INDEX(旅遊不便費率!$B$5:$CA$184,$A10,CL$3)*$A$3,0))</f>
        <v>10</v>
      </c>
      <c r="CM10" s="94">
        <f ca="1">IF(ISNA(CM$3),0,ROUND(INDEX(旅遊不便費率!$B$5:$CA$184,$A10,CM$3)*$A$3,0))</f>
        <v>37</v>
      </c>
      <c r="CN10" s="95">
        <f t="shared" ca="1" si="11"/>
        <v>521</v>
      </c>
      <c r="CO10" s="93">
        <f t="shared" ca="1" si="12"/>
        <v>174</v>
      </c>
      <c r="CP10" s="94"/>
      <c r="CQ10" s="94"/>
      <c r="CR10" s="94">
        <f ca="1">ROUND(VLOOKUP(CR$3,費率表彙總!$F$4:$G$404,2,FALSE)*$B10*$A$2,0)</f>
        <v>0</v>
      </c>
      <c r="CS10" s="94">
        <f ca="1">ROUND(VLOOKUP(CS$3,費率表彙總!$H$4:$I$804,2,FALSE)*$B10*$A$2,0)</f>
        <v>0</v>
      </c>
      <c r="CT10" s="94">
        <f ca="1">IF(ISNA(CT$56),0,ROUND(INDEX(實支實付_總保費!$B$4:$AE$183,$A10,CT$56)*$A$2,0))</f>
        <v>19</v>
      </c>
      <c r="CU10" s="94">
        <f ca="1">IF(ISNA(CU$56),0,ROUND(INDEX(重大燒燙傷_總保費!$B$4:$AE$183,$A10,CU$56)*$A$2,0))</f>
        <v>1</v>
      </c>
      <c r="CV10" s="94" t="b">
        <f ca="1">IF(CV$3&lt;&gt;0,MAX(1,ROUND(VLOOKUP(CV$3,費率表彙總!$L$4:$O$34,2,FALSE)*$B10*$A$2,0))+MAX(1,ROUND(INDEX(海突甲門診_總保費!$B$4:$GS$183,$A10,CV$56)*$A$2,0)+MAX(1,ROUND(INDEX(海突甲急診_總保費!$B$4:$GS$183,$A10,CV$56)*$A$2,0),0)))</f>
        <v>0</v>
      </c>
      <c r="CW10" s="94" t="b">
        <f ca="1">IF(CW$3&lt;&gt;0,MAX(1,ROUND(VLOOKUP(CW$3,費率表彙總!$L$4:$R$34,5,FALSE)*$B10*$A$2,0))+MAX(1,ROUND(INDEX(海突乙門診_總保費!$B$4:$GS$183,$A10,CW$56)*$A$2,0)+MAX(1,ROUND(INDEX(海突乙急診_總保費!$B$4:$GS$183,$A10,CW$56)*$A$2,0),0)))</f>
        <v>0</v>
      </c>
      <c r="CX10" s="94">
        <f ca="1">ROUND(VLOOKUP(CX$3,費率表彙總!$S$4:$T$34,2,FALSE)*$B10*$A$2,0)</f>
        <v>0</v>
      </c>
      <c r="CY10" s="94">
        <f ca="1">IF(ISNA(CY$3),0,ROUND(INDEX(旅遊不便費率!$B$5:$CA$184,$A10,CY$3)*$A$3,0))</f>
        <v>56</v>
      </c>
      <c r="CZ10" s="94">
        <f ca="1">IF(ISNA(CZ$3),0,ROUND(INDEX(旅遊不便費率!$B$5:$CA$184,$A10,CZ$3)*$A$3,0))</f>
        <v>281</v>
      </c>
      <c r="DA10" s="94">
        <f ca="1">IF(ISNA(DA$3),0,ROUND(INDEX(旅遊不便費率!$B$5:$CA$184,$A10,DA$3)*$A$3,0))</f>
        <v>10</v>
      </c>
      <c r="DB10" s="94">
        <f ca="1">IF(ISNA(DB$3),0,ROUND(INDEX(旅遊不便費率!$B$5:$CA$184,$A10,DB$3)*$A$3,0))</f>
        <v>37</v>
      </c>
      <c r="DC10" s="95">
        <f t="shared" ca="1" si="13"/>
        <v>578</v>
      </c>
      <c r="DD10" s="93">
        <f t="shared" ca="1" si="14"/>
        <v>290</v>
      </c>
      <c r="DE10" s="94"/>
      <c r="DF10" s="94"/>
      <c r="DG10" s="94">
        <f ca="1">ROUND(VLOOKUP(DG$3,費率表彙總!$F$4:$G$404,2,FALSE)*$B10*$A$2,0)</f>
        <v>0</v>
      </c>
      <c r="DH10" s="94">
        <f ca="1">ROUND(VLOOKUP(DH$3,費率表彙總!$H$4:$I$804,2,FALSE)*$B10*$A$2,0)</f>
        <v>0</v>
      </c>
      <c r="DI10" s="94">
        <f ca="1">IF(ISNA(DI$56),0,ROUND(INDEX(實支實付_總保費!$B$4:$AE$183,$A10,DI$56)*$A$2,0))</f>
        <v>19</v>
      </c>
      <c r="DJ10" s="94">
        <f ca="1">IF(ISNA(DJ$56),0,ROUND(INDEX(重大燒燙傷_總保費!$B$4:$AE$183,$A10,DJ$56)*$A$2,0))</f>
        <v>1</v>
      </c>
      <c r="DK10" s="94" t="b">
        <f ca="1">IF(DK$3&lt;&gt;0,MAX(1,ROUND(VLOOKUP(DK$3,費率表彙總!$L$4:$O$34,2,FALSE)*$B10*$A$2,0))+MAX(1,ROUND(INDEX(海突甲門診_總保費!$B$4:$GS$183,$A10,DK$56)*$A$2,0)+MAX(1,ROUND(INDEX(海突甲急診_總保費!$B$4:$GS$183,$A10,DK$56)*$A$2,0),0)))</f>
        <v>0</v>
      </c>
      <c r="DL10" s="94" t="b">
        <f ca="1">IF(DL$3&lt;&gt;0,MAX(1,ROUND(VLOOKUP(DL$3,費率表彙總!$L$4:$R$34,5,FALSE)*$B10*$A$2,0))+MAX(1,ROUND(INDEX(海突乙門診_總保費!$B$4:$GS$183,$A10,DL$56)*$A$2,0)+MAX(1,ROUND(INDEX(海突乙急診_總保費!$B$4:$GS$183,$A10,DL$56)*$A$2,0),0)))</f>
        <v>0</v>
      </c>
      <c r="DM10" s="94">
        <f ca="1">ROUND(VLOOKUP(DM$3,費率表彙總!$S$4:$T$34,2,FALSE)*$B10*$A$2,0)</f>
        <v>0</v>
      </c>
      <c r="DN10" s="94">
        <f ca="1">IF(ISNA(DN$3),0,ROUND(INDEX(旅遊不便費率!$B$5:$CA$184,$A10,DN$3)*$A$3,0))</f>
        <v>56</v>
      </c>
      <c r="DO10" s="94">
        <f ca="1">IF(ISNA(DO$3),0,ROUND(INDEX(旅遊不便費率!$B$5:$CA$184,$A10,DO$3)*$A$3,0))</f>
        <v>281</v>
      </c>
      <c r="DP10" s="94">
        <f ca="1">IF(ISNA(DP$3),0,ROUND(INDEX(旅遊不便費率!$B$5:$CA$184,$A10,DP$3)*$A$3,0))</f>
        <v>10</v>
      </c>
      <c r="DQ10" s="94">
        <f ca="1">IF(ISNA(DQ$3),0,ROUND(INDEX(旅遊不便費率!$B$5:$CA$184,$A10,DQ$3)*$A$3,0))</f>
        <v>37</v>
      </c>
      <c r="DR10" s="95">
        <f t="shared" ca="1" si="15"/>
        <v>694</v>
      </c>
      <c r="DS10" s="93">
        <f t="shared" ca="1" si="16"/>
        <v>464</v>
      </c>
      <c r="DT10" s="94"/>
      <c r="DU10" s="94"/>
      <c r="DV10" s="94">
        <f ca="1">ROUND(VLOOKUP(DV$3,費率表彙總!$F$4:$G$404,2,FALSE)*$B10*$A$2,0)</f>
        <v>0</v>
      </c>
      <c r="DW10" s="94">
        <f ca="1">ROUND(VLOOKUP(DW$3,費率表彙總!$H$4:$I$804,2,FALSE)*$B10*$A$2,0)</f>
        <v>0</v>
      </c>
      <c r="DX10" s="94">
        <f ca="1">IF(ISNA(DX$56),0,ROUND(INDEX(實支實付_總保費!$B$4:$AE$183,$A10,DX$56)*$A$2,0))</f>
        <v>19</v>
      </c>
      <c r="DY10" s="94">
        <f ca="1">IF(ISNA(DY$56),0,ROUND(INDEX(重大燒燙傷_總保費!$B$4:$AE$183,$A10,DY$56)*$A$2,0))</f>
        <v>1</v>
      </c>
      <c r="DZ10" s="94" t="b">
        <f ca="1">IF(DZ$3&lt;&gt;0,MAX(1,ROUND(VLOOKUP(DZ$3,費率表彙總!$L$4:$O$34,2,FALSE)*$B10*$A$2,0))+MAX(1,ROUND(INDEX(海突甲門診_總保費!$B$4:$GS$183,$A10,DZ$56)*$A$2,0)+MAX(1,ROUND(INDEX(海突甲急診_總保費!$B$4:$GS$183,$A10,DZ$56)*$A$2,0),0)))</f>
        <v>0</v>
      </c>
      <c r="EA10" s="94" t="b">
        <f ca="1">IF(EA$3&lt;&gt;0,MAX(1,ROUND(VLOOKUP(EA$3,費率表彙總!$L$4:$R$34,5,FALSE)*$B10*$A$2,0))+MAX(1,ROUND(INDEX(海突乙門診_總保費!$B$4:$GS$183,$A10,EA$56)*$A$2,0)+MAX(1,ROUND(INDEX(海突乙急診_總保費!$B$4:$GS$183,$A10,EA$56)*$A$2,0),0)))</f>
        <v>0</v>
      </c>
      <c r="EB10" s="94">
        <f ca="1">ROUND(VLOOKUP(EB$3,費率表彙總!$S$4:$T$34,2,FALSE)*$B10*$A$2,0)</f>
        <v>0</v>
      </c>
      <c r="EC10" s="94">
        <f ca="1">IF(ISNA(EC$3),0,ROUND(INDEX(旅遊不便費率!$B$5:$CA$184,$A10,EC$3)*$A$3,0))</f>
        <v>56</v>
      </c>
      <c r="ED10" s="94">
        <f ca="1">IF(ISNA(ED$3),0,ROUND(INDEX(旅遊不便費率!$B$5:$CA$184,$A10,ED$3)*$A$3,0))</f>
        <v>281</v>
      </c>
      <c r="EE10" s="94">
        <f ca="1">IF(ISNA(EE$3),0,ROUND(INDEX(旅遊不便費率!$B$5:$CA$184,$A10,EE$3)*$A$3,0))</f>
        <v>10</v>
      </c>
      <c r="EF10" s="94">
        <f ca="1">IF(ISNA(EF$3),0,ROUND(INDEX(旅遊不便費率!$B$5:$CA$184,$A10,EF$3)*$A$3,0))</f>
        <v>37</v>
      </c>
      <c r="EG10" s="95">
        <f t="shared" ca="1" si="17"/>
        <v>868</v>
      </c>
      <c r="EH10" s="93">
        <f t="shared" ca="1" si="18"/>
        <v>580</v>
      </c>
      <c r="EI10" s="94"/>
      <c r="EJ10" s="94"/>
      <c r="EK10" s="94">
        <f ca="1">ROUND(VLOOKUP(EK$3,費率表彙總!$F$4:$G$404,2,FALSE)*$B10*$A$2,0)</f>
        <v>0</v>
      </c>
      <c r="EL10" s="94">
        <f ca="1">ROUND(VLOOKUP(EL$3,費率表彙總!$H$4:$I$804,2,FALSE)*$B10*$A$2,0)</f>
        <v>0</v>
      </c>
      <c r="EM10" s="94">
        <f ca="1">IF(ISNA(EM$56),0,ROUND(INDEX(實支實付_總保費!$B$4:$AE$183,$A10,EM$56)*$A$2,0))</f>
        <v>19</v>
      </c>
      <c r="EN10" s="94">
        <f ca="1">IF(ISNA(EN$56),0,ROUND(INDEX(重大燒燙傷_總保費!$B$4:$AE$183,$A10,EN$56)*$A$2,0))</f>
        <v>1</v>
      </c>
      <c r="EO10" s="94" t="b">
        <f ca="1">IF(EO$3&lt;&gt;0,MAX(1,ROUND(VLOOKUP(EO$3,費率表彙總!$L$4:$O$34,2,FALSE)*$B10*$A$2,0))+MAX(1,ROUND(INDEX(海突甲門診_總保費!$B$4:$GS$183,$A10,EO$56)*$A$2,0)+MAX(1,ROUND(INDEX(海突甲急診_總保費!$B$4:$GS$183,$A10,EO$56)*$A$2,0),0)))</f>
        <v>0</v>
      </c>
      <c r="EP10" s="94" t="b">
        <f ca="1">IF(EP$3&lt;&gt;0,MAX(1,ROUND(VLOOKUP(EP$3,費率表彙總!$L$4:$R$34,5,FALSE)*$B10*$A$2,0))+MAX(1,ROUND(INDEX(海突乙門診_總保費!$B$4:$GS$183,$A10,EP$56)*$A$2,0)+MAX(1,ROUND(INDEX(海突乙急診_總保費!$B$4:$GS$183,$A10,EP$56)*$A$2,0),0)))</f>
        <v>0</v>
      </c>
      <c r="EQ10" s="94">
        <f ca="1">ROUND(VLOOKUP(EQ$3,費率表彙總!$S$4:$T$34,2,FALSE)*$B10*$A$2,0)</f>
        <v>0</v>
      </c>
      <c r="ER10" s="94">
        <f ca="1">IF(ISNA(ER$3),0,ROUND(INDEX(旅遊不便費率!$B$5:$CA$184,$A10,ER$3)*$A$3,0))</f>
        <v>56</v>
      </c>
      <c r="ES10" s="94">
        <f ca="1">IF(ISNA(ES$3),0,ROUND(INDEX(旅遊不便費率!$B$5:$CA$184,$A10,ES$3)*$A$3,0))</f>
        <v>281</v>
      </c>
      <c r="ET10" s="94">
        <f ca="1">IF(ISNA(ET$3),0,ROUND(INDEX(旅遊不便費率!$B$5:$CA$184,$A10,ET$3)*$A$3,0))</f>
        <v>10</v>
      </c>
      <c r="EU10" s="94">
        <f ca="1">IF(ISNA(EU$3),0,ROUND(INDEX(旅遊不便費率!$B$5:$CA$184,$A10,EU$3)*$A$3,0))</f>
        <v>37</v>
      </c>
      <c r="EV10" s="95">
        <f t="shared" ca="1" si="19"/>
        <v>984</v>
      </c>
      <c r="EW10" s="93">
        <f t="shared" ca="1" si="20"/>
        <v>406</v>
      </c>
      <c r="EX10" s="94"/>
      <c r="EY10" s="94"/>
      <c r="EZ10" s="94">
        <f ca="1">ROUND(VLOOKUP(EZ$3,費率表彙總!$F$4:$G$404,2,FALSE)*$B10*$A$2,0)</f>
        <v>0</v>
      </c>
      <c r="FA10" s="94">
        <f ca="1">ROUND(VLOOKUP(FA$3,費率表彙總!$H$4:$I$804,2,FALSE)*$B10*$A$2,0)</f>
        <v>0</v>
      </c>
      <c r="FB10" s="94">
        <f ca="1">IF(ISNA(FB$56),0,ROUND(INDEX(實支實付_總保費!$B$4:$AE$183,$A10,FB$56)*$A$2,0))</f>
        <v>276</v>
      </c>
      <c r="FC10" s="94">
        <f ca="1">IF(ISNA(FC$56),0,ROUND(INDEX(重大燒燙傷_總保費!$B$4:$AE$183,$A10,FC$56)*$A$2,0))</f>
        <v>16</v>
      </c>
      <c r="FD10" s="94" t="b">
        <f ca="1">IF(FD$3&lt;&gt;0,MAX(1,ROUND(VLOOKUP(FD$3,費率表彙總!$L$4:$O$34,2,FALSE)*$B10*$A$2,0))+MAX(1,ROUND(INDEX(海突甲門診_總保費!$B$4:$GS$183,$A10,FD$56)*$A$2,0)+MAX(1,ROUND(INDEX(海突甲急診_總保費!$B$4:$GS$183,$A10,FD$56)*$A$2,0),0)))</f>
        <v>0</v>
      </c>
      <c r="FE10" s="94">
        <f ca="1">IF(FE$3&lt;&gt;0,MAX(1,ROUND(VLOOKUP(FE$3,費率表彙總!$L$4:$R$34,5,FALSE)*$B10*$A$2,0))+MAX(1,ROUND(INDEX(海突乙門診_總保費!$B$4:$GS$183,$A10,FE$56)*$A$2,0)+MAX(1,ROUND(INDEX(海突乙急診_總保費!$B$4:$GS$183,$A10,FE$56)*$A$2,0),0)))</f>
        <v>581</v>
      </c>
      <c r="FF10" s="94">
        <f ca="1">ROUND(VLOOKUP(FF$3,費率表彙總!$S$4:$T$34,2,FALSE)*$B10*$A$2,0)</f>
        <v>0</v>
      </c>
      <c r="FG10" s="94">
        <f ca="1">IF(ISNA(FG$3),0,ROUND(INDEX(旅遊不便費率!$B$5:$CA$184,$A10,FG$3)*$A$3,0))</f>
        <v>56</v>
      </c>
      <c r="FH10" s="94">
        <f ca="1">IF(ISNA(FH$3),0,ROUND(INDEX(旅遊不便費率!$B$5:$CA$184,$A10,FH$3)*$A$3,0))</f>
        <v>437</v>
      </c>
      <c r="FI10" s="94">
        <f ca="1">IF(ISNA(FI$3),0,ROUND(INDEX(旅遊不便費率!$B$5:$CA$184,$A10,FI$3)*$A$3,0))</f>
        <v>22</v>
      </c>
      <c r="FJ10" s="94">
        <f ca="1">IF(ISNA(FJ$3),0,ROUND(INDEX(旅遊不便費率!$B$5:$CA$184,$A10,FJ$3)*$A$3,0))</f>
        <v>68</v>
      </c>
      <c r="FK10" s="95">
        <f t="shared" ca="1" si="21"/>
        <v>1862</v>
      </c>
      <c r="FL10" s="93">
        <f t="shared" ca="1" si="22"/>
        <v>174</v>
      </c>
      <c r="FM10" s="94"/>
      <c r="FN10" s="94"/>
      <c r="FO10" s="94">
        <f ca="1">ROUND(VLOOKUP(FO$3,費率表彙總!$F$4:$G$404,2,FALSE)*$B10*$A$2,0)</f>
        <v>0</v>
      </c>
      <c r="FP10" s="94">
        <f ca="1">ROUND(VLOOKUP(FP$3,費率表彙總!$H$4:$I$804,2,FALSE)*$B10*$A$2,0)</f>
        <v>0</v>
      </c>
      <c r="FQ10" s="94">
        <f ca="1">IF(ISNA(FQ$56),0,ROUND(INDEX(實支實付_總保費!$B$4:$AE$183,$A10,FQ$56)*$A$2,0))</f>
        <v>56</v>
      </c>
      <c r="FR10" s="94">
        <f ca="1">IF(ISNA(FR$56),0,ROUND(INDEX(重大燒燙傷_總保費!$B$4:$AE$183,$A10,FR$56)*$A$2,0))</f>
        <v>4</v>
      </c>
      <c r="FS10" s="94" t="b">
        <f ca="1">IF(FS$3&lt;&gt;0,MAX(1,ROUND(VLOOKUP(FS$3,費率表彙總!$L$4:$O$34,2,FALSE)*$B10*$A$2,0))+MAX(1,ROUND(INDEX(海突甲門診_總保費!$B$4:$GS$183,$A10,FS$56)*$A$2,0)+MAX(1,ROUND(INDEX(海突甲急診_總保費!$B$4:$GS$183,$A10,FS$56)*$A$2,0),0)))</f>
        <v>0</v>
      </c>
      <c r="FT10" s="94">
        <f ca="1">IF(FT$3&lt;&gt;0,MAX(1,ROUND(VLOOKUP(FT$3,費率表彙總!$L$4:$R$34,5,FALSE)*$B10*$A$2,0))+MAX(1,ROUND(INDEX(海突乙門診_總保費!$B$4:$GS$183,$A10,FT$56)*$A$2,0)+MAX(1,ROUND(INDEX(海突乙急診_總保費!$B$4:$GS$183,$A10,FT$56)*$A$2,0),0)))</f>
        <v>305</v>
      </c>
      <c r="FU10" s="94">
        <f ca="1">ROUND(VLOOKUP(FU$3,費率表彙總!$S$4:$T$34,2,FALSE)*$B10*$A$2,0)</f>
        <v>0</v>
      </c>
      <c r="FV10" s="94">
        <f ca="1">IF(ISNA(FV$3),0,ROUND(INDEX(旅遊不便費率!$B$5:$CA$184,$A10,FV$3)*$A$3,0))</f>
        <v>56</v>
      </c>
      <c r="FW10" s="94">
        <f ca="1">IF(ISNA(FW$3),0,ROUND(INDEX(旅遊不便費率!$B$5:$CA$184,$A10,FW$3)*$A$3,0))</f>
        <v>437</v>
      </c>
      <c r="FX10" s="94">
        <f ca="1">IF(ISNA(FX$3),0,ROUND(INDEX(旅遊不便費率!$B$5:$CA$184,$A10,FX$3)*$A$3,0))</f>
        <v>22</v>
      </c>
      <c r="FY10" s="94">
        <f ca="1">IF(ISNA(FY$3),0,ROUND(INDEX(旅遊不便費率!$B$5:$CA$184,$A10,FY$3)*$A$3,0))</f>
        <v>68</v>
      </c>
      <c r="FZ10" s="95">
        <f t="shared" ca="1" si="23"/>
        <v>1122</v>
      </c>
      <c r="GA10" s="93">
        <f t="shared" ca="1" si="24"/>
        <v>290</v>
      </c>
      <c r="GB10" s="94"/>
      <c r="GC10" s="94"/>
      <c r="GD10" s="94">
        <f ca="1">ROUND(VLOOKUP(GD$3,費率表彙總!$F$4:$G$404,2,FALSE)*$B10*$A$2,0)</f>
        <v>0</v>
      </c>
      <c r="GE10" s="94">
        <f ca="1">ROUND(VLOOKUP(GE$3,費率表彙總!$H$4:$I$804,2,FALSE)*$B10*$A$2,0)</f>
        <v>0</v>
      </c>
      <c r="GF10" s="94">
        <f ca="1">IF(ISNA(GF$56),0,ROUND(INDEX(實支實付_總保費!$B$4:$AE$183,$A10,GF$56)*$A$2,0))</f>
        <v>92</v>
      </c>
      <c r="GG10" s="94">
        <f ca="1">IF(ISNA(GG$56),0,ROUND(INDEX(重大燒燙傷_總保費!$B$4:$AE$183,$A10,GG$56)*$A$2,0))</f>
        <v>6</v>
      </c>
      <c r="GH10" s="94" t="b">
        <f ca="1">IF(GH$3&lt;&gt;0,MAX(1,ROUND(VLOOKUP(GH$3,費率表彙總!$L$4:$O$34,2,FALSE)*$B10*$A$2,0))+MAX(1,ROUND(INDEX(海突甲門診_總保費!$B$4:$GS$183,$A10,GH$56)*$A$2,0)+MAX(1,ROUND(INDEX(海突甲急診_總保費!$B$4:$GS$183,$A10,GH$56)*$A$2,0),0)))</f>
        <v>0</v>
      </c>
      <c r="GI10" s="94">
        <f ca="1">IF(GI$3&lt;&gt;0,MAX(1,ROUND(VLOOKUP(GI$3,費率表彙總!$L$4:$R$34,5,FALSE)*$B10*$A$2,0))+MAX(1,ROUND(INDEX(海突乙門診_總保費!$B$4:$GS$183,$A10,GI$56)*$A$2,0)+MAX(1,ROUND(INDEX(海突乙急診_總保費!$B$4:$GS$183,$A10,GI$56)*$A$2,0),0)))</f>
        <v>485</v>
      </c>
      <c r="GJ10" s="94">
        <f ca="1">ROUND(VLOOKUP(GJ$3,費率表彙總!$S$4:$T$34,2,FALSE)*$B10*$A$2,0)</f>
        <v>0</v>
      </c>
      <c r="GK10" s="94">
        <f ca="1">IF(ISNA(GK$3),0,ROUND(INDEX(旅遊不便費率!$B$5:$CA$184,$A10,GK$3)*$A$3,0))</f>
        <v>56</v>
      </c>
      <c r="GL10" s="94">
        <f ca="1">IF(ISNA(GL$3),0,ROUND(INDEX(旅遊不便費率!$B$5:$CA$184,$A10,GL$3)*$A$3,0))</f>
        <v>437</v>
      </c>
      <c r="GM10" s="94">
        <f ca="1">IF(ISNA(GM$3),0,ROUND(INDEX(旅遊不便費率!$B$5:$CA$184,$A10,GM$3)*$A$3,0))</f>
        <v>22</v>
      </c>
      <c r="GN10" s="94">
        <f ca="1">IF(ISNA(GN$3),0,ROUND(INDEX(旅遊不便費率!$B$5:$CA$184,$A10,GN$3)*$A$3,0))</f>
        <v>68</v>
      </c>
      <c r="GO10" s="95">
        <f t="shared" ca="1" si="25"/>
        <v>1456</v>
      </c>
      <c r="GP10" s="93">
        <f t="shared" ca="1" si="26"/>
        <v>290</v>
      </c>
      <c r="GQ10" s="94"/>
      <c r="GR10" s="94"/>
      <c r="GS10" s="94">
        <f ca="1">ROUND(VLOOKUP(GS$3,費率表彙總!$F$4:$G$404,2,FALSE)*$B10*$A$2,0)</f>
        <v>0</v>
      </c>
      <c r="GT10" s="94">
        <f ca="1">ROUND(VLOOKUP(GT$3,費率表彙總!$H$4:$I$804,2,FALSE)*$B10*$A$2,0)</f>
        <v>0</v>
      </c>
      <c r="GU10" s="94">
        <f ca="1">IF(ISNA(GU$56),0,ROUND(INDEX(實支實付_總保費!$B$4:$AE$183,$A10,GU$56)*$A$2,0))</f>
        <v>185</v>
      </c>
      <c r="GV10" s="94">
        <f ca="1">IF(ISNA(GV$56),0,ROUND(INDEX(重大燒燙傷_總保費!$B$4:$AE$183,$A10,GV$56)*$A$2,0))</f>
        <v>11</v>
      </c>
      <c r="GW10" s="94" t="b">
        <f ca="1">IF(GW$3&lt;&gt;0,MAX(1,ROUND(VLOOKUP(GW$3,費率表彙總!$L$4:$O$34,2,FALSE)*$B10*$A$2,0))+MAX(1,ROUND(INDEX(海突甲門診_總保費!$B$4:$GS$183,$A10,GW$56)*$A$2,0)+MAX(1,ROUND(INDEX(海突甲急診_總保費!$B$4:$GS$183,$A10,GW$56)*$A$2,0),0)))</f>
        <v>0</v>
      </c>
      <c r="GX10" s="94">
        <f ca="1">IF(GX$3&lt;&gt;0,MAX(1,ROUND(VLOOKUP(GX$3,費率表彙總!$L$4:$R$34,5,FALSE)*$B10*$A$2,0))+MAX(1,ROUND(INDEX(海突乙門診_總保費!$B$4:$GS$183,$A10,GX$56)*$A$2,0)+MAX(1,ROUND(INDEX(海突乙急診_總保費!$B$4:$GS$183,$A10,GX$56)*$A$2,0),0)))</f>
        <v>305</v>
      </c>
      <c r="GY10" s="94">
        <f ca="1">ROUND(VLOOKUP(GY$3,費率表彙總!$S$4:$T$34,2,FALSE)*$B10*$A$2,0)</f>
        <v>0</v>
      </c>
      <c r="GZ10" s="94">
        <f ca="1">IF(ISNA(GZ$3),0,ROUND(INDEX(旅遊不便費率!$B$5:$CA$184,$A10,GZ$3)*$A$3,0))</f>
        <v>56</v>
      </c>
      <c r="HA10" s="94">
        <f ca="1">IF(ISNA(HA$3),0,ROUND(INDEX(旅遊不便費率!$B$5:$CA$184,$A10,HA$3)*$A$3,0))</f>
        <v>437</v>
      </c>
      <c r="HB10" s="94">
        <f ca="1">IF(ISNA(HB$3),0,ROUND(INDEX(旅遊不便費率!$B$5:$CA$184,$A10,HB$3)*$A$3,0))</f>
        <v>22</v>
      </c>
      <c r="HC10" s="94">
        <f ca="1">IF(ISNA(HC$3),0,ROUND(INDEX(旅遊不便費率!$B$5:$CA$184,$A10,HC$3)*$A$3,0))</f>
        <v>68</v>
      </c>
      <c r="HD10" s="95">
        <f t="shared" ca="1" si="27"/>
        <v>1374</v>
      </c>
      <c r="HE10" s="93">
        <f t="shared" ca="1" si="28"/>
        <v>290</v>
      </c>
      <c r="HF10" s="94"/>
      <c r="HG10" s="94"/>
      <c r="HH10" s="94">
        <f ca="1">ROUND(VLOOKUP(HH$3,費率表彙總!$F$4:$G$404,2,FALSE)*$B10*$A$2,0)</f>
        <v>0</v>
      </c>
      <c r="HI10" s="94">
        <f ca="1">ROUND(VLOOKUP(HI$3,費率表彙總!$H$4:$I$804,2,FALSE)*$B10*$A$2,0)</f>
        <v>0</v>
      </c>
      <c r="HJ10" s="94">
        <f ca="1">IF(ISNA(HJ$56),0,ROUND(INDEX(實支實付_總保費!$B$4:$AE$183,$A10,HJ$56)*$A$2,0))</f>
        <v>185</v>
      </c>
      <c r="HK10" s="94">
        <f ca="1">IF(ISNA(HK$56),0,ROUND(INDEX(重大燒燙傷_總保費!$B$4:$AE$183,$A10,HK$56)*$A$2,0))</f>
        <v>11</v>
      </c>
      <c r="HL10" s="94" t="b">
        <f ca="1">IF(HL$3&lt;&gt;0,MAX(1,ROUND(VLOOKUP(HL$3,費率表彙總!$L$4:$O$34,2,FALSE)*$B10*$A$2,0))+MAX(1,ROUND(INDEX(海突甲門診_總保費!$B$4:$GS$183,$A10,HL$56)*$A$2,0)+MAX(1,ROUND(INDEX(海突甲急診_總保費!$B$4:$GS$183,$A10,HL$56)*$A$2,0),0)))</f>
        <v>0</v>
      </c>
      <c r="HM10" s="94">
        <f ca="1">IF(HM$3&lt;&gt;0,MAX(1,ROUND(VLOOKUP(HM$3,費率表彙總!$L$4:$R$34,5,FALSE)*$B10*$A$2,0))+MAX(1,ROUND(INDEX(海突乙門診_總保費!$B$4:$GS$183,$A10,HM$56)*$A$2,0)+MAX(1,ROUND(INDEX(海突乙急診_總保費!$B$4:$GS$183,$A10,HM$56)*$A$2,0),0)))</f>
        <v>305</v>
      </c>
      <c r="HN10" s="94">
        <f ca="1">ROUND(VLOOKUP(HN$3,費率表彙總!$S$4:$T$34,2,FALSE)*$B10*$A$2,0)</f>
        <v>0</v>
      </c>
      <c r="HO10" s="94">
        <f ca="1">IF(ISNA(HO$3),0,ROUND(INDEX(旅遊不便費率!$B$5:$CA$184,$A10,HO$3)*$A$3,0))</f>
        <v>56</v>
      </c>
      <c r="HP10" s="94">
        <f ca="1">IF(ISNA(HP$3),0,ROUND(INDEX(旅遊不便費率!$B$5:$CA$184,$A10,HP$3)*$A$3,0))</f>
        <v>437</v>
      </c>
      <c r="HQ10" s="94">
        <f ca="1">IF(ISNA(HQ$3),0,ROUND(INDEX(旅遊不便費率!$B$5:$CA$184,$A10,HQ$3)*$A$3,0))</f>
        <v>22</v>
      </c>
      <c r="HR10" s="94">
        <f ca="1">IF(ISNA(HR$3),0,ROUND(INDEX(旅遊不便費率!$B$5:$CA$184,$A10,HR$3)*$A$3,0))</f>
        <v>68</v>
      </c>
      <c r="HS10" s="95">
        <f t="shared" ca="1" si="29"/>
        <v>1374</v>
      </c>
    </row>
    <row r="11" spans="1:227">
      <c r="A11" s="83">
        <v>7</v>
      </c>
      <c r="B11" s="104">
        <f>VLOOKUP(A11,費率表彙總!$A$4:$B$183,2,FALSE)</f>
        <v>0.187</v>
      </c>
      <c r="C11" s="93">
        <f t="shared" ca="1" si="0"/>
        <v>186</v>
      </c>
      <c r="D11" s="94"/>
      <c r="E11" s="94"/>
      <c r="F11" s="94">
        <f ca="1">ROUND(VLOOKUP(F$3,費率表彙總!$F$4:$G$404,2,FALSE)*$B11*$A$2,0)</f>
        <v>0</v>
      </c>
      <c r="G11" s="94">
        <f ca="1">ROUND(VLOOKUP(G$3,費率表彙總!$H$4:$I$804,2,FALSE)*$B11*$A$2,0)</f>
        <v>0</v>
      </c>
      <c r="H11" s="94">
        <f ca="1">IF(ISNA(H$56),0,ROUND(INDEX(實支實付_總保費!$B$4:$AE$183,$A11,H$56)*$A$2,0))</f>
        <v>0</v>
      </c>
      <c r="I11" s="94">
        <f ca="1">IF(ISNA(I$56),0,ROUND(INDEX(重大燒燙傷_總保費!$B$4:$AE$183,$A11,I$56)*$A$2,0))</f>
        <v>0</v>
      </c>
      <c r="J11" s="94" t="b">
        <f ca="1">IF(J$3&lt;&gt;0,MAX(1,ROUND(VLOOKUP(J$3,費率表彙總!$L$4:$O$34,2,FALSE)*$B11*$A$2,0))+MAX(1,ROUND(INDEX(海突甲門診_總保費!$B$4:$GS$183,$A11,J$56)*$A$2,0)+MAX(1,ROUND(INDEX(海突甲急診_總保費!$B$4:$GS$183,$A11,J$56)*$A$2,0),0)))</f>
        <v>0</v>
      </c>
      <c r="K11" s="94">
        <f ca="1">IF(K$3&lt;&gt;0,MAX(1,ROUND(VLOOKUP(K$3,費率表彙總!$L$4:$R$34,5,FALSE)*$B11*$A$2,0))+MAX(1,ROUND(INDEX(海突乙門診_總保費!$B$4:$GS$183,$A11,K$56)*$A$2,0)+MAX(1,ROUND(INDEX(海突乙急診_總保費!$B$4:$GS$183,$A11,K$56)*$A$2,0),0)))</f>
        <v>170</v>
      </c>
      <c r="L11" s="94">
        <f ca="1">ROUND(VLOOKUP(L$3,費率表彙總!$S$4:$T$34,2,FALSE)*$B11*$A$2,0)</f>
        <v>0</v>
      </c>
      <c r="M11" s="94">
        <f ca="1">IF(ISNA(M$3),0,ROUND(INDEX(旅遊不便費率!$B$5:$CA$184,$A11,M$3)*$A$3,0))</f>
        <v>0</v>
      </c>
      <c r="N11" s="94">
        <f ca="1">IF(ISNA(N$3),0,ROUND(INDEX(旅遊不便費率!$B$5:$CA$184,$A11,N$3)*$A$3,0))</f>
        <v>0</v>
      </c>
      <c r="O11" s="94">
        <f ca="1">IF(ISNA(O$3),0,ROUND(INDEX(旅遊不便費率!$B$5:$CA$184,$A11,O$3)*$A$3,0))</f>
        <v>0</v>
      </c>
      <c r="P11" s="94">
        <f ca="1">IF(ISNA(P$3),0,ROUND(INDEX(旅遊不便費率!$B$5:$CA$184,$A11,P$3)*$A$3,0))</f>
        <v>0</v>
      </c>
      <c r="Q11" s="95">
        <f t="shared" ca="1" si="1"/>
        <v>356</v>
      </c>
      <c r="R11" s="93">
        <f t="shared" ca="1" si="2"/>
        <v>186</v>
      </c>
      <c r="S11" s="94"/>
      <c r="T11" s="94"/>
      <c r="U11" s="94">
        <f ca="1">ROUND(VLOOKUP(U$3,費率表彙總!$F$4:$G$404,2,FALSE)*$B11*$A$2,0)</f>
        <v>0</v>
      </c>
      <c r="V11" s="94">
        <f ca="1">ROUND(VLOOKUP(V$3,費率表彙總!$H$4:$I$804,2,FALSE)*$B11*$A$2,0)</f>
        <v>0</v>
      </c>
      <c r="W11" s="94">
        <f ca="1">IF(ISNA(W$56),0,ROUND(INDEX(實支實付_總保費!$B$4:$AE$183,$A11,W$56)*$A$2,0))</f>
        <v>0</v>
      </c>
      <c r="X11" s="94">
        <f ca="1">IF(ISNA(X$56),0,ROUND(INDEX(重大燒燙傷_總保費!$B$4:$AE$183,$A11,X$56)*$A$2,0))</f>
        <v>0</v>
      </c>
      <c r="Y11" s="94" t="b">
        <f ca="1">IF(Y$3&lt;&gt;0,MAX(1,ROUND(VLOOKUP(Y$3,費率表彙總!$L$4:$O$34,2,FALSE)*$B11*$A$2,0))+MAX(1,ROUND(INDEX(海突甲門診_總保費!$B$4:$GS$183,$A11,Y$56)*$A$2,0)+MAX(1,ROUND(INDEX(海突甲急診_總保費!$B$4:$GS$183,$A11,Y$56)*$A$2,0),0)))</f>
        <v>0</v>
      </c>
      <c r="Z11" s="94">
        <f ca="1">IF(Z$3&lt;&gt;0,MAX(1,ROUND(VLOOKUP(Z$3,費率表彙總!$L$4:$R$34,5,FALSE)*$B11*$A$2,0))+MAX(1,ROUND(INDEX(海突乙門診_總保費!$B$4:$GS$183,$A11,Z$56)*$A$2,0)+MAX(1,ROUND(INDEX(海突乙急診_總保費!$B$4:$GS$183,$A11,Z$56)*$A$2,0),0)))</f>
        <v>170</v>
      </c>
      <c r="AA11" s="94">
        <f ca="1">ROUND(VLOOKUP(AA$3,費率表彙總!$S$4:$T$34,2,FALSE)*$B11*$A$2,0)</f>
        <v>0</v>
      </c>
      <c r="AB11" s="94">
        <f ca="1">IF(ISNA(AB$3),0,ROUND(INDEX(旅遊不便費率!$B$5:$CA$184,$A11,AB$3)*$A$3,0))</f>
        <v>0</v>
      </c>
      <c r="AC11" s="94">
        <f ca="1">IF(ISNA(AC$3),0,ROUND(INDEX(旅遊不便費率!$B$5:$CA$184,$A11,AC$3)*$A$3,0))</f>
        <v>0</v>
      </c>
      <c r="AD11" s="94">
        <f ca="1">IF(ISNA(AD$3),0,ROUND(INDEX(旅遊不便費率!$B$5:$CA$184,$A11,AD$3)*$A$3,0))</f>
        <v>0</v>
      </c>
      <c r="AE11" s="94">
        <f ca="1">IF(ISNA(AE$3),0,ROUND(INDEX(旅遊不便費率!$B$5:$CA$184,$A11,AE$3)*$A$3,0))</f>
        <v>0</v>
      </c>
      <c r="AF11" s="95">
        <f t="shared" ca="1" si="3"/>
        <v>356</v>
      </c>
      <c r="AG11" s="93">
        <f t="shared" ca="1" si="4"/>
        <v>311</v>
      </c>
      <c r="AH11" s="94"/>
      <c r="AI11" s="94"/>
      <c r="AJ11" s="94">
        <f ca="1">ROUND(VLOOKUP(AJ$3,費率表彙總!$F$4:$G$404,2,FALSE)*$B11*$A$2,0)</f>
        <v>0</v>
      </c>
      <c r="AK11" s="94">
        <f ca="1">ROUND(VLOOKUP(AK$3,費率表彙總!$H$4:$I$804,2,FALSE)*$B11*$A$2,0)</f>
        <v>0</v>
      </c>
      <c r="AL11" s="94">
        <f ca="1">IF(ISNA(AL$56),0,ROUND(INDEX(實支實付_總保費!$B$4:$AE$183,$A11,AL$56)*$A$2,0))</f>
        <v>0</v>
      </c>
      <c r="AM11" s="94">
        <f ca="1">IF(ISNA(AM$56),0,ROUND(INDEX(重大燒燙傷_總保費!$B$4:$AE$183,$A11,AM$56)*$A$2,0))</f>
        <v>0</v>
      </c>
      <c r="AN11" s="94" t="b">
        <f ca="1">IF(AN$3&lt;&gt;0,MAX(1,ROUND(VLOOKUP(AN$3,費率表彙總!$L$4:$O$34,2,FALSE)*$B11*$A$2,0))+MAX(1,ROUND(INDEX(海突甲門診_總保費!$B$4:$GS$183,$A11,AN$56)*$A$2,0)+MAX(1,ROUND(INDEX(海突甲急診_總保費!$B$4:$GS$183,$A11,AN$56)*$A$2,0),0)))</f>
        <v>0</v>
      </c>
      <c r="AO11" s="94">
        <f ca="1">IF(AO$3&lt;&gt;0,MAX(1,ROUND(VLOOKUP(AO$3,費率表彙總!$L$4:$R$34,5,FALSE)*$B11*$A$2,0))+MAX(1,ROUND(INDEX(海突乙門診_總保費!$B$4:$GS$183,$A11,AO$56)*$A$2,0)+MAX(1,ROUND(INDEX(海突乙急診_總保費!$B$4:$GS$183,$A11,AO$56)*$A$2,0),0)))</f>
        <v>276</v>
      </c>
      <c r="AP11" s="94">
        <f ca="1">ROUND(VLOOKUP(AP$3,費率表彙總!$S$4:$T$34,2,FALSE)*$B11*$A$2,0)</f>
        <v>0</v>
      </c>
      <c r="AQ11" s="94">
        <f ca="1">IF(ISNA(AQ$3),0,ROUND(INDEX(旅遊不便費率!$B$5:$CA$184,$A11,AQ$3)*$A$3,0))</f>
        <v>0</v>
      </c>
      <c r="AR11" s="94">
        <f ca="1">IF(ISNA(AR$3),0,ROUND(INDEX(旅遊不便費率!$B$5:$CA$184,$A11,AR$3)*$A$3,0))</f>
        <v>0</v>
      </c>
      <c r="AS11" s="94">
        <f ca="1">IF(ISNA(AS$3),0,ROUND(INDEX(旅遊不便費率!$B$5:$CA$184,$A11,AS$3)*$A$3,0))</f>
        <v>0</v>
      </c>
      <c r="AT11" s="94">
        <f ca="1">IF(ISNA(AT$3),0,ROUND(INDEX(旅遊不便費率!$B$5:$CA$184,$A11,AT$3)*$A$3,0))</f>
        <v>0</v>
      </c>
      <c r="AU11" s="95">
        <f t="shared" ca="1" si="5"/>
        <v>587</v>
      </c>
      <c r="AV11" s="93">
        <f t="shared" ca="1" si="6"/>
        <v>498</v>
      </c>
      <c r="AW11" s="94"/>
      <c r="AX11" s="94"/>
      <c r="AY11" s="94">
        <f ca="1">ROUND(VLOOKUP(AY$3,費率表彙總!$F$4:$G$404,2,FALSE)*$B11*$A$2,0)</f>
        <v>0</v>
      </c>
      <c r="AZ11" s="94">
        <f ca="1">ROUND(VLOOKUP(AZ$3,費率表彙總!$H$4:$I$804,2,FALSE)*$B11*$A$2,0)</f>
        <v>0</v>
      </c>
      <c r="BA11" s="94">
        <f ca="1">IF(ISNA(BA$56),0,ROUND(INDEX(實支實付_總保費!$B$4:$AE$183,$A11,BA$56)*$A$2,0))</f>
        <v>0</v>
      </c>
      <c r="BB11" s="94">
        <f ca="1">IF(ISNA(BB$56),0,ROUND(INDEX(重大燒燙傷_總保費!$B$4:$AE$183,$A11,BB$56)*$A$2,0))</f>
        <v>0</v>
      </c>
      <c r="BC11" s="94" t="b">
        <f ca="1">IF(BC$3&lt;&gt;0,MAX(1,ROUND(VLOOKUP(BC$3,費率表彙總!$L$4:$O$34,2,FALSE)*$B11*$A$2,0))+MAX(1,ROUND(INDEX(海突甲門診_總保費!$B$4:$GS$183,$A11,BC$56)*$A$2,0)+MAX(1,ROUND(INDEX(海突甲急診_總保費!$B$4:$GS$183,$A11,BC$56)*$A$2,0),0)))</f>
        <v>0</v>
      </c>
      <c r="BD11" s="94">
        <f ca="1">IF(BD$3&lt;&gt;0,MAX(1,ROUND(VLOOKUP(BD$3,費率表彙總!$L$4:$R$34,5,FALSE)*$B11*$A$2,0))+MAX(1,ROUND(INDEX(海突乙門診_總保費!$B$4:$GS$183,$A11,BD$56)*$A$2,0)+MAX(1,ROUND(INDEX(海突乙急診_總保費!$B$4:$GS$183,$A11,BD$56)*$A$2,0),0)))</f>
        <v>426</v>
      </c>
      <c r="BE11" s="94">
        <f ca="1">ROUND(VLOOKUP(BE$3,費率表彙總!$S$4:$T$34,2,FALSE)*$B11*$A$2,0)</f>
        <v>0</v>
      </c>
      <c r="BF11" s="94">
        <f ca="1">IF(ISNA(BF$3),0,ROUND(INDEX(旅遊不便費率!$B$5:$CA$184,$A11,BF$3)*$A$3,0))</f>
        <v>0</v>
      </c>
      <c r="BG11" s="94">
        <f ca="1">IF(ISNA(BG$3),0,ROUND(INDEX(旅遊不便費率!$B$5:$CA$184,$A11,BG$3)*$A$3,0))</f>
        <v>0</v>
      </c>
      <c r="BH11" s="94">
        <f ca="1">IF(ISNA(BH$3),0,ROUND(INDEX(旅遊不便費率!$B$5:$CA$184,$A11,BH$3)*$A$3,0))</f>
        <v>0</v>
      </c>
      <c r="BI11" s="94">
        <f ca="1">IF(ISNA(BI$3),0,ROUND(INDEX(旅遊不便費率!$B$5:$CA$184,$A11,BI$3)*$A$3,0))</f>
        <v>0</v>
      </c>
      <c r="BJ11" s="95">
        <f t="shared" ca="1" si="7"/>
        <v>924</v>
      </c>
      <c r="BK11" s="93">
        <f t="shared" ca="1" si="8"/>
        <v>622</v>
      </c>
      <c r="BL11" s="94"/>
      <c r="BM11" s="94"/>
      <c r="BN11" s="94">
        <f ca="1">ROUND(VLOOKUP(BN$3,費率表彙總!$F$4:$G$404,2,FALSE)*$B11*$A$2,0)</f>
        <v>0</v>
      </c>
      <c r="BO11" s="94">
        <f ca="1">ROUND(VLOOKUP(BO$3,費率表彙總!$H$4:$I$804,2,FALSE)*$B11*$A$2,0)</f>
        <v>0</v>
      </c>
      <c r="BP11" s="94">
        <f ca="1">IF(ISNA(BP$56),0,ROUND(INDEX(實支實付_總保費!$B$4:$AE$183,$A11,BP$56)*$A$2,0))</f>
        <v>0</v>
      </c>
      <c r="BQ11" s="94">
        <f ca="1">IF(ISNA(BQ$56),0,ROUND(INDEX(重大燒燙傷_總保費!$B$4:$AE$183,$A11,BQ$56)*$A$2,0))</f>
        <v>0</v>
      </c>
      <c r="BR11" s="94" t="b">
        <f ca="1">IF(BR$3&lt;&gt;0,MAX(1,ROUND(VLOOKUP(BR$3,費率表彙總!$L$4:$O$34,2,FALSE)*$B11*$A$2,0))+MAX(1,ROUND(INDEX(海突甲門診_總保費!$B$4:$GS$183,$A11,BR$56)*$A$2,0)+MAX(1,ROUND(INDEX(海突甲急診_總保費!$B$4:$GS$183,$A11,BR$56)*$A$2,0),0)))</f>
        <v>0</v>
      </c>
      <c r="BS11" s="94">
        <f ca="1">IF(BS$3&lt;&gt;0,MAX(1,ROUND(VLOOKUP(BS$3,費率表彙總!$L$4:$R$34,5,FALSE)*$B11*$A$2,0))+MAX(1,ROUND(INDEX(海突乙門診_總保費!$B$4:$GS$183,$A11,BS$56)*$A$2,0)+MAX(1,ROUND(INDEX(海突乙急診_總保費!$B$4:$GS$183,$A11,BS$56)*$A$2,0),0)))</f>
        <v>519</v>
      </c>
      <c r="BT11" s="94">
        <f ca="1">ROUND(VLOOKUP(BT$3,費率表彙總!$S$4:$T$34,2,FALSE)*$B11*$A$2,0)</f>
        <v>0</v>
      </c>
      <c r="BU11" s="94">
        <f ca="1">IF(ISNA(BU$3),0,ROUND(INDEX(旅遊不便費率!$B$5:$CA$184,$A11,BU$3)*$A$3,0))</f>
        <v>0</v>
      </c>
      <c r="BV11" s="94">
        <f ca="1">IF(ISNA(BV$3),0,ROUND(INDEX(旅遊不便費率!$B$5:$CA$184,$A11,BV$3)*$A$3,0))</f>
        <v>0</v>
      </c>
      <c r="BW11" s="94">
        <f ca="1">IF(ISNA(BW$3),0,ROUND(INDEX(旅遊不便費率!$B$5:$CA$184,$A11,BW$3)*$A$3,0))</f>
        <v>0</v>
      </c>
      <c r="BX11" s="94">
        <f ca="1">IF(ISNA(BX$3),0,ROUND(INDEX(旅遊不便費率!$B$5:$CA$184,$A11,BX$3)*$A$3,0))</f>
        <v>0</v>
      </c>
      <c r="BY11" s="95">
        <f t="shared" ca="1" si="9"/>
        <v>1141</v>
      </c>
      <c r="BZ11" s="93">
        <f t="shared" ca="1" si="10"/>
        <v>125</v>
      </c>
      <c r="CA11" s="94"/>
      <c r="CB11" s="94"/>
      <c r="CC11" s="94">
        <f ca="1">ROUND(VLOOKUP(CC$3,費率表彙總!$F$4:$G$404,2,FALSE)*$B11*$A$2,0)</f>
        <v>0</v>
      </c>
      <c r="CD11" s="94">
        <f ca="1">ROUND(VLOOKUP(CD$3,費率表彙總!$H$4:$I$804,2,FALSE)*$B11*$A$2,0)</f>
        <v>0</v>
      </c>
      <c r="CE11" s="94">
        <f ca="1">IF(ISNA(CE$56),0,ROUND(INDEX(實支實付_總保費!$B$4:$AE$183,$A11,CE$56)*$A$2,0))</f>
        <v>20</v>
      </c>
      <c r="CF11" s="94">
        <f ca="1">IF(ISNA(CF$56),0,ROUND(INDEX(重大燒燙傷_總保費!$B$4:$AE$183,$A11,CF$56)*$A$2,0))</f>
        <v>1</v>
      </c>
      <c r="CG11" s="94" t="b">
        <f ca="1">IF(CG$3&lt;&gt;0,MAX(1,ROUND(VLOOKUP(CG$3,費率表彙總!$L$4:$O$34,2,FALSE)*$B11*$A$2,0))+MAX(1,ROUND(INDEX(海突甲門診_總保費!$B$4:$GS$183,$A11,CG$56)*$A$2,0)+MAX(1,ROUND(INDEX(海突甲急診_總保費!$B$4:$GS$183,$A11,CG$56)*$A$2,0),0)))</f>
        <v>0</v>
      </c>
      <c r="CH11" s="94" t="b">
        <f ca="1">IF(CH$3&lt;&gt;0,MAX(1,ROUND(VLOOKUP(CH$3,費率表彙總!$L$4:$R$34,5,FALSE)*$B11*$A$2,0))+MAX(1,ROUND(INDEX(海突乙門診_總保費!$B$4:$GS$183,$A11,CH$56)*$A$2,0)+MAX(1,ROUND(INDEX(海突乙急診_總保費!$B$4:$GS$183,$A11,CH$56)*$A$2,0),0)))</f>
        <v>0</v>
      </c>
      <c r="CI11" s="94">
        <f ca="1">ROUND(VLOOKUP(CI$3,費率表彙總!$S$4:$T$34,2,FALSE)*$B11*$A$2,0)</f>
        <v>0</v>
      </c>
      <c r="CJ11" s="94">
        <f ca="1">IF(ISNA(CJ$3),0,ROUND(INDEX(旅遊不便費率!$B$5:$CA$184,$A11,CJ$3)*$A$3,0))</f>
        <v>59</v>
      </c>
      <c r="CK11" s="94">
        <f ca="1">IF(ISNA(CK$3),0,ROUND(INDEX(旅遊不便費率!$B$5:$CA$184,$A11,CK$3)*$A$3,0))</f>
        <v>300</v>
      </c>
      <c r="CL11" s="94">
        <f ca="1">IF(ISNA(CL$3),0,ROUND(INDEX(旅遊不便費率!$B$5:$CA$184,$A11,CL$3)*$A$3,0))</f>
        <v>10</v>
      </c>
      <c r="CM11" s="94">
        <f ca="1">IF(ISNA(CM$3),0,ROUND(INDEX(旅遊不便費率!$B$5:$CA$184,$A11,CM$3)*$A$3,0))</f>
        <v>39</v>
      </c>
      <c r="CN11" s="95">
        <f t="shared" ca="1" si="11"/>
        <v>554</v>
      </c>
      <c r="CO11" s="93">
        <f t="shared" ca="1" si="12"/>
        <v>186</v>
      </c>
      <c r="CP11" s="94"/>
      <c r="CQ11" s="94"/>
      <c r="CR11" s="94">
        <f ca="1">ROUND(VLOOKUP(CR$3,費率表彙總!$F$4:$G$404,2,FALSE)*$B11*$A$2,0)</f>
        <v>0</v>
      </c>
      <c r="CS11" s="94">
        <f ca="1">ROUND(VLOOKUP(CS$3,費率表彙總!$H$4:$I$804,2,FALSE)*$B11*$A$2,0)</f>
        <v>0</v>
      </c>
      <c r="CT11" s="94">
        <f ca="1">IF(ISNA(CT$56),0,ROUND(INDEX(實支實付_總保費!$B$4:$AE$183,$A11,CT$56)*$A$2,0))</f>
        <v>20</v>
      </c>
      <c r="CU11" s="94">
        <f ca="1">IF(ISNA(CU$56),0,ROUND(INDEX(重大燒燙傷_總保費!$B$4:$AE$183,$A11,CU$56)*$A$2,0))</f>
        <v>1</v>
      </c>
      <c r="CV11" s="94" t="b">
        <f ca="1">IF(CV$3&lt;&gt;0,MAX(1,ROUND(VLOOKUP(CV$3,費率表彙總!$L$4:$O$34,2,FALSE)*$B11*$A$2,0))+MAX(1,ROUND(INDEX(海突甲門診_總保費!$B$4:$GS$183,$A11,CV$56)*$A$2,0)+MAX(1,ROUND(INDEX(海突甲急診_總保費!$B$4:$GS$183,$A11,CV$56)*$A$2,0),0)))</f>
        <v>0</v>
      </c>
      <c r="CW11" s="94" t="b">
        <f ca="1">IF(CW$3&lt;&gt;0,MAX(1,ROUND(VLOOKUP(CW$3,費率表彙總!$L$4:$R$34,5,FALSE)*$B11*$A$2,0))+MAX(1,ROUND(INDEX(海突乙門診_總保費!$B$4:$GS$183,$A11,CW$56)*$A$2,0)+MAX(1,ROUND(INDEX(海突乙急診_總保費!$B$4:$GS$183,$A11,CW$56)*$A$2,0),0)))</f>
        <v>0</v>
      </c>
      <c r="CX11" s="94">
        <f ca="1">ROUND(VLOOKUP(CX$3,費率表彙總!$S$4:$T$34,2,FALSE)*$B11*$A$2,0)</f>
        <v>0</v>
      </c>
      <c r="CY11" s="94">
        <f ca="1">IF(ISNA(CY$3),0,ROUND(INDEX(旅遊不便費率!$B$5:$CA$184,$A11,CY$3)*$A$3,0))</f>
        <v>59</v>
      </c>
      <c r="CZ11" s="94">
        <f ca="1">IF(ISNA(CZ$3),0,ROUND(INDEX(旅遊不便費率!$B$5:$CA$184,$A11,CZ$3)*$A$3,0))</f>
        <v>300</v>
      </c>
      <c r="DA11" s="94">
        <f ca="1">IF(ISNA(DA$3),0,ROUND(INDEX(旅遊不便費率!$B$5:$CA$184,$A11,DA$3)*$A$3,0))</f>
        <v>10</v>
      </c>
      <c r="DB11" s="94">
        <f ca="1">IF(ISNA(DB$3),0,ROUND(INDEX(旅遊不便費率!$B$5:$CA$184,$A11,DB$3)*$A$3,0))</f>
        <v>39</v>
      </c>
      <c r="DC11" s="95">
        <f t="shared" ca="1" si="13"/>
        <v>615</v>
      </c>
      <c r="DD11" s="93">
        <f t="shared" ca="1" si="14"/>
        <v>311</v>
      </c>
      <c r="DE11" s="94"/>
      <c r="DF11" s="94"/>
      <c r="DG11" s="94">
        <f ca="1">ROUND(VLOOKUP(DG$3,費率表彙總!$F$4:$G$404,2,FALSE)*$B11*$A$2,0)</f>
        <v>0</v>
      </c>
      <c r="DH11" s="94">
        <f ca="1">ROUND(VLOOKUP(DH$3,費率表彙總!$H$4:$I$804,2,FALSE)*$B11*$A$2,0)</f>
        <v>0</v>
      </c>
      <c r="DI11" s="94">
        <f ca="1">IF(ISNA(DI$56),0,ROUND(INDEX(實支實付_總保費!$B$4:$AE$183,$A11,DI$56)*$A$2,0))</f>
        <v>20</v>
      </c>
      <c r="DJ11" s="94">
        <f ca="1">IF(ISNA(DJ$56),0,ROUND(INDEX(重大燒燙傷_總保費!$B$4:$AE$183,$A11,DJ$56)*$A$2,0))</f>
        <v>1</v>
      </c>
      <c r="DK11" s="94" t="b">
        <f ca="1">IF(DK$3&lt;&gt;0,MAX(1,ROUND(VLOOKUP(DK$3,費率表彙總!$L$4:$O$34,2,FALSE)*$B11*$A$2,0))+MAX(1,ROUND(INDEX(海突甲門診_總保費!$B$4:$GS$183,$A11,DK$56)*$A$2,0)+MAX(1,ROUND(INDEX(海突甲急診_總保費!$B$4:$GS$183,$A11,DK$56)*$A$2,0),0)))</f>
        <v>0</v>
      </c>
      <c r="DL11" s="94" t="b">
        <f ca="1">IF(DL$3&lt;&gt;0,MAX(1,ROUND(VLOOKUP(DL$3,費率表彙總!$L$4:$R$34,5,FALSE)*$B11*$A$2,0))+MAX(1,ROUND(INDEX(海突乙門診_總保費!$B$4:$GS$183,$A11,DL$56)*$A$2,0)+MAX(1,ROUND(INDEX(海突乙急診_總保費!$B$4:$GS$183,$A11,DL$56)*$A$2,0),0)))</f>
        <v>0</v>
      </c>
      <c r="DM11" s="94">
        <f ca="1">ROUND(VLOOKUP(DM$3,費率表彙總!$S$4:$T$34,2,FALSE)*$B11*$A$2,0)</f>
        <v>0</v>
      </c>
      <c r="DN11" s="94">
        <f ca="1">IF(ISNA(DN$3),0,ROUND(INDEX(旅遊不便費率!$B$5:$CA$184,$A11,DN$3)*$A$3,0))</f>
        <v>59</v>
      </c>
      <c r="DO11" s="94">
        <f ca="1">IF(ISNA(DO$3),0,ROUND(INDEX(旅遊不便費率!$B$5:$CA$184,$A11,DO$3)*$A$3,0))</f>
        <v>300</v>
      </c>
      <c r="DP11" s="94">
        <f ca="1">IF(ISNA(DP$3),0,ROUND(INDEX(旅遊不便費率!$B$5:$CA$184,$A11,DP$3)*$A$3,0))</f>
        <v>10</v>
      </c>
      <c r="DQ11" s="94">
        <f ca="1">IF(ISNA(DQ$3),0,ROUND(INDEX(旅遊不便費率!$B$5:$CA$184,$A11,DQ$3)*$A$3,0))</f>
        <v>39</v>
      </c>
      <c r="DR11" s="95">
        <f t="shared" ca="1" si="15"/>
        <v>740</v>
      </c>
      <c r="DS11" s="93">
        <f t="shared" ca="1" si="16"/>
        <v>498</v>
      </c>
      <c r="DT11" s="94"/>
      <c r="DU11" s="94"/>
      <c r="DV11" s="94">
        <f ca="1">ROUND(VLOOKUP(DV$3,費率表彙總!$F$4:$G$404,2,FALSE)*$B11*$A$2,0)</f>
        <v>0</v>
      </c>
      <c r="DW11" s="94">
        <f ca="1">ROUND(VLOOKUP(DW$3,費率表彙總!$H$4:$I$804,2,FALSE)*$B11*$A$2,0)</f>
        <v>0</v>
      </c>
      <c r="DX11" s="94">
        <f ca="1">IF(ISNA(DX$56),0,ROUND(INDEX(實支實付_總保費!$B$4:$AE$183,$A11,DX$56)*$A$2,0))</f>
        <v>20</v>
      </c>
      <c r="DY11" s="94">
        <f ca="1">IF(ISNA(DY$56),0,ROUND(INDEX(重大燒燙傷_總保費!$B$4:$AE$183,$A11,DY$56)*$A$2,0))</f>
        <v>1</v>
      </c>
      <c r="DZ11" s="94" t="b">
        <f ca="1">IF(DZ$3&lt;&gt;0,MAX(1,ROUND(VLOOKUP(DZ$3,費率表彙總!$L$4:$O$34,2,FALSE)*$B11*$A$2,0))+MAX(1,ROUND(INDEX(海突甲門診_總保費!$B$4:$GS$183,$A11,DZ$56)*$A$2,0)+MAX(1,ROUND(INDEX(海突甲急診_總保費!$B$4:$GS$183,$A11,DZ$56)*$A$2,0),0)))</f>
        <v>0</v>
      </c>
      <c r="EA11" s="94" t="b">
        <f ca="1">IF(EA$3&lt;&gt;0,MAX(1,ROUND(VLOOKUP(EA$3,費率表彙總!$L$4:$R$34,5,FALSE)*$B11*$A$2,0))+MAX(1,ROUND(INDEX(海突乙門診_總保費!$B$4:$GS$183,$A11,EA$56)*$A$2,0)+MAX(1,ROUND(INDEX(海突乙急診_總保費!$B$4:$GS$183,$A11,EA$56)*$A$2,0),0)))</f>
        <v>0</v>
      </c>
      <c r="EB11" s="94">
        <f ca="1">ROUND(VLOOKUP(EB$3,費率表彙總!$S$4:$T$34,2,FALSE)*$B11*$A$2,0)</f>
        <v>0</v>
      </c>
      <c r="EC11" s="94">
        <f ca="1">IF(ISNA(EC$3),0,ROUND(INDEX(旅遊不便費率!$B$5:$CA$184,$A11,EC$3)*$A$3,0))</f>
        <v>59</v>
      </c>
      <c r="ED11" s="94">
        <f ca="1">IF(ISNA(ED$3),0,ROUND(INDEX(旅遊不便費率!$B$5:$CA$184,$A11,ED$3)*$A$3,0))</f>
        <v>300</v>
      </c>
      <c r="EE11" s="94">
        <f ca="1">IF(ISNA(EE$3),0,ROUND(INDEX(旅遊不便費率!$B$5:$CA$184,$A11,EE$3)*$A$3,0))</f>
        <v>10</v>
      </c>
      <c r="EF11" s="94">
        <f ca="1">IF(ISNA(EF$3),0,ROUND(INDEX(旅遊不便費率!$B$5:$CA$184,$A11,EF$3)*$A$3,0))</f>
        <v>39</v>
      </c>
      <c r="EG11" s="95">
        <f t="shared" ca="1" si="17"/>
        <v>927</v>
      </c>
      <c r="EH11" s="93">
        <f t="shared" ca="1" si="18"/>
        <v>622</v>
      </c>
      <c r="EI11" s="94"/>
      <c r="EJ11" s="94"/>
      <c r="EK11" s="94">
        <f ca="1">ROUND(VLOOKUP(EK$3,費率表彙總!$F$4:$G$404,2,FALSE)*$B11*$A$2,0)</f>
        <v>0</v>
      </c>
      <c r="EL11" s="94">
        <f ca="1">ROUND(VLOOKUP(EL$3,費率表彙總!$H$4:$I$804,2,FALSE)*$B11*$A$2,0)</f>
        <v>0</v>
      </c>
      <c r="EM11" s="94">
        <f ca="1">IF(ISNA(EM$56),0,ROUND(INDEX(實支實付_總保費!$B$4:$AE$183,$A11,EM$56)*$A$2,0))</f>
        <v>20</v>
      </c>
      <c r="EN11" s="94">
        <f ca="1">IF(ISNA(EN$56),0,ROUND(INDEX(重大燒燙傷_總保費!$B$4:$AE$183,$A11,EN$56)*$A$2,0))</f>
        <v>1</v>
      </c>
      <c r="EO11" s="94" t="b">
        <f ca="1">IF(EO$3&lt;&gt;0,MAX(1,ROUND(VLOOKUP(EO$3,費率表彙總!$L$4:$O$34,2,FALSE)*$B11*$A$2,0))+MAX(1,ROUND(INDEX(海突甲門診_總保費!$B$4:$GS$183,$A11,EO$56)*$A$2,0)+MAX(1,ROUND(INDEX(海突甲急診_總保費!$B$4:$GS$183,$A11,EO$56)*$A$2,0),0)))</f>
        <v>0</v>
      </c>
      <c r="EP11" s="94" t="b">
        <f ca="1">IF(EP$3&lt;&gt;0,MAX(1,ROUND(VLOOKUP(EP$3,費率表彙總!$L$4:$R$34,5,FALSE)*$B11*$A$2,0))+MAX(1,ROUND(INDEX(海突乙門診_總保費!$B$4:$GS$183,$A11,EP$56)*$A$2,0)+MAX(1,ROUND(INDEX(海突乙急診_總保費!$B$4:$GS$183,$A11,EP$56)*$A$2,0),0)))</f>
        <v>0</v>
      </c>
      <c r="EQ11" s="94">
        <f ca="1">ROUND(VLOOKUP(EQ$3,費率表彙總!$S$4:$T$34,2,FALSE)*$B11*$A$2,0)</f>
        <v>0</v>
      </c>
      <c r="ER11" s="94">
        <f ca="1">IF(ISNA(ER$3),0,ROUND(INDEX(旅遊不便費率!$B$5:$CA$184,$A11,ER$3)*$A$3,0))</f>
        <v>59</v>
      </c>
      <c r="ES11" s="94">
        <f ca="1">IF(ISNA(ES$3),0,ROUND(INDEX(旅遊不便費率!$B$5:$CA$184,$A11,ES$3)*$A$3,0))</f>
        <v>300</v>
      </c>
      <c r="ET11" s="94">
        <f ca="1">IF(ISNA(ET$3),0,ROUND(INDEX(旅遊不便費率!$B$5:$CA$184,$A11,ET$3)*$A$3,0))</f>
        <v>10</v>
      </c>
      <c r="EU11" s="94">
        <f ca="1">IF(ISNA(EU$3),0,ROUND(INDEX(旅遊不便費率!$B$5:$CA$184,$A11,EU$3)*$A$3,0))</f>
        <v>39</v>
      </c>
      <c r="EV11" s="95">
        <f t="shared" ca="1" si="19"/>
        <v>1051</v>
      </c>
      <c r="EW11" s="93">
        <f t="shared" ca="1" si="20"/>
        <v>435</v>
      </c>
      <c r="EX11" s="94"/>
      <c r="EY11" s="94"/>
      <c r="EZ11" s="94">
        <f ca="1">ROUND(VLOOKUP(EZ$3,費率表彙總!$F$4:$G$404,2,FALSE)*$B11*$A$2,0)</f>
        <v>0</v>
      </c>
      <c r="FA11" s="94">
        <f ca="1">ROUND(VLOOKUP(FA$3,費率表彙總!$H$4:$I$804,2,FALSE)*$B11*$A$2,0)</f>
        <v>0</v>
      </c>
      <c r="FB11" s="94">
        <f ca="1">IF(ISNA(FB$56),0,ROUND(INDEX(實支實付_總保費!$B$4:$AE$183,$A11,FB$56)*$A$2,0))</f>
        <v>296</v>
      </c>
      <c r="FC11" s="94">
        <f ca="1">IF(ISNA(FC$56),0,ROUND(INDEX(重大燒燙傷_總保費!$B$4:$AE$183,$A11,FC$56)*$A$2,0))</f>
        <v>18</v>
      </c>
      <c r="FD11" s="94" t="b">
        <f ca="1">IF(FD$3&lt;&gt;0,MAX(1,ROUND(VLOOKUP(FD$3,費率表彙總!$L$4:$O$34,2,FALSE)*$B11*$A$2,0))+MAX(1,ROUND(INDEX(海突甲門診_總保費!$B$4:$GS$183,$A11,FD$56)*$A$2,0)+MAX(1,ROUND(INDEX(海突甲急診_總保費!$B$4:$GS$183,$A11,FD$56)*$A$2,0),0)))</f>
        <v>0</v>
      </c>
      <c r="FE11" s="94">
        <f ca="1">IF(FE$3&lt;&gt;0,MAX(1,ROUND(VLOOKUP(FE$3,費率表彙總!$L$4:$R$34,5,FALSE)*$B11*$A$2,0))+MAX(1,ROUND(INDEX(海突乙門診_總保費!$B$4:$GS$183,$A11,FE$56)*$A$2,0)+MAX(1,ROUND(INDEX(海突乙急診_總保費!$B$4:$GS$183,$A11,FE$56)*$A$2,0),0)))</f>
        <v>621</v>
      </c>
      <c r="FF11" s="94">
        <f ca="1">ROUND(VLOOKUP(FF$3,費率表彙總!$S$4:$T$34,2,FALSE)*$B11*$A$2,0)</f>
        <v>0</v>
      </c>
      <c r="FG11" s="94">
        <f ca="1">IF(ISNA(FG$3),0,ROUND(INDEX(旅遊不便費率!$B$5:$CA$184,$A11,FG$3)*$A$3,0))</f>
        <v>59</v>
      </c>
      <c r="FH11" s="94">
        <f ca="1">IF(ISNA(FH$3),0,ROUND(INDEX(旅遊不便費率!$B$5:$CA$184,$A11,FH$3)*$A$3,0))</f>
        <v>468</v>
      </c>
      <c r="FI11" s="94">
        <f ca="1">IF(ISNA(FI$3),0,ROUND(INDEX(旅遊不便費率!$B$5:$CA$184,$A11,FI$3)*$A$3,0))</f>
        <v>23</v>
      </c>
      <c r="FJ11" s="94">
        <f ca="1">IF(ISNA(FJ$3),0,ROUND(INDEX(旅遊不便費率!$B$5:$CA$184,$A11,FJ$3)*$A$3,0))</f>
        <v>73</v>
      </c>
      <c r="FK11" s="95">
        <f t="shared" ca="1" si="21"/>
        <v>1993</v>
      </c>
      <c r="FL11" s="93">
        <f t="shared" ca="1" si="22"/>
        <v>186</v>
      </c>
      <c r="FM11" s="94"/>
      <c r="FN11" s="94"/>
      <c r="FO11" s="94">
        <f ca="1">ROUND(VLOOKUP(FO$3,費率表彙總!$F$4:$G$404,2,FALSE)*$B11*$A$2,0)</f>
        <v>0</v>
      </c>
      <c r="FP11" s="94">
        <f ca="1">ROUND(VLOOKUP(FP$3,費率表彙總!$H$4:$I$804,2,FALSE)*$B11*$A$2,0)</f>
        <v>0</v>
      </c>
      <c r="FQ11" s="94">
        <f ca="1">IF(ISNA(FQ$56),0,ROUND(INDEX(實支實付_總保費!$B$4:$AE$183,$A11,FQ$56)*$A$2,0))</f>
        <v>59</v>
      </c>
      <c r="FR11" s="94">
        <f ca="1">IF(ISNA(FR$56),0,ROUND(INDEX(重大燒燙傷_總保費!$B$4:$AE$183,$A11,FR$56)*$A$2,0))</f>
        <v>4</v>
      </c>
      <c r="FS11" s="94" t="b">
        <f ca="1">IF(FS$3&lt;&gt;0,MAX(1,ROUND(VLOOKUP(FS$3,費率表彙總!$L$4:$O$34,2,FALSE)*$B11*$A$2,0))+MAX(1,ROUND(INDEX(海突甲門診_總保費!$B$4:$GS$183,$A11,FS$56)*$A$2,0)+MAX(1,ROUND(INDEX(海突甲急診_總保費!$B$4:$GS$183,$A11,FS$56)*$A$2,0),0)))</f>
        <v>0</v>
      </c>
      <c r="FT11" s="94">
        <f ca="1">IF(FT$3&lt;&gt;0,MAX(1,ROUND(VLOOKUP(FT$3,費率表彙總!$L$4:$R$34,5,FALSE)*$B11*$A$2,0))+MAX(1,ROUND(INDEX(海突乙門診_總保費!$B$4:$GS$183,$A11,FT$56)*$A$2,0)+MAX(1,ROUND(INDEX(海突乙急診_總保費!$B$4:$GS$183,$A11,FT$56)*$A$2,0),0)))</f>
        <v>326</v>
      </c>
      <c r="FU11" s="94">
        <f ca="1">ROUND(VLOOKUP(FU$3,費率表彙總!$S$4:$T$34,2,FALSE)*$B11*$A$2,0)</f>
        <v>0</v>
      </c>
      <c r="FV11" s="94">
        <f ca="1">IF(ISNA(FV$3),0,ROUND(INDEX(旅遊不便費率!$B$5:$CA$184,$A11,FV$3)*$A$3,0))</f>
        <v>59</v>
      </c>
      <c r="FW11" s="94">
        <f ca="1">IF(ISNA(FW$3),0,ROUND(INDEX(旅遊不便費率!$B$5:$CA$184,$A11,FW$3)*$A$3,0))</f>
        <v>468</v>
      </c>
      <c r="FX11" s="94">
        <f ca="1">IF(ISNA(FX$3),0,ROUND(INDEX(旅遊不便費率!$B$5:$CA$184,$A11,FX$3)*$A$3,0))</f>
        <v>23</v>
      </c>
      <c r="FY11" s="94">
        <f ca="1">IF(ISNA(FY$3),0,ROUND(INDEX(旅遊不便費率!$B$5:$CA$184,$A11,FY$3)*$A$3,0))</f>
        <v>73</v>
      </c>
      <c r="FZ11" s="95">
        <f t="shared" ca="1" si="23"/>
        <v>1198</v>
      </c>
      <c r="GA11" s="93">
        <f t="shared" ca="1" si="24"/>
        <v>311</v>
      </c>
      <c r="GB11" s="94"/>
      <c r="GC11" s="94"/>
      <c r="GD11" s="94">
        <f ca="1">ROUND(VLOOKUP(GD$3,費率表彙總!$F$4:$G$404,2,FALSE)*$B11*$A$2,0)</f>
        <v>0</v>
      </c>
      <c r="GE11" s="94">
        <f ca="1">ROUND(VLOOKUP(GE$3,費率表彙總!$H$4:$I$804,2,FALSE)*$B11*$A$2,0)</f>
        <v>0</v>
      </c>
      <c r="GF11" s="94">
        <f ca="1">IF(ISNA(GF$56),0,ROUND(INDEX(實支實付_總保費!$B$4:$AE$183,$A11,GF$56)*$A$2,0))</f>
        <v>99</v>
      </c>
      <c r="GG11" s="94">
        <f ca="1">IF(ISNA(GG$56),0,ROUND(INDEX(重大燒燙傷_總保費!$B$4:$AE$183,$A11,GG$56)*$A$2,0))</f>
        <v>6</v>
      </c>
      <c r="GH11" s="94" t="b">
        <f ca="1">IF(GH$3&lt;&gt;0,MAX(1,ROUND(VLOOKUP(GH$3,費率表彙總!$L$4:$O$34,2,FALSE)*$B11*$A$2,0))+MAX(1,ROUND(INDEX(海突甲門診_總保費!$B$4:$GS$183,$A11,GH$56)*$A$2,0)+MAX(1,ROUND(INDEX(海突甲急診_總保費!$B$4:$GS$183,$A11,GH$56)*$A$2,0),0)))</f>
        <v>0</v>
      </c>
      <c r="GI11" s="94">
        <f ca="1">IF(GI$3&lt;&gt;0,MAX(1,ROUND(VLOOKUP(GI$3,費率表彙總!$L$4:$R$34,5,FALSE)*$B11*$A$2,0))+MAX(1,ROUND(INDEX(海突乙門診_總保費!$B$4:$GS$183,$A11,GI$56)*$A$2,0)+MAX(1,ROUND(INDEX(海突乙急診_總保費!$B$4:$GS$183,$A11,GI$56)*$A$2,0),0)))</f>
        <v>519</v>
      </c>
      <c r="GJ11" s="94">
        <f ca="1">ROUND(VLOOKUP(GJ$3,費率表彙總!$S$4:$T$34,2,FALSE)*$B11*$A$2,0)</f>
        <v>0</v>
      </c>
      <c r="GK11" s="94">
        <f ca="1">IF(ISNA(GK$3),0,ROUND(INDEX(旅遊不便費率!$B$5:$CA$184,$A11,GK$3)*$A$3,0))</f>
        <v>59</v>
      </c>
      <c r="GL11" s="94">
        <f ca="1">IF(ISNA(GL$3),0,ROUND(INDEX(旅遊不便費率!$B$5:$CA$184,$A11,GL$3)*$A$3,0))</f>
        <v>468</v>
      </c>
      <c r="GM11" s="94">
        <f ca="1">IF(ISNA(GM$3),0,ROUND(INDEX(旅遊不便費率!$B$5:$CA$184,$A11,GM$3)*$A$3,0))</f>
        <v>23</v>
      </c>
      <c r="GN11" s="94">
        <f ca="1">IF(ISNA(GN$3),0,ROUND(INDEX(旅遊不便費率!$B$5:$CA$184,$A11,GN$3)*$A$3,0))</f>
        <v>73</v>
      </c>
      <c r="GO11" s="95">
        <f t="shared" ca="1" si="25"/>
        <v>1558</v>
      </c>
      <c r="GP11" s="93">
        <f t="shared" ca="1" si="26"/>
        <v>311</v>
      </c>
      <c r="GQ11" s="94"/>
      <c r="GR11" s="94"/>
      <c r="GS11" s="94">
        <f ca="1">ROUND(VLOOKUP(GS$3,費率表彙總!$F$4:$G$404,2,FALSE)*$B11*$A$2,0)</f>
        <v>0</v>
      </c>
      <c r="GT11" s="94">
        <f ca="1">ROUND(VLOOKUP(GT$3,費率表彙總!$H$4:$I$804,2,FALSE)*$B11*$A$2,0)</f>
        <v>0</v>
      </c>
      <c r="GU11" s="94">
        <f ca="1">IF(ISNA(GU$56),0,ROUND(INDEX(實支實付_總保費!$B$4:$AE$183,$A11,GU$56)*$A$2,0))</f>
        <v>198</v>
      </c>
      <c r="GV11" s="94">
        <f ca="1">IF(ISNA(GV$56),0,ROUND(INDEX(重大燒燙傷_總保費!$B$4:$AE$183,$A11,GV$56)*$A$2,0))</f>
        <v>12</v>
      </c>
      <c r="GW11" s="94" t="b">
        <f ca="1">IF(GW$3&lt;&gt;0,MAX(1,ROUND(VLOOKUP(GW$3,費率表彙總!$L$4:$O$34,2,FALSE)*$B11*$A$2,0))+MAX(1,ROUND(INDEX(海突甲門診_總保費!$B$4:$GS$183,$A11,GW$56)*$A$2,0)+MAX(1,ROUND(INDEX(海突甲急診_總保費!$B$4:$GS$183,$A11,GW$56)*$A$2,0),0)))</f>
        <v>0</v>
      </c>
      <c r="GX11" s="94">
        <f ca="1">IF(GX$3&lt;&gt;0,MAX(1,ROUND(VLOOKUP(GX$3,費率表彙總!$L$4:$R$34,5,FALSE)*$B11*$A$2,0))+MAX(1,ROUND(INDEX(海突乙門診_總保費!$B$4:$GS$183,$A11,GX$56)*$A$2,0)+MAX(1,ROUND(INDEX(海突乙急診_總保費!$B$4:$GS$183,$A11,GX$56)*$A$2,0),0)))</f>
        <v>326</v>
      </c>
      <c r="GY11" s="94">
        <f ca="1">ROUND(VLOOKUP(GY$3,費率表彙總!$S$4:$T$34,2,FALSE)*$B11*$A$2,0)</f>
        <v>0</v>
      </c>
      <c r="GZ11" s="94">
        <f ca="1">IF(ISNA(GZ$3),0,ROUND(INDEX(旅遊不便費率!$B$5:$CA$184,$A11,GZ$3)*$A$3,0))</f>
        <v>59</v>
      </c>
      <c r="HA11" s="94">
        <f ca="1">IF(ISNA(HA$3),0,ROUND(INDEX(旅遊不便費率!$B$5:$CA$184,$A11,HA$3)*$A$3,0))</f>
        <v>468</v>
      </c>
      <c r="HB11" s="94">
        <f ca="1">IF(ISNA(HB$3),0,ROUND(INDEX(旅遊不便費率!$B$5:$CA$184,$A11,HB$3)*$A$3,0))</f>
        <v>23</v>
      </c>
      <c r="HC11" s="94">
        <f ca="1">IF(ISNA(HC$3),0,ROUND(INDEX(旅遊不便費率!$B$5:$CA$184,$A11,HC$3)*$A$3,0))</f>
        <v>73</v>
      </c>
      <c r="HD11" s="95">
        <f t="shared" ca="1" si="27"/>
        <v>1470</v>
      </c>
      <c r="HE11" s="93">
        <f t="shared" ca="1" si="28"/>
        <v>311</v>
      </c>
      <c r="HF11" s="94"/>
      <c r="HG11" s="94"/>
      <c r="HH11" s="94">
        <f ca="1">ROUND(VLOOKUP(HH$3,費率表彙總!$F$4:$G$404,2,FALSE)*$B11*$A$2,0)</f>
        <v>0</v>
      </c>
      <c r="HI11" s="94">
        <f ca="1">ROUND(VLOOKUP(HI$3,費率表彙總!$H$4:$I$804,2,FALSE)*$B11*$A$2,0)</f>
        <v>0</v>
      </c>
      <c r="HJ11" s="94">
        <f ca="1">IF(ISNA(HJ$56),0,ROUND(INDEX(實支實付_總保費!$B$4:$AE$183,$A11,HJ$56)*$A$2,0))</f>
        <v>198</v>
      </c>
      <c r="HK11" s="94">
        <f ca="1">IF(ISNA(HK$56),0,ROUND(INDEX(重大燒燙傷_總保費!$B$4:$AE$183,$A11,HK$56)*$A$2,0))</f>
        <v>12</v>
      </c>
      <c r="HL11" s="94" t="b">
        <f ca="1">IF(HL$3&lt;&gt;0,MAX(1,ROUND(VLOOKUP(HL$3,費率表彙總!$L$4:$O$34,2,FALSE)*$B11*$A$2,0))+MAX(1,ROUND(INDEX(海突甲門診_總保費!$B$4:$GS$183,$A11,HL$56)*$A$2,0)+MAX(1,ROUND(INDEX(海突甲急診_總保費!$B$4:$GS$183,$A11,HL$56)*$A$2,0),0)))</f>
        <v>0</v>
      </c>
      <c r="HM11" s="94">
        <f ca="1">IF(HM$3&lt;&gt;0,MAX(1,ROUND(VLOOKUP(HM$3,費率表彙總!$L$4:$R$34,5,FALSE)*$B11*$A$2,0))+MAX(1,ROUND(INDEX(海突乙門診_總保費!$B$4:$GS$183,$A11,HM$56)*$A$2,0)+MAX(1,ROUND(INDEX(海突乙急診_總保費!$B$4:$GS$183,$A11,HM$56)*$A$2,0),0)))</f>
        <v>326</v>
      </c>
      <c r="HN11" s="94">
        <f ca="1">ROUND(VLOOKUP(HN$3,費率表彙總!$S$4:$T$34,2,FALSE)*$B11*$A$2,0)</f>
        <v>0</v>
      </c>
      <c r="HO11" s="94">
        <f ca="1">IF(ISNA(HO$3),0,ROUND(INDEX(旅遊不便費率!$B$5:$CA$184,$A11,HO$3)*$A$3,0))</f>
        <v>59</v>
      </c>
      <c r="HP11" s="94">
        <f ca="1">IF(ISNA(HP$3),0,ROUND(INDEX(旅遊不便費率!$B$5:$CA$184,$A11,HP$3)*$A$3,0))</f>
        <v>468</v>
      </c>
      <c r="HQ11" s="94">
        <f ca="1">IF(ISNA(HQ$3),0,ROUND(INDEX(旅遊不便費率!$B$5:$CA$184,$A11,HQ$3)*$A$3,0))</f>
        <v>23</v>
      </c>
      <c r="HR11" s="94">
        <f ca="1">IF(ISNA(HR$3),0,ROUND(INDEX(旅遊不便費率!$B$5:$CA$184,$A11,HR$3)*$A$3,0))</f>
        <v>73</v>
      </c>
      <c r="HS11" s="95">
        <f t="shared" ca="1" si="29"/>
        <v>1470</v>
      </c>
    </row>
    <row r="12" spans="1:227">
      <c r="A12" s="83">
        <v>8</v>
      </c>
      <c r="B12" s="104">
        <f>VLOOKUP(A12,費率表彙總!$A$4:$B$183,2,FALSE)</f>
        <v>0.19700000000000001</v>
      </c>
      <c r="C12" s="93">
        <f t="shared" ca="1" si="0"/>
        <v>195</v>
      </c>
      <c r="D12" s="94"/>
      <c r="E12" s="94"/>
      <c r="F12" s="94">
        <f ca="1">ROUND(VLOOKUP(F$3,費率表彙總!$F$4:$G$404,2,FALSE)*$B12*$A$2,0)</f>
        <v>0</v>
      </c>
      <c r="G12" s="94">
        <f ca="1">ROUND(VLOOKUP(G$3,費率表彙總!$H$4:$I$804,2,FALSE)*$B12*$A$2,0)</f>
        <v>0</v>
      </c>
      <c r="H12" s="94">
        <f ca="1">IF(ISNA(H$56),0,ROUND(INDEX(實支實付_總保費!$B$4:$AE$183,$A12,H$56)*$A$2,0))</f>
        <v>0</v>
      </c>
      <c r="I12" s="94">
        <f ca="1">IF(ISNA(I$56),0,ROUND(INDEX(重大燒燙傷_總保費!$B$4:$AE$183,$A12,I$56)*$A$2,0))</f>
        <v>0</v>
      </c>
      <c r="J12" s="94" t="b">
        <f ca="1">IF(J$3&lt;&gt;0,MAX(1,ROUND(VLOOKUP(J$3,費率表彙總!$L$4:$O$34,2,FALSE)*$B12*$A$2,0))+MAX(1,ROUND(INDEX(海突甲門診_總保費!$B$4:$GS$183,$A12,J$56)*$A$2,0)+MAX(1,ROUND(INDEX(海突甲急診_總保費!$B$4:$GS$183,$A12,J$56)*$A$2,0),0)))</f>
        <v>0</v>
      </c>
      <c r="K12" s="94">
        <f ca="1">IF(K$3&lt;&gt;0,MAX(1,ROUND(VLOOKUP(K$3,費率表彙總!$L$4:$R$34,5,FALSE)*$B12*$A$2,0))+MAX(1,ROUND(INDEX(海突乙門診_總保費!$B$4:$GS$183,$A12,K$56)*$A$2,0)+MAX(1,ROUND(INDEX(海突乙急診_總保費!$B$4:$GS$183,$A12,K$56)*$A$2,0),0)))</f>
        <v>180</v>
      </c>
      <c r="L12" s="94">
        <f ca="1">ROUND(VLOOKUP(L$3,費率表彙總!$S$4:$T$34,2,FALSE)*$B12*$A$2,0)</f>
        <v>0</v>
      </c>
      <c r="M12" s="94">
        <f ca="1">IF(ISNA(M$3),0,ROUND(INDEX(旅遊不便費率!$B$5:$CA$184,$A12,M$3)*$A$3,0))</f>
        <v>0</v>
      </c>
      <c r="N12" s="94">
        <f ca="1">IF(ISNA(N$3),0,ROUND(INDEX(旅遊不便費率!$B$5:$CA$184,$A12,N$3)*$A$3,0))</f>
        <v>0</v>
      </c>
      <c r="O12" s="94">
        <f ca="1">IF(ISNA(O$3),0,ROUND(INDEX(旅遊不便費率!$B$5:$CA$184,$A12,O$3)*$A$3,0))</f>
        <v>0</v>
      </c>
      <c r="P12" s="94">
        <f ca="1">IF(ISNA(P$3),0,ROUND(INDEX(旅遊不便費率!$B$5:$CA$184,$A12,P$3)*$A$3,0))</f>
        <v>0</v>
      </c>
      <c r="Q12" s="95">
        <f t="shared" ca="1" si="1"/>
        <v>375</v>
      </c>
      <c r="R12" s="93">
        <f t="shared" ca="1" si="2"/>
        <v>195</v>
      </c>
      <c r="S12" s="94"/>
      <c r="T12" s="94"/>
      <c r="U12" s="94">
        <f ca="1">ROUND(VLOOKUP(U$3,費率表彙總!$F$4:$G$404,2,FALSE)*$B12*$A$2,0)</f>
        <v>0</v>
      </c>
      <c r="V12" s="94">
        <f ca="1">ROUND(VLOOKUP(V$3,費率表彙總!$H$4:$I$804,2,FALSE)*$B12*$A$2,0)</f>
        <v>0</v>
      </c>
      <c r="W12" s="94">
        <f ca="1">IF(ISNA(W$56),0,ROUND(INDEX(實支實付_總保費!$B$4:$AE$183,$A12,W$56)*$A$2,0))</f>
        <v>0</v>
      </c>
      <c r="X12" s="94">
        <f ca="1">IF(ISNA(X$56),0,ROUND(INDEX(重大燒燙傷_總保費!$B$4:$AE$183,$A12,X$56)*$A$2,0))</f>
        <v>0</v>
      </c>
      <c r="Y12" s="94" t="b">
        <f ca="1">IF(Y$3&lt;&gt;0,MAX(1,ROUND(VLOOKUP(Y$3,費率表彙總!$L$4:$O$34,2,FALSE)*$B12*$A$2,0))+MAX(1,ROUND(INDEX(海突甲門診_總保費!$B$4:$GS$183,$A12,Y$56)*$A$2,0)+MAX(1,ROUND(INDEX(海突甲急診_總保費!$B$4:$GS$183,$A12,Y$56)*$A$2,0),0)))</f>
        <v>0</v>
      </c>
      <c r="Z12" s="94">
        <f ca="1">IF(Z$3&lt;&gt;0,MAX(1,ROUND(VLOOKUP(Z$3,費率表彙總!$L$4:$R$34,5,FALSE)*$B12*$A$2,0))+MAX(1,ROUND(INDEX(海突乙門診_總保費!$B$4:$GS$183,$A12,Z$56)*$A$2,0)+MAX(1,ROUND(INDEX(海突乙急診_總保費!$B$4:$GS$183,$A12,Z$56)*$A$2,0),0)))</f>
        <v>180</v>
      </c>
      <c r="AA12" s="94">
        <f ca="1">ROUND(VLOOKUP(AA$3,費率表彙總!$S$4:$T$34,2,FALSE)*$B12*$A$2,0)</f>
        <v>0</v>
      </c>
      <c r="AB12" s="94">
        <f ca="1">IF(ISNA(AB$3),0,ROUND(INDEX(旅遊不便費率!$B$5:$CA$184,$A12,AB$3)*$A$3,0))</f>
        <v>0</v>
      </c>
      <c r="AC12" s="94">
        <f ca="1">IF(ISNA(AC$3),0,ROUND(INDEX(旅遊不便費率!$B$5:$CA$184,$A12,AC$3)*$A$3,0))</f>
        <v>0</v>
      </c>
      <c r="AD12" s="94">
        <f ca="1">IF(ISNA(AD$3),0,ROUND(INDEX(旅遊不便費率!$B$5:$CA$184,$A12,AD$3)*$A$3,0))</f>
        <v>0</v>
      </c>
      <c r="AE12" s="94">
        <f ca="1">IF(ISNA(AE$3),0,ROUND(INDEX(旅遊不便費率!$B$5:$CA$184,$A12,AE$3)*$A$3,0))</f>
        <v>0</v>
      </c>
      <c r="AF12" s="95">
        <f t="shared" ca="1" si="3"/>
        <v>375</v>
      </c>
      <c r="AG12" s="93">
        <f t="shared" ca="1" si="4"/>
        <v>325</v>
      </c>
      <c r="AH12" s="94"/>
      <c r="AI12" s="94"/>
      <c r="AJ12" s="94">
        <f ca="1">ROUND(VLOOKUP(AJ$3,費率表彙總!$F$4:$G$404,2,FALSE)*$B12*$A$2,0)</f>
        <v>0</v>
      </c>
      <c r="AK12" s="94">
        <f ca="1">ROUND(VLOOKUP(AK$3,費率表彙總!$H$4:$I$804,2,FALSE)*$B12*$A$2,0)</f>
        <v>0</v>
      </c>
      <c r="AL12" s="94">
        <f ca="1">IF(ISNA(AL$56),0,ROUND(INDEX(實支實付_總保費!$B$4:$AE$183,$A12,AL$56)*$A$2,0))</f>
        <v>0</v>
      </c>
      <c r="AM12" s="94">
        <f ca="1">IF(ISNA(AM$56),0,ROUND(INDEX(重大燒燙傷_總保費!$B$4:$AE$183,$A12,AM$56)*$A$2,0))</f>
        <v>0</v>
      </c>
      <c r="AN12" s="94" t="b">
        <f ca="1">IF(AN$3&lt;&gt;0,MAX(1,ROUND(VLOOKUP(AN$3,費率表彙總!$L$4:$O$34,2,FALSE)*$B12*$A$2,0))+MAX(1,ROUND(INDEX(海突甲門診_總保費!$B$4:$GS$183,$A12,AN$56)*$A$2,0)+MAX(1,ROUND(INDEX(海突甲急診_總保費!$B$4:$GS$183,$A12,AN$56)*$A$2,0),0)))</f>
        <v>0</v>
      </c>
      <c r="AO12" s="94">
        <f ca="1">IF(AO$3&lt;&gt;0,MAX(1,ROUND(VLOOKUP(AO$3,費率表彙總!$L$4:$R$34,5,FALSE)*$B12*$A$2,0))+MAX(1,ROUND(INDEX(海突乙門診_總保費!$B$4:$GS$183,$A12,AO$56)*$A$2,0)+MAX(1,ROUND(INDEX(海突乙急診_總保費!$B$4:$GS$183,$A12,AO$56)*$A$2,0),0)))</f>
        <v>291</v>
      </c>
      <c r="AP12" s="94">
        <f ca="1">ROUND(VLOOKUP(AP$3,費率表彙總!$S$4:$T$34,2,FALSE)*$B12*$A$2,0)</f>
        <v>0</v>
      </c>
      <c r="AQ12" s="94">
        <f ca="1">IF(ISNA(AQ$3),0,ROUND(INDEX(旅遊不便費率!$B$5:$CA$184,$A12,AQ$3)*$A$3,0))</f>
        <v>0</v>
      </c>
      <c r="AR12" s="94">
        <f ca="1">IF(ISNA(AR$3),0,ROUND(INDEX(旅遊不便費率!$B$5:$CA$184,$A12,AR$3)*$A$3,0))</f>
        <v>0</v>
      </c>
      <c r="AS12" s="94">
        <f ca="1">IF(ISNA(AS$3),0,ROUND(INDEX(旅遊不便費率!$B$5:$CA$184,$A12,AS$3)*$A$3,0))</f>
        <v>0</v>
      </c>
      <c r="AT12" s="94">
        <f ca="1">IF(ISNA(AT$3),0,ROUND(INDEX(旅遊不便費率!$B$5:$CA$184,$A12,AT$3)*$A$3,0))</f>
        <v>0</v>
      </c>
      <c r="AU12" s="95">
        <f t="shared" ca="1" si="5"/>
        <v>616</v>
      </c>
      <c r="AV12" s="93">
        <f t="shared" ca="1" si="6"/>
        <v>518</v>
      </c>
      <c r="AW12" s="94"/>
      <c r="AX12" s="94"/>
      <c r="AY12" s="94">
        <f ca="1">ROUND(VLOOKUP(AY$3,費率表彙總!$F$4:$G$404,2,FALSE)*$B12*$A$2,0)</f>
        <v>0</v>
      </c>
      <c r="AZ12" s="94">
        <f ca="1">ROUND(VLOOKUP(AZ$3,費率表彙總!$H$4:$I$804,2,FALSE)*$B12*$A$2,0)</f>
        <v>0</v>
      </c>
      <c r="BA12" s="94">
        <f ca="1">IF(ISNA(BA$56),0,ROUND(INDEX(實支實付_總保費!$B$4:$AE$183,$A12,BA$56)*$A$2,0))</f>
        <v>0</v>
      </c>
      <c r="BB12" s="94">
        <f ca="1">IF(ISNA(BB$56),0,ROUND(INDEX(重大燒燙傷_總保費!$B$4:$AE$183,$A12,BB$56)*$A$2,0))</f>
        <v>0</v>
      </c>
      <c r="BC12" s="94" t="b">
        <f ca="1">IF(BC$3&lt;&gt;0,MAX(1,ROUND(VLOOKUP(BC$3,費率表彙總!$L$4:$O$34,2,FALSE)*$B12*$A$2,0))+MAX(1,ROUND(INDEX(海突甲門診_總保費!$B$4:$GS$183,$A12,BC$56)*$A$2,0)+MAX(1,ROUND(INDEX(海突甲急診_總保費!$B$4:$GS$183,$A12,BC$56)*$A$2,0),0)))</f>
        <v>0</v>
      </c>
      <c r="BD12" s="94">
        <f ca="1">IF(BD$3&lt;&gt;0,MAX(1,ROUND(VLOOKUP(BD$3,費率表彙總!$L$4:$R$34,5,FALSE)*$B12*$A$2,0))+MAX(1,ROUND(INDEX(海突乙門診_總保費!$B$4:$GS$183,$A12,BD$56)*$A$2,0)+MAX(1,ROUND(INDEX(海突乙急診_總保費!$B$4:$GS$183,$A12,BD$56)*$A$2,0),0)))</f>
        <v>447</v>
      </c>
      <c r="BE12" s="94">
        <f ca="1">ROUND(VLOOKUP(BE$3,費率表彙總!$S$4:$T$34,2,FALSE)*$B12*$A$2,0)</f>
        <v>0</v>
      </c>
      <c r="BF12" s="94">
        <f ca="1">IF(ISNA(BF$3),0,ROUND(INDEX(旅遊不便費率!$B$5:$CA$184,$A12,BF$3)*$A$3,0))</f>
        <v>0</v>
      </c>
      <c r="BG12" s="94">
        <f ca="1">IF(ISNA(BG$3),0,ROUND(INDEX(旅遊不便費率!$B$5:$CA$184,$A12,BG$3)*$A$3,0))</f>
        <v>0</v>
      </c>
      <c r="BH12" s="94">
        <f ca="1">IF(ISNA(BH$3),0,ROUND(INDEX(旅遊不便費率!$B$5:$CA$184,$A12,BH$3)*$A$3,0))</f>
        <v>0</v>
      </c>
      <c r="BI12" s="94">
        <f ca="1">IF(ISNA(BI$3),0,ROUND(INDEX(旅遊不便費率!$B$5:$CA$184,$A12,BI$3)*$A$3,0))</f>
        <v>0</v>
      </c>
      <c r="BJ12" s="95">
        <f t="shared" ca="1" si="7"/>
        <v>965</v>
      </c>
      <c r="BK12" s="93">
        <f t="shared" ca="1" si="8"/>
        <v>644</v>
      </c>
      <c r="BL12" s="94"/>
      <c r="BM12" s="94"/>
      <c r="BN12" s="94">
        <f ca="1">ROUND(VLOOKUP(BN$3,費率表彙總!$F$4:$G$404,2,FALSE)*$B12*$A$2,0)</f>
        <v>0</v>
      </c>
      <c r="BO12" s="94">
        <f ca="1">ROUND(VLOOKUP(BO$3,費率表彙總!$H$4:$I$804,2,FALSE)*$B12*$A$2,0)</f>
        <v>0</v>
      </c>
      <c r="BP12" s="94">
        <f ca="1">IF(ISNA(BP$56),0,ROUND(INDEX(實支實付_總保費!$B$4:$AE$183,$A12,BP$56)*$A$2,0))</f>
        <v>0</v>
      </c>
      <c r="BQ12" s="94">
        <f ca="1">IF(ISNA(BQ$56),0,ROUND(INDEX(重大燒燙傷_總保費!$B$4:$AE$183,$A12,BQ$56)*$A$2,0))</f>
        <v>0</v>
      </c>
      <c r="BR12" s="94" t="b">
        <f ca="1">IF(BR$3&lt;&gt;0,MAX(1,ROUND(VLOOKUP(BR$3,費率表彙總!$L$4:$O$34,2,FALSE)*$B12*$A$2,0))+MAX(1,ROUND(INDEX(海突甲門診_總保費!$B$4:$GS$183,$A12,BR$56)*$A$2,0)+MAX(1,ROUND(INDEX(海突甲急診_總保費!$B$4:$GS$183,$A12,BR$56)*$A$2,0),0)))</f>
        <v>0</v>
      </c>
      <c r="BS12" s="94">
        <f ca="1">IF(BS$3&lt;&gt;0,MAX(1,ROUND(VLOOKUP(BS$3,費率表彙總!$L$4:$R$34,5,FALSE)*$B12*$A$2,0))+MAX(1,ROUND(INDEX(海突乙門診_總保費!$B$4:$GS$183,$A12,BS$56)*$A$2,0)+MAX(1,ROUND(INDEX(海突乙急診_總保費!$B$4:$GS$183,$A12,BS$56)*$A$2,0),0)))</f>
        <v>546</v>
      </c>
      <c r="BT12" s="94">
        <f ca="1">ROUND(VLOOKUP(BT$3,費率表彙總!$S$4:$T$34,2,FALSE)*$B12*$A$2,0)</f>
        <v>0</v>
      </c>
      <c r="BU12" s="94">
        <f ca="1">IF(ISNA(BU$3),0,ROUND(INDEX(旅遊不便費率!$B$5:$CA$184,$A12,BU$3)*$A$3,0))</f>
        <v>0</v>
      </c>
      <c r="BV12" s="94">
        <f ca="1">IF(ISNA(BV$3),0,ROUND(INDEX(旅遊不便費率!$B$5:$CA$184,$A12,BV$3)*$A$3,0))</f>
        <v>0</v>
      </c>
      <c r="BW12" s="94">
        <f ca="1">IF(ISNA(BW$3),0,ROUND(INDEX(旅遊不便費率!$B$5:$CA$184,$A12,BW$3)*$A$3,0))</f>
        <v>0</v>
      </c>
      <c r="BX12" s="94">
        <f ca="1">IF(ISNA(BX$3),0,ROUND(INDEX(旅遊不便費率!$B$5:$CA$184,$A12,BX$3)*$A$3,0))</f>
        <v>0</v>
      </c>
      <c r="BY12" s="95">
        <f t="shared" ca="1" si="9"/>
        <v>1190</v>
      </c>
      <c r="BZ12" s="93">
        <f t="shared" ca="1" si="10"/>
        <v>131</v>
      </c>
      <c r="CA12" s="94"/>
      <c r="CB12" s="94"/>
      <c r="CC12" s="94">
        <f ca="1">ROUND(VLOOKUP(CC$3,費率表彙總!$F$4:$G$404,2,FALSE)*$B12*$A$2,0)</f>
        <v>0</v>
      </c>
      <c r="CD12" s="94">
        <f ca="1">ROUND(VLOOKUP(CD$3,費率表彙總!$H$4:$I$804,2,FALSE)*$B12*$A$2,0)</f>
        <v>0</v>
      </c>
      <c r="CE12" s="94">
        <f ca="1">IF(ISNA(CE$56),0,ROUND(INDEX(實支實付_總保費!$B$4:$AE$183,$A12,CE$56)*$A$2,0))</f>
        <v>21</v>
      </c>
      <c r="CF12" s="94">
        <f ca="1">IF(ISNA(CF$56),0,ROUND(INDEX(重大燒燙傷_總保費!$B$4:$AE$183,$A12,CF$56)*$A$2,0))</f>
        <v>1</v>
      </c>
      <c r="CG12" s="94" t="b">
        <f ca="1">IF(CG$3&lt;&gt;0,MAX(1,ROUND(VLOOKUP(CG$3,費率表彙總!$L$4:$O$34,2,FALSE)*$B12*$A$2,0))+MAX(1,ROUND(INDEX(海突甲門診_總保費!$B$4:$GS$183,$A12,CG$56)*$A$2,0)+MAX(1,ROUND(INDEX(海突甲急診_總保費!$B$4:$GS$183,$A12,CG$56)*$A$2,0),0)))</f>
        <v>0</v>
      </c>
      <c r="CH12" s="94" t="b">
        <f ca="1">IF(CH$3&lt;&gt;0,MAX(1,ROUND(VLOOKUP(CH$3,費率表彙總!$L$4:$R$34,5,FALSE)*$B12*$A$2,0))+MAX(1,ROUND(INDEX(海突乙門診_總保費!$B$4:$GS$183,$A12,CH$56)*$A$2,0)+MAX(1,ROUND(INDEX(海突乙急診_總保費!$B$4:$GS$183,$A12,CH$56)*$A$2,0),0)))</f>
        <v>0</v>
      </c>
      <c r="CI12" s="94">
        <f ca="1">ROUND(VLOOKUP(CI$3,費率表彙總!$S$4:$T$34,2,FALSE)*$B12*$A$2,0)</f>
        <v>0</v>
      </c>
      <c r="CJ12" s="94">
        <f ca="1">IF(ISNA(CJ$3),0,ROUND(INDEX(旅遊不便費率!$B$5:$CA$184,$A12,CJ$3)*$A$3,0))</f>
        <v>63</v>
      </c>
      <c r="CK12" s="94">
        <f ca="1">IF(ISNA(CK$3),0,ROUND(INDEX(旅遊不便費率!$B$5:$CA$184,$A12,CK$3)*$A$3,0))</f>
        <v>315</v>
      </c>
      <c r="CL12" s="94">
        <f ca="1">IF(ISNA(CL$3),0,ROUND(INDEX(旅遊不便費率!$B$5:$CA$184,$A12,CL$3)*$A$3,0))</f>
        <v>12</v>
      </c>
      <c r="CM12" s="94">
        <f ca="1">IF(ISNA(CM$3),0,ROUND(INDEX(旅遊不便費率!$B$5:$CA$184,$A12,CM$3)*$A$3,0))</f>
        <v>41</v>
      </c>
      <c r="CN12" s="95">
        <f t="shared" ca="1" si="11"/>
        <v>584</v>
      </c>
      <c r="CO12" s="93">
        <f t="shared" ca="1" si="12"/>
        <v>195</v>
      </c>
      <c r="CP12" s="94"/>
      <c r="CQ12" s="94"/>
      <c r="CR12" s="94">
        <f ca="1">ROUND(VLOOKUP(CR$3,費率表彙總!$F$4:$G$404,2,FALSE)*$B12*$A$2,0)</f>
        <v>0</v>
      </c>
      <c r="CS12" s="94">
        <f ca="1">ROUND(VLOOKUP(CS$3,費率表彙總!$H$4:$I$804,2,FALSE)*$B12*$A$2,0)</f>
        <v>0</v>
      </c>
      <c r="CT12" s="94">
        <f ca="1">IF(ISNA(CT$56),0,ROUND(INDEX(實支實付_總保費!$B$4:$AE$183,$A12,CT$56)*$A$2,0))</f>
        <v>21</v>
      </c>
      <c r="CU12" s="94">
        <f ca="1">IF(ISNA(CU$56),0,ROUND(INDEX(重大燒燙傷_總保費!$B$4:$AE$183,$A12,CU$56)*$A$2,0))</f>
        <v>1</v>
      </c>
      <c r="CV12" s="94" t="b">
        <f ca="1">IF(CV$3&lt;&gt;0,MAX(1,ROUND(VLOOKUP(CV$3,費率表彙總!$L$4:$O$34,2,FALSE)*$B12*$A$2,0))+MAX(1,ROUND(INDEX(海突甲門診_總保費!$B$4:$GS$183,$A12,CV$56)*$A$2,0)+MAX(1,ROUND(INDEX(海突甲急診_總保費!$B$4:$GS$183,$A12,CV$56)*$A$2,0),0)))</f>
        <v>0</v>
      </c>
      <c r="CW12" s="94" t="b">
        <f ca="1">IF(CW$3&lt;&gt;0,MAX(1,ROUND(VLOOKUP(CW$3,費率表彙總!$L$4:$R$34,5,FALSE)*$B12*$A$2,0))+MAX(1,ROUND(INDEX(海突乙門診_總保費!$B$4:$GS$183,$A12,CW$56)*$A$2,0)+MAX(1,ROUND(INDEX(海突乙急診_總保費!$B$4:$GS$183,$A12,CW$56)*$A$2,0),0)))</f>
        <v>0</v>
      </c>
      <c r="CX12" s="94">
        <f ca="1">ROUND(VLOOKUP(CX$3,費率表彙總!$S$4:$T$34,2,FALSE)*$B12*$A$2,0)</f>
        <v>0</v>
      </c>
      <c r="CY12" s="94">
        <f ca="1">IF(ISNA(CY$3),0,ROUND(INDEX(旅遊不便費率!$B$5:$CA$184,$A12,CY$3)*$A$3,0))</f>
        <v>63</v>
      </c>
      <c r="CZ12" s="94">
        <f ca="1">IF(ISNA(CZ$3),0,ROUND(INDEX(旅遊不便費率!$B$5:$CA$184,$A12,CZ$3)*$A$3,0))</f>
        <v>315</v>
      </c>
      <c r="DA12" s="94">
        <f ca="1">IF(ISNA(DA$3),0,ROUND(INDEX(旅遊不便費率!$B$5:$CA$184,$A12,DA$3)*$A$3,0))</f>
        <v>12</v>
      </c>
      <c r="DB12" s="94">
        <f ca="1">IF(ISNA(DB$3),0,ROUND(INDEX(旅遊不便費率!$B$5:$CA$184,$A12,DB$3)*$A$3,0))</f>
        <v>41</v>
      </c>
      <c r="DC12" s="95">
        <f t="shared" ca="1" si="13"/>
        <v>648</v>
      </c>
      <c r="DD12" s="93">
        <f t="shared" ca="1" si="14"/>
        <v>325</v>
      </c>
      <c r="DE12" s="94"/>
      <c r="DF12" s="94"/>
      <c r="DG12" s="94">
        <f ca="1">ROUND(VLOOKUP(DG$3,費率表彙總!$F$4:$G$404,2,FALSE)*$B12*$A$2,0)</f>
        <v>0</v>
      </c>
      <c r="DH12" s="94">
        <f ca="1">ROUND(VLOOKUP(DH$3,費率表彙總!$H$4:$I$804,2,FALSE)*$B12*$A$2,0)</f>
        <v>0</v>
      </c>
      <c r="DI12" s="94">
        <f ca="1">IF(ISNA(DI$56),0,ROUND(INDEX(實支實付_總保費!$B$4:$AE$183,$A12,DI$56)*$A$2,0))</f>
        <v>21</v>
      </c>
      <c r="DJ12" s="94">
        <f ca="1">IF(ISNA(DJ$56),0,ROUND(INDEX(重大燒燙傷_總保費!$B$4:$AE$183,$A12,DJ$56)*$A$2,0))</f>
        <v>1</v>
      </c>
      <c r="DK12" s="94" t="b">
        <f ca="1">IF(DK$3&lt;&gt;0,MAX(1,ROUND(VLOOKUP(DK$3,費率表彙總!$L$4:$O$34,2,FALSE)*$B12*$A$2,0))+MAX(1,ROUND(INDEX(海突甲門診_總保費!$B$4:$GS$183,$A12,DK$56)*$A$2,0)+MAX(1,ROUND(INDEX(海突甲急診_總保費!$B$4:$GS$183,$A12,DK$56)*$A$2,0),0)))</f>
        <v>0</v>
      </c>
      <c r="DL12" s="94" t="b">
        <f ca="1">IF(DL$3&lt;&gt;0,MAX(1,ROUND(VLOOKUP(DL$3,費率表彙總!$L$4:$R$34,5,FALSE)*$B12*$A$2,0))+MAX(1,ROUND(INDEX(海突乙門診_總保費!$B$4:$GS$183,$A12,DL$56)*$A$2,0)+MAX(1,ROUND(INDEX(海突乙急診_總保費!$B$4:$GS$183,$A12,DL$56)*$A$2,0),0)))</f>
        <v>0</v>
      </c>
      <c r="DM12" s="94">
        <f ca="1">ROUND(VLOOKUP(DM$3,費率表彙總!$S$4:$T$34,2,FALSE)*$B12*$A$2,0)</f>
        <v>0</v>
      </c>
      <c r="DN12" s="94">
        <f ca="1">IF(ISNA(DN$3),0,ROUND(INDEX(旅遊不便費率!$B$5:$CA$184,$A12,DN$3)*$A$3,0))</f>
        <v>63</v>
      </c>
      <c r="DO12" s="94">
        <f ca="1">IF(ISNA(DO$3),0,ROUND(INDEX(旅遊不便費率!$B$5:$CA$184,$A12,DO$3)*$A$3,0))</f>
        <v>315</v>
      </c>
      <c r="DP12" s="94">
        <f ca="1">IF(ISNA(DP$3),0,ROUND(INDEX(旅遊不便費率!$B$5:$CA$184,$A12,DP$3)*$A$3,0))</f>
        <v>12</v>
      </c>
      <c r="DQ12" s="94">
        <f ca="1">IF(ISNA(DQ$3),0,ROUND(INDEX(旅遊不便費率!$B$5:$CA$184,$A12,DQ$3)*$A$3,0))</f>
        <v>41</v>
      </c>
      <c r="DR12" s="95">
        <f t="shared" ca="1" si="15"/>
        <v>778</v>
      </c>
      <c r="DS12" s="93">
        <f t="shared" ca="1" si="16"/>
        <v>518</v>
      </c>
      <c r="DT12" s="94"/>
      <c r="DU12" s="94"/>
      <c r="DV12" s="94">
        <f ca="1">ROUND(VLOOKUP(DV$3,費率表彙總!$F$4:$G$404,2,FALSE)*$B12*$A$2,0)</f>
        <v>0</v>
      </c>
      <c r="DW12" s="94">
        <f ca="1">ROUND(VLOOKUP(DW$3,費率表彙總!$H$4:$I$804,2,FALSE)*$B12*$A$2,0)</f>
        <v>0</v>
      </c>
      <c r="DX12" s="94">
        <f ca="1">IF(ISNA(DX$56),0,ROUND(INDEX(實支實付_總保費!$B$4:$AE$183,$A12,DX$56)*$A$2,0))</f>
        <v>21</v>
      </c>
      <c r="DY12" s="94">
        <f ca="1">IF(ISNA(DY$56),0,ROUND(INDEX(重大燒燙傷_總保費!$B$4:$AE$183,$A12,DY$56)*$A$2,0))</f>
        <v>1</v>
      </c>
      <c r="DZ12" s="94" t="b">
        <f ca="1">IF(DZ$3&lt;&gt;0,MAX(1,ROUND(VLOOKUP(DZ$3,費率表彙總!$L$4:$O$34,2,FALSE)*$B12*$A$2,0))+MAX(1,ROUND(INDEX(海突甲門診_總保費!$B$4:$GS$183,$A12,DZ$56)*$A$2,0)+MAX(1,ROUND(INDEX(海突甲急診_總保費!$B$4:$GS$183,$A12,DZ$56)*$A$2,0),0)))</f>
        <v>0</v>
      </c>
      <c r="EA12" s="94" t="b">
        <f ca="1">IF(EA$3&lt;&gt;0,MAX(1,ROUND(VLOOKUP(EA$3,費率表彙總!$L$4:$R$34,5,FALSE)*$B12*$A$2,0))+MAX(1,ROUND(INDEX(海突乙門診_總保費!$B$4:$GS$183,$A12,EA$56)*$A$2,0)+MAX(1,ROUND(INDEX(海突乙急診_總保費!$B$4:$GS$183,$A12,EA$56)*$A$2,0),0)))</f>
        <v>0</v>
      </c>
      <c r="EB12" s="94">
        <f ca="1">ROUND(VLOOKUP(EB$3,費率表彙總!$S$4:$T$34,2,FALSE)*$B12*$A$2,0)</f>
        <v>0</v>
      </c>
      <c r="EC12" s="94">
        <f ca="1">IF(ISNA(EC$3),0,ROUND(INDEX(旅遊不便費率!$B$5:$CA$184,$A12,EC$3)*$A$3,0))</f>
        <v>63</v>
      </c>
      <c r="ED12" s="94">
        <f ca="1">IF(ISNA(ED$3),0,ROUND(INDEX(旅遊不便費率!$B$5:$CA$184,$A12,ED$3)*$A$3,0))</f>
        <v>315</v>
      </c>
      <c r="EE12" s="94">
        <f ca="1">IF(ISNA(EE$3),0,ROUND(INDEX(旅遊不便費率!$B$5:$CA$184,$A12,EE$3)*$A$3,0))</f>
        <v>12</v>
      </c>
      <c r="EF12" s="94">
        <f ca="1">IF(ISNA(EF$3),0,ROUND(INDEX(旅遊不便費率!$B$5:$CA$184,$A12,EF$3)*$A$3,0))</f>
        <v>41</v>
      </c>
      <c r="EG12" s="95">
        <f t="shared" ca="1" si="17"/>
        <v>971</v>
      </c>
      <c r="EH12" s="93">
        <f t="shared" ca="1" si="18"/>
        <v>644</v>
      </c>
      <c r="EI12" s="94"/>
      <c r="EJ12" s="94"/>
      <c r="EK12" s="94">
        <f ca="1">ROUND(VLOOKUP(EK$3,費率表彙總!$F$4:$G$404,2,FALSE)*$B12*$A$2,0)</f>
        <v>0</v>
      </c>
      <c r="EL12" s="94">
        <f ca="1">ROUND(VLOOKUP(EL$3,費率表彙總!$H$4:$I$804,2,FALSE)*$B12*$A$2,0)</f>
        <v>0</v>
      </c>
      <c r="EM12" s="94">
        <f ca="1">IF(ISNA(EM$56),0,ROUND(INDEX(實支實付_總保費!$B$4:$AE$183,$A12,EM$56)*$A$2,0))</f>
        <v>21</v>
      </c>
      <c r="EN12" s="94">
        <f ca="1">IF(ISNA(EN$56),0,ROUND(INDEX(重大燒燙傷_總保費!$B$4:$AE$183,$A12,EN$56)*$A$2,0))</f>
        <v>1</v>
      </c>
      <c r="EO12" s="94" t="b">
        <f ca="1">IF(EO$3&lt;&gt;0,MAX(1,ROUND(VLOOKUP(EO$3,費率表彙總!$L$4:$O$34,2,FALSE)*$B12*$A$2,0))+MAX(1,ROUND(INDEX(海突甲門診_總保費!$B$4:$GS$183,$A12,EO$56)*$A$2,0)+MAX(1,ROUND(INDEX(海突甲急診_總保費!$B$4:$GS$183,$A12,EO$56)*$A$2,0),0)))</f>
        <v>0</v>
      </c>
      <c r="EP12" s="94" t="b">
        <f ca="1">IF(EP$3&lt;&gt;0,MAX(1,ROUND(VLOOKUP(EP$3,費率表彙總!$L$4:$R$34,5,FALSE)*$B12*$A$2,0))+MAX(1,ROUND(INDEX(海突乙門診_總保費!$B$4:$GS$183,$A12,EP$56)*$A$2,0)+MAX(1,ROUND(INDEX(海突乙急診_總保費!$B$4:$GS$183,$A12,EP$56)*$A$2,0),0)))</f>
        <v>0</v>
      </c>
      <c r="EQ12" s="94">
        <f ca="1">ROUND(VLOOKUP(EQ$3,費率表彙總!$S$4:$T$34,2,FALSE)*$B12*$A$2,0)</f>
        <v>0</v>
      </c>
      <c r="ER12" s="94">
        <f ca="1">IF(ISNA(ER$3),0,ROUND(INDEX(旅遊不便費率!$B$5:$CA$184,$A12,ER$3)*$A$3,0))</f>
        <v>63</v>
      </c>
      <c r="ES12" s="94">
        <f ca="1">IF(ISNA(ES$3),0,ROUND(INDEX(旅遊不便費率!$B$5:$CA$184,$A12,ES$3)*$A$3,0))</f>
        <v>315</v>
      </c>
      <c r="ET12" s="94">
        <f ca="1">IF(ISNA(ET$3),0,ROUND(INDEX(旅遊不便費率!$B$5:$CA$184,$A12,ET$3)*$A$3,0))</f>
        <v>12</v>
      </c>
      <c r="EU12" s="94">
        <f ca="1">IF(ISNA(EU$3),0,ROUND(INDEX(旅遊不便費率!$B$5:$CA$184,$A12,EU$3)*$A$3,0))</f>
        <v>41</v>
      </c>
      <c r="EV12" s="95">
        <f t="shared" ca="1" si="19"/>
        <v>1097</v>
      </c>
      <c r="EW12" s="93">
        <f t="shared" ca="1" si="20"/>
        <v>453</v>
      </c>
      <c r="EX12" s="94"/>
      <c r="EY12" s="94"/>
      <c r="EZ12" s="94">
        <f ca="1">ROUND(VLOOKUP(EZ$3,費率表彙總!$F$4:$G$404,2,FALSE)*$B12*$A$2,0)</f>
        <v>0</v>
      </c>
      <c r="FA12" s="94">
        <f ca="1">ROUND(VLOOKUP(FA$3,費率表彙總!$H$4:$I$804,2,FALSE)*$B12*$A$2,0)</f>
        <v>0</v>
      </c>
      <c r="FB12" s="94">
        <f ca="1">IF(ISNA(FB$56),0,ROUND(INDEX(實支實付_總保費!$B$4:$AE$183,$A12,FB$56)*$A$2,0))</f>
        <v>307</v>
      </c>
      <c r="FC12" s="94">
        <f ca="1">IF(ISNA(FC$56),0,ROUND(INDEX(重大燒燙傷_總保費!$B$4:$AE$183,$A12,FC$56)*$A$2,0))</f>
        <v>19</v>
      </c>
      <c r="FD12" s="94" t="b">
        <f ca="1">IF(FD$3&lt;&gt;0,MAX(1,ROUND(VLOOKUP(FD$3,費率表彙總!$L$4:$O$34,2,FALSE)*$B12*$A$2,0))+MAX(1,ROUND(INDEX(海突甲門診_總保費!$B$4:$GS$183,$A12,FD$56)*$A$2,0)+MAX(1,ROUND(INDEX(海突甲急診_總保費!$B$4:$GS$183,$A12,FD$56)*$A$2,0),0)))</f>
        <v>0</v>
      </c>
      <c r="FE12" s="94">
        <f ca="1">IF(FE$3&lt;&gt;0,MAX(1,ROUND(VLOOKUP(FE$3,費率表彙總!$L$4:$R$34,5,FALSE)*$B12*$A$2,0))+MAX(1,ROUND(INDEX(海突乙門診_總保費!$B$4:$GS$183,$A12,FE$56)*$A$2,0)+MAX(1,ROUND(INDEX(海突乙急診_總保費!$B$4:$GS$183,$A12,FE$56)*$A$2,0),0)))</f>
        <v>656</v>
      </c>
      <c r="FF12" s="94">
        <f ca="1">ROUND(VLOOKUP(FF$3,費率表彙總!$S$4:$T$34,2,FALSE)*$B12*$A$2,0)</f>
        <v>0</v>
      </c>
      <c r="FG12" s="94">
        <f ca="1">IF(ISNA(FG$3),0,ROUND(INDEX(旅遊不便費率!$B$5:$CA$184,$A12,FG$3)*$A$3,0))</f>
        <v>63</v>
      </c>
      <c r="FH12" s="94">
        <f ca="1">IF(ISNA(FH$3),0,ROUND(INDEX(旅遊不便費率!$B$5:$CA$184,$A12,FH$3)*$A$3,0))</f>
        <v>493</v>
      </c>
      <c r="FI12" s="94">
        <f ca="1">IF(ISNA(FI$3),0,ROUND(INDEX(旅遊不便費率!$B$5:$CA$184,$A12,FI$3)*$A$3,0))</f>
        <v>25</v>
      </c>
      <c r="FJ12" s="94">
        <f ca="1">IF(ISNA(FJ$3),0,ROUND(INDEX(旅遊不便費率!$B$5:$CA$184,$A12,FJ$3)*$A$3,0))</f>
        <v>76</v>
      </c>
      <c r="FK12" s="95">
        <f t="shared" ca="1" si="21"/>
        <v>2092</v>
      </c>
      <c r="FL12" s="93">
        <f t="shared" ca="1" si="22"/>
        <v>195</v>
      </c>
      <c r="FM12" s="94"/>
      <c r="FN12" s="94"/>
      <c r="FO12" s="94">
        <f ca="1">ROUND(VLOOKUP(FO$3,費率表彙總!$F$4:$G$404,2,FALSE)*$B12*$A$2,0)</f>
        <v>0</v>
      </c>
      <c r="FP12" s="94">
        <f ca="1">ROUND(VLOOKUP(FP$3,費率表彙總!$H$4:$I$804,2,FALSE)*$B12*$A$2,0)</f>
        <v>0</v>
      </c>
      <c r="FQ12" s="94">
        <f ca="1">IF(ISNA(FQ$56),0,ROUND(INDEX(實支實付_總保費!$B$4:$AE$183,$A12,FQ$56)*$A$2,0))</f>
        <v>62</v>
      </c>
      <c r="FR12" s="94">
        <f ca="1">IF(ISNA(FR$56),0,ROUND(INDEX(重大燒燙傷_總保費!$B$4:$AE$183,$A12,FR$56)*$A$2,0))</f>
        <v>4</v>
      </c>
      <c r="FS12" s="94" t="b">
        <f ca="1">IF(FS$3&lt;&gt;0,MAX(1,ROUND(VLOOKUP(FS$3,費率表彙總!$L$4:$O$34,2,FALSE)*$B12*$A$2,0))+MAX(1,ROUND(INDEX(海突甲門診_總保費!$B$4:$GS$183,$A12,FS$56)*$A$2,0)+MAX(1,ROUND(INDEX(海突甲急診_總保費!$B$4:$GS$183,$A12,FS$56)*$A$2,0),0)))</f>
        <v>0</v>
      </c>
      <c r="FT12" s="94">
        <f ca="1">IF(FT$3&lt;&gt;0,MAX(1,ROUND(VLOOKUP(FT$3,費率表彙總!$L$4:$R$34,5,FALSE)*$B12*$A$2,0))+MAX(1,ROUND(INDEX(海突乙門診_總保費!$B$4:$GS$183,$A12,FT$56)*$A$2,0)+MAX(1,ROUND(INDEX(海突乙急診_總保費!$B$4:$GS$183,$A12,FT$56)*$A$2,0),0)))</f>
        <v>343</v>
      </c>
      <c r="FU12" s="94">
        <f ca="1">ROUND(VLOOKUP(FU$3,費率表彙總!$S$4:$T$34,2,FALSE)*$B12*$A$2,0)</f>
        <v>0</v>
      </c>
      <c r="FV12" s="94">
        <f ca="1">IF(ISNA(FV$3),0,ROUND(INDEX(旅遊不便費率!$B$5:$CA$184,$A12,FV$3)*$A$3,0))</f>
        <v>63</v>
      </c>
      <c r="FW12" s="94">
        <f ca="1">IF(ISNA(FW$3),0,ROUND(INDEX(旅遊不便費率!$B$5:$CA$184,$A12,FW$3)*$A$3,0))</f>
        <v>493</v>
      </c>
      <c r="FX12" s="94">
        <f ca="1">IF(ISNA(FX$3),0,ROUND(INDEX(旅遊不便費率!$B$5:$CA$184,$A12,FX$3)*$A$3,0))</f>
        <v>25</v>
      </c>
      <c r="FY12" s="94">
        <f ca="1">IF(ISNA(FY$3),0,ROUND(INDEX(旅遊不便費率!$B$5:$CA$184,$A12,FY$3)*$A$3,0))</f>
        <v>76</v>
      </c>
      <c r="FZ12" s="95">
        <f t="shared" ca="1" si="23"/>
        <v>1261</v>
      </c>
      <c r="GA12" s="93">
        <f t="shared" ca="1" si="24"/>
        <v>325</v>
      </c>
      <c r="GB12" s="94"/>
      <c r="GC12" s="94"/>
      <c r="GD12" s="94">
        <f ca="1">ROUND(VLOOKUP(GD$3,費率表彙總!$F$4:$G$404,2,FALSE)*$B12*$A$2,0)</f>
        <v>0</v>
      </c>
      <c r="GE12" s="94">
        <f ca="1">ROUND(VLOOKUP(GE$3,費率表彙總!$H$4:$I$804,2,FALSE)*$B12*$A$2,0)</f>
        <v>0</v>
      </c>
      <c r="GF12" s="94">
        <f ca="1">IF(ISNA(GF$56),0,ROUND(INDEX(實支實付_總保費!$B$4:$AE$183,$A12,GF$56)*$A$2,0))</f>
        <v>104</v>
      </c>
      <c r="GG12" s="94">
        <f ca="1">IF(ISNA(GG$56),0,ROUND(INDEX(重大燒燙傷_總保費!$B$4:$AE$183,$A12,GG$56)*$A$2,0))</f>
        <v>7</v>
      </c>
      <c r="GH12" s="94" t="b">
        <f ca="1">IF(GH$3&lt;&gt;0,MAX(1,ROUND(VLOOKUP(GH$3,費率表彙總!$L$4:$O$34,2,FALSE)*$B12*$A$2,0))+MAX(1,ROUND(INDEX(海突甲門診_總保費!$B$4:$GS$183,$A12,GH$56)*$A$2,0)+MAX(1,ROUND(INDEX(海突甲急診_總保費!$B$4:$GS$183,$A12,GH$56)*$A$2,0),0)))</f>
        <v>0</v>
      </c>
      <c r="GI12" s="94">
        <f ca="1">IF(GI$3&lt;&gt;0,MAX(1,ROUND(VLOOKUP(GI$3,費率表彙總!$L$4:$R$34,5,FALSE)*$B12*$A$2,0))+MAX(1,ROUND(INDEX(海突乙門診_總保費!$B$4:$GS$183,$A12,GI$56)*$A$2,0)+MAX(1,ROUND(INDEX(海突乙急診_總保費!$B$4:$GS$183,$A12,GI$56)*$A$2,0),0)))</f>
        <v>546</v>
      </c>
      <c r="GJ12" s="94">
        <f ca="1">ROUND(VLOOKUP(GJ$3,費率表彙總!$S$4:$T$34,2,FALSE)*$B12*$A$2,0)</f>
        <v>0</v>
      </c>
      <c r="GK12" s="94">
        <f ca="1">IF(ISNA(GK$3),0,ROUND(INDEX(旅遊不便費率!$B$5:$CA$184,$A12,GK$3)*$A$3,0))</f>
        <v>63</v>
      </c>
      <c r="GL12" s="94">
        <f ca="1">IF(ISNA(GL$3),0,ROUND(INDEX(旅遊不便費率!$B$5:$CA$184,$A12,GL$3)*$A$3,0))</f>
        <v>493</v>
      </c>
      <c r="GM12" s="94">
        <f ca="1">IF(ISNA(GM$3),0,ROUND(INDEX(旅遊不便費率!$B$5:$CA$184,$A12,GM$3)*$A$3,0))</f>
        <v>25</v>
      </c>
      <c r="GN12" s="94">
        <f ca="1">IF(ISNA(GN$3),0,ROUND(INDEX(旅遊不便費率!$B$5:$CA$184,$A12,GN$3)*$A$3,0))</f>
        <v>76</v>
      </c>
      <c r="GO12" s="95">
        <f t="shared" ca="1" si="25"/>
        <v>1639</v>
      </c>
      <c r="GP12" s="93">
        <f t="shared" ca="1" si="26"/>
        <v>325</v>
      </c>
      <c r="GQ12" s="94"/>
      <c r="GR12" s="94"/>
      <c r="GS12" s="94">
        <f ca="1">ROUND(VLOOKUP(GS$3,費率表彙總!$F$4:$G$404,2,FALSE)*$B12*$A$2,0)</f>
        <v>0</v>
      </c>
      <c r="GT12" s="94">
        <f ca="1">ROUND(VLOOKUP(GT$3,費率表彙總!$H$4:$I$804,2,FALSE)*$B12*$A$2,0)</f>
        <v>0</v>
      </c>
      <c r="GU12" s="94">
        <f ca="1">IF(ISNA(GU$56),0,ROUND(INDEX(實支實付_總保費!$B$4:$AE$183,$A12,GU$56)*$A$2,0))</f>
        <v>205</v>
      </c>
      <c r="GV12" s="94">
        <f ca="1">IF(ISNA(GV$56),0,ROUND(INDEX(重大燒燙傷_總保費!$B$4:$AE$183,$A12,GV$56)*$A$2,0))</f>
        <v>12</v>
      </c>
      <c r="GW12" s="94" t="b">
        <f ca="1">IF(GW$3&lt;&gt;0,MAX(1,ROUND(VLOOKUP(GW$3,費率表彙總!$L$4:$O$34,2,FALSE)*$B12*$A$2,0))+MAX(1,ROUND(INDEX(海突甲門診_總保費!$B$4:$GS$183,$A12,GW$56)*$A$2,0)+MAX(1,ROUND(INDEX(海突甲急診_總保費!$B$4:$GS$183,$A12,GW$56)*$A$2,0),0)))</f>
        <v>0</v>
      </c>
      <c r="GX12" s="94">
        <f ca="1">IF(GX$3&lt;&gt;0,MAX(1,ROUND(VLOOKUP(GX$3,費率表彙總!$L$4:$R$34,5,FALSE)*$B12*$A$2,0))+MAX(1,ROUND(INDEX(海突乙門診_總保費!$B$4:$GS$183,$A12,GX$56)*$A$2,0)+MAX(1,ROUND(INDEX(海突乙急診_總保費!$B$4:$GS$183,$A12,GX$56)*$A$2,0),0)))</f>
        <v>343</v>
      </c>
      <c r="GY12" s="94">
        <f ca="1">ROUND(VLOOKUP(GY$3,費率表彙總!$S$4:$T$34,2,FALSE)*$B12*$A$2,0)</f>
        <v>0</v>
      </c>
      <c r="GZ12" s="94">
        <f ca="1">IF(ISNA(GZ$3),0,ROUND(INDEX(旅遊不便費率!$B$5:$CA$184,$A12,GZ$3)*$A$3,0))</f>
        <v>63</v>
      </c>
      <c r="HA12" s="94">
        <f ca="1">IF(ISNA(HA$3),0,ROUND(INDEX(旅遊不便費率!$B$5:$CA$184,$A12,HA$3)*$A$3,0))</f>
        <v>493</v>
      </c>
      <c r="HB12" s="94">
        <f ca="1">IF(ISNA(HB$3),0,ROUND(INDEX(旅遊不便費率!$B$5:$CA$184,$A12,HB$3)*$A$3,0))</f>
        <v>25</v>
      </c>
      <c r="HC12" s="94">
        <f ca="1">IF(ISNA(HC$3),0,ROUND(INDEX(旅遊不便費率!$B$5:$CA$184,$A12,HC$3)*$A$3,0))</f>
        <v>76</v>
      </c>
      <c r="HD12" s="95">
        <f t="shared" ca="1" si="27"/>
        <v>1542</v>
      </c>
      <c r="HE12" s="93">
        <f t="shared" ca="1" si="28"/>
        <v>325</v>
      </c>
      <c r="HF12" s="94"/>
      <c r="HG12" s="94"/>
      <c r="HH12" s="94">
        <f ca="1">ROUND(VLOOKUP(HH$3,費率表彙總!$F$4:$G$404,2,FALSE)*$B12*$A$2,0)</f>
        <v>0</v>
      </c>
      <c r="HI12" s="94">
        <f ca="1">ROUND(VLOOKUP(HI$3,費率表彙總!$H$4:$I$804,2,FALSE)*$B12*$A$2,0)</f>
        <v>0</v>
      </c>
      <c r="HJ12" s="94">
        <f ca="1">IF(ISNA(HJ$56),0,ROUND(INDEX(實支實付_總保費!$B$4:$AE$183,$A12,HJ$56)*$A$2,0))</f>
        <v>205</v>
      </c>
      <c r="HK12" s="94">
        <f ca="1">IF(ISNA(HK$56),0,ROUND(INDEX(重大燒燙傷_總保費!$B$4:$AE$183,$A12,HK$56)*$A$2,0))</f>
        <v>12</v>
      </c>
      <c r="HL12" s="94" t="b">
        <f ca="1">IF(HL$3&lt;&gt;0,MAX(1,ROUND(VLOOKUP(HL$3,費率表彙總!$L$4:$O$34,2,FALSE)*$B12*$A$2,0))+MAX(1,ROUND(INDEX(海突甲門診_總保費!$B$4:$GS$183,$A12,HL$56)*$A$2,0)+MAX(1,ROUND(INDEX(海突甲急診_總保費!$B$4:$GS$183,$A12,HL$56)*$A$2,0),0)))</f>
        <v>0</v>
      </c>
      <c r="HM12" s="94">
        <f ca="1">IF(HM$3&lt;&gt;0,MAX(1,ROUND(VLOOKUP(HM$3,費率表彙總!$L$4:$R$34,5,FALSE)*$B12*$A$2,0))+MAX(1,ROUND(INDEX(海突乙門診_總保費!$B$4:$GS$183,$A12,HM$56)*$A$2,0)+MAX(1,ROUND(INDEX(海突乙急診_總保費!$B$4:$GS$183,$A12,HM$56)*$A$2,0),0)))</f>
        <v>343</v>
      </c>
      <c r="HN12" s="94">
        <f ca="1">ROUND(VLOOKUP(HN$3,費率表彙總!$S$4:$T$34,2,FALSE)*$B12*$A$2,0)</f>
        <v>0</v>
      </c>
      <c r="HO12" s="94">
        <f ca="1">IF(ISNA(HO$3),0,ROUND(INDEX(旅遊不便費率!$B$5:$CA$184,$A12,HO$3)*$A$3,0))</f>
        <v>63</v>
      </c>
      <c r="HP12" s="94">
        <f ca="1">IF(ISNA(HP$3),0,ROUND(INDEX(旅遊不便費率!$B$5:$CA$184,$A12,HP$3)*$A$3,0))</f>
        <v>493</v>
      </c>
      <c r="HQ12" s="94">
        <f ca="1">IF(ISNA(HQ$3),0,ROUND(INDEX(旅遊不便費率!$B$5:$CA$184,$A12,HQ$3)*$A$3,0))</f>
        <v>25</v>
      </c>
      <c r="HR12" s="94">
        <f ca="1">IF(ISNA(HR$3),0,ROUND(INDEX(旅遊不便費率!$B$5:$CA$184,$A12,HR$3)*$A$3,0))</f>
        <v>76</v>
      </c>
      <c r="HS12" s="95">
        <f t="shared" ca="1" si="29"/>
        <v>1542</v>
      </c>
    </row>
    <row r="13" spans="1:227">
      <c r="A13" s="83">
        <v>9</v>
      </c>
      <c r="B13" s="104">
        <f>VLOOKUP(A13,費率表彙總!$A$4:$B$183,2,FALSE)</f>
        <v>0.20599999999999999</v>
      </c>
      <c r="C13" s="93">
        <f t="shared" ca="1" si="0"/>
        <v>205</v>
      </c>
      <c r="D13" s="94"/>
      <c r="E13" s="94"/>
      <c r="F13" s="94">
        <f ca="1">ROUND(VLOOKUP(F$3,費率表彙總!$F$4:$G$404,2,FALSE)*$B13*$A$2,0)</f>
        <v>0</v>
      </c>
      <c r="G13" s="94">
        <f ca="1">ROUND(VLOOKUP(G$3,費率表彙總!$H$4:$I$804,2,FALSE)*$B13*$A$2,0)</f>
        <v>0</v>
      </c>
      <c r="H13" s="94">
        <f ca="1">IF(ISNA(H$56),0,ROUND(INDEX(實支實付_總保費!$B$4:$AE$183,$A13,H$56)*$A$2,0))</f>
        <v>0</v>
      </c>
      <c r="I13" s="94">
        <f ca="1">IF(ISNA(I$56),0,ROUND(INDEX(重大燒燙傷_總保費!$B$4:$AE$183,$A13,I$56)*$A$2,0))</f>
        <v>0</v>
      </c>
      <c r="J13" s="94" t="b">
        <f ca="1">IF(J$3&lt;&gt;0,MAX(1,ROUND(VLOOKUP(J$3,費率表彙總!$L$4:$O$34,2,FALSE)*$B13*$A$2,0))+MAX(1,ROUND(INDEX(海突甲門診_總保費!$B$4:$GS$183,$A13,J$56)*$A$2,0)+MAX(1,ROUND(INDEX(海突甲急診_總保費!$B$4:$GS$183,$A13,J$56)*$A$2,0),0)))</f>
        <v>0</v>
      </c>
      <c r="K13" s="94">
        <f ca="1">IF(K$3&lt;&gt;0,MAX(1,ROUND(VLOOKUP(K$3,費率表彙總!$L$4:$R$34,5,FALSE)*$B13*$A$2,0))+MAX(1,ROUND(INDEX(海突乙門診_總保費!$B$4:$GS$183,$A13,K$56)*$A$2,0)+MAX(1,ROUND(INDEX(海突乙急診_總保費!$B$4:$GS$183,$A13,K$56)*$A$2,0),0)))</f>
        <v>188</v>
      </c>
      <c r="L13" s="94">
        <f ca="1">ROUND(VLOOKUP(L$3,費率表彙總!$S$4:$T$34,2,FALSE)*$B13*$A$2,0)</f>
        <v>0</v>
      </c>
      <c r="M13" s="94">
        <f ca="1">IF(ISNA(M$3),0,ROUND(INDEX(旅遊不便費率!$B$5:$CA$184,$A13,M$3)*$A$3,0))</f>
        <v>0</v>
      </c>
      <c r="N13" s="94">
        <f ca="1">IF(ISNA(N$3),0,ROUND(INDEX(旅遊不便費率!$B$5:$CA$184,$A13,N$3)*$A$3,0))</f>
        <v>0</v>
      </c>
      <c r="O13" s="94">
        <f ca="1">IF(ISNA(O$3),0,ROUND(INDEX(旅遊不便費率!$B$5:$CA$184,$A13,O$3)*$A$3,0))</f>
        <v>0</v>
      </c>
      <c r="P13" s="94">
        <f ca="1">IF(ISNA(P$3),0,ROUND(INDEX(旅遊不便費率!$B$5:$CA$184,$A13,P$3)*$A$3,0))</f>
        <v>0</v>
      </c>
      <c r="Q13" s="95">
        <f t="shared" ca="1" si="1"/>
        <v>393</v>
      </c>
      <c r="R13" s="93">
        <f t="shared" ca="1" si="2"/>
        <v>205</v>
      </c>
      <c r="S13" s="94"/>
      <c r="T13" s="94"/>
      <c r="U13" s="94">
        <f ca="1">ROUND(VLOOKUP(U$3,費率表彙總!$F$4:$G$404,2,FALSE)*$B13*$A$2,0)</f>
        <v>0</v>
      </c>
      <c r="V13" s="94">
        <f ca="1">ROUND(VLOOKUP(V$3,費率表彙總!$H$4:$I$804,2,FALSE)*$B13*$A$2,0)</f>
        <v>0</v>
      </c>
      <c r="W13" s="94">
        <f ca="1">IF(ISNA(W$56),0,ROUND(INDEX(實支實付_總保費!$B$4:$AE$183,$A13,W$56)*$A$2,0))</f>
        <v>0</v>
      </c>
      <c r="X13" s="94">
        <f ca="1">IF(ISNA(X$56),0,ROUND(INDEX(重大燒燙傷_總保費!$B$4:$AE$183,$A13,X$56)*$A$2,0))</f>
        <v>0</v>
      </c>
      <c r="Y13" s="94" t="b">
        <f ca="1">IF(Y$3&lt;&gt;0,MAX(1,ROUND(VLOOKUP(Y$3,費率表彙總!$L$4:$O$34,2,FALSE)*$B13*$A$2,0))+MAX(1,ROUND(INDEX(海突甲門診_總保費!$B$4:$GS$183,$A13,Y$56)*$A$2,0)+MAX(1,ROUND(INDEX(海突甲急診_總保費!$B$4:$GS$183,$A13,Y$56)*$A$2,0),0)))</f>
        <v>0</v>
      </c>
      <c r="Z13" s="94">
        <f ca="1">IF(Z$3&lt;&gt;0,MAX(1,ROUND(VLOOKUP(Z$3,費率表彙總!$L$4:$R$34,5,FALSE)*$B13*$A$2,0))+MAX(1,ROUND(INDEX(海突乙門診_總保費!$B$4:$GS$183,$A13,Z$56)*$A$2,0)+MAX(1,ROUND(INDEX(海突乙急診_總保費!$B$4:$GS$183,$A13,Z$56)*$A$2,0),0)))</f>
        <v>188</v>
      </c>
      <c r="AA13" s="94">
        <f ca="1">ROUND(VLOOKUP(AA$3,費率表彙總!$S$4:$T$34,2,FALSE)*$B13*$A$2,0)</f>
        <v>0</v>
      </c>
      <c r="AB13" s="94">
        <f ca="1">IF(ISNA(AB$3),0,ROUND(INDEX(旅遊不便費率!$B$5:$CA$184,$A13,AB$3)*$A$3,0))</f>
        <v>0</v>
      </c>
      <c r="AC13" s="94">
        <f ca="1">IF(ISNA(AC$3),0,ROUND(INDEX(旅遊不便費率!$B$5:$CA$184,$A13,AC$3)*$A$3,0))</f>
        <v>0</v>
      </c>
      <c r="AD13" s="94">
        <f ca="1">IF(ISNA(AD$3),0,ROUND(INDEX(旅遊不便費率!$B$5:$CA$184,$A13,AD$3)*$A$3,0))</f>
        <v>0</v>
      </c>
      <c r="AE13" s="94">
        <f ca="1">IF(ISNA(AE$3),0,ROUND(INDEX(旅遊不便費率!$B$5:$CA$184,$A13,AE$3)*$A$3,0))</f>
        <v>0</v>
      </c>
      <c r="AF13" s="95">
        <f t="shared" ca="1" si="3"/>
        <v>393</v>
      </c>
      <c r="AG13" s="93">
        <f t="shared" ca="1" si="4"/>
        <v>340</v>
      </c>
      <c r="AH13" s="94"/>
      <c r="AI13" s="94"/>
      <c r="AJ13" s="94">
        <f ca="1">ROUND(VLOOKUP(AJ$3,費率表彙總!$F$4:$G$404,2,FALSE)*$B13*$A$2,0)</f>
        <v>0</v>
      </c>
      <c r="AK13" s="94">
        <f ca="1">ROUND(VLOOKUP(AK$3,費率表彙總!$H$4:$I$804,2,FALSE)*$B13*$A$2,0)</f>
        <v>0</v>
      </c>
      <c r="AL13" s="94">
        <f ca="1">IF(ISNA(AL$56),0,ROUND(INDEX(實支實付_總保費!$B$4:$AE$183,$A13,AL$56)*$A$2,0))</f>
        <v>0</v>
      </c>
      <c r="AM13" s="94">
        <f ca="1">IF(ISNA(AM$56),0,ROUND(INDEX(重大燒燙傷_總保費!$B$4:$AE$183,$A13,AM$56)*$A$2,0))</f>
        <v>0</v>
      </c>
      <c r="AN13" s="94" t="b">
        <f ca="1">IF(AN$3&lt;&gt;0,MAX(1,ROUND(VLOOKUP(AN$3,費率表彙總!$L$4:$O$34,2,FALSE)*$B13*$A$2,0))+MAX(1,ROUND(INDEX(海突甲門診_總保費!$B$4:$GS$183,$A13,AN$56)*$A$2,0)+MAX(1,ROUND(INDEX(海突甲急診_總保費!$B$4:$GS$183,$A13,AN$56)*$A$2,0),0)))</f>
        <v>0</v>
      </c>
      <c r="AO13" s="94">
        <f ca="1">IF(AO$3&lt;&gt;0,MAX(1,ROUND(VLOOKUP(AO$3,費率表彙總!$L$4:$R$34,5,FALSE)*$B13*$A$2,0))+MAX(1,ROUND(INDEX(海突乙門診_總保費!$B$4:$GS$183,$A13,AO$56)*$A$2,0)+MAX(1,ROUND(INDEX(海突乙急診_總保費!$B$4:$GS$183,$A13,AO$56)*$A$2,0),0)))</f>
        <v>304</v>
      </c>
      <c r="AP13" s="94">
        <f ca="1">ROUND(VLOOKUP(AP$3,費率表彙總!$S$4:$T$34,2,FALSE)*$B13*$A$2,0)</f>
        <v>0</v>
      </c>
      <c r="AQ13" s="94">
        <f ca="1">IF(ISNA(AQ$3),0,ROUND(INDEX(旅遊不便費率!$B$5:$CA$184,$A13,AQ$3)*$A$3,0))</f>
        <v>0</v>
      </c>
      <c r="AR13" s="94">
        <f ca="1">IF(ISNA(AR$3),0,ROUND(INDEX(旅遊不便費率!$B$5:$CA$184,$A13,AR$3)*$A$3,0))</f>
        <v>0</v>
      </c>
      <c r="AS13" s="94">
        <f ca="1">IF(ISNA(AS$3),0,ROUND(INDEX(旅遊不便費率!$B$5:$CA$184,$A13,AS$3)*$A$3,0))</f>
        <v>0</v>
      </c>
      <c r="AT13" s="94">
        <f ca="1">IF(ISNA(AT$3),0,ROUND(INDEX(旅遊不便費率!$B$5:$CA$184,$A13,AT$3)*$A$3,0))</f>
        <v>0</v>
      </c>
      <c r="AU13" s="95">
        <f t="shared" ca="1" si="5"/>
        <v>644</v>
      </c>
      <c r="AV13" s="93">
        <f t="shared" ca="1" si="6"/>
        <v>537</v>
      </c>
      <c r="AW13" s="94"/>
      <c r="AX13" s="94"/>
      <c r="AY13" s="94">
        <f ca="1">ROUND(VLOOKUP(AY$3,費率表彙總!$F$4:$G$404,2,FALSE)*$B13*$A$2,0)</f>
        <v>0</v>
      </c>
      <c r="AZ13" s="94">
        <f ca="1">ROUND(VLOOKUP(AZ$3,費率表彙總!$H$4:$I$804,2,FALSE)*$B13*$A$2,0)</f>
        <v>0</v>
      </c>
      <c r="BA13" s="94">
        <f ca="1">IF(ISNA(BA$56),0,ROUND(INDEX(實支實付_總保費!$B$4:$AE$183,$A13,BA$56)*$A$2,0))</f>
        <v>0</v>
      </c>
      <c r="BB13" s="94">
        <f ca="1">IF(ISNA(BB$56),0,ROUND(INDEX(重大燒燙傷_總保費!$B$4:$AE$183,$A13,BB$56)*$A$2,0))</f>
        <v>0</v>
      </c>
      <c r="BC13" s="94" t="b">
        <f ca="1">IF(BC$3&lt;&gt;0,MAX(1,ROUND(VLOOKUP(BC$3,費率表彙總!$L$4:$O$34,2,FALSE)*$B13*$A$2,0))+MAX(1,ROUND(INDEX(海突甲門診_總保費!$B$4:$GS$183,$A13,BC$56)*$A$2,0)+MAX(1,ROUND(INDEX(海突甲急診_總保費!$B$4:$GS$183,$A13,BC$56)*$A$2,0),0)))</f>
        <v>0</v>
      </c>
      <c r="BD13" s="94">
        <f ca="1">IF(BD$3&lt;&gt;0,MAX(1,ROUND(VLOOKUP(BD$3,費率表彙總!$L$4:$R$34,5,FALSE)*$B13*$A$2,0))+MAX(1,ROUND(INDEX(海突乙門診_總保費!$B$4:$GS$183,$A13,BD$56)*$A$2,0)+MAX(1,ROUND(INDEX(海突乙急診_總保費!$B$4:$GS$183,$A13,BD$56)*$A$2,0),0)))</f>
        <v>468</v>
      </c>
      <c r="BE13" s="94">
        <f ca="1">ROUND(VLOOKUP(BE$3,費率表彙總!$S$4:$T$34,2,FALSE)*$B13*$A$2,0)</f>
        <v>0</v>
      </c>
      <c r="BF13" s="94">
        <f ca="1">IF(ISNA(BF$3),0,ROUND(INDEX(旅遊不便費率!$B$5:$CA$184,$A13,BF$3)*$A$3,0))</f>
        <v>0</v>
      </c>
      <c r="BG13" s="94">
        <f ca="1">IF(ISNA(BG$3),0,ROUND(INDEX(旅遊不便費率!$B$5:$CA$184,$A13,BG$3)*$A$3,0))</f>
        <v>0</v>
      </c>
      <c r="BH13" s="94">
        <f ca="1">IF(ISNA(BH$3),0,ROUND(INDEX(旅遊不便費率!$B$5:$CA$184,$A13,BH$3)*$A$3,0))</f>
        <v>0</v>
      </c>
      <c r="BI13" s="94">
        <f ca="1">IF(ISNA(BI$3),0,ROUND(INDEX(旅遊不便費率!$B$5:$CA$184,$A13,BI$3)*$A$3,0))</f>
        <v>0</v>
      </c>
      <c r="BJ13" s="95">
        <f t="shared" ca="1" si="7"/>
        <v>1005</v>
      </c>
      <c r="BK13" s="93">
        <f t="shared" ca="1" si="8"/>
        <v>667</v>
      </c>
      <c r="BL13" s="94"/>
      <c r="BM13" s="94"/>
      <c r="BN13" s="94">
        <f ca="1">ROUND(VLOOKUP(BN$3,費率表彙總!$F$4:$G$404,2,FALSE)*$B13*$A$2,0)</f>
        <v>0</v>
      </c>
      <c r="BO13" s="94">
        <f ca="1">ROUND(VLOOKUP(BO$3,費率表彙總!$H$4:$I$804,2,FALSE)*$B13*$A$2,0)</f>
        <v>0</v>
      </c>
      <c r="BP13" s="94">
        <f ca="1">IF(ISNA(BP$56),0,ROUND(INDEX(實支實付_總保費!$B$4:$AE$183,$A13,BP$56)*$A$2,0))</f>
        <v>0</v>
      </c>
      <c r="BQ13" s="94">
        <f ca="1">IF(ISNA(BQ$56),0,ROUND(INDEX(重大燒燙傷_總保費!$B$4:$AE$183,$A13,BQ$56)*$A$2,0))</f>
        <v>0</v>
      </c>
      <c r="BR13" s="94" t="b">
        <f ca="1">IF(BR$3&lt;&gt;0,MAX(1,ROUND(VLOOKUP(BR$3,費率表彙總!$L$4:$O$34,2,FALSE)*$B13*$A$2,0))+MAX(1,ROUND(INDEX(海突甲門診_總保費!$B$4:$GS$183,$A13,BR$56)*$A$2,0)+MAX(1,ROUND(INDEX(海突甲急診_總保費!$B$4:$GS$183,$A13,BR$56)*$A$2,0),0)))</f>
        <v>0</v>
      </c>
      <c r="BS13" s="94">
        <f ca="1">IF(BS$3&lt;&gt;0,MAX(1,ROUND(VLOOKUP(BS$3,費率表彙總!$L$4:$R$34,5,FALSE)*$B13*$A$2,0))+MAX(1,ROUND(INDEX(海突乙門診_總保費!$B$4:$GS$183,$A13,BS$56)*$A$2,0)+MAX(1,ROUND(INDEX(海突乙急診_總保費!$B$4:$GS$183,$A13,BS$56)*$A$2,0),0)))</f>
        <v>571</v>
      </c>
      <c r="BT13" s="94">
        <f ca="1">ROUND(VLOOKUP(BT$3,費率表彙總!$S$4:$T$34,2,FALSE)*$B13*$A$2,0)</f>
        <v>0</v>
      </c>
      <c r="BU13" s="94">
        <f ca="1">IF(ISNA(BU$3),0,ROUND(INDEX(旅遊不便費率!$B$5:$CA$184,$A13,BU$3)*$A$3,0))</f>
        <v>0</v>
      </c>
      <c r="BV13" s="94">
        <f ca="1">IF(ISNA(BV$3),0,ROUND(INDEX(旅遊不便費率!$B$5:$CA$184,$A13,BV$3)*$A$3,0))</f>
        <v>0</v>
      </c>
      <c r="BW13" s="94">
        <f ca="1">IF(ISNA(BW$3),0,ROUND(INDEX(旅遊不便費率!$B$5:$CA$184,$A13,BW$3)*$A$3,0))</f>
        <v>0</v>
      </c>
      <c r="BX13" s="94">
        <f ca="1">IF(ISNA(BX$3),0,ROUND(INDEX(旅遊不便費率!$B$5:$CA$184,$A13,BX$3)*$A$3,0))</f>
        <v>0</v>
      </c>
      <c r="BY13" s="95">
        <f t="shared" ca="1" si="9"/>
        <v>1238</v>
      </c>
      <c r="BZ13" s="93">
        <f t="shared" ca="1" si="10"/>
        <v>138</v>
      </c>
      <c r="CA13" s="94"/>
      <c r="CB13" s="94"/>
      <c r="CC13" s="94">
        <f ca="1">ROUND(VLOOKUP(CC$3,費率表彙總!$F$4:$G$404,2,FALSE)*$B13*$A$2,0)</f>
        <v>0</v>
      </c>
      <c r="CD13" s="94">
        <f ca="1">ROUND(VLOOKUP(CD$3,費率表彙總!$H$4:$I$804,2,FALSE)*$B13*$A$2,0)</f>
        <v>0</v>
      </c>
      <c r="CE13" s="94">
        <f ca="1">IF(ISNA(CE$56),0,ROUND(INDEX(實支實付_總保費!$B$4:$AE$183,$A13,CE$56)*$A$2,0))</f>
        <v>22</v>
      </c>
      <c r="CF13" s="94">
        <f ca="1">IF(ISNA(CF$56),0,ROUND(INDEX(重大燒燙傷_總保費!$B$4:$AE$183,$A13,CF$56)*$A$2,0))</f>
        <v>2</v>
      </c>
      <c r="CG13" s="94" t="b">
        <f ca="1">IF(CG$3&lt;&gt;0,MAX(1,ROUND(VLOOKUP(CG$3,費率表彙總!$L$4:$O$34,2,FALSE)*$B13*$A$2,0))+MAX(1,ROUND(INDEX(海突甲門診_總保費!$B$4:$GS$183,$A13,CG$56)*$A$2,0)+MAX(1,ROUND(INDEX(海突甲急診_總保費!$B$4:$GS$183,$A13,CG$56)*$A$2,0),0)))</f>
        <v>0</v>
      </c>
      <c r="CH13" s="94" t="b">
        <f ca="1">IF(CH$3&lt;&gt;0,MAX(1,ROUND(VLOOKUP(CH$3,費率表彙總!$L$4:$R$34,5,FALSE)*$B13*$A$2,0))+MAX(1,ROUND(INDEX(海突乙門診_總保費!$B$4:$GS$183,$A13,CH$56)*$A$2,0)+MAX(1,ROUND(INDEX(海突乙急診_總保費!$B$4:$GS$183,$A13,CH$56)*$A$2,0),0)))</f>
        <v>0</v>
      </c>
      <c r="CI13" s="94">
        <f ca="1">ROUND(VLOOKUP(CI$3,費率表彙總!$S$4:$T$34,2,FALSE)*$B13*$A$2,0)</f>
        <v>0</v>
      </c>
      <c r="CJ13" s="94">
        <f ca="1">IF(ISNA(CJ$3),0,ROUND(INDEX(旅遊不便費率!$B$5:$CA$184,$A13,CJ$3)*$A$3,0))</f>
        <v>65</v>
      </c>
      <c r="CK13" s="94">
        <f ca="1">IF(ISNA(CK$3),0,ROUND(INDEX(旅遊不便費率!$B$5:$CA$184,$A13,CK$3)*$A$3,0))</f>
        <v>331</v>
      </c>
      <c r="CL13" s="94">
        <f ca="1">IF(ISNA(CL$3),0,ROUND(INDEX(旅遊不便費率!$B$5:$CA$184,$A13,CL$3)*$A$3,0))</f>
        <v>12</v>
      </c>
      <c r="CM13" s="94">
        <f ca="1">IF(ISNA(CM$3),0,ROUND(INDEX(旅遊不便費率!$B$5:$CA$184,$A13,CM$3)*$A$3,0))</f>
        <v>42</v>
      </c>
      <c r="CN13" s="95">
        <f t="shared" ca="1" si="11"/>
        <v>612</v>
      </c>
      <c r="CO13" s="93">
        <f t="shared" ca="1" si="12"/>
        <v>205</v>
      </c>
      <c r="CP13" s="94"/>
      <c r="CQ13" s="94"/>
      <c r="CR13" s="94">
        <f ca="1">ROUND(VLOOKUP(CR$3,費率表彙總!$F$4:$G$404,2,FALSE)*$B13*$A$2,0)</f>
        <v>0</v>
      </c>
      <c r="CS13" s="94">
        <f ca="1">ROUND(VLOOKUP(CS$3,費率表彙總!$H$4:$I$804,2,FALSE)*$B13*$A$2,0)</f>
        <v>0</v>
      </c>
      <c r="CT13" s="94">
        <f ca="1">IF(ISNA(CT$56),0,ROUND(INDEX(實支實付_總保費!$B$4:$AE$183,$A13,CT$56)*$A$2,0))</f>
        <v>22</v>
      </c>
      <c r="CU13" s="94">
        <f ca="1">IF(ISNA(CU$56),0,ROUND(INDEX(重大燒燙傷_總保費!$B$4:$AE$183,$A13,CU$56)*$A$2,0))</f>
        <v>2</v>
      </c>
      <c r="CV13" s="94" t="b">
        <f ca="1">IF(CV$3&lt;&gt;0,MAX(1,ROUND(VLOOKUP(CV$3,費率表彙總!$L$4:$O$34,2,FALSE)*$B13*$A$2,0))+MAX(1,ROUND(INDEX(海突甲門診_總保費!$B$4:$GS$183,$A13,CV$56)*$A$2,0)+MAX(1,ROUND(INDEX(海突甲急診_總保費!$B$4:$GS$183,$A13,CV$56)*$A$2,0),0)))</f>
        <v>0</v>
      </c>
      <c r="CW13" s="94" t="b">
        <f ca="1">IF(CW$3&lt;&gt;0,MAX(1,ROUND(VLOOKUP(CW$3,費率表彙總!$L$4:$R$34,5,FALSE)*$B13*$A$2,0))+MAX(1,ROUND(INDEX(海突乙門診_總保費!$B$4:$GS$183,$A13,CW$56)*$A$2,0)+MAX(1,ROUND(INDEX(海突乙急診_總保費!$B$4:$GS$183,$A13,CW$56)*$A$2,0),0)))</f>
        <v>0</v>
      </c>
      <c r="CX13" s="94">
        <f ca="1">ROUND(VLOOKUP(CX$3,費率表彙總!$S$4:$T$34,2,FALSE)*$B13*$A$2,0)</f>
        <v>0</v>
      </c>
      <c r="CY13" s="94">
        <f ca="1">IF(ISNA(CY$3),0,ROUND(INDEX(旅遊不便費率!$B$5:$CA$184,$A13,CY$3)*$A$3,0))</f>
        <v>65</v>
      </c>
      <c r="CZ13" s="94">
        <f ca="1">IF(ISNA(CZ$3),0,ROUND(INDEX(旅遊不便費率!$B$5:$CA$184,$A13,CZ$3)*$A$3,0))</f>
        <v>331</v>
      </c>
      <c r="DA13" s="94">
        <f ca="1">IF(ISNA(DA$3),0,ROUND(INDEX(旅遊不便費率!$B$5:$CA$184,$A13,DA$3)*$A$3,0))</f>
        <v>12</v>
      </c>
      <c r="DB13" s="94">
        <f ca="1">IF(ISNA(DB$3),0,ROUND(INDEX(旅遊不便費率!$B$5:$CA$184,$A13,DB$3)*$A$3,0))</f>
        <v>42</v>
      </c>
      <c r="DC13" s="95">
        <f t="shared" ca="1" si="13"/>
        <v>679</v>
      </c>
      <c r="DD13" s="93">
        <f t="shared" ca="1" si="14"/>
        <v>340</v>
      </c>
      <c r="DE13" s="94"/>
      <c r="DF13" s="94"/>
      <c r="DG13" s="94">
        <f ca="1">ROUND(VLOOKUP(DG$3,費率表彙總!$F$4:$G$404,2,FALSE)*$B13*$A$2,0)</f>
        <v>0</v>
      </c>
      <c r="DH13" s="94">
        <f ca="1">ROUND(VLOOKUP(DH$3,費率表彙總!$H$4:$I$804,2,FALSE)*$B13*$A$2,0)</f>
        <v>0</v>
      </c>
      <c r="DI13" s="94">
        <f ca="1">IF(ISNA(DI$56),0,ROUND(INDEX(實支實付_總保費!$B$4:$AE$183,$A13,DI$56)*$A$2,0))</f>
        <v>22</v>
      </c>
      <c r="DJ13" s="94">
        <f ca="1">IF(ISNA(DJ$56),0,ROUND(INDEX(重大燒燙傷_總保費!$B$4:$AE$183,$A13,DJ$56)*$A$2,0))</f>
        <v>2</v>
      </c>
      <c r="DK13" s="94" t="b">
        <f ca="1">IF(DK$3&lt;&gt;0,MAX(1,ROUND(VLOOKUP(DK$3,費率表彙總!$L$4:$O$34,2,FALSE)*$B13*$A$2,0))+MAX(1,ROUND(INDEX(海突甲門診_總保費!$B$4:$GS$183,$A13,DK$56)*$A$2,0)+MAX(1,ROUND(INDEX(海突甲急診_總保費!$B$4:$GS$183,$A13,DK$56)*$A$2,0),0)))</f>
        <v>0</v>
      </c>
      <c r="DL13" s="94" t="b">
        <f ca="1">IF(DL$3&lt;&gt;0,MAX(1,ROUND(VLOOKUP(DL$3,費率表彙總!$L$4:$R$34,5,FALSE)*$B13*$A$2,0))+MAX(1,ROUND(INDEX(海突乙門診_總保費!$B$4:$GS$183,$A13,DL$56)*$A$2,0)+MAX(1,ROUND(INDEX(海突乙急診_總保費!$B$4:$GS$183,$A13,DL$56)*$A$2,0),0)))</f>
        <v>0</v>
      </c>
      <c r="DM13" s="94">
        <f ca="1">ROUND(VLOOKUP(DM$3,費率表彙總!$S$4:$T$34,2,FALSE)*$B13*$A$2,0)</f>
        <v>0</v>
      </c>
      <c r="DN13" s="94">
        <f ca="1">IF(ISNA(DN$3),0,ROUND(INDEX(旅遊不便費率!$B$5:$CA$184,$A13,DN$3)*$A$3,0))</f>
        <v>65</v>
      </c>
      <c r="DO13" s="94">
        <f ca="1">IF(ISNA(DO$3),0,ROUND(INDEX(旅遊不便費率!$B$5:$CA$184,$A13,DO$3)*$A$3,0))</f>
        <v>331</v>
      </c>
      <c r="DP13" s="94">
        <f ca="1">IF(ISNA(DP$3),0,ROUND(INDEX(旅遊不便費率!$B$5:$CA$184,$A13,DP$3)*$A$3,0))</f>
        <v>12</v>
      </c>
      <c r="DQ13" s="94">
        <f ca="1">IF(ISNA(DQ$3),0,ROUND(INDEX(旅遊不便費率!$B$5:$CA$184,$A13,DQ$3)*$A$3,0))</f>
        <v>42</v>
      </c>
      <c r="DR13" s="95">
        <f t="shared" ca="1" si="15"/>
        <v>814</v>
      </c>
      <c r="DS13" s="93">
        <f t="shared" ca="1" si="16"/>
        <v>537</v>
      </c>
      <c r="DT13" s="94"/>
      <c r="DU13" s="94"/>
      <c r="DV13" s="94">
        <f ca="1">ROUND(VLOOKUP(DV$3,費率表彙總!$F$4:$G$404,2,FALSE)*$B13*$A$2,0)</f>
        <v>0</v>
      </c>
      <c r="DW13" s="94">
        <f ca="1">ROUND(VLOOKUP(DW$3,費率表彙總!$H$4:$I$804,2,FALSE)*$B13*$A$2,0)</f>
        <v>0</v>
      </c>
      <c r="DX13" s="94">
        <f ca="1">IF(ISNA(DX$56),0,ROUND(INDEX(實支實付_總保費!$B$4:$AE$183,$A13,DX$56)*$A$2,0))</f>
        <v>22</v>
      </c>
      <c r="DY13" s="94">
        <f ca="1">IF(ISNA(DY$56),0,ROUND(INDEX(重大燒燙傷_總保費!$B$4:$AE$183,$A13,DY$56)*$A$2,0))</f>
        <v>2</v>
      </c>
      <c r="DZ13" s="94" t="b">
        <f ca="1">IF(DZ$3&lt;&gt;0,MAX(1,ROUND(VLOOKUP(DZ$3,費率表彙總!$L$4:$O$34,2,FALSE)*$B13*$A$2,0))+MAX(1,ROUND(INDEX(海突甲門診_總保費!$B$4:$GS$183,$A13,DZ$56)*$A$2,0)+MAX(1,ROUND(INDEX(海突甲急診_總保費!$B$4:$GS$183,$A13,DZ$56)*$A$2,0),0)))</f>
        <v>0</v>
      </c>
      <c r="EA13" s="94" t="b">
        <f ca="1">IF(EA$3&lt;&gt;0,MAX(1,ROUND(VLOOKUP(EA$3,費率表彙總!$L$4:$R$34,5,FALSE)*$B13*$A$2,0))+MAX(1,ROUND(INDEX(海突乙門診_總保費!$B$4:$GS$183,$A13,EA$56)*$A$2,0)+MAX(1,ROUND(INDEX(海突乙急診_總保費!$B$4:$GS$183,$A13,EA$56)*$A$2,0),0)))</f>
        <v>0</v>
      </c>
      <c r="EB13" s="94">
        <f ca="1">ROUND(VLOOKUP(EB$3,費率表彙總!$S$4:$T$34,2,FALSE)*$B13*$A$2,0)</f>
        <v>0</v>
      </c>
      <c r="EC13" s="94">
        <f ca="1">IF(ISNA(EC$3),0,ROUND(INDEX(旅遊不便費率!$B$5:$CA$184,$A13,EC$3)*$A$3,0))</f>
        <v>65</v>
      </c>
      <c r="ED13" s="94">
        <f ca="1">IF(ISNA(ED$3),0,ROUND(INDEX(旅遊不便費率!$B$5:$CA$184,$A13,ED$3)*$A$3,0))</f>
        <v>331</v>
      </c>
      <c r="EE13" s="94">
        <f ca="1">IF(ISNA(EE$3),0,ROUND(INDEX(旅遊不便費率!$B$5:$CA$184,$A13,EE$3)*$A$3,0))</f>
        <v>12</v>
      </c>
      <c r="EF13" s="94">
        <f ca="1">IF(ISNA(EF$3),0,ROUND(INDEX(旅遊不便費率!$B$5:$CA$184,$A13,EF$3)*$A$3,0))</f>
        <v>42</v>
      </c>
      <c r="EG13" s="95">
        <f t="shared" ca="1" si="17"/>
        <v>1011</v>
      </c>
      <c r="EH13" s="93">
        <f t="shared" ca="1" si="18"/>
        <v>667</v>
      </c>
      <c r="EI13" s="94"/>
      <c r="EJ13" s="94"/>
      <c r="EK13" s="94">
        <f ca="1">ROUND(VLOOKUP(EK$3,費率表彙總!$F$4:$G$404,2,FALSE)*$B13*$A$2,0)</f>
        <v>0</v>
      </c>
      <c r="EL13" s="94">
        <f ca="1">ROUND(VLOOKUP(EL$3,費率表彙總!$H$4:$I$804,2,FALSE)*$B13*$A$2,0)</f>
        <v>0</v>
      </c>
      <c r="EM13" s="94">
        <f ca="1">IF(ISNA(EM$56),0,ROUND(INDEX(實支實付_總保費!$B$4:$AE$183,$A13,EM$56)*$A$2,0))</f>
        <v>22</v>
      </c>
      <c r="EN13" s="94">
        <f ca="1">IF(ISNA(EN$56),0,ROUND(INDEX(重大燒燙傷_總保費!$B$4:$AE$183,$A13,EN$56)*$A$2,0))</f>
        <v>2</v>
      </c>
      <c r="EO13" s="94" t="b">
        <f ca="1">IF(EO$3&lt;&gt;0,MAX(1,ROUND(VLOOKUP(EO$3,費率表彙總!$L$4:$O$34,2,FALSE)*$B13*$A$2,0))+MAX(1,ROUND(INDEX(海突甲門診_總保費!$B$4:$GS$183,$A13,EO$56)*$A$2,0)+MAX(1,ROUND(INDEX(海突甲急診_總保費!$B$4:$GS$183,$A13,EO$56)*$A$2,0),0)))</f>
        <v>0</v>
      </c>
      <c r="EP13" s="94" t="b">
        <f ca="1">IF(EP$3&lt;&gt;0,MAX(1,ROUND(VLOOKUP(EP$3,費率表彙總!$L$4:$R$34,5,FALSE)*$B13*$A$2,0))+MAX(1,ROUND(INDEX(海突乙門診_總保費!$B$4:$GS$183,$A13,EP$56)*$A$2,0)+MAX(1,ROUND(INDEX(海突乙急診_總保費!$B$4:$GS$183,$A13,EP$56)*$A$2,0),0)))</f>
        <v>0</v>
      </c>
      <c r="EQ13" s="94">
        <f ca="1">ROUND(VLOOKUP(EQ$3,費率表彙總!$S$4:$T$34,2,FALSE)*$B13*$A$2,0)</f>
        <v>0</v>
      </c>
      <c r="ER13" s="94">
        <f ca="1">IF(ISNA(ER$3),0,ROUND(INDEX(旅遊不便費率!$B$5:$CA$184,$A13,ER$3)*$A$3,0))</f>
        <v>65</v>
      </c>
      <c r="ES13" s="94">
        <f ca="1">IF(ISNA(ES$3),0,ROUND(INDEX(旅遊不便費率!$B$5:$CA$184,$A13,ES$3)*$A$3,0))</f>
        <v>331</v>
      </c>
      <c r="ET13" s="94">
        <f ca="1">IF(ISNA(ET$3),0,ROUND(INDEX(旅遊不便費率!$B$5:$CA$184,$A13,ET$3)*$A$3,0))</f>
        <v>12</v>
      </c>
      <c r="EU13" s="94">
        <f ca="1">IF(ISNA(EU$3),0,ROUND(INDEX(旅遊不便費率!$B$5:$CA$184,$A13,EU$3)*$A$3,0))</f>
        <v>42</v>
      </c>
      <c r="EV13" s="95">
        <f t="shared" ca="1" si="19"/>
        <v>1141</v>
      </c>
      <c r="EW13" s="93">
        <f t="shared" ca="1" si="20"/>
        <v>472</v>
      </c>
      <c r="EX13" s="94"/>
      <c r="EY13" s="94"/>
      <c r="EZ13" s="94">
        <f ca="1">ROUND(VLOOKUP(EZ$3,費率表彙總!$F$4:$G$404,2,FALSE)*$B13*$A$2,0)</f>
        <v>0</v>
      </c>
      <c r="FA13" s="94">
        <f ca="1">ROUND(VLOOKUP(FA$3,費率表彙總!$H$4:$I$804,2,FALSE)*$B13*$A$2,0)</f>
        <v>0</v>
      </c>
      <c r="FB13" s="94">
        <f ca="1">IF(ISNA(FB$56),0,ROUND(INDEX(實支實付_總保費!$B$4:$AE$183,$A13,FB$56)*$A$2,0))</f>
        <v>318</v>
      </c>
      <c r="FC13" s="94">
        <f ca="1">IF(ISNA(FC$56),0,ROUND(INDEX(重大燒燙傷_總保費!$B$4:$AE$183,$A13,FC$56)*$A$2,0))</f>
        <v>19</v>
      </c>
      <c r="FD13" s="94" t="b">
        <f ca="1">IF(FD$3&lt;&gt;0,MAX(1,ROUND(VLOOKUP(FD$3,費率表彙總!$L$4:$O$34,2,FALSE)*$B13*$A$2,0))+MAX(1,ROUND(INDEX(海突甲門診_總保費!$B$4:$GS$183,$A13,FD$56)*$A$2,0)+MAX(1,ROUND(INDEX(海突甲急診_總保費!$B$4:$GS$183,$A13,FD$56)*$A$2,0),0)))</f>
        <v>0</v>
      </c>
      <c r="FE13" s="94">
        <f ca="1">IF(FE$3&lt;&gt;0,MAX(1,ROUND(VLOOKUP(FE$3,費率表彙總!$L$4:$R$34,5,FALSE)*$B13*$A$2,0))+MAX(1,ROUND(INDEX(海突乙門診_總保費!$B$4:$GS$183,$A13,FE$56)*$A$2,0)+MAX(1,ROUND(INDEX(海突乙急診_總保費!$B$4:$GS$183,$A13,FE$56)*$A$2,0),0)))</f>
        <v>684</v>
      </c>
      <c r="FF13" s="94">
        <f ca="1">ROUND(VLOOKUP(FF$3,費率表彙總!$S$4:$T$34,2,FALSE)*$B13*$A$2,0)</f>
        <v>0</v>
      </c>
      <c r="FG13" s="94">
        <f ca="1">IF(ISNA(FG$3),0,ROUND(INDEX(旅遊不便費率!$B$5:$CA$184,$A13,FG$3)*$A$3,0))</f>
        <v>65</v>
      </c>
      <c r="FH13" s="94">
        <f ca="1">IF(ISNA(FH$3),0,ROUND(INDEX(旅遊不便費率!$B$5:$CA$184,$A13,FH$3)*$A$3,0))</f>
        <v>516</v>
      </c>
      <c r="FI13" s="94">
        <f ca="1">IF(ISNA(FI$3),0,ROUND(INDEX(旅遊不便費率!$B$5:$CA$184,$A13,FI$3)*$A$3,0))</f>
        <v>25</v>
      </c>
      <c r="FJ13" s="94">
        <f ca="1">IF(ISNA(FJ$3),0,ROUND(INDEX(旅遊不便費率!$B$5:$CA$184,$A13,FJ$3)*$A$3,0))</f>
        <v>80</v>
      </c>
      <c r="FK13" s="95">
        <f t="shared" ca="1" si="21"/>
        <v>2179</v>
      </c>
      <c r="FL13" s="93">
        <f t="shared" ca="1" si="22"/>
        <v>205</v>
      </c>
      <c r="FM13" s="94"/>
      <c r="FN13" s="94"/>
      <c r="FO13" s="94">
        <f ca="1">ROUND(VLOOKUP(FO$3,費率表彙總!$F$4:$G$404,2,FALSE)*$B13*$A$2,0)</f>
        <v>0</v>
      </c>
      <c r="FP13" s="94">
        <f ca="1">ROUND(VLOOKUP(FP$3,費率表彙總!$H$4:$I$804,2,FALSE)*$B13*$A$2,0)</f>
        <v>0</v>
      </c>
      <c r="FQ13" s="94">
        <f ca="1">IF(ISNA(FQ$56),0,ROUND(INDEX(實支實付_總保費!$B$4:$AE$183,$A13,FQ$56)*$A$2,0))</f>
        <v>65</v>
      </c>
      <c r="FR13" s="94">
        <f ca="1">IF(ISNA(FR$56),0,ROUND(INDEX(重大燒燙傷_總保費!$B$4:$AE$183,$A13,FR$56)*$A$2,0))</f>
        <v>4</v>
      </c>
      <c r="FS13" s="94" t="b">
        <f ca="1">IF(FS$3&lt;&gt;0,MAX(1,ROUND(VLOOKUP(FS$3,費率表彙總!$L$4:$O$34,2,FALSE)*$B13*$A$2,0))+MAX(1,ROUND(INDEX(海突甲門診_總保費!$B$4:$GS$183,$A13,FS$56)*$A$2,0)+MAX(1,ROUND(INDEX(海突甲急診_總保費!$B$4:$GS$183,$A13,FS$56)*$A$2,0),0)))</f>
        <v>0</v>
      </c>
      <c r="FT13" s="94">
        <f ca="1">IF(FT$3&lt;&gt;0,MAX(1,ROUND(VLOOKUP(FT$3,費率表彙總!$L$4:$R$34,5,FALSE)*$B13*$A$2,0))+MAX(1,ROUND(INDEX(海突乙門診_總保費!$B$4:$GS$183,$A13,FT$56)*$A$2,0)+MAX(1,ROUND(INDEX(海突乙急診_總保費!$B$4:$GS$183,$A13,FT$56)*$A$2,0),0)))</f>
        <v>359</v>
      </c>
      <c r="FU13" s="94">
        <f ca="1">ROUND(VLOOKUP(FU$3,費率表彙總!$S$4:$T$34,2,FALSE)*$B13*$A$2,0)</f>
        <v>0</v>
      </c>
      <c r="FV13" s="94">
        <f ca="1">IF(ISNA(FV$3),0,ROUND(INDEX(旅遊不便費率!$B$5:$CA$184,$A13,FV$3)*$A$3,0))</f>
        <v>65</v>
      </c>
      <c r="FW13" s="94">
        <f ca="1">IF(ISNA(FW$3),0,ROUND(INDEX(旅遊不便費率!$B$5:$CA$184,$A13,FW$3)*$A$3,0))</f>
        <v>516</v>
      </c>
      <c r="FX13" s="94">
        <f ca="1">IF(ISNA(FX$3),0,ROUND(INDEX(旅遊不便費率!$B$5:$CA$184,$A13,FX$3)*$A$3,0))</f>
        <v>25</v>
      </c>
      <c r="FY13" s="94">
        <f ca="1">IF(ISNA(FY$3),0,ROUND(INDEX(旅遊不便費率!$B$5:$CA$184,$A13,FY$3)*$A$3,0))</f>
        <v>80</v>
      </c>
      <c r="FZ13" s="95">
        <f t="shared" ca="1" si="23"/>
        <v>1319</v>
      </c>
      <c r="GA13" s="93">
        <f t="shared" ca="1" si="24"/>
        <v>340</v>
      </c>
      <c r="GB13" s="94"/>
      <c r="GC13" s="94"/>
      <c r="GD13" s="94">
        <f ca="1">ROUND(VLOOKUP(GD$3,費率表彙總!$F$4:$G$404,2,FALSE)*$B13*$A$2,0)</f>
        <v>0</v>
      </c>
      <c r="GE13" s="94">
        <f ca="1">ROUND(VLOOKUP(GE$3,費率表彙總!$H$4:$I$804,2,FALSE)*$B13*$A$2,0)</f>
        <v>0</v>
      </c>
      <c r="GF13" s="94">
        <f ca="1">IF(ISNA(GF$56),0,ROUND(INDEX(實支實付_總保費!$B$4:$AE$183,$A13,GF$56)*$A$2,0))</f>
        <v>108</v>
      </c>
      <c r="GG13" s="94">
        <f ca="1">IF(ISNA(GG$56),0,ROUND(INDEX(重大燒燙傷_總保費!$B$4:$AE$183,$A13,GG$56)*$A$2,0))</f>
        <v>7</v>
      </c>
      <c r="GH13" s="94" t="b">
        <f ca="1">IF(GH$3&lt;&gt;0,MAX(1,ROUND(VLOOKUP(GH$3,費率表彙總!$L$4:$O$34,2,FALSE)*$B13*$A$2,0))+MAX(1,ROUND(INDEX(海突甲門診_總保費!$B$4:$GS$183,$A13,GH$56)*$A$2,0)+MAX(1,ROUND(INDEX(海突甲急診_總保費!$B$4:$GS$183,$A13,GH$56)*$A$2,0),0)))</f>
        <v>0</v>
      </c>
      <c r="GI13" s="94">
        <f ca="1">IF(GI$3&lt;&gt;0,MAX(1,ROUND(VLOOKUP(GI$3,費率表彙總!$L$4:$R$34,5,FALSE)*$B13*$A$2,0))+MAX(1,ROUND(INDEX(海突乙門診_總保費!$B$4:$GS$183,$A13,GI$56)*$A$2,0)+MAX(1,ROUND(INDEX(海突乙急診_總保費!$B$4:$GS$183,$A13,GI$56)*$A$2,0),0)))</f>
        <v>571</v>
      </c>
      <c r="GJ13" s="94">
        <f ca="1">ROUND(VLOOKUP(GJ$3,費率表彙總!$S$4:$T$34,2,FALSE)*$B13*$A$2,0)</f>
        <v>0</v>
      </c>
      <c r="GK13" s="94">
        <f ca="1">IF(ISNA(GK$3),0,ROUND(INDEX(旅遊不便費率!$B$5:$CA$184,$A13,GK$3)*$A$3,0))</f>
        <v>65</v>
      </c>
      <c r="GL13" s="94">
        <f ca="1">IF(ISNA(GL$3),0,ROUND(INDEX(旅遊不便費率!$B$5:$CA$184,$A13,GL$3)*$A$3,0))</f>
        <v>516</v>
      </c>
      <c r="GM13" s="94">
        <f ca="1">IF(ISNA(GM$3),0,ROUND(INDEX(旅遊不便費率!$B$5:$CA$184,$A13,GM$3)*$A$3,0))</f>
        <v>25</v>
      </c>
      <c r="GN13" s="94">
        <f ca="1">IF(ISNA(GN$3),0,ROUND(INDEX(旅遊不便費率!$B$5:$CA$184,$A13,GN$3)*$A$3,0))</f>
        <v>80</v>
      </c>
      <c r="GO13" s="95">
        <f t="shared" ca="1" si="25"/>
        <v>1712</v>
      </c>
      <c r="GP13" s="93">
        <f t="shared" ca="1" si="26"/>
        <v>340</v>
      </c>
      <c r="GQ13" s="94"/>
      <c r="GR13" s="94"/>
      <c r="GS13" s="94">
        <f ca="1">ROUND(VLOOKUP(GS$3,費率表彙總!$F$4:$G$404,2,FALSE)*$B13*$A$2,0)</f>
        <v>0</v>
      </c>
      <c r="GT13" s="94">
        <f ca="1">ROUND(VLOOKUP(GT$3,費率表彙總!$H$4:$I$804,2,FALSE)*$B13*$A$2,0)</f>
        <v>0</v>
      </c>
      <c r="GU13" s="94">
        <f ca="1">IF(ISNA(GU$56),0,ROUND(INDEX(實支實付_總保費!$B$4:$AE$183,$A13,GU$56)*$A$2,0))</f>
        <v>212</v>
      </c>
      <c r="GV13" s="94">
        <f ca="1">IF(ISNA(GV$56),0,ROUND(INDEX(重大燒燙傷_總保費!$B$4:$AE$183,$A13,GV$56)*$A$2,0))</f>
        <v>13</v>
      </c>
      <c r="GW13" s="94" t="b">
        <f ca="1">IF(GW$3&lt;&gt;0,MAX(1,ROUND(VLOOKUP(GW$3,費率表彙總!$L$4:$O$34,2,FALSE)*$B13*$A$2,0))+MAX(1,ROUND(INDEX(海突甲門診_總保費!$B$4:$GS$183,$A13,GW$56)*$A$2,0)+MAX(1,ROUND(INDEX(海突甲急診_總保費!$B$4:$GS$183,$A13,GW$56)*$A$2,0),0)))</f>
        <v>0</v>
      </c>
      <c r="GX13" s="94">
        <f ca="1">IF(GX$3&lt;&gt;0,MAX(1,ROUND(VLOOKUP(GX$3,費率表彙總!$L$4:$R$34,5,FALSE)*$B13*$A$2,0))+MAX(1,ROUND(INDEX(海突乙門診_總保費!$B$4:$GS$183,$A13,GX$56)*$A$2,0)+MAX(1,ROUND(INDEX(海突乙急診_總保費!$B$4:$GS$183,$A13,GX$56)*$A$2,0),0)))</f>
        <v>359</v>
      </c>
      <c r="GY13" s="94">
        <f ca="1">ROUND(VLOOKUP(GY$3,費率表彙總!$S$4:$T$34,2,FALSE)*$B13*$A$2,0)</f>
        <v>0</v>
      </c>
      <c r="GZ13" s="94">
        <f ca="1">IF(ISNA(GZ$3),0,ROUND(INDEX(旅遊不便費率!$B$5:$CA$184,$A13,GZ$3)*$A$3,0))</f>
        <v>65</v>
      </c>
      <c r="HA13" s="94">
        <f ca="1">IF(ISNA(HA$3),0,ROUND(INDEX(旅遊不便費率!$B$5:$CA$184,$A13,HA$3)*$A$3,0))</f>
        <v>516</v>
      </c>
      <c r="HB13" s="94">
        <f ca="1">IF(ISNA(HB$3),0,ROUND(INDEX(旅遊不便費率!$B$5:$CA$184,$A13,HB$3)*$A$3,0))</f>
        <v>25</v>
      </c>
      <c r="HC13" s="94">
        <f ca="1">IF(ISNA(HC$3),0,ROUND(INDEX(旅遊不便費率!$B$5:$CA$184,$A13,HC$3)*$A$3,0))</f>
        <v>80</v>
      </c>
      <c r="HD13" s="95">
        <f t="shared" ca="1" si="27"/>
        <v>1610</v>
      </c>
      <c r="HE13" s="93">
        <f t="shared" ca="1" si="28"/>
        <v>340</v>
      </c>
      <c r="HF13" s="94"/>
      <c r="HG13" s="94"/>
      <c r="HH13" s="94">
        <f ca="1">ROUND(VLOOKUP(HH$3,費率表彙總!$F$4:$G$404,2,FALSE)*$B13*$A$2,0)</f>
        <v>0</v>
      </c>
      <c r="HI13" s="94">
        <f ca="1">ROUND(VLOOKUP(HI$3,費率表彙總!$H$4:$I$804,2,FALSE)*$B13*$A$2,0)</f>
        <v>0</v>
      </c>
      <c r="HJ13" s="94">
        <f ca="1">IF(ISNA(HJ$56),0,ROUND(INDEX(實支實付_總保費!$B$4:$AE$183,$A13,HJ$56)*$A$2,0))</f>
        <v>212</v>
      </c>
      <c r="HK13" s="94">
        <f ca="1">IF(ISNA(HK$56),0,ROUND(INDEX(重大燒燙傷_總保費!$B$4:$AE$183,$A13,HK$56)*$A$2,0))</f>
        <v>13</v>
      </c>
      <c r="HL13" s="94" t="b">
        <f ca="1">IF(HL$3&lt;&gt;0,MAX(1,ROUND(VLOOKUP(HL$3,費率表彙總!$L$4:$O$34,2,FALSE)*$B13*$A$2,0))+MAX(1,ROUND(INDEX(海突甲門診_總保費!$B$4:$GS$183,$A13,HL$56)*$A$2,0)+MAX(1,ROUND(INDEX(海突甲急診_總保費!$B$4:$GS$183,$A13,HL$56)*$A$2,0),0)))</f>
        <v>0</v>
      </c>
      <c r="HM13" s="94">
        <f ca="1">IF(HM$3&lt;&gt;0,MAX(1,ROUND(VLOOKUP(HM$3,費率表彙總!$L$4:$R$34,5,FALSE)*$B13*$A$2,0))+MAX(1,ROUND(INDEX(海突乙門診_總保費!$B$4:$GS$183,$A13,HM$56)*$A$2,0)+MAX(1,ROUND(INDEX(海突乙急診_總保費!$B$4:$GS$183,$A13,HM$56)*$A$2,0),0)))</f>
        <v>359</v>
      </c>
      <c r="HN13" s="94">
        <f ca="1">ROUND(VLOOKUP(HN$3,費率表彙總!$S$4:$T$34,2,FALSE)*$B13*$A$2,0)</f>
        <v>0</v>
      </c>
      <c r="HO13" s="94">
        <f ca="1">IF(ISNA(HO$3),0,ROUND(INDEX(旅遊不便費率!$B$5:$CA$184,$A13,HO$3)*$A$3,0))</f>
        <v>65</v>
      </c>
      <c r="HP13" s="94">
        <f ca="1">IF(ISNA(HP$3),0,ROUND(INDEX(旅遊不便費率!$B$5:$CA$184,$A13,HP$3)*$A$3,0))</f>
        <v>516</v>
      </c>
      <c r="HQ13" s="94">
        <f ca="1">IF(ISNA(HQ$3),0,ROUND(INDEX(旅遊不便費率!$B$5:$CA$184,$A13,HQ$3)*$A$3,0))</f>
        <v>25</v>
      </c>
      <c r="HR13" s="94">
        <f ca="1">IF(ISNA(HR$3),0,ROUND(INDEX(旅遊不便費率!$B$5:$CA$184,$A13,HR$3)*$A$3,0))</f>
        <v>80</v>
      </c>
      <c r="HS13" s="95">
        <f t="shared" ca="1" si="29"/>
        <v>1610</v>
      </c>
    </row>
    <row r="14" spans="1:227">
      <c r="A14" s="83">
        <v>10</v>
      </c>
      <c r="B14" s="104">
        <f>VLOOKUP(A14,費率表彙總!$A$4:$B$183,2,FALSE)</f>
        <v>0.216</v>
      </c>
      <c r="C14" s="93">
        <f t="shared" ca="1" si="0"/>
        <v>214</v>
      </c>
      <c r="D14" s="94"/>
      <c r="E14" s="94"/>
      <c r="F14" s="94">
        <f ca="1">ROUND(VLOOKUP(F$3,費率表彙總!$F$4:$G$404,2,FALSE)*$B14*$A$2,0)</f>
        <v>0</v>
      </c>
      <c r="G14" s="94">
        <f ca="1">ROUND(VLOOKUP(G$3,費率表彙總!$H$4:$I$804,2,FALSE)*$B14*$A$2,0)</f>
        <v>0</v>
      </c>
      <c r="H14" s="94">
        <f ca="1">IF(ISNA(H$56),0,ROUND(INDEX(實支實付_總保費!$B$4:$AE$183,$A14,H$56)*$A$2,0))</f>
        <v>0</v>
      </c>
      <c r="I14" s="94">
        <f ca="1">IF(ISNA(I$56),0,ROUND(INDEX(重大燒燙傷_總保費!$B$4:$AE$183,$A14,I$56)*$A$2,0))</f>
        <v>0</v>
      </c>
      <c r="J14" s="94" t="b">
        <f ca="1">IF(J$3&lt;&gt;0,MAX(1,ROUND(VLOOKUP(J$3,費率表彙總!$L$4:$O$34,2,FALSE)*$B14*$A$2,0))+MAX(1,ROUND(INDEX(海突甲門診_總保費!$B$4:$GS$183,$A14,J$56)*$A$2,0)+MAX(1,ROUND(INDEX(海突甲急診_總保費!$B$4:$GS$183,$A14,J$56)*$A$2,0),0)))</f>
        <v>0</v>
      </c>
      <c r="K14" s="94">
        <f ca="1">IF(K$3&lt;&gt;0,MAX(1,ROUND(VLOOKUP(K$3,費率表彙總!$L$4:$R$34,5,FALSE)*$B14*$A$2,0))+MAX(1,ROUND(INDEX(海突乙門診_總保費!$B$4:$GS$183,$A14,K$56)*$A$2,0)+MAX(1,ROUND(INDEX(海突乙急診_總保費!$B$4:$GS$183,$A14,K$56)*$A$2,0),0)))</f>
        <v>196</v>
      </c>
      <c r="L14" s="94">
        <f ca="1">ROUND(VLOOKUP(L$3,費率表彙總!$S$4:$T$34,2,FALSE)*$B14*$A$2,0)</f>
        <v>0</v>
      </c>
      <c r="M14" s="94">
        <f ca="1">IF(ISNA(M$3),0,ROUND(INDEX(旅遊不便費率!$B$5:$CA$184,$A14,M$3)*$A$3,0))</f>
        <v>0</v>
      </c>
      <c r="N14" s="94">
        <f ca="1">IF(ISNA(N$3),0,ROUND(INDEX(旅遊不便費率!$B$5:$CA$184,$A14,N$3)*$A$3,0))</f>
        <v>0</v>
      </c>
      <c r="O14" s="94">
        <f ca="1">IF(ISNA(O$3),0,ROUND(INDEX(旅遊不便費率!$B$5:$CA$184,$A14,O$3)*$A$3,0))</f>
        <v>0</v>
      </c>
      <c r="P14" s="94">
        <f ca="1">IF(ISNA(P$3),0,ROUND(INDEX(旅遊不便費率!$B$5:$CA$184,$A14,P$3)*$A$3,0))</f>
        <v>0</v>
      </c>
      <c r="Q14" s="95">
        <f t="shared" ca="1" si="1"/>
        <v>410</v>
      </c>
      <c r="R14" s="93">
        <f t="shared" ca="1" si="2"/>
        <v>214</v>
      </c>
      <c r="S14" s="94"/>
      <c r="T14" s="94"/>
      <c r="U14" s="94">
        <f ca="1">ROUND(VLOOKUP(U$3,費率表彙總!$F$4:$G$404,2,FALSE)*$B14*$A$2,0)</f>
        <v>0</v>
      </c>
      <c r="V14" s="94">
        <f ca="1">ROUND(VLOOKUP(V$3,費率表彙總!$H$4:$I$804,2,FALSE)*$B14*$A$2,0)</f>
        <v>0</v>
      </c>
      <c r="W14" s="94">
        <f ca="1">IF(ISNA(W$56),0,ROUND(INDEX(實支實付_總保費!$B$4:$AE$183,$A14,W$56)*$A$2,0))</f>
        <v>0</v>
      </c>
      <c r="X14" s="94">
        <f ca="1">IF(ISNA(X$56),0,ROUND(INDEX(重大燒燙傷_總保費!$B$4:$AE$183,$A14,X$56)*$A$2,0))</f>
        <v>0</v>
      </c>
      <c r="Y14" s="94" t="b">
        <f ca="1">IF(Y$3&lt;&gt;0,MAX(1,ROUND(VLOOKUP(Y$3,費率表彙總!$L$4:$O$34,2,FALSE)*$B14*$A$2,0))+MAX(1,ROUND(INDEX(海突甲門診_總保費!$B$4:$GS$183,$A14,Y$56)*$A$2,0)+MAX(1,ROUND(INDEX(海突甲急診_總保費!$B$4:$GS$183,$A14,Y$56)*$A$2,0),0)))</f>
        <v>0</v>
      </c>
      <c r="Z14" s="94">
        <f ca="1">IF(Z$3&lt;&gt;0,MAX(1,ROUND(VLOOKUP(Z$3,費率表彙總!$L$4:$R$34,5,FALSE)*$B14*$A$2,0))+MAX(1,ROUND(INDEX(海突乙門診_總保費!$B$4:$GS$183,$A14,Z$56)*$A$2,0)+MAX(1,ROUND(INDEX(海突乙急診_總保費!$B$4:$GS$183,$A14,Z$56)*$A$2,0),0)))</f>
        <v>196</v>
      </c>
      <c r="AA14" s="94">
        <f ca="1">ROUND(VLOOKUP(AA$3,費率表彙總!$S$4:$T$34,2,FALSE)*$B14*$A$2,0)</f>
        <v>0</v>
      </c>
      <c r="AB14" s="94">
        <f ca="1">IF(ISNA(AB$3),0,ROUND(INDEX(旅遊不便費率!$B$5:$CA$184,$A14,AB$3)*$A$3,0))</f>
        <v>0</v>
      </c>
      <c r="AC14" s="94">
        <f ca="1">IF(ISNA(AC$3),0,ROUND(INDEX(旅遊不便費率!$B$5:$CA$184,$A14,AC$3)*$A$3,0))</f>
        <v>0</v>
      </c>
      <c r="AD14" s="94">
        <f ca="1">IF(ISNA(AD$3),0,ROUND(INDEX(旅遊不便費率!$B$5:$CA$184,$A14,AD$3)*$A$3,0))</f>
        <v>0</v>
      </c>
      <c r="AE14" s="94">
        <f ca="1">IF(ISNA(AE$3),0,ROUND(INDEX(旅遊不便費率!$B$5:$CA$184,$A14,AE$3)*$A$3,0))</f>
        <v>0</v>
      </c>
      <c r="AF14" s="95">
        <f t="shared" ca="1" si="3"/>
        <v>410</v>
      </c>
      <c r="AG14" s="93">
        <f t="shared" ca="1" si="4"/>
        <v>354</v>
      </c>
      <c r="AH14" s="94"/>
      <c r="AI14" s="94"/>
      <c r="AJ14" s="94">
        <f ca="1">ROUND(VLOOKUP(AJ$3,費率表彙總!$F$4:$G$404,2,FALSE)*$B14*$A$2,0)</f>
        <v>0</v>
      </c>
      <c r="AK14" s="94">
        <f ca="1">ROUND(VLOOKUP(AK$3,費率表彙總!$H$4:$I$804,2,FALSE)*$B14*$A$2,0)</f>
        <v>0</v>
      </c>
      <c r="AL14" s="94">
        <f ca="1">IF(ISNA(AL$56),0,ROUND(INDEX(實支實付_總保費!$B$4:$AE$183,$A14,AL$56)*$A$2,0))</f>
        <v>0</v>
      </c>
      <c r="AM14" s="94">
        <f ca="1">IF(ISNA(AM$56),0,ROUND(INDEX(重大燒燙傷_總保費!$B$4:$AE$183,$A14,AM$56)*$A$2,0))</f>
        <v>0</v>
      </c>
      <c r="AN14" s="94" t="b">
        <f ca="1">IF(AN$3&lt;&gt;0,MAX(1,ROUND(VLOOKUP(AN$3,費率表彙總!$L$4:$O$34,2,FALSE)*$B14*$A$2,0))+MAX(1,ROUND(INDEX(海突甲門診_總保費!$B$4:$GS$183,$A14,AN$56)*$A$2,0)+MAX(1,ROUND(INDEX(海突甲急診_總保費!$B$4:$GS$183,$A14,AN$56)*$A$2,0),0)))</f>
        <v>0</v>
      </c>
      <c r="AO14" s="94">
        <f ca="1">IF(AO$3&lt;&gt;0,MAX(1,ROUND(VLOOKUP(AO$3,費率表彙總!$L$4:$R$34,5,FALSE)*$B14*$A$2,0))+MAX(1,ROUND(INDEX(海突乙門診_總保費!$B$4:$GS$183,$A14,AO$56)*$A$2,0)+MAX(1,ROUND(INDEX(海突乙急診_總保費!$B$4:$GS$183,$A14,AO$56)*$A$2,0),0)))</f>
        <v>318</v>
      </c>
      <c r="AP14" s="94">
        <f ca="1">ROUND(VLOOKUP(AP$3,費率表彙總!$S$4:$T$34,2,FALSE)*$B14*$A$2,0)</f>
        <v>0</v>
      </c>
      <c r="AQ14" s="94">
        <f ca="1">IF(ISNA(AQ$3),0,ROUND(INDEX(旅遊不便費率!$B$5:$CA$184,$A14,AQ$3)*$A$3,0))</f>
        <v>0</v>
      </c>
      <c r="AR14" s="94">
        <f ca="1">IF(ISNA(AR$3),0,ROUND(INDEX(旅遊不便費率!$B$5:$CA$184,$A14,AR$3)*$A$3,0))</f>
        <v>0</v>
      </c>
      <c r="AS14" s="94">
        <f ca="1">IF(ISNA(AS$3),0,ROUND(INDEX(旅遊不便費率!$B$5:$CA$184,$A14,AS$3)*$A$3,0))</f>
        <v>0</v>
      </c>
      <c r="AT14" s="94">
        <f ca="1">IF(ISNA(AT$3),0,ROUND(INDEX(旅遊不便費率!$B$5:$CA$184,$A14,AT$3)*$A$3,0))</f>
        <v>0</v>
      </c>
      <c r="AU14" s="95">
        <f t="shared" ca="1" si="5"/>
        <v>672</v>
      </c>
      <c r="AV14" s="93">
        <f t="shared" ca="1" si="6"/>
        <v>557</v>
      </c>
      <c r="AW14" s="94"/>
      <c r="AX14" s="94"/>
      <c r="AY14" s="94">
        <f ca="1">ROUND(VLOOKUP(AY$3,費率表彙總!$F$4:$G$404,2,FALSE)*$B14*$A$2,0)</f>
        <v>0</v>
      </c>
      <c r="AZ14" s="94">
        <f ca="1">ROUND(VLOOKUP(AZ$3,費率表彙總!$H$4:$I$804,2,FALSE)*$B14*$A$2,0)</f>
        <v>0</v>
      </c>
      <c r="BA14" s="94">
        <f ca="1">IF(ISNA(BA$56),0,ROUND(INDEX(實支實付_總保費!$B$4:$AE$183,$A14,BA$56)*$A$2,0))</f>
        <v>0</v>
      </c>
      <c r="BB14" s="94">
        <f ca="1">IF(ISNA(BB$56),0,ROUND(INDEX(重大燒燙傷_總保費!$B$4:$AE$183,$A14,BB$56)*$A$2,0))</f>
        <v>0</v>
      </c>
      <c r="BC14" s="94" t="b">
        <f ca="1">IF(BC$3&lt;&gt;0,MAX(1,ROUND(VLOOKUP(BC$3,費率表彙總!$L$4:$O$34,2,FALSE)*$B14*$A$2,0))+MAX(1,ROUND(INDEX(海突甲門診_總保費!$B$4:$GS$183,$A14,BC$56)*$A$2,0)+MAX(1,ROUND(INDEX(海突甲急診_總保費!$B$4:$GS$183,$A14,BC$56)*$A$2,0),0)))</f>
        <v>0</v>
      </c>
      <c r="BD14" s="94">
        <f ca="1">IF(BD$3&lt;&gt;0,MAX(1,ROUND(VLOOKUP(BD$3,費率表彙總!$L$4:$R$34,5,FALSE)*$B14*$A$2,0))+MAX(1,ROUND(INDEX(海突乙門診_總保費!$B$4:$GS$183,$A14,BD$56)*$A$2,0)+MAX(1,ROUND(INDEX(海突乙急診_總保費!$B$4:$GS$183,$A14,BD$56)*$A$2,0),0)))</f>
        <v>491</v>
      </c>
      <c r="BE14" s="94">
        <f ca="1">ROUND(VLOOKUP(BE$3,費率表彙總!$S$4:$T$34,2,FALSE)*$B14*$A$2,0)</f>
        <v>0</v>
      </c>
      <c r="BF14" s="94">
        <f ca="1">IF(ISNA(BF$3),0,ROUND(INDEX(旅遊不便費率!$B$5:$CA$184,$A14,BF$3)*$A$3,0))</f>
        <v>0</v>
      </c>
      <c r="BG14" s="94">
        <f ca="1">IF(ISNA(BG$3),0,ROUND(INDEX(旅遊不便費率!$B$5:$CA$184,$A14,BG$3)*$A$3,0))</f>
        <v>0</v>
      </c>
      <c r="BH14" s="94">
        <f ca="1">IF(ISNA(BH$3),0,ROUND(INDEX(旅遊不便費率!$B$5:$CA$184,$A14,BH$3)*$A$3,0))</f>
        <v>0</v>
      </c>
      <c r="BI14" s="94">
        <f ca="1">IF(ISNA(BI$3),0,ROUND(INDEX(旅遊不便費率!$B$5:$CA$184,$A14,BI$3)*$A$3,0))</f>
        <v>0</v>
      </c>
      <c r="BJ14" s="95">
        <f t="shared" ca="1" si="7"/>
        <v>1048</v>
      </c>
      <c r="BK14" s="93">
        <f t="shared" ca="1" si="8"/>
        <v>689</v>
      </c>
      <c r="BL14" s="94"/>
      <c r="BM14" s="94"/>
      <c r="BN14" s="94">
        <f ca="1">ROUND(VLOOKUP(BN$3,費率表彙總!$F$4:$G$404,2,FALSE)*$B14*$A$2,0)</f>
        <v>0</v>
      </c>
      <c r="BO14" s="94">
        <f ca="1">ROUND(VLOOKUP(BO$3,費率表彙總!$H$4:$I$804,2,FALSE)*$B14*$A$2,0)</f>
        <v>0</v>
      </c>
      <c r="BP14" s="94">
        <f ca="1">IF(ISNA(BP$56),0,ROUND(INDEX(實支實付_總保費!$B$4:$AE$183,$A14,BP$56)*$A$2,0))</f>
        <v>0</v>
      </c>
      <c r="BQ14" s="94">
        <f ca="1">IF(ISNA(BQ$56),0,ROUND(INDEX(重大燒燙傷_總保費!$B$4:$AE$183,$A14,BQ$56)*$A$2,0))</f>
        <v>0</v>
      </c>
      <c r="BR14" s="94" t="b">
        <f ca="1">IF(BR$3&lt;&gt;0,MAX(1,ROUND(VLOOKUP(BR$3,費率表彙總!$L$4:$O$34,2,FALSE)*$B14*$A$2,0))+MAX(1,ROUND(INDEX(海突甲門診_總保費!$B$4:$GS$183,$A14,BR$56)*$A$2,0)+MAX(1,ROUND(INDEX(海突甲急診_總保費!$B$4:$GS$183,$A14,BR$56)*$A$2,0),0)))</f>
        <v>0</v>
      </c>
      <c r="BS14" s="94">
        <f ca="1">IF(BS$3&lt;&gt;0,MAX(1,ROUND(VLOOKUP(BS$3,費率表彙總!$L$4:$R$34,5,FALSE)*$B14*$A$2,0))+MAX(1,ROUND(INDEX(海突乙門診_總保費!$B$4:$GS$183,$A14,BS$56)*$A$2,0)+MAX(1,ROUND(INDEX(海突乙急診_總保費!$B$4:$GS$183,$A14,BS$56)*$A$2,0),0)))</f>
        <v>599</v>
      </c>
      <c r="BT14" s="94">
        <f ca="1">ROUND(VLOOKUP(BT$3,費率表彙總!$S$4:$T$34,2,FALSE)*$B14*$A$2,0)</f>
        <v>0</v>
      </c>
      <c r="BU14" s="94">
        <f ca="1">IF(ISNA(BU$3),0,ROUND(INDEX(旅遊不便費率!$B$5:$CA$184,$A14,BU$3)*$A$3,0))</f>
        <v>0</v>
      </c>
      <c r="BV14" s="94">
        <f ca="1">IF(ISNA(BV$3),0,ROUND(INDEX(旅遊不便費率!$B$5:$CA$184,$A14,BV$3)*$A$3,0))</f>
        <v>0</v>
      </c>
      <c r="BW14" s="94">
        <f ca="1">IF(ISNA(BW$3),0,ROUND(INDEX(旅遊不便費率!$B$5:$CA$184,$A14,BW$3)*$A$3,0))</f>
        <v>0</v>
      </c>
      <c r="BX14" s="94">
        <f ca="1">IF(ISNA(BX$3),0,ROUND(INDEX(旅遊不便費率!$B$5:$CA$184,$A14,BX$3)*$A$3,0))</f>
        <v>0</v>
      </c>
      <c r="BY14" s="95">
        <f t="shared" ca="1" si="9"/>
        <v>1288</v>
      </c>
      <c r="BZ14" s="93">
        <f t="shared" ca="1" si="10"/>
        <v>144</v>
      </c>
      <c r="CA14" s="94"/>
      <c r="CB14" s="94"/>
      <c r="CC14" s="94">
        <f ca="1">ROUND(VLOOKUP(CC$3,費率表彙總!$F$4:$G$404,2,FALSE)*$B14*$A$2,0)</f>
        <v>0</v>
      </c>
      <c r="CD14" s="94">
        <f ca="1">ROUND(VLOOKUP(CD$3,費率表彙總!$H$4:$I$804,2,FALSE)*$B14*$A$2,0)</f>
        <v>0</v>
      </c>
      <c r="CE14" s="94">
        <f ca="1">IF(ISNA(CE$56),0,ROUND(INDEX(實支實付_總保費!$B$4:$AE$183,$A14,CE$56)*$A$2,0))</f>
        <v>23</v>
      </c>
      <c r="CF14" s="94">
        <f ca="1">IF(ISNA(CF$56),0,ROUND(INDEX(重大燒燙傷_總保費!$B$4:$AE$183,$A14,CF$56)*$A$2,0))</f>
        <v>2</v>
      </c>
      <c r="CG14" s="94" t="b">
        <f ca="1">IF(CG$3&lt;&gt;0,MAX(1,ROUND(VLOOKUP(CG$3,費率表彙總!$L$4:$O$34,2,FALSE)*$B14*$A$2,0))+MAX(1,ROUND(INDEX(海突甲門診_總保費!$B$4:$GS$183,$A14,CG$56)*$A$2,0)+MAX(1,ROUND(INDEX(海突甲急診_總保費!$B$4:$GS$183,$A14,CG$56)*$A$2,0),0)))</f>
        <v>0</v>
      </c>
      <c r="CH14" s="94" t="b">
        <f ca="1">IF(CH$3&lt;&gt;0,MAX(1,ROUND(VLOOKUP(CH$3,費率表彙總!$L$4:$R$34,5,FALSE)*$B14*$A$2,0))+MAX(1,ROUND(INDEX(海突乙門診_總保費!$B$4:$GS$183,$A14,CH$56)*$A$2,0)+MAX(1,ROUND(INDEX(海突乙急診_總保費!$B$4:$GS$183,$A14,CH$56)*$A$2,0),0)))</f>
        <v>0</v>
      </c>
      <c r="CI14" s="94">
        <f ca="1">ROUND(VLOOKUP(CI$3,費率表彙總!$S$4:$T$34,2,FALSE)*$B14*$A$2,0)</f>
        <v>0</v>
      </c>
      <c r="CJ14" s="94">
        <f ca="1">IF(ISNA(CJ$3),0,ROUND(INDEX(旅遊不便費率!$B$5:$CA$184,$A14,CJ$3)*$A$3,0))</f>
        <v>68</v>
      </c>
      <c r="CK14" s="94">
        <f ca="1">IF(ISNA(CK$3),0,ROUND(INDEX(旅遊不便費率!$B$5:$CA$184,$A14,CK$3)*$A$3,0))</f>
        <v>346</v>
      </c>
      <c r="CL14" s="94">
        <f ca="1">IF(ISNA(CL$3),0,ROUND(INDEX(旅遊不便費率!$B$5:$CA$184,$A14,CL$3)*$A$3,0))</f>
        <v>12</v>
      </c>
      <c r="CM14" s="94">
        <f ca="1">IF(ISNA(CM$3),0,ROUND(INDEX(旅遊不便費率!$B$5:$CA$184,$A14,CM$3)*$A$3,0))</f>
        <v>44</v>
      </c>
      <c r="CN14" s="95">
        <f t="shared" ca="1" si="11"/>
        <v>639</v>
      </c>
      <c r="CO14" s="93">
        <f t="shared" ca="1" si="12"/>
        <v>214</v>
      </c>
      <c r="CP14" s="94"/>
      <c r="CQ14" s="94"/>
      <c r="CR14" s="94">
        <f ca="1">ROUND(VLOOKUP(CR$3,費率表彙總!$F$4:$G$404,2,FALSE)*$B14*$A$2,0)</f>
        <v>0</v>
      </c>
      <c r="CS14" s="94">
        <f ca="1">ROUND(VLOOKUP(CS$3,費率表彙總!$H$4:$I$804,2,FALSE)*$B14*$A$2,0)</f>
        <v>0</v>
      </c>
      <c r="CT14" s="94">
        <f ca="1">IF(ISNA(CT$56),0,ROUND(INDEX(實支實付_總保費!$B$4:$AE$183,$A14,CT$56)*$A$2,0))</f>
        <v>23</v>
      </c>
      <c r="CU14" s="94">
        <f ca="1">IF(ISNA(CU$56),0,ROUND(INDEX(重大燒燙傷_總保費!$B$4:$AE$183,$A14,CU$56)*$A$2,0))</f>
        <v>2</v>
      </c>
      <c r="CV14" s="94" t="b">
        <f ca="1">IF(CV$3&lt;&gt;0,MAX(1,ROUND(VLOOKUP(CV$3,費率表彙總!$L$4:$O$34,2,FALSE)*$B14*$A$2,0))+MAX(1,ROUND(INDEX(海突甲門診_總保費!$B$4:$GS$183,$A14,CV$56)*$A$2,0)+MAX(1,ROUND(INDEX(海突甲急診_總保費!$B$4:$GS$183,$A14,CV$56)*$A$2,0),0)))</f>
        <v>0</v>
      </c>
      <c r="CW14" s="94" t="b">
        <f ca="1">IF(CW$3&lt;&gt;0,MAX(1,ROUND(VLOOKUP(CW$3,費率表彙總!$L$4:$R$34,5,FALSE)*$B14*$A$2,0))+MAX(1,ROUND(INDEX(海突乙門診_總保費!$B$4:$GS$183,$A14,CW$56)*$A$2,0)+MAX(1,ROUND(INDEX(海突乙急診_總保費!$B$4:$GS$183,$A14,CW$56)*$A$2,0),0)))</f>
        <v>0</v>
      </c>
      <c r="CX14" s="94">
        <f ca="1">ROUND(VLOOKUP(CX$3,費率表彙總!$S$4:$T$34,2,FALSE)*$B14*$A$2,0)</f>
        <v>0</v>
      </c>
      <c r="CY14" s="94">
        <f ca="1">IF(ISNA(CY$3),0,ROUND(INDEX(旅遊不便費率!$B$5:$CA$184,$A14,CY$3)*$A$3,0))</f>
        <v>68</v>
      </c>
      <c r="CZ14" s="94">
        <f ca="1">IF(ISNA(CZ$3),0,ROUND(INDEX(旅遊不便費率!$B$5:$CA$184,$A14,CZ$3)*$A$3,0))</f>
        <v>346</v>
      </c>
      <c r="DA14" s="94">
        <f ca="1">IF(ISNA(DA$3),0,ROUND(INDEX(旅遊不便費率!$B$5:$CA$184,$A14,DA$3)*$A$3,0))</f>
        <v>12</v>
      </c>
      <c r="DB14" s="94">
        <f ca="1">IF(ISNA(DB$3),0,ROUND(INDEX(旅遊不便費率!$B$5:$CA$184,$A14,DB$3)*$A$3,0))</f>
        <v>44</v>
      </c>
      <c r="DC14" s="95">
        <f t="shared" ca="1" si="13"/>
        <v>709</v>
      </c>
      <c r="DD14" s="93">
        <f t="shared" ca="1" si="14"/>
        <v>354</v>
      </c>
      <c r="DE14" s="94"/>
      <c r="DF14" s="94"/>
      <c r="DG14" s="94">
        <f ca="1">ROUND(VLOOKUP(DG$3,費率表彙總!$F$4:$G$404,2,FALSE)*$B14*$A$2,0)</f>
        <v>0</v>
      </c>
      <c r="DH14" s="94">
        <f ca="1">ROUND(VLOOKUP(DH$3,費率表彙總!$H$4:$I$804,2,FALSE)*$B14*$A$2,0)</f>
        <v>0</v>
      </c>
      <c r="DI14" s="94">
        <f ca="1">IF(ISNA(DI$56),0,ROUND(INDEX(實支實付_總保費!$B$4:$AE$183,$A14,DI$56)*$A$2,0))</f>
        <v>23</v>
      </c>
      <c r="DJ14" s="94">
        <f ca="1">IF(ISNA(DJ$56),0,ROUND(INDEX(重大燒燙傷_總保費!$B$4:$AE$183,$A14,DJ$56)*$A$2,0))</f>
        <v>2</v>
      </c>
      <c r="DK14" s="94" t="b">
        <f ca="1">IF(DK$3&lt;&gt;0,MAX(1,ROUND(VLOOKUP(DK$3,費率表彙總!$L$4:$O$34,2,FALSE)*$B14*$A$2,0))+MAX(1,ROUND(INDEX(海突甲門診_總保費!$B$4:$GS$183,$A14,DK$56)*$A$2,0)+MAX(1,ROUND(INDEX(海突甲急診_總保費!$B$4:$GS$183,$A14,DK$56)*$A$2,0),0)))</f>
        <v>0</v>
      </c>
      <c r="DL14" s="94" t="b">
        <f ca="1">IF(DL$3&lt;&gt;0,MAX(1,ROUND(VLOOKUP(DL$3,費率表彙總!$L$4:$R$34,5,FALSE)*$B14*$A$2,0))+MAX(1,ROUND(INDEX(海突乙門診_總保費!$B$4:$GS$183,$A14,DL$56)*$A$2,0)+MAX(1,ROUND(INDEX(海突乙急診_總保費!$B$4:$GS$183,$A14,DL$56)*$A$2,0),0)))</f>
        <v>0</v>
      </c>
      <c r="DM14" s="94">
        <f ca="1">ROUND(VLOOKUP(DM$3,費率表彙總!$S$4:$T$34,2,FALSE)*$B14*$A$2,0)</f>
        <v>0</v>
      </c>
      <c r="DN14" s="94">
        <f ca="1">IF(ISNA(DN$3),0,ROUND(INDEX(旅遊不便費率!$B$5:$CA$184,$A14,DN$3)*$A$3,0))</f>
        <v>68</v>
      </c>
      <c r="DO14" s="94">
        <f ca="1">IF(ISNA(DO$3),0,ROUND(INDEX(旅遊不便費率!$B$5:$CA$184,$A14,DO$3)*$A$3,0))</f>
        <v>346</v>
      </c>
      <c r="DP14" s="94">
        <f ca="1">IF(ISNA(DP$3),0,ROUND(INDEX(旅遊不便費率!$B$5:$CA$184,$A14,DP$3)*$A$3,0))</f>
        <v>12</v>
      </c>
      <c r="DQ14" s="94">
        <f ca="1">IF(ISNA(DQ$3),0,ROUND(INDEX(旅遊不便費率!$B$5:$CA$184,$A14,DQ$3)*$A$3,0))</f>
        <v>44</v>
      </c>
      <c r="DR14" s="95">
        <f t="shared" ca="1" si="15"/>
        <v>849</v>
      </c>
      <c r="DS14" s="93">
        <f t="shared" ca="1" si="16"/>
        <v>557</v>
      </c>
      <c r="DT14" s="94"/>
      <c r="DU14" s="94"/>
      <c r="DV14" s="94">
        <f ca="1">ROUND(VLOOKUP(DV$3,費率表彙總!$F$4:$G$404,2,FALSE)*$B14*$A$2,0)</f>
        <v>0</v>
      </c>
      <c r="DW14" s="94">
        <f ca="1">ROUND(VLOOKUP(DW$3,費率表彙總!$H$4:$I$804,2,FALSE)*$B14*$A$2,0)</f>
        <v>0</v>
      </c>
      <c r="DX14" s="94">
        <f ca="1">IF(ISNA(DX$56),0,ROUND(INDEX(實支實付_總保費!$B$4:$AE$183,$A14,DX$56)*$A$2,0))</f>
        <v>23</v>
      </c>
      <c r="DY14" s="94">
        <f ca="1">IF(ISNA(DY$56),0,ROUND(INDEX(重大燒燙傷_總保費!$B$4:$AE$183,$A14,DY$56)*$A$2,0))</f>
        <v>2</v>
      </c>
      <c r="DZ14" s="94" t="b">
        <f ca="1">IF(DZ$3&lt;&gt;0,MAX(1,ROUND(VLOOKUP(DZ$3,費率表彙總!$L$4:$O$34,2,FALSE)*$B14*$A$2,0))+MAX(1,ROUND(INDEX(海突甲門診_總保費!$B$4:$GS$183,$A14,DZ$56)*$A$2,0)+MAX(1,ROUND(INDEX(海突甲急診_總保費!$B$4:$GS$183,$A14,DZ$56)*$A$2,0),0)))</f>
        <v>0</v>
      </c>
      <c r="EA14" s="94" t="b">
        <f ca="1">IF(EA$3&lt;&gt;0,MAX(1,ROUND(VLOOKUP(EA$3,費率表彙總!$L$4:$R$34,5,FALSE)*$B14*$A$2,0))+MAX(1,ROUND(INDEX(海突乙門診_總保費!$B$4:$GS$183,$A14,EA$56)*$A$2,0)+MAX(1,ROUND(INDEX(海突乙急診_總保費!$B$4:$GS$183,$A14,EA$56)*$A$2,0),0)))</f>
        <v>0</v>
      </c>
      <c r="EB14" s="94">
        <f ca="1">ROUND(VLOOKUP(EB$3,費率表彙總!$S$4:$T$34,2,FALSE)*$B14*$A$2,0)</f>
        <v>0</v>
      </c>
      <c r="EC14" s="94">
        <f ca="1">IF(ISNA(EC$3),0,ROUND(INDEX(旅遊不便費率!$B$5:$CA$184,$A14,EC$3)*$A$3,0))</f>
        <v>68</v>
      </c>
      <c r="ED14" s="94">
        <f ca="1">IF(ISNA(ED$3),0,ROUND(INDEX(旅遊不便費率!$B$5:$CA$184,$A14,ED$3)*$A$3,0))</f>
        <v>346</v>
      </c>
      <c r="EE14" s="94">
        <f ca="1">IF(ISNA(EE$3),0,ROUND(INDEX(旅遊不便費率!$B$5:$CA$184,$A14,EE$3)*$A$3,0))</f>
        <v>12</v>
      </c>
      <c r="EF14" s="94">
        <f ca="1">IF(ISNA(EF$3),0,ROUND(INDEX(旅遊不便費率!$B$5:$CA$184,$A14,EF$3)*$A$3,0))</f>
        <v>44</v>
      </c>
      <c r="EG14" s="95">
        <f t="shared" ca="1" si="17"/>
        <v>1052</v>
      </c>
      <c r="EH14" s="93">
        <f t="shared" ca="1" si="18"/>
        <v>689</v>
      </c>
      <c r="EI14" s="94"/>
      <c r="EJ14" s="94"/>
      <c r="EK14" s="94">
        <f ca="1">ROUND(VLOOKUP(EK$3,費率表彙總!$F$4:$G$404,2,FALSE)*$B14*$A$2,0)</f>
        <v>0</v>
      </c>
      <c r="EL14" s="94">
        <f ca="1">ROUND(VLOOKUP(EL$3,費率表彙總!$H$4:$I$804,2,FALSE)*$B14*$A$2,0)</f>
        <v>0</v>
      </c>
      <c r="EM14" s="94">
        <f ca="1">IF(ISNA(EM$56),0,ROUND(INDEX(實支實付_總保費!$B$4:$AE$183,$A14,EM$56)*$A$2,0))</f>
        <v>23</v>
      </c>
      <c r="EN14" s="94">
        <f ca="1">IF(ISNA(EN$56),0,ROUND(INDEX(重大燒燙傷_總保費!$B$4:$AE$183,$A14,EN$56)*$A$2,0))</f>
        <v>2</v>
      </c>
      <c r="EO14" s="94" t="b">
        <f ca="1">IF(EO$3&lt;&gt;0,MAX(1,ROUND(VLOOKUP(EO$3,費率表彙總!$L$4:$O$34,2,FALSE)*$B14*$A$2,0))+MAX(1,ROUND(INDEX(海突甲門診_總保費!$B$4:$GS$183,$A14,EO$56)*$A$2,0)+MAX(1,ROUND(INDEX(海突甲急診_總保費!$B$4:$GS$183,$A14,EO$56)*$A$2,0),0)))</f>
        <v>0</v>
      </c>
      <c r="EP14" s="94" t="b">
        <f ca="1">IF(EP$3&lt;&gt;0,MAX(1,ROUND(VLOOKUP(EP$3,費率表彙總!$L$4:$R$34,5,FALSE)*$B14*$A$2,0))+MAX(1,ROUND(INDEX(海突乙門診_總保費!$B$4:$GS$183,$A14,EP$56)*$A$2,0)+MAX(1,ROUND(INDEX(海突乙急診_總保費!$B$4:$GS$183,$A14,EP$56)*$A$2,0),0)))</f>
        <v>0</v>
      </c>
      <c r="EQ14" s="94">
        <f ca="1">ROUND(VLOOKUP(EQ$3,費率表彙總!$S$4:$T$34,2,FALSE)*$B14*$A$2,0)</f>
        <v>0</v>
      </c>
      <c r="ER14" s="94">
        <f ca="1">IF(ISNA(ER$3),0,ROUND(INDEX(旅遊不便費率!$B$5:$CA$184,$A14,ER$3)*$A$3,0))</f>
        <v>68</v>
      </c>
      <c r="ES14" s="94">
        <f ca="1">IF(ISNA(ES$3),0,ROUND(INDEX(旅遊不便費率!$B$5:$CA$184,$A14,ES$3)*$A$3,0))</f>
        <v>346</v>
      </c>
      <c r="ET14" s="94">
        <f ca="1">IF(ISNA(ET$3),0,ROUND(INDEX(旅遊不便費率!$B$5:$CA$184,$A14,ET$3)*$A$3,0))</f>
        <v>12</v>
      </c>
      <c r="EU14" s="94">
        <f ca="1">IF(ISNA(EU$3),0,ROUND(INDEX(旅遊不便費率!$B$5:$CA$184,$A14,EU$3)*$A$3,0))</f>
        <v>44</v>
      </c>
      <c r="EV14" s="95">
        <f t="shared" ca="1" si="19"/>
        <v>1184</v>
      </c>
      <c r="EW14" s="93">
        <f t="shared" ca="1" si="20"/>
        <v>490</v>
      </c>
      <c r="EX14" s="94"/>
      <c r="EY14" s="94"/>
      <c r="EZ14" s="94">
        <f ca="1">ROUND(VLOOKUP(EZ$3,費率表彙總!$F$4:$G$404,2,FALSE)*$B14*$A$2,0)</f>
        <v>0</v>
      </c>
      <c r="FA14" s="94">
        <f ca="1">ROUND(VLOOKUP(FA$3,費率表彙總!$H$4:$I$804,2,FALSE)*$B14*$A$2,0)</f>
        <v>0</v>
      </c>
      <c r="FB14" s="94">
        <f ca="1">IF(ISNA(FB$56),0,ROUND(INDEX(實支實付_總保費!$B$4:$AE$183,$A14,FB$56)*$A$2,0))</f>
        <v>329</v>
      </c>
      <c r="FC14" s="94">
        <f ca="1">IF(ISNA(FC$56),0,ROUND(INDEX(重大燒燙傷_總保費!$B$4:$AE$183,$A14,FC$56)*$A$2,0))</f>
        <v>20</v>
      </c>
      <c r="FD14" s="94" t="b">
        <f ca="1">IF(FD$3&lt;&gt;0,MAX(1,ROUND(VLOOKUP(FD$3,費率表彙總!$L$4:$O$34,2,FALSE)*$B14*$A$2,0))+MAX(1,ROUND(INDEX(海突甲門診_總保費!$B$4:$GS$183,$A14,FD$56)*$A$2,0)+MAX(1,ROUND(INDEX(海突甲急診_總保費!$B$4:$GS$183,$A14,FD$56)*$A$2,0),0)))</f>
        <v>0</v>
      </c>
      <c r="FE14" s="94">
        <f ca="1">IF(FE$3&lt;&gt;0,MAX(1,ROUND(VLOOKUP(FE$3,費率表彙總!$L$4:$R$34,5,FALSE)*$B14*$A$2,0))+MAX(1,ROUND(INDEX(海突乙門診_總保費!$B$4:$GS$183,$A14,FE$56)*$A$2,0)+MAX(1,ROUND(INDEX(海突乙急診_總保費!$B$4:$GS$183,$A14,FE$56)*$A$2,0),0)))</f>
        <v>717</v>
      </c>
      <c r="FF14" s="94">
        <f ca="1">ROUND(VLOOKUP(FF$3,費率表彙總!$S$4:$T$34,2,FALSE)*$B14*$A$2,0)</f>
        <v>0</v>
      </c>
      <c r="FG14" s="94">
        <f ca="1">IF(ISNA(FG$3),0,ROUND(INDEX(旅遊不便費率!$B$5:$CA$184,$A14,FG$3)*$A$3,0))</f>
        <v>68</v>
      </c>
      <c r="FH14" s="94">
        <f ca="1">IF(ISNA(FH$3),0,ROUND(INDEX(旅遊不便費率!$B$5:$CA$184,$A14,FH$3)*$A$3,0))</f>
        <v>541</v>
      </c>
      <c r="FI14" s="94">
        <f ca="1">IF(ISNA(FI$3),0,ROUND(INDEX(旅遊不便費率!$B$5:$CA$184,$A14,FI$3)*$A$3,0))</f>
        <v>26</v>
      </c>
      <c r="FJ14" s="94">
        <f ca="1">IF(ISNA(FJ$3),0,ROUND(INDEX(旅遊不便費率!$B$5:$CA$184,$A14,FJ$3)*$A$3,0))</f>
        <v>84</v>
      </c>
      <c r="FK14" s="95">
        <f t="shared" ca="1" si="21"/>
        <v>2275</v>
      </c>
      <c r="FL14" s="93">
        <f t="shared" ca="1" si="22"/>
        <v>214</v>
      </c>
      <c r="FM14" s="94"/>
      <c r="FN14" s="94"/>
      <c r="FO14" s="94">
        <f ca="1">ROUND(VLOOKUP(FO$3,費率表彙總!$F$4:$G$404,2,FALSE)*$B14*$A$2,0)</f>
        <v>0</v>
      </c>
      <c r="FP14" s="94">
        <f ca="1">ROUND(VLOOKUP(FP$3,費率表彙總!$H$4:$I$804,2,FALSE)*$B14*$A$2,0)</f>
        <v>0</v>
      </c>
      <c r="FQ14" s="94">
        <f ca="1">IF(ISNA(FQ$56),0,ROUND(INDEX(實支實付_總保費!$B$4:$AE$183,$A14,FQ$56)*$A$2,0))</f>
        <v>68</v>
      </c>
      <c r="FR14" s="94">
        <f ca="1">IF(ISNA(FR$56),0,ROUND(INDEX(重大燒燙傷_總保費!$B$4:$AE$183,$A14,FR$56)*$A$2,0))</f>
        <v>4</v>
      </c>
      <c r="FS14" s="94" t="b">
        <f ca="1">IF(FS$3&lt;&gt;0,MAX(1,ROUND(VLOOKUP(FS$3,費率表彙總!$L$4:$O$34,2,FALSE)*$B14*$A$2,0))+MAX(1,ROUND(INDEX(海突甲門診_總保費!$B$4:$GS$183,$A14,FS$56)*$A$2,0)+MAX(1,ROUND(INDEX(海突甲急診_總保費!$B$4:$GS$183,$A14,FS$56)*$A$2,0),0)))</f>
        <v>0</v>
      </c>
      <c r="FT14" s="94">
        <f ca="1">IF(FT$3&lt;&gt;0,MAX(1,ROUND(VLOOKUP(FT$3,費率表彙總!$L$4:$R$34,5,FALSE)*$B14*$A$2,0))+MAX(1,ROUND(INDEX(海突乙門診_總保費!$B$4:$GS$183,$A14,FT$56)*$A$2,0)+MAX(1,ROUND(INDEX(海突乙急診_總保費!$B$4:$GS$183,$A14,FT$56)*$A$2,0),0)))</f>
        <v>377</v>
      </c>
      <c r="FU14" s="94">
        <f ca="1">ROUND(VLOOKUP(FU$3,費率表彙總!$S$4:$T$34,2,FALSE)*$B14*$A$2,0)</f>
        <v>0</v>
      </c>
      <c r="FV14" s="94">
        <f ca="1">IF(ISNA(FV$3),0,ROUND(INDEX(旅遊不便費率!$B$5:$CA$184,$A14,FV$3)*$A$3,0))</f>
        <v>68</v>
      </c>
      <c r="FW14" s="94">
        <f ca="1">IF(ISNA(FW$3),0,ROUND(INDEX(旅遊不便費率!$B$5:$CA$184,$A14,FW$3)*$A$3,0))</f>
        <v>541</v>
      </c>
      <c r="FX14" s="94">
        <f ca="1">IF(ISNA(FX$3),0,ROUND(INDEX(旅遊不便費率!$B$5:$CA$184,$A14,FX$3)*$A$3,0))</f>
        <v>26</v>
      </c>
      <c r="FY14" s="94">
        <f ca="1">IF(ISNA(FY$3),0,ROUND(INDEX(旅遊不便費率!$B$5:$CA$184,$A14,FY$3)*$A$3,0))</f>
        <v>84</v>
      </c>
      <c r="FZ14" s="95">
        <f t="shared" ca="1" si="23"/>
        <v>1382</v>
      </c>
      <c r="GA14" s="93">
        <f t="shared" ca="1" si="24"/>
        <v>354</v>
      </c>
      <c r="GB14" s="94"/>
      <c r="GC14" s="94"/>
      <c r="GD14" s="94">
        <f ca="1">ROUND(VLOOKUP(GD$3,費率表彙總!$F$4:$G$404,2,FALSE)*$B14*$A$2,0)</f>
        <v>0</v>
      </c>
      <c r="GE14" s="94">
        <f ca="1">ROUND(VLOOKUP(GE$3,費率表彙總!$H$4:$I$804,2,FALSE)*$B14*$A$2,0)</f>
        <v>0</v>
      </c>
      <c r="GF14" s="94">
        <f ca="1">IF(ISNA(GF$56),0,ROUND(INDEX(實支實付_總保費!$B$4:$AE$183,$A14,GF$56)*$A$2,0))</f>
        <v>113</v>
      </c>
      <c r="GG14" s="94">
        <f ca="1">IF(ISNA(GG$56),0,ROUND(INDEX(重大燒燙傷_總保費!$B$4:$AE$183,$A14,GG$56)*$A$2,0))</f>
        <v>7</v>
      </c>
      <c r="GH14" s="94" t="b">
        <f ca="1">IF(GH$3&lt;&gt;0,MAX(1,ROUND(VLOOKUP(GH$3,費率表彙總!$L$4:$O$34,2,FALSE)*$B14*$A$2,0))+MAX(1,ROUND(INDEX(海突甲門診_總保費!$B$4:$GS$183,$A14,GH$56)*$A$2,0)+MAX(1,ROUND(INDEX(海突甲急診_總保費!$B$4:$GS$183,$A14,GH$56)*$A$2,0),0)))</f>
        <v>0</v>
      </c>
      <c r="GI14" s="94">
        <f ca="1">IF(GI$3&lt;&gt;0,MAX(1,ROUND(VLOOKUP(GI$3,費率表彙總!$L$4:$R$34,5,FALSE)*$B14*$A$2,0))+MAX(1,ROUND(INDEX(海突乙門診_總保費!$B$4:$GS$183,$A14,GI$56)*$A$2,0)+MAX(1,ROUND(INDEX(海突乙急診_總保費!$B$4:$GS$183,$A14,GI$56)*$A$2,0),0)))</f>
        <v>599</v>
      </c>
      <c r="GJ14" s="94">
        <f ca="1">ROUND(VLOOKUP(GJ$3,費率表彙總!$S$4:$T$34,2,FALSE)*$B14*$A$2,0)</f>
        <v>0</v>
      </c>
      <c r="GK14" s="94">
        <f ca="1">IF(ISNA(GK$3),0,ROUND(INDEX(旅遊不便費率!$B$5:$CA$184,$A14,GK$3)*$A$3,0))</f>
        <v>68</v>
      </c>
      <c r="GL14" s="94">
        <f ca="1">IF(ISNA(GL$3),0,ROUND(INDEX(旅遊不便費率!$B$5:$CA$184,$A14,GL$3)*$A$3,0))</f>
        <v>541</v>
      </c>
      <c r="GM14" s="94">
        <f ca="1">IF(ISNA(GM$3),0,ROUND(INDEX(旅遊不便費率!$B$5:$CA$184,$A14,GM$3)*$A$3,0))</f>
        <v>26</v>
      </c>
      <c r="GN14" s="94">
        <f ca="1">IF(ISNA(GN$3),0,ROUND(INDEX(旅遊不便費率!$B$5:$CA$184,$A14,GN$3)*$A$3,0))</f>
        <v>84</v>
      </c>
      <c r="GO14" s="95">
        <f t="shared" ca="1" si="25"/>
        <v>1792</v>
      </c>
      <c r="GP14" s="93">
        <f t="shared" ca="1" si="26"/>
        <v>354</v>
      </c>
      <c r="GQ14" s="94"/>
      <c r="GR14" s="94"/>
      <c r="GS14" s="94">
        <f ca="1">ROUND(VLOOKUP(GS$3,費率表彙總!$F$4:$G$404,2,FALSE)*$B14*$A$2,0)</f>
        <v>0</v>
      </c>
      <c r="GT14" s="94">
        <f ca="1">ROUND(VLOOKUP(GT$3,費率表彙總!$H$4:$I$804,2,FALSE)*$B14*$A$2,0)</f>
        <v>0</v>
      </c>
      <c r="GU14" s="94">
        <f ca="1">IF(ISNA(GU$56),0,ROUND(INDEX(實支實付_總保費!$B$4:$AE$183,$A14,GU$56)*$A$2,0))</f>
        <v>219</v>
      </c>
      <c r="GV14" s="94">
        <f ca="1">IF(ISNA(GV$56),0,ROUND(INDEX(重大燒燙傷_總保費!$B$4:$AE$183,$A14,GV$56)*$A$2,0))</f>
        <v>14</v>
      </c>
      <c r="GW14" s="94" t="b">
        <f ca="1">IF(GW$3&lt;&gt;0,MAX(1,ROUND(VLOOKUP(GW$3,費率表彙總!$L$4:$O$34,2,FALSE)*$B14*$A$2,0))+MAX(1,ROUND(INDEX(海突甲門診_總保費!$B$4:$GS$183,$A14,GW$56)*$A$2,0)+MAX(1,ROUND(INDEX(海突甲急診_總保費!$B$4:$GS$183,$A14,GW$56)*$A$2,0),0)))</f>
        <v>0</v>
      </c>
      <c r="GX14" s="94">
        <f ca="1">IF(GX$3&lt;&gt;0,MAX(1,ROUND(VLOOKUP(GX$3,費率表彙總!$L$4:$R$34,5,FALSE)*$B14*$A$2,0))+MAX(1,ROUND(INDEX(海突乙門診_總保費!$B$4:$GS$183,$A14,GX$56)*$A$2,0)+MAX(1,ROUND(INDEX(海突乙急診_總保費!$B$4:$GS$183,$A14,GX$56)*$A$2,0),0)))</f>
        <v>377</v>
      </c>
      <c r="GY14" s="94">
        <f ca="1">ROUND(VLOOKUP(GY$3,費率表彙總!$S$4:$T$34,2,FALSE)*$B14*$A$2,0)</f>
        <v>0</v>
      </c>
      <c r="GZ14" s="94">
        <f ca="1">IF(ISNA(GZ$3),0,ROUND(INDEX(旅遊不便費率!$B$5:$CA$184,$A14,GZ$3)*$A$3,0))</f>
        <v>68</v>
      </c>
      <c r="HA14" s="94">
        <f ca="1">IF(ISNA(HA$3),0,ROUND(INDEX(旅遊不便費率!$B$5:$CA$184,$A14,HA$3)*$A$3,0))</f>
        <v>541</v>
      </c>
      <c r="HB14" s="94">
        <f ca="1">IF(ISNA(HB$3),0,ROUND(INDEX(旅遊不便費率!$B$5:$CA$184,$A14,HB$3)*$A$3,0))</f>
        <v>26</v>
      </c>
      <c r="HC14" s="94">
        <f ca="1">IF(ISNA(HC$3),0,ROUND(INDEX(旅遊不便費率!$B$5:$CA$184,$A14,HC$3)*$A$3,0))</f>
        <v>84</v>
      </c>
      <c r="HD14" s="95">
        <f t="shared" ca="1" si="27"/>
        <v>1683</v>
      </c>
      <c r="HE14" s="93">
        <f t="shared" ca="1" si="28"/>
        <v>354</v>
      </c>
      <c r="HF14" s="94"/>
      <c r="HG14" s="94"/>
      <c r="HH14" s="94">
        <f ca="1">ROUND(VLOOKUP(HH$3,費率表彙總!$F$4:$G$404,2,FALSE)*$B14*$A$2,0)</f>
        <v>0</v>
      </c>
      <c r="HI14" s="94">
        <f ca="1">ROUND(VLOOKUP(HI$3,費率表彙總!$H$4:$I$804,2,FALSE)*$B14*$A$2,0)</f>
        <v>0</v>
      </c>
      <c r="HJ14" s="94">
        <f ca="1">IF(ISNA(HJ$56),0,ROUND(INDEX(實支實付_總保費!$B$4:$AE$183,$A14,HJ$56)*$A$2,0))</f>
        <v>219</v>
      </c>
      <c r="HK14" s="94">
        <f ca="1">IF(ISNA(HK$56),0,ROUND(INDEX(重大燒燙傷_總保費!$B$4:$AE$183,$A14,HK$56)*$A$2,0))</f>
        <v>14</v>
      </c>
      <c r="HL14" s="94" t="b">
        <f ca="1">IF(HL$3&lt;&gt;0,MAX(1,ROUND(VLOOKUP(HL$3,費率表彙總!$L$4:$O$34,2,FALSE)*$B14*$A$2,0))+MAX(1,ROUND(INDEX(海突甲門診_總保費!$B$4:$GS$183,$A14,HL$56)*$A$2,0)+MAX(1,ROUND(INDEX(海突甲急診_總保費!$B$4:$GS$183,$A14,HL$56)*$A$2,0),0)))</f>
        <v>0</v>
      </c>
      <c r="HM14" s="94">
        <f ca="1">IF(HM$3&lt;&gt;0,MAX(1,ROUND(VLOOKUP(HM$3,費率表彙總!$L$4:$R$34,5,FALSE)*$B14*$A$2,0))+MAX(1,ROUND(INDEX(海突乙門診_總保費!$B$4:$GS$183,$A14,HM$56)*$A$2,0)+MAX(1,ROUND(INDEX(海突乙急診_總保費!$B$4:$GS$183,$A14,HM$56)*$A$2,0),0)))</f>
        <v>377</v>
      </c>
      <c r="HN14" s="94">
        <f ca="1">ROUND(VLOOKUP(HN$3,費率表彙總!$S$4:$T$34,2,FALSE)*$B14*$A$2,0)</f>
        <v>0</v>
      </c>
      <c r="HO14" s="94">
        <f ca="1">IF(ISNA(HO$3),0,ROUND(INDEX(旅遊不便費率!$B$5:$CA$184,$A14,HO$3)*$A$3,0))</f>
        <v>68</v>
      </c>
      <c r="HP14" s="94">
        <f ca="1">IF(ISNA(HP$3),0,ROUND(INDEX(旅遊不便費率!$B$5:$CA$184,$A14,HP$3)*$A$3,0))</f>
        <v>541</v>
      </c>
      <c r="HQ14" s="94">
        <f ca="1">IF(ISNA(HQ$3),0,ROUND(INDEX(旅遊不便費率!$B$5:$CA$184,$A14,HQ$3)*$A$3,0))</f>
        <v>26</v>
      </c>
      <c r="HR14" s="94">
        <f ca="1">IF(ISNA(HR$3),0,ROUND(INDEX(旅遊不便費率!$B$5:$CA$184,$A14,HR$3)*$A$3,0))</f>
        <v>84</v>
      </c>
      <c r="HS14" s="95">
        <f t="shared" ca="1" si="29"/>
        <v>1683</v>
      </c>
    </row>
    <row r="15" spans="1:227">
      <c r="A15" s="83">
        <v>11</v>
      </c>
      <c r="B15" s="104">
        <f>VLOOKUP(A15,費率表彙總!$A$4:$B$183,2,FALSE)</f>
        <v>0.22600000000000001</v>
      </c>
      <c r="C15" s="93">
        <f t="shared" ca="1" si="0"/>
        <v>224</v>
      </c>
      <c r="D15" s="94"/>
      <c r="E15" s="94"/>
      <c r="F15" s="94">
        <f ca="1">ROUND(VLOOKUP(F$3,費率表彙總!$F$4:$G$404,2,FALSE)*$B15*$A$2,0)</f>
        <v>0</v>
      </c>
      <c r="G15" s="94">
        <f ca="1">ROUND(VLOOKUP(G$3,費率表彙總!$H$4:$I$804,2,FALSE)*$B15*$A$2,0)</f>
        <v>0</v>
      </c>
      <c r="H15" s="94">
        <f ca="1">IF(ISNA(H$56),0,ROUND(INDEX(實支實付_總保費!$B$4:$AE$183,$A15,H$56)*$A$2,0))</f>
        <v>0</v>
      </c>
      <c r="I15" s="94">
        <f ca="1">IF(ISNA(I$56),0,ROUND(INDEX(重大燒燙傷_總保費!$B$4:$AE$183,$A15,I$56)*$A$2,0))</f>
        <v>0</v>
      </c>
      <c r="J15" s="94" t="b">
        <f ca="1">IF(J$3&lt;&gt;0,MAX(1,ROUND(VLOOKUP(J$3,費率表彙總!$L$4:$O$34,2,FALSE)*$B15*$A$2,0))+MAX(1,ROUND(INDEX(海突甲門診_總保費!$B$4:$GS$183,$A15,J$56)*$A$2,0)+MAX(1,ROUND(INDEX(海突甲急診_總保費!$B$4:$GS$183,$A15,J$56)*$A$2,0),0)))</f>
        <v>0</v>
      </c>
      <c r="K15" s="94">
        <f ca="1">IF(K$3&lt;&gt;0,MAX(1,ROUND(VLOOKUP(K$3,費率表彙總!$L$4:$R$34,5,FALSE)*$B15*$A$2,0))+MAX(1,ROUND(INDEX(海突乙門診_總保費!$B$4:$GS$183,$A15,K$56)*$A$2,0)+MAX(1,ROUND(INDEX(海突乙急診_總保費!$B$4:$GS$183,$A15,K$56)*$A$2,0),0)))</f>
        <v>206</v>
      </c>
      <c r="L15" s="94">
        <f ca="1">ROUND(VLOOKUP(L$3,費率表彙總!$S$4:$T$34,2,FALSE)*$B15*$A$2,0)</f>
        <v>0</v>
      </c>
      <c r="M15" s="94">
        <f ca="1">IF(ISNA(M$3),0,ROUND(INDEX(旅遊不便費率!$B$5:$CA$184,$A15,M$3)*$A$3,0))</f>
        <v>0</v>
      </c>
      <c r="N15" s="94">
        <f ca="1">IF(ISNA(N$3),0,ROUND(INDEX(旅遊不便費率!$B$5:$CA$184,$A15,N$3)*$A$3,0))</f>
        <v>0</v>
      </c>
      <c r="O15" s="94">
        <f ca="1">IF(ISNA(O$3),0,ROUND(INDEX(旅遊不便費率!$B$5:$CA$184,$A15,O$3)*$A$3,0))</f>
        <v>0</v>
      </c>
      <c r="P15" s="94">
        <f ca="1">IF(ISNA(P$3),0,ROUND(INDEX(旅遊不便費率!$B$5:$CA$184,$A15,P$3)*$A$3,0))</f>
        <v>0</v>
      </c>
      <c r="Q15" s="95">
        <f t="shared" ca="1" si="1"/>
        <v>430</v>
      </c>
      <c r="R15" s="93">
        <f t="shared" ca="1" si="2"/>
        <v>224</v>
      </c>
      <c r="S15" s="94"/>
      <c r="T15" s="94"/>
      <c r="U15" s="94">
        <f ca="1">ROUND(VLOOKUP(U$3,費率表彙總!$F$4:$G$404,2,FALSE)*$B15*$A$2,0)</f>
        <v>0</v>
      </c>
      <c r="V15" s="94">
        <f ca="1">ROUND(VLOOKUP(V$3,費率表彙總!$H$4:$I$804,2,FALSE)*$B15*$A$2,0)</f>
        <v>0</v>
      </c>
      <c r="W15" s="94">
        <f ca="1">IF(ISNA(W$56),0,ROUND(INDEX(實支實付_總保費!$B$4:$AE$183,$A15,W$56)*$A$2,0))</f>
        <v>0</v>
      </c>
      <c r="X15" s="94">
        <f ca="1">IF(ISNA(X$56),0,ROUND(INDEX(重大燒燙傷_總保費!$B$4:$AE$183,$A15,X$56)*$A$2,0))</f>
        <v>0</v>
      </c>
      <c r="Y15" s="94" t="b">
        <f ca="1">IF(Y$3&lt;&gt;0,MAX(1,ROUND(VLOOKUP(Y$3,費率表彙總!$L$4:$O$34,2,FALSE)*$B15*$A$2,0))+MAX(1,ROUND(INDEX(海突甲門診_總保費!$B$4:$GS$183,$A15,Y$56)*$A$2,0)+MAX(1,ROUND(INDEX(海突甲急診_總保費!$B$4:$GS$183,$A15,Y$56)*$A$2,0),0)))</f>
        <v>0</v>
      </c>
      <c r="Z15" s="94">
        <f ca="1">IF(Z$3&lt;&gt;0,MAX(1,ROUND(VLOOKUP(Z$3,費率表彙總!$L$4:$R$34,5,FALSE)*$B15*$A$2,0))+MAX(1,ROUND(INDEX(海突乙門診_總保費!$B$4:$GS$183,$A15,Z$56)*$A$2,0)+MAX(1,ROUND(INDEX(海突乙急診_總保費!$B$4:$GS$183,$A15,Z$56)*$A$2,0),0)))</f>
        <v>206</v>
      </c>
      <c r="AA15" s="94">
        <f ca="1">ROUND(VLOOKUP(AA$3,費率表彙總!$S$4:$T$34,2,FALSE)*$B15*$A$2,0)</f>
        <v>0</v>
      </c>
      <c r="AB15" s="94">
        <f ca="1">IF(ISNA(AB$3),0,ROUND(INDEX(旅遊不便費率!$B$5:$CA$184,$A15,AB$3)*$A$3,0))</f>
        <v>0</v>
      </c>
      <c r="AC15" s="94">
        <f ca="1">IF(ISNA(AC$3),0,ROUND(INDEX(旅遊不便費率!$B$5:$CA$184,$A15,AC$3)*$A$3,0))</f>
        <v>0</v>
      </c>
      <c r="AD15" s="94">
        <f ca="1">IF(ISNA(AD$3),0,ROUND(INDEX(旅遊不便費率!$B$5:$CA$184,$A15,AD$3)*$A$3,0))</f>
        <v>0</v>
      </c>
      <c r="AE15" s="94">
        <f ca="1">IF(ISNA(AE$3),0,ROUND(INDEX(旅遊不便費率!$B$5:$CA$184,$A15,AE$3)*$A$3,0))</f>
        <v>0</v>
      </c>
      <c r="AF15" s="95">
        <f t="shared" ca="1" si="3"/>
        <v>430</v>
      </c>
      <c r="AG15" s="93">
        <f t="shared" ca="1" si="4"/>
        <v>368</v>
      </c>
      <c r="AH15" s="94"/>
      <c r="AI15" s="94"/>
      <c r="AJ15" s="94">
        <f ca="1">ROUND(VLOOKUP(AJ$3,費率表彙總!$F$4:$G$404,2,FALSE)*$B15*$A$2,0)</f>
        <v>0</v>
      </c>
      <c r="AK15" s="94">
        <f ca="1">ROUND(VLOOKUP(AK$3,費率表彙總!$H$4:$I$804,2,FALSE)*$B15*$A$2,0)</f>
        <v>0</v>
      </c>
      <c r="AL15" s="94">
        <f ca="1">IF(ISNA(AL$56),0,ROUND(INDEX(實支實付_總保費!$B$4:$AE$183,$A15,AL$56)*$A$2,0))</f>
        <v>0</v>
      </c>
      <c r="AM15" s="94">
        <f ca="1">IF(ISNA(AM$56),0,ROUND(INDEX(重大燒燙傷_總保費!$B$4:$AE$183,$A15,AM$56)*$A$2,0))</f>
        <v>0</v>
      </c>
      <c r="AN15" s="94" t="b">
        <f ca="1">IF(AN$3&lt;&gt;0,MAX(1,ROUND(VLOOKUP(AN$3,費率表彙總!$L$4:$O$34,2,FALSE)*$B15*$A$2,0))+MAX(1,ROUND(INDEX(海突甲門診_總保費!$B$4:$GS$183,$A15,AN$56)*$A$2,0)+MAX(1,ROUND(INDEX(海突甲急診_總保費!$B$4:$GS$183,$A15,AN$56)*$A$2,0),0)))</f>
        <v>0</v>
      </c>
      <c r="AO15" s="94">
        <f ca="1">IF(AO$3&lt;&gt;0,MAX(1,ROUND(VLOOKUP(AO$3,費率表彙總!$L$4:$R$34,5,FALSE)*$B15*$A$2,0))+MAX(1,ROUND(INDEX(海突乙門診_總保費!$B$4:$GS$183,$A15,AO$56)*$A$2,0)+MAX(1,ROUND(INDEX(海突乙急診_總保費!$B$4:$GS$183,$A15,AO$56)*$A$2,0),0)))</f>
        <v>334</v>
      </c>
      <c r="AP15" s="94">
        <f ca="1">ROUND(VLOOKUP(AP$3,費率表彙總!$S$4:$T$34,2,FALSE)*$B15*$A$2,0)</f>
        <v>0</v>
      </c>
      <c r="AQ15" s="94">
        <f ca="1">IF(ISNA(AQ$3),0,ROUND(INDEX(旅遊不便費率!$B$5:$CA$184,$A15,AQ$3)*$A$3,0))</f>
        <v>0</v>
      </c>
      <c r="AR15" s="94">
        <f ca="1">IF(ISNA(AR$3),0,ROUND(INDEX(旅遊不便費率!$B$5:$CA$184,$A15,AR$3)*$A$3,0))</f>
        <v>0</v>
      </c>
      <c r="AS15" s="94">
        <f ca="1">IF(ISNA(AS$3),0,ROUND(INDEX(旅遊不便費率!$B$5:$CA$184,$A15,AS$3)*$A$3,0))</f>
        <v>0</v>
      </c>
      <c r="AT15" s="94">
        <f ca="1">IF(ISNA(AT$3),0,ROUND(INDEX(旅遊不便費率!$B$5:$CA$184,$A15,AT$3)*$A$3,0))</f>
        <v>0</v>
      </c>
      <c r="AU15" s="95">
        <f t="shared" ca="1" si="5"/>
        <v>702</v>
      </c>
      <c r="AV15" s="93">
        <f t="shared" ca="1" si="6"/>
        <v>577</v>
      </c>
      <c r="AW15" s="94"/>
      <c r="AX15" s="94"/>
      <c r="AY15" s="94">
        <f ca="1">ROUND(VLOOKUP(AY$3,費率表彙總!$F$4:$G$404,2,FALSE)*$B15*$A$2,0)</f>
        <v>0</v>
      </c>
      <c r="AZ15" s="94">
        <f ca="1">ROUND(VLOOKUP(AZ$3,費率表彙總!$H$4:$I$804,2,FALSE)*$B15*$A$2,0)</f>
        <v>0</v>
      </c>
      <c r="BA15" s="94">
        <f ca="1">IF(ISNA(BA$56),0,ROUND(INDEX(實支實付_總保費!$B$4:$AE$183,$A15,BA$56)*$A$2,0))</f>
        <v>0</v>
      </c>
      <c r="BB15" s="94">
        <f ca="1">IF(ISNA(BB$56),0,ROUND(INDEX(重大燒燙傷_總保費!$B$4:$AE$183,$A15,BB$56)*$A$2,0))</f>
        <v>0</v>
      </c>
      <c r="BC15" s="94" t="b">
        <f ca="1">IF(BC$3&lt;&gt;0,MAX(1,ROUND(VLOOKUP(BC$3,費率表彙總!$L$4:$O$34,2,FALSE)*$B15*$A$2,0))+MAX(1,ROUND(INDEX(海突甲門診_總保費!$B$4:$GS$183,$A15,BC$56)*$A$2,0)+MAX(1,ROUND(INDEX(海突甲急診_總保費!$B$4:$GS$183,$A15,BC$56)*$A$2,0),0)))</f>
        <v>0</v>
      </c>
      <c r="BD15" s="94">
        <f ca="1">IF(BD$3&lt;&gt;0,MAX(1,ROUND(VLOOKUP(BD$3,費率表彙總!$L$4:$R$34,5,FALSE)*$B15*$A$2,0))+MAX(1,ROUND(INDEX(海突乙門診_總保費!$B$4:$GS$183,$A15,BD$56)*$A$2,0)+MAX(1,ROUND(INDEX(海突乙急診_總保費!$B$4:$GS$183,$A15,BD$56)*$A$2,0),0)))</f>
        <v>514</v>
      </c>
      <c r="BE15" s="94">
        <f ca="1">ROUND(VLOOKUP(BE$3,費率表彙總!$S$4:$T$34,2,FALSE)*$B15*$A$2,0)</f>
        <v>0</v>
      </c>
      <c r="BF15" s="94">
        <f ca="1">IF(ISNA(BF$3),0,ROUND(INDEX(旅遊不便費率!$B$5:$CA$184,$A15,BF$3)*$A$3,0))</f>
        <v>0</v>
      </c>
      <c r="BG15" s="94">
        <f ca="1">IF(ISNA(BG$3),0,ROUND(INDEX(旅遊不便費率!$B$5:$CA$184,$A15,BG$3)*$A$3,0))</f>
        <v>0</v>
      </c>
      <c r="BH15" s="94">
        <f ca="1">IF(ISNA(BH$3),0,ROUND(INDEX(旅遊不便費率!$B$5:$CA$184,$A15,BH$3)*$A$3,0))</f>
        <v>0</v>
      </c>
      <c r="BI15" s="94">
        <f ca="1">IF(ISNA(BI$3),0,ROUND(INDEX(旅遊不便費率!$B$5:$CA$184,$A15,BI$3)*$A$3,0))</f>
        <v>0</v>
      </c>
      <c r="BJ15" s="95">
        <f t="shared" ca="1" si="7"/>
        <v>1091</v>
      </c>
      <c r="BK15" s="93">
        <f t="shared" ca="1" si="8"/>
        <v>712</v>
      </c>
      <c r="BL15" s="94"/>
      <c r="BM15" s="94"/>
      <c r="BN15" s="94">
        <f ca="1">ROUND(VLOOKUP(BN$3,費率表彙總!$F$4:$G$404,2,FALSE)*$B15*$A$2,0)</f>
        <v>0</v>
      </c>
      <c r="BO15" s="94">
        <f ca="1">ROUND(VLOOKUP(BO$3,費率表彙總!$H$4:$I$804,2,FALSE)*$B15*$A$2,0)</f>
        <v>0</v>
      </c>
      <c r="BP15" s="94">
        <f ca="1">IF(ISNA(BP$56),0,ROUND(INDEX(實支實付_總保費!$B$4:$AE$183,$A15,BP$56)*$A$2,0))</f>
        <v>0</v>
      </c>
      <c r="BQ15" s="94">
        <f ca="1">IF(ISNA(BQ$56),0,ROUND(INDEX(重大燒燙傷_總保費!$B$4:$AE$183,$A15,BQ$56)*$A$2,0))</f>
        <v>0</v>
      </c>
      <c r="BR15" s="94" t="b">
        <f ca="1">IF(BR$3&lt;&gt;0,MAX(1,ROUND(VLOOKUP(BR$3,費率表彙總!$L$4:$O$34,2,FALSE)*$B15*$A$2,0))+MAX(1,ROUND(INDEX(海突甲門診_總保費!$B$4:$GS$183,$A15,BR$56)*$A$2,0)+MAX(1,ROUND(INDEX(海突甲急診_總保費!$B$4:$GS$183,$A15,BR$56)*$A$2,0),0)))</f>
        <v>0</v>
      </c>
      <c r="BS15" s="94">
        <f ca="1">IF(BS$3&lt;&gt;0,MAX(1,ROUND(VLOOKUP(BS$3,費率表彙總!$L$4:$R$34,5,FALSE)*$B15*$A$2,0))+MAX(1,ROUND(INDEX(海突乙門診_總保費!$B$4:$GS$183,$A15,BS$56)*$A$2,0)+MAX(1,ROUND(INDEX(海突乙急診_總保費!$B$4:$GS$183,$A15,BS$56)*$A$2,0),0)))</f>
        <v>627</v>
      </c>
      <c r="BT15" s="94">
        <f ca="1">ROUND(VLOOKUP(BT$3,費率表彙總!$S$4:$T$34,2,FALSE)*$B15*$A$2,0)</f>
        <v>0</v>
      </c>
      <c r="BU15" s="94">
        <f ca="1">IF(ISNA(BU$3),0,ROUND(INDEX(旅遊不便費率!$B$5:$CA$184,$A15,BU$3)*$A$3,0))</f>
        <v>0</v>
      </c>
      <c r="BV15" s="94">
        <f ca="1">IF(ISNA(BV$3),0,ROUND(INDEX(旅遊不便費率!$B$5:$CA$184,$A15,BV$3)*$A$3,0))</f>
        <v>0</v>
      </c>
      <c r="BW15" s="94">
        <f ca="1">IF(ISNA(BW$3),0,ROUND(INDEX(旅遊不便費率!$B$5:$CA$184,$A15,BW$3)*$A$3,0))</f>
        <v>0</v>
      </c>
      <c r="BX15" s="94">
        <f ca="1">IF(ISNA(BX$3),0,ROUND(INDEX(旅遊不便費率!$B$5:$CA$184,$A15,BX$3)*$A$3,0))</f>
        <v>0</v>
      </c>
      <c r="BY15" s="95">
        <f t="shared" ca="1" si="9"/>
        <v>1339</v>
      </c>
      <c r="BZ15" s="93">
        <f t="shared" ca="1" si="10"/>
        <v>150</v>
      </c>
      <c r="CA15" s="94"/>
      <c r="CB15" s="94"/>
      <c r="CC15" s="94">
        <f ca="1">ROUND(VLOOKUP(CC$3,費率表彙總!$F$4:$G$404,2,FALSE)*$B15*$A$2,0)</f>
        <v>0</v>
      </c>
      <c r="CD15" s="94">
        <f ca="1">ROUND(VLOOKUP(CD$3,費率表彙總!$H$4:$I$804,2,FALSE)*$B15*$A$2,0)</f>
        <v>0</v>
      </c>
      <c r="CE15" s="94">
        <f ca="1">IF(ISNA(CE$56),0,ROUND(INDEX(實支實付_總保費!$B$4:$AE$183,$A15,CE$56)*$A$2,0))</f>
        <v>24</v>
      </c>
      <c r="CF15" s="94">
        <f ca="1">IF(ISNA(CF$56),0,ROUND(INDEX(重大燒燙傷_總保費!$B$4:$AE$183,$A15,CF$56)*$A$2,0))</f>
        <v>2</v>
      </c>
      <c r="CG15" s="94" t="b">
        <f ca="1">IF(CG$3&lt;&gt;0,MAX(1,ROUND(VLOOKUP(CG$3,費率表彙總!$L$4:$O$34,2,FALSE)*$B15*$A$2,0))+MAX(1,ROUND(INDEX(海突甲門診_總保費!$B$4:$GS$183,$A15,CG$56)*$A$2,0)+MAX(1,ROUND(INDEX(海突甲急診_總保費!$B$4:$GS$183,$A15,CG$56)*$A$2,0),0)))</f>
        <v>0</v>
      </c>
      <c r="CH15" s="94" t="b">
        <f ca="1">IF(CH$3&lt;&gt;0,MAX(1,ROUND(VLOOKUP(CH$3,費率表彙總!$L$4:$R$34,5,FALSE)*$B15*$A$2,0))+MAX(1,ROUND(INDEX(海突乙門診_總保費!$B$4:$GS$183,$A15,CH$56)*$A$2,0)+MAX(1,ROUND(INDEX(海突乙急診_總保費!$B$4:$GS$183,$A15,CH$56)*$A$2,0),0)))</f>
        <v>0</v>
      </c>
      <c r="CI15" s="94">
        <f ca="1">ROUND(VLOOKUP(CI$3,費率表彙總!$S$4:$T$34,2,FALSE)*$B15*$A$2,0)</f>
        <v>0</v>
      </c>
      <c r="CJ15" s="94">
        <f ca="1">IF(ISNA(CJ$3),0,ROUND(INDEX(旅遊不便費率!$B$5:$CA$184,$A15,CJ$3)*$A$3,0))</f>
        <v>71</v>
      </c>
      <c r="CK15" s="94">
        <f ca="1">IF(ISNA(CK$3),0,ROUND(INDEX(旅遊不便費率!$B$5:$CA$184,$A15,CK$3)*$A$3,0))</f>
        <v>362</v>
      </c>
      <c r="CL15" s="94">
        <f ca="1">IF(ISNA(CL$3),0,ROUND(INDEX(旅遊不便費率!$B$5:$CA$184,$A15,CL$3)*$A$3,0))</f>
        <v>13</v>
      </c>
      <c r="CM15" s="94">
        <f ca="1">IF(ISNA(CM$3),0,ROUND(INDEX(旅遊不便費率!$B$5:$CA$184,$A15,CM$3)*$A$3,0))</f>
        <v>46</v>
      </c>
      <c r="CN15" s="95">
        <f t="shared" ca="1" si="11"/>
        <v>668</v>
      </c>
      <c r="CO15" s="93">
        <f t="shared" ca="1" si="12"/>
        <v>224</v>
      </c>
      <c r="CP15" s="94"/>
      <c r="CQ15" s="94"/>
      <c r="CR15" s="94">
        <f ca="1">ROUND(VLOOKUP(CR$3,費率表彙總!$F$4:$G$404,2,FALSE)*$B15*$A$2,0)</f>
        <v>0</v>
      </c>
      <c r="CS15" s="94">
        <f ca="1">ROUND(VLOOKUP(CS$3,費率表彙總!$H$4:$I$804,2,FALSE)*$B15*$A$2,0)</f>
        <v>0</v>
      </c>
      <c r="CT15" s="94">
        <f ca="1">IF(ISNA(CT$56),0,ROUND(INDEX(實支實付_總保費!$B$4:$AE$183,$A15,CT$56)*$A$2,0))</f>
        <v>24</v>
      </c>
      <c r="CU15" s="94">
        <f ca="1">IF(ISNA(CU$56),0,ROUND(INDEX(重大燒燙傷_總保費!$B$4:$AE$183,$A15,CU$56)*$A$2,0))</f>
        <v>2</v>
      </c>
      <c r="CV15" s="94" t="b">
        <f ca="1">IF(CV$3&lt;&gt;0,MAX(1,ROUND(VLOOKUP(CV$3,費率表彙總!$L$4:$O$34,2,FALSE)*$B15*$A$2,0))+MAX(1,ROUND(INDEX(海突甲門診_總保費!$B$4:$GS$183,$A15,CV$56)*$A$2,0)+MAX(1,ROUND(INDEX(海突甲急診_總保費!$B$4:$GS$183,$A15,CV$56)*$A$2,0),0)))</f>
        <v>0</v>
      </c>
      <c r="CW15" s="94" t="b">
        <f ca="1">IF(CW$3&lt;&gt;0,MAX(1,ROUND(VLOOKUP(CW$3,費率表彙總!$L$4:$R$34,5,FALSE)*$B15*$A$2,0))+MAX(1,ROUND(INDEX(海突乙門診_總保費!$B$4:$GS$183,$A15,CW$56)*$A$2,0)+MAX(1,ROUND(INDEX(海突乙急診_總保費!$B$4:$GS$183,$A15,CW$56)*$A$2,0),0)))</f>
        <v>0</v>
      </c>
      <c r="CX15" s="94">
        <f ca="1">ROUND(VLOOKUP(CX$3,費率表彙總!$S$4:$T$34,2,FALSE)*$B15*$A$2,0)</f>
        <v>0</v>
      </c>
      <c r="CY15" s="94">
        <f ca="1">IF(ISNA(CY$3),0,ROUND(INDEX(旅遊不便費率!$B$5:$CA$184,$A15,CY$3)*$A$3,0))</f>
        <v>71</v>
      </c>
      <c r="CZ15" s="94">
        <f ca="1">IF(ISNA(CZ$3),0,ROUND(INDEX(旅遊不便費率!$B$5:$CA$184,$A15,CZ$3)*$A$3,0))</f>
        <v>362</v>
      </c>
      <c r="DA15" s="94">
        <f ca="1">IF(ISNA(DA$3),0,ROUND(INDEX(旅遊不便費率!$B$5:$CA$184,$A15,DA$3)*$A$3,0))</f>
        <v>13</v>
      </c>
      <c r="DB15" s="94">
        <f ca="1">IF(ISNA(DB$3),0,ROUND(INDEX(旅遊不便費率!$B$5:$CA$184,$A15,DB$3)*$A$3,0))</f>
        <v>46</v>
      </c>
      <c r="DC15" s="95">
        <f t="shared" ca="1" si="13"/>
        <v>742</v>
      </c>
      <c r="DD15" s="93">
        <f t="shared" ca="1" si="14"/>
        <v>368</v>
      </c>
      <c r="DE15" s="94"/>
      <c r="DF15" s="94"/>
      <c r="DG15" s="94">
        <f ca="1">ROUND(VLOOKUP(DG$3,費率表彙總!$F$4:$G$404,2,FALSE)*$B15*$A$2,0)</f>
        <v>0</v>
      </c>
      <c r="DH15" s="94">
        <f ca="1">ROUND(VLOOKUP(DH$3,費率表彙總!$H$4:$I$804,2,FALSE)*$B15*$A$2,0)</f>
        <v>0</v>
      </c>
      <c r="DI15" s="94">
        <f ca="1">IF(ISNA(DI$56),0,ROUND(INDEX(實支實付_總保費!$B$4:$AE$183,$A15,DI$56)*$A$2,0))</f>
        <v>24</v>
      </c>
      <c r="DJ15" s="94">
        <f ca="1">IF(ISNA(DJ$56),0,ROUND(INDEX(重大燒燙傷_總保費!$B$4:$AE$183,$A15,DJ$56)*$A$2,0))</f>
        <v>2</v>
      </c>
      <c r="DK15" s="94" t="b">
        <f ca="1">IF(DK$3&lt;&gt;0,MAX(1,ROUND(VLOOKUP(DK$3,費率表彙總!$L$4:$O$34,2,FALSE)*$B15*$A$2,0))+MAX(1,ROUND(INDEX(海突甲門診_總保費!$B$4:$GS$183,$A15,DK$56)*$A$2,0)+MAX(1,ROUND(INDEX(海突甲急診_總保費!$B$4:$GS$183,$A15,DK$56)*$A$2,0),0)))</f>
        <v>0</v>
      </c>
      <c r="DL15" s="94" t="b">
        <f ca="1">IF(DL$3&lt;&gt;0,MAX(1,ROUND(VLOOKUP(DL$3,費率表彙總!$L$4:$R$34,5,FALSE)*$B15*$A$2,0))+MAX(1,ROUND(INDEX(海突乙門診_總保費!$B$4:$GS$183,$A15,DL$56)*$A$2,0)+MAX(1,ROUND(INDEX(海突乙急診_總保費!$B$4:$GS$183,$A15,DL$56)*$A$2,0),0)))</f>
        <v>0</v>
      </c>
      <c r="DM15" s="94">
        <f ca="1">ROUND(VLOOKUP(DM$3,費率表彙總!$S$4:$T$34,2,FALSE)*$B15*$A$2,0)</f>
        <v>0</v>
      </c>
      <c r="DN15" s="94">
        <f ca="1">IF(ISNA(DN$3),0,ROUND(INDEX(旅遊不便費率!$B$5:$CA$184,$A15,DN$3)*$A$3,0))</f>
        <v>71</v>
      </c>
      <c r="DO15" s="94">
        <f ca="1">IF(ISNA(DO$3),0,ROUND(INDEX(旅遊不便費率!$B$5:$CA$184,$A15,DO$3)*$A$3,0))</f>
        <v>362</v>
      </c>
      <c r="DP15" s="94">
        <f ca="1">IF(ISNA(DP$3),0,ROUND(INDEX(旅遊不便費率!$B$5:$CA$184,$A15,DP$3)*$A$3,0))</f>
        <v>13</v>
      </c>
      <c r="DQ15" s="94">
        <f ca="1">IF(ISNA(DQ$3),0,ROUND(INDEX(旅遊不便費率!$B$5:$CA$184,$A15,DQ$3)*$A$3,0))</f>
        <v>46</v>
      </c>
      <c r="DR15" s="95">
        <f t="shared" ca="1" si="15"/>
        <v>886</v>
      </c>
      <c r="DS15" s="93">
        <f t="shared" ca="1" si="16"/>
        <v>577</v>
      </c>
      <c r="DT15" s="94"/>
      <c r="DU15" s="94"/>
      <c r="DV15" s="94">
        <f ca="1">ROUND(VLOOKUP(DV$3,費率表彙總!$F$4:$G$404,2,FALSE)*$B15*$A$2,0)</f>
        <v>0</v>
      </c>
      <c r="DW15" s="94">
        <f ca="1">ROUND(VLOOKUP(DW$3,費率表彙總!$H$4:$I$804,2,FALSE)*$B15*$A$2,0)</f>
        <v>0</v>
      </c>
      <c r="DX15" s="94">
        <f ca="1">IF(ISNA(DX$56),0,ROUND(INDEX(實支實付_總保費!$B$4:$AE$183,$A15,DX$56)*$A$2,0))</f>
        <v>24</v>
      </c>
      <c r="DY15" s="94">
        <f ca="1">IF(ISNA(DY$56),0,ROUND(INDEX(重大燒燙傷_總保費!$B$4:$AE$183,$A15,DY$56)*$A$2,0))</f>
        <v>2</v>
      </c>
      <c r="DZ15" s="94" t="b">
        <f ca="1">IF(DZ$3&lt;&gt;0,MAX(1,ROUND(VLOOKUP(DZ$3,費率表彙總!$L$4:$O$34,2,FALSE)*$B15*$A$2,0))+MAX(1,ROUND(INDEX(海突甲門診_總保費!$B$4:$GS$183,$A15,DZ$56)*$A$2,0)+MAX(1,ROUND(INDEX(海突甲急診_總保費!$B$4:$GS$183,$A15,DZ$56)*$A$2,0),0)))</f>
        <v>0</v>
      </c>
      <c r="EA15" s="94" t="b">
        <f ca="1">IF(EA$3&lt;&gt;0,MAX(1,ROUND(VLOOKUP(EA$3,費率表彙總!$L$4:$R$34,5,FALSE)*$B15*$A$2,0))+MAX(1,ROUND(INDEX(海突乙門診_總保費!$B$4:$GS$183,$A15,EA$56)*$A$2,0)+MAX(1,ROUND(INDEX(海突乙急診_總保費!$B$4:$GS$183,$A15,EA$56)*$A$2,0),0)))</f>
        <v>0</v>
      </c>
      <c r="EB15" s="94">
        <f ca="1">ROUND(VLOOKUP(EB$3,費率表彙總!$S$4:$T$34,2,FALSE)*$B15*$A$2,0)</f>
        <v>0</v>
      </c>
      <c r="EC15" s="94">
        <f ca="1">IF(ISNA(EC$3),0,ROUND(INDEX(旅遊不便費率!$B$5:$CA$184,$A15,EC$3)*$A$3,0))</f>
        <v>71</v>
      </c>
      <c r="ED15" s="94">
        <f ca="1">IF(ISNA(ED$3),0,ROUND(INDEX(旅遊不便費率!$B$5:$CA$184,$A15,ED$3)*$A$3,0))</f>
        <v>362</v>
      </c>
      <c r="EE15" s="94">
        <f ca="1">IF(ISNA(EE$3),0,ROUND(INDEX(旅遊不便費率!$B$5:$CA$184,$A15,EE$3)*$A$3,0))</f>
        <v>13</v>
      </c>
      <c r="EF15" s="94">
        <f ca="1">IF(ISNA(EF$3),0,ROUND(INDEX(旅遊不便費率!$B$5:$CA$184,$A15,EF$3)*$A$3,0))</f>
        <v>46</v>
      </c>
      <c r="EG15" s="95">
        <f t="shared" ca="1" si="17"/>
        <v>1095</v>
      </c>
      <c r="EH15" s="93">
        <f t="shared" ca="1" si="18"/>
        <v>712</v>
      </c>
      <c r="EI15" s="94"/>
      <c r="EJ15" s="94"/>
      <c r="EK15" s="94">
        <f ca="1">ROUND(VLOOKUP(EK$3,費率表彙總!$F$4:$G$404,2,FALSE)*$B15*$A$2,0)</f>
        <v>0</v>
      </c>
      <c r="EL15" s="94">
        <f ca="1">ROUND(VLOOKUP(EL$3,費率表彙總!$H$4:$I$804,2,FALSE)*$B15*$A$2,0)</f>
        <v>0</v>
      </c>
      <c r="EM15" s="94">
        <f ca="1">IF(ISNA(EM$56),0,ROUND(INDEX(實支實付_總保費!$B$4:$AE$183,$A15,EM$56)*$A$2,0))</f>
        <v>24</v>
      </c>
      <c r="EN15" s="94">
        <f ca="1">IF(ISNA(EN$56),0,ROUND(INDEX(重大燒燙傷_總保費!$B$4:$AE$183,$A15,EN$56)*$A$2,0))</f>
        <v>2</v>
      </c>
      <c r="EO15" s="94" t="b">
        <f ca="1">IF(EO$3&lt;&gt;0,MAX(1,ROUND(VLOOKUP(EO$3,費率表彙總!$L$4:$O$34,2,FALSE)*$B15*$A$2,0))+MAX(1,ROUND(INDEX(海突甲門診_總保費!$B$4:$GS$183,$A15,EO$56)*$A$2,0)+MAX(1,ROUND(INDEX(海突甲急診_總保費!$B$4:$GS$183,$A15,EO$56)*$A$2,0),0)))</f>
        <v>0</v>
      </c>
      <c r="EP15" s="94" t="b">
        <f ca="1">IF(EP$3&lt;&gt;0,MAX(1,ROUND(VLOOKUP(EP$3,費率表彙總!$L$4:$R$34,5,FALSE)*$B15*$A$2,0))+MAX(1,ROUND(INDEX(海突乙門診_總保費!$B$4:$GS$183,$A15,EP$56)*$A$2,0)+MAX(1,ROUND(INDEX(海突乙急診_總保費!$B$4:$GS$183,$A15,EP$56)*$A$2,0),0)))</f>
        <v>0</v>
      </c>
      <c r="EQ15" s="94">
        <f ca="1">ROUND(VLOOKUP(EQ$3,費率表彙總!$S$4:$T$34,2,FALSE)*$B15*$A$2,0)</f>
        <v>0</v>
      </c>
      <c r="ER15" s="94">
        <f ca="1">IF(ISNA(ER$3),0,ROUND(INDEX(旅遊不便費率!$B$5:$CA$184,$A15,ER$3)*$A$3,0))</f>
        <v>71</v>
      </c>
      <c r="ES15" s="94">
        <f ca="1">IF(ISNA(ES$3),0,ROUND(INDEX(旅遊不便費率!$B$5:$CA$184,$A15,ES$3)*$A$3,0))</f>
        <v>362</v>
      </c>
      <c r="ET15" s="94">
        <f ca="1">IF(ISNA(ET$3),0,ROUND(INDEX(旅遊不便費率!$B$5:$CA$184,$A15,ET$3)*$A$3,0))</f>
        <v>13</v>
      </c>
      <c r="EU15" s="94">
        <f ca="1">IF(ISNA(EU$3),0,ROUND(INDEX(旅遊不便費率!$B$5:$CA$184,$A15,EU$3)*$A$3,0))</f>
        <v>46</v>
      </c>
      <c r="EV15" s="95">
        <f t="shared" ca="1" si="19"/>
        <v>1230</v>
      </c>
      <c r="EW15" s="93">
        <f t="shared" ca="1" si="20"/>
        <v>508</v>
      </c>
      <c r="EX15" s="94"/>
      <c r="EY15" s="94"/>
      <c r="EZ15" s="94">
        <f ca="1">ROUND(VLOOKUP(EZ$3,費率表彙總!$F$4:$G$404,2,FALSE)*$B15*$A$2,0)</f>
        <v>0</v>
      </c>
      <c r="FA15" s="94">
        <f ca="1">ROUND(VLOOKUP(FA$3,費率表彙總!$H$4:$I$804,2,FALSE)*$B15*$A$2,0)</f>
        <v>0</v>
      </c>
      <c r="FB15" s="94">
        <f ca="1">IF(ISNA(FB$56),0,ROUND(INDEX(實支實付_總保費!$B$4:$AE$183,$A15,FB$56)*$A$2,0))</f>
        <v>341</v>
      </c>
      <c r="FC15" s="94">
        <f ca="1">IF(ISNA(FC$56),0,ROUND(INDEX(重大燒燙傷_總保費!$B$4:$AE$183,$A15,FC$56)*$A$2,0))</f>
        <v>21</v>
      </c>
      <c r="FD15" s="94" t="b">
        <f ca="1">IF(FD$3&lt;&gt;0,MAX(1,ROUND(VLOOKUP(FD$3,費率表彙總!$L$4:$O$34,2,FALSE)*$B15*$A$2,0))+MAX(1,ROUND(INDEX(海突甲門診_總保費!$B$4:$GS$183,$A15,FD$56)*$A$2,0)+MAX(1,ROUND(INDEX(海突甲急診_總保費!$B$4:$GS$183,$A15,FD$56)*$A$2,0),0)))</f>
        <v>0</v>
      </c>
      <c r="FE15" s="94">
        <f ca="1">IF(FE$3&lt;&gt;0,MAX(1,ROUND(VLOOKUP(FE$3,費率表彙總!$L$4:$R$34,5,FALSE)*$B15*$A$2,0))+MAX(1,ROUND(INDEX(海突乙門診_總保費!$B$4:$GS$183,$A15,FE$56)*$A$2,0)+MAX(1,ROUND(INDEX(海突乙急診_總保費!$B$4:$GS$183,$A15,FE$56)*$A$2,0),0)))</f>
        <v>752</v>
      </c>
      <c r="FF15" s="94">
        <f ca="1">ROUND(VLOOKUP(FF$3,費率表彙總!$S$4:$T$34,2,FALSE)*$B15*$A$2,0)</f>
        <v>0</v>
      </c>
      <c r="FG15" s="94">
        <f ca="1">IF(ISNA(FG$3),0,ROUND(INDEX(旅遊不便費率!$B$5:$CA$184,$A15,FG$3)*$A$3,0))</f>
        <v>71</v>
      </c>
      <c r="FH15" s="94">
        <f ca="1">IF(ISNA(FH$3),0,ROUND(INDEX(旅遊不便費率!$B$5:$CA$184,$A15,FH$3)*$A$3,0))</f>
        <v>567</v>
      </c>
      <c r="FI15" s="94">
        <f ca="1">IF(ISNA(FI$3),0,ROUND(INDEX(旅遊不便費率!$B$5:$CA$184,$A15,FI$3)*$A$3,0))</f>
        <v>27</v>
      </c>
      <c r="FJ15" s="94">
        <f ca="1">IF(ISNA(FJ$3),0,ROUND(INDEX(旅遊不便費率!$B$5:$CA$184,$A15,FJ$3)*$A$3,0))</f>
        <v>87</v>
      </c>
      <c r="FK15" s="95">
        <f t="shared" ca="1" si="21"/>
        <v>2374</v>
      </c>
      <c r="FL15" s="93">
        <f t="shared" ca="1" si="22"/>
        <v>224</v>
      </c>
      <c r="FM15" s="94"/>
      <c r="FN15" s="94"/>
      <c r="FO15" s="94">
        <f ca="1">ROUND(VLOOKUP(FO$3,費率表彙總!$F$4:$G$404,2,FALSE)*$B15*$A$2,0)</f>
        <v>0</v>
      </c>
      <c r="FP15" s="94">
        <f ca="1">ROUND(VLOOKUP(FP$3,費率表彙總!$H$4:$I$804,2,FALSE)*$B15*$A$2,0)</f>
        <v>0</v>
      </c>
      <c r="FQ15" s="94">
        <f ca="1">IF(ISNA(FQ$56),0,ROUND(INDEX(實支實付_總保費!$B$4:$AE$183,$A15,FQ$56)*$A$2,0))</f>
        <v>71</v>
      </c>
      <c r="FR15" s="94">
        <f ca="1">IF(ISNA(FR$56),0,ROUND(INDEX(重大燒燙傷_總保費!$B$4:$AE$183,$A15,FR$56)*$A$2,0))</f>
        <v>5</v>
      </c>
      <c r="FS15" s="94" t="b">
        <f ca="1">IF(FS$3&lt;&gt;0,MAX(1,ROUND(VLOOKUP(FS$3,費率表彙總!$L$4:$O$34,2,FALSE)*$B15*$A$2,0))+MAX(1,ROUND(INDEX(海突甲門診_總保費!$B$4:$GS$183,$A15,FS$56)*$A$2,0)+MAX(1,ROUND(INDEX(海突甲急診_總保費!$B$4:$GS$183,$A15,FS$56)*$A$2,0),0)))</f>
        <v>0</v>
      </c>
      <c r="FT15" s="94">
        <f ca="1">IF(FT$3&lt;&gt;0,MAX(1,ROUND(VLOOKUP(FT$3,費率表彙總!$L$4:$R$34,5,FALSE)*$B15*$A$2,0))+MAX(1,ROUND(INDEX(海突乙門診_總保費!$B$4:$GS$183,$A15,FT$56)*$A$2,0)+MAX(1,ROUND(INDEX(海突乙急診_總保費!$B$4:$GS$183,$A15,FT$56)*$A$2,0),0)))</f>
        <v>394</v>
      </c>
      <c r="FU15" s="94">
        <f ca="1">ROUND(VLOOKUP(FU$3,費率表彙總!$S$4:$T$34,2,FALSE)*$B15*$A$2,0)</f>
        <v>0</v>
      </c>
      <c r="FV15" s="94">
        <f ca="1">IF(ISNA(FV$3),0,ROUND(INDEX(旅遊不便費率!$B$5:$CA$184,$A15,FV$3)*$A$3,0))</f>
        <v>71</v>
      </c>
      <c r="FW15" s="94">
        <f ca="1">IF(ISNA(FW$3),0,ROUND(INDEX(旅遊不便費率!$B$5:$CA$184,$A15,FW$3)*$A$3,0))</f>
        <v>567</v>
      </c>
      <c r="FX15" s="94">
        <f ca="1">IF(ISNA(FX$3),0,ROUND(INDEX(旅遊不便費率!$B$5:$CA$184,$A15,FX$3)*$A$3,0))</f>
        <v>27</v>
      </c>
      <c r="FY15" s="94">
        <f ca="1">IF(ISNA(FY$3),0,ROUND(INDEX(旅遊不便費率!$B$5:$CA$184,$A15,FY$3)*$A$3,0))</f>
        <v>87</v>
      </c>
      <c r="FZ15" s="95">
        <f t="shared" ca="1" si="23"/>
        <v>1446</v>
      </c>
      <c r="GA15" s="93">
        <f t="shared" ca="1" si="24"/>
        <v>368</v>
      </c>
      <c r="GB15" s="94"/>
      <c r="GC15" s="94"/>
      <c r="GD15" s="94">
        <f ca="1">ROUND(VLOOKUP(GD$3,費率表彙總!$F$4:$G$404,2,FALSE)*$B15*$A$2,0)</f>
        <v>0</v>
      </c>
      <c r="GE15" s="94">
        <f ca="1">ROUND(VLOOKUP(GE$3,費率表彙總!$H$4:$I$804,2,FALSE)*$B15*$A$2,0)</f>
        <v>0</v>
      </c>
      <c r="GF15" s="94">
        <f ca="1">IF(ISNA(GF$56),0,ROUND(INDEX(實支實付_總保費!$B$4:$AE$183,$A15,GF$56)*$A$2,0))</f>
        <v>117</v>
      </c>
      <c r="GG15" s="94">
        <f ca="1">IF(ISNA(GG$56),0,ROUND(INDEX(重大燒燙傷_總保費!$B$4:$AE$183,$A15,GG$56)*$A$2,0))</f>
        <v>8</v>
      </c>
      <c r="GH15" s="94" t="b">
        <f ca="1">IF(GH$3&lt;&gt;0,MAX(1,ROUND(VLOOKUP(GH$3,費率表彙總!$L$4:$O$34,2,FALSE)*$B15*$A$2,0))+MAX(1,ROUND(INDEX(海突甲門診_總保費!$B$4:$GS$183,$A15,GH$56)*$A$2,0)+MAX(1,ROUND(INDEX(海突甲急診_總保費!$B$4:$GS$183,$A15,GH$56)*$A$2,0),0)))</f>
        <v>0</v>
      </c>
      <c r="GI15" s="94">
        <f ca="1">IF(GI$3&lt;&gt;0,MAX(1,ROUND(VLOOKUP(GI$3,費率表彙總!$L$4:$R$34,5,FALSE)*$B15*$A$2,0))+MAX(1,ROUND(INDEX(海突乙門診_總保費!$B$4:$GS$183,$A15,GI$56)*$A$2,0)+MAX(1,ROUND(INDEX(海突乙急診_總保費!$B$4:$GS$183,$A15,GI$56)*$A$2,0),0)))</f>
        <v>627</v>
      </c>
      <c r="GJ15" s="94">
        <f ca="1">ROUND(VLOOKUP(GJ$3,費率表彙總!$S$4:$T$34,2,FALSE)*$B15*$A$2,0)</f>
        <v>0</v>
      </c>
      <c r="GK15" s="94">
        <f ca="1">IF(ISNA(GK$3),0,ROUND(INDEX(旅遊不便費率!$B$5:$CA$184,$A15,GK$3)*$A$3,0))</f>
        <v>71</v>
      </c>
      <c r="GL15" s="94">
        <f ca="1">IF(ISNA(GL$3),0,ROUND(INDEX(旅遊不便費率!$B$5:$CA$184,$A15,GL$3)*$A$3,0))</f>
        <v>567</v>
      </c>
      <c r="GM15" s="94">
        <f ca="1">IF(ISNA(GM$3),0,ROUND(INDEX(旅遊不便費率!$B$5:$CA$184,$A15,GM$3)*$A$3,0))</f>
        <v>27</v>
      </c>
      <c r="GN15" s="94">
        <f ca="1">IF(ISNA(GN$3),0,ROUND(INDEX(旅遊不便費率!$B$5:$CA$184,$A15,GN$3)*$A$3,0))</f>
        <v>87</v>
      </c>
      <c r="GO15" s="95">
        <f t="shared" ca="1" si="25"/>
        <v>1872</v>
      </c>
      <c r="GP15" s="93">
        <f t="shared" ca="1" si="26"/>
        <v>368</v>
      </c>
      <c r="GQ15" s="94"/>
      <c r="GR15" s="94"/>
      <c r="GS15" s="94">
        <f ca="1">ROUND(VLOOKUP(GS$3,費率表彙總!$F$4:$G$404,2,FALSE)*$B15*$A$2,0)</f>
        <v>0</v>
      </c>
      <c r="GT15" s="94">
        <f ca="1">ROUND(VLOOKUP(GT$3,費率表彙總!$H$4:$I$804,2,FALSE)*$B15*$A$2,0)</f>
        <v>0</v>
      </c>
      <c r="GU15" s="94">
        <f ca="1">IF(ISNA(GU$56),0,ROUND(INDEX(實支實付_總保費!$B$4:$AE$183,$A15,GU$56)*$A$2,0))</f>
        <v>226</v>
      </c>
      <c r="GV15" s="94">
        <f ca="1">IF(ISNA(GV$56),0,ROUND(INDEX(重大燒燙傷_總保費!$B$4:$AE$183,$A15,GV$56)*$A$2,0))</f>
        <v>14</v>
      </c>
      <c r="GW15" s="94" t="b">
        <f ca="1">IF(GW$3&lt;&gt;0,MAX(1,ROUND(VLOOKUP(GW$3,費率表彙總!$L$4:$O$34,2,FALSE)*$B15*$A$2,0))+MAX(1,ROUND(INDEX(海突甲門診_總保費!$B$4:$GS$183,$A15,GW$56)*$A$2,0)+MAX(1,ROUND(INDEX(海突甲急診_總保費!$B$4:$GS$183,$A15,GW$56)*$A$2,0),0)))</f>
        <v>0</v>
      </c>
      <c r="GX15" s="94">
        <f ca="1">IF(GX$3&lt;&gt;0,MAX(1,ROUND(VLOOKUP(GX$3,費率表彙總!$L$4:$R$34,5,FALSE)*$B15*$A$2,0))+MAX(1,ROUND(INDEX(海突乙門診_總保費!$B$4:$GS$183,$A15,GX$56)*$A$2,0)+MAX(1,ROUND(INDEX(海突乙急診_總保費!$B$4:$GS$183,$A15,GX$56)*$A$2,0),0)))</f>
        <v>394</v>
      </c>
      <c r="GY15" s="94">
        <f ca="1">ROUND(VLOOKUP(GY$3,費率表彙總!$S$4:$T$34,2,FALSE)*$B15*$A$2,0)</f>
        <v>0</v>
      </c>
      <c r="GZ15" s="94">
        <f ca="1">IF(ISNA(GZ$3),0,ROUND(INDEX(旅遊不便費率!$B$5:$CA$184,$A15,GZ$3)*$A$3,0))</f>
        <v>71</v>
      </c>
      <c r="HA15" s="94">
        <f ca="1">IF(ISNA(HA$3),0,ROUND(INDEX(旅遊不便費率!$B$5:$CA$184,$A15,HA$3)*$A$3,0))</f>
        <v>567</v>
      </c>
      <c r="HB15" s="94">
        <f ca="1">IF(ISNA(HB$3),0,ROUND(INDEX(旅遊不便費率!$B$5:$CA$184,$A15,HB$3)*$A$3,0))</f>
        <v>27</v>
      </c>
      <c r="HC15" s="94">
        <f ca="1">IF(ISNA(HC$3),0,ROUND(INDEX(旅遊不便費率!$B$5:$CA$184,$A15,HC$3)*$A$3,0))</f>
        <v>87</v>
      </c>
      <c r="HD15" s="95">
        <f t="shared" ca="1" si="27"/>
        <v>1754</v>
      </c>
      <c r="HE15" s="93">
        <f t="shared" ca="1" si="28"/>
        <v>368</v>
      </c>
      <c r="HF15" s="94"/>
      <c r="HG15" s="94"/>
      <c r="HH15" s="94">
        <f ca="1">ROUND(VLOOKUP(HH$3,費率表彙總!$F$4:$G$404,2,FALSE)*$B15*$A$2,0)</f>
        <v>0</v>
      </c>
      <c r="HI15" s="94">
        <f ca="1">ROUND(VLOOKUP(HI$3,費率表彙總!$H$4:$I$804,2,FALSE)*$B15*$A$2,0)</f>
        <v>0</v>
      </c>
      <c r="HJ15" s="94">
        <f ca="1">IF(ISNA(HJ$56),0,ROUND(INDEX(實支實付_總保費!$B$4:$AE$183,$A15,HJ$56)*$A$2,0))</f>
        <v>226</v>
      </c>
      <c r="HK15" s="94">
        <f ca="1">IF(ISNA(HK$56),0,ROUND(INDEX(重大燒燙傷_總保費!$B$4:$AE$183,$A15,HK$56)*$A$2,0))</f>
        <v>14</v>
      </c>
      <c r="HL15" s="94" t="b">
        <f ca="1">IF(HL$3&lt;&gt;0,MAX(1,ROUND(VLOOKUP(HL$3,費率表彙總!$L$4:$O$34,2,FALSE)*$B15*$A$2,0))+MAX(1,ROUND(INDEX(海突甲門診_總保費!$B$4:$GS$183,$A15,HL$56)*$A$2,0)+MAX(1,ROUND(INDEX(海突甲急診_總保費!$B$4:$GS$183,$A15,HL$56)*$A$2,0),0)))</f>
        <v>0</v>
      </c>
      <c r="HM15" s="94">
        <f ca="1">IF(HM$3&lt;&gt;0,MAX(1,ROUND(VLOOKUP(HM$3,費率表彙總!$L$4:$R$34,5,FALSE)*$B15*$A$2,0))+MAX(1,ROUND(INDEX(海突乙門診_總保費!$B$4:$GS$183,$A15,HM$56)*$A$2,0)+MAX(1,ROUND(INDEX(海突乙急診_總保費!$B$4:$GS$183,$A15,HM$56)*$A$2,0),0)))</f>
        <v>394</v>
      </c>
      <c r="HN15" s="94">
        <f ca="1">ROUND(VLOOKUP(HN$3,費率表彙總!$S$4:$T$34,2,FALSE)*$B15*$A$2,0)</f>
        <v>0</v>
      </c>
      <c r="HO15" s="94">
        <f ca="1">IF(ISNA(HO$3),0,ROUND(INDEX(旅遊不便費率!$B$5:$CA$184,$A15,HO$3)*$A$3,0))</f>
        <v>71</v>
      </c>
      <c r="HP15" s="94">
        <f ca="1">IF(ISNA(HP$3),0,ROUND(INDEX(旅遊不便費率!$B$5:$CA$184,$A15,HP$3)*$A$3,0))</f>
        <v>567</v>
      </c>
      <c r="HQ15" s="94">
        <f ca="1">IF(ISNA(HQ$3),0,ROUND(INDEX(旅遊不便費率!$B$5:$CA$184,$A15,HQ$3)*$A$3,0))</f>
        <v>27</v>
      </c>
      <c r="HR15" s="94">
        <f ca="1">IF(ISNA(HR$3),0,ROUND(INDEX(旅遊不便費率!$B$5:$CA$184,$A15,HR$3)*$A$3,0))</f>
        <v>87</v>
      </c>
      <c r="HS15" s="95">
        <f t="shared" ca="1" si="29"/>
        <v>1754</v>
      </c>
    </row>
    <row r="16" spans="1:227">
      <c r="A16" s="83">
        <v>12</v>
      </c>
      <c r="B16" s="104">
        <f>VLOOKUP(A16,費率表彙總!$A$4:$B$183,2,FALSE)</f>
        <v>0.23599999999999999</v>
      </c>
      <c r="C16" s="93">
        <f t="shared" ca="1" si="0"/>
        <v>233</v>
      </c>
      <c r="D16" s="94"/>
      <c r="E16" s="94"/>
      <c r="F16" s="94">
        <f ca="1">ROUND(VLOOKUP(F$3,費率表彙總!$F$4:$G$404,2,FALSE)*$B16*$A$2,0)</f>
        <v>0</v>
      </c>
      <c r="G16" s="94">
        <f ca="1">ROUND(VLOOKUP(G$3,費率表彙總!$H$4:$I$804,2,FALSE)*$B16*$A$2,0)</f>
        <v>0</v>
      </c>
      <c r="H16" s="94">
        <f ca="1">IF(ISNA(H$56),0,ROUND(INDEX(實支實付_總保費!$B$4:$AE$183,$A16,H$56)*$A$2,0))</f>
        <v>0</v>
      </c>
      <c r="I16" s="94">
        <f ca="1">IF(ISNA(I$56),0,ROUND(INDEX(重大燒燙傷_總保費!$B$4:$AE$183,$A16,I$56)*$A$2,0))</f>
        <v>0</v>
      </c>
      <c r="J16" s="94" t="b">
        <f ca="1">IF(J$3&lt;&gt;0,MAX(1,ROUND(VLOOKUP(J$3,費率表彙總!$L$4:$O$34,2,FALSE)*$B16*$A$2,0))+MAX(1,ROUND(INDEX(海突甲門診_總保費!$B$4:$GS$183,$A16,J$56)*$A$2,0)+MAX(1,ROUND(INDEX(海突甲急診_總保費!$B$4:$GS$183,$A16,J$56)*$A$2,0),0)))</f>
        <v>0</v>
      </c>
      <c r="K16" s="94">
        <f ca="1">IF(K$3&lt;&gt;0,MAX(1,ROUND(VLOOKUP(K$3,費率表彙總!$L$4:$R$34,5,FALSE)*$B16*$A$2,0))+MAX(1,ROUND(INDEX(海突乙門診_總保費!$B$4:$GS$183,$A16,K$56)*$A$2,0)+MAX(1,ROUND(INDEX(海突乙急診_總保費!$B$4:$GS$183,$A16,K$56)*$A$2,0),0)))</f>
        <v>215</v>
      </c>
      <c r="L16" s="94">
        <f ca="1">ROUND(VLOOKUP(L$3,費率表彙總!$S$4:$T$34,2,FALSE)*$B16*$A$2,0)</f>
        <v>0</v>
      </c>
      <c r="M16" s="94">
        <f ca="1">IF(ISNA(M$3),0,ROUND(INDEX(旅遊不便費率!$B$5:$CA$184,$A16,M$3)*$A$3,0))</f>
        <v>0</v>
      </c>
      <c r="N16" s="94">
        <f ca="1">IF(ISNA(N$3),0,ROUND(INDEX(旅遊不便費率!$B$5:$CA$184,$A16,N$3)*$A$3,0))</f>
        <v>0</v>
      </c>
      <c r="O16" s="94">
        <f ca="1">IF(ISNA(O$3),0,ROUND(INDEX(旅遊不便費率!$B$5:$CA$184,$A16,O$3)*$A$3,0))</f>
        <v>0</v>
      </c>
      <c r="P16" s="94">
        <f ca="1">IF(ISNA(P$3),0,ROUND(INDEX(旅遊不便費率!$B$5:$CA$184,$A16,P$3)*$A$3,0))</f>
        <v>0</v>
      </c>
      <c r="Q16" s="95">
        <f t="shared" ca="1" si="1"/>
        <v>448</v>
      </c>
      <c r="R16" s="93">
        <f t="shared" ca="1" si="2"/>
        <v>233</v>
      </c>
      <c r="S16" s="94"/>
      <c r="T16" s="94"/>
      <c r="U16" s="94">
        <f ca="1">ROUND(VLOOKUP(U$3,費率表彙總!$F$4:$G$404,2,FALSE)*$B16*$A$2,0)</f>
        <v>0</v>
      </c>
      <c r="V16" s="94">
        <f ca="1">ROUND(VLOOKUP(V$3,費率表彙總!$H$4:$I$804,2,FALSE)*$B16*$A$2,0)</f>
        <v>0</v>
      </c>
      <c r="W16" s="94">
        <f ca="1">IF(ISNA(W$56),0,ROUND(INDEX(實支實付_總保費!$B$4:$AE$183,$A16,W$56)*$A$2,0))</f>
        <v>0</v>
      </c>
      <c r="X16" s="94">
        <f ca="1">IF(ISNA(X$56),0,ROUND(INDEX(重大燒燙傷_總保費!$B$4:$AE$183,$A16,X$56)*$A$2,0))</f>
        <v>0</v>
      </c>
      <c r="Y16" s="94" t="b">
        <f ca="1">IF(Y$3&lt;&gt;0,MAX(1,ROUND(VLOOKUP(Y$3,費率表彙總!$L$4:$O$34,2,FALSE)*$B16*$A$2,0))+MAX(1,ROUND(INDEX(海突甲門診_總保費!$B$4:$GS$183,$A16,Y$56)*$A$2,0)+MAX(1,ROUND(INDEX(海突甲急診_總保費!$B$4:$GS$183,$A16,Y$56)*$A$2,0),0)))</f>
        <v>0</v>
      </c>
      <c r="Z16" s="94">
        <f ca="1">IF(Z$3&lt;&gt;0,MAX(1,ROUND(VLOOKUP(Z$3,費率表彙總!$L$4:$R$34,5,FALSE)*$B16*$A$2,0))+MAX(1,ROUND(INDEX(海突乙門診_總保費!$B$4:$GS$183,$A16,Z$56)*$A$2,0)+MAX(1,ROUND(INDEX(海突乙急診_總保費!$B$4:$GS$183,$A16,Z$56)*$A$2,0),0)))</f>
        <v>215</v>
      </c>
      <c r="AA16" s="94">
        <f ca="1">ROUND(VLOOKUP(AA$3,費率表彙總!$S$4:$T$34,2,FALSE)*$B16*$A$2,0)</f>
        <v>0</v>
      </c>
      <c r="AB16" s="94">
        <f ca="1">IF(ISNA(AB$3),0,ROUND(INDEX(旅遊不便費率!$B$5:$CA$184,$A16,AB$3)*$A$3,0))</f>
        <v>0</v>
      </c>
      <c r="AC16" s="94">
        <f ca="1">IF(ISNA(AC$3),0,ROUND(INDEX(旅遊不便費率!$B$5:$CA$184,$A16,AC$3)*$A$3,0))</f>
        <v>0</v>
      </c>
      <c r="AD16" s="94">
        <f ca="1">IF(ISNA(AD$3),0,ROUND(INDEX(旅遊不便費率!$B$5:$CA$184,$A16,AD$3)*$A$3,0))</f>
        <v>0</v>
      </c>
      <c r="AE16" s="94">
        <f ca="1">IF(ISNA(AE$3),0,ROUND(INDEX(旅遊不便費率!$B$5:$CA$184,$A16,AE$3)*$A$3,0))</f>
        <v>0</v>
      </c>
      <c r="AF16" s="95">
        <f t="shared" ca="1" si="3"/>
        <v>448</v>
      </c>
      <c r="AG16" s="93">
        <f t="shared" ca="1" si="4"/>
        <v>382</v>
      </c>
      <c r="AH16" s="94"/>
      <c r="AI16" s="94"/>
      <c r="AJ16" s="94">
        <f ca="1">ROUND(VLOOKUP(AJ$3,費率表彙總!$F$4:$G$404,2,FALSE)*$B16*$A$2,0)</f>
        <v>0</v>
      </c>
      <c r="AK16" s="94">
        <f ca="1">ROUND(VLOOKUP(AK$3,費率表彙總!$H$4:$I$804,2,FALSE)*$B16*$A$2,0)</f>
        <v>0</v>
      </c>
      <c r="AL16" s="94">
        <f ca="1">IF(ISNA(AL$56),0,ROUND(INDEX(實支實付_總保費!$B$4:$AE$183,$A16,AL$56)*$A$2,0))</f>
        <v>0</v>
      </c>
      <c r="AM16" s="94">
        <f ca="1">IF(ISNA(AM$56),0,ROUND(INDEX(重大燒燙傷_總保費!$B$4:$AE$183,$A16,AM$56)*$A$2,0))</f>
        <v>0</v>
      </c>
      <c r="AN16" s="94" t="b">
        <f ca="1">IF(AN$3&lt;&gt;0,MAX(1,ROUND(VLOOKUP(AN$3,費率表彙總!$L$4:$O$34,2,FALSE)*$B16*$A$2,0))+MAX(1,ROUND(INDEX(海突甲門診_總保費!$B$4:$GS$183,$A16,AN$56)*$A$2,0)+MAX(1,ROUND(INDEX(海突甲急診_總保費!$B$4:$GS$183,$A16,AN$56)*$A$2,0),0)))</f>
        <v>0</v>
      </c>
      <c r="AO16" s="94">
        <f ca="1">IF(AO$3&lt;&gt;0,MAX(1,ROUND(VLOOKUP(AO$3,費率表彙總!$L$4:$R$34,5,FALSE)*$B16*$A$2,0))+MAX(1,ROUND(INDEX(海突乙門診_總保費!$B$4:$GS$183,$A16,AO$56)*$A$2,0)+MAX(1,ROUND(INDEX(海突乙急診_總保費!$B$4:$GS$183,$A16,AO$56)*$A$2,0),0)))</f>
        <v>348</v>
      </c>
      <c r="AP16" s="94">
        <f ca="1">ROUND(VLOOKUP(AP$3,費率表彙總!$S$4:$T$34,2,FALSE)*$B16*$A$2,0)</f>
        <v>0</v>
      </c>
      <c r="AQ16" s="94">
        <f ca="1">IF(ISNA(AQ$3),0,ROUND(INDEX(旅遊不便費率!$B$5:$CA$184,$A16,AQ$3)*$A$3,0))</f>
        <v>0</v>
      </c>
      <c r="AR16" s="94">
        <f ca="1">IF(ISNA(AR$3),0,ROUND(INDEX(旅遊不便費率!$B$5:$CA$184,$A16,AR$3)*$A$3,0))</f>
        <v>0</v>
      </c>
      <c r="AS16" s="94">
        <f ca="1">IF(ISNA(AS$3),0,ROUND(INDEX(旅遊不便費率!$B$5:$CA$184,$A16,AS$3)*$A$3,0))</f>
        <v>0</v>
      </c>
      <c r="AT16" s="94">
        <f ca="1">IF(ISNA(AT$3),0,ROUND(INDEX(旅遊不便費率!$B$5:$CA$184,$A16,AT$3)*$A$3,0))</f>
        <v>0</v>
      </c>
      <c r="AU16" s="95">
        <f t="shared" ca="1" si="5"/>
        <v>730</v>
      </c>
      <c r="AV16" s="93">
        <f t="shared" ca="1" si="6"/>
        <v>597</v>
      </c>
      <c r="AW16" s="94"/>
      <c r="AX16" s="94"/>
      <c r="AY16" s="94">
        <f ca="1">ROUND(VLOOKUP(AY$3,費率表彙總!$F$4:$G$404,2,FALSE)*$B16*$A$2,0)</f>
        <v>0</v>
      </c>
      <c r="AZ16" s="94">
        <f ca="1">ROUND(VLOOKUP(AZ$3,費率表彙總!$H$4:$I$804,2,FALSE)*$B16*$A$2,0)</f>
        <v>0</v>
      </c>
      <c r="BA16" s="94">
        <f ca="1">IF(ISNA(BA$56),0,ROUND(INDEX(實支實付_總保費!$B$4:$AE$183,$A16,BA$56)*$A$2,0))</f>
        <v>0</v>
      </c>
      <c r="BB16" s="94">
        <f ca="1">IF(ISNA(BB$56),0,ROUND(INDEX(重大燒燙傷_總保費!$B$4:$AE$183,$A16,BB$56)*$A$2,0))</f>
        <v>0</v>
      </c>
      <c r="BC16" s="94" t="b">
        <f ca="1">IF(BC$3&lt;&gt;0,MAX(1,ROUND(VLOOKUP(BC$3,費率表彙總!$L$4:$O$34,2,FALSE)*$B16*$A$2,0))+MAX(1,ROUND(INDEX(海突甲門診_總保費!$B$4:$GS$183,$A16,BC$56)*$A$2,0)+MAX(1,ROUND(INDEX(海突甲急診_總保費!$B$4:$GS$183,$A16,BC$56)*$A$2,0),0)))</f>
        <v>0</v>
      </c>
      <c r="BD16" s="94">
        <f ca="1">IF(BD$3&lt;&gt;0,MAX(1,ROUND(VLOOKUP(BD$3,費率表彙總!$L$4:$R$34,5,FALSE)*$B16*$A$2,0))+MAX(1,ROUND(INDEX(海突乙門診_總保費!$B$4:$GS$183,$A16,BD$56)*$A$2,0)+MAX(1,ROUND(INDEX(海突乙急診_總保費!$B$4:$GS$183,$A16,BD$56)*$A$2,0),0)))</f>
        <v>536</v>
      </c>
      <c r="BE16" s="94">
        <f ca="1">ROUND(VLOOKUP(BE$3,費率表彙總!$S$4:$T$34,2,FALSE)*$B16*$A$2,0)</f>
        <v>0</v>
      </c>
      <c r="BF16" s="94">
        <f ca="1">IF(ISNA(BF$3),0,ROUND(INDEX(旅遊不便費率!$B$5:$CA$184,$A16,BF$3)*$A$3,0))</f>
        <v>0</v>
      </c>
      <c r="BG16" s="94">
        <f ca="1">IF(ISNA(BG$3),0,ROUND(INDEX(旅遊不便費率!$B$5:$CA$184,$A16,BG$3)*$A$3,0))</f>
        <v>0</v>
      </c>
      <c r="BH16" s="94">
        <f ca="1">IF(ISNA(BH$3),0,ROUND(INDEX(旅遊不便費率!$B$5:$CA$184,$A16,BH$3)*$A$3,0))</f>
        <v>0</v>
      </c>
      <c r="BI16" s="94">
        <f ca="1">IF(ISNA(BI$3),0,ROUND(INDEX(旅遊不便費率!$B$5:$CA$184,$A16,BI$3)*$A$3,0))</f>
        <v>0</v>
      </c>
      <c r="BJ16" s="95">
        <f t="shared" ca="1" si="7"/>
        <v>1133</v>
      </c>
      <c r="BK16" s="93">
        <f t="shared" ca="1" si="8"/>
        <v>734</v>
      </c>
      <c r="BL16" s="94"/>
      <c r="BM16" s="94"/>
      <c r="BN16" s="94">
        <f ca="1">ROUND(VLOOKUP(BN$3,費率表彙總!$F$4:$G$404,2,FALSE)*$B16*$A$2,0)</f>
        <v>0</v>
      </c>
      <c r="BO16" s="94">
        <f ca="1">ROUND(VLOOKUP(BO$3,費率表彙總!$H$4:$I$804,2,FALSE)*$B16*$A$2,0)</f>
        <v>0</v>
      </c>
      <c r="BP16" s="94">
        <f ca="1">IF(ISNA(BP$56),0,ROUND(INDEX(實支實付_總保費!$B$4:$AE$183,$A16,BP$56)*$A$2,0))</f>
        <v>0</v>
      </c>
      <c r="BQ16" s="94">
        <f ca="1">IF(ISNA(BQ$56),0,ROUND(INDEX(重大燒燙傷_總保費!$B$4:$AE$183,$A16,BQ$56)*$A$2,0))</f>
        <v>0</v>
      </c>
      <c r="BR16" s="94" t="b">
        <f ca="1">IF(BR$3&lt;&gt;0,MAX(1,ROUND(VLOOKUP(BR$3,費率表彙總!$L$4:$O$34,2,FALSE)*$B16*$A$2,0))+MAX(1,ROUND(INDEX(海突甲門診_總保費!$B$4:$GS$183,$A16,BR$56)*$A$2,0)+MAX(1,ROUND(INDEX(海突甲急診_總保費!$B$4:$GS$183,$A16,BR$56)*$A$2,0),0)))</f>
        <v>0</v>
      </c>
      <c r="BS16" s="94">
        <f ca="1">IF(BS$3&lt;&gt;0,MAX(1,ROUND(VLOOKUP(BS$3,費率表彙總!$L$4:$R$34,5,FALSE)*$B16*$A$2,0))+MAX(1,ROUND(INDEX(海突乙門診_總保費!$B$4:$GS$183,$A16,BS$56)*$A$2,0)+MAX(1,ROUND(INDEX(海突乙急診_總保費!$B$4:$GS$183,$A16,BS$56)*$A$2,0),0)))</f>
        <v>654</v>
      </c>
      <c r="BT16" s="94">
        <f ca="1">ROUND(VLOOKUP(BT$3,費率表彙總!$S$4:$T$34,2,FALSE)*$B16*$A$2,0)</f>
        <v>0</v>
      </c>
      <c r="BU16" s="94">
        <f ca="1">IF(ISNA(BU$3),0,ROUND(INDEX(旅遊不便費率!$B$5:$CA$184,$A16,BU$3)*$A$3,0))</f>
        <v>0</v>
      </c>
      <c r="BV16" s="94">
        <f ca="1">IF(ISNA(BV$3),0,ROUND(INDEX(旅遊不便費率!$B$5:$CA$184,$A16,BV$3)*$A$3,0))</f>
        <v>0</v>
      </c>
      <c r="BW16" s="94">
        <f ca="1">IF(ISNA(BW$3),0,ROUND(INDEX(旅遊不便費率!$B$5:$CA$184,$A16,BW$3)*$A$3,0))</f>
        <v>0</v>
      </c>
      <c r="BX16" s="94">
        <f ca="1">IF(ISNA(BX$3),0,ROUND(INDEX(旅遊不便費率!$B$5:$CA$184,$A16,BX$3)*$A$3,0))</f>
        <v>0</v>
      </c>
      <c r="BY16" s="95">
        <f t="shared" ca="1" si="9"/>
        <v>1388</v>
      </c>
      <c r="BZ16" s="93">
        <f t="shared" ca="1" si="10"/>
        <v>156</v>
      </c>
      <c r="CA16" s="94"/>
      <c r="CB16" s="94"/>
      <c r="CC16" s="94">
        <f ca="1">ROUND(VLOOKUP(CC$3,費率表彙總!$F$4:$G$404,2,FALSE)*$B16*$A$2,0)</f>
        <v>0</v>
      </c>
      <c r="CD16" s="94">
        <f ca="1">ROUND(VLOOKUP(CD$3,費率表彙總!$H$4:$I$804,2,FALSE)*$B16*$A$2,0)</f>
        <v>0</v>
      </c>
      <c r="CE16" s="94">
        <f ca="1">IF(ISNA(CE$56),0,ROUND(INDEX(實支實付_總保費!$B$4:$AE$183,$A16,CE$56)*$A$2,0))</f>
        <v>25</v>
      </c>
      <c r="CF16" s="94">
        <f ca="1">IF(ISNA(CF$56),0,ROUND(INDEX(重大燒燙傷_總保費!$B$4:$AE$183,$A16,CF$56)*$A$2,0))</f>
        <v>2</v>
      </c>
      <c r="CG16" s="94" t="b">
        <f ca="1">IF(CG$3&lt;&gt;0,MAX(1,ROUND(VLOOKUP(CG$3,費率表彙總!$L$4:$O$34,2,FALSE)*$B16*$A$2,0))+MAX(1,ROUND(INDEX(海突甲門診_總保費!$B$4:$GS$183,$A16,CG$56)*$A$2,0)+MAX(1,ROUND(INDEX(海突甲急診_總保費!$B$4:$GS$183,$A16,CG$56)*$A$2,0),0)))</f>
        <v>0</v>
      </c>
      <c r="CH16" s="94" t="b">
        <f ca="1">IF(CH$3&lt;&gt;0,MAX(1,ROUND(VLOOKUP(CH$3,費率表彙總!$L$4:$R$34,5,FALSE)*$B16*$A$2,0))+MAX(1,ROUND(INDEX(海突乙門診_總保費!$B$4:$GS$183,$A16,CH$56)*$A$2,0)+MAX(1,ROUND(INDEX(海突乙急診_總保費!$B$4:$GS$183,$A16,CH$56)*$A$2,0),0)))</f>
        <v>0</v>
      </c>
      <c r="CI16" s="94">
        <f ca="1">ROUND(VLOOKUP(CI$3,費率表彙總!$S$4:$T$34,2,FALSE)*$B16*$A$2,0)</f>
        <v>0</v>
      </c>
      <c r="CJ16" s="94">
        <f ca="1">IF(ISNA(CJ$3),0,ROUND(INDEX(旅遊不便費率!$B$5:$CA$184,$A16,CJ$3)*$A$3,0))</f>
        <v>75</v>
      </c>
      <c r="CK16" s="94">
        <f ca="1">IF(ISNA(CK$3),0,ROUND(INDEX(旅遊不便費率!$B$5:$CA$184,$A16,CK$3)*$A$3,0))</f>
        <v>378</v>
      </c>
      <c r="CL16" s="94">
        <f ca="1">IF(ISNA(CL$3),0,ROUND(INDEX(旅遊不便費率!$B$5:$CA$184,$A16,CL$3)*$A$3,0))</f>
        <v>13</v>
      </c>
      <c r="CM16" s="94">
        <f ca="1">IF(ISNA(CM$3),0,ROUND(INDEX(旅遊不便費率!$B$5:$CA$184,$A16,CM$3)*$A$3,0))</f>
        <v>48</v>
      </c>
      <c r="CN16" s="95">
        <f t="shared" ca="1" si="11"/>
        <v>697</v>
      </c>
      <c r="CO16" s="93">
        <f t="shared" ca="1" si="12"/>
        <v>233</v>
      </c>
      <c r="CP16" s="94"/>
      <c r="CQ16" s="94"/>
      <c r="CR16" s="94">
        <f ca="1">ROUND(VLOOKUP(CR$3,費率表彙總!$F$4:$G$404,2,FALSE)*$B16*$A$2,0)</f>
        <v>0</v>
      </c>
      <c r="CS16" s="94">
        <f ca="1">ROUND(VLOOKUP(CS$3,費率表彙總!$H$4:$I$804,2,FALSE)*$B16*$A$2,0)</f>
        <v>0</v>
      </c>
      <c r="CT16" s="94">
        <f ca="1">IF(ISNA(CT$56),0,ROUND(INDEX(實支實付_總保費!$B$4:$AE$183,$A16,CT$56)*$A$2,0))</f>
        <v>25</v>
      </c>
      <c r="CU16" s="94">
        <f ca="1">IF(ISNA(CU$56),0,ROUND(INDEX(重大燒燙傷_總保費!$B$4:$AE$183,$A16,CU$56)*$A$2,0))</f>
        <v>2</v>
      </c>
      <c r="CV16" s="94" t="b">
        <f ca="1">IF(CV$3&lt;&gt;0,MAX(1,ROUND(VLOOKUP(CV$3,費率表彙總!$L$4:$O$34,2,FALSE)*$B16*$A$2,0))+MAX(1,ROUND(INDEX(海突甲門診_總保費!$B$4:$GS$183,$A16,CV$56)*$A$2,0)+MAX(1,ROUND(INDEX(海突甲急診_總保費!$B$4:$GS$183,$A16,CV$56)*$A$2,0),0)))</f>
        <v>0</v>
      </c>
      <c r="CW16" s="94" t="b">
        <f ca="1">IF(CW$3&lt;&gt;0,MAX(1,ROUND(VLOOKUP(CW$3,費率表彙總!$L$4:$R$34,5,FALSE)*$B16*$A$2,0))+MAX(1,ROUND(INDEX(海突乙門診_總保費!$B$4:$GS$183,$A16,CW$56)*$A$2,0)+MAX(1,ROUND(INDEX(海突乙急診_總保費!$B$4:$GS$183,$A16,CW$56)*$A$2,0),0)))</f>
        <v>0</v>
      </c>
      <c r="CX16" s="94">
        <f ca="1">ROUND(VLOOKUP(CX$3,費率表彙總!$S$4:$T$34,2,FALSE)*$B16*$A$2,0)</f>
        <v>0</v>
      </c>
      <c r="CY16" s="94">
        <f ca="1">IF(ISNA(CY$3),0,ROUND(INDEX(旅遊不便費率!$B$5:$CA$184,$A16,CY$3)*$A$3,0))</f>
        <v>75</v>
      </c>
      <c r="CZ16" s="94">
        <f ca="1">IF(ISNA(CZ$3),0,ROUND(INDEX(旅遊不便費率!$B$5:$CA$184,$A16,CZ$3)*$A$3,0))</f>
        <v>378</v>
      </c>
      <c r="DA16" s="94">
        <f ca="1">IF(ISNA(DA$3),0,ROUND(INDEX(旅遊不便費率!$B$5:$CA$184,$A16,DA$3)*$A$3,0))</f>
        <v>13</v>
      </c>
      <c r="DB16" s="94">
        <f ca="1">IF(ISNA(DB$3),0,ROUND(INDEX(旅遊不便費率!$B$5:$CA$184,$A16,DB$3)*$A$3,0))</f>
        <v>48</v>
      </c>
      <c r="DC16" s="95">
        <f t="shared" ca="1" si="13"/>
        <v>774</v>
      </c>
      <c r="DD16" s="93">
        <f t="shared" ca="1" si="14"/>
        <v>382</v>
      </c>
      <c r="DE16" s="94"/>
      <c r="DF16" s="94"/>
      <c r="DG16" s="94">
        <f ca="1">ROUND(VLOOKUP(DG$3,費率表彙總!$F$4:$G$404,2,FALSE)*$B16*$A$2,0)</f>
        <v>0</v>
      </c>
      <c r="DH16" s="94">
        <f ca="1">ROUND(VLOOKUP(DH$3,費率表彙總!$H$4:$I$804,2,FALSE)*$B16*$A$2,0)</f>
        <v>0</v>
      </c>
      <c r="DI16" s="94">
        <f ca="1">IF(ISNA(DI$56),0,ROUND(INDEX(實支實付_總保費!$B$4:$AE$183,$A16,DI$56)*$A$2,0))</f>
        <v>25</v>
      </c>
      <c r="DJ16" s="94">
        <f ca="1">IF(ISNA(DJ$56),0,ROUND(INDEX(重大燒燙傷_總保費!$B$4:$AE$183,$A16,DJ$56)*$A$2,0))</f>
        <v>2</v>
      </c>
      <c r="DK16" s="94" t="b">
        <f ca="1">IF(DK$3&lt;&gt;0,MAX(1,ROUND(VLOOKUP(DK$3,費率表彙總!$L$4:$O$34,2,FALSE)*$B16*$A$2,0))+MAX(1,ROUND(INDEX(海突甲門診_總保費!$B$4:$GS$183,$A16,DK$56)*$A$2,0)+MAX(1,ROUND(INDEX(海突甲急診_總保費!$B$4:$GS$183,$A16,DK$56)*$A$2,0),0)))</f>
        <v>0</v>
      </c>
      <c r="DL16" s="94" t="b">
        <f ca="1">IF(DL$3&lt;&gt;0,MAX(1,ROUND(VLOOKUP(DL$3,費率表彙總!$L$4:$R$34,5,FALSE)*$B16*$A$2,0))+MAX(1,ROUND(INDEX(海突乙門診_總保費!$B$4:$GS$183,$A16,DL$56)*$A$2,0)+MAX(1,ROUND(INDEX(海突乙急診_總保費!$B$4:$GS$183,$A16,DL$56)*$A$2,0),0)))</f>
        <v>0</v>
      </c>
      <c r="DM16" s="94">
        <f ca="1">ROUND(VLOOKUP(DM$3,費率表彙總!$S$4:$T$34,2,FALSE)*$B16*$A$2,0)</f>
        <v>0</v>
      </c>
      <c r="DN16" s="94">
        <f ca="1">IF(ISNA(DN$3),0,ROUND(INDEX(旅遊不便費率!$B$5:$CA$184,$A16,DN$3)*$A$3,0))</f>
        <v>75</v>
      </c>
      <c r="DO16" s="94">
        <f ca="1">IF(ISNA(DO$3),0,ROUND(INDEX(旅遊不便費率!$B$5:$CA$184,$A16,DO$3)*$A$3,0))</f>
        <v>378</v>
      </c>
      <c r="DP16" s="94">
        <f ca="1">IF(ISNA(DP$3),0,ROUND(INDEX(旅遊不便費率!$B$5:$CA$184,$A16,DP$3)*$A$3,0))</f>
        <v>13</v>
      </c>
      <c r="DQ16" s="94">
        <f ca="1">IF(ISNA(DQ$3),0,ROUND(INDEX(旅遊不便費率!$B$5:$CA$184,$A16,DQ$3)*$A$3,0))</f>
        <v>48</v>
      </c>
      <c r="DR16" s="95">
        <f t="shared" ca="1" si="15"/>
        <v>923</v>
      </c>
      <c r="DS16" s="93">
        <f t="shared" ca="1" si="16"/>
        <v>597</v>
      </c>
      <c r="DT16" s="94"/>
      <c r="DU16" s="94"/>
      <c r="DV16" s="94">
        <f ca="1">ROUND(VLOOKUP(DV$3,費率表彙總!$F$4:$G$404,2,FALSE)*$B16*$A$2,0)</f>
        <v>0</v>
      </c>
      <c r="DW16" s="94">
        <f ca="1">ROUND(VLOOKUP(DW$3,費率表彙總!$H$4:$I$804,2,FALSE)*$B16*$A$2,0)</f>
        <v>0</v>
      </c>
      <c r="DX16" s="94">
        <f ca="1">IF(ISNA(DX$56),0,ROUND(INDEX(實支實付_總保費!$B$4:$AE$183,$A16,DX$56)*$A$2,0))</f>
        <v>25</v>
      </c>
      <c r="DY16" s="94">
        <f ca="1">IF(ISNA(DY$56),0,ROUND(INDEX(重大燒燙傷_總保費!$B$4:$AE$183,$A16,DY$56)*$A$2,0))</f>
        <v>2</v>
      </c>
      <c r="DZ16" s="94" t="b">
        <f ca="1">IF(DZ$3&lt;&gt;0,MAX(1,ROUND(VLOOKUP(DZ$3,費率表彙總!$L$4:$O$34,2,FALSE)*$B16*$A$2,0))+MAX(1,ROUND(INDEX(海突甲門診_總保費!$B$4:$GS$183,$A16,DZ$56)*$A$2,0)+MAX(1,ROUND(INDEX(海突甲急診_總保費!$B$4:$GS$183,$A16,DZ$56)*$A$2,0),0)))</f>
        <v>0</v>
      </c>
      <c r="EA16" s="94" t="b">
        <f ca="1">IF(EA$3&lt;&gt;0,MAX(1,ROUND(VLOOKUP(EA$3,費率表彙總!$L$4:$R$34,5,FALSE)*$B16*$A$2,0))+MAX(1,ROUND(INDEX(海突乙門診_總保費!$B$4:$GS$183,$A16,EA$56)*$A$2,0)+MAX(1,ROUND(INDEX(海突乙急診_總保費!$B$4:$GS$183,$A16,EA$56)*$A$2,0),0)))</f>
        <v>0</v>
      </c>
      <c r="EB16" s="94">
        <f ca="1">ROUND(VLOOKUP(EB$3,費率表彙總!$S$4:$T$34,2,FALSE)*$B16*$A$2,0)</f>
        <v>0</v>
      </c>
      <c r="EC16" s="94">
        <f ca="1">IF(ISNA(EC$3),0,ROUND(INDEX(旅遊不便費率!$B$5:$CA$184,$A16,EC$3)*$A$3,0))</f>
        <v>75</v>
      </c>
      <c r="ED16" s="94">
        <f ca="1">IF(ISNA(ED$3),0,ROUND(INDEX(旅遊不便費率!$B$5:$CA$184,$A16,ED$3)*$A$3,0))</f>
        <v>378</v>
      </c>
      <c r="EE16" s="94">
        <f ca="1">IF(ISNA(EE$3),0,ROUND(INDEX(旅遊不便費率!$B$5:$CA$184,$A16,EE$3)*$A$3,0))</f>
        <v>13</v>
      </c>
      <c r="EF16" s="94">
        <f ca="1">IF(ISNA(EF$3),0,ROUND(INDEX(旅遊不便費率!$B$5:$CA$184,$A16,EF$3)*$A$3,0))</f>
        <v>48</v>
      </c>
      <c r="EG16" s="95">
        <f t="shared" ca="1" si="17"/>
        <v>1138</v>
      </c>
      <c r="EH16" s="93">
        <f t="shared" ca="1" si="18"/>
        <v>734</v>
      </c>
      <c r="EI16" s="94"/>
      <c r="EJ16" s="94"/>
      <c r="EK16" s="94">
        <f ca="1">ROUND(VLOOKUP(EK$3,費率表彙總!$F$4:$G$404,2,FALSE)*$B16*$A$2,0)</f>
        <v>0</v>
      </c>
      <c r="EL16" s="94">
        <f ca="1">ROUND(VLOOKUP(EL$3,費率表彙總!$H$4:$I$804,2,FALSE)*$B16*$A$2,0)</f>
        <v>0</v>
      </c>
      <c r="EM16" s="94">
        <f ca="1">IF(ISNA(EM$56),0,ROUND(INDEX(實支實付_總保費!$B$4:$AE$183,$A16,EM$56)*$A$2,0))</f>
        <v>25</v>
      </c>
      <c r="EN16" s="94">
        <f ca="1">IF(ISNA(EN$56),0,ROUND(INDEX(重大燒燙傷_總保費!$B$4:$AE$183,$A16,EN$56)*$A$2,0))</f>
        <v>2</v>
      </c>
      <c r="EO16" s="94" t="b">
        <f ca="1">IF(EO$3&lt;&gt;0,MAX(1,ROUND(VLOOKUP(EO$3,費率表彙總!$L$4:$O$34,2,FALSE)*$B16*$A$2,0))+MAX(1,ROUND(INDEX(海突甲門診_總保費!$B$4:$GS$183,$A16,EO$56)*$A$2,0)+MAX(1,ROUND(INDEX(海突甲急診_總保費!$B$4:$GS$183,$A16,EO$56)*$A$2,0),0)))</f>
        <v>0</v>
      </c>
      <c r="EP16" s="94" t="b">
        <f ca="1">IF(EP$3&lt;&gt;0,MAX(1,ROUND(VLOOKUP(EP$3,費率表彙總!$L$4:$R$34,5,FALSE)*$B16*$A$2,0))+MAX(1,ROUND(INDEX(海突乙門診_總保費!$B$4:$GS$183,$A16,EP$56)*$A$2,0)+MAX(1,ROUND(INDEX(海突乙急診_總保費!$B$4:$GS$183,$A16,EP$56)*$A$2,0),0)))</f>
        <v>0</v>
      </c>
      <c r="EQ16" s="94">
        <f ca="1">ROUND(VLOOKUP(EQ$3,費率表彙總!$S$4:$T$34,2,FALSE)*$B16*$A$2,0)</f>
        <v>0</v>
      </c>
      <c r="ER16" s="94">
        <f ca="1">IF(ISNA(ER$3),0,ROUND(INDEX(旅遊不便費率!$B$5:$CA$184,$A16,ER$3)*$A$3,0))</f>
        <v>75</v>
      </c>
      <c r="ES16" s="94">
        <f ca="1">IF(ISNA(ES$3),0,ROUND(INDEX(旅遊不便費率!$B$5:$CA$184,$A16,ES$3)*$A$3,0))</f>
        <v>378</v>
      </c>
      <c r="ET16" s="94">
        <f ca="1">IF(ISNA(ET$3),0,ROUND(INDEX(旅遊不便費率!$B$5:$CA$184,$A16,ET$3)*$A$3,0))</f>
        <v>13</v>
      </c>
      <c r="EU16" s="94">
        <f ca="1">IF(ISNA(EU$3),0,ROUND(INDEX(旅遊不便費率!$B$5:$CA$184,$A16,EU$3)*$A$3,0))</f>
        <v>48</v>
      </c>
      <c r="EV16" s="95">
        <f t="shared" ca="1" si="19"/>
        <v>1275</v>
      </c>
      <c r="EW16" s="93">
        <f t="shared" ca="1" si="20"/>
        <v>526</v>
      </c>
      <c r="EX16" s="94"/>
      <c r="EY16" s="94"/>
      <c r="EZ16" s="94">
        <f ca="1">ROUND(VLOOKUP(EZ$3,費率表彙總!$F$4:$G$404,2,FALSE)*$B16*$A$2,0)</f>
        <v>0</v>
      </c>
      <c r="FA16" s="94">
        <f ca="1">ROUND(VLOOKUP(FA$3,費率表彙總!$H$4:$I$804,2,FALSE)*$B16*$A$2,0)</f>
        <v>0</v>
      </c>
      <c r="FB16" s="94">
        <f ca="1">IF(ISNA(FB$56),0,ROUND(INDEX(實支實付_總保費!$B$4:$AE$183,$A16,FB$56)*$A$2,0))</f>
        <v>352</v>
      </c>
      <c r="FC16" s="94">
        <f ca="1">IF(ISNA(FC$56),0,ROUND(INDEX(重大燒燙傷_總保費!$B$4:$AE$183,$A16,FC$56)*$A$2,0))</f>
        <v>22</v>
      </c>
      <c r="FD16" s="94" t="b">
        <f ca="1">IF(FD$3&lt;&gt;0,MAX(1,ROUND(VLOOKUP(FD$3,費率表彙總!$L$4:$O$34,2,FALSE)*$B16*$A$2,0))+MAX(1,ROUND(INDEX(海突甲門診_總保費!$B$4:$GS$183,$A16,FD$56)*$A$2,0)+MAX(1,ROUND(INDEX(海突甲急診_總保費!$B$4:$GS$183,$A16,FD$56)*$A$2,0),0)))</f>
        <v>0</v>
      </c>
      <c r="FE16" s="94">
        <f ca="1">IF(FE$3&lt;&gt;0,MAX(1,ROUND(VLOOKUP(FE$3,費率表彙總!$L$4:$R$34,5,FALSE)*$B16*$A$2,0))+MAX(1,ROUND(INDEX(海突乙門診_總保費!$B$4:$GS$183,$A16,FE$56)*$A$2,0)+MAX(1,ROUND(INDEX(海突乙急診_總保費!$B$4:$GS$183,$A16,FE$56)*$A$2,0),0)))</f>
        <v>785</v>
      </c>
      <c r="FF16" s="94">
        <f ca="1">ROUND(VLOOKUP(FF$3,費率表彙總!$S$4:$T$34,2,FALSE)*$B16*$A$2,0)</f>
        <v>0</v>
      </c>
      <c r="FG16" s="94">
        <f ca="1">IF(ISNA(FG$3),0,ROUND(INDEX(旅遊不便費率!$B$5:$CA$184,$A16,FG$3)*$A$3,0))</f>
        <v>75</v>
      </c>
      <c r="FH16" s="94">
        <f ca="1">IF(ISNA(FH$3),0,ROUND(INDEX(旅遊不便費率!$B$5:$CA$184,$A16,FH$3)*$A$3,0))</f>
        <v>591</v>
      </c>
      <c r="FI16" s="94">
        <f ca="1">IF(ISNA(FI$3),0,ROUND(INDEX(旅遊不便費率!$B$5:$CA$184,$A16,FI$3)*$A$3,0))</f>
        <v>29</v>
      </c>
      <c r="FJ16" s="94">
        <f ca="1">IF(ISNA(FJ$3),0,ROUND(INDEX(旅遊不便費率!$B$5:$CA$184,$A16,FJ$3)*$A$3,0))</f>
        <v>90</v>
      </c>
      <c r="FK16" s="95">
        <f t="shared" ca="1" si="21"/>
        <v>2470</v>
      </c>
      <c r="FL16" s="93">
        <f t="shared" ca="1" si="22"/>
        <v>233</v>
      </c>
      <c r="FM16" s="94"/>
      <c r="FN16" s="94"/>
      <c r="FO16" s="94">
        <f ca="1">ROUND(VLOOKUP(FO$3,費率表彙總!$F$4:$G$404,2,FALSE)*$B16*$A$2,0)</f>
        <v>0</v>
      </c>
      <c r="FP16" s="94">
        <f ca="1">ROUND(VLOOKUP(FP$3,費率表彙總!$H$4:$I$804,2,FALSE)*$B16*$A$2,0)</f>
        <v>0</v>
      </c>
      <c r="FQ16" s="94">
        <f ca="1">IF(ISNA(FQ$56),0,ROUND(INDEX(實支實付_總保費!$B$4:$AE$183,$A16,FQ$56)*$A$2,0))</f>
        <v>74</v>
      </c>
      <c r="FR16" s="94">
        <f ca="1">IF(ISNA(FR$56),0,ROUND(INDEX(重大燒燙傷_總保費!$B$4:$AE$183,$A16,FR$56)*$A$2,0))</f>
        <v>5</v>
      </c>
      <c r="FS16" s="94" t="b">
        <f ca="1">IF(FS$3&lt;&gt;0,MAX(1,ROUND(VLOOKUP(FS$3,費率表彙總!$L$4:$O$34,2,FALSE)*$B16*$A$2,0))+MAX(1,ROUND(INDEX(海突甲門診_總保費!$B$4:$GS$183,$A16,FS$56)*$A$2,0)+MAX(1,ROUND(INDEX(海突甲急診_總保費!$B$4:$GS$183,$A16,FS$56)*$A$2,0),0)))</f>
        <v>0</v>
      </c>
      <c r="FT16" s="94">
        <f ca="1">IF(FT$3&lt;&gt;0,MAX(1,ROUND(VLOOKUP(FT$3,費率表彙總!$L$4:$R$34,5,FALSE)*$B16*$A$2,0))+MAX(1,ROUND(INDEX(海突乙門診_總保費!$B$4:$GS$183,$A16,FT$56)*$A$2,0)+MAX(1,ROUND(INDEX(海突乙急診_總保費!$B$4:$GS$183,$A16,FT$56)*$A$2,0),0)))</f>
        <v>411</v>
      </c>
      <c r="FU16" s="94">
        <f ca="1">ROUND(VLOOKUP(FU$3,費率表彙總!$S$4:$T$34,2,FALSE)*$B16*$A$2,0)</f>
        <v>0</v>
      </c>
      <c r="FV16" s="94">
        <f ca="1">IF(ISNA(FV$3),0,ROUND(INDEX(旅遊不便費率!$B$5:$CA$184,$A16,FV$3)*$A$3,0))</f>
        <v>75</v>
      </c>
      <c r="FW16" s="94">
        <f ca="1">IF(ISNA(FW$3),0,ROUND(INDEX(旅遊不便費率!$B$5:$CA$184,$A16,FW$3)*$A$3,0))</f>
        <v>591</v>
      </c>
      <c r="FX16" s="94">
        <f ca="1">IF(ISNA(FX$3),0,ROUND(INDEX(旅遊不便費率!$B$5:$CA$184,$A16,FX$3)*$A$3,0))</f>
        <v>29</v>
      </c>
      <c r="FY16" s="94">
        <f ca="1">IF(ISNA(FY$3),0,ROUND(INDEX(旅遊不便費率!$B$5:$CA$184,$A16,FY$3)*$A$3,0))</f>
        <v>90</v>
      </c>
      <c r="FZ16" s="95">
        <f t="shared" ca="1" si="23"/>
        <v>1508</v>
      </c>
      <c r="GA16" s="93">
        <f t="shared" ca="1" si="24"/>
        <v>382</v>
      </c>
      <c r="GB16" s="94"/>
      <c r="GC16" s="94"/>
      <c r="GD16" s="94">
        <f ca="1">ROUND(VLOOKUP(GD$3,費率表彙總!$F$4:$G$404,2,FALSE)*$B16*$A$2,0)</f>
        <v>0</v>
      </c>
      <c r="GE16" s="94">
        <f ca="1">ROUND(VLOOKUP(GE$3,費率表彙總!$H$4:$I$804,2,FALSE)*$B16*$A$2,0)</f>
        <v>0</v>
      </c>
      <c r="GF16" s="94">
        <f ca="1">IF(ISNA(GF$56),0,ROUND(INDEX(實支實付_總保費!$B$4:$AE$183,$A16,GF$56)*$A$2,0))</f>
        <v>122</v>
      </c>
      <c r="GG16" s="94">
        <f ca="1">IF(ISNA(GG$56),0,ROUND(INDEX(重大燒燙傷_總保費!$B$4:$AE$183,$A16,GG$56)*$A$2,0))</f>
        <v>8</v>
      </c>
      <c r="GH16" s="94" t="b">
        <f ca="1">IF(GH$3&lt;&gt;0,MAX(1,ROUND(VLOOKUP(GH$3,費率表彙總!$L$4:$O$34,2,FALSE)*$B16*$A$2,0))+MAX(1,ROUND(INDEX(海突甲門診_總保費!$B$4:$GS$183,$A16,GH$56)*$A$2,0)+MAX(1,ROUND(INDEX(海突甲急診_總保費!$B$4:$GS$183,$A16,GH$56)*$A$2,0),0)))</f>
        <v>0</v>
      </c>
      <c r="GI16" s="94">
        <f ca="1">IF(GI$3&lt;&gt;0,MAX(1,ROUND(VLOOKUP(GI$3,費率表彙總!$L$4:$R$34,5,FALSE)*$B16*$A$2,0))+MAX(1,ROUND(INDEX(海突乙門診_總保費!$B$4:$GS$183,$A16,GI$56)*$A$2,0)+MAX(1,ROUND(INDEX(海突乙急診_總保費!$B$4:$GS$183,$A16,GI$56)*$A$2,0),0)))</f>
        <v>654</v>
      </c>
      <c r="GJ16" s="94">
        <f ca="1">ROUND(VLOOKUP(GJ$3,費率表彙總!$S$4:$T$34,2,FALSE)*$B16*$A$2,0)</f>
        <v>0</v>
      </c>
      <c r="GK16" s="94">
        <f ca="1">IF(ISNA(GK$3),0,ROUND(INDEX(旅遊不便費率!$B$5:$CA$184,$A16,GK$3)*$A$3,0))</f>
        <v>75</v>
      </c>
      <c r="GL16" s="94">
        <f ca="1">IF(ISNA(GL$3),0,ROUND(INDEX(旅遊不便費率!$B$5:$CA$184,$A16,GL$3)*$A$3,0))</f>
        <v>591</v>
      </c>
      <c r="GM16" s="94">
        <f ca="1">IF(ISNA(GM$3),0,ROUND(INDEX(旅遊不便費率!$B$5:$CA$184,$A16,GM$3)*$A$3,0))</f>
        <v>29</v>
      </c>
      <c r="GN16" s="94">
        <f ca="1">IF(ISNA(GN$3),0,ROUND(INDEX(旅遊不便費率!$B$5:$CA$184,$A16,GN$3)*$A$3,0))</f>
        <v>90</v>
      </c>
      <c r="GO16" s="95">
        <f t="shared" ca="1" si="25"/>
        <v>1951</v>
      </c>
      <c r="GP16" s="93">
        <f t="shared" ca="1" si="26"/>
        <v>382</v>
      </c>
      <c r="GQ16" s="94"/>
      <c r="GR16" s="94"/>
      <c r="GS16" s="94">
        <f ca="1">ROUND(VLOOKUP(GS$3,費率表彙總!$F$4:$G$404,2,FALSE)*$B16*$A$2,0)</f>
        <v>0</v>
      </c>
      <c r="GT16" s="94">
        <f ca="1">ROUND(VLOOKUP(GT$3,費率表彙總!$H$4:$I$804,2,FALSE)*$B16*$A$2,0)</f>
        <v>0</v>
      </c>
      <c r="GU16" s="94">
        <f ca="1">IF(ISNA(GU$56),0,ROUND(INDEX(實支實付_總保費!$B$4:$AE$183,$A16,GU$56)*$A$2,0))</f>
        <v>233</v>
      </c>
      <c r="GV16" s="94">
        <f ca="1">IF(ISNA(GV$56),0,ROUND(INDEX(重大燒燙傷_總保費!$B$4:$AE$183,$A16,GV$56)*$A$2,0))</f>
        <v>15</v>
      </c>
      <c r="GW16" s="94" t="b">
        <f ca="1">IF(GW$3&lt;&gt;0,MAX(1,ROUND(VLOOKUP(GW$3,費率表彙總!$L$4:$O$34,2,FALSE)*$B16*$A$2,0))+MAX(1,ROUND(INDEX(海突甲門診_總保費!$B$4:$GS$183,$A16,GW$56)*$A$2,0)+MAX(1,ROUND(INDEX(海突甲急診_總保費!$B$4:$GS$183,$A16,GW$56)*$A$2,0),0)))</f>
        <v>0</v>
      </c>
      <c r="GX16" s="94">
        <f ca="1">IF(GX$3&lt;&gt;0,MAX(1,ROUND(VLOOKUP(GX$3,費率表彙總!$L$4:$R$34,5,FALSE)*$B16*$A$2,0))+MAX(1,ROUND(INDEX(海突乙門診_總保費!$B$4:$GS$183,$A16,GX$56)*$A$2,0)+MAX(1,ROUND(INDEX(海突乙急診_總保費!$B$4:$GS$183,$A16,GX$56)*$A$2,0),0)))</f>
        <v>411</v>
      </c>
      <c r="GY16" s="94">
        <f ca="1">ROUND(VLOOKUP(GY$3,費率表彙總!$S$4:$T$34,2,FALSE)*$B16*$A$2,0)</f>
        <v>0</v>
      </c>
      <c r="GZ16" s="94">
        <f ca="1">IF(ISNA(GZ$3),0,ROUND(INDEX(旅遊不便費率!$B$5:$CA$184,$A16,GZ$3)*$A$3,0))</f>
        <v>75</v>
      </c>
      <c r="HA16" s="94">
        <f ca="1">IF(ISNA(HA$3),0,ROUND(INDEX(旅遊不便費率!$B$5:$CA$184,$A16,HA$3)*$A$3,0))</f>
        <v>591</v>
      </c>
      <c r="HB16" s="94">
        <f ca="1">IF(ISNA(HB$3),0,ROUND(INDEX(旅遊不便費率!$B$5:$CA$184,$A16,HB$3)*$A$3,0))</f>
        <v>29</v>
      </c>
      <c r="HC16" s="94">
        <f ca="1">IF(ISNA(HC$3),0,ROUND(INDEX(旅遊不便費率!$B$5:$CA$184,$A16,HC$3)*$A$3,0))</f>
        <v>90</v>
      </c>
      <c r="HD16" s="95">
        <f t="shared" ca="1" si="27"/>
        <v>1826</v>
      </c>
      <c r="HE16" s="93">
        <f t="shared" ca="1" si="28"/>
        <v>382</v>
      </c>
      <c r="HF16" s="94"/>
      <c r="HG16" s="94"/>
      <c r="HH16" s="94">
        <f ca="1">ROUND(VLOOKUP(HH$3,費率表彙總!$F$4:$G$404,2,FALSE)*$B16*$A$2,0)</f>
        <v>0</v>
      </c>
      <c r="HI16" s="94">
        <f ca="1">ROUND(VLOOKUP(HI$3,費率表彙總!$H$4:$I$804,2,FALSE)*$B16*$A$2,0)</f>
        <v>0</v>
      </c>
      <c r="HJ16" s="94">
        <f ca="1">IF(ISNA(HJ$56),0,ROUND(INDEX(實支實付_總保費!$B$4:$AE$183,$A16,HJ$56)*$A$2,0))</f>
        <v>233</v>
      </c>
      <c r="HK16" s="94">
        <f ca="1">IF(ISNA(HK$56),0,ROUND(INDEX(重大燒燙傷_總保費!$B$4:$AE$183,$A16,HK$56)*$A$2,0))</f>
        <v>15</v>
      </c>
      <c r="HL16" s="94" t="b">
        <f ca="1">IF(HL$3&lt;&gt;0,MAX(1,ROUND(VLOOKUP(HL$3,費率表彙總!$L$4:$O$34,2,FALSE)*$B16*$A$2,0))+MAX(1,ROUND(INDEX(海突甲門診_總保費!$B$4:$GS$183,$A16,HL$56)*$A$2,0)+MAX(1,ROUND(INDEX(海突甲急診_總保費!$B$4:$GS$183,$A16,HL$56)*$A$2,0),0)))</f>
        <v>0</v>
      </c>
      <c r="HM16" s="94">
        <f ca="1">IF(HM$3&lt;&gt;0,MAX(1,ROUND(VLOOKUP(HM$3,費率表彙總!$L$4:$R$34,5,FALSE)*$B16*$A$2,0))+MAX(1,ROUND(INDEX(海突乙門診_總保費!$B$4:$GS$183,$A16,HM$56)*$A$2,0)+MAX(1,ROUND(INDEX(海突乙急診_總保費!$B$4:$GS$183,$A16,HM$56)*$A$2,0),0)))</f>
        <v>411</v>
      </c>
      <c r="HN16" s="94">
        <f ca="1">ROUND(VLOOKUP(HN$3,費率表彙總!$S$4:$T$34,2,FALSE)*$B16*$A$2,0)</f>
        <v>0</v>
      </c>
      <c r="HO16" s="94">
        <f ca="1">IF(ISNA(HO$3),0,ROUND(INDEX(旅遊不便費率!$B$5:$CA$184,$A16,HO$3)*$A$3,0))</f>
        <v>75</v>
      </c>
      <c r="HP16" s="94">
        <f ca="1">IF(ISNA(HP$3),0,ROUND(INDEX(旅遊不便費率!$B$5:$CA$184,$A16,HP$3)*$A$3,0))</f>
        <v>591</v>
      </c>
      <c r="HQ16" s="94">
        <f ca="1">IF(ISNA(HQ$3),0,ROUND(INDEX(旅遊不便費率!$B$5:$CA$184,$A16,HQ$3)*$A$3,0))</f>
        <v>29</v>
      </c>
      <c r="HR16" s="94">
        <f ca="1">IF(ISNA(HR$3),0,ROUND(INDEX(旅遊不便費率!$B$5:$CA$184,$A16,HR$3)*$A$3,0))</f>
        <v>90</v>
      </c>
      <c r="HS16" s="95">
        <f t="shared" ca="1" si="29"/>
        <v>1826</v>
      </c>
    </row>
    <row r="17" spans="1:227">
      <c r="A17" s="83">
        <v>13</v>
      </c>
      <c r="B17" s="104">
        <f>VLOOKUP(A17,費率表彙總!$A$4:$B$183,2,FALSE)</f>
        <v>0.245</v>
      </c>
      <c r="C17" s="93">
        <f t="shared" ca="1" si="0"/>
        <v>243</v>
      </c>
      <c r="D17" s="94"/>
      <c r="E17" s="94"/>
      <c r="F17" s="94">
        <f ca="1">ROUND(VLOOKUP(F$3,費率表彙總!$F$4:$G$404,2,FALSE)*$B17*$A$2,0)</f>
        <v>0</v>
      </c>
      <c r="G17" s="94">
        <f ca="1">ROUND(VLOOKUP(G$3,費率表彙總!$H$4:$I$804,2,FALSE)*$B17*$A$2,0)</f>
        <v>0</v>
      </c>
      <c r="H17" s="94">
        <f ca="1">IF(ISNA(H$56),0,ROUND(INDEX(實支實付_總保費!$B$4:$AE$183,$A17,H$56)*$A$2,0))</f>
        <v>0</v>
      </c>
      <c r="I17" s="94">
        <f ca="1">IF(ISNA(I$56),0,ROUND(INDEX(重大燒燙傷_總保費!$B$4:$AE$183,$A17,I$56)*$A$2,0))</f>
        <v>0</v>
      </c>
      <c r="J17" s="94" t="b">
        <f ca="1">IF(J$3&lt;&gt;0,MAX(1,ROUND(VLOOKUP(J$3,費率表彙總!$L$4:$O$34,2,FALSE)*$B17*$A$2,0))+MAX(1,ROUND(INDEX(海突甲門診_總保費!$B$4:$GS$183,$A17,J$56)*$A$2,0)+MAX(1,ROUND(INDEX(海突甲急診_總保費!$B$4:$GS$183,$A17,J$56)*$A$2,0),0)))</f>
        <v>0</v>
      </c>
      <c r="K17" s="94">
        <f ca="1">IF(K$3&lt;&gt;0,MAX(1,ROUND(VLOOKUP(K$3,費率表彙總!$L$4:$R$34,5,FALSE)*$B17*$A$2,0))+MAX(1,ROUND(INDEX(海突乙門診_總保費!$B$4:$GS$183,$A17,K$56)*$A$2,0)+MAX(1,ROUND(INDEX(海突乙急診_總保費!$B$4:$GS$183,$A17,K$56)*$A$2,0),0)))</f>
        <v>223</v>
      </c>
      <c r="L17" s="94">
        <f ca="1">ROUND(VLOOKUP(L$3,費率表彙總!$S$4:$T$34,2,FALSE)*$B17*$A$2,0)</f>
        <v>0</v>
      </c>
      <c r="M17" s="94">
        <f ca="1">IF(ISNA(M$3),0,ROUND(INDEX(旅遊不便費率!$B$5:$CA$184,$A17,M$3)*$A$3,0))</f>
        <v>0</v>
      </c>
      <c r="N17" s="94">
        <f ca="1">IF(ISNA(N$3),0,ROUND(INDEX(旅遊不便費率!$B$5:$CA$184,$A17,N$3)*$A$3,0))</f>
        <v>0</v>
      </c>
      <c r="O17" s="94">
        <f ca="1">IF(ISNA(O$3),0,ROUND(INDEX(旅遊不便費率!$B$5:$CA$184,$A17,O$3)*$A$3,0))</f>
        <v>0</v>
      </c>
      <c r="P17" s="94">
        <f ca="1">IF(ISNA(P$3),0,ROUND(INDEX(旅遊不便費率!$B$5:$CA$184,$A17,P$3)*$A$3,0))</f>
        <v>0</v>
      </c>
      <c r="Q17" s="95">
        <f t="shared" ca="1" si="1"/>
        <v>466</v>
      </c>
      <c r="R17" s="93">
        <f t="shared" ca="1" si="2"/>
        <v>243</v>
      </c>
      <c r="S17" s="94"/>
      <c r="T17" s="94"/>
      <c r="U17" s="94">
        <f ca="1">ROUND(VLOOKUP(U$3,費率表彙總!$F$4:$G$404,2,FALSE)*$B17*$A$2,0)</f>
        <v>0</v>
      </c>
      <c r="V17" s="94">
        <f ca="1">ROUND(VLOOKUP(V$3,費率表彙總!$H$4:$I$804,2,FALSE)*$B17*$A$2,0)</f>
        <v>0</v>
      </c>
      <c r="W17" s="94">
        <f ca="1">IF(ISNA(W$56),0,ROUND(INDEX(實支實付_總保費!$B$4:$AE$183,$A17,W$56)*$A$2,0))</f>
        <v>0</v>
      </c>
      <c r="X17" s="94">
        <f ca="1">IF(ISNA(X$56),0,ROUND(INDEX(重大燒燙傷_總保費!$B$4:$AE$183,$A17,X$56)*$A$2,0))</f>
        <v>0</v>
      </c>
      <c r="Y17" s="94" t="b">
        <f ca="1">IF(Y$3&lt;&gt;0,MAX(1,ROUND(VLOOKUP(Y$3,費率表彙總!$L$4:$O$34,2,FALSE)*$B17*$A$2,0))+MAX(1,ROUND(INDEX(海突甲門診_總保費!$B$4:$GS$183,$A17,Y$56)*$A$2,0)+MAX(1,ROUND(INDEX(海突甲急診_總保費!$B$4:$GS$183,$A17,Y$56)*$A$2,0),0)))</f>
        <v>0</v>
      </c>
      <c r="Z17" s="94">
        <f ca="1">IF(Z$3&lt;&gt;0,MAX(1,ROUND(VLOOKUP(Z$3,費率表彙總!$L$4:$R$34,5,FALSE)*$B17*$A$2,0))+MAX(1,ROUND(INDEX(海突乙門診_總保費!$B$4:$GS$183,$A17,Z$56)*$A$2,0)+MAX(1,ROUND(INDEX(海突乙急診_總保費!$B$4:$GS$183,$A17,Z$56)*$A$2,0),0)))</f>
        <v>223</v>
      </c>
      <c r="AA17" s="94">
        <f ca="1">ROUND(VLOOKUP(AA$3,費率表彙總!$S$4:$T$34,2,FALSE)*$B17*$A$2,0)</f>
        <v>0</v>
      </c>
      <c r="AB17" s="94">
        <f ca="1">IF(ISNA(AB$3),0,ROUND(INDEX(旅遊不便費率!$B$5:$CA$184,$A17,AB$3)*$A$3,0))</f>
        <v>0</v>
      </c>
      <c r="AC17" s="94">
        <f ca="1">IF(ISNA(AC$3),0,ROUND(INDEX(旅遊不便費率!$B$5:$CA$184,$A17,AC$3)*$A$3,0))</f>
        <v>0</v>
      </c>
      <c r="AD17" s="94">
        <f ca="1">IF(ISNA(AD$3),0,ROUND(INDEX(旅遊不便費率!$B$5:$CA$184,$A17,AD$3)*$A$3,0))</f>
        <v>0</v>
      </c>
      <c r="AE17" s="94">
        <f ca="1">IF(ISNA(AE$3),0,ROUND(INDEX(旅遊不便費率!$B$5:$CA$184,$A17,AE$3)*$A$3,0))</f>
        <v>0</v>
      </c>
      <c r="AF17" s="95">
        <f t="shared" ca="1" si="3"/>
        <v>466</v>
      </c>
      <c r="AG17" s="93">
        <f t="shared" ca="1" si="4"/>
        <v>397</v>
      </c>
      <c r="AH17" s="94"/>
      <c r="AI17" s="94"/>
      <c r="AJ17" s="94">
        <f ca="1">ROUND(VLOOKUP(AJ$3,費率表彙總!$F$4:$G$404,2,FALSE)*$B17*$A$2,0)</f>
        <v>0</v>
      </c>
      <c r="AK17" s="94">
        <f ca="1">ROUND(VLOOKUP(AK$3,費率表彙總!$H$4:$I$804,2,FALSE)*$B17*$A$2,0)</f>
        <v>0</v>
      </c>
      <c r="AL17" s="94">
        <f ca="1">IF(ISNA(AL$56),0,ROUND(INDEX(實支實付_總保費!$B$4:$AE$183,$A17,AL$56)*$A$2,0))</f>
        <v>0</v>
      </c>
      <c r="AM17" s="94">
        <f ca="1">IF(ISNA(AM$56),0,ROUND(INDEX(重大燒燙傷_總保費!$B$4:$AE$183,$A17,AM$56)*$A$2,0))</f>
        <v>0</v>
      </c>
      <c r="AN17" s="94" t="b">
        <f ca="1">IF(AN$3&lt;&gt;0,MAX(1,ROUND(VLOOKUP(AN$3,費率表彙總!$L$4:$O$34,2,FALSE)*$B17*$A$2,0))+MAX(1,ROUND(INDEX(海突甲門診_總保費!$B$4:$GS$183,$A17,AN$56)*$A$2,0)+MAX(1,ROUND(INDEX(海突甲急診_總保費!$B$4:$GS$183,$A17,AN$56)*$A$2,0),0)))</f>
        <v>0</v>
      </c>
      <c r="AO17" s="94">
        <f ca="1">IF(AO$3&lt;&gt;0,MAX(1,ROUND(VLOOKUP(AO$3,費率表彙總!$L$4:$R$34,5,FALSE)*$B17*$A$2,0))+MAX(1,ROUND(INDEX(海突乙門診_總保費!$B$4:$GS$183,$A17,AO$56)*$A$2,0)+MAX(1,ROUND(INDEX(海突乙急診_總保費!$B$4:$GS$183,$A17,AO$56)*$A$2,0),0)))</f>
        <v>361</v>
      </c>
      <c r="AP17" s="94">
        <f ca="1">ROUND(VLOOKUP(AP$3,費率表彙總!$S$4:$T$34,2,FALSE)*$B17*$A$2,0)</f>
        <v>0</v>
      </c>
      <c r="AQ17" s="94">
        <f ca="1">IF(ISNA(AQ$3),0,ROUND(INDEX(旅遊不便費率!$B$5:$CA$184,$A17,AQ$3)*$A$3,0))</f>
        <v>0</v>
      </c>
      <c r="AR17" s="94">
        <f ca="1">IF(ISNA(AR$3),0,ROUND(INDEX(旅遊不便費率!$B$5:$CA$184,$A17,AR$3)*$A$3,0))</f>
        <v>0</v>
      </c>
      <c r="AS17" s="94">
        <f ca="1">IF(ISNA(AS$3),0,ROUND(INDEX(旅遊不便費率!$B$5:$CA$184,$A17,AS$3)*$A$3,0))</f>
        <v>0</v>
      </c>
      <c r="AT17" s="94">
        <f ca="1">IF(ISNA(AT$3),0,ROUND(INDEX(旅遊不便費率!$B$5:$CA$184,$A17,AT$3)*$A$3,0))</f>
        <v>0</v>
      </c>
      <c r="AU17" s="95">
        <f t="shared" ca="1" si="5"/>
        <v>758</v>
      </c>
      <c r="AV17" s="93">
        <f t="shared" ca="1" si="6"/>
        <v>616</v>
      </c>
      <c r="AW17" s="94"/>
      <c r="AX17" s="94"/>
      <c r="AY17" s="94">
        <f ca="1">ROUND(VLOOKUP(AY$3,費率表彙總!$F$4:$G$404,2,FALSE)*$B17*$A$2,0)</f>
        <v>0</v>
      </c>
      <c r="AZ17" s="94">
        <f ca="1">ROUND(VLOOKUP(AZ$3,費率表彙總!$H$4:$I$804,2,FALSE)*$B17*$A$2,0)</f>
        <v>0</v>
      </c>
      <c r="BA17" s="94">
        <f ca="1">IF(ISNA(BA$56),0,ROUND(INDEX(實支實付_總保費!$B$4:$AE$183,$A17,BA$56)*$A$2,0))</f>
        <v>0</v>
      </c>
      <c r="BB17" s="94">
        <f ca="1">IF(ISNA(BB$56),0,ROUND(INDEX(重大燒燙傷_總保費!$B$4:$AE$183,$A17,BB$56)*$A$2,0))</f>
        <v>0</v>
      </c>
      <c r="BC17" s="94" t="b">
        <f ca="1">IF(BC$3&lt;&gt;0,MAX(1,ROUND(VLOOKUP(BC$3,費率表彙總!$L$4:$O$34,2,FALSE)*$B17*$A$2,0))+MAX(1,ROUND(INDEX(海突甲門診_總保費!$B$4:$GS$183,$A17,BC$56)*$A$2,0)+MAX(1,ROUND(INDEX(海突甲急診_總保費!$B$4:$GS$183,$A17,BC$56)*$A$2,0),0)))</f>
        <v>0</v>
      </c>
      <c r="BD17" s="94">
        <f ca="1">IF(BD$3&lt;&gt;0,MAX(1,ROUND(VLOOKUP(BD$3,費率表彙總!$L$4:$R$34,5,FALSE)*$B17*$A$2,0))+MAX(1,ROUND(INDEX(海突乙門診_總保費!$B$4:$GS$183,$A17,BD$56)*$A$2,0)+MAX(1,ROUND(INDEX(海突乙急診_總保費!$B$4:$GS$183,$A17,BD$56)*$A$2,0),0)))</f>
        <v>557</v>
      </c>
      <c r="BE17" s="94">
        <f ca="1">ROUND(VLOOKUP(BE$3,費率表彙總!$S$4:$T$34,2,FALSE)*$B17*$A$2,0)</f>
        <v>0</v>
      </c>
      <c r="BF17" s="94">
        <f ca="1">IF(ISNA(BF$3),0,ROUND(INDEX(旅遊不便費率!$B$5:$CA$184,$A17,BF$3)*$A$3,0))</f>
        <v>0</v>
      </c>
      <c r="BG17" s="94">
        <f ca="1">IF(ISNA(BG$3),0,ROUND(INDEX(旅遊不便費率!$B$5:$CA$184,$A17,BG$3)*$A$3,0))</f>
        <v>0</v>
      </c>
      <c r="BH17" s="94">
        <f ca="1">IF(ISNA(BH$3),0,ROUND(INDEX(旅遊不便費率!$B$5:$CA$184,$A17,BH$3)*$A$3,0))</f>
        <v>0</v>
      </c>
      <c r="BI17" s="94">
        <f ca="1">IF(ISNA(BI$3),0,ROUND(INDEX(旅遊不便費率!$B$5:$CA$184,$A17,BI$3)*$A$3,0))</f>
        <v>0</v>
      </c>
      <c r="BJ17" s="95">
        <f t="shared" ca="1" si="7"/>
        <v>1173</v>
      </c>
      <c r="BK17" s="93">
        <f t="shared" ca="1" si="8"/>
        <v>757</v>
      </c>
      <c r="BL17" s="94"/>
      <c r="BM17" s="94"/>
      <c r="BN17" s="94">
        <f ca="1">ROUND(VLOOKUP(BN$3,費率表彙總!$F$4:$G$404,2,FALSE)*$B17*$A$2,0)</f>
        <v>0</v>
      </c>
      <c r="BO17" s="94">
        <f ca="1">ROUND(VLOOKUP(BO$3,費率表彙總!$H$4:$I$804,2,FALSE)*$B17*$A$2,0)</f>
        <v>0</v>
      </c>
      <c r="BP17" s="94">
        <f ca="1">IF(ISNA(BP$56),0,ROUND(INDEX(實支實付_總保費!$B$4:$AE$183,$A17,BP$56)*$A$2,0))</f>
        <v>0</v>
      </c>
      <c r="BQ17" s="94">
        <f ca="1">IF(ISNA(BQ$56),0,ROUND(INDEX(重大燒燙傷_總保費!$B$4:$AE$183,$A17,BQ$56)*$A$2,0))</f>
        <v>0</v>
      </c>
      <c r="BR17" s="94" t="b">
        <f ca="1">IF(BR$3&lt;&gt;0,MAX(1,ROUND(VLOOKUP(BR$3,費率表彙總!$L$4:$O$34,2,FALSE)*$B17*$A$2,0))+MAX(1,ROUND(INDEX(海突甲門診_總保費!$B$4:$GS$183,$A17,BR$56)*$A$2,0)+MAX(1,ROUND(INDEX(海突甲急診_總保費!$B$4:$GS$183,$A17,BR$56)*$A$2,0),0)))</f>
        <v>0</v>
      </c>
      <c r="BS17" s="94">
        <f ca="1">IF(BS$3&lt;&gt;0,MAX(1,ROUND(VLOOKUP(BS$3,費率表彙總!$L$4:$R$34,5,FALSE)*$B17*$A$2,0))+MAX(1,ROUND(INDEX(海突乙門診_總保費!$B$4:$GS$183,$A17,BS$56)*$A$2,0)+MAX(1,ROUND(INDEX(海突乙急診_總保費!$B$4:$GS$183,$A17,BS$56)*$A$2,0),0)))</f>
        <v>679</v>
      </c>
      <c r="BT17" s="94">
        <f ca="1">ROUND(VLOOKUP(BT$3,費率表彙總!$S$4:$T$34,2,FALSE)*$B17*$A$2,0)</f>
        <v>0</v>
      </c>
      <c r="BU17" s="94">
        <f ca="1">IF(ISNA(BU$3),0,ROUND(INDEX(旅遊不便費率!$B$5:$CA$184,$A17,BU$3)*$A$3,0))</f>
        <v>0</v>
      </c>
      <c r="BV17" s="94">
        <f ca="1">IF(ISNA(BV$3),0,ROUND(INDEX(旅遊不便費率!$B$5:$CA$184,$A17,BV$3)*$A$3,0))</f>
        <v>0</v>
      </c>
      <c r="BW17" s="94">
        <f ca="1">IF(ISNA(BW$3),0,ROUND(INDEX(旅遊不便費率!$B$5:$CA$184,$A17,BW$3)*$A$3,0))</f>
        <v>0</v>
      </c>
      <c r="BX17" s="94">
        <f ca="1">IF(ISNA(BX$3),0,ROUND(INDEX(旅遊不便費率!$B$5:$CA$184,$A17,BX$3)*$A$3,0))</f>
        <v>0</v>
      </c>
      <c r="BY17" s="95">
        <f t="shared" ca="1" si="9"/>
        <v>1436</v>
      </c>
      <c r="BZ17" s="93">
        <f t="shared" ca="1" si="10"/>
        <v>163</v>
      </c>
      <c r="CA17" s="94"/>
      <c r="CB17" s="94"/>
      <c r="CC17" s="94">
        <f ca="1">ROUND(VLOOKUP(CC$3,費率表彙總!$F$4:$G$404,2,FALSE)*$B17*$A$2,0)</f>
        <v>0</v>
      </c>
      <c r="CD17" s="94">
        <f ca="1">ROUND(VLOOKUP(CD$3,費率表彙總!$H$4:$I$804,2,FALSE)*$B17*$A$2,0)</f>
        <v>0</v>
      </c>
      <c r="CE17" s="94">
        <f ca="1">IF(ISNA(CE$56),0,ROUND(INDEX(實支實付_總保費!$B$4:$AE$183,$A17,CE$56)*$A$2,0))</f>
        <v>26</v>
      </c>
      <c r="CF17" s="94">
        <f ca="1">IF(ISNA(CF$56),0,ROUND(INDEX(重大燒燙傷_總保費!$B$4:$AE$183,$A17,CF$56)*$A$2,0))</f>
        <v>2</v>
      </c>
      <c r="CG17" s="94" t="b">
        <f ca="1">IF(CG$3&lt;&gt;0,MAX(1,ROUND(VLOOKUP(CG$3,費率表彙總!$L$4:$O$34,2,FALSE)*$B17*$A$2,0))+MAX(1,ROUND(INDEX(海突甲門診_總保費!$B$4:$GS$183,$A17,CG$56)*$A$2,0)+MAX(1,ROUND(INDEX(海突甲急診_總保費!$B$4:$GS$183,$A17,CG$56)*$A$2,0),0)))</f>
        <v>0</v>
      </c>
      <c r="CH17" s="94" t="b">
        <f ca="1">IF(CH$3&lt;&gt;0,MAX(1,ROUND(VLOOKUP(CH$3,費率表彙總!$L$4:$R$34,5,FALSE)*$B17*$A$2,0))+MAX(1,ROUND(INDEX(海突乙門診_總保費!$B$4:$GS$183,$A17,CH$56)*$A$2,0)+MAX(1,ROUND(INDEX(海突乙急診_總保費!$B$4:$GS$183,$A17,CH$56)*$A$2,0),0)))</f>
        <v>0</v>
      </c>
      <c r="CI17" s="94">
        <f ca="1">ROUND(VLOOKUP(CI$3,費率表彙總!$S$4:$T$34,2,FALSE)*$B17*$A$2,0)</f>
        <v>0</v>
      </c>
      <c r="CJ17" s="94">
        <f ca="1">IF(ISNA(CJ$3),0,ROUND(INDEX(旅遊不便費率!$B$5:$CA$184,$A17,CJ$3)*$A$3,0))</f>
        <v>77</v>
      </c>
      <c r="CK17" s="94">
        <f ca="1">IF(ISNA(CK$3),0,ROUND(INDEX(旅遊不便費率!$B$5:$CA$184,$A17,CK$3)*$A$3,0))</f>
        <v>392</v>
      </c>
      <c r="CL17" s="94">
        <f ca="1">IF(ISNA(CL$3),0,ROUND(INDEX(旅遊不便費率!$B$5:$CA$184,$A17,CL$3)*$A$3,0))</f>
        <v>14</v>
      </c>
      <c r="CM17" s="94">
        <f ca="1">IF(ISNA(CM$3),0,ROUND(INDEX(旅遊不便費率!$B$5:$CA$184,$A17,CM$3)*$A$3,0))</f>
        <v>50</v>
      </c>
      <c r="CN17" s="95">
        <f t="shared" ca="1" si="11"/>
        <v>724</v>
      </c>
      <c r="CO17" s="93">
        <f t="shared" ca="1" si="12"/>
        <v>243</v>
      </c>
      <c r="CP17" s="94"/>
      <c r="CQ17" s="94"/>
      <c r="CR17" s="94">
        <f ca="1">ROUND(VLOOKUP(CR$3,費率表彙總!$F$4:$G$404,2,FALSE)*$B17*$A$2,0)</f>
        <v>0</v>
      </c>
      <c r="CS17" s="94">
        <f ca="1">ROUND(VLOOKUP(CS$3,費率表彙總!$H$4:$I$804,2,FALSE)*$B17*$A$2,0)</f>
        <v>0</v>
      </c>
      <c r="CT17" s="94">
        <f ca="1">IF(ISNA(CT$56),0,ROUND(INDEX(實支實付_總保費!$B$4:$AE$183,$A17,CT$56)*$A$2,0))</f>
        <v>26</v>
      </c>
      <c r="CU17" s="94">
        <f ca="1">IF(ISNA(CU$56),0,ROUND(INDEX(重大燒燙傷_總保費!$B$4:$AE$183,$A17,CU$56)*$A$2,0))</f>
        <v>2</v>
      </c>
      <c r="CV17" s="94" t="b">
        <f ca="1">IF(CV$3&lt;&gt;0,MAX(1,ROUND(VLOOKUP(CV$3,費率表彙總!$L$4:$O$34,2,FALSE)*$B17*$A$2,0))+MAX(1,ROUND(INDEX(海突甲門診_總保費!$B$4:$GS$183,$A17,CV$56)*$A$2,0)+MAX(1,ROUND(INDEX(海突甲急診_總保費!$B$4:$GS$183,$A17,CV$56)*$A$2,0),0)))</f>
        <v>0</v>
      </c>
      <c r="CW17" s="94" t="b">
        <f ca="1">IF(CW$3&lt;&gt;0,MAX(1,ROUND(VLOOKUP(CW$3,費率表彙總!$L$4:$R$34,5,FALSE)*$B17*$A$2,0))+MAX(1,ROUND(INDEX(海突乙門診_總保費!$B$4:$GS$183,$A17,CW$56)*$A$2,0)+MAX(1,ROUND(INDEX(海突乙急診_總保費!$B$4:$GS$183,$A17,CW$56)*$A$2,0),0)))</f>
        <v>0</v>
      </c>
      <c r="CX17" s="94">
        <f ca="1">ROUND(VLOOKUP(CX$3,費率表彙總!$S$4:$T$34,2,FALSE)*$B17*$A$2,0)</f>
        <v>0</v>
      </c>
      <c r="CY17" s="94">
        <f ca="1">IF(ISNA(CY$3),0,ROUND(INDEX(旅遊不便費率!$B$5:$CA$184,$A17,CY$3)*$A$3,0))</f>
        <v>77</v>
      </c>
      <c r="CZ17" s="94">
        <f ca="1">IF(ISNA(CZ$3),0,ROUND(INDEX(旅遊不便費率!$B$5:$CA$184,$A17,CZ$3)*$A$3,0))</f>
        <v>392</v>
      </c>
      <c r="DA17" s="94">
        <f ca="1">IF(ISNA(DA$3),0,ROUND(INDEX(旅遊不便費率!$B$5:$CA$184,$A17,DA$3)*$A$3,0))</f>
        <v>14</v>
      </c>
      <c r="DB17" s="94">
        <f ca="1">IF(ISNA(DB$3),0,ROUND(INDEX(旅遊不便費率!$B$5:$CA$184,$A17,DB$3)*$A$3,0))</f>
        <v>50</v>
      </c>
      <c r="DC17" s="95">
        <f t="shared" ca="1" si="13"/>
        <v>804</v>
      </c>
      <c r="DD17" s="93">
        <f t="shared" ca="1" si="14"/>
        <v>397</v>
      </c>
      <c r="DE17" s="94"/>
      <c r="DF17" s="94"/>
      <c r="DG17" s="94">
        <f ca="1">ROUND(VLOOKUP(DG$3,費率表彙總!$F$4:$G$404,2,FALSE)*$B17*$A$2,0)</f>
        <v>0</v>
      </c>
      <c r="DH17" s="94">
        <f ca="1">ROUND(VLOOKUP(DH$3,費率表彙總!$H$4:$I$804,2,FALSE)*$B17*$A$2,0)</f>
        <v>0</v>
      </c>
      <c r="DI17" s="94">
        <f ca="1">IF(ISNA(DI$56),0,ROUND(INDEX(實支實付_總保費!$B$4:$AE$183,$A17,DI$56)*$A$2,0))</f>
        <v>26</v>
      </c>
      <c r="DJ17" s="94">
        <f ca="1">IF(ISNA(DJ$56),0,ROUND(INDEX(重大燒燙傷_總保費!$B$4:$AE$183,$A17,DJ$56)*$A$2,0))</f>
        <v>2</v>
      </c>
      <c r="DK17" s="94" t="b">
        <f ca="1">IF(DK$3&lt;&gt;0,MAX(1,ROUND(VLOOKUP(DK$3,費率表彙總!$L$4:$O$34,2,FALSE)*$B17*$A$2,0))+MAX(1,ROUND(INDEX(海突甲門診_總保費!$B$4:$GS$183,$A17,DK$56)*$A$2,0)+MAX(1,ROUND(INDEX(海突甲急診_總保費!$B$4:$GS$183,$A17,DK$56)*$A$2,0),0)))</f>
        <v>0</v>
      </c>
      <c r="DL17" s="94" t="b">
        <f ca="1">IF(DL$3&lt;&gt;0,MAX(1,ROUND(VLOOKUP(DL$3,費率表彙總!$L$4:$R$34,5,FALSE)*$B17*$A$2,0))+MAX(1,ROUND(INDEX(海突乙門診_總保費!$B$4:$GS$183,$A17,DL$56)*$A$2,0)+MAX(1,ROUND(INDEX(海突乙急診_總保費!$B$4:$GS$183,$A17,DL$56)*$A$2,0),0)))</f>
        <v>0</v>
      </c>
      <c r="DM17" s="94">
        <f ca="1">ROUND(VLOOKUP(DM$3,費率表彙總!$S$4:$T$34,2,FALSE)*$B17*$A$2,0)</f>
        <v>0</v>
      </c>
      <c r="DN17" s="94">
        <f ca="1">IF(ISNA(DN$3),0,ROUND(INDEX(旅遊不便費率!$B$5:$CA$184,$A17,DN$3)*$A$3,0))</f>
        <v>77</v>
      </c>
      <c r="DO17" s="94">
        <f ca="1">IF(ISNA(DO$3),0,ROUND(INDEX(旅遊不便費率!$B$5:$CA$184,$A17,DO$3)*$A$3,0))</f>
        <v>392</v>
      </c>
      <c r="DP17" s="94">
        <f ca="1">IF(ISNA(DP$3),0,ROUND(INDEX(旅遊不便費率!$B$5:$CA$184,$A17,DP$3)*$A$3,0))</f>
        <v>14</v>
      </c>
      <c r="DQ17" s="94">
        <f ca="1">IF(ISNA(DQ$3),0,ROUND(INDEX(旅遊不便費率!$B$5:$CA$184,$A17,DQ$3)*$A$3,0))</f>
        <v>50</v>
      </c>
      <c r="DR17" s="95">
        <f t="shared" ca="1" si="15"/>
        <v>958</v>
      </c>
      <c r="DS17" s="93">
        <f t="shared" ca="1" si="16"/>
        <v>616</v>
      </c>
      <c r="DT17" s="94"/>
      <c r="DU17" s="94"/>
      <c r="DV17" s="94">
        <f ca="1">ROUND(VLOOKUP(DV$3,費率表彙總!$F$4:$G$404,2,FALSE)*$B17*$A$2,0)</f>
        <v>0</v>
      </c>
      <c r="DW17" s="94">
        <f ca="1">ROUND(VLOOKUP(DW$3,費率表彙總!$H$4:$I$804,2,FALSE)*$B17*$A$2,0)</f>
        <v>0</v>
      </c>
      <c r="DX17" s="94">
        <f ca="1">IF(ISNA(DX$56),0,ROUND(INDEX(實支實付_總保費!$B$4:$AE$183,$A17,DX$56)*$A$2,0))</f>
        <v>26</v>
      </c>
      <c r="DY17" s="94">
        <f ca="1">IF(ISNA(DY$56),0,ROUND(INDEX(重大燒燙傷_總保費!$B$4:$AE$183,$A17,DY$56)*$A$2,0))</f>
        <v>2</v>
      </c>
      <c r="DZ17" s="94" t="b">
        <f ca="1">IF(DZ$3&lt;&gt;0,MAX(1,ROUND(VLOOKUP(DZ$3,費率表彙總!$L$4:$O$34,2,FALSE)*$B17*$A$2,0))+MAX(1,ROUND(INDEX(海突甲門診_總保費!$B$4:$GS$183,$A17,DZ$56)*$A$2,0)+MAX(1,ROUND(INDEX(海突甲急診_總保費!$B$4:$GS$183,$A17,DZ$56)*$A$2,0),0)))</f>
        <v>0</v>
      </c>
      <c r="EA17" s="94" t="b">
        <f ca="1">IF(EA$3&lt;&gt;0,MAX(1,ROUND(VLOOKUP(EA$3,費率表彙總!$L$4:$R$34,5,FALSE)*$B17*$A$2,0))+MAX(1,ROUND(INDEX(海突乙門診_總保費!$B$4:$GS$183,$A17,EA$56)*$A$2,0)+MAX(1,ROUND(INDEX(海突乙急診_總保費!$B$4:$GS$183,$A17,EA$56)*$A$2,0),0)))</f>
        <v>0</v>
      </c>
      <c r="EB17" s="94">
        <f ca="1">ROUND(VLOOKUP(EB$3,費率表彙總!$S$4:$T$34,2,FALSE)*$B17*$A$2,0)</f>
        <v>0</v>
      </c>
      <c r="EC17" s="94">
        <f ca="1">IF(ISNA(EC$3),0,ROUND(INDEX(旅遊不便費率!$B$5:$CA$184,$A17,EC$3)*$A$3,0))</f>
        <v>77</v>
      </c>
      <c r="ED17" s="94">
        <f ca="1">IF(ISNA(ED$3),0,ROUND(INDEX(旅遊不便費率!$B$5:$CA$184,$A17,ED$3)*$A$3,0))</f>
        <v>392</v>
      </c>
      <c r="EE17" s="94">
        <f ca="1">IF(ISNA(EE$3),0,ROUND(INDEX(旅遊不便費率!$B$5:$CA$184,$A17,EE$3)*$A$3,0))</f>
        <v>14</v>
      </c>
      <c r="EF17" s="94">
        <f ca="1">IF(ISNA(EF$3),0,ROUND(INDEX(旅遊不便費率!$B$5:$CA$184,$A17,EF$3)*$A$3,0))</f>
        <v>50</v>
      </c>
      <c r="EG17" s="95">
        <f t="shared" ca="1" si="17"/>
        <v>1177</v>
      </c>
      <c r="EH17" s="93">
        <f t="shared" ca="1" si="18"/>
        <v>757</v>
      </c>
      <c r="EI17" s="94"/>
      <c r="EJ17" s="94"/>
      <c r="EK17" s="94">
        <f ca="1">ROUND(VLOOKUP(EK$3,費率表彙總!$F$4:$G$404,2,FALSE)*$B17*$A$2,0)</f>
        <v>0</v>
      </c>
      <c r="EL17" s="94">
        <f ca="1">ROUND(VLOOKUP(EL$3,費率表彙總!$H$4:$I$804,2,FALSE)*$B17*$A$2,0)</f>
        <v>0</v>
      </c>
      <c r="EM17" s="94">
        <f ca="1">IF(ISNA(EM$56),0,ROUND(INDEX(實支實付_總保費!$B$4:$AE$183,$A17,EM$56)*$A$2,0))</f>
        <v>26</v>
      </c>
      <c r="EN17" s="94">
        <f ca="1">IF(ISNA(EN$56),0,ROUND(INDEX(重大燒燙傷_總保費!$B$4:$AE$183,$A17,EN$56)*$A$2,0))</f>
        <v>2</v>
      </c>
      <c r="EO17" s="94" t="b">
        <f ca="1">IF(EO$3&lt;&gt;0,MAX(1,ROUND(VLOOKUP(EO$3,費率表彙總!$L$4:$O$34,2,FALSE)*$B17*$A$2,0))+MAX(1,ROUND(INDEX(海突甲門診_總保費!$B$4:$GS$183,$A17,EO$56)*$A$2,0)+MAX(1,ROUND(INDEX(海突甲急診_總保費!$B$4:$GS$183,$A17,EO$56)*$A$2,0),0)))</f>
        <v>0</v>
      </c>
      <c r="EP17" s="94" t="b">
        <f ca="1">IF(EP$3&lt;&gt;0,MAX(1,ROUND(VLOOKUP(EP$3,費率表彙總!$L$4:$R$34,5,FALSE)*$B17*$A$2,0))+MAX(1,ROUND(INDEX(海突乙門診_總保費!$B$4:$GS$183,$A17,EP$56)*$A$2,0)+MAX(1,ROUND(INDEX(海突乙急診_總保費!$B$4:$GS$183,$A17,EP$56)*$A$2,0),0)))</f>
        <v>0</v>
      </c>
      <c r="EQ17" s="94">
        <f ca="1">ROUND(VLOOKUP(EQ$3,費率表彙總!$S$4:$T$34,2,FALSE)*$B17*$A$2,0)</f>
        <v>0</v>
      </c>
      <c r="ER17" s="94">
        <f ca="1">IF(ISNA(ER$3),0,ROUND(INDEX(旅遊不便費率!$B$5:$CA$184,$A17,ER$3)*$A$3,0))</f>
        <v>77</v>
      </c>
      <c r="ES17" s="94">
        <f ca="1">IF(ISNA(ES$3),0,ROUND(INDEX(旅遊不便費率!$B$5:$CA$184,$A17,ES$3)*$A$3,0))</f>
        <v>392</v>
      </c>
      <c r="ET17" s="94">
        <f ca="1">IF(ISNA(ET$3),0,ROUND(INDEX(旅遊不便費率!$B$5:$CA$184,$A17,ET$3)*$A$3,0))</f>
        <v>14</v>
      </c>
      <c r="EU17" s="94">
        <f ca="1">IF(ISNA(EU$3),0,ROUND(INDEX(旅遊不便費率!$B$5:$CA$184,$A17,EU$3)*$A$3,0))</f>
        <v>50</v>
      </c>
      <c r="EV17" s="95">
        <f t="shared" ca="1" si="19"/>
        <v>1318</v>
      </c>
      <c r="EW17" s="93">
        <f t="shared" ca="1" si="20"/>
        <v>545</v>
      </c>
      <c r="EX17" s="94"/>
      <c r="EY17" s="94"/>
      <c r="EZ17" s="94">
        <f ca="1">ROUND(VLOOKUP(EZ$3,費率表彙總!$F$4:$G$404,2,FALSE)*$B17*$A$2,0)</f>
        <v>0</v>
      </c>
      <c r="FA17" s="94">
        <f ca="1">ROUND(VLOOKUP(FA$3,費率表彙總!$H$4:$I$804,2,FALSE)*$B17*$A$2,0)</f>
        <v>0</v>
      </c>
      <c r="FB17" s="94">
        <f ca="1">IF(ISNA(FB$56),0,ROUND(INDEX(實支實付_總保費!$B$4:$AE$183,$A17,FB$56)*$A$2,0))</f>
        <v>363</v>
      </c>
      <c r="FC17" s="94">
        <f ca="1">IF(ISNA(FC$56),0,ROUND(INDEX(重大燒燙傷_總保費!$B$4:$AE$183,$A17,FC$56)*$A$2,0))</f>
        <v>23</v>
      </c>
      <c r="FD17" s="94" t="b">
        <f ca="1">IF(FD$3&lt;&gt;0,MAX(1,ROUND(VLOOKUP(FD$3,費率表彙總!$L$4:$O$34,2,FALSE)*$B17*$A$2,0))+MAX(1,ROUND(INDEX(海突甲門診_總保費!$B$4:$GS$183,$A17,FD$56)*$A$2,0)+MAX(1,ROUND(INDEX(海突甲急診_總保費!$B$4:$GS$183,$A17,FD$56)*$A$2,0),0)))</f>
        <v>0</v>
      </c>
      <c r="FE17" s="94">
        <f ca="1">IF(FE$3&lt;&gt;0,MAX(1,ROUND(VLOOKUP(FE$3,費率表彙總!$L$4:$R$34,5,FALSE)*$B17*$A$2,0))+MAX(1,ROUND(INDEX(海突乙門診_總保費!$B$4:$GS$183,$A17,FE$56)*$A$2,0)+MAX(1,ROUND(INDEX(海突乙急診_總保費!$B$4:$GS$183,$A17,FE$56)*$A$2,0),0)))</f>
        <v>814</v>
      </c>
      <c r="FF17" s="94">
        <f ca="1">ROUND(VLOOKUP(FF$3,費率表彙總!$S$4:$T$34,2,FALSE)*$B17*$A$2,0)</f>
        <v>0</v>
      </c>
      <c r="FG17" s="94">
        <f ca="1">IF(ISNA(FG$3),0,ROUND(INDEX(旅遊不便費率!$B$5:$CA$184,$A17,FG$3)*$A$3,0))</f>
        <v>77</v>
      </c>
      <c r="FH17" s="94">
        <f ca="1">IF(ISNA(FH$3),0,ROUND(INDEX(旅遊不便費率!$B$5:$CA$184,$A17,FH$3)*$A$3,0))</f>
        <v>613</v>
      </c>
      <c r="FI17" s="94">
        <f ca="1">IF(ISNA(FI$3),0,ROUND(INDEX(旅遊不便費率!$B$5:$CA$184,$A17,FI$3)*$A$3,0))</f>
        <v>30</v>
      </c>
      <c r="FJ17" s="94">
        <f ca="1">IF(ISNA(FJ$3),0,ROUND(INDEX(旅遊不便費率!$B$5:$CA$184,$A17,FJ$3)*$A$3,0))</f>
        <v>95</v>
      </c>
      <c r="FK17" s="95">
        <f t="shared" ca="1" si="21"/>
        <v>2560</v>
      </c>
      <c r="FL17" s="93">
        <f t="shared" ca="1" si="22"/>
        <v>243</v>
      </c>
      <c r="FM17" s="94"/>
      <c r="FN17" s="94"/>
      <c r="FO17" s="94">
        <f ca="1">ROUND(VLOOKUP(FO$3,費率表彙總!$F$4:$G$404,2,FALSE)*$B17*$A$2,0)</f>
        <v>0</v>
      </c>
      <c r="FP17" s="94">
        <f ca="1">ROUND(VLOOKUP(FP$3,費率表彙總!$H$4:$I$804,2,FALSE)*$B17*$A$2,0)</f>
        <v>0</v>
      </c>
      <c r="FQ17" s="94">
        <f ca="1">IF(ISNA(FQ$56),0,ROUND(INDEX(實支實付_總保費!$B$4:$AE$183,$A17,FQ$56)*$A$2,0))</f>
        <v>77</v>
      </c>
      <c r="FR17" s="94">
        <f ca="1">IF(ISNA(FR$56),0,ROUND(INDEX(重大燒燙傷_總保費!$B$4:$AE$183,$A17,FR$56)*$A$2,0))</f>
        <v>5</v>
      </c>
      <c r="FS17" s="94" t="b">
        <f ca="1">IF(FS$3&lt;&gt;0,MAX(1,ROUND(VLOOKUP(FS$3,費率表彙總!$L$4:$O$34,2,FALSE)*$B17*$A$2,0))+MAX(1,ROUND(INDEX(海突甲門診_總保費!$B$4:$GS$183,$A17,FS$56)*$A$2,0)+MAX(1,ROUND(INDEX(海突甲急診_總保費!$B$4:$GS$183,$A17,FS$56)*$A$2,0),0)))</f>
        <v>0</v>
      </c>
      <c r="FT17" s="94">
        <f ca="1">IF(FT$3&lt;&gt;0,MAX(1,ROUND(VLOOKUP(FT$3,費率表彙總!$L$4:$R$34,5,FALSE)*$B17*$A$2,0))+MAX(1,ROUND(INDEX(海突乙門診_總保費!$B$4:$GS$183,$A17,FT$56)*$A$2,0)+MAX(1,ROUND(INDEX(海突乙急診_總保費!$B$4:$GS$183,$A17,FT$56)*$A$2,0),0)))</f>
        <v>428</v>
      </c>
      <c r="FU17" s="94">
        <f ca="1">ROUND(VLOOKUP(FU$3,費率表彙總!$S$4:$T$34,2,FALSE)*$B17*$A$2,0)</f>
        <v>0</v>
      </c>
      <c r="FV17" s="94">
        <f ca="1">IF(ISNA(FV$3),0,ROUND(INDEX(旅遊不便費率!$B$5:$CA$184,$A17,FV$3)*$A$3,0))</f>
        <v>77</v>
      </c>
      <c r="FW17" s="94">
        <f ca="1">IF(ISNA(FW$3),0,ROUND(INDEX(旅遊不便費率!$B$5:$CA$184,$A17,FW$3)*$A$3,0))</f>
        <v>613</v>
      </c>
      <c r="FX17" s="94">
        <f ca="1">IF(ISNA(FX$3),0,ROUND(INDEX(旅遊不便費率!$B$5:$CA$184,$A17,FX$3)*$A$3,0))</f>
        <v>30</v>
      </c>
      <c r="FY17" s="94">
        <f ca="1">IF(ISNA(FY$3),0,ROUND(INDEX(旅遊不便費率!$B$5:$CA$184,$A17,FY$3)*$A$3,0))</f>
        <v>95</v>
      </c>
      <c r="FZ17" s="95">
        <f t="shared" ca="1" si="23"/>
        <v>1568</v>
      </c>
      <c r="GA17" s="93">
        <f t="shared" ca="1" si="24"/>
        <v>397</v>
      </c>
      <c r="GB17" s="94"/>
      <c r="GC17" s="94"/>
      <c r="GD17" s="94">
        <f ca="1">ROUND(VLOOKUP(GD$3,費率表彙總!$F$4:$G$404,2,FALSE)*$B17*$A$2,0)</f>
        <v>0</v>
      </c>
      <c r="GE17" s="94">
        <f ca="1">ROUND(VLOOKUP(GE$3,費率表彙總!$H$4:$I$804,2,FALSE)*$B17*$A$2,0)</f>
        <v>0</v>
      </c>
      <c r="GF17" s="94">
        <f ca="1">IF(ISNA(GF$56),0,ROUND(INDEX(實支實付_總保費!$B$4:$AE$183,$A17,GF$56)*$A$2,0))</f>
        <v>126</v>
      </c>
      <c r="GG17" s="94">
        <f ca="1">IF(ISNA(GG$56),0,ROUND(INDEX(重大燒燙傷_總保費!$B$4:$AE$183,$A17,GG$56)*$A$2,0))</f>
        <v>8</v>
      </c>
      <c r="GH17" s="94" t="b">
        <f ca="1">IF(GH$3&lt;&gt;0,MAX(1,ROUND(VLOOKUP(GH$3,費率表彙總!$L$4:$O$34,2,FALSE)*$B17*$A$2,0))+MAX(1,ROUND(INDEX(海突甲門診_總保費!$B$4:$GS$183,$A17,GH$56)*$A$2,0)+MAX(1,ROUND(INDEX(海突甲急診_總保費!$B$4:$GS$183,$A17,GH$56)*$A$2,0),0)))</f>
        <v>0</v>
      </c>
      <c r="GI17" s="94">
        <f ca="1">IF(GI$3&lt;&gt;0,MAX(1,ROUND(VLOOKUP(GI$3,費率表彙總!$L$4:$R$34,5,FALSE)*$B17*$A$2,0))+MAX(1,ROUND(INDEX(海突乙門診_總保費!$B$4:$GS$183,$A17,GI$56)*$A$2,0)+MAX(1,ROUND(INDEX(海突乙急診_總保費!$B$4:$GS$183,$A17,GI$56)*$A$2,0),0)))</f>
        <v>679</v>
      </c>
      <c r="GJ17" s="94">
        <f ca="1">ROUND(VLOOKUP(GJ$3,費率表彙總!$S$4:$T$34,2,FALSE)*$B17*$A$2,0)</f>
        <v>0</v>
      </c>
      <c r="GK17" s="94">
        <f ca="1">IF(ISNA(GK$3),0,ROUND(INDEX(旅遊不便費率!$B$5:$CA$184,$A17,GK$3)*$A$3,0))</f>
        <v>77</v>
      </c>
      <c r="GL17" s="94">
        <f ca="1">IF(ISNA(GL$3),0,ROUND(INDEX(旅遊不便費率!$B$5:$CA$184,$A17,GL$3)*$A$3,0))</f>
        <v>613</v>
      </c>
      <c r="GM17" s="94">
        <f ca="1">IF(ISNA(GM$3),0,ROUND(INDEX(旅遊不便費率!$B$5:$CA$184,$A17,GM$3)*$A$3,0))</f>
        <v>30</v>
      </c>
      <c r="GN17" s="94">
        <f ca="1">IF(ISNA(GN$3),0,ROUND(INDEX(旅遊不便費率!$B$5:$CA$184,$A17,GN$3)*$A$3,0))</f>
        <v>95</v>
      </c>
      <c r="GO17" s="95">
        <f t="shared" ca="1" si="25"/>
        <v>2025</v>
      </c>
      <c r="GP17" s="93">
        <f t="shared" ca="1" si="26"/>
        <v>397</v>
      </c>
      <c r="GQ17" s="94"/>
      <c r="GR17" s="94"/>
      <c r="GS17" s="94">
        <f ca="1">ROUND(VLOOKUP(GS$3,費率表彙總!$F$4:$G$404,2,FALSE)*$B17*$A$2,0)</f>
        <v>0</v>
      </c>
      <c r="GT17" s="94">
        <f ca="1">ROUND(VLOOKUP(GT$3,費率表彙總!$H$4:$I$804,2,FALSE)*$B17*$A$2,0)</f>
        <v>0</v>
      </c>
      <c r="GU17" s="94">
        <f ca="1">IF(ISNA(GU$56),0,ROUND(INDEX(實支實付_總保費!$B$4:$AE$183,$A17,GU$56)*$A$2,0))</f>
        <v>240</v>
      </c>
      <c r="GV17" s="94">
        <f ca="1">IF(ISNA(GV$56),0,ROUND(INDEX(重大燒燙傷_總保費!$B$4:$AE$183,$A17,GV$56)*$A$2,0))</f>
        <v>15</v>
      </c>
      <c r="GW17" s="94" t="b">
        <f ca="1">IF(GW$3&lt;&gt;0,MAX(1,ROUND(VLOOKUP(GW$3,費率表彙總!$L$4:$O$34,2,FALSE)*$B17*$A$2,0))+MAX(1,ROUND(INDEX(海突甲門診_總保費!$B$4:$GS$183,$A17,GW$56)*$A$2,0)+MAX(1,ROUND(INDEX(海突甲急診_總保費!$B$4:$GS$183,$A17,GW$56)*$A$2,0),0)))</f>
        <v>0</v>
      </c>
      <c r="GX17" s="94">
        <f ca="1">IF(GX$3&lt;&gt;0,MAX(1,ROUND(VLOOKUP(GX$3,費率表彙總!$L$4:$R$34,5,FALSE)*$B17*$A$2,0))+MAX(1,ROUND(INDEX(海突乙門診_總保費!$B$4:$GS$183,$A17,GX$56)*$A$2,0)+MAX(1,ROUND(INDEX(海突乙急診_總保費!$B$4:$GS$183,$A17,GX$56)*$A$2,0),0)))</f>
        <v>428</v>
      </c>
      <c r="GY17" s="94">
        <f ca="1">ROUND(VLOOKUP(GY$3,費率表彙總!$S$4:$T$34,2,FALSE)*$B17*$A$2,0)</f>
        <v>0</v>
      </c>
      <c r="GZ17" s="94">
        <f ca="1">IF(ISNA(GZ$3),0,ROUND(INDEX(旅遊不便費率!$B$5:$CA$184,$A17,GZ$3)*$A$3,0))</f>
        <v>77</v>
      </c>
      <c r="HA17" s="94">
        <f ca="1">IF(ISNA(HA$3),0,ROUND(INDEX(旅遊不便費率!$B$5:$CA$184,$A17,HA$3)*$A$3,0))</f>
        <v>613</v>
      </c>
      <c r="HB17" s="94">
        <f ca="1">IF(ISNA(HB$3),0,ROUND(INDEX(旅遊不便費率!$B$5:$CA$184,$A17,HB$3)*$A$3,0))</f>
        <v>30</v>
      </c>
      <c r="HC17" s="94">
        <f ca="1">IF(ISNA(HC$3),0,ROUND(INDEX(旅遊不便費率!$B$5:$CA$184,$A17,HC$3)*$A$3,0))</f>
        <v>95</v>
      </c>
      <c r="HD17" s="95">
        <f t="shared" ca="1" si="27"/>
        <v>1895</v>
      </c>
      <c r="HE17" s="93">
        <f t="shared" ca="1" si="28"/>
        <v>397</v>
      </c>
      <c r="HF17" s="94"/>
      <c r="HG17" s="94"/>
      <c r="HH17" s="94">
        <f ca="1">ROUND(VLOOKUP(HH$3,費率表彙總!$F$4:$G$404,2,FALSE)*$B17*$A$2,0)</f>
        <v>0</v>
      </c>
      <c r="HI17" s="94">
        <f ca="1">ROUND(VLOOKUP(HI$3,費率表彙總!$H$4:$I$804,2,FALSE)*$B17*$A$2,0)</f>
        <v>0</v>
      </c>
      <c r="HJ17" s="94">
        <f ca="1">IF(ISNA(HJ$56),0,ROUND(INDEX(實支實付_總保費!$B$4:$AE$183,$A17,HJ$56)*$A$2,0))</f>
        <v>240</v>
      </c>
      <c r="HK17" s="94">
        <f ca="1">IF(ISNA(HK$56),0,ROUND(INDEX(重大燒燙傷_總保費!$B$4:$AE$183,$A17,HK$56)*$A$2,0))</f>
        <v>15</v>
      </c>
      <c r="HL17" s="94" t="b">
        <f ca="1">IF(HL$3&lt;&gt;0,MAX(1,ROUND(VLOOKUP(HL$3,費率表彙總!$L$4:$O$34,2,FALSE)*$B17*$A$2,0))+MAX(1,ROUND(INDEX(海突甲門診_總保費!$B$4:$GS$183,$A17,HL$56)*$A$2,0)+MAX(1,ROUND(INDEX(海突甲急診_總保費!$B$4:$GS$183,$A17,HL$56)*$A$2,0),0)))</f>
        <v>0</v>
      </c>
      <c r="HM17" s="94">
        <f ca="1">IF(HM$3&lt;&gt;0,MAX(1,ROUND(VLOOKUP(HM$3,費率表彙總!$L$4:$R$34,5,FALSE)*$B17*$A$2,0))+MAX(1,ROUND(INDEX(海突乙門診_總保費!$B$4:$GS$183,$A17,HM$56)*$A$2,0)+MAX(1,ROUND(INDEX(海突乙急診_總保費!$B$4:$GS$183,$A17,HM$56)*$A$2,0),0)))</f>
        <v>428</v>
      </c>
      <c r="HN17" s="94">
        <f ca="1">ROUND(VLOOKUP(HN$3,費率表彙總!$S$4:$T$34,2,FALSE)*$B17*$A$2,0)</f>
        <v>0</v>
      </c>
      <c r="HO17" s="94">
        <f ca="1">IF(ISNA(HO$3),0,ROUND(INDEX(旅遊不便費率!$B$5:$CA$184,$A17,HO$3)*$A$3,0))</f>
        <v>77</v>
      </c>
      <c r="HP17" s="94">
        <f ca="1">IF(ISNA(HP$3),0,ROUND(INDEX(旅遊不便費率!$B$5:$CA$184,$A17,HP$3)*$A$3,0))</f>
        <v>613</v>
      </c>
      <c r="HQ17" s="94">
        <f ca="1">IF(ISNA(HQ$3),0,ROUND(INDEX(旅遊不便費率!$B$5:$CA$184,$A17,HQ$3)*$A$3,0))</f>
        <v>30</v>
      </c>
      <c r="HR17" s="94">
        <f ca="1">IF(ISNA(HR$3),0,ROUND(INDEX(旅遊不便費率!$B$5:$CA$184,$A17,HR$3)*$A$3,0))</f>
        <v>95</v>
      </c>
      <c r="HS17" s="95">
        <f t="shared" ca="1" si="29"/>
        <v>1895</v>
      </c>
    </row>
    <row r="18" spans="1:227">
      <c r="A18" s="83">
        <v>14</v>
      </c>
      <c r="B18" s="104">
        <f>VLOOKUP(A18,費率表彙總!$A$4:$B$183,2,FALSE)</f>
        <v>0.255</v>
      </c>
      <c r="C18" s="93">
        <f t="shared" ca="1" si="0"/>
        <v>252</v>
      </c>
      <c r="D18" s="94"/>
      <c r="E18" s="94"/>
      <c r="F18" s="94">
        <f ca="1">ROUND(VLOOKUP(F$3,費率表彙總!$F$4:$G$404,2,FALSE)*$B18*$A$2,0)</f>
        <v>0</v>
      </c>
      <c r="G18" s="94">
        <f ca="1">ROUND(VLOOKUP(G$3,費率表彙總!$H$4:$I$804,2,FALSE)*$B18*$A$2,0)</f>
        <v>0</v>
      </c>
      <c r="H18" s="94">
        <f ca="1">IF(ISNA(H$56),0,ROUND(INDEX(實支實付_總保費!$B$4:$AE$183,$A18,H$56)*$A$2,0))</f>
        <v>0</v>
      </c>
      <c r="I18" s="94">
        <f ca="1">IF(ISNA(I$56),0,ROUND(INDEX(重大燒燙傷_總保費!$B$4:$AE$183,$A18,I$56)*$A$2,0))</f>
        <v>0</v>
      </c>
      <c r="J18" s="94" t="b">
        <f ca="1">IF(J$3&lt;&gt;0,MAX(1,ROUND(VLOOKUP(J$3,費率表彙總!$L$4:$O$34,2,FALSE)*$B18*$A$2,0))+MAX(1,ROUND(INDEX(海突甲門診_總保費!$B$4:$GS$183,$A18,J$56)*$A$2,0)+MAX(1,ROUND(INDEX(海突甲急診_總保費!$B$4:$GS$183,$A18,J$56)*$A$2,0),0)))</f>
        <v>0</v>
      </c>
      <c r="K18" s="94">
        <f ca="1">IF(K$3&lt;&gt;0,MAX(1,ROUND(VLOOKUP(K$3,費率表彙總!$L$4:$R$34,5,FALSE)*$B18*$A$2,0))+MAX(1,ROUND(INDEX(海突乙門診_總保費!$B$4:$GS$183,$A18,K$56)*$A$2,0)+MAX(1,ROUND(INDEX(海突乙急診_總保費!$B$4:$GS$183,$A18,K$56)*$A$2,0),0)))</f>
        <v>232</v>
      </c>
      <c r="L18" s="94">
        <f ca="1">ROUND(VLOOKUP(L$3,費率表彙總!$S$4:$T$34,2,FALSE)*$B18*$A$2,0)</f>
        <v>0</v>
      </c>
      <c r="M18" s="94">
        <f ca="1">IF(ISNA(M$3),0,ROUND(INDEX(旅遊不便費率!$B$5:$CA$184,$A18,M$3)*$A$3,0))</f>
        <v>0</v>
      </c>
      <c r="N18" s="94">
        <f ca="1">IF(ISNA(N$3),0,ROUND(INDEX(旅遊不便費率!$B$5:$CA$184,$A18,N$3)*$A$3,0))</f>
        <v>0</v>
      </c>
      <c r="O18" s="94">
        <f ca="1">IF(ISNA(O$3),0,ROUND(INDEX(旅遊不便費率!$B$5:$CA$184,$A18,O$3)*$A$3,0))</f>
        <v>0</v>
      </c>
      <c r="P18" s="94">
        <f ca="1">IF(ISNA(P$3),0,ROUND(INDEX(旅遊不便費率!$B$5:$CA$184,$A18,P$3)*$A$3,0))</f>
        <v>0</v>
      </c>
      <c r="Q18" s="95">
        <f t="shared" ca="1" si="1"/>
        <v>484</v>
      </c>
      <c r="R18" s="93">
        <f t="shared" ca="1" si="2"/>
        <v>252</v>
      </c>
      <c r="S18" s="94"/>
      <c r="T18" s="94"/>
      <c r="U18" s="94">
        <f ca="1">ROUND(VLOOKUP(U$3,費率表彙總!$F$4:$G$404,2,FALSE)*$B18*$A$2,0)</f>
        <v>0</v>
      </c>
      <c r="V18" s="94">
        <f ca="1">ROUND(VLOOKUP(V$3,費率表彙總!$H$4:$I$804,2,FALSE)*$B18*$A$2,0)</f>
        <v>0</v>
      </c>
      <c r="W18" s="94">
        <f ca="1">IF(ISNA(W$56),0,ROUND(INDEX(實支實付_總保費!$B$4:$AE$183,$A18,W$56)*$A$2,0))</f>
        <v>0</v>
      </c>
      <c r="X18" s="94">
        <f ca="1">IF(ISNA(X$56),0,ROUND(INDEX(重大燒燙傷_總保費!$B$4:$AE$183,$A18,X$56)*$A$2,0))</f>
        <v>0</v>
      </c>
      <c r="Y18" s="94" t="b">
        <f ca="1">IF(Y$3&lt;&gt;0,MAX(1,ROUND(VLOOKUP(Y$3,費率表彙總!$L$4:$O$34,2,FALSE)*$B18*$A$2,0))+MAX(1,ROUND(INDEX(海突甲門診_總保費!$B$4:$GS$183,$A18,Y$56)*$A$2,0)+MAX(1,ROUND(INDEX(海突甲急診_總保費!$B$4:$GS$183,$A18,Y$56)*$A$2,0),0)))</f>
        <v>0</v>
      </c>
      <c r="Z18" s="94">
        <f ca="1">IF(Z$3&lt;&gt;0,MAX(1,ROUND(VLOOKUP(Z$3,費率表彙總!$L$4:$R$34,5,FALSE)*$B18*$A$2,0))+MAX(1,ROUND(INDEX(海突乙門診_總保費!$B$4:$GS$183,$A18,Z$56)*$A$2,0)+MAX(1,ROUND(INDEX(海突乙急診_總保費!$B$4:$GS$183,$A18,Z$56)*$A$2,0),0)))</f>
        <v>232</v>
      </c>
      <c r="AA18" s="94">
        <f ca="1">ROUND(VLOOKUP(AA$3,費率表彙總!$S$4:$T$34,2,FALSE)*$B18*$A$2,0)</f>
        <v>0</v>
      </c>
      <c r="AB18" s="94">
        <f ca="1">IF(ISNA(AB$3),0,ROUND(INDEX(旅遊不便費率!$B$5:$CA$184,$A18,AB$3)*$A$3,0))</f>
        <v>0</v>
      </c>
      <c r="AC18" s="94">
        <f ca="1">IF(ISNA(AC$3),0,ROUND(INDEX(旅遊不便費率!$B$5:$CA$184,$A18,AC$3)*$A$3,0))</f>
        <v>0</v>
      </c>
      <c r="AD18" s="94">
        <f ca="1">IF(ISNA(AD$3),0,ROUND(INDEX(旅遊不便費率!$B$5:$CA$184,$A18,AD$3)*$A$3,0))</f>
        <v>0</v>
      </c>
      <c r="AE18" s="94">
        <f ca="1">IF(ISNA(AE$3),0,ROUND(INDEX(旅遊不便費率!$B$5:$CA$184,$A18,AE$3)*$A$3,0))</f>
        <v>0</v>
      </c>
      <c r="AF18" s="95">
        <f t="shared" ca="1" si="3"/>
        <v>484</v>
      </c>
      <c r="AG18" s="93">
        <f t="shared" ca="1" si="4"/>
        <v>411</v>
      </c>
      <c r="AH18" s="94"/>
      <c r="AI18" s="94"/>
      <c r="AJ18" s="94">
        <f ca="1">ROUND(VLOOKUP(AJ$3,費率表彙總!$F$4:$G$404,2,FALSE)*$B18*$A$2,0)</f>
        <v>0</v>
      </c>
      <c r="AK18" s="94">
        <f ca="1">ROUND(VLOOKUP(AK$3,費率表彙總!$H$4:$I$804,2,FALSE)*$B18*$A$2,0)</f>
        <v>0</v>
      </c>
      <c r="AL18" s="94">
        <f ca="1">IF(ISNA(AL$56),0,ROUND(INDEX(實支實付_總保費!$B$4:$AE$183,$A18,AL$56)*$A$2,0))</f>
        <v>0</v>
      </c>
      <c r="AM18" s="94">
        <f ca="1">IF(ISNA(AM$56),0,ROUND(INDEX(重大燒燙傷_總保費!$B$4:$AE$183,$A18,AM$56)*$A$2,0))</f>
        <v>0</v>
      </c>
      <c r="AN18" s="94" t="b">
        <f ca="1">IF(AN$3&lt;&gt;0,MAX(1,ROUND(VLOOKUP(AN$3,費率表彙總!$L$4:$O$34,2,FALSE)*$B18*$A$2,0))+MAX(1,ROUND(INDEX(海突甲門診_總保費!$B$4:$GS$183,$A18,AN$56)*$A$2,0)+MAX(1,ROUND(INDEX(海突甲急診_總保費!$B$4:$GS$183,$A18,AN$56)*$A$2,0),0)))</f>
        <v>0</v>
      </c>
      <c r="AO18" s="94">
        <f ca="1">IF(AO$3&lt;&gt;0,MAX(1,ROUND(VLOOKUP(AO$3,費率表彙總!$L$4:$R$34,5,FALSE)*$B18*$A$2,0))+MAX(1,ROUND(INDEX(海突乙門診_總保費!$B$4:$GS$183,$A18,AO$56)*$A$2,0)+MAX(1,ROUND(INDEX(海突乙急診_總保費!$B$4:$GS$183,$A18,AO$56)*$A$2,0),0)))</f>
        <v>376</v>
      </c>
      <c r="AP18" s="94">
        <f ca="1">ROUND(VLOOKUP(AP$3,費率表彙總!$S$4:$T$34,2,FALSE)*$B18*$A$2,0)</f>
        <v>0</v>
      </c>
      <c r="AQ18" s="94">
        <f ca="1">IF(ISNA(AQ$3),0,ROUND(INDEX(旅遊不便費率!$B$5:$CA$184,$A18,AQ$3)*$A$3,0))</f>
        <v>0</v>
      </c>
      <c r="AR18" s="94">
        <f ca="1">IF(ISNA(AR$3),0,ROUND(INDEX(旅遊不便費率!$B$5:$CA$184,$A18,AR$3)*$A$3,0))</f>
        <v>0</v>
      </c>
      <c r="AS18" s="94">
        <f ca="1">IF(ISNA(AS$3),0,ROUND(INDEX(旅遊不便費率!$B$5:$CA$184,$A18,AS$3)*$A$3,0))</f>
        <v>0</v>
      </c>
      <c r="AT18" s="94">
        <f ca="1">IF(ISNA(AT$3),0,ROUND(INDEX(旅遊不便費率!$B$5:$CA$184,$A18,AT$3)*$A$3,0))</f>
        <v>0</v>
      </c>
      <c r="AU18" s="95">
        <f t="shared" ca="1" si="5"/>
        <v>787</v>
      </c>
      <c r="AV18" s="93">
        <f t="shared" ca="1" si="6"/>
        <v>636</v>
      </c>
      <c r="AW18" s="94"/>
      <c r="AX18" s="94"/>
      <c r="AY18" s="94">
        <f ca="1">ROUND(VLOOKUP(AY$3,費率表彙總!$F$4:$G$404,2,FALSE)*$B18*$A$2,0)</f>
        <v>0</v>
      </c>
      <c r="AZ18" s="94">
        <f ca="1">ROUND(VLOOKUP(AZ$3,費率表彙總!$H$4:$I$804,2,FALSE)*$B18*$A$2,0)</f>
        <v>0</v>
      </c>
      <c r="BA18" s="94">
        <f ca="1">IF(ISNA(BA$56),0,ROUND(INDEX(實支實付_總保費!$B$4:$AE$183,$A18,BA$56)*$A$2,0))</f>
        <v>0</v>
      </c>
      <c r="BB18" s="94">
        <f ca="1">IF(ISNA(BB$56),0,ROUND(INDEX(重大燒燙傷_總保費!$B$4:$AE$183,$A18,BB$56)*$A$2,0))</f>
        <v>0</v>
      </c>
      <c r="BC18" s="94" t="b">
        <f ca="1">IF(BC$3&lt;&gt;0,MAX(1,ROUND(VLOOKUP(BC$3,費率表彙總!$L$4:$O$34,2,FALSE)*$B18*$A$2,0))+MAX(1,ROUND(INDEX(海突甲門診_總保費!$B$4:$GS$183,$A18,BC$56)*$A$2,0)+MAX(1,ROUND(INDEX(海突甲急診_總保費!$B$4:$GS$183,$A18,BC$56)*$A$2,0),0)))</f>
        <v>0</v>
      </c>
      <c r="BD18" s="94">
        <f ca="1">IF(BD$3&lt;&gt;0,MAX(1,ROUND(VLOOKUP(BD$3,費率表彙總!$L$4:$R$34,5,FALSE)*$B18*$A$2,0))+MAX(1,ROUND(INDEX(海突乙門診_總保費!$B$4:$GS$183,$A18,BD$56)*$A$2,0)+MAX(1,ROUND(INDEX(海突乙急診_總保費!$B$4:$GS$183,$A18,BD$56)*$A$2,0),0)))</f>
        <v>579</v>
      </c>
      <c r="BE18" s="94">
        <f ca="1">ROUND(VLOOKUP(BE$3,費率表彙總!$S$4:$T$34,2,FALSE)*$B18*$A$2,0)</f>
        <v>0</v>
      </c>
      <c r="BF18" s="94">
        <f ca="1">IF(ISNA(BF$3),0,ROUND(INDEX(旅遊不便費率!$B$5:$CA$184,$A18,BF$3)*$A$3,0))</f>
        <v>0</v>
      </c>
      <c r="BG18" s="94">
        <f ca="1">IF(ISNA(BG$3),0,ROUND(INDEX(旅遊不便費率!$B$5:$CA$184,$A18,BG$3)*$A$3,0))</f>
        <v>0</v>
      </c>
      <c r="BH18" s="94">
        <f ca="1">IF(ISNA(BH$3),0,ROUND(INDEX(旅遊不便費率!$B$5:$CA$184,$A18,BH$3)*$A$3,0))</f>
        <v>0</v>
      </c>
      <c r="BI18" s="94">
        <f ca="1">IF(ISNA(BI$3),0,ROUND(INDEX(旅遊不便費率!$B$5:$CA$184,$A18,BI$3)*$A$3,0))</f>
        <v>0</v>
      </c>
      <c r="BJ18" s="95">
        <f t="shared" ca="1" si="7"/>
        <v>1215</v>
      </c>
      <c r="BK18" s="93">
        <f t="shared" ca="1" si="8"/>
        <v>779</v>
      </c>
      <c r="BL18" s="94"/>
      <c r="BM18" s="94"/>
      <c r="BN18" s="94">
        <f ca="1">ROUND(VLOOKUP(BN$3,費率表彙總!$F$4:$G$404,2,FALSE)*$B18*$A$2,0)</f>
        <v>0</v>
      </c>
      <c r="BO18" s="94">
        <f ca="1">ROUND(VLOOKUP(BO$3,費率表彙總!$H$4:$I$804,2,FALSE)*$B18*$A$2,0)</f>
        <v>0</v>
      </c>
      <c r="BP18" s="94">
        <f ca="1">IF(ISNA(BP$56),0,ROUND(INDEX(實支實付_總保費!$B$4:$AE$183,$A18,BP$56)*$A$2,0))</f>
        <v>0</v>
      </c>
      <c r="BQ18" s="94">
        <f ca="1">IF(ISNA(BQ$56),0,ROUND(INDEX(重大燒燙傷_總保費!$B$4:$AE$183,$A18,BQ$56)*$A$2,0))</f>
        <v>0</v>
      </c>
      <c r="BR18" s="94" t="b">
        <f ca="1">IF(BR$3&lt;&gt;0,MAX(1,ROUND(VLOOKUP(BR$3,費率表彙總!$L$4:$O$34,2,FALSE)*$B18*$A$2,0))+MAX(1,ROUND(INDEX(海突甲門診_總保費!$B$4:$GS$183,$A18,BR$56)*$A$2,0)+MAX(1,ROUND(INDEX(海突甲急診_總保費!$B$4:$GS$183,$A18,BR$56)*$A$2,0),0)))</f>
        <v>0</v>
      </c>
      <c r="BS18" s="94">
        <f ca="1">IF(BS$3&lt;&gt;0,MAX(1,ROUND(VLOOKUP(BS$3,費率表彙總!$L$4:$R$34,5,FALSE)*$B18*$A$2,0))+MAX(1,ROUND(INDEX(海突乙門診_總保費!$B$4:$GS$183,$A18,BS$56)*$A$2,0)+MAX(1,ROUND(INDEX(海突乙急診_總保費!$B$4:$GS$183,$A18,BS$56)*$A$2,0),0)))</f>
        <v>707</v>
      </c>
      <c r="BT18" s="94">
        <f ca="1">ROUND(VLOOKUP(BT$3,費率表彙總!$S$4:$T$34,2,FALSE)*$B18*$A$2,0)</f>
        <v>0</v>
      </c>
      <c r="BU18" s="94">
        <f ca="1">IF(ISNA(BU$3),0,ROUND(INDEX(旅遊不便費率!$B$5:$CA$184,$A18,BU$3)*$A$3,0))</f>
        <v>0</v>
      </c>
      <c r="BV18" s="94">
        <f ca="1">IF(ISNA(BV$3),0,ROUND(INDEX(旅遊不便費率!$B$5:$CA$184,$A18,BV$3)*$A$3,0))</f>
        <v>0</v>
      </c>
      <c r="BW18" s="94">
        <f ca="1">IF(ISNA(BW$3),0,ROUND(INDEX(旅遊不便費率!$B$5:$CA$184,$A18,BW$3)*$A$3,0))</f>
        <v>0</v>
      </c>
      <c r="BX18" s="94">
        <f ca="1">IF(ISNA(BX$3),0,ROUND(INDEX(旅遊不便費率!$B$5:$CA$184,$A18,BX$3)*$A$3,0))</f>
        <v>0</v>
      </c>
      <c r="BY18" s="95">
        <f t="shared" ca="1" si="9"/>
        <v>1486</v>
      </c>
      <c r="BZ18" s="93">
        <f t="shared" ca="1" si="10"/>
        <v>169</v>
      </c>
      <c r="CA18" s="94"/>
      <c r="CB18" s="94"/>
      <c r="CC18" s="94">
        <f ca="1">ROUND(VLOOKUP(CC$3,費率表彙總!$F$4:$G$404,2,FALSE)*$B18*$A$2,0)</f>
        <v>0</v>
      </c>
      <c r="CD18" s="94">
        <f ca="1">ROUND(VLOOKUP(CD$3,費率表彙總!$H$4:$I$804,2,FALSE)*$B18*$A$2,0)</f>
        <v>0</v>
      </c>
      <c r="CE18" s="94">
        <f ca="1">IF(ISNA(CE$56),0,ROUND(INDEX(實支實付_總保費!$B$4:$AE$183,$A18,CE$56)*$A$2,0))</f>
        <v>27</v>
      </c>
      <c r="CF18" s="94">
        <f ca="1">IF(ISNA(CF$56),0,ROUND(INDEX(重大燒燙傷_總保費!$B$4:$AE$183,$A18,CF$56)*$A$2,0))</f>
        <v>2</v>
      </c>
      <c r="CG18" s="94" t="b">
        <f ca="1">IF(CG$3&lt;&gt;0,MAX(1,ROUND(VLOOKUP(CG$3,費率表彙總!$L$4:$O$34,2,FALSE)*$B18*$A$2,0))+MAX(1,ROUND(INDEX(海突甲門診_總保費!$B$4:$GS$183,$A18,CG$56)*$A$2,0)+MAX(1,ROUND(INDEX(海突甲急診_總保費!$B$4:$GS$183,$A18,CG$56)*$A$2,0),0)))</f>
        <v>0</v>
      </c>
      <c r="CH18" s="94" t="b">
        <f ca="1">IF(CH$3&lt;&gt;0,MAX(1,ROUND(VLOOKUP(CH$3,費率表彙總!$L$4:$R$34,5,FALSE)*$B18*$A$2,0))+MAX(1,ROUND(INDEX(海突乙門診_總保費!$B$4:$GS$183,$A18,CH$56)*$A$2,0)+MAX(1,ROUND(INDEX(海突乙急診_總保費!$B$4:$GS$183,$A18,CH$56)*$A$2,0),0)))</f>
        <v>0</v>
      </c>
      <c r="CI18" s="94">
        <f ca="1">ROUND(VLOOKUP(CI$3,費率表彙總!$S$4:$T$34,2,FALSE)*$B18*$A$2,0)</f>
        <v>0</v>
      </c>
      <c r="CJ18" s="94">
        <f ca="1">IF(ISNA(CJ$3),0,ROUND(INDEX(旅遊不便費率!$B$5:$CA$184,$A18,CJ$3)*$A$3,0))</f>
        <v>80</v>
      </c>
      <c r="CK18" s="94">
        <f ca="1">IF(ISNA(CK$3),0,ROUND(INDEX(旅遊不便費率!$B$5:$CA$184,$A18,CK$3)*$A$3,0))</f>
        <v>408</v>
      </c>
      <c r="CL18" s="94">
        <f ca="1">IF(ISNA(CL$3),0,ROUND(INDEX(旅遊不便費率!$B$5:$CA$184,$A18,CL$3)*$A$3,0))</f>
        <v>14</v>
      </c>
      <c r="CM18" s="94">
        <f ca="1">IF(ISNA(CM$3),0,ROUND(INDEX(旅遊不便費率!$B$5:$CA$184,$A18,CM$3)*$A$3,0))</f>
        <v>52</v>
      </c>
      <c r="CN18" s="95">
        <f t="shared" ca="1" si="11"/>
        <v>752</v>
      </c>
      <c r="CO18" s="93">
        <f t="shared" ca="1" si="12"/>
        <v>252</v>
      </c>
      <c r="CP18" s="94"/>
      <c r="CQ18" s="94"/>
      <c r="CR18" s="94">
        <f ca="1">ROUND(VLOOKUP(CR$3,費率表彙總!$F$4:$G$404,2,FALSE)*$B18*$A$2,0)</f>
        <v>0</v>
      </c>
      <c r="CS18" s="94">
        <f ca="1">ROUND(VLOOKUP(CS$3,費率表彙總!$H$4:$I$804,2,FALSE)*$B18*$A$2,0)</f>
        <v>0</v>
      </c>
      <c r="CT18" s="94">
        <f ca="1">IF(ISNA(CT$56),0,ROUND(INDEX(實支實付_總保費!$B$4:$AE$183,$A18,CT$56)*$A$2,0))</f>
        <v>27</v>
      </c>
      <c r="CU18" s="94">
        <f ca="1">IF(ISNA(CU$56),0,ROUND(INDEX(重大燒燙傷_總保費!$B$4:$AE$183,$A18,CU$56)*$A$2,0))</f>
        <v>2</v>
      </c>
      <c r="CV18" s="94" t="b">
        <f ca="1">IF(CV$3&lt;&gt;0,MAX(1,ROUND(VLOOKUP(CV$3,費率表彙總!$L$4:$O$34,2,FALSE)*$B18*$A$2,0))+MAX(1,ROUND(INDEX(海突甲門診_總保費!$B$4:$GS$183,$A18,CV$56)*$A$2,0)+MAX(1,ROUND(INDEX(海突甲急診_總保費!$B$4:$GS$183,$A18,CV$56)*$A$2,0),0)))</f>
        <v>0</v>
      </c>
      <c r="CW18" s="94" t="b">
        <f ca="1">IF(CW$3&lt;&gt;0,MAX(1,ROUND(VLOOKUP(CW$3,費率表彙總!$L$4:$R$34,5,FALSE)*$B18*$A$2,0))+MAX(1,ROUND(INDEX(海突乙門診_總保費!$B$4:$GS$183,$A18,CW$56)*$A$2,0)+MAX(1,ROUND(INDEX(海突乙急診_總保費!$B$4:$GS$183,$A18,CW$56)*$A$2,0),0)))</f>
        <v>0</v>
      </c>
      <c r="CX18" s="94">
        <f ca="1">ROUND(VLOOKUP(CX$3,費率表彙總!$S$4:$T$34,2,FALSE)*$B18*$A$2,0)</f>
        <v>0</v>
      </c>
      <c r="CY18" s="94">
        <f ca="1">IF(ISNA(CY$3),0,ROUND(INDEX(旅遊不便費率!$B$5:$CA$184,$A18,CY$3)*$A$3,0))</f>
        <v>80</v>
      </c>
      <c r="CZ18" s="94">
        <f ca="1">IF(ISNA(CZ$3),0,ROUND(INDEX(旅遊不便費率!$B$5:$CA$184,$A18,CZ$3)*$A$3,0))</f>
        <v>408</v>
      </c>
      <c r="DA18" s="94">
        <f ca="1">IF(ISNA(DA$3),0,ROUND(INDEX(旅遊不便費率!$B$5:$CA$184,$A18,DA$3)*$A$3,0))</f>
        <v>14</v>
      </c>
      <c r="DB18" s="94">
        <f ca="1">IF(ISNA(DB$3),0,ROUND(INDEX(旅遊不便費率!$B$5:$CA$184,$A18,DB$3)*$A$3,0))</f>
        <v>52</v>
      </c>
      <c r="DC18" s="95">
        <f t="shared" ca="1" si="13"/>
        <v>835</v>
      </c>
      <c r="DD18" s="93">
        <f t="shared" ca="1" si="14"/>
        <v>411</v>
      </c>
      <c r="DE18" s="94"/>
      <c r="DF18" s="94"/>
      <c r="DG18" s="94">
        <f ca="1">ROUND(VLOOKUP(DG$3,費率表彙總!$F$4:$G$404,2,FALSE)*$B18*$A$2,0)</f>
        <v>0</v>
      </c>
      <c r="DH18" s="94">
        <f ca="1">ROUND(VLOOKUP(DH$3,費率表彙總!$H$4:$I$804,2,FALSE)*$B18*$A$2,0)</f>
        <v>0</v>
      </c>
      <c r="DI18" s="94">
        <f ca="1">IF(ISNA(DI$56),0,ROUND(INDEX(實支實付_總保費!$B$4:$AE$183,$A18,DI$56)*$A$2,0))</f>
        <v>27</v>
      </c>
      <c r="DJ18" s="94">
        <f ca="1">IF(ISNA(DJ$56),0,ROUND(INDEX(重大燒燙傷_總保費!$B$4:$AE$183,$A18,DJ$56)*$A$2,0))</f>
        <v>2</v>
      </c>
      <c r="DK18" s="94" t="b">
        <f ca="1">IF(DK$3&lt;&gt;0,MAX(1,ROUND(VLOOKUP(DK$3,費率表彙總!$L$4:$O$34,2,FALSE)*$B18*$A$2,0))+MAX(1,ROUND(INDEX(海突甲門診_總保費!$B$4:$GS$183,$A18,DK$56)*$A$2,0)+MAX(1,ROUND(INDEX(海突甲急診_總保費!$B$4:$GS$183,$A18,DK$56)*$A$2,0),0)))</f>
        <v>0</v>
      </c>
      <c r="DL18" s="94" t="b">
        <f ca="1">IF(DL$3&lt;&gt;0,MAX(1,ROUND(VLOOKUP(DL$3,費率表彙總!$L$4:$R$34,5,FALSE)*$B18*$A$2,0))+MAX(1,ROUND(INDEX(海突乙門診_總保費!$B$4:$GS$183,$A18,DL$56)*$A$2,0)+MAX(1,ROUND(INDEX(海突乙急診_總保費!$B$4:$GS$183,$A18,DL$56)*$A$2,0),0)))</f>
        <v>0</v>
      </c>
      <c r="DM18" s="94">
        <f ca="1">ROUND(VLOOKUP(DM$3,費率表彙總!$S$4:$T$34,2,FALSE)*$B18*$A$2,0)</f>
        <v>0</v>
      </c>
      <c r="DN18" s="94">
        <f ca="1">IF(ISNA(DN$3),0,ROUND(INDEX(旅遊不便費率!$B$5:$CA$184,$A18,DN$3)*$A$3,0))</f>
        <v>80</v>
      </c>
      <c r="DO18" s="94">
        <f ca="1">IF(ISNA(DO$3),0,ROUND(INDEX(旅遊不便費率!$B$5:$CA$184,$A18,DO$3)*$A$3,0))</f>
        <v>408</v>
      </c>
      <c r="DP18" s="94">
        <f ca="1">IF(ISNA(DP$3),0,ROUND(INDEX(旅遊不便費率!$B$5:$CA$184,$A18,DP$3)*$A$3,0))</f>
        <v>14</v>
      </c>
      <c r="DQ18" s="94">
        <f ca="1">IF(ISNA(DQ$3),0,ROUND(INDEX(旅遊不便費率!$B$5:$CA$184,$A18,DQ$3)*$A$3,0))</f>
        <v>52</v>
      </c>
      <c r="DR18" s="95">
        <f t="shared" ca="1" si="15"/>
        <v>994</v>
      </c>
      <c r="DS18" s="93">
        <f t="shared" ca="1" si="16"/>
        <v>636</v>
      </c>
      <c r="DT18" s="94"/>
      <c r="DU18" s="94"/>
      <c r="DV18" s="94">
        <f ca="1">ROUND(VLOOKUP(DV$3,費率表彙總!$F$4:$G$404,2,FALSE)*$B18*$A$2,0)</f>
        <v>0</v>
      </c>
      <c r="DW18" s="94">
        <f ca="1">ROUND(VLOOKUP(DW$3,費率表彙總!$H$4:$I$804,2,FALSE)*$B18*$A$2,0)</f>
        <v>0</v>
      </c>
      <c r="DX18" s="94">
        <f ca="1">IF(ISNA(DX$56),0,ROUND(INDEX(實支實付_總保費!$B$4:$AE$183,$A18,DX$56)*$A$2,0))</f>
        <v>27</v>
      </c>
      <c r="DY18" s="94">
        <f ca="1">IF(ISNA(DY$56),0,ROUND(INDEX(重大燒燙傷_總保費!$B$4:$AE$183,$A18,DY$56)*$A$2,0))</f>
        <v>2</v>
      </c>
      <c r="DZ18" s="94" t="b">
        <f ca="1">IF(DZ$3&lt;&gt;0,MAX(1,ROUND(VLOOKUP(DZ$3,費率表彙總!$L$4:$O$34,2,FALSE)*$B18*$A$2,0))+MAX(1,ROUND(INDEX(海突甲門診_總保費!$B$4:$GS$183,$A18,DZ$56)*$A$2,0)+MAX(1,ROUND(INDEX(海突甲急診_總保費!$B$4:$GS$183,$A18,DZ$56)*$A$2,0),0)))</f>
        <v>0</v>
      </c>
      <c r="EA18" s="94" t="b">
        <f ca="1">IF(EA$3&lt;&gt;0,MAX(1,ROUND(VLOOKUP(EA$3,費率表彙總!$L$4:$R$34,5,FALSE)*$B18*$A$2,0))+MAX(1,ROUND(INDEX(海突乙門診_總保費!$B$4:$GS$183,$A18,EA$56)*$A$2,0)+MAX(1,ROUND(INDEX(海突乙急診_總保費!$B$4:$GS$183,$A18,EA$56)*$A$2,0),0)))</f>
        <v>0</v>
      </c>
      <c r="EB18" s="94">
        <f ca="1">ROUND(VLOOKUP(EB$3,費率表彙總!$S$4:$T$34,2,FALSE)*$B18*$A$2,0)</f>
        <v>0</v>
      </c>
      <c r="EC18" s="94">
        <f ca="1">IF(ISNA(EC$3),0,ROUND(INDEX(旅遊不便費率!$B$5:$CA$184,$A18,EC$3)*$A$3,0))</f>
        <v>80</v>
      </c>
      <c r="ED18" s="94">
        <f ca="1">IF(ISNA(ED$3),0,ROUND(INDEX(旅遊不便費率!$B$5:$CA$184,$A18,ED$3)*$A$3,0))</f>
        <v>408</v>
      </c>
      <c r="EE18" s="94">
        <f ca="1">IF(ISNA(EE$3),0,ROUND(INDEX(旅遊不便費率!$B$5:$CA$184,$A18,EE$3)*$A$3,0))</f>
        <v>14</v>
      </c>
      <c r="EF18" s="94">
        <f ca="1">IF(ISNA(EF$3),0,ROUND(INDEX(旅遊不便費率!$B$5:$CA$184,$A18,EF$3)*$A$3,0))</f>
        <v>52</v>
      </c>
      <c r="EG18" s="95">
        <f t="shared" ca="1" si="17"/>
        <v>1219</v>
      </c>
      <c r="EH18" s="93">
        <f t="shared" ca="1" si="18"/>
        <v>779</v>
      </c>
      <c r="EI18" s="94"/>
      <c r="EJ18" s="94"/>
      <c r="EK18" s="94">
        <f ca="1">ROUND(VLOOKUP(EK$3,費率表彙總!$F$4:$G$404,2,FALSE)*$B18*$A$2,0)</f>
        <v>0</v>
      </c>
      <c r="EL18" s="94">
        <f ca="1">ROUND(VLOOKUP(EL$3,費率表彙總!$H$4:$I$804,2,FALSE)*$B18*$A$2,0)</f>
        <v>0</v>
      </c>
      <c r="EM18" s="94">
        <f ca="1">IF(ISNA(EM$56),0,ROUND(INDEX(實支實付_總保費!$B$4:$AE$183,$A18,EM$56)*$A$2,0))</f>
        <v>27</v>
      </c>
      <c r="EN18" s="94">
        <f ca="1">IF(ISNA(EN$56),0,ROUND(INDEX(重大燒燙傷_總保費!$B$4:$AE$183,$A18,EN$56)*$A$2,0))</f>
        <v>2</v>
      </c>
      <c r="EO18" s="94" t="b">
        <f ca="1">IF(EO$3&lt;&gt;0,MAX(1,ROUND(VLOOKUP(EO$3,費率表彙總!$L$4:$O$34,2,FALSE)*$B18*$A$2,0))+MAX(1,ROUND(INDEX(海突甲門診_總保費!$B$4:$GS$183,$A18,EO$56)*$A$2,0)+MAX(1,ROUND(INDEX(海突甲急診_總保費!$B$4:$GS$183,$A18,EO$56)*$A$2,0),0)))</f>
        <v>0</v>
      </c>
      <c r="EP18" s="94" t="b">
        <f ca="1">IF(EP$3&lt;&gt;0,MAX(1,ROUND(VLOOKUP(EP$3,費率表彙總!$L$4:$R$34,5,FALSE)*$B18*$A$2,0))+MAX(1,ROUND(INDEX(海突乙門診_總保費!$B$4:$GS$183,$A18,EP$56)*$A$2,0)+MAX(1,ROUND(INDEX(海突乙急診_總保費!$B$4:$GS$183,$A18,EP$56)*$A$2,0),0)))</f>
        <v>0</v>
      </c>
      <c r="EQ18" s="94">
        <f ca="1">ROUND(VLOOKUP(EQ$3,費率表彙總!$S$4:$T$34,2,FALSE)*$B18*$A$2,0)</f>
        <v>0</v>
      </c>
      <c r="ER18" s="94">
        <f ca="1">IF(ISNA(ER$3),0,ROUND(INDEX(旅遊不便費率!$B$5:$CA$184,$A18,ER$3)*$A$3,0))</f>
        <v>80</v>
      </c>
      <c r="ES18" s="94">
        <f ca="1">IF(ISNA(ES$3),0,ROUND(INDEX(旅遊不便費率!$B$5:$CA$184,$A18,ES$3)*$A$3,0))</f>
        <v>408</v>
      </c>
      <c r="ET18" s="94">
        <f ca="1">IF(ISNA(ET$3),0,ROUND(INDEX(旅遊不便費率!$B$5:$CA$184,$A18,ET$3)*$A$3,0))</f>
        <v>14</v>
      </c>
      <c r="EU18" s="94">
        <f ca="1">IF(ISNA(EU$3),0,ROUND(INDEX(旅遊不便費率!$B$5:$CA$184,$A18,EU$3)*$A$3,0))</f>
        <v>52</v>
      </c>
      <c r="EV18" s="95">
        <f t="shared" ca="1" si="19"/>
        <v>1362</v>
      </c>
      <c r="EW18" s="93">
        <f t="shared" ca="1" si="20"/>
        <v>563</v>
      </c>
      <c r="EX18" s="94"/>
      <c r="EY18" s="94"/>
      <c r="EZ18" s="94">
        <f ca="1">ROUND(VLOOKUP(EZ$3,費率表彙總!$F$4:$G$404,2,FALSE)*$B18*$A$2,0)</f>
        <v>0</v>
      </c>
      <c r="FA18" s="94">
        <f ca="1">ROUND(VLOOKUP(FA$3,費率表彙總!$H$4:$I$804,2,FALSE)*$B18*$A$2,0)</f>
        <v>0</v>
      </c>
      <c r="FB18" s="94">
        <f ca="1">IF(ISNA(FB$56),0,ROUND(INDEX(實支實付_總保費!$B$4:$AE$183,$A18,FB$56)*$A$2,0))</f>
        <v>374</v>
      </c>
      <c r="FC18" s="94">
        <f ca="1">IF(ISNA(FC$56),0,ROUND(INDEX(重大燒燙傷_總保費!$B$4:$AE$183,$A18,FC$56)*$A$2,0))</f>
        <v>24</v>
      </c>
      <c r="FD18" s="94" t="b">
        <f ca="1">IF(FD$3&lt;&gt;0,MAX(1,ROUND(VLOOKUP(FD$3,費率表彙總!$L$4:$O$34,2,FALSE)*$B18*$A$2,0))+MAX(1,ROUND(INDEX(海突甲門診_總保費!$B$4:$GS$183,$A18,FD$56)*$A$2,0)+MAX(1,ROUND(INDEX(海突甲急診_總保費!$B$4:$GS$183,$A18,FD$56)*$A$2,0),0)))</f>
        <v>0</v>
      </c>
      <c r="FE18" s="94">
        <f ca="1">IF(FE$3&lt;&gt;0,MAX(1,ROUND(VLOOKUP(FE$3,費率表彙總!$L$4:$R$34,5,FALSE)*$B18*$A$2,0))+MAX(1,ROUND(INDEX(海突乙門診_總保費!$B$4:$GS$183,$A18,FE$56)*$A$2,0)+MAX(1,ROUND(INDEX(海突乙急診_總保費!$B$4:$GS$183,$A18,FE$56)*$A$2,0),0)))</f>
        <v>848</v>
      </c>
      <c r="FF18" s="94">
        <f ca="1">ROUND(VLOOKUP(FF$3,費率表彙總!$S$4:$T$34,2,FALSE)*$B18*$A$2,0)</f>
        <v>0</v>
      </c>
      <c r="FG18" s="94">
        <f ca="1">IF(ISNA(FG$3),0,ROUND(INDEX(旅遊不便費率!$B$5:$CA$184,$A18,FG$3)*$A$3,0))</f>
        <v>80</v>
      </c>
      <c r="FH18" s="94">
        <f ca="1">IF(ISNA(FH$3),0,ROUND(INDEX(旅遊不便費率!$B$5:$CA$184,$A18,FH$3)*$A$3,0))</f>
        <v>638</v>
      </c>
      <c r="FI18" s="94">
        <f ca="1">IF(ISNA(FI$3),0,ROUND(INDEX(旅遊不便費率!$B$5:$CA$184,$A18,FI$3)*$A$3,0))</f>
        <v>31</v>
      </c>
      <c r="FJ18" s="94">
        <f ca="1">IF(ISNA(FJ$3),0,ROUND(INDEX(旅遊不便費率!$B$5:$CA$184,$A18,FJ$3)*$A$3,0))</f>
        <v>99</v>
      </c>
      <c r="FK18" s="95">
        <f t="shared" ca="1" si="21"/>
        <v>2657</v>
      </c>
      <c r="FL18" s="93">
        <f t="shared" ca="1" si="22"/>
        <v>252</v>
      </c>
      <c r="FM18" s="94"/>
      <c r="FN18" s="94"/>
      <c r="FO18" s="94">
        <f ca="1">ROUND(VLOOKUP(FO$3,費率表彙總!$F$4:$G$404,2,FALSE)*$B18*$A$2,0)</f>
        <v>0</v>
      </c>
      <c r="FP18" s="94">
        <f ca="1">ROUND(VLOOKUP(FP$3,費率表彙總!$H$4:$I$804,2,FALSE)*$B18*$A$2,0)</f>
        <v>0</v>
      </c>
      <c r="FQ18" s="94">
        <f ca="1">IF(ISNA(FQ$56),0,ROUND(INDEX(實支實付_總保費!$B$4:$AE$183,$A18,FQ$56)*$A$2,0))</f>
        <v>80</v>
      </c>
      <c r="FR18" s="94">
        <f ca="1">IF(ISNA(FR$56),0,ROUND(INDEX(重大燒燙傷_總保費!$B$4:$AE$183,$A18,FR$56)*$A$2,0))</f>
        <v>5</v>
      </c>
      <c r="FS18" s="94" t="b">
        <f ca="1">IF(FS$3&lt;&gt;0,MAX(1,ROUND(VLOOKUP(FS$3,費率表彙總!$L$4:$O$34,2,FALSE)*$B18*$A$2,0))+MAX(1,ROUND(INDEX(海突甲門診_總保費!$B$4:$GS$183,$A18,FS$56)*$A$2,0)+MAX(1,ROUND(INDEX(海突甲急診_總保費!$B$4:$GS$183,$A18,FS$56)*$A$2,0),0)))</f>
        <v>0</v>
      </c>
      <c r="FT18" s="94">
        <f ca="1">IF(FT$3&lt;&gt;0,MAX(1,ROUND(VLOOKUP(FT$3,費率表彙總!$L$4:$R$34,5,FALSE)*$B18*$A$2,0))+MAX(1,ROUND(INDEX(海突乙門診_總保費!$B$4:$GS$183,$A18,FT$56)*$A$2,0)+MAX(1,ROUND(INDEX(海突乙急診_總保費!$B$4:$GS$183,$A18,FT$56)*$A$2,0),0)))</f>
        <v>444</v>
      </c>
      <c r="FU18" s="94">
        <f ca="1">ROUND(VLOOKUP(FU$3,費率表彙總!$S$4:$T$34,2,FALSE)*$B18*$A$2,0)</f>
        <v>0</v>
      </c>
      <c r="FV18" s="94">
        <f ca="1">IF(ISNA(FV$3),0,ROUND(INDEX(旅遊不便費率!$B$5:$CA$184,$A18,FV$3)*$A$3,0))</f>
        <v>80</v>
      </c>
      <c r="FW18" s="94">
        <f ca="1">IF(ISNA(FW$3),0,ROUND(INDEX(旅遊不便費率!$B$5:$CA$184,$A18,FW$3)*$A$3,0))</f>
        <v>638</v>
      </c>
      <c r="FX18" s="94">
        <f ca="1">IF(ISNA(FX$3),0,ROUND(INDEX(旅遊不便費率!$B$5:$CA$184,$A18,FX$3)*$A$3,0))</f>
        <v>31</v>
      </c>
      <c r="FY18" s="94">
        <f ca="1">IF(ISNA(FY$3),0,ROUND(INDEX(旅遊不便費率!$B$5:$CA$184,$A18,FY$3)*$A$3,0))</f>
        <v>99</v>
      </c>
      <c r="FZ18" s="95">
        <f t="shared" ca="1" si="23"/>
        <v>1629</v>
      </c>
      <c r="GA18" s="93">
        <f t="shared" ca="1" si="24"/>
        <v>411</v>
      </c>
      <c r="GB18" s="94"/>
      <c r="GC18" s="94"/>
      <c r="GD18" s="94">
        <f ca="1">ROUND(VLOOKUP(GD$3,費率表彙總!$F$4:$G$404,2,FALSE)*$B18*$A$2,0)</f>
        <v>0</v>
      </c>
      <c r="GE18" s="94">
        <f ca="1">ROUND(VLOOKUP(GE$3,費率表彙總!$H$4:$I$804,2,FALSE)*$B18*$A$2,0)</f>
        <v>0</v>
      </c>
      <c r="GF18" s="94">
        <f ca="1">IF(ISNA(GF$56),0,ROUND(INDEX(實支實付_總保費!$B$4:$AE$183,$A18,GF$56)*$A$2,0))</f>
        <v>131</v>
      </c>
      <c r="GG18" s="94">
        <f ca="1">IF(ISNA(GG$56),0,ROUND(INDEX(重大燒燙傷_總保費!$B$4:$AE$183,$A18,GG$56)*$A$2,0))</f>
        <v>9</v>
      </c>
      <c r="GH18" s="94" t="b">
        <f ca="1">IF(GH$3&lt;&gt;0,MAX(1,ROUND(VLOOKUP(GH$3,費率表彙總!$L$4:$O$34,2,FALSE)*$B18*$A$2,0))+MAX(1,ROUND(INDEX(海突甲門診_總保費!$B$4:$GS$183,$A18,GH$56)*$A$2,0)+MAX(1,ROUND(INDEX(海突甲急診_總保費!$B$4:$GS$183,$A18,GH$56)*$A$2,0),0)))</f>
        <v>0</v>
      </c>
      <c r="GI18" s="94">
        <f ca="1">IF(GI$3&lt;&gt;0,MAX(1,ROUND(VLOOKUP(GI$3,費率表彙總!$L$4:$R$34,5,FALSE)*$B18*$A$2,0))+MAX(1,ROUND(INDEX(海突乙門診_總保費!$B$4:$GS$183,$A18,GI$56)*$A$2,0)+MAX(1,ROUND(INDEX(海突乙急診_總保費!$B$4:$GS$183,$A18,GI$56)*$A$2,0),0)))</f>
        <v>707</v>
      </c>
      <c r="GJ18" s="94">
        <f ca="1">ROUND(VLOOKUP(GJ$3,費率表彙總!$S$4:$T$34,2,FALSE)*$B18*$A$2,0)</f>
        <v>0</v>
      </c>
      <c r="GK18" s="94">
        <f ca="1">IF(ISNA(GK$3),0,ROUND(INDEX(旅遊不便費率!$B$5:$CA$184,$A18,GK$3)*$A$3,0))</f>
        <v>80</v>
      </c>
      <c r="GL18" s="94">
        <f ca="1">IF(ISNA(GL$3),0,ROUND(INDEX(旅遊不便費率!$B$5:$CA$184,$A18,GL$3)*$A$3,0))</f>
        <v>638</v>
      </c>
      <c r="GM18" s="94">
        <f ca="1">IF(ISNA(GM$3),0,ROUND(INDEX(旅遊不便費率!$B$5:$CA$184,$A18,GM$3)*$A$3,0))</f>
        <v>31</v>
      </c>
      <c r="GN18" s="94">
        <f ca="1">IF(ISNA(GN$3),0,ROUND(INDEX(旅遊不便費率!$B$5:$CA$184,$A18,GN$3)*$A$3,0))</f>
        <v>99</v>
      </c>
      <c r="GO18" s="95">
        <f t="shared" ca="1" si="25"/>
        <v>2106</v>
      </c>
      <c r="GP18" s="93">
        <f t="shared" ca="1" si="26"/>
        <v>411</v>
      </c>
      <c r="GQ18" s="94"/>
      <c r="GR18" s="94"/>
      <c r="GS18" s="94">
        <f ca="1">ROUND(VLOOKUP(GS$3,費率表彙總!$F$4:$G$404,2,FALSE)*$B18*$A$2,0)</f>
        <v>0</v>
      </c>
      <c r="GT18" s="94">
        <f ca="1">ROUND(VLOOKUP(GT$3,費率表彙總!$H$4:$I$804,2,FALSE)*$B18*$A$2,0)</f>
        <v>0</v>
      </c>
      <c r="GU18" s="94">
        <f ca="1">IF(ISNA(GU$56),0,ROUND(INDEX(實支實付_總保費!$B$4:$AE$183,$A18,GU$56)*$A$2,0))</f>
        <v>247</v>
      </c>
      <c r="GV18" s="94">
        <f ca="1">IF(ISNA(GV$56),0,ROUND(INDEX(重大燒燙傷_總保費!$B$4:$AE$183,$A18,GV$56)*$A$2,0))</f>
        <v>16</v>
      </c>
      <c r="GW18" s="94" t="b">
        <f ca="1">IF(GW$3&lt;&gt;0,MAX(1,ROUND(VLOOKUP(GW$3,費率表彙總!$L$4:$O$34,2,FALSE)*$B18*$A$2,0))+MAX(1,ROUND(INDEX(海突甲門診_總保費!$B$4:$GS$183,$A18,GW$56)*$A$2,0)+MAX(1,ROUND(INDEX(海突甲急診_總保費!$B$4:$GS$183,$A18,GW$56)*$A$2,0),0)))</f>
        <v>0</v>
      </c>
      <c r="GX18" s="94">
        <f ca="1">IF(GX$3&lt;&gt;0,MAX(1,ROUND(VLOOKUP(GX$3,費率表彙總!$L$4:$R$34,5,FALSE)*$B18*$A$2,0))+MAX(1,ROUND(INDEX(海突乙門診_總保費!$B$4:$GS$183,$A18,GX$56)*$A$2,0)+MAX(1,ROUND(INDEX(海突乙急診_總保費!$B$4:$GS$183,$A18,GX$56)*$A$2,0),0)))</f>
        <v>444</v>
      </c>
      <c r="GY18" s="94">
        <f ca="1">ROUND(VLOOKUP(GY$3,費率表彙總!$S$4:$T$34,2,FALSE)*$B18*$A$2,0)</f>
        <v>0</v>
      </c>
      <c r="GZ18" s="94">
        <f ca="1">IF(ISNA(GZ$3),0,ROUND(INDEX(旅遊不便費率!$B$5:$CA$184,$A18,GZ$3)*$A$3,0))</f>
        <v>80</v>
      </c>
      <c r="HA18" s="94">
        <f ca="1">IF(ISNA(HA$3),0,ROUND(INDEX(旅遊不便費率!$B$5:$CA$184,$A18,HA$3)*$A$3,0))</f>
        <v>638</v>
      </c>
      <c r="HB18" s="94">
        <f ca="1">IF(ISNA(HB$3),0,ROUND(INDEX(旅遊不便費率!$B$5:$CA$184,$A18,HB$3)*$A$3,0))</f>
        <v>31</v>
      </c>
      <c r="HC18" s="94">
        <f ca="1">IF(ISNA(HC$3),0,ROUND(INDEX(旅遊不便費率!$B$5:$CA$184,$A18,HC$3)*$A$3,0))</f>
        <v>99</v>
      </c>
      <c r="HD18" s="95">
        <f t="shared" ca="1" si="27"/>
        <v>1966</v>
      </c>
      <c r="HE18" s="93">
        <f t="shared" ca="1" si="28"/>
        <v>411</v>
      </c>
      <c r="HF18" s="94"/>
      <c r="HG18" s="94"/>
      <c r="HH18" s="94">
        <f ca="1">ROUND(VLOOKUP(HH$3,費率表彙總!$F$4:$G$404,2,FALSE)*$B18*$A$2,0)</f>
        <v>0</v>
      </c>
      <c r="HI18" s="94">
        <f ca="1">ROUND(VLOOKUP(HI$3,費率表彙總!$H$4:$I$804,2,FALSE)*$B18*$A$2,0)</f>
        <v>0</v>
      </c>
      <c r="HJ18" s="94">
        <f ca="1">IF(ISNA(HJ$56),0,ROUND(INDEX(實支實付_總保費!$B$4:$AE$183,$A18,HJ$56)*$A$2,0))</f>
        <v>247</v>
      </c>
      <c r="HK18" s="94">
        <f ca="1">IF(ISNA(HK$56),0,ROUND(INDEX(重大燒燙傷_總保費!$B$4:$AE$183,$A18,HK$56)*$A$2,0))</f>
        <v>16</v>
      </c>
      <c r="HL18" s="94" t="b">
        <f ca="1">IF(HL$3&lt;&gt;0,MAX(1,ROUND(VLOOKUP(HL$3,費率表彙總!$L$4:$O$34,2,FALSE)*$B18*$A$2,0))+MAX(1,ROUND(INDEX(海突甲門診_總保費!$B$4:$GS$183,$A18,HL$56)*$A$2,0)+MAX(1,ROUND(INDEX(海突甲急診_總保費!$B$4:$GS$183,$A18,HL$56)*$A$2,0),0)))</f>
        <v>0</v>
      </c>
      <c r="HM18" s="94">
        <f ca="1">IF(HM$3&lt;&gt;0,MAX(1,ROUND(VLOOKUP(HM$3,費率表彙總!$L$4:$R$34,5,FALSE)*$B18*$A$2,0))+MAX(1,ROUND(INDEX(海突乙門診_總保費!$B$4:$GS$183,$A18,HM$56)*$A$2,0)+MAX(1,ROUND(INDEX(海突乙急診_總保費!$B$4:$GS$183,$A18,HM$56)*$A$2,0),0)))</f>
        <v>444</v>
      </c>
      <c r="HN18" s="94">
        <f ca="1">ROUND(VLOOKUP(HN$3,費率表彙總!$S$4:$T$34,2,FALSE)*$B18*$A$2,0)</f>
        <v>0</v>
      </c>
      <c r="HO18" s="94">
        <f ca="1">IF(ISNA(HO$3),0,ROUND(INDEX(旅遊不便費率!$B$5:$CA$184,$A18,HO$3)*$A$3,0))</f>
        <v>80</v>
      </c>
      <c r="HP18" s="94">
        <f ca="1">IF(ISNA(HP$3),0,ROUND(INDEX(旅遊不便費率!$B$5:$CA$184,$A18,HP$3)*$A$3,0))</f>
        <v>638</v>
      </c>
      <c r="HQ18" s="94">
        <f ca="1">IF(ISNA(HQ$3),0,ROUND(INDEX(旅遊不便費率!$B$5:$CA$184,$A18,HQ$3)*$A$3,0))</f>
        <v>31</v>
      </c>
      <c r="HR18" s="94">
        <f ca="1">IF(ISNA(HR$3),0,ROUND(INDEX(旅遊不便費率!$B$5:$CA$184,$A18,HR$3)*$A$3,0))</f>
        <v>99</v>
      </c>
      <c r="HS18" s="95">
        <f t="shared" ca="1" si="29"/>
        <v>1966</v>
      </c>
    </row>
    <row r="19" spans="1:227">
      <c r="A19" s="83">
        <v>15</v>
      </c>
      <c r="B19" s="104">
        <f>VLOOKUP(A19,費率表彙總!$A$4:$B$183,2,FALSE)</f>
        <v>0.26400000000000001</v>
      </c>
      <c r="C19" s="93">
        <f t="shared" ca="1" si="0"/>
        <v>261</v>
      </c>
      <c r="D19" s="94"/>
      <c r="E19" s="94"/>
      <c r="F19" s="94">
        <f ca="1">ROUND(VLOOKUP(F$3,費率表彙總!$F$4:$G$404,2,FALSE)*$B19*$A$2,0)</f>
        <v>0</v>
      </c>
      <c r="G19" s="94">
        <f ca="1">ROUND(VLOOKUP(G$3,費率表彙總!$H$4:$I$804,2,FALSE)*$B19*$A$2,0)</f>
        <v>0</v>
      </c>
      <c r="H19" s="94">
        <f ca="1">IF(ISNA(H$56),0,ROUND(INDEX(實支實付_總保費!$B$4:$AE$183,$A19,H$56)*$A$2,0))</f>
        <v>0</v>
      </c>
      <c r="I19" s="94">
        <f ca="1">IF(ISNA(I$56),0,ROUND(INDEX(重大燒燙傷_總保費!$B$4:$AE$183,$A19,I$56)*$A$2,0))</f>
        <v>0</v>
      </c>
      <c r="J19" s="94" t="b">
        <f ca="1">IF(J$3&lt;&gt;0,MAX(1,ROUND(VLOOKUP(J$3,費率表彙總!$L$4:$O$34,2,FALSE)*$B19*$A$2,0))+MAX(1,ROUND(INDEX(海突甲門診_總保費!$B$4:$GS$183,$A19,J$56)*$A$2,0)+MAX(1,ROUND(INDEX(海突甲急診_總保費!$B$4:$GS$183,$A19,J$56)*$A$2,0),0)))</f>
        <v>0</v>
      </c>
      <c r="K19" s="94">
        <f ca="1">IF(K$3&lt;&gt;0,MAX(1,ROUND(VLOOKUP(K$3,費率表彙總!$L$4:$R$34,5,FALSE)*$B19*$A$2,0))+MAX(1,ROUND(INDEX(海突乙門診_總保費!$B$4:$GS$183,$A19,K$56)*$A$2,0)+MAX(1,ROUND(INDEX(海突乙急診_總保費!$B$4:$GS$183,$A19,K$56)*$A$2,0),0)))</f>
        <v>240</v>
      </c>
      <c r="L19" s="94">
        <f ca="1">ROUND(VLOOKUP(L$3,費率表彙總!$S$4:$T$34,2,FALSE)*$B19*$A$2,0)</f>
        <v>0</v>
      </c>
      <c r="M19" s="94">
        <f ca="1">IF(ISNA(M$3),0,ROUND(INDEX(旅遊不便費率!$B$5:$CA$184,$A19,M$3)*$A$3,0))</f>
        <v>0</v>
      </c>
      <c r="N19" s="94">
        <f ca="1">IF(ISNA(N$3),0,ROUND(INDEX(旅遊不便費率!$B$5:$CA$184,$A19,N$3)*$A$3,0))</f>
        <v>0</v>
      </c>
      <c r="O19" s="94">
        <f ca="1">IF(ISNA(O$3),0,ROUND(INDEX(旅遊不便費率!$B$5:$CA$184,$A19,O$3)*$A$3,0))</f>
        <v>0</v>
      </c>
      <c r="P19" s="94">
        <f ca="1">IF(ISNA(P$3),0,ROUND(INDEX(旅遊不便費率!$B$5:$CA$184,$A19,P$3)*$A$3,0))</f>
        <v>0</v>
      </c>
      <c r="Q19" s="95">
        <f t="shared" ca="1" si="1"/>
        <v>501</v>
      </c>
      <c r="R19" s="93">
        <f t="shared" ca="1" si="2"/>
        <v>261</v>
      </c>
      <c r="S19" s="94"/>
      <c r="T19" s="94"/>
      <c r="U19" s="94">
        <f ca="1">ROUND(VLOOKUP(U$3,費率表彙總!$F$4:$G$404,2,FALSE)*$B19*$A$2,0)</f>
        <v>0</v>
      </c>
      <c r="V19" s="94">
        <f ca="1">ROUND(VLOOKUP(V$3,費率表彙總!$H$4:$I$804,2,FALSE)*$B19*$A$2,0)</f>
        <v>0</v>
      </c>
      <c r="W19" s="94">
        <f ca="1">IF(ISNA(W$56),0,ROUND(INDEX(實支實付_總保費!$B$4:$AE$183,$A19,W$56)*$A$2,0))</f>
        <v>0</v>
      </c>
      <c r="X19" s="94">
        <f ca="1">IF(ISNA(X$56),0,ROUND(INDEX(重大燒燙傷_總保費!$B$4:$AE$183,$A19,X$56)*$A$2,0))</f>
        <v>0</v>
      </c>
      <c r="Y19" s="94" t="b">
        <f ca="1">IF(Y$3&lt;&gt;0,MAX(1,ROUND(VLOOKUP(Y$3,費率表彙總!$L$4:$O$34,2,FALSE)*$B19*$A$2,0))+MAX(1,ROUND(INDEX(海突甲門診_總保費!$B$4:$GS$183,$A19,Y$56)*$A$2,0)+MAX(1,ROUND(INDEX(海突甲急診_總保費!$B$4:$GS$183,$A19,Y$56)*$A$2,0),0)))</f>
        <v>0</v>
      </c>
      <c r="Z19" s="94">
        <f ca="1">IF(Z$3&lt;&gt;0,MAX(1,ROUND(VLOOKUP(Z$3,費率表彙總!$L$4:$R$34,5,FALSE)*$B19*$A$2,0))+MAX(1,ROUND(INDEX(海突乙門診_總保費!$B$4:$GS$183,$A19,Z$56)*$A$2,0)+MAX(1,ROUND(INDEX(海突乙急診_總保費!$B$4:$GS$183,$A19,Z$56)*$A$2,0),0)))</f>
        <v>240</v>
      </c>
      <c r="AA19" s="94">
        <f ca="1">ROUND(VLOOKUP(AA$3,費率表彙總!$S$4:$T$34,2,FALSE)*$B19*$A$2,0)</f>
        <v>0</v>
      </c>
      <c r="AB19" s="94">
        <f ca="1">IF(ISNA(AB$3),0,ROUND(INDEX(旅遊不便費率!$B$5:$CA$184,$A19,AB$3)*$A$3,0))</f>
        <v>0</v>
      </c>
      <c r="AC19" s="94">
        <f ca="1">IF(ISNA(AC$3),0,ROUND(INDEX(旅遊不便費率!$B$5:$CA$184,$A19,AC$3)*$A$3,0))</f>
        <v>0</v>
      </c>
      <c r="AD19" s="94">
        <f ca="1">IF(ISNA(AD$3),0,ROUND(INDEX(旅遊不便費率!$B$5:$CA$184,$A19,AD$3)*$A$3,0))</f>
        <v>0</v>
      </c>
      <c r="AE19" s="94">
        <f ca="1">IF(ISNA(AE$3),0,ROUND(INDEX(旅遊不便費率!$B$5:$CA$184,$A19,AE$3)*$A$3,0))</f>
        <v>0</v>
      </c>
      <c r="AF19" s="95">
        <f t="shared" ca="1" si="3"/>
        <v>501</v>
      </c>
      <c r="AG19" s="93">
        <f t="shared" ca="1" si="4"/>
        <v>425</v>
      </c>
      <c r="AH19" s="94"/>
      <c r="AI19" s="94"/>
      <c r="AJ19" s="94">
        <f ca="1">ROUND(VLOOKUP(AJ$3,費率表彙總!$F$4:$G$404,2,FALSE)*$B19*$A$2,0)</f>
        <v>0</v>
      </c>
      <c r="AK19" s="94">
        <f ca="1">ROUND(VLOOKUP(AK$3,費率表彙總!$H$4:$I$804,2,FALSE)*$B19*$A$2,0)</f>
        <v>0</v>
      </c>
      <c r="AL19" s="94">
        <f ca="1">IF(ISNA(AL$56),0,ROUND(INDEX(實支實付_總保費!$B$4:$AE$183,$A19,AL$56)*$A$2,0))</f>
        <v>0</v>
      </c>
      <c r="AM19" s="94">
        <f ca="1">IF(ISNA(AM$56),0,ROUND(INDEX(重大燒燙傷_總保費!$B$4:$AE$183,$A19,AM$56)*$A$2,0))</f>
        <v>0</v>
      </c>
      <c r="AN19" s="94" t="b">
        <f ca="1">IF(AN$3&lt;&gt;0,MAX(1,ROUND(VLOOKUP(AN$3,費率表彙總!$L$4:$O$34,2,FALSE)*$B19*$A$2,0))+MAX(1,ROUND(INDEX(海突甲門診_總保費!$B$4:$GS$183,$A19,AN$56)*$A$2,0)+MAX(1,ROUND(INDEX(海突甲急診_總保費!$B$4:$GS$183,$A19,AN$56)*$A$2,0),0)))</f>
        <v>0</v>
      </c>
      <c r="AO19" s="94">
        <f ca="1">IF(AO$3&lt;&gt;0,MAX(1,ROUND(VLOOKUP(AO$3,費率表彙總!$L$4:$R$34,5,FALSE)*$B19*$A$2,0))+MAX(1,ROUND(INDEX(海突乙門診_總保費!$B$4:$GS$183,$A19,AO$56)*$A$2,0)+MAX(1,ROUND(INDEX(海突乙急診_總保費!$B$4:$GS$183,$A19,AO$56)*$A$2,0),0)))</f>
        <v>389</v>
      </c>
      <c r="AP19" s="94">
        <f ca="1">ROUND(VLOOKUP(AP$3,費率表彙總!$S$4:$T$34,2,FALSE)*$B19*$A$2,0)</f>
        <v>0</v>
      </c>
      <c r="AQ19" s="94">
        <f ca="1">IF(ISNA(AQ$3),0,ROUND(INDEX(旅遊不便費率!$B$5:$CA$184,$A19,AQ$3)*$A$3,0))</f>
        <v>0</v>
      </c>
      <c r="AR19" s="94">
        <f ca="1">IF(ISNA(AR$3),0,ROUND(INDEX(旅遊不便費率!$B$5:$CA$184,$A19,AR$3)*$A$3,0))</f>
        <v>0</v>
      </c>
      <c r="AS19" s="94">
        <f ca="1">IF(ISNA(AS$3),0,ROUND(INDEX(旅遊不便費率!$B$5:$CA$184,$A19,AS$3)*$A$3,0))</f>
        <v>0</v>
      </c>
      <c r="AT19" s="94">
        <f ca="1">IF(ISNA(AT$3),0,ROUND(INDEX(旅遊不便費率!$B$5:$CA$184,$A19,AT$3)*$A$3,0))</f>
        <v>0</v>
      </c>
      <c r="AU19" s="95">
        <f t="shared" ca="1" si="5"/>
        <v>814</v>
      </c>
      <c r="AV19" s="93">
        <f t="shared" ca="1" si="6"/>
        <v>658</v>
      </c>
      <c r="AW19" s="94"/>
      <c r="AX19" s="94"/>
      <c r="AY19" s="94">
        <f ca="1">ROUND(VLOOKUP(AY$3,費率表彙總!$F$4:$G$404,2,FALSE)*$B19*$A$2,0)</f>
        <v>0</v>
      </c>
      <c r="AZ19" s="94">
        <f ca="1">ROUND(VLOOKUP(AZ$3,費率表彙總!$H$4:$I$804,2,FALSE)*$B19*$A$2,0)</f>
        <v>0</v>
      </c>
      <c r="BA19" s="94">
        <f ca="1">IF(ISNA(BA$56),0,ROUND(INDEX(實支實付_總保費!$B$4:$AE$183,$A19,BA$56)*$A$2,0))</f>
        <v>0</v>
      </c>
      <c r="BB19" s="94">
        <f ca="1">IF(ISNA(BB$56),0,ROUND(INDEX(重大燒燙傷_總保費!$B$4:$AE$183,$A19,BB$56)*$A$2,0))</f>
        <v>0</v>
      </c>
      <c r="BC19" s="94" t="b">
        <f ca="1">IF(BC$3&lt;&gt;0,MAX(1,ROUND(VLOOKUP(BC$3,費率表彙總!$L$4:$O$34,2,FALSE)*$B19*$A$2,0))+MAX(1,ROUND(INDEX(海突甲門診_總保費!$B$4:$GS$183,$A19,BC$56)*$A$2,0)+MAX(1,ROUND(INDEX(海突甲急診_總保費!$B$4:$GS$183,$A19,BC$56)*$A$2,0),0)))</f>
        <v>0</v>
      </c>
      <c r="BD19" s="94">
        <f ca="1">IF(BD$3&lt;&gt;0,MAX(1,ROUND(VLOOKUP(BD$3,費率表彙總!$L$4:$R$34,5,FALSE)*$B19*$A$2,0))+MAX(1,ROUND(INDEX(海突乙門診_總保費!$B$4:$GS$183,$A19,BD$56)*$A$2,0)+MAX(1,ROUND(INDEX(海突乙急診_總保費!$B$4:$GS$183,$A19,BD$56)*$A$2,0),0)))</f>
        <v>601</v>
      </c>
      <c r="BE19" s="94">
        <f ca="1">ROUND(VLOOKUP(BE$3,費率表彙總!$S$4:$T$34,2,FALSE)*$B19*$A$2,0)</f>
        <v>0</v>
      </c>
      <c r="BF19" s="94">
        <f ca="1">IF(ISNA(BF$3),0,ROUND(INDEX(旅遊不便費率!$B$5:$CA$184,$A19,BF$3)*$A$3,0))</f>
        <v>0</v>
      </c>
      <c r="BG19" s="94">
        <f ca="1">IF(ISNA(BG$3),0,ROUND(INDEX(旅遊不便費率!$B$5:$CA$184,$A19,BG$3)*$A$3,0))</f>
        <v>0</v>
      </c>
      <c r="BH19" s="94">
        <f ca="1">IF(ISNA(BH$3),0,ROUND(INDEX(旅遊不便費率!$B$5:$CA$184,$A19,BH$3)*$A$3,0))</f>
        <v>0</v>
      </c>
      <c r="BI19" s="94">
        <f ca="1">IF(ISNA(BI$3),0,ROUND(INDEX(旅遊不便費率!$B$5:$CA$184,$A19,BI$3)*$A$3,0))</f>
        <v>0</v>
      </c>
      <c r="BJ19" s="95">
        <f t="shared" ca="1" si="7"/>
        <v>1259</v>
      </c>
      <c r="BK19" s="93">
        <f t="shared" ca="1" si="8"/>
        <v>805</v>
      </c>
      <c r="BL19" s="94"/>
      <c r="BM19" s="94"/>
      <c r="BN19" s="94">
        <f ca="1">ROUND(VLOOKUP(BN$3,費率表彙總!$F$4:$G$404,2,FALSE)*$B19*$A$2,0)</f>
        <v>0</v>
      </c>
      <c r="BO19" s="94">
        <f ca="1">ROUND(VLOOKUP(BO$3,費率表彙總!$H$4:$I$804,2,FALSE)*$B19*$A$2,0)</f>
        <v>0</v>
      </c>
      <c r="BP19" s="94">
        <f ca="1">IF(ISNA(BP$56),0,ROUND(INDEX(實支實付_總保費!$B$4:$AE$183,$A19,BP$56)*$A$2,0))</f>
        <v>0</v>
      </c>
      <c r="BQ19" s="94">
        <f ca="1">IF(ISNA(BQ$56),0,ROUND(INDEX(重大燒燙傷_總保費!$B$4:$AE$183,$A19,BQ$56)*$A$2,0))</f>
        <v>0</v>
      </c>
      <c r="BR19" s="94" t="b">
        <f ca="1">IF(BR$3&lt;&gt;0,MAX(1,ROUND(VLOOKUP(BR$3,費率表彙總!$L$4:$O$34,2,FALSE)*$B19*$A$2,0))+MAX(1,ROUND(INDEX(海突甲門診_總保費!$B$4:$GS$183,$A19,BR$56)*$A$2,0)+MAX(1,ROUND(INDEX(海突甲急診_總保費!$B$4:$GS$183,$A19,BR$56)*$A$2,0),0)))</f>
        <v>0</v>
      </c>
      <c r="BS19" s="94">
        <f ca="1">IF(BS$3&lt;&gt;0,MAX(1,ROUND(VLOOKUP(BS$3,費率表彙總!$L$4:$R$34,5,FALSE)*$B19*$A$2,0))+MAX(1,ROUND(INDEX(海突乙門診_總保費!$B$4:$GS$183,$A19,BS$56)*$A$2,0)+MAX(1,ROUND(INDEX(海突乙急診_總保費!$B$4:$GS$183,$A19,BS$56)*$A$2,0),0)))</f>
        <v>732</v>
      </c>
      <c r="BT19" s="94">
        <f ca="1">ROUND(VLOOKUP(BT$3,費率表彙總!$S$4:$T$34,2,FALSE)*$B19*$A$2,0)</f>
        <v>0</v>
      </c>
      <c r="BU19" s="94">
        <f ca="1">IF(ISNA(BU$3),0,ROUND(INDEX(旅遊不便費率!$B$5:$CA$184,$A19,BU$3)*$A$3,0))</f>
        <v>0</v>
      </c>
      <c r="BV19" s="94">
        <f ca="1">IF(ISNA(BV$3),0,ROUND(INDEX(旅遊不便費率!$B$5:$CA$184,$A19,BV$3)*$A$3,0))</f>
        <v>0</v>
      </c>
      <c r="BW19" s="94">
        <f ca="1">IF(ISNA(BW$3),0,ROUND(INDEX(旅遊不便費率!$B$5:$CA$184,$A19,BW$3)*$A$3,0))</f>
        <v>0</v>
      </c>
      <c r="BX19" s="94">
        <f ca="1">IF(ISNA(BX$3),0,ROUND(INDEX(旅遊不便費率!$B$5:$CA$184,$A19,BX$3)*$A$3,0))</f>
        <v>0</v>
      </c>
      <c r="BY19" s="95">
        <f t="shared" ca="1" si="9"/>
        <v>1537</v>
      </c>
      <c r="BZ19" s="93">
        <f t="shared" ca="1" si="10"/>
        <v>175</v>
      </c>
      <c r="CA19" s="94"/>
      <c r="CB19" s="94"/>
      <c r="CC19" s="94">
        <f ca="1">ROUND(VLOOKUP(CC$3,費率表彙總!$F$4:$G$404,2,FALSE)*$B19*$A$2,0)</f>
        <v>0</v>
      </c>
      <c r="CD19" s="94">
        <f ca="1">ROUND(VLOOKUP(CD$3,費率表彙總!$H$4:$I$804,2,FALSE)*$B19*$A$2,0)</f>
        <v>0</v>
      </c>
      <c r="CE19" s="94">
        <f ca="1">IF(ISNA(CE$56),0,ROUND(INDEX(實支實付_總保費!$B$4:$AE$183,$A19,CE$56)*$A$2,0))</f>
        <v>28</v>
      </c>
      <c r="CF19" s="94">
        <f ca="1">IF(ISNA(CF$56),0,ROUND(INDEX(重大燒燙傷_總保費!$B$4:$AE$183,$A19,CF$56)*$A$2,0))</f>
        <v>2</v>
      </c>
      <c r="CG19" s="94" t="b">
        <f ca="1">IF(CG$3&lt;&gt;0,MAX(1,ROUND(VLOOKUP(CG$3,費率表彙總!$L$4:$O$34,2,FALSE)*$B19*$A$2,0))+MAX(1,ROUND(INDEX(海突甲門診_總保費!$B$4:$GS$183,$A19,CG$56)*$A$2,0)+MAX(1,ROUND(INDEX(海突甲急診_總保費!$B$4:$GS$183,$A19,CG$56)*$A$2,0),0)))</f>
        <v>0</v>
      </c>
      <c r="CH19" s="94" t="b">
        <f ca="1">IF(CH$3&lt;&gt;0,MAX(1,ROUND(VLOOKUP(CH$3,費率表彙總!$L$4:$R$34,5,FALSE)*$B19*$A$2,0))+MAX(1,ROUND(INDEX(海突乙門診_總保費!$B$4:$GS$183,$A19,CH$56)*$A$2,0)+MAX(1,ROUND(INDEX(海突乙急診_總保費!$B$4:$GS$183,$A19,CH$56)*$A$2,0),0)))</f>
        <v>0</v>
      </c>
      <c r="CI19" s="94">
        <f ca="1">ROUND(VLOOKUP(CI$3,費率表彙總!$S$4:$T$34,2,FALSE)*$B19*$A$2,0)</f>
        <v>0</v>
      </c>
      <c r="CJ19" s="94">
        <f ca="1">IF(ISNA(CJ$3),0,ROUND(INDEX(旅遊不便費率!$B$5:$CA$184,$A19,CJ$3)*$A$3,0))</f>
        <v>83</v>
      </c>
      <c r="CK19" s="94">
        <f ca="1">IF(ISNA(CK$3),0,ROUND(INDEX(旅遊不便費率!$B$5:$CA$184,$A19,CK$3)*$A$3,0))</f>
        <v>424</v>
      </c>
      <c r="CL19" s="94">
        <f ca="1">IF(ISNA(CL$3),0,ROUND(INDEX(旅遊不便費率!$B$5:$CA$184,$A19,CL$3)*$A$3,0))</f>
        <v>14</v>
      </c>
      <c r="CM19" s="94">
        <f ca="1">IF(ISNA(CM$3),0,ROUND(INDEX(旅遊不便費率!$B$5:$CA$184,$A19,CM$3)*$A$3,0))</f>
        <v>54</v>
      </c>
      <c r="CN19" s="95">
        <f t="shared" ca="1" si="11"/>
        <v>780</v>
      </c>
      <c r="CO19" s="93">
        <f t="shared" ca="1" si="12"/>
        <v>261</v>
      </c>
      <c r="CP19" s="94"/>
      <c r="CQ19" s="94"/>
      <c r="CR19" s="94">
        <f ca="1">ROUND(VLOOKUP(CR$3,費率表彙總!$F$4:$G$404,2,FALSE)*$B19*$A$2,0)</f>
        <v>0</v>
      </c>
      <c r="CS19" s="94">
        <f ca="1">ROUND(VLOOKUP(CS$3,費率表彙總!$H$4:$I$804,2,FALSE)*$B19*$A$2,0)</f>
        <v>0</v>
      </c>
      <c r="CT19" s="94">
        <f ca="1">IF(ISNA(CT$56),0,ROUND(INDEX(實支實付_總保費!$B$4:$AE$183,$A19,CT$56)*$A$2,0))</f>
        <v>28</v>
      </c>
      <c r="CU19" s="94">
        <f ca="1">IF(ISNA(CU$56),0,ROUND(INDEX(重大燒燙傷_總保費!$B$4:$AE$183,$A19,CU$56)*$A$2,0))</f>
        <v>2</v>
      </c>
      <c r="CV19" s="94" t="b">
        <f ca="1">IF(CV$3&lt;&gt;0,MAX(1,ROUND(VLOOKUP(CV$3,費率表彙總!$L$4:$O$34,2,FALSE)*$B19*$A$2,0))+MAX(1,ROUND(INDEX(海突甲門診_總保費!$B$4:$GS$183,$A19,CV$56)*$A$2,0)+MAX(1,ROUND(INDEX(海突甲急診_總保費!$B$4:$GS$183,$A19,CV$56)*$A$2,0),0)))</f>
        <v>0</v>
      </c>
      <c r="CW19" s="94" t="b">
        <f ca="1">IF(CW$3&lt;&gt;0,MAX(1,ROUND(VLOOKUP(CW$3,費率表彙總!$L$4:$R$34,5,FALSE)*$B19*$A$2,0))+MAX(1,ROUND(INDEX(海突乙門診_總保費!$B$4:$GS$183,$A19,CW$56)*$A$2,0)+MAX(1,ROUND(INDEX(海突乙急診_總保費!$B$4:$GS$183,$A19,CW$56)*$A$2,0),0)))</f>
        <v>0</v>
      </c>
      <c r="CX19" s="94">
        <f ca="1">ROUND(VLOOKUP(CX$3,費率表彙總!$S$4:$T$34,2,FALSE)*$B19*$A$2,0)</f>
        <v>0</v>
      </c>
      <c r="CY19" s="94">
        <f ca="1">IF(ISNA(CY$3),0,ROUND(INDEX(旅遊不便費率!$B$5:$CA$184,$A19,CY$3)*$A$3,0))</f>
        <v>83</v>
      </c>
      <c r="CZ19" s="94">
        <f ca="1">IF(ISNA(CZ$3),0,ROUND(INDEX(旅遊不便費率!$B$5:$CA$184,$A19,CZ$3)*$A$3,0))</f>
        <v>424</v>
      </c>
      <c r="DA19" s="94">
        <f ca="1">IF(ISNA(DA$3),0,ROUND(INDEX(旅遊不便費率!$B$5:$CA$184,$A19,DA$3)*$A$3,0))</f>
        <v>14</v>
      </c>
      <c r="DB19" s="94">
        <f ca="1">IF(ISNA(DB$3),0,ROUND(INDEX(旅遊不便費率!$B$5:$CA$184,$A19,DB$3)*$A$3,0))</f>
        <v>54</v>
      </c>
      <c r="DC19" s="95">
        <f t="shared" ca="1" si="13"/>
        <v>866</v>
      </c>
      <c r="DD19" s="93">
        <f t="shared" ca="1" si="14"/>
        <v>425</v>
      </c>
      <c r="DE19" s="94"/>
      <c r="DF19" s="94"/>
      <c r="DG19" s="94">
        <f ca="1">ROUND(VLOOKUP(DG$3,費率表彙總!$F$4:$G$404,2,FALSE)*$B19*$A$2,0)</f>
        <v>0</v>
      </c>
      <c r="DH19" s="94">
        <f ca="1">ROUND(VLOOKUP(DH$3,費率表彙總!$H$4:$I$804,2,FALSE)*$B19*$A$2,0)</f>
        <v>0</v>
      </c>
      <c r="DI19" s="94">
        <f ca="1">IF(ISNA(DI$56),0,ROUND(INDEX(實支實付_總保費!$B$4:$AE$183,$A19,DI$56)*$A$2,0))</f>
        <v>28</v>
      </c>
      <c r="DJ19" s="94">
        <f ca="1">IF(ISNA(DJ$56),0,ROUND(INDEX(重大燒燙傷_總保費!$B$4:$AE$183,$A19,DJ$56)*$A$2,0))</f>
        <v>2</v>
      </c>
      <c r="DK19" s="94" t="b">
        <f ca="1">IF(DK$3&lt;&gt;0,MAX(1,ROUND(VLOOKUP(DK$3,費率表彙總!$L$4:$O$34,2,FALSE)*$B19*$A$2,0))+MAX(1,ROUND(INDEX(海突甲門診_總保費!$B$4:$GS$183,$A19,DK$56)*$A$2,0)+MAX(1,ROUND(INDEX(海突甲急診_總保費!$B$4:$GS$183,$A19,DK$56)*$A$2,0),0)))</f>
        <v>0</v>
      </c>
      <c r="DL19" s="94" t="b">
        <f ca="1">IF(DL$3&lt;&gt;0,MAX(1,ROUND(VLOOKUP(DL$3,費率表彙總!$L$4:$R$34,5,FALSE)*$B19*$A$2,0))+MAX(1,ROUND(INDEX(海突乙門診_總保費!$B$4:$GS$183,$A19,DL$56)*$A$2,0)+MAX(1,ROUND(INDEX(海突乙急診_總保費!$B$4:$GS$183,$A19,DL$56)*$A$2,0),0)))</f>
        <v>0</v>
      </c>
      <c r="DM19" s="94">
        <f ca="1">ROUND(VLOOKUP(DM$3,費率表彙總!$S$4:$T$34,2,FALSE)*$B19*$A$2,0)</f>
        <v>0</v>
      </c>
      <c r="DN19" s="94">
        <f ca="1">IF(ISNA(DN$3),0,ROUND(INDEX(旅遊不便費率!$B$5:$CA$184,$A19,DN$3)*$A$3,0))</f>
        <v>83</v>
      </c>
      <c r="DO19" s="94">
        <f ca="1">IF(ISNA(DO$3),0,ROUND(INDEX(旅遊不便費率!$B$5:$CA$184,$A19,DO$3)*$A$3,0))</f>
        <v>424</v>
      </c>
      <c r="DP19" s="94">
        <f ca="1">IF(ISNA(DP$3),0,ROUND(INDEX(旅遊不便費率!$B$5:$CA$184,$A19,DP$3)*$A$3,0))</f>
        <v>14</v>
      </c>
      <c r="DQ19" s="94">
        <f ca="1">IF(ISNA(DQ$3),0,ROUND(INDEX(旅遊不便費率!$B$5:$CA$184,$A19,DQ$3)*$A$3,0))</f>
        <v>54</v>
      </c>
      <c r="DR19" s="95">
        <f t="shared" ca="1" si="15"/>
        <v>1030</v>
      </c>
      <c r="DS19" s="93">
        <f t="shared" ca="1" si="16"/>
        <v>658</v>
      </c>
      <c r="DT19" s="94"/>
      <c r="DU19" s="94"/>
      <c r="DV19" s="94">
        <f ca="1">ROUND(VLOOKUP(DV$3,費率表彙總!$F$4:$G$404,2,FALSE)*$B19*$A$2,0)</f>
        <v>0</v>
      </c>
      <c r="DW19" s="94">
        <f ca="1">ROUND(VLOOKUP(DW$3,費率表彙總!$H$4:$I$804,2,FALSE)*$B19*$A$2,0)</f>
        <v>0</v>
      </c>
      <c r="DX19" s="94">
        <f ca="1">IF(ISNA(DX$56),0,ROUND(INDEX(實支實付_總保費!$B$4:$AE$183,$A19,DX$56)*$A$2,0))</f>
        <v>28</v>
      </c>
      <c r="DY19" s="94">
        <f ca="1">IF(ISNA(DY$56),0,ROUND(INDEX(重大燒燙傷_總保費!$B$4:$AE$183,$A19,DY$56)*$A$2,0))</f>
        <v>2</v>
      </c>
      <c r="DZ19" s="94" t="b">
        <f ca="1">IF(DZ$3&lt;&gt;0,MAX(1,ROUND(VLOOKUP(DZ$3,費率表彙總!$L$4:$O$34,2,FALSE)*$B19*$A$2,0))+MAX(1,ROUND(INDEX(海突甲門診_總保費!$B$4:$GS$183,$A19,DZ$56)*$A$2,0)+MAX(1,ROUND(INDEX(海突甲急診_總保費!$B$4:$GS$183,$A19,DZ$56)*$A$2,0),0)))</f>
        <v>0</v>
      </c>
      <c r="EA19" s="94" t="b">
        <f ca="1">IF(EA$3&lt;&gt;0,MAX(1,ROUND(VLOOKUP(EA$3,費率表彙總!$L$4:$R$34,5,FALSE)*$B19*$A$2,0))+MAX(1,ROUND(INDEX(海突乙門診_總保費!$B$4:$GS$183,$A19,EA$56)*$A$2,0)+MAX(1,ROUND(INDEX(海突乙急診_總保費!$B$4:$GS$183,$A19,EA$56)*$A$2,0),0)))</f>
        <v>0</v>
      </c>
      <c r="EB19" s="94">
        <f ca="1">ROUND(VLOOKUP(EB$3,費率表彙總!$S$4:$T$34,2,FALSE)*$B19*$A$2,0)</f>
        <v>0</v>
      </c>
      <c r="EC19" s="94">
        <f ca="1">IF(ISNA(EC$3),0,ROUND(INDEX(旅遊不便費率!$B$5:$CA$184,$A19,EC$3)*$A$3,0))</f>
        <v>83</v>
      </c>
      <c r="ED19" s="94">
        <f ca="1">IF(ISNA(ED$3),0,ROUND(INDEX(旅遊不便費率!$B$5:$CA$184,$A19,ED$3)*$A$3,0))</f>
        <v>424</v>
      </c>
      <c r="EE19" s="94">
        <f ca="1">IF(ISNA(EE$3),0,ROUND(INDEX(旅遊不便費率!$B$5:$CA$184,$A19,EE$3)*$A$3,0))</f>
        <v>14</v>
      </c>
      <c r="EF19" s="94">
        <f ca="1">IF(ISNA(EF$3),0,ROUND(INDEX(旅遊不便費率!$B$5:$CA$184,$A19,EF$3)*$A$3,0))</f>
        <v>54</v>
      </c>
      <c r="EG19" s="95">
        <f t="shared" ca="1" si="17"/>
        <v>1263</v>
      </c>
      <c r="EH19" s="93">
        <f t="shared" ca="1" si="18"/>
        <v>805</v>
      </c>
      <c r="EI19" s="94"/>
      <c r="EJ19" s="94"/>
      <c r="EK19" s="94">
        <f ca="1">ROUND(VLOOKUP(EK$3,費率表彙總!$F$4:$G$404,2,FALSE)*$B19*$A$2,0)</f>
        <v>0</v>
      </c>
      <c r="EL19" s="94">
        <f ca="1">ROUND(VLOOKUP(EL$3,費率表彙總!$H$4:$I$804,2,FALSE)*$B19*$A$2,0)</f>
        <v>0</v>
      </c>
      <c r="EM19" s="94">
        <f ca="1">IF(ISNA(EM$56),0,ROUND(INDEX(實支實付_總保費!$B$4:$AE$183,$A19,EM$56)*$A$2,0))</f>
        <v>28</v>
      </c>
      <c r="EN19" s="94">
        <f ca="1">IF(ISNA(EN$56),0,ROUND(INDEX(重大燒燙傷_總保費!$B$4:$AE$183,$A19,EN$56)*$A$2,0))</f>
        <v>2</v>
      </c>
      <c r="EO19" s="94" t="b">
        <f ca="1">IF(EO$3&lt;&gt;0,MAX(1,ROUND(VLOOKUP(EO$3,費率表彙總!$L$4:$O$34,2,FALSE)*$B19*$A$2,0))+MAX(1,ROUND(INDEX(海突甲門診_總保費!$B$4:$GS$183,$A19,EO$56)*$A$2,0)+MAX(1,ROUND(INDEX(海突甲急診_總保費!$B$4:$GS$183,$A19,EO$56)*$A$2,0),0)))</f>
        <v>0</v>
      </c>
      <c r="EP19" s="94" t="b">
        <f ca="1">IF(EP$3&lt;&gt;0,MAX(1,ROUND(VLOOKUP(EP$3,費率表彙總!$L$4:$R$34,5,FALSE)*$B19*$A$2,0))+MAX(1,ROUND(INDEX(海突乙門診_總保費!$B$4:$GS$183,$A19,EP$56)*$A$2,0)+MAX(1,ROUND(INDEX(海突乙急診_總保費!$B$4:$GS$183,$A19,EP$56)*$A$2,0),0)))</f>
        <v>0</v>
      </c>
      <c r="EQ19" s="94">
        <f ca="1">ROUND(VLOOKUP(EQ$3,費率表彙總!$S$4:$T$34,2,FALSE)*$B19*$A$2,0)</f>
        <v>0</v>
      </c>
      <c r="ER19" s="94">
        <f ca="1">IF(ISNA(ER$3),0,ROUND(INDEX(旅遊不便費率!$B$5:$CA$184,$A19,ER$3)*$A$3,0))</f>
        <v>83</v>
      </c>
      <c r="ES19" s="94">
        <f ca="1">IF(ISNA(ES$3),0,ROUND(INDEX(旅遊不便費率!$B$5:$CA$184,$A19,ES$3)*$A$3,0))</f>
        <v>424</v>
      </c>
      <c r="ET19" s="94">
        <f ca="1">IF(ISNA(ET$3),0,ROUND(INDEX(旅遊不便費率!$B$5:$CA$184,$A19,ET$3)*$A$3,0))</f>
        <v>14</v>
      </c>
      <c r="EU19" s="94">
        <f ca="1">IF(ISNA(EU$3),0,ROUND(INDEX(旅遊不便費率!$B$5:$CA$184,$A19,EU$3)*$A$3,0))</f>
        <v>54</v>
      </c>
      <c r="EV19" s="95">
        <f t="shared" ca="1" si="19"/>
        <v>1410</v>
      </c>
      <c r="EW19" s="93">
        <f t="shared" ca="1" si="20"/>
        <v>582</v>
      </c>
      <c r="EX19" s="94"/>
      <c r="EY19" s="94"/>
      <c r="EZ19" s="94">
        <f ca="1">ROUND(VLOOKUP(EZ$3,費率表彙總!$F$4:$G$404,2,FALSE)*$B19*$A$2,0)</f>
        <v>0</v>
      </c>
      <c r="FA19" s="94">
        <f ca="1">ROUND(VLOOKUP(FA$3,費率表彙總!$H$4:$I$804,2,FALSE)*$B19*$A$2,0)</f>
        <v>0</v>
      </c>
      <c r="FB19" s="94">
        <f ca="1">IF(ISNA(FB$56),0,ROUND(INDEX(實支實付_總保費!$B$4:$AE$183,$A19,FB$56)*$A$2,0))</f>
        <v>387</v>
      </c>
      <c r="FC19" s="94">
        <f ca="1">IF(ISNA(FC$56),0,ROUND(INDEX(重大燒燙傷_總保費!$B$4:$AE$183,$A19,FC$56)*$A$2,0))</f>
        <v>25</v>
      </c>
      <c r="FD19" s="94" t="b">
        <f ca="1">IF(FD$3&lt;&gt;0,MAX(1,ROUND(VLOOKUP(FD$3,費率表彙總!$L$4:$O$34,2,FALSE)*$B19*$A$2,0))+MAX(1,ROUND(INDEX(海突甲門診_總保費!$B$4:$GS$183,$A19,FD$56)*$A$2,0)+MAX(1,ROUND(INDEX(海突甲急診_總保費!$B$4:$GS$183,$A19,FD$56)*$A$2,0),0)))</f>
        <v>0</v>
      </c>
      <c r="FE19" s="94">
        <f ca="1">IF(FE$3&lt;&gt;0,MAX(1,ROUND(VLOOKUP(FE$3,費率表彙總!$L$4:$R$34,5,FALSE)*$B19*$A$2,0))+MAX(1,ROUND(INDEX(海突乙門診_總保費!$B$4:$GS$183,$A19,FE$56)*$A$2,0)+MAX(1,ROUND(INDEX(海突乙急診_總保費!$B$4:$GS$183,$A19,FE$56)*$A$2,0),0)))</f>
        <v>878</v>
      </c>
      <c r="FF19" s="94">
        <f ca="1">ROUND(VLOOKUP(FF$3,費率表彙總!$S$4:$T$34,2,FALSE)*$B19*$A$2,0)</f>
        <v>0</v>
      </c>
      <c r="FG19" s="94">
        <f ca="1">IF(ISNA(FG$3),0,ROUND(INDEX(旅遊不便費率!$B$5:$CA$184,$A19,FG$3)*$A$3,0))</f>
        <v>83</v>
      </c>
      <c r="FH19" s="94">
        <f ca="1">IF(ISNA(FH$3),0,ROUND(INDEX(旅遊不便費率!$B$5:$CA$184,$A19,FH$3)*$A$3,0))</f>
        <v>661</v>
      </c>
      <c r="FI19" s="94">
        <f ca="1">IF(ISNA(FI$3),0,ROUND(INDEX(旅遊不便費率!$B$5:$CA$184,$A19,FI$3)*$A$3,0))</f>
        <v>31</v>
      </c>
      <c r="FJ19" s="94">
        <f ca="1">IF(ISNA(FJ$3),0,ROUND(INDEX(旅遊不便費率!$B$5:$CA$184,$A19,FJ$3)*$A$3,0))</f>
        <v>102</v>
      </c>
      <c r="FK19" s="95">
        <f t="shared" ca="1" si="21"/>
        <v>2749</v>
      </c>
      <c r="FL19" s="93">
        <f t="shared" ca="1" si="22"/>
        <v>261</v>
      </c>
      <c r="FM19" s="94"/>
      <c r="FN19" s="94"/>
      <c r="FO19" s="94">
        <f ca="1">ROUND(VLOOKUP(FO$3,費率表彙總!$F$4:$G$404,2,FALSE)*$B19*$A$2,0)</f>
        <v>0</v>
      </c>
      <c r="FP19" s="94">
        <f ca="1">ROUND(VLOOKUP(FP$3,費率表彙總!$H$4:$I$804,2,FALSE)*$B19*$A$2,0)</f>
        <v>0</v>
      </c>
      <c r="FQ19" s="94">
        <f ca="1">IF(ISNA(FQ$56),0,ROUND(INDEX(實支實付_總保費!$B$4:$AE$183,$A19,FQ$56)*$A$2,0))</f>
        <v>83</v>
      </c>
      <c r="FR19" s="94">
        <f ca="1">IF(ISNA(FR$56),0,ROUND(INDEX(重大燒燙傷_總保費!$B$4:$AE$183,$A19,FR$56)*$A$2,0))</f>
        <v>5</v>
      </c>
      <c r="FS19" s="94" t="b">
        <f ca="1">IF(FS$3&lt;&gt;0,MAX(1,ROUND(VLOOKUP(FS$3,費率表彙總!$L$4:$O$34,2,FALSE)*$B19*$A$2,0))+MAX(1,ROUND(INDEX(海突甲門診_總保費!$B$4:$GS$183,$A19,FS$56)*$A$2,0)+MAX(1,ROUND(INDEX(海突甲急診_總保費!$B$4:$GS$183,$A19,FS$56)*$A$2,0),0)))</f>
        <v>0</v>
      </c>
      <c r="FT19" s="94">
        <f ca="1">IF(FT$3&lt;&gt;0,MAX(1,ROUND(VLOOKUP(FT$3,費率表彙總!$L$4:$R$34,5,FALSE)*$B19*$A$2,0))+MAX(1,ROUND(INDEX(海突乙門診_總保費!$B$4:$GS$183,$A19,FT$56)*$A$2,0)+MAX(1,ROUND(INDEX(海突乙急診_總保費!$B$4:$GS$183,$A19,FT$56)*$A$2,0),0)))</f>
        <v>460</v>
      </c>
      <c r="FU19" s="94">
        <f ca="1">ROUND(VLOOKUP(FU$3,費率表彙總!$S$4:$T$34,2,FALSE)*$B19*$A$2,0)</f>
        <v>0</v>
      </c>
      <c r="FV19" s="94">
        <f ca="1">IF(ISNA(FV$3),0,ROUND(INDEX(旅遊不便費率!$B$5:$CA$184,$A19,FV$3)*$A$3,0))</f>
        <v>83</v>
      </c>
      <c r="FW19" s="94">
        <f ca="1">IF(ISNA(FW$3),0,ROUND(INDEX(旅遊不便費率!$B$5:$CA$184,$A19,FW$3)*$A$3,0))</f>
        <v>661</v>
      </c>
      <c r="FX19" s="94">
        <f ca="1">IF(ISNA(FX$3),0,ROUND(INDEX(旅遊不便費率!$B$5:$CA$184,$A19,FX$3)*$A$3,0))</f>
        <v>31</v>
      </c>
      <c r="FY19" s="94">
        <f ca="1">IF(ISNA(FY$3),0,ROUND(INDEX(旅遊不便費率!$B$5:$CA$184,$A19,FY$3)*$A$3,0))</f>
        <v>102</v>
      </c>
      <c r="FZ19" s="95">
        <f t="shared" ca="1" si="23"/>
        <v>1686</v>
      </c>
      <c r="GA19" s="93">
        <f t="shared" ca="1" si="24"/>
        <v>425</v>
      </c>
      <c r="GB19" s="94"/>
      <c r="GC19" s="94"/>
      <c r="GD19" s="94">
        <f ca="1">ROUND(VLOOKUP(GD$3,費率表彙總!$F$4:$G$404,2,FALSE)*$B19*$A$2,0)</f>
        <v>0</v>
      </c>
      <c r="GE19" s="94">
        <f ca="1">ROUND(VLOOKUP(GE$3,費率表彙總!$H$4:$I$804,2,FALSE)*$B19*$A$2,0)</f>
        <v>0</v>
      </c>
      <c r="GF19" s="94">
        <f ca="1">IF(ISNA(GF$56),0,ROUND(INDEX(實支實付_總保費!$B$4:$AE$183,$A19,GF$56)*$A$2,0))</f>
        <v>136</v>
      </c>
      <c r="GG19" s="94">
        <f ca="1">IF(ISNA(GG$56),0,ROUND(INDEX(重大燒燙傷_總保費!$B$4:$AE$183,$A19,GG$56)*$A$2,0))</f>
        <v>9</v>
      </c>
      <c r="GH19" s="94" t="b">
        <f ca="1">IF(GH$3&lt;&gt;0,MAX(1,ROUND(VLOOKUP(GH$3,費率表彙總!$L$4:$O$34,2,FALSE)*$B19*$A$2,0))+MAX(1,ROUND(INDEX(海突甲門診_總保費!$B$4:$GS$183,$A19,GH$56)*$A$2,0)+MAX(1,ROUND(INDEX(海突甲急診_總保費!$B$4:$GS$183,$A19,GH$56)*$A$2,0),0)))</f>
        <v>0</v>
      </c>
      <c r="GI19" s="94">
        <f ca="1">IF(GI$3&lt;&gt;0,MAX(1,ROUND(VLOOKUP(GI$3,費率表彙總!$L$4:$R$34,5,FALSE)*$B19*$A$2,0))+MAX(1,ROUND(INDEX(海突乙門診_總保費!$B$4:$GS$183,$A19,GI$56)*$A$2,0)+MAX(1,ROUND(INDEX(海突乙急診_總保費!$B$4:$GS$183,$A19,GI$56)*$A$2,0),0)))</f>
        <v>732</v>
      </c>
      <c r="GJ19" s="94">
        <f ca="1">ROUND(VLOOKUP(GJ$3,費率表彙總!$S$4:$T$34,2,FALSE)*$B19*$A$2,0)</f>
        <v>0</v>
      </c>
      <c r="GK19" s="94">
        <f ca="1">IF(ISNA(GK$3),0,ROUND(INDEX(旅遊不便費率!$B$5:$CA$184,$A19,GK$3)*$A$3,0))</f>
        <v>83</v>
      </c>
      <c r="GL19" s="94">
        <f ca="1">IF(ISNA(GL$3),0,ROUND(INDEX(旅遊不便費率!$B$5:$CA$184,$A19,GL$3)*$A$3,0))</f>
        <v>661</v>
      </c>
      <c r="GM19" s="94">
        <f ca="1">IF(ISNA(GM$3),0,ROUND(INDEX(旅遊不便費率!$B$5:$CA$184,$A19,GM$3)*$A$3,0))</f>
        <v>31</v>
      </c>
      <c r="GN19" s="94">
        <f ca="1">IF(ISNA(GN$3),0,ROUND(INDEX(旅遊不便費率!$B$5:$CA$184,$A19,GN$3)*$A$3,0))</f>
        <v>102</v>
      </c>
      <c r="GO19" s="95">
        <f t="shared" ca="1" si="25"/>
        <v>2179</v>
      </c>
      <c r="GP19" s="93">
        <f t="shared" ca="1" si="26"/>
        <v>425</v>
      </c>
      <c r="GQ19" s="94"/>
      <c r="GR19" s="94"/>
      <c r="GS19" s="94">
        <f ca="1">ROUND(VLOOKUP(GS$3,費率表彙總!$F$4:$G$404,2,FALSE)*$B19*$A$2,0)</f>
        <v>0</v>
      </c>
      <c r="GT19" s="94">
        <f ca="1">ROUND(VLOOKUP(GT$3,費率表彙總!$H$4:$I$804,2,FALSE)*$B19*$A$2,0)</f>
        <v>0</v>
      </c>
      <c r="GU19" s="94">
        <f ca="1">IF(ISNA(GU$56),0,ROUND(INDEX(實支實付_總保費!$B$4:$AE$183,$A19,GU$56)*$A$2,0))</f>
        <v>255</v>
      </c>
      <c r="GV19" s="94">
        <f ca="1">IF(ISNA(GV$56),0,ROUND(INDEX(重大燒燙傷_總保費!$B$4:$AE$183,$A19,GV$56)*$A$2,0))</f>
        <v>17</v>
      </c>
      <c r="GW19" s="94" t="b">
        <f ca="1">IF(GW$3&lt;&gt;0,MAX(1,ROUND(VLOOKUP(GW$3,費率表彙總!$L$4:$O$34,2,FALSE)*$B19*$A$2,0))+MAX(1,ROUND(INDEX(海突甲門診_總保費!$B$4:$GS$183,$A19,GW$56)*$A$2,0)+MAX(1,ROUND(INDEX(海突甲急診_總保費!$B$4:$GS$183,$A19,GW$56)*$A$2,0),0)))</f>
        <v>0</v>
      </c>
      <c r="GX19" s="94">
        <f ca="1">IF(GX$3&lt;&gt;0,MAX(1,ROUND(VLOOKUP(GX$3,費率表彙總!$L$4:$R$34,5,FALSE)*$B19*$A$2,0))+MAX(1,ROUND(INDEX(海突乙門診_總保費!$B$4:$GS$183,$A19,GX$56)*$A$2,0)+MAX(1,ROUND(INDEX(海突乙急診_總保費!$B$4:$GS$183,$A19,GX$56)*$A$2,0),0)))</f>
        <v>460</v>
      </c>
      <c r="GY19" s="94">
        <f ca="1">ROUND(VLOOKUP(GY$3,費率表彙總!$S$4:$T$34,2,FALSE)*$B19*$A$2,0)</f>
        <v>0</v>
      </c>
      <c r="GZ19" s="94">
        <f ca="1">IF(ISNA(GZ$3),0,ROUND(INDEX(旅遊不便費率!$B$5:$CA$184,$A19,GZ$3)*$A$3,0))</f>
        <v>83</v>
      </c>
      <c r="HA19" s="94">
        <f ca="1">IF(ISNA(HA$3),0,ROUND(INDEX(旅遊不便費率!$B$5:$CA$184,$A19,HA$3)*$A$3,0))</f>
        <v>661</v>
      </c>
      <c r="HB19" s="94">
        <f ca="1">IF(ISNA(HB$3),0,ROUND(INDEX(旅遊不便費率!$B$5:$CA$184,$A19,HB$3)*$A$3,0))</f>
        <v>31</v>
      </c>
      <c r="HC19" s="94">
        <f ca="1">IF(ISNA(HC$3),0,ROUND(INDEX(旅遊不便費率!$B$5:$CA$184,$A19,HC$3)*$A$3,0))</f>
        <v>102</v>
      </c>
      <c r="HD19" s="95">
        <f t="shared" ca="1" si="27"/>
        <v>2034</v>
      </c>
      <c r="HE19" s="93">
        <f t="shared" ca="1" si="28"/>
        <v>425</v>
      </c>
      <c r="HF19" s="94"/>
      <c r="HG19" s="94"/>
      <c r="HH19" s="94">
        <f ca="1">ROUND(VLOOKUP(HH$3,費率表彙總!$F$4:$G$404,2,FALSE)*$B19*$A$2,0)</f>
        <v>0</v>
      </c>
      <c r="HI19" s="94">
        <f ca="1">ROUND(VLOOKUP(HI$3,費率表彙總!$H$4:$I$804,2,FALSE)*$B19*$A$2,0)</f>
        <v>0</v>
      </c>
      <c r="HJ19" s="94">
        <f ca="1">IF(ISNA(HJ$56),0,ROUND(INDEX(實支實付_總保費!$B$4:$AE$183,$A19,HJ$56)*$A$2,0))</f>
        <v>255</v>
      </c>
      <c r="HK19" s="94">
        <f ca="1">IF(ISNA(HK$56),0,ROUND(INDEX(重大燒燙傷_總保費!$B$4:$AE$183,$A19,HK$56)*$A$2,0))</f>
        <v>17</v>
      </c>
      <c r="HL19" s="94" t="b">
        <f ca="1">IF(HL$3&lt;&gt;0,MAX(1,ROUND(VLOOKUP(HL$3,費率表彙總!$L$4:$O$34,2,FALSE)*$B19*$A$2,0))+MAX(1,ROUND(INDEX(海突甲門診_總保費!$B$4:$GS$183,$A19,HL$56)*$A$2,0)+MAX(1,ROUND(INDEX(海突甲急診_總保費!$B$4:$GS$183,$A19,HL$56)*$A$2,0),0)))</f>
        <v>0</v>
      </c>
      <c r="HM19" s="94">
        <f ca="1">IF(HM$3&lt;&gt;0,MAX(1,ROUND(VLOOKUP(HM$3,費率表彙總!$L$4:$R$34,5,FALSE)*$B19*$A$2,0))+MAX(1,ROUND(INDEX(海突乙門診_總保費!$B$4:$GS$183,$A19,HM$56)*$A$2,0)+MAX(1,ROUND(INDEX(海突乙急診_總保費!$B$4:$GS$183,$A19,HM$56)*$A$2,0),0)))</f>
        <v>460</v>
      </c>
      <c r="HN19" s="94">
        <f ca="1">ROUND(VLOOKUP(HN$3,費率表彙總!$S$4:$T$34,2,FALSE)*$B19*$A$2,0)</f>
        <v>0</v>
      </c>
      <c r="HO19" s="94">
        <f ca="1">IF(ISNA(HO$3),0,ROUND(INDEX(旅遊不便費率!$B$5:$CA$184,$A19,HO$3)*$A$3,0))</f>
        <v>83</v>
      </c>
      <c r="HP19" s="94">
        <f ca="1">IF(ISNA(HP$3),0,ROUND(INDEX(旅遊不便費率!$B$5:$CA$184,$A19,HP$3)*$A$3,0))</f>
        <v>661</v>
      </c>
      <c r="HQ19" s="94">
        <f ca="1">IF(ISNA(HQ$3),0,ROUND(INDEX(旅遊不便費率!$B$5:$CA$184,$A19,HQ$3)*$A$3,0))</f>
        <v>31</v>
      </c>
      <c r="HR19" s="94">
        <f ca="1">IF(ISNA(HR$3),0,ROUND(INDEX(旅遊不便費率!$B$5:$CA$184,$A19,HR$3)*$A$3,0))</f>
        <v>102</v>
      </c>
      <c r="HS19" s="95">
        <f t="shared" ca="1" si="29"/>
        <v>2034</v>
      </c>
    </row>
    <row r="20" spans="1:227">
      <c r="A20" s="83">
        <v>16</v>
      </c>
      <c r="B20" s="104">
        <f>VLOOKUP(A20,費率表彙總!$A$4:$B$183,2,FALSE)</f>
        <v>0.27300000000000002</v>
      </c>
      <c r="C20" s="93">
        <f t="shared" ca="1" si="0"/>
        <v>270</v>
      </c>
      <c r="D20" s="94"/>
      <c r="E20" s="94"/>
      <c r="F20" s="94">
        <f ca="1">ROUND(VLOOKUP(F$3,費率表彙總!$F$4:$G$404,2,FALSE)*$B20*$A$2,0)</f>
        <v>0</v>
      </c>
      <c r="G20" s="94">
        <f ca="1">ROUND(VLOOKUP(G$3,費率表彙總!$H$4:$I$804,2,FALSE)*$B20*$A$2,0)</f>
        <v>0</v>
      </c>
      <c r="H20" s="94">
        <f ca="1">IF(ISNA(H$56),0,ROUND(INDEX(實支實付_總保費!$B$4:$AE$183,$A20,H$56)*$A$2,0))</f>
        <v>0</v>
      </c>
      <c r="I20" s="94">
        <f ca="1">IF(ISNA(I$56),0,ROUND(INDEX(重大燒燙傷_總保費!$B$4:$AE$183,$A20,I$56)*$A$2,0))</f>
        <v>0</v>
      </c>
      <c r="J20" s="94" t="b">
        <f ca="1">IF(J$3&lt;&gt;0,MAX(1,ROUND(VLOOKUP(J$3,費率表彙總!$L$4:$O$34,2,FALSE)*$B20*$A$2,0))+MAX(1,ROUND(INDEX(海突甲門診_總保費!$B$4:$GS$183,$A20,J$56)*$A$2,0)+MAX(1,ROUND(INDEX(海突甲急診_總保費!$B$4:$GS$183,$A20,J$56)*$A$2,0),0)))</f>
        <v>0</v>
      </c>
      <c r="K20" s="94">
        <f ca="1">IF(K$3&lt;&gt;0,MAX(1,ROUND(VLOOKUP(K$3,費率表彙總!$L$4:$R$34,5,FALSE)*$B20*$A$2,0))+MAX(1,ROUND(INDEX(海突乙門診_總保費!$B$4:$GS$183,$A20,K$56)*$A$2,0)+MAX(1,ROUND(INDEX(海突乙急診_總保費!$B$4:$GS$183,$A20,K$56)*$A$2,0),0)))</f>
        <v>249</v>
      </c>
      <c r="L20" s="94">
        <f ca="1">ROUND(VLOOKUP(L$3,費率表彙總!$S$4:$T$34,2,FALSE)*$B20*$A$2,0)</f>
        <v>0</v>
      </c>
      <c r="M20" s="94">
        <f ca="1">IF(ISNA(M$3),0,ROUND(INDEX(旅遊不便費率!$B$5:$CA$184,$A20,M$3)*$A$3,0))</f>
        <v>0</v>
      </c>
      <c r="N20" s="94">
        <f ca="1">IF(ISNA(N$3),0,ROUND(INDEX(旅遊不便費率!$B$5:$CA$184,$A20,N$3)*$A$3,0))</f>
        <v>0</v>
      </c>
      <c r="O20" s="94">
        <f ca="1">IF(ISNA(O$3),0,ROUND(INDEX(旅遊不便費率!$B$5:$CA$184,$A20,O$3)*$A$3,0))</f>
        <v>0</v>
      </c>
      <c r="P20" s="94">
        <f ca="1">IF(ISNA(P$3),0,ROUND(INDEX(旅遊不便費率!$B$5:$CA$184,$A20,P$3)*$A$3,0))</f>
        <v>0</v>
      </c>
      <c r="Q20" s="95">
        <f t="shared" ca="1" si="1"/>
        <v>519</v>
      </c>
      <c r="R20" s="93">
        <f t="shared" ca="1" si="2"/>
        <v>270</v>
      </c>
      <c r="S20" s="94"/>
      <c r="T20" s="94"/>
      <c r="U20" s="94">
        <f ca="1">ROUND(VLOOKUP(U$3,費率表彙總!$F$4:$G$404,2,FALSE)*$B20*$A$2,0)</f>
        <v>0</v>
      </c>
      <c r="V20" s="94">
        <f ca="1">ROUND(VLOOKUP(V$3,費率表彙總!$H$4:$I$804,2,FALSE)*$B20*$A$2,0)</f>
        <v>0</v>
      </c>
      <c r="W20" s="94">
        <f ca="1">IF(ISNA(W$56),0,ROUND(INDEX(實支實付_總保費!$B$4:$AE$183,$A20,W$56)*$A$2,0))</f>
        <v>0</v>
      </c>
      <c r="X20" s="94">
        <f ca="1">IF(ISNA(X$56),0,ROUND(INDEX(重大燒燙傷_總保費!$B$4:$AE$183,$A20,X$56)*$A$2,0))</f>
        <v>0</v>
      </c>
      <c r="Y20" s="94" t="b">
        <f ca="1">IF(Y$3&lt;&gt;0,MAX(1,ROUND(VLOOKUP(Y$3,費率表彙總!$L$4:$O$34,2,FALSE)*$B20*$A$2,0))+MAX(1,ROUND(INDEX(海突甲門診_總保費!$B$4:$GS$183,$A20,Y$56)*$A$2,0)+MAX(1,ROUND(INDEX(海突甲急診_總保費!$B$4:$GS$183,$A20,Y$56)*$A$2,0),0)))</f>
        <v>0</v>
      </c>
      <c r="Z20" s="94">
        <f ca="1">IF(Z$3&lt;&gt;0,MAX(1,ROUND(VLOOKUP(Z$3,費率表彙總!$L$4:$R$34,5,FALSE)*$B20*$A$2,0))+MAX(1,ROUND(INDEX(海突乙門診_總保費!$B$4:$GS$183,$A20,Z$56)*$A$2,0)+MAX(1,ROUND(INDEX(海突乙急診_總保費!$B$4:$GS$183,$A20,Z$56)*$A$2,0),0)))</f>
        <v>249</v>
      </c>
      <c r="AA20" s="94">
        <f ca="1">ROUND(VLOOKUP(AA$3,費率表彙總!$S$4:$T$34,2,FALSE)*$B20*$A$2,0)</f>
        <v>0</v>
      </c>
      <c r="AB20" s="94">
        <f ca="1">IF(ISNA(AB$3),0,ROUND(INDEX(旅遊不便費率!$B$5:$CA$184,$A20,AB$3)*$A$3,0))</f>
        <v>0</v>
      </c>
      <c r="AC20" s="94">
        <f ca="1">IF(ISNA(AC$3),0,ROUND(INDEX(旅遊不便費率!$B$5:$CA$184,$A20,AC$3)*$A$3,0))</f>
        <v>0</v>
      </c>
      <c r="AD20" s="94">
        <f ca="1">IF(ISNA(AD$3),0,ROUND(INDEX(旅遊不便費率!$B$5:$CA$184,$A20,AD$3)*$A$3,0))</f>
        <v>0</v>
      </c>
      <c r="AE20" s="94">
        <f ca="1">IF(ISNA(AE$3),0,ROUND(INDEX(旅遊不便費率!$B$5:$CA$184,$A20,AE$3)*$A$3,0))</f>
        <v>0</v>
      </c>
      <c r="AF20" s="95">
        <f t="shared" ca="1" si="3"/>
        <v>519</v>
      </c>
      <c r="AG20" s="93">
        <f t="shared" ca="1" si="4"/>
        <v>439</v>
      </c>
      <c r="AH20" s="94"/>
      <c r="AI20" s="94"/>
      <c r="AJ20" s="94">
        <f ca="1">ROUND(VLOOKUP(AJ$3,費率表彙總!$F$4:$G$404,2,FALSE)*$B20*$A$2,0)</f>
        <v>0</v>
      </c>
      <c r="AK20" s="94">
        <f ca="1">ROUND(VLOOKUP(AK$3,費率表彙總!$H$4:$I$804,2,FALSE)*$B20*$A$2,0)</f>
        <v>0</v>
      </c>
      <c r="AL20" s="94">
        <f ca="1">IF(ISNA(AL$56),0,ROUND(INDEX(實支實付_總保費!$B$4:$AE$183,$A20,AL$56)*$A$2,0))</f>
        <v>0</v>
      </c>
      <c r="AM20" s="94">
        <f ca="1">IF(ISNA(AM$56),0,ROUND(INDEX(重大燒燙傷_總保費!$B$4:$AE$183,$A20,AM$56)*$A$2,0))</f>
        <v>0</v>
      </c>
      <c r="AN20" s="94" t="b">
        <f ca="1">IF(AN$3&lt;&gt;0,MAX(1,ROUND(VLOOKUP(AN$3,費率表彙總!$L$4:$O$34,2,FALSE)*$B20*$A$2,0))+MAX(1,ROUND(INDEX(海突甲門診_總保費!$B$4:$GS$183,$A20,AN$56)*$A$2,0)+MAX(1,ROUND(INDEX(海突甲急診_總保費!$B$4:$GS$183,$A20,AN$56)*$A$2,0),0)))</f>
        <v>0</v>
      </c>
      <c r="AO20" s="94">
        <f ca="1">IF(AO$3&lt;&gt;0,MAX(1,ROUND(VLOOKUP(AO$3,費率表彙總!$L$4:$R$34,5,FALSE)*$B20*$A$2,0))+MAX(1,ROUND(INDEX(海突乙門診_總保費!$B$4:$GS$183,$A20,AO$56)*$A$2,0)+MAX(1,ROUND(INDEX(海突乙急診_總保費!$B$4:$GS$183,$A20,AO$56)*$A$2,0),0)))</f>
        <v>403</v>
      </c>
      <c r="AP20" s="94">
        <f ca="1">ROUND(VLOOKUP(AP$3,費率表彙總!$S$4:$T$34,2,FALSE)*$B20*$A$2,0)</f>
        <v>0</v>
      </c>
      <c r="AQ20" s="94">
        <f ca="1">IF(ISNA(AQ$3),0,ROUND(INDEX(旅遊不便費率!$B$5:$CA$184,$A20,AQ$3)*$A$3,0))</f>
        <v>0</v>
      </c>
      <c r="AR20" s="94">
        <f ca="1">IF(ISNA(AR$3),0,ROUND(INDEX(旅遊不便費率!$B$5:$CA$184,$A20,AR$3)*$A$3,0))</f>
        <v>0</v>
      </c>
      <c r="AS20" s="94">
        <f ca="1">IF(ISNA(AS$3),0,ROUND(INDEX(旅遊不便費率!$B$5:$CA$184,$A20,AS$3)*$A$3,0))</f>
        <v>0</v>
      </c>
      <c r="AT20" s="94">
        <f ca="1">IF(ISNA(AT$3),0,ROUND(INDEX(旅遊不便費率!$B$5:$CA$184,$A20,AT$3)*$A$3,0))</f>
        <v>0</v>
      </c>
      <c r="AU20" s="95">
        <f t="shared" ca="1" si="5"/>
        <v>842</v>
      </c>
      <c r="AV20" s="93">
        <f t="shared" ca="1" si="6"/>
        <v>680</v>
      </c>
      <c r="AW20" s="94"/>
      <c r="AX20" s="94"/>
      <c r="AY20" s="94">
        <f ca="1">ROUND(VLOOKUP(AY$3,費率表彙總!$F$4:$G$404,2,FALSE)*$B20*$A$2,0)</f>
        <v>0</v>
      </c>
      <c r="AZ20" s="94">
        <f ca="1">ROUND(VLOOKUP(AZ$3,費率表彙總!$H$4:$I$804,2,FALSE)*$B20*$A$2,0)</f>
        <v>0</v>
      </c>
      <c r="BA20" s="94">
        <f ca="1">IF(ISNA(BA$56),0,ROUND(INDEX(實支實付_總保費!$B$4:$AE$183,$A20,BA$56)*$A$2,0))</f>
        <v>0</v>
      </c>
      <c r="BB20" s="94">
        <f ca="1">IF(ISNA(BB$56),0,ROUND(INDEX(重大燒燙傷_總保費!$B$4:$AE$183,$A20,BB$56)*$A$2,0))</f>
        <v>0</v>
      </c>
      <c r="BC20" s="94" t="b">
        <f ca="1">IF(BC$3&lt;&gt;0,MAX(1,ROUND(VLOOKUP(BC$3,費率表彙總!$L$4:$O$34,2,FALSE)*$B20*$A$2,0))+MAX(1,ROUND(INDEX(海突甲門診_總保費!$B$4:$GS$183,$A20,BC$56)*$A$2,0)+MAX(1,ROUND(INDEX(海突甲急診_總保費!$B$4:$GS$183,$A20,BC$56)*$A$2,0),0)))</f>
        <v>0</v>
      </c>
      <c r="BD20" s="94">
        <f ca="1">IF(BD$3&lt;&gt;0,MAX(1,ROUND(VLOOKUP(BD$3,費率表彙總!$L$4:$R$34,5,FALSE)*$B20*$A$2,0))+MAX(1,ROUND(INDEX(海突乙門診_總保費!$B$4:$GS$183,$A20,BD$56)*$A$2,0)+MAX(1,ROUND(INDEX(海突乙急診_總保費!$B$4:$GS$183,$A20,BD$56)*$A$2,0),0)))</f>
        <v>620</v>
      </c>
      <c r="BE20" s="94">
        <f ca="1">ROUND(VLOOKUP(BE$3,費率表彙總!$S$4:$T$34,2,FALSE)*$B20*$A$2,0)</f>
        <v>0</v>
      </c>
      <c r="BF20" s="94">
        <f ca="1">IF(ISNA(BF$3),0,ROUND(INDEX(旅遊不便費率!$B$5:$CA$184,$A20,BF$3)*$A$3,0))</f>
        <v>0</v>
      </c>
      <c r="BG20" s="94">
        <f ca="1">IF(ISNA(BG$3),0,ROUND(INDEX(旅遊不便費率!$B$5:$CA$184,$A20,BG$3)*$A$3,0))</f>
        <v>0</v>
      </c>
      <c r="BH20" s="94">
        <f ca="1">IF(ISNA(BH$3),0,ROUND(INDEX(旅遊不便費率!$B$5:$CA$184,$A20,BH$3)*$A$3,0))</f>
        <v>0</v>
      </c>
      <c r="BI20" s="94">
        <f ca="1">IF(ISNA(BI$3),0,ROUND(INDEX(旅遊不便費率!$B$5:$CA$184,$A20,BI$3)*$A$3,0))</f>
        <v>0</v>
      </c>
      <c r="BJ20" s="95">
        <f t="shared" ca="1" si="7"/>
        <v>1300</v>
      </c>
      <c r="BK20" s="93">
        <f t="shared" ca="1" si="8"/>
        <v>832</v>
      </c>
      <c r="BL20" s="94"/>
      <c r="BM20" s="94"/>
      <c r="BN20" s="94">
        <f ca="1">ROUND(VLOOKUP(BN$3,費率表彙總!$F$4:$G$404,2,FALSE)*$B20*$A$2,0)</f>
        <v>0</v>
      </c>
      <c r="BO20" s="94">
        <f ca="1">ROUND(VLOOKUP(BO$3,費率表彙總!$H$4:$I$804,2,FALSE)*$B20*$A$2,0)</f>
        <v>0</v>
      </c>
      <c r="BP20" s="94">
        <f ca="1">IF(ISNA(BP$56),0,ROUND(INDEX(實支實付_總保費!$B$4:$AE$183,$A20,BP$56)*$A$2,0))</f>
        <v>0</v>
      </c>
      <c r="BQ20" s="94">
        <f ca="1">IF(ISNA(BQ$56),0,ROUND(INDEX(重大燒燙傷_總保費!$B$4:$AE$183,$A20,BQ$56)*$A$2,0))</f>
        <v>0</v>
      </c>
      <c r="BR20" s="94" t="b">
        <f ca="1">IF(BR$3&lt;&gt;0,MAX(1,ROUND(VLOOKUP(BR$3,費率表彙總!$L$4:$O$34,2,FALSE)*$B20*$A$2,0))+MAX(1,ROUND(INDEX(海突甲門診_總保費!$B$4:$GS$183,$A20,BR$56)*$A$2,0)+MAX(1,ROUND(INDEX(海突甲急診_總保費!$B$4:$GS$183,$A20,BR$56)*$A$2,0),0)))</f>
        <v>0</v>
      </c>
      <c r="BS20" s="94">
        <f ca="1">IF(BS$3&lt;&gt;0,MAX(1,ROUND(VLOOKUP(BS$3,費率表彙總!$L$4:$R$34,5,FALSE)*$B20*$A$2,0))+MAX(1,ROUND(INDEX(海突乙門診_總保費!$B$4:$GS$183,$A20,BS$56)*$A$2,0)+MAX(1,ROUND(INDEX(海突乙急診_總保費!$B$4:$GS$183,$A20,BS$56)*$A$2,0),0)))</f>
        <v>757</v>
      </c>
      <c r="BT20" s="94">
        <f ca="1">ROUND(VLOOKUP(BT$3,費率表彙總!$S$4:$T$34,2,FALSE)*$B20*$A$2,0)</f>
        <v>0</v>
      </c>
      <c r="BU20" s="94">
        <f ca="1">IF(ISNA(BU$3),0,ROUND(INDEX(旅遊不便費率!$B$5:$CA$184,$A20,BU$3)*$A$3,0))</f>
        <v>0</v>
      </c>
      <c r="BV20" s="94">
        <f ca="1">IF(ISNA(BV$3),0,ROUND(INDEX(旅遊不便費率!$B$5:$CA$184,$A20,BV$3)*$A$3,0))</f>
        <v>0</v>
      </c>
      <c r="BW20" s="94">
        <f ca="1">IF(ISNA(BW$3),0,ROUND(INDEX(旅遊不便費率!$B$5:$CA$184,$A20,BW$3)*$A$3,0))</f>
        <v>0</v>
      </c>
      <c r="BX20" s="94">
        <f ca="1">IF(ISNA(BX$3),0,ROUND(INDEX(旅遊不便費率!$B$5:$CA$184,$A20,BX$3)*$A$3,0))</f>
        <v>0</v>
      </c>
      <c r="BY20" s="95">
        <f t="shared" ca="1" si="9"/>
        <v>1589</v>
      </c>
      <c r="BZ20" s="93">
        <f t="shared" ca="1" si="10"/>
        <v>181</v>
      </c>
      <c r="CA20" s="94"/>
      <c r="CB20" s="94"/>
      <c r="CC20" s="94">
        <f ca="1">ROUND(VLOOKUP(CC$3,費率表彙總!$F$4:$G$404,2,FALSE)*$B20*$A$2,0)</f>
        <v>0</v>
      </c>
      <c r="CD20" s="94">
        <f ca="1">ROUND(VLOOKUP(CD$3,費率表彙總!$H$4:$I$804,2,FALSE)*$B20*$A$2,0)</f>
        <v>0</v>
      </c>
      <c r="CE20" s="94">
        <f ca="1">IF(ISNA(CE$56),0,ROUND(INDEX(實支實付_總保費!$B$4:$AE$183,$A20,CE$56)*$A$2,0))</f>
        <v>29</v>
      </c>
      <c r="CF20" s="94">
        <f ca="1">IF(ISNA(CF$56),0,ROUND(INDEX(重大燒燙傷_總保費!$B$4:$AE$183,$A20,CF$56)*$A$2,0))</f>
        <v>2</v>
      </c>
      <c r="CG20" s="94" t="b">
        <f ca="1">IF(CG$3&lt;&gt;0,MAX(1,ROUND(VLOOKUP(CG$3,費率表彙總!$L$4:$O$34,2,FALSE)*$B20*$A$2,0))+MAX(1,ROUND(INDEX(海突甲門診_總保費!$B$4:$GS$183,$A20,CG$56)*$A$2,0)+MAX(1,ROUND(INDEX(海突甲急診_總保費!$B$4:$GS$183,$A20,CG$56)*$A$2,0),0)))</f>
        <v>0</v>
      </c>
      <c r="CH20" s="94" t="b">
        <f ca="1">IF(CH$3&lt;&gt;0,MAX(1,ROUND(VLOOKUP(CH$3,費率表彙總!$L$4:$R$34,5,FALSE)*$B20*$A$2,0))+MAX(1,ROUND(INDEX(海突乙門診_總保費!$B$4:$GS$183,$A20,CH$56)*$A$2,0)+MAX(1,ROUND(INDEX(海突乙急診_總保費!$B$4:$GS$183,$A20,CH$56)*$A$2,0),0)))</f>
        <v>0</v>
      </c>
      <c r="CI20" s="94">
        <f ca="1">ROUND(VLOOKUP(CI$3,費率表彙總!$S$4:$T$34,2,FALSE)*$B20*$A$2,0)</f>
        <v>0</v>
      </c>
      <c r="CJ20" s="94">
        <f ca="1">IF(ISNA(CJ$3),0,ROUND(INDEX(旅遊不便費率!$B$5:$CA$184,$A20,CJ$3)*$A$3,0))</f>
        <v>86</v>
      </c>
      <c r="CK20" s="94">
        <f ca="1">IF(ISNA(CK$3),0,ROUND(INDEX(旅遊不便費率!$B$5:$CA$184,$A20,CK$3)*$A$3,0))</f>
        <v>436</v>
      </c>
      <c r="CL20" s="94">
        <f ca="1">IF(ISNA(CL$3),0,ROUND(INDEX(旅遊不便費率!$B$5:$CA$184,$A20,CL$3)*$A$3,0))</f>
        <v>15</v>
      </c>
      <c r="CM20" s="94">
        <f ca="1">IF(ISNA(CM$3),0,ROUND(INDEX(旅遊不便費率!$B$5:$CA$184,$A20,CM$3)*$A$3,0))</f>
        <v>55</v>
      </c>
      <c r="CN20" s="95">
        <f t="shared" ca="1" si="11"/>
        <v>804</v>
      </c>
      <c r="CO20" s="93">
        <f t="shared" ca="1" si="12"/>
        <v>270</v>
      </c>
      <c r="CP20" s="94"/>
      <c r="CQ20" s="94"/>
      <c r="CR20" s="94">
        <f ca="1">ROUND(VLOOKUP(CR$3,費率表彙總!$F$4:$G$404,2,FALSE)*$B20*$A$2,0)</f>
        <v>0</v>
      </c>
      <c r="CS20" s="94">
        <f ca="1">ROUND(VLOOKUP(CS$3,費率表彙總!$H$4:$I$804,2,FALSE)*$B20*$A$2,0)</f>
        <v>0</v>
      </c>
      <c r="CT20" s="94">
        <f ca="1">IF(ISNA(CT$56),0,ROUND(INDEX(實支實付_總保費!$B$4:$AE$183,$A20,CT$56)*$A$2,0))</f>
        <v>29</v>
      </c>
      <c r="CU20" s="94">
        <f ca="1">IF(ISNA(CU$56),0,ROUND(INDEX(重大燒燙傷_總保費!$B$4:$AE$183,$A20,CU$56)*$A$2,0))</f>
        <v>2</v>
      </c>
      <c r="CV20" s="94" t="b">
        <f ca="1">IF(CV$3&lt;&gt;0,MAX(1,ROUND(VLOOKUP(CV$3,費率表彙總!$L$4:$O$34,2,FALSE)*$B20*$A$2,0))+MAX(1,ROUND(INDEX(海突甲門診_總保費!$B$4:$GS$183,$A20,CV$56)*$A$2,0)+MAX(1,ROUND(INDEX(海突甲急診_總保費!$B$4:$GS$183,$A20,CV$56)*$A$2,0),0)))</f>
        <v>0</v>
      </c>
      <c r="CW20" s="94" t="b">
        <f ca="1">IF(CW$3&lt;&gt;0,MAX(1,ROUND(VLOOKUP(CW$3,費率表彙總!$L$4:$R$34,5,FALSE)*$B20*$A$2,0))+MAX(1,ROUND(INDEX(海突乙門診_總保費!$B$4:$GS$183,$A20,CW$56)*$A$2,0)+MAX(1,ROUND(INDEX(海突乙急診_總保費!$B$4:$GS$183,$A20,CW$56)*$A$2,0),0)))</f>
        <v>0</v>
      </c>
      <c r="CX20" s="94">
        <f ca="1">ROUND(VLOOKUP(CX$3,費率表彙總!$S$4:$T$34,2,FALSE)*$B20*$A$2,0)</f>
        <v>0</v>
      </c>
      <c r="CY20" s="94">
        <f ca="1">IF(ISNA(CY$3),0,ROUND(INDEX(旅遊不便費率!$B$5:$CA$184,$A20,CY$3)*$A$3,0))</f>
        <v>86</v>
      </c>
      <c r="CZ20" s="94">
        <f ca="1">IF(ISNA(CZ$3),0,ROUND(INDEX(旅遊不便費率!$B$5:$CA$184,$A20,CZ$3)*$A$3,0))</f>
        <v>436</v>
      </c>
      <c r="DA20" s="94">
        <f ca="1">IF(ISNA(DA$3),0,ROUND(INDEX(旅遊不便費率!$B$5:$CA$184,$A20,DA$3)*$A$3,0))</f>
        <v>15</v>
      </c>
      <c r="DB20" s="94">
        <f ca="1">IF(ISNA(DB$3),0,ROUND(INDEX(旅遊不便費率!$B$5:$CA$184,$A20,DB$3)*$A$3,0))</f>
        <v>55</v>
      </c>
      <c r="DC20" s="95">
        <f t="shared" ca="1" si="13"/>
        <v>893</v>
      </c>
      <c r="DD20" s="93">
        <f t="shared" ca="1" si="14"/>
        <v>439</v>
      </c>
      <c r="DE20" s="94"/>
      <c r="DF20" s="94"/>
      <c r="DG20" s="94">
        <f ca="1">ROUND(VLOOKUP(DG$3,費率表彙總!$F$4:$G$404,2,FALSE)*$B20*$A$2,0)</f>
        <v>0</v>
      </c>
      <c r="DH20" s="94">
        <f ca="1">ROUND(VLOOKUP(DH$3,費率表彙總!$H$4:$I$804,2,FALSE)*$B20*$A$2,0)</f>
        <v>0</v>
      </c>
      <c r="DI20" s="94">
        <f ca="1">IF(ISNA(DI$56),0,ROUND(INDEX(實支實付_總保費!$B$4:$AE$183,$A20,DI$56)*$A$2,0))</f>
        <v>29</v>
      </c>
      <c r="DJ20" s="94">
        <f ca="1">IF(ISNA(DJ$56),0,ROUND(INDEX(重大燒燙傷_總保費!$B$4:$AE$183,$A20,DJ$56)*$A$2,0))</f>
        <v>2</v>
      </c>
      <c r="DK20" s="94" t="b">
        <f ca="1">IF(DK$3&lt;&gt;0,MAX(1,ROUND(VLOOKUP(DK$3,費率表彙總!$L$4:$O$34,2,FALSE)*$B20*$A$2,0))+MAX(1,ROUND(INDEX(海突甲門診_總保費!$B$4:$GS$183,$A20,DK$56)*$A$2,0)+MAX(1,ROUND(INDEX(海突甲急診_總保費!$B$4:$GS$183,$A20,DK$56)*$A$2,0),0)))</f>
        <v>0</v>
      </c>
      <c r="DL20" s="94" t="b">
        <f ca="1">IF(DL$3&lt;&gt;0,MAX(1,ROUND(VLOOKUP(DL$3,費率表彙總!$L$4:$R$34,5,FALSE)*$B20*$A$2,0))+MAX(1,ROUND(INDEX(海突乙門診_總保費!$B$4:$GS$183,$A20,DL$56)*$A$2,0)+MAX(1,ROUND(INDEX(海突乙急診_總保費!$B$4:$GS$183,$A20,DL$56)*$A$2,0),0)))</f>
        <v>0</v>
      </c>
      <c r="DM20" s="94">
        <f ca="1">ROUND(VLOOKUP(DM$3,費率表彙總!$S$4:$T$34,2,FALSE)*$B20*$A$2,0)</f>
        <v>0</v>
      </c>
      <c r="DN20" s="94">
        <f ca="1">IF(ISNA(DN$3),0,ROUND(INDEX(旅遊不便費率!$B$5:$CA$184,$A20,DN$3)*$A$3,0))</f>
        <v>86</v>
      </c>
      <c r="DO20" s="94">
        <f ca="1">IF(ISNA(DO$3),0,ROUND(INDEX(旅遊不便費率!$B$5:$CA$184,$A20,DO$3)*$A$3,0))</f>
        <v>436</v>
      </c>
      <c r="DP20" s="94">
        <f ca="1">IF(ISNA(DP$3),0,ROUND(INDEX(旅遊不便費率!$B$5:$CA$184,$A20,DP$3)*$A$3,0))</f>
        <v>15</v>
      </c>
      <c r="DQ20" s="94">
        <f ca="1">IF(ISNA(DQ$3),0,ROUND(INDEX(旅遊不便費率!$B$5:$CA$184,$A20,DQ$3)*$A$3,0))</f>
        <v>55</v>
      </c>
      <c r="DR20" s="95">
        <f t="shared" ca="1" si="15"/>
        <v>1062</v>
      </c>
      <c r="DS20" s="93">
        <f t="shared" ca="1" si="16"/>
        <v>680</v>
      </c>
      <c r="DT20" s="94"/>
      <c r="DU20" s="94"/>
      <c r="DV20" s="94">
        <f ca="1">ROUND(VLOOKUP(DV$3,費率表彙總!$F$4:$G$404,2,FALSE)*$B20*$A$2,0)</f>
        <v>0</v>
      </c>
      <c r="DW20" s="94">
        <f ca="1">ROUND(VLOOKUP(DW$3,費率表彙總!$H$4:$I$804,2,FALSE)*$B20*$A$2,0)</f>
        <v>0</v>
      </c>
      <c r="DX20" s="94">
        <f ca="1">IF(ISNA(DX$56),0,ROUND(INDEX(實支實付_總保費!$B$4:$AE$183,$A20,DX$56)*$A$2,0))</f>
        <v>29</v>
      </c>
      <c r="DY20" s="94">
        <f ca="1">IF(ISNA(DY$56),0,ROUND(INDEX(重大燒燙傷_總保費!$B$4:$AE$183,$A20,DY$56)*$A$2,0))</f>
        <v>2</v>
      </c>
      <c r="DZ20" s="94" t="b">
        <f ca="1">IF(DZ$3&lt;&gt;0,MAX(1,ROUND(VLOOKUP(DZ$3,費率表彙總!$L$4:$O$34,2,FALSE)*$B20*$A$2,0))+MAX(1,ROUND(INDEX(海突甲門診_總保費!$B$4:$GS$183,$A20,DZ$56)*$A$2,0)+MAX(1,ROUND(INDEX(海突甲急診_總保費!$B$4:$GS$183,$A20,DZ$56)*$A$2,0),0)))</f>
        <v>0</v>
      </c>
      <c r="EA20" s="94" t="b">
        <f ca="1">IF(EA$3&lt;&gt;0,MAX(1,ROUND(VLOOKUP(EA$3,費率表彙總!$L$4:$R$34,5,FALSE)*$B20*$A$2,0))+MAX(1,ROUND(INDEX(海突乙門診_總保費!$B$4:$GS$183,$A20,EA$56)*$A$2,0)+MAX(1,ROUND(INDEX(海突乙急診_總保費!$B$4:$GS$183,$A20,EA$56)*$A$2,0),0)))</f>
        <v>0</v>
      </c>
      <c r="EB20" s="94">
        <f ca="1">ROUND(VLOOKUP(EB$3,費率表彙總!$S$4:$T$34,2,FALSE)*$B20*$A$2,0)</f>
        <v>0</v>
      </c>
      <c r="EC20" s="94">
        <f ca="1">IF(ISNA(EC$3),0,ROUND(INDEX(旅遊不便費率!$B$5:$CA$184,$A20,EC$3)*$A$3,0))</f>
        <v>86</v>
      </c>
      <c r="ED20" s="94">
        <f ca="1">IF(ISNA(ED$3),0,ROUND(INDEX(旅遊不便費率!$B$5:$CA$184,$A20,ED$3)*$A$3,0))</f>
        <v>436</v>
      </c>
      <c r="EE20" s="94">
        <f ca="1">IF(ISNA(EE$3),0,ROUND(INDEX(旅遊不便費率!$B$5:$CA$184,$A20,EE$3)*$A$3,0))</f>
        <v>15</v>
      </c>
      <c r="EF20" s="94">
        <f ca="1">IF(ISNA(EF$3),0,ROUND(INDEX(旅遊不便費率!$B$5:$CA$184,$A20,EF$3)*$A$3,0))</f>
        <v>55</v>
      </c>
      <c r="EG20" s="95">
        <f t="shared" ca="1" si="17"/>
        <v>1303</v>
      </c>
      <c r="EH20" s="93">
        <f t="shared" ca="1" si="18"/>
        <v>832</v>
      </c>
      <c r="EI20" s="94"/>
      <c r="EJ20" s="94"/>
      <c r="EK20" s="94">
        <f ca="1">ROUND(VLOOKUP(EK$3,費率表彙總!$F$4:$G$404,2,FALSE)*$B20*$A$2,0)</f>
        <v>0</v>
      </c>
      <c r="EL20" s="94">
        <f ca="1">ROUND(VLOOKUP(EL$3,費率表彙總!$H$4:$I$804,2,FALSE)*$B20*$A$2,0)</f>
        <v>0</v>
      </c>
      <c r="EM20" s="94">
        <f ca="1">IF(ISNA(EM$56),0,ROUND(INDEX(實支實付_總保費!$B$4:$AE$183,$A20,EM$56)*$A$2,0))</f>
        <v>29</v>
      </c>
      <c r="EN20" s="94">
        <f ca="1">IF(ISNA(EN$56),0,ROUND(INDEX(重大燒燙傷_總保費!$B$4:$AE$183,$A20,EN$56)*$A$2,0))</f>
        <v>2</v>
      </c>
      <c r="EO20" s="94" t="b">
        <f ca="1">IF(EO$3&lt;&gt;0,MAX(1,ROUND(VLOOKUP(EO$3,費率表彙總!$L$4:$O$34,2,FALSE)*$B20*$A$2,0))+MAX(1,ROUND(INDEX(海突甲門診_總保費!$B$4:$GS$183,$A20,EO$56)*$A$2,0)+MAX(1,ROUND(INDEX(海突甲急診_總保費!$B$4:$GS$183,$A20,EO$56)*$A$2,0),0)))</f>
        <v>0</v>
      </c>
      <c r="EP20" s="94" t="b">
        <f ca="1">IF(EP$3&lt;&gt;0,MAX(1,ROUND(VLOOKUP(EP$3,費率表彙總!$L$4:$R$34,5,FALSE)*$B20*$A$2,0))+MAX(1,ROUND(INDEX(海突乙門診_總保費!$B$4:$GS$183,$A20,EP$56)*$A$2,0)+MAX(1,ROUND(INDEX(海突乙急診_總保費!$B$4:$GS$183,$A20,EP$56)*$A$2,0),0)))</f>
        <v>0</v>
      </c>
      <c r="EQ20" s="94">
        <f ca="1">ROUND(VLOOKUP(EQ$3,費率表彙總!$S$4:$T$34,2,FALSE)*$B20*$A$2,0)</f>
        <v>0</v>
      </c>
      <c r="ER20" s="94">
        <f ca="1">IF(ISNA(ER$3),0,ROUND(INDEX(旅遊不便費率!$B$5:$CA$184,$A20,ER$3)*$A$3,0))</f>
        <v>86</v>
      </c>
      <c r="ES20" s="94">
        <f ca="1">IF(ISNA(ES$3),0,ROUND(INDEX(旅遊不便費率!$B$5:$CA$184,$A20,ES$3)*$A$3,0))</f>
        <v>436</v>
      </c>
      <c r="ET20" s="94">
        <f ca="1">IF(ISNA(ET$3),0,ROUND(INDEX(旅遊不便費率!$B$5:$CA$184,$A20,ET$3)*$A$3,0))</f>
        <v>15</v>
      </c>
      <c r="EU20" s="94">
        <f ca="1">IF(ISNA(EU$3),0,ROUND(INDEX(旅遊不便費率!$B$5:$CA$184,$A20,EU$3)*$A$3,0))</f>
        <v>55</v>
      </c>
      <c r="EV20" s="95">
        <f t="shared" ca="1" si="19"/>
        <v>1455</v>
      </c>
      <c r="EW20" s="93">
        <f t="shared" ca="1" si="20"/>
        <v>602</v>
      </c>
      <c r="EX20" s="94"/>
      <c r="EY20" s="94"/>
      <c r="EZ20" s="94">
        <f ca="1">ROUND(VLOOKUP(EZ$3,費率表彙總!$F$4:$G$404,2,FALSE)*$B20*$A$2,0)</f>
        <v>0</v>
      </c>
      <c r="FA20" s="94">
        <f ca="1">ROUND(VLOOKUP(FA$3,費率表彙總!$H$4:$I$804,2,FALSE)*$B20*$A$2,0)</f>
        <v>0</v>
      </c>
      <c r="FB20" s="94">
        <f ca="1">IF(ISNA(FB$56),0,ROUND(INDEX(實支實付_總保費!$B$4:$AE$183,$A20,FB$56)*$A$2,0))</f>
        <v>399</v>
      </c>
      <c r="FC20" s="94">
        <f ca="1">IF(ISNA(FC$56),0,ROUND(INDEX(重大燒燙傷_總保費!$B$4:$AE$183,$A20,FC$56)*$A$2,0))</f>
        <v>26</v>
      </c>
      <c r="FD20" s="94" t="b">
        <f ca="1">IF(FD$3&lt;&gt;0,MAX(1,ROUND(VLOOKUP(FD$3,費率表彙總!$L$4:$O$34,2,FALSE)*$B20*$A$2,0))+MAX(1,ROUND(INDEX(海突甲門診_總保費!$B$4:$GS$183,$A20,FD$56)*$A$2,0)+MAX(1,ROUND(INDEX(海突甲急診_總保費!$B$4:$GS$183,$A20,FD$56)*$A$2,0),0)))</f>
        <v>0</v>
      </c>
      <c r="FE20" s="94">
        <f ca="1">IF(FE$3&lt;&gt;0,MAX(1,ROUND(VLOOKUP(FE$3,費率表彙總!$L$4:$R$34,5,FALSE)*$B20*$A$2,0))+MAX(1,ROUND(INDEX(海突乙門診_總保費!$B$4:$GS$183,$A20,FE$56)*$A$2,0)+MAX(1,ROUND(INDEX(海突乙急診_總保費!$B$4:$GS$183,$A20,FE$56)*$A$2,0),0)))</f>
        <v>908</v>
      </c>
      <c r="FF20" s="94">
        <f ca="1">ROUND(VLOOKUP(FF$3,費率表彙總!$S$4:$T$34,2,FALSE)*$B20*$A$2,0)</f>
        <v>0</v>
      </c>
      <c r="FG20" s="94">
        <f ca="1">IF(ISNA(FG$3),0,ROUND(INDEX(旅遊不便費率!$B$5:$CA$184,$A20,FG$3)*$A$3,0))</f>
        <v>86</v>
      </c>
      <c r="FH20" s="94">
        <f ca="1">IF(ISNA(FH$3),0,ROUND(INDEX(旅遊不便費率!$B$5:$CA$184,$A20,FH$3)*$A$3,0))</f>
        <v>683</v>
      </c>
      <c r="FI20" s="94">
        <f ca="1">IF(ISNA(FI$3),0,ROUND(INDEX(旅遊不便費率!$B$5:$CA$184,$A20,FI$3)*$A$3,0))</f>
        <v>33</v>
      </c>
      <c r="FJ20" s="94">
        <f ca="1">IF(ISNA(FJ$3),0,ROUND(INDEX(旅遊不便費率!$B$5:$CA$184,$A20,FJ$3)*$A$3,0))</f>
        <v>105</v>
      </c>
      <c r="FK20" s="95">
        <f t="shared" ca="1" si="21"/>
        <v>2842</v>
      </c>
      <c r="FL20" s="93">
        <f t="shared" ca="1" si="22"/>
        <v>270</v>
      </c>
      <c r="FM20" s="94"/>
      <c r="FN20" s="94"/>
      <c r="FO20" s="94">
        <f ca="1">ROUND(VLOOKUP(FO$3,費率表彙總!$F$4:$G$404,2,FALSE)*$B20*$A$2,0)</f>
        <v>0</v>
      </c>
      <c r="FP20" s="94">
        <f ca="1">ROUND(VLOOKUP(FP$3,費率表彙總!$H$4:$I$804,2,FALSE)*$B20*$A$2,0)</f>
        <v>0</v>
      </c>
      <c r="FQ20" s="94">
        <f ca="1">IF(ISNA(FQ$56),0,ROUND(INDEX(實支實付_總保費!$B$4:$AE$183,$A20,FQ$56)*$A$2,0))</f>
        <v>85</v>
      </c>
      <c r="FR20" s="94">
        <f ca="1">IF(ISNA(FR$56),0,ROUND(INDEX(重大燒燙傷_總保費!$B$4:$AE$183,$A20,FR$56)*$A$2,0))</f>
        <v>6</v>
      </c>
      <c r="FS20" s="94" t="b">
        <f ca="1">IF(FS$3&lt;&gt;0,MAX(1,ROUND(VLOOKUP(FS$3,費率表彙總!$L$4:$O$34,2,FALSE)*$B20*$A$2,0))+MAX(1,ROUND(INDEX(海突甲門診_總保費!$B$4:$GS$183,$A20,FS$56)*$A$2,0)+MAX(1,ROUND(INDEX(海突甲急診_總保費!$B$4:$GS$183,$A20,FS$56)*$A$2,0),0)))</f>
        <v>0</v>
      </c>
      <c r="FT20" s="94">
        <f ca="1">IF(FT$3&lt;&gt;0,MAX(1,ROUND(VLOOKUP(FT$3,費率表彙總!$L$4:$R$34,5,FALSE)*$B20*$A$2,0))+MAX(1,ROUND(INDEX(海突乙門診_總保費!$B$4:$GS$183,$A20,FT$56)*$A$2,0)+MAX(1,ROUND(INDEX(海突乙急診_總保費!$B$4:$GS$183,$A20,FT$56)*$A$2,0),0)))</f>
        <v>476</v>
      </c>
      <c r="FU20" s="94">
        <f ca="1">ROUND(VLOOKUP(FU$3,費率表彙總!$S$4:$T$34,2,FALSE)*$B20*$A$2,0)</f>
        <v>0</v>
      </c>
      <c r="FV20" s="94">
        <f ca="1">IF(ISNA(FV$3),0,ROUND(INDEX(旅遊不便費率!$B$5:$CA$184,$A20,FV$3)*$A$3,0))</f>
        <v>86</v>
      </c>
      <c r="FW20" s="94">
        <f ca="1">IF(ISNA(FW$3),0,ROUND(INDEX(旅遊不便費率!$B$5:$CA$184,$A20,FW$3)*$A$3,0))</f>
        <v>683</v>
      </c>
      <c r="FX20" s="94">
        <f ca="1">IF(ISNA(FX$3),0,ROUND(INDEX(旅遊不便費率!$B$5:$CA$184,$A20,FX$3)*$A$3,0))</f>
        <v>33</v>
      </c>
      <c r="FY20" s="94">
        <f ca="1">IF(ISNA(FY$3),0,ROUND(INDEX(旅遊不便費率!$B$5:$CA$184,$A20,FY$3)*$A$3,0))</f>
        <v>105</v>
      </c>
      <c r="FZ20" s="95">
        <f t="shared" ca="1" si="23"/>
        <v>1744</v>
      </c>
      <c r="GA20" s="93">
        <f t="shared" ca="1" si="24"/>
        <v>439</v>
      </c>
      <c r="GB20" s="94"/>
      <c r="GC20" s="94"/>
      <c r="GD20" s="94">
        <f ca="1">ROUND(VLOOKUP(GD$3,費率表彙總!$F$4:$G$404,2,FALSE)*$B20*$A$2,0)</f>
        <v>0</v>
      </c>
      <c r="GE20" s="94">
        <f ca="1">ROUND(VLOOKUP(GE$3,費率表彙總!$H$4:$I$804,2,FALSE)*$B20*$A$2,0)</f>
        <v>0</v>
      </c>
      <c r="GF20" s="94">
        <f ca="1">IF(ISNA(GF$56),0,ROUND(INDEX(實支實付_總保費!$B$4:$AE$183,$A20,GF$56)*$A$2,0))</f>
        <v>140</v>
      </c>
      <c r="GG20" s="94">
        <f ca="1">IF(ISNA(GG$56),0,ROUND(INDEX(重大燒燙傷_總保費!$B$4:$AE$183,$A20,GG$56)*$A$2,0))</f>
        <v>9</v>
      </c>
      <c r="GH20" s="94" t="b">
        <f ca="1">IF(GH$3&lt;&gt;0,MAX(1,ROUND(VLOOKUP(GH$3,費率表彙總!$L$4:$O$34,2,FALSE)*$B20*$A$2,0))+MAX(1,ROUND(INDEX(海突甲門診_總保費!$B$4:$GS$183,$A20,GH$56)*$A$2,0)+MAX(1,ROUND(INDEX(海突甲急診_總保費!$B$4:$GS$183,$A20,GH$56)*$A$2,0),0)))</f>
        <v>0</v>
      </c>
      <c r="GI20" s="94">
        <f ca="1">IF(GI$3&lt;&gt;0,MAX(1,ROUND(VLOOKUP(GI$3,費率表彙總!$L$4:$R$34,5,FALSE)*$B20*$A$2,0))+MAX(1,ROUND(INDEX(海突乙門診_總保費!$B$4:$GS$183,$A20,GI$56)*$A$2,0)+MAX(1,ROUND(INDEX(海突乙急診_總保費!$B$4:$GS$183,$A20,GI$56)*$A$2,0),0)))</f>
        <v>757</v>
      </c>
      <c r="GJ20" s="94">
        <f ca="1">ROUND(VLOOKUP(GJ$3,費率表彙總!$S$4:$T$34,2,FALSE)*$B20*$A$2,0)</f>
        <v>0</v>
      </c>
      <c r="GK20" s="94">
        <f ca="1">IF(ISNA(GK$3),0,ROUND(INDEX(旅遊不便費率!$B$5:$CA$184,$A20,GK$3)*$A$3,0))</f>
        <v>86</v>
      </c>
      <c r="GL20" s="94">
        <f ca="1">IF(ISNA(GL$3),0,ROUND(INDEX(旅遊不便費率!$B$5:$CA$184,$A20,GL$3)*$A$3,0))</f>
        <v>683</v>
      </c>
      <c r="GM20" s="94">
        <f ca="1">IF(ISNA(GM$3),0,ROUND(INDEX(旅遊不便費率!$B$5:$CA$184,$A20,GM$3)*$A$3,0))</f>
        <v>33</v>
      </c>
      <c r="GN20" s="94">
        <f ca="1">IF(ISNA(GN$3),0,ROUND(INDEX(旅遊不便費率!$B$5:$CA$184,$A20,GN$3)*$A$3,0))</f>
        <v>105</v>
      </c>
      <c r="GO20" s="95">
        <f t="shared" ca="1" si="25"/>
        <v>2252</v>
      </c>
      <c r="GP20" s="93">
        <f t="shared" ca="1" si="26"/>
        <v>439</v>
      </c>
      <c r="GQ20" s="94"/>
      <c r="GR20" s="94"/>
      <c r="GS20" s="94">
        <f ca="1">ROUND(VLOOKUP(GS$3,費率表彙總!$F$4:$G$404,2,FALSE)*$B20*$A$2,0)</f>
        <v>0</v>
      </c>
      <c r="GT20" s="94">
        <f ca="1">ROUND(VLOOKUP(GT$3,費率表彙總!$H$4:$I$804,2,FALSE)*$B20*$A$2,0)</f>
        <v>0</v>
      </c>
      <c r="GU20" s="94">
        <f ca="1">IF(ISNA(GU$56),0,ROUND(INDEX(實支實付_總保費!$B$4:$AE$183,$A20,GU$56)*$A$2,0))</f>
        <v>264</v>
      </c>
      <c r="GV20" s="94">
        <f ca="1">IF(ISNA(GV$56),0,ROUND(INDEX(重大燒燙傷_總保費!$B$4:$AE$183,$A20,GV$56)*$A$2,0))</f>
        <v>17</v>
      </c>
      <c r="GW20" s="94" t="b">
        <f ca="1">IF(GW$3&lt;&gt;0,MAX(1,ROUND(VLOOKUP(GW$3,費率表彙總!$L$4:$O$34,2,FALSE)*$B20*$A$2,0))+MAX(1,ROUND(INDEX(海突甲門診_總保費!$B$4:$GS$183,$A20,GW$56)*$A$2,0)+MAX(1,ROUND(INDEX(海突甲急診_總保費!$B$4:$GS$183,$A20,GW$56)*$A$2,0),0)))</f>
        <v>0</v>
      </c>
      <c r="GX20" s="94">
        <f ca="1">IF(GX$3&lt;&gt;0,MAX(1,ROUND(VLOOKUP(GX$3,費率表彙總!$L$4:$R$34,5,FALSE)*$B20*$A$2,0))+MAX(1,ROUND(INDEX(海突乙門診_總保費!$B$4:$GS$183,$A20,GX$56)*$A$2,0)+MAX(1,ROUND(INDEX(海突乙急診_總保費!$B$4:$GS$183,$A20,GX$56)*$A$2,0),0)))</f>
        <v>476</v>
      </c>
      <c r="GY20" s="94">
        <f ca="1">ROUND(VLOOKUP(GY$3,費率表彙總!$S$4:$T$34,2,FALSE)*$B20*$A$2,0)</f>
        <v>0</v>
      </c>
      <c r="GZ20" s="94">
        <f ca="1">IF(ISNA(GZ$3),0,ROUND(INDEX(旅遊不便費率!$B$5:$CA$184,$A20,GZ$3)*$A$3,0))</f>
        <v>86</v>
      </c>
      <c r="HA20" s="94">
        <f ca="1">IF(ISNA(HA$3),0,ROUND(INDEX(旅遊不便費率!$B$5:$CA$184,$A20,HA$3)*$A$3,0))</f>
        <v>683</v>
      </c>
      <c r="HB20" s="94">
        <f ca="1">IF(ISNA(HB$3),0,ROUND(INDEX(旅遊不便費率!$B$5:$CA$184,$A20,HB$3)*$A$3,0))</f>
        <v>33</v>
      </c>
      <c r="HC20" s="94">
        <f ca="1">IF(ISNA(HC$3),0,ROUND(INDEX(旅遊不便費率!$B$5:$CA$184,$A20,HC$3)*$A$3,0))</f>
        <v>105</v>
      </c>
      <c r="HD20" s="95">
        <f t="shared" ca="1" si="27"/>
        <v>2103</v>
      </c>
      <c r="HE20" s="93">
        <f t="shared" ca="1" si="28"/>
        <v>439</v>
      </c>
      <c r="HF20" s="94"/>
      <c r="HG20" s="94"/>
      <c r="HH20" s="94">
        <f ca="1">ROUND(VLOOKUP(HH$3,費率表彙總!$F$4:$G$404,2,FALSE)*$B20*$A$2,0)</f>
        <v>0</v>
      </c>
      <c r="HI20" s="94">
        <f ca="1">ROUND(VLOOKUP(HI$3,費率表彙總!$H$4:$I$804,2,FALSE)*$B20*$A$2,0)</f>
        <v>0</v>
      </c>
      <c r="HJ20" s="94">
        <f ca="1">IF(ISNA(HJ$56),0,ROUND(INDEX(實支實付_總保費!$B$4:$AE$183,$A20,HJ$56)*$A$2,0))</f>
        <v>264</v>
      </c>
      <c r="HK20" s="94">
        <f ca="1">IF(ISNA(HK$56),0,ROUND(INDEX(重大燒燙傷_總保費!$B$4:$AE$183,$A20,HK$56)*$A$2,0))</f>
        <v>17</v>
      </c>
      <c r="HL20" s="94" t="b">
        <f ca="1">IF(HL$3&lt;&gt;0,MAX(1,ROUND(VLOOKUP(HL$3,費率表彙總!$L$4:$O$34,2,FALSE)*$B20*$A$2,0))+MAX(1,ROUND(INDEX(海突甲門診_總保費!$B$4:$GS$183,$A20,HL$56)*$A$2,0)+MAX(1,ROUND(INDEX(海突甲急診_總保費!$B$4:$GS$183,$A20,HL$56)*$A$2,0),0)))</f>
        <v>0</v>
      </c>
      <c r="HM20" s="94">
        <f ca="1">IF(HM$3&lt;&gt;0,MAX(1,ROUND(VLOOKUP(HM$3,費率表彙總!$L$4:$R$34,5,FALSE)*$B20*$A$2,0))+MAX(1,ROUND(INDEX(海突乙門診_總保費!$B$4:$GS$183,$A20,HM$56)*$A$2,0)+MAX(1,ROUND(INDEX(海突乙急診_總保費!$B$4:$GS$183,$A20,HM$56)*$A$2,0),0)))</f>
        <v>476</v>
      </c>
      <c r="HN20" s="94">
        <f ca="1">ROUND(VLOOKUP(HN$3,費率表彙總!$S$4:$T$34,2,FALSE)*$B20*$A$2,0)</f>
        <v>0</v>
      </c>
      <c r="HO20" s="94">
        <f ca="1">IF(ISNA(HO$3),0,ROUND(INDEX(旅遊不便費率!$B$5:$CA$184,$A20,HO$3)*$A$3,0))</f>
        <v>86</v>
      </c>
      <c r="HP20" s="94">
        <f ca="1">IF(ISNA(HP$3),0,ROUND(INDEX(旅遊不便費率!$B$5:$CA$184,$A20,HP$3)*$A$3,0))</f>
        <v>683</v>
      </c>
      <c r="HQ20" s="94">
        <f ca="1">IF(ISNA(HQ$3),0,ROUND(INDEX(旅遊不便費率!$B$5:$CA$184,$A20,HQ$3)*$A$3,0))</f>
        <v>33</v>
      </c>
      <c r="HR20" s="94">
        <f ca="1">IF(ISNA(HR$3),0,ROUND(INDEX(旅遊不便費率!$B$5:$CA$184,$A20,HR$3)*$A$3,0))</f>
        <v>105</v>
      </c>
      <c r="HS20" s="95">
        <f t="shared" ca="1" si="29"/>
        <v>2103</v>
      </c>
    </row>
    <row r="21" spans="1:227">
      <c r="A21" s="83">
        <v>17</v>
      </c>
      <c r="B21" s="104">
        <f>VLOOKUP(A21,費率表彙總!$A$4:$B$183,2,FALSE)</f>
        <v>0.28199999999999997</v>
      </c>
      <c r="C21" s="93">
        <f t="shared" ca="1" si="0"/>
        <v>279</v>
      </c>
      <c r="D21" s="94"/>
      <c r="E21" s="94"/>
      <c r="F21" s="94">
        <f ca="1">ROUND(VLOOKUP(F$3,費率表彙總!$F$4:$G$404,2,FALSE)*$B21*$A$2,0)</f>
        <v>0</v>
      </c>
      <c r="G21" s="94">
        <f ca="1">ROUND(VLOOKUP(G$3,費率表彙總!$H$4:$I$804,2,FALSE)*$B21*$A$2,0)</f>
        <v>0</v>
      </c>
      <c r="H21" s="94">
        <f ca="1">IF(ISNA(H$56),0,ROUND(INDEX(實支實付_總保費!$B$4:$AE$183,$A21,H$56)*$A$2,0))</f>
        <v>0</v>
      </c>
      <c r="I21" s="94">
        <f ca="1">IF(ISNA(I$56),0,ROUND(INDEX(重大燒燙傷_總保費!$B$4:$AE$183,$A21,I$56)*$A$2,0))</f>
        <v>0</v>
      </c>
      <c r="J21" s="94" t="b">
        <f ca="1">IF(J$3&lt;&gt;0,MAX(1,ROUND(VLOOKUP(J$3,費率表彙總!$L$4:$O$34,2,FALSE)*$B21*$A$2,0))+MAX(1,ROUND(INDEX(海突甲門診_總保費!$B$4:$GS$183,$A21,J$56)*$A$2,0)+MAX(1,ROUND(INDEX(海突甲急診_總保費!$B$4:$GS$183,$A21,J$56)*$A$2,0),0)))</f>
        <v>0</v>
      </c>
      <c r="K21" s="94">
        <f ca="1">IF(K$3&lt;&gt;0,MAX(1,ROUND(VLOOKUP(K$3,費率表彙總!$L$4:$R$34,5,FALSE)*$B21*$A$2,0))+MAX(1,ROUND(INDEX(海突乙門診_總保費!$B$4:$GS$183,$A21,K$56)*$A$2,0)+MAX(1,ROUND(INDEX(海突乙急診_總保費!$B$4:$GS$183,$A21,K$56)*$A$2,0),0)))</f>
        <v>257</v>
      </c>
      <c r="L21" s="94">
        <f ca="1">ROUND(VLOOKUP(L$3,費率表彙總!$S$4:$T$34,2,FALSE)*$B21*$A$2,0)</f>
        <v>0</v>
      </c>
      <c r="M21" s="94">
        <f ca="1">IF(ISNA(M$3),0,ROUND(INDEX(旅遊不便費率!$B$5:$CA$184,$A21,M$3)*$A$3,0))</f>
        <v>0</v>
      </c>
      <c r="N21" s="94">
        <f ca="1">IF(ISNA(N$3),0,ROUND(INDEX(旅遊不便費率!$B$5:$CA$184,$A21,N$3)*$A$3,0))</f>
        <v>0</v>
      </c>
      <c r="O21" s="94">
        <f ca="1">IF(ISNA(O$3),0,ROUND(INDEX(旅遊不便費率!$B$5:$CA$184,$A21,O$3)*$A$3,0))</f>
        <v>0</v>
      </c>
      <c r="P21" s="94">
        <f ca="1">IF(ISNA(P$3),0,ROUND(INDEX(旅遊不便費率!$B$5:$CA$184,$A21,P$3)*$A$3,0))</f>
        <v>0</v>
      </c>
      <c r="Q21" s="95">
        <f t="shared" ca="1" si="1"/>
        <v>536</v>
      </c>
      <c r="R21" s="93">
        <f t="shared" ca="1" si="2"/>
        <v>279</v>
      </c>
      <c r="S21" s="94"/>
      <c r="T21" s="94"/>
      <c r="U21" s="94">
        <f ca="1">ROUND(VLOOKUP(U$3,費率表彙總!$F$4:$G$404,2,FALSE)*$B21*$A$2,0)</f>
        <v>0</v>
      </c>
      <c r="V21" s="94">
        <f ca="1">ROUND(VLOOKUP(V$3,費率表彙總!$H$4:$I$804,2,FALSE)*$B21*$A$2,0)</f>
        <v>0</v>
      </c>
      <c r="W21" s="94">
        <f ca="1">IF(ISNA(W$56),0,ROUND(INDEX(實支實付_總保費!$B$4:$AE$183,$A21,W$56)*$A$2,0))</f>
        <v>0</v>
      </c>
      <c r="X21" s="94">
        <f ca="1">IF(ISNA(X$56),0,ROUND(INDEX(重大燒燙傷_總保費!$B$4:$AE$183,$A21,X$56)*$A$2,0))</f>
        <v>0</v>
      </c>
      <c r="Y21" s="94" t="b">
        <f ca="1">IF(Y$3&lt;&gt;0,MAX(1,ROUND(VLOOKUP(Y$3,費率表彙總!$L$4:$O$34,2,FALSE)*$B21*$A$2,0))+MAX(1,ROUND(INDEX(海突甲門診_總保費!$B$4:$GS$183,$A21,Y$56)*$A$2,0)+MAX(1,ROUND(INDEX(海突甲急診_總保費!$B$4:$GS$183,$A21,Y$56)*$A$2,0),0)))</f>
        <v>0</v>
      </c>
      <c r="Z21" s="94">
        <f ca="1">IF(Z$3&lt;&gt;0,MAX(1,ROUND(VLOOKUP(Z$3,費率表彙總!$L$4:$R$34,5,FALSE)*$B21*$A$2,0))+MAX(1,ROUND(INDEX(海突乙門診_總保費!$B$4:$GS$183,$A21,Z$56)*$A$2,0)+MAX(1,ROUND(INDEX(海突乙急診_總保費!$B$4:$GS$183,$A21,Z$56)*$A$2,0),0)))</f>
        <v>257</v>
      </c>
      <c r="AA21" s="94">
        <f ca="1">ROUND(VLOOKUP(AA$3,費率表彙總!$S$4:$T$34,2,FALSE)*$B21*$A$2,0)</f>
        <v>0</v>
      </c>
      <c r="AB21" s="94">
        <f ca="1">IF(ISNA(AB$3),0,ROUND(INDEX(旅遊不便費率!$B$5:$CA$184,$A21,AB$3)*$A$3,0))</f>
        <v>0</v>
      </c>
      <c r="AC21" s="94">
        <f ca="1">IF(ISNA(AC$3),0,ROUND(INDEX(旅遊不便費率!$B$5:$CA$184,$A21,AC$3)*$A$3,0))</f>
        <v>0</v>
      </c>
      <c r="AD21" s="94">
        <f ca="1">IF(ISNA(AD$3),0,ROUND(INDEX(旅遊不便費率!$B$5:$CA$184,$A21,AD$3)*$A$3,0))</f>
        <v>0</v>
      </c>
      <c r="AE21" s="94">
        <f ca="1">IF(ISNA(AE$3),0,ROUND(INDEX(旅遊不便費率!$B$5:$CA$184,$A21,AE$3)*$A$3,0))</f>
        <v>0</v>
      </c>
      <c r="AF21" s="95">
        <f t="shared" ca="1" si="3"/>
        <v>536</v>
      </c>
      <c r="AG21" s="93">
        <f t="shared" ca="1" si="4"/>
        <v>453</v>
      </c>
      <c r="AH21" s="94"/>
      <c r="AI21" s="94"/>
      <c r="AJ21" s="94">
        <f ca="1">ROUND(VLOOKUP(AJ$3,費率表彙總!$F$4:$G$404,2,FALSE)*$B21*$A$2,0)</f>
        <v>0</v>
      </c>
      <c r="AK21" s="94">
        <f ca="1">ROUND(VLOOKUP(AK$3,費率表彙總!$H$4:$I$804,2,FALSE)*$B21*$A$2,0)</f>
        <v>0</v>
      </c>
      <c r="AL21" s="94">
        <f ca="1">IF(ISNA(AL$56),0,ROUND(INDEX(實支實付_總保費!$B$4:$AE$183,$A21,AL$56)*$A$2,0))</f>
        <v>0</v>
      </c>
      <c r="AM21" s="94">
        <f ca="1">IF(ISNA(AM$56),0,ROUND(INDEX(重大燒燙傷_總保費!$B$4:$AE$183,$A21,AM$56)*$A$2,0))</f>
        <v>0</v>
      </c>
      <c r="AN21" s="94" t="b">
        <f ca="1">IF(AN$3&lt;&gt;0,MAX(1,ROUND(VLOOKUP(AN$3,費率表彙總!$L$4:$O$34,2,FALSE)*$B21*$A$2,0))+MAX(1,ROUND(INDEX(海突甲門診_總保費!$B$4:$GS$183,$A21,AN$56)*$A$2,0)+MAX(1,ROUND(INDEX(海突甲急診_總保費!$B$4:$GS$183,$A21,AN$56)*$A$2,0),0)))</f>
        <v>0</v>
      </c>
      <c r="AO21" s="94">
        <f ca="1">IF(AO$3&lt;&gt;0,MAX(1,ROUND(VLOOKUP(AO$3,費率表彙總!$L$4:$R$34,5,FALSE)*$B21*$A$2,0))+MAX(1,ROUND(INDEX(海突乙門診_總保費!$B$4:$GS$183,$A21,AO$56)*$A$2,0)+MAX(1,ROUND(INDEX(海突乙急診_總保費!$B$4:$GS$183,$A21,AO$56)*$A$2,0),0)))</f>
        <v>415</v>
      </c>
      <c r="AP21" s="94">
        <f ca="1">ROUND(VLOOKUP(AP$3,費率表彙總!$S$4:$T$34,2,FALSE)*$B21*$A$2,0)</f>
        <v>0</v>
      </c>
      <c r="AQ21" s="94">
        <f ca="1">IF(ISNA(AQ$3),0,ROUND(INDEX(旅遊不便費率!$B$5:$CA$184,$A21,AQ$3)*$A$3,0))</f>
        <v>0</v>
      </c>
      <c r="AR21" s="94">
        <f ca="1">IF(ISNA(AR$3),0,ROUND(INDEX(旅遊不便費率!$B$5:$CA$184,$A21,AR$3)*$A$3,0))</f>
        <v>0</v>
      </c>
      <c r="AS21" s="94">
        <f ca="1">IF(ISNA(AS$3),0,ROUND(INDEX(旅遊不便費率!$B$5:$CA$184,$A21,AS$3)*$A$3,0))</f>
        <v>0</v>
      </c>
      <c r="AT21" s="94">
        <f ca="1">IF(ISNA(AT$3),0,ROUND(INDEX(旅遊不便費率!$B$5:$CA$184,$A21,AT$3)*$A$3,0))</f>
        <v>0</v>
      </c>
      <c r="AU21" s="95">
        <f t="shared" ca="1" si="5"/>
        <v>868</v>
      </c>
      <c r="AV21" s="93">
        <f t="shared" ca="1" si="6"/>
        <v>702</v>
      </c>
      <c r="AW21" s="94"/>
      <c r="AX21" s="94"/>
      <c r="AY21" s="94">
        <f ca="1">ROUND(VLOOKUP(AY$3,費率表彙總!$F$4:$G$404,2,FALSE)*$B21*$A$2,0)</f>
        <v>0</v>
      </c>
      <c r="AZ21" s="94">
        <f ca="1">ROUND(VLOOKUP(AZ$3,費率表彙總!$H$4:$I$804,2,FALSE)*$B21*$A$2,0)</f>
        <v>0</v>
      </c>
      <c r="BA21" s="94">
        <f ca="1">IF(ISNA(BA$56),0,ROUND(INDEX(實支實付_總保費!$B$4:$AE$183,$A21,BA$56)*$A$2,0))</f>
        <v>0</v>
      </c>
      <c r="BB21" s="94">
        <f ca="1">IF(ISNA(BB$56),0,ROUND(INDEX(重大燒燙傷_總保費!$B$4:$AE$183,$A21,BB$56)*$A$2,0))</f>
        <v>0</v>
      </c>
      <c r="BC21" s="94" t="b">
        <f ca="1">IF(BC$3&lt;&gt;0,MAX(1,ROUND(VLOOKUP(BC$3,費率表彙總!$L$4:$O$34,2,FALSE)*$B21*$A$2,0))+MAX(1,ROUND(INDEX(海突甲門診_總保費!$B$4:$GS$183,$A21,BC$56)*$A$2,0)+MAX(1,ROUND(INDEX(海突甲急診_總保費!$B$4:$GS$183,$A21,BC$56)*$A$2,0),0)))</f>
        <v>0</v>
      </c>
      <c r="BD21" s="94">
        <f ca="1">IF(BD$3&lt;&gt;0,MAX(1,ROUND(VLOOKUP(BD$3,費率表彙總!$L$4:$R$34,5,FALSE)*$B21*$A$2,0))+MAX(1,ROUND(INDEX(海突乙門診_總保費!$B$4:$GS$183,$A21,BD$56)*$A$2,0)+MAX(1,ROUND(INDEX(海突乙急診_總保費!$B$4:$GS$183,$A21,BD$56)*$A$2,0),0)))</f>
        <v>640</v>
      </c>
      <c r="BE21" s="94">
        <f ca="1">ROUND(VLOOKUP(BE$3,費率表彙總!$S$4:$T$34,2,FALSE)*$B21*$A$2,0)</f>
        <v>0</v>
      </c>
      <c r="BF21" s="94">
        <f ca="1">IF(ISNA(BF$3),0,ROUND(INDEX(旅遊不便費率!$B$5:$CA$184,$A21,BF$3)*$A$3,0))</f>
        <v>0</v>
      </c>
      <c r="BG21" s="94">
        <f ca="1">IF(ISNA(BG$3),0,ROUND(INDEX(旅遊不便費率!$B$5:$CA$184,$A21,BG$3)*$A$3,0))</f>
        <v>0</v>
      </c>
      <c r="BH21" s="94">
        <f ca="1">IF(ISNA(BH$3),0,ROUND(INDEX(旅遊不便費率!$B$5:$CA$184,$A21,BH$3)*$A$3,0))</f>
        <v>0</v>
      </c>
      <c r="BI21" s="94">
        <f ca="1">IF(ISNA(BI$3),0,ROUND(INDEX(旅遊不便費率!$B$5:$CA$184,$A21,BI$3)*$A$3,0))</f>
        <v>0</v>
      </c>
      <c r="BJ21" s="95">
        <f t="shared" ca="1" si="7"/>
        <v>1342</v>
      </c>
      <c r="BK21" s="93">
        <f t="shared" ca="1" si="8"/>
        <v>858</v>
      </c>
      <c r="BL21" s="94"/>
      <c r="BM21" s="94"/>
      <c r="BN21" s="94">
        <f ca="1">ROUND(VLOOKUP(BN$3,費率表彙總!$F$4:$G$404,2,FALSE)*$B21*$A$2,0)</f>
        <v>0</v>
      </c>
      <c r="BO21" s="94">
        <f ca="1">ROUND(VLOOKUP(BO$3,費率表彙總!$H$4:$I$804,2,FALSE)*$B21*$A$2,0)</f>
        <v>0</v>
      </c>
      <c r="BP21" s="94">
        <f ca="1">IF(ISNA(BP$56),0,ROUND(INDEX(實支實付_總保費!$B$4:$AE$183,$A21,BP$56)*$A$2,0))</f>
        <v>0</v>
      </c>
      <c r="BQ21" s="94">
        <f ca="1">IF(ISNA(BQ$56),0,ROUND(INDEX(重大燒燙傷_總保費!$B$4:$AE$183,$A21,BQ$56)*$A$2,0))</f>
        <v>0</v>
      </c>
      <c r="BR21" s="94" t="b">
        <f ca="1">IF(BR$3&lt;&gt;0,MAX(1,ROUND(VLOOKUP(BR$3,費率表彙總!$L$4:$O$34,2,FALSE)*$B21*$A$2,0))+MAX(1,ROUND(INDEX(海突甲門診_總保費!$B$4:$GS$183,$A21,BR$56)*$A$2,0)+MAX(1,ROUND(INDEX(海突甲急診_總保費!$B$4:$GS$183,$A21,BR$56)*$A$2,0),0)))</f>
        <v>0</v>
      </c>
      <c r="BS21" s="94">
        <f ca="1">IF(BS$3&lt;&gt;0,MAX(1,ROUND(VLOOKUP(BS$3,費率表彙總!$L$4:$R$34,5,FALSE)*$B21*$A$2,0))+MAX(1,ROUND(INDEX(海突乙門診_總保費!$B$4:$GS$183,$A21,BS$56)*$A$2,0)+MAX(1,ROUND(INDEX(海突乙急診_總保費!$B$4:$GS$183,$A21,BS$56)*$A$2,0),0)))</f>
        <v>783</v>
      </c>
      <c r="BT21" s="94">
        <f ca="1">ROUND(VLOOKUP(BT$3,費率表彙總!$S$4:$T$34,2,FALSE)*$B21*$A$2,0)</f>
        <v>0</v>
      </c>
      <c r="BU21" s="94">
        <f ca="1">IF(ISNA(BU$3),0,ROUND(INDEX(旅遊不便費率!$B$5:$CA$184,$A21,BU$3)*$A$3,0))</f>
        <v>0</v>
      </c>
      <c r="BV21" s="94">
        <f ca="1">IF(ISNA(BV$3),0,ROUND(INDEX(旅遊不便費率!$B$5:$CA$184,$A21,BV$3)*$A$3,0))</f>
        <v>0</v>
      </c>
      <c r="BW21" s="94">
        <f ca="1">IF(ISNA(BW$3),0,ROUND(INDEX(旅遊不便費率!$B$5:$CA$184,$A21,BW$3)*$A$3,0))</f>
        <v>0</v>
      </c>
      <c r="BX21" s="94">
        <f ca="1">IF(ISNA(BX$3),0,ROUND(INDEX(旅遊不便費率!$B$5:$CA$184,$A21,BX$3)*$A$3,0))</f>
        <v>0</v>
      </c>
      <c r="BY21" s="95">
        <f t="shared" ca="1" si="9"/>
        <v>1641</v>
      </c>
      <c r="BZ21" s="93">
        <f t="shared" ca="1" si="10"/>
        <v>187</v>
      </c>
      <c r="CA21" s="94"/>
      <c r="CB21" s="94"/>
      <c r="CC21" s="94">
        <f ca="1">ROUND(VLOOKUP(CC$3,費率表彙總!$F$4:$G$404,2,FALSE)*$B21*$A$2,0)</f>
        <v>0</v>
      </c>
      <c r="CD21" s="94">
        <f ca="1">ROUND(VLOOKUP(CD$3,費率表彙總!$H$4:$I$804,2,FALSE)*$B21*$A$2,0)</f>
        <v>0</v>
      </c>
      <c r="CE21" s="94">
        <f ca="1">IF(ISNA(CE$56),0,ROUND(INDEX(實支實付_總保費!$B$4:$AE$183,$A21,CE$56)*$A$2,0))</f>
        <v>30</v>
      </c>
      <c r="CF21" s="94">
        <f ca="1">IF(ISNA(CF$56),0,ROUND(INDEX(重大燒燙傷_總保費!$B$4:$AE$183,$A21,CF$56)*$A$2,0))</f>
        <v>2</v>
      </c>
      <c r="CG21" s="94" t="b">
        <f ca="1">IF(CG$3&lt;&gt;0,MAX(1,ROUND(VLOOKUP(CG$3,費率表彙總!$L$4:$O$34,2,FALSE)*$B21*$A$2,0))+MAX(1,ROUND(INDEX(海突甲門診_總保費!$B$4:$GS$183,$A21,CG$56)*$A$2,0)+MAX(1,ROUND(INDEX(海突甲急診_總保費!$B$4:$GS$183,$A21,CG$56)*$A$2,0),0)))</f>
        <v>0</v>
      </c>
      <c r="CH21" s="94" t="b">
        <f ca="1">IF(CH$3&lt;&gt;0,MAX(1,ROUND(VLOOKUP(CH$3,費率表彙總!$L$4:$R$34,5,FALSE)*$B21*$A$2,0))+MAX(1,ROUND(INDEX(海突乙門診_總保費!$B$4:$GS$183,$A21,CH$56)*$A$2,0)+MAX(1,ROUND(INDEX(海突乙急診_總保費!$B$4:$GS$183,$A21,CH$56)*$A$2,0),0)))</f>
        <v>0</v>
      </c>
      <c r="CI21" s="94">
        <f ca="1">ROUND(VLOOKUP(CI$3,費率表彙總!$S$4:$T$34,2,FALSE)*$B21*$A$2,0)</f>
        <v>0</v>
      </c>
      <c r="CJ21" s="94">
        <f ca="1">IF(ISNA(CJ$3),0,ROUND(INDEX(旅遊不便費率!$B$5:$CA$184,$A21,CJ$3)*$A$3,0))</f>
        <v>90</v>
      </c>
      <c r="CK21" s="94">
        <f ca="1">IF(ISNA(CK$3),0,ROUND(INDEX(旅遊不便費率!$B$5:$CA$184,$A21,CK$3)*$A$3,0))</f>
        <v>452</v>
      </c>
      <c r="CL21" s="94">
        <f ca="1">IF(ISNA(CL$3),0,ROUND(INDEX(旅遊不便費率!$B$5:$CA$184,$A21,CL$3)*$A$3,0))</f>
        <v>15</v>
      </c>
      <c r="CM21" s="94">
        <f ca="1">IF(ISNA(CM$3),0,ROUND(INDEX(旅遊不便費率!$B$5:$CA$184,$A21,CM$3)*$A$3,0))</f>
        <v>57</v>
      </c>
      <c r="CN21" s="95">
        <f t="shared" ca="1" si="11"/>
        <v>833</v>
      </c>
      <c r="CO21" s="93">
        <f t="shared" ca="1" si="12"/>
        <v>279</v>
      </c>
      <c r="CP21" s="94"/>
      <c r="CQ21" s="94"/>
      <c r="CR21" s="94">
        <f ca="1">ROUND(VLOOKUP(CR$3,費率表彙總!$F$4:$G$404,2,FALSE)*$B21*$A$2,0)</f>
        <v>0</v>
      </c>
      <c r="CS21" s="94">
        <f ca="1">ROUND(VLOOKUP(CS$3,費率表彙總!$H$4:$I$804,2,FALSE)*$B21*$A$2,0)</f>
        <v>0</v>
      </c>
      <c r="CT21" s="94">
        <f ca="1">IF(ISNA(CT$56),0,ROUND(INDEX(實支實付_總保費!$B$4:$AE$183,$A21,CT$56)*$A$2,0))</f>
        <v>30</v>
      </c>
      <c r="CU21" s="94">
        <f ca="1">IF(ISNA(CU$56),0,ROUND(INDEX(重大燒燙傷_總保費!$B$4:$AE$183,$A21,CU$56)*$A$2,0))</f>
        <v>2</v>
      </c>
      <c r="CV21" s="94" t="b">
        <f ca="1">IF(CV$3&lt;&gt;0,MAX(1,ROUND(VLOOKUP(CV$3,費率表彙總!$L$4:$O$34,2,FALSE)*$B21*$A$2,0))+MAX(1,ROUND(INDEX(海突甲門診_總保費!$B$4:$GS$183,$A21,CV$56)*$A$2,0)+MAX(1,ROUND(INDEX(海突甲急診_總保費!$B$4:$GS$183,$A21,CV$56)*$A$2,0),0)))</f>
        <v>0</v>
      </c>
      <c r="CW21" s="94" t="b">
        <f ca="1">IF(CW$3&lt;&gt;0,MAX(1,ROUND(VLOOKUP(CW$3,費率表彙總!$L$4:$R$34,5,FALSE)*$B21*$A$2,0))+MAX(1,ROUND(INDEX(海突乙門診_總保費!$B$4:$GS$183,$A21,CW$56)*$A$2,0)+MAX(1,ROUND(INDEX(海突乙急診_總保費!$B$4:$GS$183,$A21,CW$56)*$A$2,0),0)))</f>
        <v>0</v>
      </c>
      <c r="CX21" s="94">
        <f ca="1">ROUND(VLOOKUP(CX$3,費率表彙總!$S$4:$T$34,2,FALSE)*$B21*$A$2,0)</f>
        <v>0</v>
      </c>
      <c r="CY21" s="94">
        <f ca="1">IF(ISNA(CY$3),0,ROUND(INDEX(旅遊不便費率!$B$5:$CA$184,$A21,CY$3)*$A$3,0))</f>
        <v>90</v>
      </c>
      <c r="CZ21" s="94">
        <f ca="1">IF(ISNA(CZ$3),0,ROUND(INDEX(旅遊不便費率!$B$5:$CA$184,$A21,CZ$3)*$A$3,0))</f>
        <v>452</v>
      </c>
      <c r="DA21" s="94">
        <f ca="1">IF(ISNA(DA$3),0,ROUND(INDEX(旅遊不便費率!$B$5:$CA$184,$A21,DA$3)*$A$3,0))</f>
        <v>15</v>
      </c>
      <c r="DB21" s="94">
        <f ca="1">IF(ISNA(DB$3),0,ROUND(INDEX(旅遊不便費率!$B$5:$CA$184,$A21,DB$3)*$A$3,0))</f>
        <v>57</v>
      </c>
      <c r="DC21" s="95">
        <f t="shared" ca="1" si="13"/>
        <v>925</v>
      </c>
      <c r="DD21" s="93">
        <f t="shared" ca="1" si="14"/>
        <v>453</v>
      </c>
      <c r="DE21" s="94"/>
      <c r="DF21" s="94"/>
      <c r="DG21" s="94">
        <f ca="1">ROUND(VLOOKUP(DG$3,費率表彙總!$F$4:$G$404,2,FALSE)*$B21*$A$2,0)</f>
        <v>0</v>
      </c>
      <c r="DH21" s="94">
        <f ca="1">ROUND(VLOOKUP(DH$3,費率表彙總!$H$4:$I$804,2,FALSE)*$B21*$A$2,0)</f>
        <v>0</v>
      </c>
      <c r="DI21" s="94">
        <f ca="1">IF(ISNA(DI$56),0,ROUND(INDEX(實支實付_總保費!$B$4:$AE$183,$A21,DI$56)*$A$2,0))</f>
        <v>30</v>
      </c>
      <c r="DJ21" s="94">
        <f ca="1">IF(ISNA(DJ$56),0,ROUND(INDEX(重大燒燙傷_總保費!$B$4:$AE$183,$A21,DJ$56)*$A$2,0))</f>
        <v>2</v>
      </c>
      <c r="DK21" s="94" t="b">
        <f ca="1">IF(DK$3&lt;&gt;0,MAX(1,ROUND(VLOOKUP(DK$3,費率表彙總!$L$4:$O$34,2,FALSE)*$B21*$A$2,0))+MAX(1,ROUND(INDEX(海突甲門診_總保費!$B$4:$GS$183,$A21,DK$56)*$A$2,0)+MAX(1,ROUND(INDEX(海突甲急診_總保費!$B$4:$GS$183,$A21,DK$56)*$A$2,0),0)))</f>
        <v>0</v>
      </c>
      <c r="DL21" s="94" t="b">
        <f ca="1">IF(DL$3&lt;&gt;0,MAX(1,ROUND(VLOOKUP(DL$3,費率表彙總!$L$4:$R$34,5,FALSE)*$B21*$A$2,0))+MAX(1,ROUND(INDEX(海突乙門診_總保費!$B$4:$GS$183,$A21,DL$56)*$A$2,0)+MAX(1,ROUND(INDEX(海突乙急診_總保費!$B$4:$GS$183,$A21,DL$56)*$A$2,0),0)))</f>
        <v>0</v>
      </c>
      <c r="DM21" s="94">
        <f ca="1">ROUND(VLOOKUP(DM$3,費率表彙總!$S$4:$T$34,2,FALSE)*$B21*$A$2,0)</f>
        <v>0</v>
      </c>
      <c r="DN21" s="94">
        <f ca="1">IF(ISNA(DN$3),0,ROUND(INDEX(旅遊不便費率!$B$5:$CA$184,$A21,DN$3)*$A$3,0))</f>
        <v>90</v>
      </c>
      <c r="DO21" s="94">
        <f ca="1">IF(ISNA(DO$3),0,ROUND(INDEX(旅遊不便費率!$B$5:$CA$184,$A21,DO$3)*$A$3,0))</f>
        <v>452</v>
      </c>
      <c r="DP21" s="94">
        <f ca="1">IF(ISNA(DP$3),0,ROUND(INDEX(旅遊不便費率!$B$5:$CA$184,$A21,DP$3)*$A$3,0))</f>
        <v>15</v>
      </c>
      <c r="DQ21" s="94">
        <f ca="1">IF(ISNA(DQ$3),0,ROUND(INDEX(旅遊不便費率!$B$5:$CA$184,$A21,DQ$3)*$A$3,0))</f>
        <v>57</v>
      </c>
      <c r="DR21" s="95">
        <f t="shared" ca="1" si="15"/>
        <v>1099</v>
      </c>
      <c r="DS21" s="93">
        <f t="shared" ca="1" si="16"/>
        <v>702</v>
      </c>
      <c r="DT21" s="94"/>
      <c r="DU21" s="94"/>
      <c r="DV21" s="94">
        <f ca="1">ROUND(VLOOKUP(DV$3,費率表彙總!$F$4:$G$404,2,FALSE)*$B21*$A$2,0)</f>
        <v>0</v>
      </c>
      <c r="DW21" s="94">
        <f ca="1">ROUND(VLOOKUP(DW$3,費率表彙總!$H$4:$I$804,2,FALSE)*$B21*$A$2,0)</f>
        <v>0</v>
      </c>
      <c r="DX21" s="94">
        <f ca="1">IF(ISNA(DX$56),0,ROUND(INDEX(實支實付_總保費!$B$4:$AE$183,$A21,DX$56)*$A$2,0))</f>
        <v>30</v>
      </c>
      <c r="DY21" s="94">
        <f ca="1">IF(ISNA(DY$56),0,ROUND(INDEX(重大燒燙傷_總保費!$B$4:$AE$183,$A21,DY$56)*$A$2,0))</f>
        <v>2</v>
      </c>
      <c r="DZ21" s="94" t="b">
        <f ca="1">IF(DZ$3&lt;&gt;0,MAX(1,ROUND(VLOOKUP(DZ$3,費率表彙總!$L$4:$O$34,2,FALSE)*$B21*$A$2,0))+MAX(1,ROUND(INDEX(海突甲門診_總保費!$B$4:$GS$183,$A21,DZ$56)*$A$2,0)+MAX(1,ROUND(INDEX(海突甲急診_總保費!$B$4:$GS$183,$A21,DZ$56)*$A$2,0),0)))</f>
        <v>0</v>
      </c>
      <c r="EA21" s="94" t="b">
        <f ca="1">IF(EA$3&lt;&gt;0,MAX(1,ROUND(VLOOKUP(EA$3,費率表彙總!$L$4:$R$34,5,FALSE)*$B21*$A$2,0))+MAX(1,ROUND(INDEX(海突乙門診_總保費!$B$4:$GS$183,$A21,EA$56)*$A$2,0)+MAX(1,ROUND(INDEX(海突乙急診_總保費!$B$4:$GS$183,$A21,EA$56)*$A$2,0),0)))</f>
        <v>0</v>
      </c>
      <c r="EB21" s="94">
        <f ca="1">ROUND(VLOOKUP(EB$3,費率表彙總!$S$4:$T$34,2,FALSE)*$B21*$A$2,0)</f>
        <v>0</v>
      </c>
      <c r="EC21" s="94">
        <f ca="1">IF(ISNA(EC$3),0,ROUND(INDEX(旅遊不便費率!$B$5:$CA$184,$A21,EC$3)*$A$3,0))</f>
        <v>90</v>
      </c>
      <c r="ED21" s="94">
        <f ca="1">IF(ISNA(ED$3),0,ROUND(INDEX(旅遊不便費率!$B$5:$CA$184,$A21,ED$3)*$A$3,0))</f>
        <v>452</v>
      </c>
      <c r="EE21" s="94">
        <f ca="1">IF(ISNA(EE$3),0,ROUND(INDEX(旅遊不便費率!$B$5:$CA$184,$A21,EE$3)*$A$3,0))</f>
        <v>15</v>
      </c>
      <c r="EF21" s="94">
        <f ca="1">IF(ISNA(EF$3),0,ROUND(INDEX(旅遊不便費率!$B$5:$CA$184,$A21,EF$3)*$A$3,0))</f>
        <v>57</v>
      </c>
      <c r="EG21" s="95">
        <f t="shared" ca="1" si="17"/>
        <v>1348</v>
      </c>
      <c r="EH21" s="93">
        <f t="shared" ca="1" si="18"/>
        <v>858</v>
      </c>
      <c r="EI21" s="94"/>
      <c r="EJ21" s="94"/>
      <c r="EK21" s="94">
        <f ca="1">ROUND(VLOOKUP(EK$3,費率表彙總!$F$4:$G$404,2,FALSE)*$B21*$A$2,0)</f>
        <v>0</v>
      </c>
      <c r="EL21" s="94">
        <f ca="1">ROUND(VLOOKUP(EL$3,費率表彙總!$H$4:$I$804,2,FALSE)*$B21*$A$2,0)</f>
        <v>0</v>
      </c>
      <c r="EM21" s="94">
        <f ca="1">IF(ISNA(EM$56),0,ROUND(INDEX(實支實付_總保費!$B$4:$AE$183,$A21,EM$56)*$A$2,0))</f>
        <v>30</v>
      </c>
      <c r="EN21" s="94">
        <f ca="1">IF(ISNA(EN$56),0,ROUND(INDEX(重大燒燙傷_總保費!$B$4:$AE$183,$A21,EN$56)*$A$2,0))</f>
        <v>2</v>
      </c>
      <c r="EO21" s="94" t="b">
        <f ca="1">IF(EO$3&lt;&gt;0,MAX(1,ROUND(VLOOKUP(EO$3,費率表彙總!$L$4:$O$34,2,FALSE)*$B21*$A$2,0))+MAX(1,ROUND(INDEX(海突甲門診_總保費!$B$4:$GS$183,$A21,EO$56)*$A$2,0)+MAX(1,ROUND(INDEX(海突甲急診_總保費!$B$4:$GS$183,$A21,EO$56)*$A$2,0),0)))</f>
        <v>0</v>
      </c>
      <c r="EP21" s="94" t="b">
        <f ca="1">IF(EP$3&lt;&gt;0,MAX(1,ROUND(VLOOKUP(EP$3,費率表彙總!$L$4:$R$34,5,FALSE)*$B21*$A$2,0))+MAX(1,ROUND(INDEX(海突乙門診_總保費!$B$4:$GS$183,$A21,EP$56)*$A$2,0)+MAX(1,ROUND(INDEX(海突乙急診_總保費!$B$4:$GS$183,$A21,EP$56)*$A$2,0),0)))</f>
        <v>0</v>
      </c>
      <c r="EQ21" s="94">
        <f ca="1">ROUND(VLOOKUP(EQ$3,費率表彙總!$S$4:$T$34,2,FALSE)*$B21*$A$2,0)</f>
        <v>0</v>
      </c>
      <c r="ER21" s="94">
        <f ca="1">IF(ISNA(ER$3),0,ROUND(INDEX(旅遊不便費率!$B$5:$CA$184,$A21,ER$3)*$A$3,0))</f>
        <v>90</v>
      </c>
      <c r="ES21" s="94">
        <f ca="1">IF(ISNA(ES$3),0,ROUND(INDEX(旅遊不便費率!$B$5:$CA$184,$A21,ES$3)*$A$3,0))</f>
        <v>452</v>
      </c>
      <c r="ET21" s="94">
        <f ca="1">IF(ISNA(ET$3),0,ROUND(INDEX(旅遊不便費率!$B$5:$CA$184,$A21,ET$3)*$A$3,0))</f>
        <v>15</v>
      </c>
      <c r="EU21" s="94">
        <f ca="1">IF(ISNA(EU$3),0,ROUND(INDEX(旅遊不便費率!$B$5:$CA$184,$A21,EU$3)*$A$3,0))</f>
        <v>57</v>
      </c>
      <c r="EV21" s="95">
        <f t="shared" ca="1" si="19"/>
        <v>1504</v>
      </c>
      <c r="EW21" s="93">
        <f t="shared" ca="1" si="20"/>
        <v>621</v>
      </c>
      <c r="EX21" s="94"/>
      <c r="EY21" s="94"/>
      <c r="EZ21" s="94">
        <f ca="1">ROUND(VLOOKUP(EZ$3,費率表彙總!$F$4:$G$404,2,FALSE)*$B21*$A$2,0)</f>
        <v>0</v>
      </c>
      <c r="FA21" s="94">
        <f ca="1">ROUND(VLOOKUP(FA$3,費率表彙總!$H$4:$I$804,2,FALSE)*$B21*$A$2,0)</f>
        <v>0</v>
      </c>
      <c r="FB21" s="94">
        <f ca="1">IF(ISNA(FB$56),0,ROUND(INDEX(實支實付_總保費!$B$4:$AE$183,$A21,FB$56)*$A$2,0))</f>
        <v>412</v>
      </c>
      <c r="FC21" s="94">
        <f ca="1">IF(ISNA(FC$56),0,ROUND(INDEX(重大燒燙傷_總保費!$B$4:$AE$183,$A21,FC$56)*$A$2,0))</f>
        <v>27</v>
      </c>
      <c r="FD21" s="94" t="b">
        <f ca="1">IF(FD$3&lt;&gt;0,MAX(1,ROUND(VLOOKUP(FD$3,費率表彙總!$L$4:$O$34,2,FALSE)*$B21*$A$2,0))+MAX(1,ROUND(INDEX(海突甲門診_總保費!$B$4:$GS$183,$A21,FD$56)*$A$2,0)+MAX(1,ROUND(INDEX(海突甲急診_總保費!$B$4:$GS$183,$A21,FD$56)*$A$2,0),0)))</f>
        <v>0</v>
      </c>
      <c r="FE21" s="94">
        <f ca="1">IF(FE$3&lt;&gt;0,MAX(1,ROUND(VLOOKUP(FE$3,費率表彙總!$L$4:$R$34,5,FALSE)*$B21*$A$2,0))+MAX(1,ROUND(INDEX(海突乙門診_總保費!$B$4:$GS$183,$A21,FE$56)*$A$2,0)+MAX(1,ROUND(INDEX(海突乙急診_總保費!$B$4:$GS$183,$A21,FE$56)*$A$2,0),0)))</f>
        <v>937</v>
      </c>
      <c r="FF21" s="94">
        <f ca="1">ROUND(VLOOKUP(FF$3,費率表彙總!$S$4:$T$34,2,FALSE)*$B21*$A$2,0)</f>
        <v>0</v>
      </c>
      <c r="FG21" s="94">
        <f ca="1">IF(ISNA(FG$3),0,ROUND(INDEX(旅遊不便費率!$B$5:$CA$184,$A21,FG$3)*$A$3,0))</f>
        <v>90</v>
      </c>
      <c r="FH21" s="94">
        <f ca="1">IF(ISNA(FH$3),0,ROUND(INDEX(旅遊不便費率!$B$5:$CA$184,$A21,FH$3)*$A$3,0))</f>
        <v>705</v>
      </c>
      <c r="FI21" s="94">
        <f ca="1">IF(ISNA(FI$3),0,ROUND(INDEX(旅遊不便費率!$B$5:$CA$184,$A21,FI$3)*$A$3,0))</f>
        <v>34</v>
      </c>
      <c r="FJ21" s="94">
        <f ca="1">IF(ISNA(FJ$3),0,ROUND(INDEX(旅遊不便費率!$B$5:$CA$184,$A21,FJ$3)*$A$3,0))</f>
        <v>110</v>
      </c>
      <c r="FK21" s="95">
        <f t="shared" ca="1" si="21"/>
        <v>2936</v>
      </c>
      <c r="FL21" s="93">
        <f t="shared" ca="1" si="22"/>
        <v>279</v>
      </c>
      <c r="FM21" s="94"/>
      <c r="FN21" s="94"/>
      <c r="FO21" s="94">
        <f ca="1">ROUND(VLOOKUP(FO$3,費率表彙總!$F$4:$G$404,2,FALSE)*$B21*$A$2,0)</f>
        <v>0</v>
      </c>
      <c r="FP21" s="94">
        <f ca="1">ROUND(VLOOKUP(FP$3,費率表彙總!$H$4:$I$804,2,FALSE)*$B21*$A$2,0)</f>
        <v>0</v>
      </c>
      <c r="FQ21" s="94">
        <f ca="1">IF(ISNA(FQ$56),0,ROUND(INDEX(實支實付_總保費!$B$4:$AE$183,$A21,FQ$56)*$A$2,0))</f>
        <v>88</v>
      </c>
      <c r="FR21" s="94">
        <f ca="1">IF(ISNA(FR$56),0,ROUND(INDEX(重大燒燙傷_總保費!$B$4:$AE$183,$A21,FR$56)*$A$2,0))</f>
        <v>6</v>
      </c>
      <c r="FS21" s="94" t="b">
        <f ca="1">IF(FS$3&lt;&gt;0,MAX(1,ROUND(VLOOKUP(FS$3,費率表彙總!$L$4:$O$34,2,FALSE)*$B21*$A$2,0))+MAX(1,ROUND(INDEX(海突甲門診_總保費!$B$4:$GS$183,$A21,FS$56)*$A$2,0)+MAX(1,ROUND(INDEX(海突甲急診_總保費!$B$4:$GS$183,$A21,FS$56)*$A$2,0),0)))</f>
        <v>0</v>
      </c>
      <c r="FT21" s="94">
        <f ca="1">IF(FT$3&lt;&gt;0,MAX(1,ROUND(VLOOKUP(FT$3,費率表彙總!$L$4:$R$34,5,FALSE)*$B21*$A$2,0))+MAX(1,ROUND(INDEX(海突乙門診_總保費!$B$4:$GS$183,$A21,FT$56)*$A$2,0)+MAX(1,ROUND(INDEX(海突乙急診_總保費!$B$4:$GS$183,$A21,FT$56)*$A$2,0),0)))</f>
        <v>491</v>
      </c>
      <c r="FU21" s="94">
        <f ca="1">ROUND(VLOOKUP(FU$3,費率表彙總!$S$4:$T$34,2,FALSE)*$B21*$A$2,0)</f>
        <v>0</v>
      </c>
      <c r="FV21" s="94">
        <f ca="1">IF(ISNA(FV$3),0,ROUND(INDEX(旅遊不便費率!$B$5:$CA$184,$A21,FV$3)*$A$3,0))</f>
        <v>90</v>
      </c>
      <c r="FW21" s="94">
        <f ca="1">IF(ISNA(FW$3),0,ROUND(INDEX(旅遊不便費率!$B$5:$CA$184,$A21,FW$3)*$A$3,0))</f>
        <v>705</v>
      </c>
      <c r="FX21" s="94">
        <f ca="1">IF(ISNA(FX$3),0,ROUND(INDEX(旅遊不便費率!$B$5:$CA$184,$A21,FX$3)*$A$3,0))</f>
        <v>34</v>
      </c>
      <c r="FY21" s="94">
        <f ca="1">IF(ISNA(FY$3),0,ROUND(INDEX(旅遊不便費率!$B$5:$CA$184,$A21,FY$3)*$A$3,0))</f>
        <v>110</v>
      </c>
      <c r="FZ21" s="95">
        <f t="shared" ca="1" si="23"/>
        <v>1803</v>
      </c>
      <c r="GA21" s="93">
        <f t="shared" ca="1" si="24"/>
        <v>453</v>
      </c>
      <c r="GB21" s="94"/>
      <c r="GC21" s="94"/>
      <c r="GD21" s="94">
        <f ca="1">ROUND(VLOOKUP(GD$3,費率表彙總!$F$4:$G$404,2,FALSE)*$B21*$A$2,0)</f>
        <v>0</v>
      </c>
      <c r="GE21" s="94">
        <f ca="1">ROUND(VLOOKUP(GE$3,費率表彙總!$H$4:$I$804,2,FALSE)*$B21*$A$2,0)</f>
        <v>0</v>
      </c>
      <c r="GF21" s="94">
        <f ca="1">IF(ISNA(GF$56),0,ROUND(INDEX(實支實付_總保費!$B$4:$AE$183,$A21,GF$56)*$A$2,0))</f>
        <v>145</v>
      </c>
      <c r="GG21" s="94">
        <f ca="1">IF(ISNA(GG$56),0,ROUND(INDEX(重大燒燙傷_總保費!$B$4:$AE$183,$A21,GG$56)*$A$2,0))</f>
        <v>9</v>
      </c>
      <c r="GH21" s="94" t="b">
        <f ca="1">IF(GH$3&lt;&gt;0,MAX(1,ROUND(VLOOKUP(GH$3,費率表彙總!$L$4:$O$34,2,FALSE)*$B21*$A$2,0))+MAX(1,ROUND(INDEX(海突甲門診_總保費!$B$4:$GS$183,$A21,GH$56)*$A$2,0)+MAX(1,ROUND(INDEX(海突甲急診_總保費!$B$4:$GS$183,$A21,GH$56)*$A$2,0),0)))</f>
        <v>0</v>
      </c>
      <c r="GI21" s="94">
        <f ca="1">IF(GI$3&lt;&gt;0,MAX(1,ROUND(VLOOKUP(GI$3,費率表彙總!$L$4:$R$34,5,FALSE)*$B21*$A$2,0))+MAX(1,ROUND(INDEX(海突乙門診_總保費!$B$4:$GS$183,$A21,GI$56)*$A$2,0)+MAX(1,ROUND(INDEX(海突乙急診_總保費!$B$4:$GS$183,$A21,GI$56)*$A$2,0),0)))</f>
        <v>783</v>
      </c>
      <c r="GJ21" s="94">
        <f ca="1">ROUND(VLOOKUP(GJ$3,費率表彙總!$S$4:$T$34,2,FALSE)*$B21*$A$2,0)</f>
        <v>0</v>
      </c>
      <c r="GK21" s="94">
        <f ca="1">IF(ISNA(GK$3),0,ROUND(INDEX(旅遊不便費率!$B$5:$CA$184,$A21,GK$3)*$A$3,0))</f>
        <v>90</v>
      </c>
      <c r="GL21" s="94">
        <f ca="1">IF(ISNA(GL$3),0,ROUND(INDEX(旅遊不便費率!$B$5:$CA$184,$A21,GL$3)*$A$3,0))</f>
        <v>705</v>
      </c>
      <c r="GM21" s="94">
        <f ca="1">IF(ISNA(GM$3),0,ROUND(INDEX(旅遊不便費率!$B$5:$CA$184,$A21,GM$3)*$A$3,0))</f>
        <v>34</v>
      </c>
      <c r="GN21" s="94">
        <f ca="1">IF(ISNA(GN$3),0,ROUND(INDEX(旅遊不便費率!$B$5:$CA$184,$A21,GN$3)*$A$3,0))</f>
        <v>110</v>
      </c>
      <c r="GO21" s="95">
        <f t="shared" ca="1" si="25"/>
        <v>2329</v>
      </c>
      <c r="GP21" s="93">
        <f t="shared" ca="1" si="26"/>
        <v>453</v>
      </c>
      <c r="GQ21" s="94"/>
      <c r="GR21" s="94"/>
      <c r="GS21" s="94">
        <f ca="1">ROUND(VLOOKUP(GS$3,費率表彙總!$F$4:$G$404,2,FALSE)*$B21*$A$2,0)</f>
        <v>0</v>
      </c>
      <c r="GT21" s="94">
        <f ca="1">ROUND(VLOOKUP(GT$3,費率表彙總!$H$4:$I$804,2,FALSE)*$B21*$A$2,0)</f>
        <v>0</v>
      </c>
      <c r="GU21" s="94">
        <f ca="1">IF(ISNA(GU$56),0,ROUND(INDEX(實支實付_總保費!$B$4:$AE$183,$A21,GU$56)*$A$2,0))</f>
        <v>272</v>
      </c>
      <c r="GV21" s="94">
        <f ca="1">IF(ISNA(GV$56),0,ROUND(INDEX(重大燒燙傷_總保費!$B$4:$AE$183,$A21,GV$56)*$A$2,0))</f>
        <v>18</v>
      </c>
      <c r="GW21" s="94" t="b">
        <f ca="1">IF(GW$3&lt;&gt;0,MAX(1,ROUND(VLOOKUP(GW$3,費率表彙總!$L$4:$O$34,2,FALSE)*$B21*$A$2,0))+MAX(1,ROUND(INDEX(海突甲門診_總保費!$B$4:$GS$183,$A21,GW$56)*$A$2,0)+MAX(1,ROUND(INDEX(海突甲急診_總保費!$B$4:$GS$183,$A21,GW$56)*$A$2,0),0)))</f>
        <v>0</v>
      </c>
      <c r="GX21" s="94">
        <f ca="1">IF(GX$3&lt;&gt;0,MAX(1,ROUND(VLOOKUP(GX$3,費率表彙總!$L$4:$R$34,5,FALSE)*$B21*$A$2,0))+MAX(1,ROUND(INDEX(海突乙門診_總保費!$B$4:$GS$183,$A21,GX$56)*$A$2,0)+MAX(1,ROUND(INDEX(海突乙急診_總保費!$B$4:$GS$183,$A21,GX$56)*$A$2,0),0)))</f>
        <v>491</v>
      </c>
      <c r="GY21" s="94">
        <f ca="1">ROUND(VLOOKUP(GY$3,費率表彙總!$S$4:$T$34,2,FALSE)*$B21*$A$2,0)</f>
        <v>0</v>
      </c>
      <c r="GZ21" s="94">
        <f ca="1">IF(ISNA(GZ$3),0,ROUND(INDEX(旅遊不便費率!$B$5:$CA$184,$A21,GZ$3)*$A$3,0))</f>
        <v>90</v>
      </c>
      <c r="HA21" s="94">
        <f ca="1">IF(ISNA(HA$3),0,ROUND(INDEX(旅遊不便費率!$B$5:$CA$184,$A21,HA$3)*$A$3,0))</f>
        <v>705</v>
      </c>
      <c r="HB21" s="94">
        <f ca="1">IF(ISNA(HB$3),0,ROUND(INDEX(旅遊不便費率!$B$5:$CA$184,$A21,HB$3)*$A$3,0))</f>
        <v>34</v>
      </c>
      <c r="HC21" s="94">
        <f ca="1">IF(ISNA(HC$3),0,ROUND(INDEX(旅遊不便費率!$B$5:$CA$184,$A21,HC$3)*$A$3,0))</f>
        <v>110</v>
      </c>
      <c r="HD21" s="95">
        <f t="shared" ca="1" si="27"/>
        <v>2173</v>
      </c>
      <c r="HE21" s="93">
        <f t="shared" ca="1" si="28"/>
        <v>453</v>
      </c>
      <c r="HF21" s="94"/>
      <c r="HG21" s="94"/>
      <c r="HH21" s="94">
        <f ca="1">ROUND(VLOOKUP(HH$3,費率表彙總!$F$4:$G$404,2,FALSE)*$B21*$A$2,0)</f>
        <v>0</v>
      </c>
      <c r="HI21" s="94">
        <f ca="1">ROUND(VLOOKUP(HI$3,費率表彙總!$H$4:$I$804,2,FALSE)*$B21*$A$2,0)</f>
        <v>0</v>
      </c>
      <c r="HJ21" s="94">
        <f ca="1">IF(ISNA(HJ$56),0,ROUND(INDEX(實支實付_總保費!$B$4:$AE$183,$A21,HJ$56)*$A$2,0))</f>
        <v>272</v>
      </c>
      <c r="HK21" s="94">
        <f ca="1">IF(ISNA(HK$56),0,ROUND(INDEX(重大燒燙傷_總保費!$B$4:$AE$183,$A21,HK$56)*$A$2,0))</f>
        <v>18</v>
      </c>
      <c r="HL21" s="94" t="b">
        <f ca="1">IF(HL$3&lt;&gt;0,MAX(1,ROUND(VLOOKUP(HL$3,費率表彙總!$L$4:$O$34,2,FALSE)*$B21*$A$2,0))+MAX(1,ROUND(INDEX(海突甲門診_總保費!$B$4:$GS$183,$A21,HL$56)*$A$2,0)+MAX(1,ROUND(INDEX(海突甲急診_總保費!$B$4:$GS$183,$A21,HL$56)*$A$2,0),0)))</f>
        <v>0</v>
      </c>
      <c r="HM21" s="94">
        <f ca="1">IF(HM$3&lt;&gt;0,MAX(1,ROUND(VLOOKUP(HM$3,費率表彙總!$L$4:$R$34,5,FALSE)*$B21*$A$2,0))+MAX(1,ROUND(INDEX(海突乙門診_總保費!$B$4:$GS$183,$A21,HM$56)*$A$2,0)+MAX(1,ROUND(INDEX(海突乙急診_總保費!$B$4:$GS$183,$A21,HM$56)*$A$2,0),0)))</f>
        <v>491</v>
      </c>
      <c r="HN21" s="94">
        <f ca="1">ROUND(VLOOKUP(HN$3,費率表彙總!$S$4:$T$34,2,FALSE)*$B21*$A$2,0)</f>
        <v>0</v>
      </c>
      <c r="HO21" s="94">
        <f ca="1">IF(ISNA(HO$3),0,ROUND(INDEX(旅遊不便費率!$B$5:$CA$184,$A21,HO$3)*$A$3,0))</f>
        <v>90</v>
      </c>
      <c r="HP21" s="94">
        <f ca="1">IF(ISNA(HP$3),0,ROUND(INDEX(旅遊不便費率!$B$5:$CA$184,$A21,HP$3)*$A$3,0))</f>
        <v>705</v>
      </c>
      <c r="HQ21" s="94">
        <f ca="1">IF(ISNA(HQ$3),0,ROUND(INDEX(旅遊不便費率!$B$5:$CA$184,$A21,HQ$3)*$A$3,0))</f>
        <v>34</v>
      </c>
      <c r="HR21" s="94">
        <f ca="1">IF(ISNA(HR$3),0,ROUND(INDEX(旅遊不便費率!$B$5:$CA$184,$A21,HR$3)*$A$3,0))</f>
        <v>110</v>
      </c>
      <c r="HS21" s="95">
        <f t="shared" ca="1" si="29"/>
        <v>2173</v>
      </c>
    </row>
    <row r="22" spans="1:227">
      <c r="A22" s="83">
        <v>18</v>
      </c>
      <c r="B22" s="104">
        <f>VLOOKUP(A22,費率表彙總!$A$4:$B$183,2,FALSE)</f>
        <v>0.29199999999999998</v>
      </c>
      <c r="C22" s="93">
        <f t="shared" ca="1" si="0"/>
        <v>287</v>
      </c>
      <c r="D22" s="94"/>
      <c r="E22" s="94"/>
      <c r="F22" s="94">
        <f ca="1">ROUND(VLOOKUP(F$3,費率表彙總!$F$4:$G$404,2,FALSE)*$B22*$A$2,0)</f>
        <v>0</v>
      </c>
      <c r="G22" s="94">
        <f ca="1">ROUND(VLOOKUP(G$3,費率表彙總!$H$4:$I$804,2,FALSE)*$B22*$A$2,0)</f>
        <v>0</v>
      </c>
      <c r="H22" s="94">
        <f ca="1">IF(ISNA(H$56),0,ROUND(INDEX(實支實付_總保費!$B$4:$AE$183,$A22,H$56)*$A$2,0))</f>
        <v>0</v>
      </c>
      <c r="I22" s="94">
        <f ca="1">IF(ISNA(I$56),0,ROUND(INDEX(重大燒燙傷_總保費!$B$4:$AE$183,$A22,I$56)*$A$2,0))</f>
        <v>0</v>
      </c>
      <c r="J22" s="94" t="b">
        <f ca="1">IF(J$3&lt;&gt;0,MAX(1,ROUND(VLOOKUP(J$3,費率表彙總!$L$4:$O$34,2,FALSE)*$B22*$A$2,0))+MAX(1,ROUND(INDEX(海突甲門診_總保費!$B$4:$GS$183,$A22,J$56)*$A$2,0)+MAX(1,ROUND(INDEX(海突甲急診_總保費!$B$4:$GS$183,$A22,J$56)*$A$2,0),0)))</f>
        <v>0</v>
      </c>
      <c r="K22" s="94">
        <f ca="1">IF(K$3&lt;&gt;0,MAX(1,ROUND(VLOOKUP(K$3,費率表彙總!$L$4:$R$34,5,FALSE)*$B22*$A$2,0))+MAX(1,ROUND(INDEX(海突乙門診_總保費!$B$4:$GS$183,$A22,K$56)*$A$2,0)+MAX(1,ROUND(INDEX(海突乙急診_總保費!$B$4:$GS$183,$A22,K$56)*$A$2,0),0)))</f>
        <v>265</v>
      </c>
      <c r="L22" s="94">
        <f ca="1">ROUND(VLOOKUP(L$3,費率表彙總!$S$4:$T$34,2,FALSE)*$B22*$A$2,0)</f>
        <v>0</v>
      </c>
      <c r="M22" s="94">
        <f ca="1">IF(ISNA(M$3),0,ROUND(INDEX(旅遊不便費率!$B$5:$CA$184,$A22,M$3)*$A$3,0))</f>
        <v>0</v>
      </c>
      <c r="N22" s="94">
        <f ca="1">IF(ISNA(N$3),0,ROUND(INDEX(旅遊不便費率!$B$5:$CA$184,$A22,N$3)*$A$3,0))</f>
        <v>0</v>
      </c>
      <c r="O22" s="94">
        <f ca="1">IF(ISNA(O$3),0,ROUND(INDEX(旅遊不便費率!$B$5:$CA$184,$A22,O$3)*$A$3,0))</f>
        <v>0</v>
      </c>
      <c r="P22" s="94">
        <f ca="1">IF(ISNA(P$3),0,ROUND(INDEX(旅遊不便費率!$B$5:$CA$184,$A22,P$3)*$A$3,0))</f>
        <v>0</v>
      </c>
      <c r="Q22" s="95">
        <f t="shared" ca="1" si="1"/>
        <v>552</v>
      </c>
      <c r="R22" s="93">
        <f t="shared" ca="1" si="2"/>
        <v>287</v>
      </c>
      <c r="S22" s="94"/>
      <c r="T22" s="94"/>
      <c r="U22" s="94">
        <f ca="1">ROUND(VLOOKUP(U$3,費率表彙總!$F$4:$G$404,2,FALSE)*$B22*$A$2,0)</f>
        <v>0</v>
      </c>
      <c r="V22" s="94">
        <f ca="1">ROUND(VLOOKUP(V$3,費率表彙總!$H$4:$I$804,2,FALSE)*$B22*$A$2,0)</f>
        <v>0</v>
      </c>
      <c r="W22" s="94">
        <f ca="1">IF(ISNA(W$56),0,ROUND(INDEX(實支實付_總保費!$B$4:$AE$183,$A22,W$56)*$A$2,0))</f>
        <v>0</v>
      </c>
      <c r="X22" s="94">
        <f ca="1">IF(ISNA(X$56),0,ROUND(INDEX(重大燒燙傷_總保費!$B$4:$AE$183,$A22,X$56)*$A$2,0))</f>
        <v>0</v>
      </c>
      <c r="Y22" s="94" t="b">
        <f ca="1">IF(Y$3&lt;&gt;0,MAX(1,ROUND(VLOOKUP(Y$3,費率表彙總!$L$4:$O$34,2,FALSE)*$B22*$A$2,0))+MAX(1,ROUND(INDEX(海突甲門診_總保費!$B$4:$GS$183,$A22,Y$56)*$A$2,0)+MAX(1,ROUND(INDEX(海突甲急診_總保費!$B$4:$GS$183,$A22,Y$56)*$A$2,0),0)))</f>
        <v>0</v>
      </c>
      <c r="Z22" s="94">
        <f ca="1">IF(Z$3&lt;&gt;0,MAX(1,ROUND(VLOOKUP(Z$3,費率表彙總!$L$4:$R$34,5,FALSE)*$B22*$A$2,0))+MAX(1,ROUND(INDEX(海突乙門診_總保費!$B$4:$GS$183,$A22,Z$56)*$A$2,0)+MAX(1,ROUND(INDEX(海突乙急診_總保費!$B$4:$GS$183,$A22,Z$56)*$A$2,0),0)))</f>
        <v>265</v>
      </c>
      <c r="AA22" s="94">
        <f ca="1">ROUND(VLOOKUP(AA$3,費率表彙總!$S$4:$T$34,2,FALSE)*$B22*$A$2,0)</f>
        <v>0</v>
      </c>
      <c r="AB22" s="94">
        <f ca="1">IF(ISNA(AB$3),0,ROUND(INDEX(旅遊不便費率!$B$5:$CA$184,$A22,AB$3)*$A$3,0))</f>
        <v>0</v>
      </c>
      <c r="AC22" s="94">
        <f ca="1">IF(ISNA(AC$3),0,ROUND(INDEX(旅遊不便費率!$B$5:$CA$184,$A22,AC$3)*$A$3,0))</f>
        <v>0</v>
      </c>
      <c r="AD22" s="94">
        <f ca="1">IF(ISNA(AD$3),0,ROUND(INDEX(旅遊不便費率!$B$5:$CA$184,$A22,AD$3)*$A$3,0))</f>
        <v>0</v>
      </c>
      <c r="AE22" s="94">
        <f ca="1">IF(ISNA(AE$3),0,ROUND(INDEX(旅遊不便費率!$B$5:$CA$184,$A22,AE$3)*$A$3,0))</f>
        <v>0</v>
      </c>
      <c r="AF22" s="95">
        <f t="shared" ca="1" si="3"/>
        <v>552</v>
      </c>
      <c r="AG22" s="93">
        <f t="shared" ca="1" si="4"/>
        <v>467</v>
      </c>
      <c r="AH22" s="94"/>
      <c r="AI22" s="94"/>
      <c r="AJ22" s="94">
        <f ca="1">ROUND(VLOOKUP(AJ$3,費率表彙總!$F$4:$G$404,2,FALSE)*$B22*$A$2,0)</f>
        <v>0</v>
      </c>
      <c r="AK22" s="94">
        <f ca="1">ROUND(VLOOKUP(AK$3,費率表彙總!$H$4:$I$804,2,FALSE)*$B22*$A$2,0)</f>
        <v>0</v>
      </c>
      <c r="AL22" s="94">
        <f ca="1">IF(ISNA(AL$56),0,ROUND(INDEX(實支實付_總保費!$B$4:$AE$183,$A22,AL$56)*$A$2,0))</f>
        <v>0</v>
      </c>
      <c r="AM22" s="94">
        <f ca="1">IF(ISNA(AM$56),0,ROUND(INDEX(重大燒燙傷_總保費!$B$4:$AE$183,$A22,AM$56)*$A$2,0))</f>
        <v>0</v>
      </c>
      <c r="AN22" s="94" t="b">
        <f ca="1">IF(AN$3&lt;&gt;0,MAX(1,ROUND(VLOOKUP(AN$3,費率表彙總!$L$4:$O$34,2,FALSE)*$B22*$A$2,0))+MAX(1,ROUND(INDEX(海突甲門診_總保費!$B$4:$GS$183,$A22,AN$56)*$A$2,0)+MAX(1,ROUND(INDEX(海突甲急診_總保費!$B$4:$GS$183,$A22,AN$56)*$A$2,0),0)))</f>
        <v>0</v>
      </c>
      <c r="AO22" s="94">
        <f ca="1">IF(AO$3&lt;&gt;0,MAX(1,ROUND(VLOOKUP(AO$3,費率表彙總!$L$4:$R$34,5,FALSE)*$B22*$A$2,0))+MAX(1,ROUND(INDEX(海突乙門診_總保費!$B$4:$GS$183,$A22,AO$56)*$A$2,0)+MAX(1,ROUND(INDEX(海突乙急診_總保費!$B$4:$GS$183,$A22,AO$56)*$A$2,0),0)))</f>
        <v>430</v>
      </c>
      <c r="AP22" s="94">
        <f ca="1">ROUND(VLOOKUP(AP$3,費率表彙總!$S$4:$T$34,2,FALSE)*$B22*$A$2,0)</f>
        <v>0</v>
      </c>
      <c r="AQ22" s="94">
        <f ca="1">IF(ISNA(AQ$3),0,ROUND(INDEX(旅遊不便費率!$B$5:$CA$184,$A22,AQ$3)*$A$3,0))</f>
        <v>0</v>
      </c>
      <c r="AR22" s="94">
        <f ca="1">IF(ISNA(AR$3),0,ROUND(INDEX(旅遊不便費率!$B$5:$CA$184,$A22,AR$3)*$A$3,0))</f>
        <v>0</v>
      </c>
      <c r="AS22" s="94">
        <f ca="1">IF(ISNA(AS$3),0,ROUND(INDEX(旅遊不便費率!$B$5:$CA$184,$A22,AS$3)*$A$3,0))</f>
        <v>0</v>
      </c>
      <c r="AT22" s="94">
        <f ca="1">IF(ISNA(AT$3),0,ROUND(INDEX(旅遊不便費率!$B$5:$CA$184,$A22,AT$3)*$A$3,0))</f>
        <v>0</v>
      </c>
      <c r="AU22" s="95">
        <f t="shared" ca="1" si="5"/>
        <v>897</v>
      </c>
      <c r="AV22" s="93">
        <f t="shared" ca="1" si="6"/>
        <v>723</v>
      </c>
      <c r="AW22" s="94"/>
      <c r="AX22" s="94"/>
      <c r="AY22" s="94">
        <f ca="1">ROUND(VLOOKUP(AY$3,費率表彙總!$F$4:$G$404,2,FALSE)*$B22*$A$2,0)</f>
        <v>0</v>
      </c>
      <c r="AZ22" s="94">
        <f ca="1">ROUND(VLOOKUP(AZ$3,費率表彙總!$H$4:$I$804,2,FALSE)*$B22*$A$2,0)</f>
        <v>0</v>
      </c>
      <c r="BA22" s="94">
        <f ca="1">IF(ISNA(BA$56),0,ROUND(INDEX(實支實付_總保費!$B$4:$AE$183,$A22,BA$56)*$A$2,0))</f>
        <v>0</v>
      </c>
      <c r="BB22" s="94">
        <f ca="1">IF(ISNA(BB$56),0,ROUND(INDEX(重大燒燙傷_總保費!$B$4:$AE$183,$A22,BB$56)*$A$2,0))</f>
        <v>0</v>
      </c>
      <c r="BC22" s="94" t="b">
        <f ca="1">IF(BC$3&lt;&gt;0,MAX(1,ROUND(VLOOKUP(BC$3,費率表彙總!$L$4:$O$34,2,FALSE)*$B22*$A$2,0))+MAX(1,ROUND(INDEX(海突甲門診_總保費!$B$4:$GS$183,$A22,BC$56)*$A$2,0)+MAX(1,ROUND(INDEX(海突甲急診_總保費!$B$4:$GS$183,$A22,BC$56)*$A$2,0),0)))</f>
        <v>0</v>
      </c>
      <c r="BD22" s="94">
        <f ca="1">IF(BD$3&lt;&gt;0,MAX(1,ROUND(VLOOKUP(BD$3,費率表彙總!$L$4:$R$34,5,FALSE)*$B22*$A$2,0))+MAX(1,ROUND(INDEX(海突乙門診_總保費!$B$4:$GS$183,$A22,BD$56)*$A$2,0)+MAX(1,ROUND(INDEX(海突乙急診_總保費!$B$4:$GS$183,$A22,BD$56)*$A$2,0),0)))</f>
        <v>664</v>
      </c>
      <c r="BE22" s="94">
        <f ca="1">ROUND(VLOOKUP(BE$3,費率表彙總!$S$4:$T$34,2,FALSE)*$B22*$A$2,0)</f>
        <v>0</v>
      </c>
      <c r="BF22" s="94">
        <f ca="1">IF(ISNA(BF$3),0,ROUND(INDEX(旅遊不便費率!$B$5:$CA$184,$A22,BF$3)*$A$3,0))</f>
        <v>0</v>
      </c>
      <c r="BG22" s="94">
        <f ca="1">IF(ISNA(BG$3),0,ROUND(INDEX(旅遊不便費率!$B$5:$CA$184,$A22,BG$3)*$A$3,0))</f>
        <v>0</v>
      </c>
      <c r="BH22" s="94">
        <f ca="1">IF(ISNA(BH$3),0,ROUND(INDEX(旅遊不便費率!$B$5:$CA$184,$A22,BH$3)*$A$3,0))</f>
        <v>0</v>
      </c>
      <c r="BI22" s="94">
        <f ca="1">IF(ISNA(BI$3),0,ROUND(INDEX(旅遊不便費率!$B$5:$CA$184,$A22,BI$3)*$A$3,0))</f>
        <v>0</v>
      </c>
      <c r="BJ22" s="95">
        <f t="shared" ca="1" si="7"/>
        <v>1387</v>
      </c>
      <c r="BK22" s="93">
        <f t="shared" ca="1" si="8"/>
        <v>884</v>
      </c>
      <c r="BL22" s="94"/>
      <c r="BM22" s="94"/>
      <c r="BN22" s="94">
        <f ca="1">ROUND(VLOOKUP(BN$3,費率表彙總!$F$4:$G$404,2,FALSE)*$B22*$A$2,0)</f>
        <v>0</v>
      </c>
      <c r="BO22" s="94">
        <f ca="1">ROUND(VLOOKUP(BO$3,費率表彙總!$H$4:$I$804,2,FALSE)*$B22*$A$2,0)</f>
        <v>0</v>
      </c>
      <c r="BP22" s="94">
        <f ca="1">IF(ISNA(BP$56),0,ROUND(INDEX(實支實付_總保費!$B$4:$AE$183,$A22,BP$56)*$A$2,0))</f>
        <v>0</v>
      </c>
      <c r="BQ22" s="94">
        <f ca="1">IF(ISNA(BQ$56),0,ROUND(INDEX(重大燒燙傷_總保費!$B$4:$AE$183,$A22,BQ$56)*$A$2,0))</f>
        <v>0</v>
      </c>
      <c r="BR22" s="94" t="b">
        <f ca="1">IF(BR$3&lt;&gt;0,MAX(1,ROUND(VLOOKUP(BR$3,費率表彙總!$L$4:$O$34,2,FALSE)*$B22*$A$2,0))+MAX(1,ROUND(INDEX(海突甲門診_總保費!$B$4:$GS$183,$A22,BR$56)*$A$2,0)+MAX(1,ROUND(INDEX(海突甲急診_總保費!$B$4:$GS$183,$A22,BR$56)*$A$2,0),0)))</f>
        <v>0</v>
      </c>
      <c r="BS22" s="94">
        <f ca="1">IF(BS$3&lt;&gt;0,MAX(1,ROUND(VLOOKUP(BS$3,費率表彙總!$L$4:$R$34,5,FALSE)*$B22*$A$2,0))+MAX(1,ROUND(INDEX(海突乙門診_總保費!$B$4:$GS$183,$A22,BS$56)*$A$2,0)+MAX(1,ROUND(INDEX(海突乙急診_總保費!$B$4:$GS$183,$A22,BS$56)*$A$2,0),0)))</f>
        <v>809</v>
      </c>
      <c r="BT22" s="94">
        <f ca="1">ROUND(VLOOKUP(BT$3,費率表彙總!$S$4:$T$34,2,FALSE)*$B22*$A$2,0)</f>
        <v>0</v>
      </c>
      <c r="BU22" s="94">
        <f ca="1">IF(ISNA(BU$3),0,ROUND(INDEX(旅遊不便費率!$B$5:$CA$184,$A22,BU$3)*$A$3,0))</f>
        <v>0</v>
      </c>
      <c r="BV22" s="94">
        <f ca="1">IF(ISNA(BV$3),0,ROUND(INDEX(旅遊不便費率!$B$5:$CA$184,$A22,BV$3)*$A$3,0))</f>
        <v>0</v>
      </c>
      <c r="BW22" s="94">
        <f ca="1">IF(ISNA(BW$3),0,ROUND(INDEX(旅遊不便費率!$B$5:$CA$184,$A22,BW$3)*$A$3,0))</f>
        <v>0</v>
      </c>
      <c r="BX22" s="94">
        <f ca="1">IF(ISNA(BX$3),0,ROUND(INDEX(旅遊不便費率!$B$5:$CA$184,$A22,BX$3)*$A$3,0))</f>
        <v>0</v>
      </c>
      <c r="BY22" s="95">
        <f t="shared" ca="1" si="9"/>
        <v>1693</v>
      </c>
      <c r="BZ22" s="93">
        <f t="shared" ca="1" si="10"/>
        <v>194</v>
      </c>
      <c r="CA22" s="94"/>
      <c r="CB22" s="94"/>
      <c r="CC22" s="94">
        <f ca="1">ROUND(VLOOKUP(CC$3,費率表彙總!$F$4:$G$404,2,FALSE)*$B22*$A$2,0)</f>
        <v>0</v>
      </c>
      <c r="CD22" s="94">
        <f ca="1">ROUND(VLOOKUP(CD$3,費率表彙總!$H$4:$I$804,2,FALSE)*$B22*$A$2,0)</f>
        <v>0</v>
      </c>
      <c r="CE22" s="94">
        <f ca="1">IF(ISNA(CE$56),0,ROUND(INDEX(實支實付_總保費!$B$4:$AE$183,$A22,CE$56)*$A$2,0))</f>
        <v>32</v>
      </c>
      <c r="CF22" s="94">
        <f ca="1">IF(ISNA(CF$56),0,ROUND(INDEX(重大燒燙傷_總保費!$B$4:$AE$183,$A22,CF$56)*$A$2,0))</f>
        <v>2</v>
      </c>
      <c r="CG22" s="94" t="b">
        <f ca="1">IF(CG$3&lt;&gt;0,MAX(1,ROUND(VLOOKUP(CG$3,費率表彙總!$L$4:$O$34,2,FALSE)*$B22*$A$2,0))+MAX(1,ROUND(INDEX(海突甲門診_總保費!$B$4:$GS$183,$A22,CG$56)*$A$2,0)+MAX(1,ROUND(INDEX(海突甲急診_總保費!$B$4:$GS$183,$A22,CG$56)*$A$2,0),0)))</f>
        <v>0</v>
      </c>
      <c r="CH22" s="94" t="b">
        <f ca="1">IF(CH$3&lt;&gt;0,MAX(1,ROUND(VLOOKUP(CH$3,費率表彙總!$L$4:$R$34,5,FALSE)*$B22*$A$2,0))+MAX(1,ROUND(INDEX(海突乙門診_總保費!$B$4:$GS$183,$A22,CH$56)*$A$2,0)+MAX(1,ROUND(INDEX(海突乙急診_總保費!$B$4:$GS$183,$A22,CH$56)*$A$2,0),0)))</f>
        <v>0</v>
      </c>
      <c r="CI22" s="94">
        <f ca="1">ROUND(VLOOKUP(CI$3,費率表彙總!$S$4:$T$34,2,FALSE)*$B22*$A$2,0)</f>
        <v>0</v>
      </c>
      <c r="CJ22" s="94">
        <f ca="1">IF(ISNA(CJ$3),0,ROUND(INDEX(旅遊不便費率!$B$5:$CA$184,$A22,CJ$3)*$A$3,0))</f>
        <v>93</v>
      </c>
      <c r="CK22" s="94">
        <f ca="1">IF(ISNA(CK$3),0,ROUND(INDEX(旅遊不便費率!$B$5:$CA$184,$A22,CK$3)*$A$3,0))</f>
        <v>468</v>
      </c>
      <c r="CL22" s="94">
        <f ca="1">IF(ISNA(CL$3),0,ROUND(INDEX(旅遊不便費率!$B$5:$CA$184,$A22,CL$3)*$A$3,0))</f>
        <v>15</v>
      </c>
      <c r="CM22" s="94">
        <f ca="1">IF(ISNA(CM$3),0,ROUND(INDEX(旅遊不便費率!$B$5:$CA$184,$A22,CM$3)*$A$3,0))</f>
        <v>58</v>
      </c>
      <c r="CN22" s="95">
        <f t="shared" ca="1" si="11"/>
        <v>862</v>
      </c>
      <c r="CO22" s="93">
        <f t="shared" ca="1" si="12"/>
        <v>287</v>
      </c>
      <c r="CP22" s="94"/>
      <c r="CQ22" s="94"/>
      <c r="CR22" s="94">
        <f ca="1">ROUND(VLOOKUP(CR$3,費率表彙總!$F$4:$G$404,2,FALSE)*$B22*$A$2,0)</f>
        <v>0</v>
      </c>
      <c r="CS22" s="94">
        <f ca="1">ROUND(VLOOKUP(CS$3,費率表彙總!$H$4:$I$804,2,FALSE)*$B22*$A$2,0)</f>
        <v>0</v>
      </c>
      <c r="CT22" s="94">
        <f ca="1">IF(ISNA(CT$56),0,ROUND(INDEX(實支實付_總保費!$B$4:$AE$183,$A22,CT$56)*$A$2,0))</f>
        <v>32</v>
      </c>
      <c r="CU22" s="94">
        <f ca="1">IF(ISNA(CU$56),0,ROUND(INDEX(重大燒燙傷_總保費!$B$4:$AE$183,$A22,CU$56)*$A$2,0))</f>
        <v>2</v>
      </c>
      <c r="CV22" s="94" t="b">
        <f ca="1">IF(CV$3&lt;&gt;0,MAX(1,ROUND(VLOOKUP(CV$3,費率表彙總!$L$4:$O$34,2,FALSE)*$B22*$A$2,0))+MAX(1,ROUND(INDEX(海突甲門診_總保費!$B$4:$GS$183,$A22,CV$56)*$A$2,0)+MAX(1,ROUND(INDEX(海突甲急診_總保費!$B$4:$GS$183,$A22,CV$56)*$A$2,0),0)))</f>
        <v>0</v>
      </c>
      <c r="CW22" s="94" t="b">
        <f ca="1">IF(CW$3&lt;&gt;0,MAX(1,ROUND(VLOOKUP(CW$3,費率表彙總!$L$4:$R$34,5,FALSE)*$B22*$A$2,0))+MAX(1,ROUND(INDEX(海突乙門診_總保費!$B$4:$GS$183,$A22,CW$56)*$A$2,0)+MAX(1,ROUND(INDEX(海突乙急診_總保費!$B$4:$GS$183,$A22,CW$56)*$A$2,0),0)))</f>
        <v>0</v>
      </c>
      <c r="CX22" s="94">
        <f ca="1">ROUND(VLOOKUP(CX$3,費率表彙總!$S$4:$T$34,2,FALSE)*$B22*$A$2,0)</f>
        <v>0</v>
      </c>
      <c r="CY22" s="94">
        <f ca="1">IF(ISNA(CY$3),0,ROUND(INDEX(旅遊不便費率!$B$5:$CA$184,$A22,CY$3)*$A$3,0))</f>
        <v>93</v>
      </c>
      <c r="CZ22" s="94">
        <f ca="1">IF(ISNA(CZ$3),0,ROUND(INDEX(旅遊不便費率!$B$5:$CA$184,$A22,CZ$3)*$A$3,0))</f>
        <v>468</v>
      </c>
      <c r="DA22" s="94">
        <f ca="1">IF(ISNA(DA$3),0,ROUND(INDEX(旅遊不便費率!$B$5:$CA$184,$A22,DA$3)*$A$3,0))</f>
        <v>15</v>
      </c>
      <c r="DB22" s="94">
        <f ca="1">IF(ISNA(DB$3),0,ROUND(INDEX(旅遊不便費率!$B$5:$CA$184,$A22,DB$3)*$A$3,0))</f>
        <v>58</v>
      </c>
      <c r="DC22" s="95">
        <f t="shared" ca="1" si="13"/>
        <v>955</v>
      </c>
      <c r="DD22" s="93">
        <f t="shared" ca="1" si="14"/>
        <v>467</v>
      </c>
      <c r="DE22" s="94"/>
      <c r="DF22" s="94"/>
      <c r="DG22" s="94">
        <f ca="1">ROUND(VLOOKUP(DG$3,費率表彙總!$F$4:$G$404,2,FALSE)*$B22*$A$2,0)</f>
        <v>0</v>
      </c>
      <c r="DH22" s="94">
        <f ca="1">ROUND(VLOOKUP(DH$3,費率表彙總!$H$4:$I$804,2,FALSE)*$B22*$A$2,0)</f>
        <v>0</v>
      </c>
      <c r="DI22" s="94">
        <f ca="1">IF(ISNA(DI$56),0,ROUND(INDEX(實支實付_總保費!$B$4:$AE$183,$A22,DI$56)*$A$2,0))</f>
        <v>32</v>
      </c>
      <c r="DJ22" s="94">
        <f ca="1">IF(ISNA(DJ$56),0,ROUND(INDEX(重大燒燙傷_總保費!$B$4:$AE$183,$A22,DJ$56)*$A$2,0))</f>
        <v>2</v>
      </c>
      <c r="DK22" s="94" t="b">
        <f ca="1">IF(DK$3&lt;&gt;0,MAX(1,ROUND(VLOOKUP(DK$3,費率表彙總!$L$4:$O$34,2,FALSE)*$B22*$A$2,0))+MAX(1,ROUND(INDEX(海突甲門診_總保費!$B$4:$GS$183,$A22,DK$56)*$A$2,0)+MAX(1,ROUND(INDEX(海突甲急診_總保費!$B$4:$GS$183,$A22,DK$56)*$A$2,0),0)))</f>
        <v>0</v>
      </c>
      <c r="DL22" s="94" t="b">
        <f ca="1">IF(DL$3&lt;&gt;0,MAX(1,ROUND(VLOOKUP(DL$3,費率表彙總!$L$4:$R$34,5,FALSE)*$B22*$A$2,0))+MAX(1,ROUND(INDEX(海突乙門診_總保費!$B$4:$GS$183,$A22,DL$56)*$A$2,0)+MAX(1,ROUND(INDEX(海突乙急診_總保費!$B$4:$GS$183,$A22,DL$56)*$A$2,0),0)))</f>
        <v>0</v>
      </c>
      <c r="DM22" s="94">
        <f ca="1">ROUND(VLOOKUP(DM$3,費率表彙總!$S$4:$T$34,2,FALSE)*$B22*$A$2,0)</f>
        <v>0</v>
      </c>
      <c r="DN22" s="94">
        <f ca="1">IF(ISNA(DN$3),0,ROUND(INDEX(旅遊不便費率!$B$5:$CA$184,$A22,DN$3)*$A$3,0))</f>
        <v>93</v>
      </c>
      <c r="DO22" s="94">
        <f ca="1">IF(ISNA(DO$3),0,ROUND(INDEX(旅遊不便費率!$B$5:$CA$184,$A22,DO$3)*$A$3,0))</f>
        <v>468</v>
      </c>
      <c r="DP22" s="94">
        <f ca="1">IF(ISNA(DP$3),0,ROUND(INDEX(旅遊不便費率!$B$5:$CA$184,$A22,DP$3)*$A$3,0))</f>
        <v>15</v>
      </c>
      <c r="DQ22" s="94">
        <f ca="1">IF(ISNA(DQ$3),0,ROUND(INDEX(旅遊不便費率!$B$5:$CA$184,$A22,DQ$3)*$A$3,0))</f>
        <v>58</v>
      </c>
      <c r="DR22" s="95">
        <f t="shared" ca="1" si="15"/>
        <v>1135</v>
      </c>
      <c r="DS22" s="93">
        <f t="shared" ca="1" si="16"/>
        <v>723</v>
      </c>
      <c r="DT22" s="94"/>
      <c r="DU22" s="94"/>
      <c r="DV22" s="94">
        <f ca="1">ROUND(VLOOKUP(DV$3,費率表彙總!$F$4:$G$404,2,FALSE)*$B22*$A$2,0)</f>
        <v>0</v>
      </c>
      <c r="DW22" s="94">
        <f ca="1">ROUND(VLOOKUP(DW$3,費率表彙總!$H$4:$I$804,2,FALSE)*$B22*$A$2,0)</f>
        <v>0</v>
      </c>
      <c r="DX22" s="94">
        <f ca="1">IF(ISNA(DX$56),0,ROUND(INDEX(實支實付_總保費!$B$4:$AE$183,$A22,DX$56)*$A$2,0))</f>
        <v>32</v>
      </c>
      <c r="DY22" s="94">
        <f ca="1">IF(ISNA(DY$56),0,ROUND(INDEX(重大燒燙傷_總保費!$B$4:$AE$183,$A22,DY$56)*$A$2,0))</f>
        <v>2</v>
      </c>
      <c r="DZ22" s="94" t="b">
        <f ca="1">IF(DZ$3&lt;&gt;0,MAX(1,ROUND(VLOOKUP(DZ$3,費率表彙總!$L$4:$O$34,2,FALSE)*$B22*$A$2,0))+MAX(1,ROUND(INDEX(海突甲門診_總保費!$B$4:$GS$183,$A22,DZ$56)*$A$2,0)+MAX(1,ROUND(INDEX(海突甲急診_總保費!$B$4:$GS$183,$A22,DZ$56)*$A$2,0),0)))</f>
        <v>0</v>
      </c>
      <c r="EA22" s="94" t="b">
        <f ca="1">IF(EA$3&lt;&gt;0,MAX(1,ROUND(VLOOKUP(EA$3,費率表彙總!$L$4:$R$34,5,FALSE)*$B22*$A$2,0))+MAX(1,ROUND(INDEX(海突乙門診_總保費!$B$4:$GS$183,$A22,EA$56)*$A$2,0)+MAX(1,ROUND(INDEX(海突乙急診_總保費!$B$4:$GS$183,$A22,EA$56)*$A$2,0),0)))</f>
        <v>0</v>
      </c>
      <c r="EB22" s="94">
        <f ca="1">ROUND(VLOOKUP(EB$3,費率表彙總!$S$4:$T$34,2,FALSE)*$B22*$A$2,0)</f>
        <v>0</v>
      </c>
      <c r="EC22" s="94">
        <f ca="1">IF(ISNA(EC$3),0,ROUND(INDEX(旅遊不便費率!$B$5:$CA$184,$A22,EC$3)*$A$3,0))</f>
        <v>93</v>
      </c>
      <c r="ED22" s="94">
        <f ca="1">IF(ISNA(ED$3),0,ROUND(INDEX(旅遊不便費率!$B$5:$CA$184,$A22,ED$3)*$A$3,0))</f>
        <v>468</v>
      </c>
      <c r="EE22" s="94">
        <f ca="1">IF(ISNA(EE$3),0,ROUND(INDEX(旅遊不便費率!$B$5:$CA$184,$A22,EE$3)*$A$3,0))</f>
        <v>15</v>
      </c>
      <c r="EF22" s="94">
        <f ca="1">IF(ISNA(EF$3),0,ROUND(INDEX(旅遊不便費率!$B$5:$CA$184,$A22,EF$3)*$A$3,0))</f>
        <v>58</v>
      </c>
      <c r="EG22" s="95">
        <f t="shared" ca="1" si="17"/>
        <v>1391</v>
      </c>
      <c r="EH22" s="93">
        <f t="shared" ca="1" si="18"/>
        <v>884</v>
      </c>
      <c r="EI22" s="94"/>
      <c r="EJ22" s="94"/>
      <c r="EK22" s="94">
        <f ca="1">ROUND(VLOOKUP(EK$3,費率表彙總!$F$4:$G$404,2,FALSE)*$B22*$A$2,0)</f>
        <v>0</v>
      </c>
      <c r="EL22" s="94">
        <f ca="1">ROUND(VLOOKUP(EL$3,費率表彙總!$H$4:$I$804,2,FALSE)*$B22*$A$2,0)</f>
        <v>0</v>
      </c>
      <c r="EM22" s="94">
        <f ca="1">IF(ISNA(EM$56),0,ROUND(INDEX(實支實付_總保費!$B$4:$AE$183,$A22,EM$56)*$A$2,0))</f>
        <v>32</v>
      </c>
      <c r="EN22" s="94">
        <f ca="1">IF(ISNA(EN$56),0,ROUND(INDEX(重大燒燙傷_總保費!$B$4:$AE$183,$A22,EN$56)*$A$2,0))</f>
        <v>2</v>
      </c>
      <c r="EO22" s="94" t="b">
        <f ca="1">IF(EO$3&lt;&gt;0,MAX(1,ROUND(VLOOKUP(EO$3,費率表彙總!$L$4:$O$34,2,FALSE)*$B22*$A$2,0))+MAX(1,ROUND(INDEX(海突甲門診_總保費!$B$4:$GS$183,$A22,EO$56)*$A$2,0)+MAX(1,ROUND(INDEX(海突甲急診_總保費!$B$4:$GS$183,$A22,EO$56)*$A$2,0),0)))</f>
        <v>0</v>
      </c>
      <c r="EP22" s="94" t="b">
        <f ca="1">IF(EP$3&lt;&gt;0,MAX(1,ROUND(VLOOKUP(EP$3,費率表彙總!$L$4:$R$34,5,FALSE)*$B22*$A$2,0))+MAX(1,ROUND(INDEX(海突乙門診_總保費!$B$4:$GS$183,$A22,EP$56)*$A$2,0)+MAX(1,ROUND(INDEX(海突乙急診_總保費!$B$4:$GS$183,$A22,EP$56)*$A$2,0),0)))</f>
        <v>0</v>
      </c>
      <c r="EQ22" s="94">
        <f ca="1">ROUND(VLOOKUP(EQ$3,費率表彙總!$S$4:$T$34,2,FALSE)*$B22*$A$2,0)</f>
        <v>0</v>
      </c>
      <c r="ER22" s="94">
        <f ca="1">IF(ISNA(ER$3),0,ROUND(INDEX(旅遊不便費率!$B$5:$CA$184,$A22,ER$3)*$A$3,0))</f>
        <v>93</v>
      </c>
      <c r="ES22" s="94">
        <f ca="1">IF(ISNA(ES$3),0,ROUND(INDEX(旅遊不便費率!$B$5:$CA$184,$A22,ES$3)*$A$3,0))</f>
        <v>468</v>
      </c>
      <c r="ET22" s="94">
        <f ca="1">IF(ISNA(ET$3),0,ROUND(INDEX(旅遊不便費率!$B$5:$CA$184,$A22,ET$3)*$A$3,0))</f>
        <v>15</v>
      </c>
      <c r="EU22" s="94">
        <f ca="1">IF(ISNA(EU$3),0,ROUND(INDEX(旅遊不便費率!$B$5:$CA$184,$A22,EU$3)*$A$3,0))</f>
        <v>58</v>
      </c>
      <c r="EV22" s="95">
        <f t="shared" ca="1" si="19"/>
        <v>1552</v>
      </c>
      <c r="EW22" s="93">
        <f t="shared" ca="1" si="20"/>
        <v>640</v>
      </c>
      <c r="EX22" s="94"/>
      <c r="EY22" s="94"/>
      <c r="EZ22" s="94">
        <f ca="1">ROUND(VLOOKUP(EZ$3,費率表彙總!$F$4:$G$404,2,FALSE)*$B22*$A$2,0)</f>
        <v>0</v>
      </c>
      <c r="FA22" s="94">
        <f ca="1">ROUND(VLOOKUP(FA$3,費率表彙總!$H$4:$I$804,2,FALSE)*$B22*$A$2,0)</f>
        <v>0</v>
      </c>
      <c r="FB22" s="94">
        <f ca="1">IF(ISNA(FB$56),0,ROUND(INDEX(實支實付_總保費!$B$4:$AE$183,$A22,FB$56)*$A$2,0))</f>
        <v>425</v>
      </c>
      <c r="FC22" s="94">
        <f ca="1">IF(ISNA(FC$56),0,ROUND(INDEX(重大燒燙傷_總保費!$B$4:$AE$183,$A22,FC$56)*$A$2,0))</f>
        <v>27</v>
      </c>
      <c r="FD22" s="94" t="b">
        <f ca="1">IF(FD$3&lt;&gt;0,MAX(1,ROUND(VLOOKUP(FD$3,費率表彙總!$L$4:$O$34,2,FALSE)*$B22*$A$2,0))+MAX(1,ROUND(INDEX(海突甲門診_總保費!$B$4:$GS$183,$A22,FD$56)*$A$2,0)+MAX(1,ROUND(INDEX(海突甲急診_總保費!$B$4:$GS$183,$A22,FD$56)*$A$2,0),0)))</f>
        <v>0</v>
      </c>
      <c r="FE22" s="94">
        <f ca="1">IF(FE$3&lt;&gt;0,MAX(1,ROUND(VLOOKUP(FE$3,費率表彙總!$L$4:$R$34,5,FALSE)*$B22*$A$2,0))+MAX(1,ROUND(INDEX(海突乙門診_總保費!$B$4:$GS$183,$A22,FE$56)*$A$2,0)+MAX(1,ROUND(INDEX(海突乙急診_總保費!$B$4:$GS$183,$A22,FE$56)*$A$2,0),0)))</f>
        <v>970</v>
      </c>
      <c r="FF22" s="94">
        <f ca="1">ROUND(VLOOKUP(FF$3,費率表彙總!$S$4:$T$34,2,FALSE)*$B22*$A$2,0)</f>
        <v>0</v>
      </c>
      <c r="FG22" s="94">
        <f ca="1">IF(ISNA(FG$3),0,ROUND(INDEX(旅遊不便費率!$B$5:$CA$184,$A22,FG$3)*$A$3,0))</f>
        <v>93</v>
      </c>
      <c r="FH22" s="94">
        <f ca="1">IF(ISNA(FH$3),0,ROUND(INDEX(旅遊不便費率!$B$5:$CA$184,$A22,FH$3)*$A$3,0))</f>
        <v>731</v>
      </c>
      <c r="FI22" s="94">
        <f ca="1">IF(ISNA(FI$3),0,ROUND(INDEX(旅遊不便費率!$B$5:$CA$184,$A22,FI$3)*$A$3,0))</f>
        <v>35</v>
      </c>
      <c r="FJ22" s="94">
        <f ca="1">IF(ISNA(FJ$3),0,ROUND(INDEX(旅遊不便費率!$B$5:$CA$184,$A22,FJ$3)*$A$3,0))</f>
        <v>113</v>
      </c>
      <c r="FK22" s="95">
        <f t="shared" ca="1" si="21"/>
        <v>3034</v>
      </c>
      <c r="FL22" s="93">
        <f t="shared" ca="1" si="22"/>
        <v>287</v>
      </c>
      <c r="FM22" s="94"/>
      <c r="FN22" s="94"/>
      <c r="FO22" s="94">
        <f ca="1">ROUND(VLOOKUP(FO$3,費率表彙總!$F$4:$G$404,2,FALSE)*$B22*$A$2,0)</f>
        <v>0</v>
      </c>
      <c r="FP22" s="94">
        <f ca="1">ROUND(VLOOKUP(FP$3,費率表彙總!$H$4:$I$804,2,FALSE)*$B22*$A$2,0)</f>
        <v>0</v>
      </c>
      <c r="FQ22" s="94">
        <f ca="1">IF(ISNA(FQ$56),0,ROUND(INDEX(實支實付_總保費!$B$4:$AE$183,$A22,FQ$56)*$A$2,0))</f>
        <v>91</v>
      </c>
      <c r="FR22" s="94">
        <f ca="1">IF(ISNA(FR$56),0,ROUND(INDEX(重大燒燙傷_總保費!$B$4:$AE$183,$A22,FR$56)*$A$2,0))</f>
        <v>6</v>
      </c>
      <c r="FS22" s="94" t="b">
        <f ca="1">IF(FS$3&lt;&gt;0,MAX(1,ROUND(VLOOKUP(FS$3,費率表彙總!$L$4:$O$34,2,FALSE)*$B22*$A$2,0))+MAX(1,ROUND(INDEX(海突甲門診_總保費!$B$4:$GS$183,$A22,FS$56)*$A$2,0)+MAX(1,ROUND(INDEX(海突甲急診_總保費!$B$4:$GS$183,$A22,FS$56)*$A$2,0),0)))</f>
        <v>0</v>
      </c>
      <c r="FT22" s="94">
        <f ca="1">IF(FT$3&lt;&gt;0,MAX(1,ROUND(VLOOKUP(FT$3,費率表彙總!$L$4:$R$34,5,FALSE)*$B22*$A$2,0))+MAX(1,ROUND(INDEX(海突乙門診_總保費!$B$4:$GS$183,$A22,FT$56)*$A$2,0)+MAX(1,ROUND(INDEX(海突乙急診_總保費!$B$4:$GS$183,$A22,FT$56)*$A$2,0),0)))</f>
        <v>509</v>
      </c>
      <c r="FU22" s="94">
        <f ca="1">ROUND(VLOOKUP(FU$3,費率表彙總!$S$4:$T$34,2,FALSE)*$B22*$A$2,0)</f>
        <v>0</v>
      </c>
      <c r="FV22" s="94">
        <f ca="1">IF(ISNA(FV$3),0,ROUND(INDEX(旅遊不便費率!$B$5:$CA$184,$A22,FV$3)*$A$3,0))</f>
        <v>93</v>
      </c>
      <c r="FW22" s="94">
        <f ca="1">IF(ISNA(FW$3),0,ROUND(INDEX(旅遊不便費率!$B$5:$CA$184,$A22,FW$3)*$A$3,0))</f>
        <v>731</v>
      </c>
      <c r="FX22" s="94">
        <f ca="1">IF(ISNA(FX$3),0,ROUND(INDEX(旅遊不便費率!$B$5:$CA$184,$A22,FX$3)*$A$3,0))</f>
        <v>35</v>
      </c>
      <c r="FY22" s="94">
        <f ca="1">IF(ISNA(FY$3),0,ROUND(INDEX(旅遊不便費率!$B$5:$CA$184,$A22,FY$3)*$A$3,0))</f>
        <v>113</v>
      </c>
      <c r="FZ22" s="95">
        <f t="shared" ca="1" si="23"/>
        <v>1865</v>
      </c>
      <c r="GA22" s="93">
        <f t="shared" ca="1" si="24"/>
        <v>467</v>
      </c>
      <c r="GB22" s="94"/>
      <c r="GC22" s="94"/>
      <c r="GD22" s="94">
        <f ca="1">ROUND(VLOOKUP(GD$3,費率表彙總!$F$4:$G$404,2,FALSE)*$B22*$A$2,0)</f>
        <v>0</v>
      </c>
      <c r="GE22" s="94">
        <f ca="1">ROUND(VLOOKUP(GE$3,費率表彙總!$H$4:$I$804,2,FALSE)*$B22*$A$2,0)</f>
        <v>0</v>
      </c>
      <c r="GF22" s="94">
        <f ca="1">IF(ISNA(GF$56),0,ROUND(INDEX(實支實付_總保費!$B$4:$AE$183,$A22,GF$56)*$A$2,0))</f>
        <v>149</v>
      </c>
      <c r="GG22" s="94">
        <f ca="1">IF(ISNA(GG$56),0,ROUND(INDEX(重大燒燙傷_總保費!$B$4:$AE$183,$A22,GG$56)*$A$2,0))</f>
        <v>10</v>
      </c>
      <c r="GH22" s="94" t="b">
        <f ca="1">IF(GH$3&lt;&gt;0,MAX(1,ROUND(VLOOKUP(GH$3,費率表彙總!$L$4:$O$34,2,FALSE)*$B22*$A$2,0))+MAX(1,ROUND(INDEX(海突甲門診_總保費!$B$4:$GS$183,$A22,GH$56)*$A$2,0)+MAX(1,ROUND(INDEX(海突甲急診_總保費!$B$4:$GS$183,$A22,GH$56)*$A$2,0),0)))</f>
        <v>0</v>
      </c>
      <c r="GI22" s="94">
        <f ca="1">IF(GI$3&lt;&gt;0,MAX(1,ROUND(VLOOKUP(GI$3,費率表彙總!$L$4:$R$34,5,FALSE)*$B22*$A$2,0))+MAX(1,ROUND(INDEX(海突乙門診_總保費!$B$4:$GS$183,$A22,GI$56)*$A$2,0)+MAX(1,ROUND(INDEX(海突乙急診_總保費!$B$4:$GS$183,$A22,GI$56)*$A$2,0),0)))</f>
        <v>809</v>
      </c>
      <c r="GJ22" s="94">
        <f ca="1">ROUND(VLOOKUP(GJ$3,費率表彙總!$S$4:$T$34,2,FALSE)*$B22*$A$2,0)</f>
        <v>0</v>
      </c>
      <c r="GK22" s="94">
        <f ca="1">IF(ISNA(GK$3),0,ROUND(INDEX(旅遊不便費率!$B$5:$CA$184,$A22,GK$3)*$A$3,0))</f>
        <v>93</v>
      </c>
      <c r="GL22" s="94">
        <f ca="1">IF(ISNA(GL$3),0,ROUND(INDEX(旅遊不便費率!$B$5:$CA$184,$A22,GL$3)*$A$3,0))</f>
        <v>731</v>
      </c>
      <c r="GM22" s="94">
        <f ca="1">IF(ISNA(GM$3),0,ROUND(INDEX(旅遊不便費率!$B$5:$CA$184,$A22,GM$3)*$A$3,0))</f>
        <v>35</v>
      </c>
      <c r="GN22" s="94">
        <f ca="1">IF(ISNA(GN$3),0,ROUND(INDEX(旅遊不便費率!$B$5:$CA$184,$A22,GN$3)*$A$3,0))</f>
        <v>113</v>
      </c>
      <c r="GO22" s="95">
        <f t="shared" ca="1" si="25"/>
        <v>2407</v>
      </c>
      <c r="GP22" s="93">
        <f t="shared" ca="1" si="26"/>
        <v>467</v>
      </c>
      <c r="GQ22" s="94"/>
      <c r="GR22" s="94"/>
      <c r="GS22" s="94">
        <f ca="1">ROUND(VLOOKUP(GS$3,費率表彙總!$F$4:$G$404,2,FALSE)*$B22*$A$2,0)</f>
        <v>0</v>
      </c>
      <c r="GT22" s="94">
        <f ca="1">ROUND(VLOOKUP(GT$3,費率表彙總!$H$4:$I$804,2,FALSE)*$B22*$A$2,0)</f>
        <v>0</v>
      </c>
      <c r="GU22" s="94">
        <f ca="1">IF(ISNA(GU$56),0,ROUND(INDEX(實支實付_總保費!$B$4:$AE$183,$A22,GU$56)*$A$2,0))</f>
        <v>281</v>
      </c>
      <c r="GV22" s="94">
        <f ca="1">IF(ISNA(GV$56),0,ROUND(INDEX(重大燒燙傷_總保費!$B$4:$AE$183,$A22,GV$56)*$A$2,0))</f>
        <v>18</v>
      </c>
      <c r="GW22" s="94" t="b">
        <f ca="1">IF(GW$3&lt;&gt;0,MAX(1,ROUND(VLOOKUP(GW$3,費率表彙總!$L$4:$O$34,2,FALSE)*$B22*$A$2,0))+MAX(1,ROUND(INDEX(海突甲門診_總保費!$B$4:$GS$183,$A22,GW$56)*$A$2,0)+MAX(1,ROUND(INDEX(海突甲急診_總保費!$B$4:$GS$183,$A22,GW$56)*$A$2,0),0)))</f>
        <v>0</v>
      </c>
      <c r="GX22" s="94">
        <f ca="1">IF(GX$3&lt;&gt;0,MAX(1,ROUND(VLOOKUP(GX$3,費率表彙總!$L$4:$R$34,5,FALSE)*$B22*$A$2,0))+MAX(1,ROUND(INDEX(海突乙門診_總保費!$B$4:$GS$183,$A22,GX$56)*$A$2,0)+MAX(1,ROUND(INDEX(海突乙急診_總保費!$B$4:$GS$183,$A22,GX$56)*$A$2,0),0)))</f>
        <v>509</v>
      </c>
      <c r="GY22" s="94">
        <f ca="1">ROUND(VLOOKUP(GY$3,費率表彙總!$S$4:$T$34,2,FALSE)*$B22*$A$2,0)</f>
        <v>0</v>
      </c>
      <c r="GZ22" s="94">
        <f ca="1">IF(ISNA(GZ$3),0,ROUND(INDEX(旅遊不便費率!$B$5:$CA$184,$A22,GZ$3)*$A$3,0))</f>
        <v>93</v>
      </c>
      <c r="HA22" s="94">
        <f ca="1">IF(ISNA(HA$3),0,ROUND(INDEX(旅遊不便費率!$B$5:$CA$184,$A22,HA$3)*$A$3,0))</f>
        <v>731</v>
      </c>
      <c r="HB22" s="94">
        <f ca="1">IF(ISNA(HB$3),0,ROUND(INDEX(旅遊不便費率!$B$5:$CA$184,$A22,HB$3)*$A$3,0))</f>
        <v>35</v>
      </c>
      <c r="HC22" s="94">
        <f ca="1">IF(ISNA(HC$3),0,ROUND(INDEX(旅遊不便費率!$B$5:$CA$184,$A22,HC$3)*$A$3,0))</f>
        <v>113</v>
      </c>
      <c r="HD22" s="95">
        <f t="shared" ca="1" si="27"/>
        <v>2247</v>
      </c>
      <c r="HE22" s="93">
        <f t="shared" ca="1" si="28"/>
        <v>467</v>
      </c>
      <c r="HF22" s="94"/>
      <c r="HG22" s="94"/>
      <c r="HH22" s="94">
        <f ca="1">ROUND(VLOOKUP(HH$3,費率表彙總!$F$4:$G$404,2,FALSE)*$B22*$A$2,0)</f>
        <v>0</v>
      </c>
      <c r="HI22" s="94">
        <f ca="1">ROUND(VLOOKUP(HI$3,費率表彙總!$H$4:$I$804,2,FALSE)*$B22*$A$2,0)</f>
        <v>0</v>
      </c>
      <c r="HJ22" s="94">
        <f ca="1">IF(ISNA(HJ$56),0,ROUND(INDEX(實支實付_總保費!$B$4:$AE$183,$A22,HJ$56)*$A$2,0))</f>
        <v>281</v>
      </c>
      <c r="HK22" s="94">
        <f ca="1">IF(ISNA(HK$56),0,ROUND(INDEX(重大燒燙傷_總保費!$B$4:$AE$183,$A22,HK$56)*$A$2,0))</f>
        <v>18</v>
      </c>
      <c r="HL22" s="94" t="b">
        <f ca="1">IF(HL$3&lt;&gt;0,MAX(1,ROUND(VLOOKUP(HL$3,費率表彙總!$L$4:$O$34,2,FALSE)*$B22*$A$2,0))+MAX(1,ROUND(INDEX(海突甲門診_總保費!$B$4:$GS$183,$A22,HL$56)*$A$2,0)+MAX(1,ROUND(INDEX(海突甲急診_總保費!$B$4:$GS$183,$A22,HL$56)*$A$2,0),0)))</f>
        <v>0</v>
      </c>
      <c r="HM22" s="94">
        <f ca="1">IF(HM$3&lt;&gt;0,MAX(1,ROUND(VLOOKUP(HM$3,費率表彙總!$L$4:$R$34,5,FALSE)*$B22*$A$2,0))+MAX(1,ROUND(INDEX(海突乙門診_總保費!$B$4:$GS$183,$A22,HM$56)*$A$2,0)+MAX(1,ROUND(INDEX(海突乙急診_總保費!$B$4:$GS$183,$A22,HM$56)*$A$2,0),0)))</f>
        <v>509</v>
      </c>
      <c r="HN22" s="94">
        <f ca="1">ROUND(VLOOKUP(HN$3,費率表彙總!$S$4:$T$34,2,FALSE)*$B22*$A$2,0)</f>
        <v>0</v>
      </c>
      <c r="HO22" s="94">
        <f ca="1">IF(ISNA(HO$3),0,ROUND(INDEX(旅遊不便費率!$B$5:$CA$184,$A22,HO$3)*$A$3,0))</f>
        <v>93</v>
      </c>
      <c r="HP22" s="94">
        <f ca="1">IF(ISNA(HP$3),0,ROUND(INDEX(旅遊不便費率!$B$5:$CA$184,$A22,HP$3)*$A$3,0))</f>
        <v>731</v>
      </c>
      <c r="HQ22" s="94">
        <f ca="1">IF(ISNA(HQ$3),0,ROUND(INDEX(旅遊不便費率!$B$5:$CA$184,$A22,HQ$3)*$A$3,0))</f>
        <v>35</v>
      </c>
      <c r="HR22" s="94">
        <f ca="1">IF(ISNA(HR$3),0,ROUND(INDEX(旅遊不便費率!$B$5:$CA$184,$A22,HR$3)*$A$3,0))</f>
        <v>113</v>
      </c>
      <c r="HS22" s="95">
        <f t="shared" ca="1" si="29"/>
        <v>2247</v>
      </c>
    </row>
    <row r="23" spans="1:227">
      <c r="A23" s="83">
        <v>19</v>
      </c>
      <c r="B23" s="104">
        <f>VLOOKUP(A23,費率表彙總!$A$4:$B$183,2,FALSE)</f>
        <v>0.30099999999999999</v>
      </c>
      <c r="C23" s="93">
        <f t="shared" ca="1" si="0"/>
        <v>296</v>
      </c>
      <c r="D23" s="94"/>
      <c r="E23" s="94"/>
      <c r="F23" s="94">
        <f ca="1">ROUND(VLOOKUP(F$3,費率表彙總!$F$4:$G$404,2,FALSE)*$B23*$A$2,0)</f>
        <v>0</v>
      </c>
      <c r="G23" s="94">
        <f ca="1">ROUND(VLOOKUP(G$3,費率表彙總!$H$4:$I$804,2,FALSE)*$B23*$A$2,0)</f>
        <v>0</v>
      </c>
      <c r="H23" s="94">
        <f ca="1">IF(ISNA(H$56),0,ROUND(INDEX(實支實付_總保費!$B$4:$AE$183,$A23,H$56)*$A$2,0))</f>
        <v>0</v>
      </c>
      <c r="I23" s="94">
        <f ca="1">IF(ISNA(I$56),0,ROUND(INDEX(重大燒燙傷_總保費!$B$4:$AE$183,$A23,I$56)*$A$2,0))</f>
        <v>0</v>
      </c>
      <c r="J23" s="94" t="b">
        <f ca="1">IF(J$3&lt;&gt;0,MAX(1,ROUND(VLOOKUP(J$3,費率表彙總!$L$4:$O$34,2,FALSE)*$B23*$A$2,0))+MAX(1,ROUND(INDEX(海突甲門診_總保費!$B$4:$GS$183,$A23,J$56)*$A$2,0)+MAX(1,ROUND(INDEX(海突甲急診_總保費!$B$4:$GS$183,$A23,J$56)*$A$2,0),0)))</f>
        <v>0</v>
      </c>
      <c r="K23" s="94">
        <f ca="1">IF(K$3&lt;&gt;0,MAX(1,ROUND(VLOOKUP(K$3,費率表彙總!$L$4:$R$34,5,FALSE)*$B23*$A$2,0))+MAX(1,ROUND(INDEX(海突乙門診_總保費!$B$4:$GS$183,$A23,K$56)*$A$2,0)+MAX(1,ROUND(INDEX(海突乙急診_總保費!$B$4:$GS$183,$A23,K$56)*$A$2,0),0)))</f>
        <v>274</v>
      </c>
      <c r="L23" s="94">
        <f ca="1">ROUND(VLOOKUP(L$3,費率表彙總!$S$4:$T$34,2,FALSE)*$B23*$A$2,0)</f>
        <v>0</v>
      </c>
      <c r="M23" s="94">
        <f ca="1">IF(ISNA(M$3),0,ROUND(INDEX(旅遊不便費率!$B$5:$CA$184,$A23,M$3)*$A$3,0))</f>
        <v>0</v>
      </c>
      <c r="N23" s="94">
        <f ca="1">IF(ISNA(N$3),0,ROUND(INDEX(旅遊不便費率!$B$5:$CA$184,$A23,N$3)*$A$3,0))</f>
        <v>0</v>
      </c>
      <c r="O23" s="94">
        <f ca="1">IF(ISNA(O$3),0,ROUND(INDEX(旅遊不便費率!$B$5:$CA$184,$A23,O$3)*$A$3,0))</f>
        <v>0</v>
      </c>
      <c r="P23" s="94">
        <f ca="1">IF(ISNA(P$3),0,ROUND(INDEX(旅遊不便費率!$B$5:$CA$184,$A23,P$3)*$A$3,0))</f>
        <v>0</v>
      </c>
      <c r="Q23" s="95">
        <f t="shared" ca="1" si="1"/>
        <v>570</v>
      </c>
      <c r="R23" s="93">
        <f t="shared" ca="1" si="2"/>
        <v>296</v>
      </c>
      <c r="S23" s="94"/>
      <c r="T23" s="94"/>
      <c r="U23" s="94">
        <f ca="1">ROUND(VLOOKUP(U$3,費率表彙總!$F$4:$G$404,2,FALSE)*$B23*$A$2,0)</f>
        <v>0</v>
      </c>
      <c r="V23" s="94">
        <f ca="1">ROUND(VLOOKUP(V$3,費率表彙總!$H$4:$I$804,2,FALSE)*$B23*$A$2,0)</f>
        <v>0</v>
      </c>
      <c r="W23" s="94">
        <f ca="1">IF(ISNA(W$56),0,ROUND(INDEX(實支實付_總保費!$B$4:$AE$183,$A23,W$56)*$A$2,0))</f>
        <v>0</v>
      </c>
      <c r="X23" s="94">
        <f ca="1">IF(ISNA(X$56),0,ROUND(INDEX(重大燒燙傷_總保費!$B$4:$AE$183,$A23,X$56)*$A$2,0))</f>
        <v>0</v>
      </c>
      <c r="Y23" s="94" t="b">
        <f ca="1">IF(Y$3&lt;&gt;0,MAX(1,ROUND(VLOOKUP(Y$3,費率表彙總!$L$4:$O$34,2,FALSE)*$B23*$A$2,0))+MAX(1,ROUND(INDEX(海突甲門診_總保費!$B$4:$GS$183,$A23,Y$56)*$A$2,0)+MAX(1,ROUND(INDEX(海突甲急診_總保費!$B$4:$GS$183,$A23,Y$56)*$A$2,0),0)))</f>
        <v>0</v>
      </c>
      <c r="Z23" s="94">
        <f ca="1">IF(Z$3&lt;&gt;0,MAX(1,ROUND(VLOOKUP(Z$3,費率表彙總!$L$4:$R$34,5,FALSE)*$B23*$A$2,0))+MAX(1,ROUND(INDEX(海突乙門診_總保費!$B$4:$GS$183,$A23,Z$56)*$A$2,0)+MAX(1,ROUND(INDEX(海突乙急診_總保費!$B$4:$GS$183,$A23,Z$56)*$A$2,0),0)))</f>
        <v>274</v>
      </c>
      <c r="AA23" s="94">
        <f ca="1">ROUND(VLOOKUP(AA$3,費率表彙總!$S$4:$T$34,2,FALSE)*$B23*$A$2,0)</f>
        <v>0</v>
      </c>
      <c r="AB23" s="94">
        <f ca="1">IF(ISNA(AB$3),0,ROUND(INDEX(旅遊不便費率!$B$5:$CA$184,$A23,AB$3)*$A$3,0))</f>
        <v>0</v>
      </c>
      <c r="AC23" s="94">
        <f ca="1">IF(ISNA(AC$3),0,ROUND(INDEX(旅遊不便費率!$B$5:$CA$184,$A23,AC$3)*$A$3,0))</f>
        <v>0</v>
      </c>
      <c r="AD23" s="94">
        <f ca="1">IF(ISNA(AD$3),0,ROUND(INDEX(旅遊不便費率!$B$5:$CA$184,$A23,AD$3)*$A$3,0))</f>
        <v>0</v>
      </c>
      <c r="AE23" s="94">
        <f ca="1">IF(ISNA(AE$3),0,ROUND(INDEX(旅遊不便費率!$B$5:$CA$184,$A23,AE$3)*$A$3,0))</f>
        <v>0</v>
      </c>
      <c r="AF23" s="95">
        <f t="shared" ca="1" si="3"/>
        <v>570</v>
      </c>
      <c r="AG23" s="93">
        <f t="shared" ca="1" si="4"/>
        <v>481</v>
      </c>
      <c r="AH23" s="94"/>
      <c r="AI23" s="94"/>
      <c r="AJ23" s="94">
        <f ca="1">ROUND(VLOOKUP(AJ$3,費率表彙總!$F$4:$G$404,2,FALSE)*$B23*$A$2,0)</f>
        <v>0</v>
      </c>
      <c r="AK23" s="94">
        <f ca="1">ROUND(VLOOKUP(AK$3,費率表彙總!$H$4:$I$804,2,FALSE)*$B23*$A$2,0)</f>
        <v>0</v>
      </c>
      <c r="AL23" s="94">
        <f ca="1">IF(ISNA(AL$56),0,ROUND(INDEX(實支實付_總保費!$B$4:$AE$183,$A23,AL$56)*$A$2,0))</f>
        <v>0</v>
      </c>
      <c r="AM23" s="94">
        <f ca="1">IF(ISNA(AM$56),0,ROUND(INDEX(重大燒燙傷_總保費!$B$4:$AE$183,$A23,AM$56)*$A$2,0))</f>
        <v>0</v>
      </c>
      <c r="AN23" s="94" t="b">
        <f ca="1">IF(AN$3&lt;&gt;0,MAX(1,ROUND(VLOOKUP(AN$3,費率表彙總!$L$4:$O$34,2,FALSE)*$B23*$A$2,0))+MAX(1,ROUND(INDEX(海突甲門診_總保費!$B$4:$GS$183,$A23,AN$56)*$A$2,0)+MAX(1,ROUND(INDEX(海突甲急診_總保費!$B$4:$GS$183,$A23,AN$56)*$A$2,0),0)))</f>
        <v>0</v>
      </c>
      <c r="AO23" s="94">
        <f ca="1">IF(AO$3&lt;&gt;0,MAX(1,ROUND(VLOOKUP(AO$3,費率表彙總!$L$4:$R$34,5,FALSE)*$B23*$A$2,0))+MAX(1,ROUND(INDEX(海突乙門診_總保費!$B$4:$GS$183,$A23,AO$56)*$A$2,0)+MAX(1,ROUND(INDEX(海突乙急診_總保費!$B$4:$GS$183,$A23,AO$56)*$A$2,0),0)))</f>
        <v>444</v>
      </c>
      <c r="AP23" s="94">
        <f ca="1">ROUND(VLOOKUP(AP$3,費率表彙總!$S$4:$T$34,2,FALSE)*$B23*$A$2,0)</f>
        <v>0</v>
      </c>
      <c r="AQ23" s="94">
        <f ca="1">IF(ISNA(AQ$3),0,ROUND(INDEX(旅遊不便費率!$B$5:$CA$184,$A23,AQ$3)*$A$3,0))</f>
        <v>0</v>
      </c>
      <c r="AR23" s="94">
        <f ca="1">IF(ISNA(AR$3),0,ROUND(INDEX(旅遊不便費率!$B$5:$CA$184,$A23,AR$3)*$A$3,0))</f>
        <v>0</v>
      </c>
      <c r="AS23" s="94">
        <f ca="1">IF(ISNA(AS$3),0,ROUND(INDEX(旅遊不便費率!$B$5:$CA$184,$A23,AS$3)*$A$3,0))</f>
        <v>0</v>
      </c>
      <c r="AT23" s="94">
        <f ca="1">IF(ISNA(AT$3),0,ROUND(INDEX(旅遊不便費率!$B$5:$CA$184,$A23,AT$3)*$A$3,0))</f>
        <v>0</v>
      </c>
      <c r="AU23" s="95">
        <f t="shared" ca="1" si="5"/>
        <v>925</v>
      </c>
      <c r="AV23" s="93">
        <f t="shared" ca="1" si="6"/>
        <v>745</v>
      </c>
      <c r="AW23" s="94"/>
      <c r="AX23" s="94"/>
      <c r="AY23" s="94">
        <f ca="1">ROUND(VLOOKUP(AY$3,費率表彙總!$F$4:$G$404,2,FALSE)*$B23*$A$2,0)</f>
        <v>0</v>
      </c>
      <c r="AZ23" s="94">
        <f ca="1">ROUND(VLOOKUP(AZ$3,費率表彙總!$H$4:$I$804,2,FALSE)*$B23*$A$2,0)</f>
        <v>0</v>
      </c>
      <c r="BA23" s="94">
        <f ca="1">IF(ISNA(BA$56),0,ROUND(INDEX(實支實付_總保費!$B$4:$AE$183,$A23,BA$56)*$A$2,0))</f>
        <v>0</v>
      </c>
      <c r="BB23" s="94">
        <f ca="1">IF(ISNA(BB$56),0,ROUND(INDEX(重大燒燙傷_總保費!$B$4:$AE$183,$A23,BB$56)*$A$2,0))</f>
        <v>0</v>
      </c>
      <c r="BC23" s="94" t="b">
        <f ca="1">IF(BC$3&lt;&gt;0,MAX(1,ROUND(VLOOKUP(BC$3,費率表彙總!$L$4:$O$34,2,FALSE)*$B23*$A$2,0))+MAX(1,ROUND(INDEX(海突甲門診_總保費!$B$4:$GS$183,$A23,BC$56)*$A$2,0)+MAX(1,ROUND(INDEX(海突甲急診_總保費!$B$4:$GS$183,$A23,BC$56)*$A$2,0),0)))</f>
        <v>0</v>
      </c>
      <c r="BD23" s="94">
        <f ca="1">IF(BD$3&lt;&gt;0,MAX(1,ROUND(VLOOKUP(BD$3,費率表彙總!$L$4:$R$34,5,FALSE)*$B23*$A$2,0))+MAX(1,ROUND(INDEX(海突乙門診_總保費!$B$4:$GS$183,$A23,BD$56)*$A$2,0)+MAX(1,ROUND(INDEX(海突乙急診_總保費!$B$4:$GS$183,$A23,BD$56)*$A$2,0),0)))</f>
        <v>683</v>
      </c>
      <c r="BE23" s="94">
        <f ca="1">ROUND(VLOOKUP(BE$3,費率表彙總!$S$4:$T$34,2,FALSE)*$B23*$A$2,0)</f>
        <v>0</v>
      </c>
      <c r="BF23" s="94">
        <f ca="1">IF(ISNA(BF$3),0,ROUND(INDEX(旅遊不便費率!$B$5:$CA$184,$A23,BF$3)*$A$3,0))</f>
        <v>0</v>
      </c>
      <c r="BG23" s="94">
        <f ca="1">IF(ISNA(BG$3),0,ROUND(INDEX(旅遊不便費率!$B$5:$CA$184,$A23,BG$3)*$A$3,0))</f>
        <v>0</v>
      </c>
      <c r="BH23" s="94">
        <f ca="1">IF(ISNA(BH$3),0,ROUND(INDEX(旅遊不便費率!$B$5:$CA$184,$A23,BH$3)*$A$3,0))</f>
        <v>0</v>
      </c>
      <c r="BI23" s="94">
        <f ca="1">IF(ISNA(BI$3),0,ROUND(INDEX(旅遊不便費率!$B$5:$CA$184,$A23,BI$3)*$A$3,0))</f>
        <v>0</v>
      </c>
      <c r="BJ23" s="95">
        <f t="shared" ca="1" si="7"/>
        <v>1428</v>
      </c>
      <c r="BK23" s="93">
        <f t="shared" ca="1" si="8"/>
        <v>910</v>
      </c>
      <c r="BL23" s="94"/>
      <c r="BM23" s="94"/>
      <c r="BN23" s="94">
        <f ca="1">ROUND(VLOOKUP(BN$3,費率表彙總!$F$4:$G$404,2,FALSE)*$B23*$A$2,0)</f>
        <v>0</v>
      </c>
      <c r="BO23" s="94">
        <f ca="1">ROUND(VLOOKUP(BO$3,費率表彙總!$H$4:$I$804,2,FALSE)*$B23*$A$2,0)</f>
        <v>0</v>
      </c>
      <c r="BP23" s="94">
        <f ca="1">IF(ISNA(BP$56),0,ROUND(INDEX(實支實付_總保費!$B$4:$AE$183,$A23,BP$56)*$A$2,0))</f>
        <v>0</v>
      </c>
      <c r="BQ23" s="94">
        <f ca="1">IF(ISNA(BQ$56),0,ROUND(INDEX(重大燒燙傷_總保費!$B$4:$AE$183,$A23,BQ$56)*$A$2,0))</f>
        <v>0</v>
      </c>
      <c r="BR23" s="94" t="b">
        <f ca="1">IF(BR$3&lt;&gt;0,MAX(1,ROUND(VLOOKUP(BR$3,費率表彙總!$L$4:$O$34,2,FALSE)*$B23*$A$2,0))+MAX(1,ROUND(INDEX(海突甲門診_總保費!$B$4:$GS$183,$A23,BR$56)*$A$2,0)+MAX(1,ROUND(INDEX(海突甲急診_總保費!$B$4:$GS$183,$A23,BR$56)*$A$2,0),0)))</f>
        <v>0</v>
      </c>
      <c r="BS23" s="94">
        <f ca="1">IF(BS$3&lt;&gt;0,MAX(1,ROUND(VLOOKUP(BS$3,費率表彙總!$L$4:$R$34,5,FALSE)*$B23*$A$2,0))+MAX(1,ROUND(INDEX(海突乙門診_總保費!$B$4:$GS$183,$A23,BS$56)*$A$2,0)+MAX(1,ROUND(INDEX(海突乙急診_總保費!$B$4:$GS$183,$A23,BS$56)*$A$2,0),0)))</f>
        <v>835</v>
      </c>
      <c r="BT23" s="94">
        <f ca="1">ROUND(VLOOKUP(BT$3,費率表彙總!$S$4:$T$34,2,FALSE)*$B23*$A$2,0)</f>
        <v>0</v>
      </c>
      <c r="BU23" s="94">
        <f ca="1">IF(ISNA(BU$3),0,ROUND(INDEX(旅遊不便費率!$B$5:$CA$184,$A23,BU$3)*$A$3,0))</f>
        <v>0</v>
      </c>
      <c r="BV23" s="94">
        <f ca="1">IF(ISNA(BV$3),0,ROUND(INDEX(旅遊不便費率!$B$5:$CA$184,$A23,BV$3)*$A$3,0))</f>
        <v>0</v>
      </c>
      <c r="BW23" s="94">
        <f ca="1">IF(ISNA(BW$3),0,ROUND(INDEX(旅遊不便費率!$B$5:$CA$184,$A23,BW$3)*$A$3,0))</f>
        <v>0</v>
      </c>
      <c r="BX23" s="94">
        <f ca="1">IF(ISNA(BX$3),0,ROUND(INDEX(旅遊不便費率!$B$5:$CA$184,$A23,BX$3)*$A$3,0))</f>
        <v>0</v>
      </c>
      <c r="BY23" s="95">
        <f t="shared" ca="1" si="9"/>
        <v>1745</v>
      </c>
      <c r="BZ23" s="93">
        <f t="shared" ca="1" si="10"/>
        <v>200</v>
      </c>
      <c r="CA23" s="94"/>
      <c r="CB23" s="94"/>
      <c r="CC23" s="94">
        <f ca="1">ROUND(VLOOKUP(CC$3,費率表彙總!$F$4:$G$404,2,FALSE)*$B23*$A$2,0)</f>
        <v>0</v>
      </c>
      <c r="CD23" s="94">
        <f ca="1">ROUND(VLOOKUP(CD$3,費率表彙總!$H$4:$I$804,2,FALSE)*$B23*$A$2,0)</f>
        <v>0</v>
      </c>
      <c r="CE23" s="94">
        <f ca="1">IF(ISNA(CE$56),0,ROUND(INDEX(實支實付_總保費!$B$4:$AE$183,$A23,CE$56)*$A$2,0))</f>
        <v>33</v>
      </c>
      <c r="CF23" s="94">
        <f ca="1">IF(ISNA(CF$56),0,ROUND(INDEX(重大燒燙傷_總保費!$B$4:$AE$183,$A23,CF$56)*$A$2,0))</f>
        <v>2</v>
      </c>
      <c r="CG23" s="94" t="b">
        <f ca="1">IF(CG$3&lt;&gt;0,MAX(1,ROUND(VLOOKUP(CG$3,費率表彙總!$L$4:$O$34,2,FALSE)*$B23*$A$2,0))+MAX(1,ROUND(INDEX(海突甲門診_總保費!$B$4:$GS$183,$A23,CG$56)*$A$2,0)+MAX(1,ROUND(INDEX(海突甲急診_總保費!$B$4:$GS$183,$A23,CG$56)*$A$2,0),0)))</f>
        <v>0</v>
      </c>
      <c r="CH23" s="94" t="b">
        <f ca="1">IF(CH$3&lt;&gt;0,MAX(1,ROUND(VLOOKUP(CH$3,費率表彙總!$L$4:$R$34,5,FALSE)*$B23*$A$2,0))+MAX(1,ROUND(INDEX(海突乙門診_總保費!$B$4:$GS$183,$A23,CH$56)*$A$2,0)+MAX(1,ROUND(INDEX(海突乙急診_總保費!$B$4:$GS$183,$A23,CH$56)*$A$2,0),0)))</f>
        <v>0</v>
      </c>
      <c r="CI23" s="94">
        <f ca="1">ROUND(VLOOKUP(CI$3,費率表彙總!$S$4:$T$34,2,FALSE)*$B23*$A$2,0)</f>
        <v>0</v>
      </c>
      <c r="CJ23" s="94">
        <f ca="1">IF(ISNA(CJ$3),0,ROUND(INDEX(旅遊不便費率!$B$5:$CA$184,$A23,CJ$3)*$A$3,0))</f>
        <v>96</v>
      </c>
      <c r="CK23" s="94">
        <f ca="1">IF(ISNA(CK$3),0,ROUND(INDEX(旅遊不便費率!$B$5:$CA$184,$A23,CK$3)*$A$3,0))</f>
        <v>483</v>
      </c>
      <c r="CL23" s="94">
        <f ca="1">IF(ISNA(CL$3),0,ROUND(INDEX(旅遊不便費率!$B$5:$CA$184,$A23,CL$3)*$A$3,0))</f>
        <v>16</v>
      </c>
      <c r="CM23" s="94">
        <f ca="1">IF(ISNA(CM$3),0,ROUND(INDEX(旅遊不便費率!$B$5:$CA$184,$A23,CM$3)*$A$3,0))</f>
        <v>60</v>
      </c>
      <c r="CN23" s="95">
        <f t="shared" ca="1" si="11"/>
        <v>890</v>
      </c>
      <c r="CO23" s="93">
        <f t="shared" ca="1" si="12"/>
        <v>296</v>
      </c>
      <c r="CP23" s="94"/>
      <c r="CQ23" s="94"/>
      <c r="CR23" s="94">
        <f ca="1">ROUND(VLOOKUP(CR$3,費率表彙總!$F$4:$G$404,2,FALSE)*$B23*$A$2,0)</f>
        <v>0</v>
      </c>
      <c r="CS23" s="94">
        <f ca="1">ROUND(VLOOKUP(CS$3,費率表彙總!$H$4:$I$804,2,FALSE)*$B23*$A$2,0)</f>
        <v>0</v>
      </c>
      <c r="CT23" s="94">
        <f ca="1">IF(ISNA(CT$56),0,ROUND(INDEX(實支實付_總保費!$B$4:$AE$183,$A23,CT$56)*$A$2,0))</f>
        <v>33</v>
      </c>
      <c r="CU23" s="94">
        <f ca="1">IF(ISNA(CU$56),0,ROUND(INDEX(重大燒燙傷_總保費!$B$4:$AE$183,$A23,CU$56)*$A$2,0))</f>
        <v>2</v>
      </c>
      <c r="CV23" s="94" t="b">
        <f ca="1">IF(CV$3&lt;&gt;0,MAX(1,ROUND(VLOOKUP(CV$3,費率表彙總!$L$4:$O$34,2,FALSE)*$B23*$A$2,0))+MAX(1,ROUND(INDEX(海突甲門診_總保費!$B$4:$GS$183,$A23,CV$56)*$A$2,0)+MAX(1,ROUND(INDEX(海突甲急診_總保費!$B$4:$GS$183,$A23,CV$56)*$A$2,0),0)))</f>
        <v>0</v>
      </c>
      <c r="CW23" s="94" t="b">
        <f ca="1">IF(CW$3&lt;&gt;0,MAX(1,ROUND(VLOOKUP(CW$3,費率表彙總!$L$4:$R$34,5,FALSE)*$B23*$A$2,0))+MAX(1,ROUND(INDEX(海突乙門診_總保費!$B$4:$GS$183,$A23,CW$56)*$A$2,0)+MAX(1,ROUND(INDEX(海突乙急診_總保費!$B$4:$GS$183,$A23,CW$56)*$A$2,0),0)))</f>
        <v>0</v>
      </c>
      <c r="CX23" s="94">
        <f ca="1">ROUND(VLOOKUP(CX$3,費率表彙總!$S$4:$T$34,2,FALSE)*$B23*$A$2,0)</f>
        <v>0</v>
      </c>
      <c r="CY23" s="94">
        <f ca="1">IF(ISNA(CY$3),0,ROUND(INDEX(旅遊不便費率!$B$5:$CA$184,$A23,CY$3)*$A$3,0))</f>
        <v>96</v>
      </c>
      <c r="CZ23" s="94">
        <f ca="1">IF(ISNA(CZ$3),0,ROUND(INDEX(旅遊不便費率!$B$5:$CA$184,$A23,CZ$3)*$A$3,0))</f>
        <v>483</v>
      </c>
      <c r="DA23" s="94">
        <f ca="1">IF(ISNA(DA$3),0,ROUND(INDEX(旅遊不便費率!$B$5:$CA$184,$A23,DA$3)*$A$3,0))</f>
        <v>16</v>
      </c>
      <c r="DB23" s="94">
        <f ca="1">IF(ISNA(DB$3),0,ROUND(INDEX(旅遊不便費率!$B$5:$CA$184,$A23,DB$3)*$A$3,0))</f>
        <v>60</v>
      </c>
      <c r="DC23" s="95">
        <f t="shared" ca="1" si="13"/>
        <v>986</v>
      </c>
      <c r="DD23" s="93">
        <f t="shared" ca="1" si="14"/>
        <v>481</v>
      </c>
      <c r="DE23" s="94"/>
      <c r="DF23" s="94"/>
      <c r="DG23" s="94">
        <f ca="1">ROUND(VLOOKUP(DG$3,費率表彙總!$F$4:$G$404,2,FALSE)*$B23*$A$2,0)</f>
        <v>0</v>
      </c>
      <c r="DH23" s="94">
        <f ca="1">ROUND(VLOOKUP(DH$3,費率表彙總!$H$4:$I$804,2,FALSE)*$B23*$A$2,0)</f>
        <v>0</v>
      </c>
      <c r="DI23" s="94">
        <f ca="1">IF(ISNA(DI$56),0,ROUND(INDEX(實支實付_總保費!$B$4:$AE$183,$A23,DI$56)*$A$2,0))</f>
        <v>33</v>
      </c>
      <c r="DJ23" s="94">
        <f ca="1">IF(ISNA(DJ$56),0,ROUND(INDEX(重大燒燙傷_總保費!$B$4:$AE$183,$A23,DJ$56)*$A$2,0))</f>
        <v>2</v>
      </c>
      <c r="DK23" s="94" t="b">
        <f ca="1">IF(DK$3&lt;&gt;0,MAX(1,ROUND(VLOOKUP(DK$3,費率表彙總!$L$4:$O$34,2,FALSE)*$B23*$A$2,0))+MAX(1,ROUND(INDEX(海突甲門診_總保費!$B$4:$GS$183,$A23,DK$56)*$A$2,0)+MAX(1,ROUND(INDEX(海突甲急診_總保費!$B$4:$GS$183,$A23,DK$56)*$A$2,0),0)))</f>
        <v>0</v>
      </c>
      <c r="DL23" s="94" t="b">
        <f ca="1">IF(DL$3&lt;&gt;0,MAX(1,ROUND(VLOOKUP(DL$3,費率表彙總!$L$4:$R$34,5,FALSE)*$B23*$A$2,0))+MAX(1,ROUND(INDEX(海突乙門診_總保費!$B$4:$GS$183,$A23,DL$56)*$A$2,0)+MAX(1,ROUND(INDEX(海突乙急診_總保費!$B$4:$GS$183,$A23,DL$56)*$A$2,0),0)))</f>
        <v>0</v>
      </c>
      <c r="DM23" s="94">
        <f ca="1">ROUND(VLOOKUP(DM$3,費率表彙總!$S$4:$T$34,2,FALSE)*$B23*$A$2,0)</f>
        <v>0</v>
      </c>
      <c r="DN23" s="94">
        <f ca="1">IF(ISNA(DN$3),0,ROUND(INDEX(旅遊不便費率!$B$5:$CA$184,$A23,DN$3)*$A$3,0))</f>
        <v>96</v>
      </c>
      <c r="DO23" s="94">
        <f ca="1">IF(ISNA(DO$3),0,ROUND(INDEX(旅遊不便費率!$B$5:$CA$184,$A23,DO$3)*$A$3,0))</f>
        <v>483</v>
      </c>
      <c r="DP23" s="94">
        <f ca="1">IF(ISNA(DP$3),0,ROUND(INDEX(旅遊不便費率!$B$5:$CA$184,$A23,DP$3)*$A$3,0))</f>
        <v>16</v>
      </c>
      <c r="DQ23" s="94">
        <f ca="1">IF(ISNA(DQ$3),0,ROUND(INDEX(旅遊不便費率!$B$5:$CA$184,$A23,DQ$3)*$A$3,0))</f>
        <v>60</v>
      </c>
      <c r="DR23" s="95">
        <f t="shared" ca="1" si="15"/>
        <v>1171</v>
      </c>
      <c r="DS23" s="93">
        <f t="shared" ca="1" si="16"/>
        <v>745</v>
      </c>
      <c r="DT23" s="94"/>
      <c r="DU23" s="94"/>
      <c r="DV23" s="94">
        <f ca="1">ROUND(VLOOKUP(DV$3,費率表彙總!$F$4:$G$404,2,FALSE)*$B23*$A$2,0)</f>
        <v>0</v>
      </c>
      <c r="DW23" s="94">
        <f ca="1">ROUND(VLOOKUP(DW$3,費率表彙總!$H$4:$I$804,2,FALSE)*$B23*$A$2,0)</f>
        <v>0</v>
      </c>
      <c r="DX23" s="94">
        <f ca="1">IF(ISNA(DX$56),0,ROUND(INDEX(實支實付_總保費!$B$4:$AE$183,$A23,DX$56)*$A$2,0))</f>
        <v>33</v>
      </c>
      <c r="DY23" s="94">
        <f ca="1">IF(ISNA(DY$56),0,ROUND(INDEX(重大燒燙傷_總保費!$B$4:$AE$183,$A23,DY$56)*$A$2,0))</f>
        <v>2</v>
      </c>
      <c r="DZ23" s="94" t="b">
        <f ca="1">IF(DZ$3&lt;&gt;0,MAX(1,ROUND(VLOOKUP(DZ$3,費率表彙總!$L$4:$O$34,2,FALSE)*$B23*$A$2,0))+MAX(1,ROUND(INDEX(海突甲門診_總保費!$B$4:$GS$183,$A23,DZ$56)*$A$2,0)+MAX(1,ROUND(INDEX(海突甲急診_總保費!$B$4:$GS$183,$A23,DZ$56)*$A$2,0),0)))</f>
        <v>0</v>
      </c>
      <c r="EA23" s="94" t="b">
        <f ca="1">IF(EA$3&lt;&gt;0,MAX(1,ROUND(VLOOKUP(EA$3,費率表彙總!$L$4:$R$34,5,FALSE)*$B23*$A$2,0))+MAX(1,ROUND(INDEX(海突乙門診_總保費!$B$4:$GS$183,$A23,EA$56)*$A$2,0)+MAX(1,ROUND(INDEX(海突乙急診_總保費!$B$4:$GS$183,$A23,EA$56)*$A$2,0),0)))</f>
        <v>0</v>
      </c>
      <c r="EB23" s="94">
        <f ca="1">ROUND(VLOOKUP(EB$3,費率表彙總!$S$4:$T$34,2,FALSE)*$B23*$A$2,0)</f>
        <v>0</v>
      </c>
      <c r="EC23" s="94">
        <f ca="1">IF(ISNA(EC$3),0,ROUND(INDEX(旅遊不便費率!$B$5:$CA$184,$A23,EC$3)*$A$3,0))</f>
        <v>96</v>
      </c>
      <c r="ED23" s="94">
        <f ca="1">IF(ISNA(ED$3),0,ROUND(INDEX(旅遊不便費率!$B$5:$CA$184,$A23,ED$3)*$A$3,0))</f>
        <v>483</v>
      </c>
      <c r="EE23" s="94">
        <f ca="1">IF(ISNA(EE$3),0,ROUND(INDEX(旅遊不便費率!$B$5:$CA$184,$A23,EE$3)*$A$3,0))</f>
        <v>16</v>
      </c>
      <c r="EF23" s="94">
        <f ca="1">IF(ISNA(EF$3),0,ROUND(INDEX(旅遊不便費率!$B$5:$CA$184,$A23,EF$3)*$A$3,0))</f>
        <v>60</v>
      </c>
      <c r="EG23" s="95">
        <f t="shared" ca="1" si="17"/>
        <v>1435</v>
      </c>
      <c r="EH23" s="93">
        <f t="shared" ca="1" si="18"/>
        <v>910</v>
      </c>
      <c r="EI23" s="94"/>
      <c r="EJ23" s="94"/>
      <c r="EK23" s="94">
        <f ca="1">ROUND(VLOOKUP(EK$3,費率表彙總!$F$4:$G$404,2,FALSE)*$B23*$A$2,0)</f>
        <v>0</v>
      </c>
      <c r="EL23" s="94">
        <f ca="1">ROUND(VLOOKUP(EL$3,費率表彙總!$H$4:$I$804,2,FALSE)*$B23*$A$2,0)</f>
        <v>0</v>
      </c>
      <c r="EM23" s="94">
        <f ca="1">IF(ISNA(EM$56),0,ROUND(INDEX(實支實付_總保費!$B$4:$AE$183,$A23,EM$56)*$A$2,0))</f>
        <v>33</v>
      </c>
      <c r="EN23" s="94">
        <f ca="1">IF(ISNA(EN$56),0,ROUND(INDEX(重大燒燙傷_總保費!$B$4:$AE$183,$A23,EN$56)*$A$2,0))</f>
        <v>2</v>
      </c>
      <c r="EO23" s="94" t="b">
        <f ca="1">IF(EO$3&lt;&gt;0,MAX(1,ROUND(VLOOKUP(EO$3,費率表彙總!$L$4:$O$34,2,FALSE)*$B23*$A$2,0))+MAX(1,ROUND(INDEX(海突甲門診_總保費!$B$4:$GS$183,$A23,EO$56)*$A$2,0)+MAX(1,ROUND(INDEX(海突甲急診_總保費!$B$4:$GS$183,$A23,EO$56)*$A$2,0),0)))</f>
        <v>0</v>
      </c>
      <c r="EP23" s="94" t="b">
        <f ca="1">IF(EP$3&lt;&gt;0,MAX(1,ROUND(VLOOKUP(EP$3,費率表彙總!$L$4:$R$34,5,FALSE)*$B23*$A$2,0))+MAX(1,ROUND(INDEX(海突乙門診_總保費!$B$4:$GS$183,$A23,EP$56)*$A$2,0)+MAX(1,ROUND(INDEX(海突乙急診_總保費!$B$4:$GS$183,$A23,EP$56)*$A$2,0),0)))</f>
        <v>0</v>
      </c>
      <c r="EQ23" s="94">
        <f ca="1">ROUND(VLOOKUP(EQ$3,費率表彙總!$S$4:$T$34,2,FALSE)*$B23*$A$2,0)</f>
        <v>0</v>
      </c>
      <c r="ER23" s="94">
        <f ca="1">IF(ISNA(ER$3),0,ROUND(INDEX(旅遊不便費率!$B$5:$CA$184,$A23,ER$3)*$A$3,0))</f>
        <v>96</v>
      </c>
      <c r="ES23" s="94">
        <f ca="1">IF(ISNA(ES$3),0,ROUND(INDEX(旅遊不便費率!$B$5:$CA$184,$A23,ES$3)*$A$3,0))</f>
        <v>483</v>
      </c>
      <c r="ET23" s="94">
        <f ca="1">IF(ISNA(ET$3),0,ROUND(INDEX(旅遊不便費率!$B$5:$CA$184,$A23,ET$3)*$A$3,0))</f>
        <v>16</v>
      </c>
      <c r="EU23" s="94">
        <f ca="1">IF(ISNA(EU$3),0,ROUND(INDEX(旅遊不便費率!$B$5:$CA$184,$A23,EU$3)*$A$3,0))</f>
        <v>60</v>
      </c>
      <c r="EV23" s="95">
        <f t="shared" ca="1" si="19"/>
        <v>1600</v>
      </c>
      <c r="EW23" s="93">
        <f t="shared" ca="1" si="20"/>
        <v>659</v>
      </c>
      <c r="EX23" s="94"/>
      <c r="EY23" s="94"/>
      <c r="EZ23" s="94">
        <f ca="1">ROUND(VLOOKUP(EZ$3,費率表彙總!$F$4:$G$404,2,FALSE)*$B23*$A$2,0)</f>
        <v>0</v>
      </c>
      <c r="FA23" s="94">
        <f ca="1">ROUND(VLOOKUP(FA$3,費率表彙總!$H$4:$I$804,2,FALSE)*$B23*$A$2,0)</f>
        <v>0</v>
      </c>
      <c r="FB23" s="94">
        <f ca="1">IF(ISNA(FB$56),0,ROUND(INDEX(實支實付_總保費!$B$4:$AE$183,$A23,FB$56)*$A$2,0))</f>
        <v>438</v>
      </c>
      <c r="FC23" s="94">
        <f ca="1">IF(ISNA(FC$56),0,ROUND(INDEX(重大燒燙傷_總保費!$B$4:$AE$183,$A23,FC$56)*$A$2,0))</f>
        <v>28</v>
      </c>
      <c r="FD23" s="94" t="b">
        <f ca="1">IF(FD$3&lt;&gt;0,MAX(1,ROUND(VLOOKUP(FD$3,費率表彙總!$L$4:$O$34,2,FALSE)*$B23*$A$2,0))+MAX(1,ROUND(INDEX(海突甲門診_總保費!$B$4:$GS$183,$A23,FD$56)*$A$2,0)+MAX(1,ROUND(INDEX(海突甲急診_總保費!$B$4:$GS$183,$A23,FD$56)*$A$2,0),0)))</f>
        <v>0</v>
      </c>
      <c r="FE23" s="94">
        <f ca="1">IF(FE$3&lt;&gt;0,MAX(1,ROUND(VLOOKUP(FE$3,費率表彙總!$L$4:$R$34,5,FALSE)*$B23*$A$2,0))+MAX(1,ROUND(INDEX(海突乙門診_總保費!$B$4:$GS$183,$A23,FE$56)*$A$2,0)+MAX(1,ROUND(INDEX(海突乙急診_總保費!$B$4:$GS$183,$A23,FE$56)*$A$2,0),0)))</f>
        <v>1001</v>
      </c>
      <c r="FF23" s="94">
        <f ca="1">ROUND(VLOOKUP(FF$3,費率表彙總!$S$4:$T$34,2,FALSE)*$B23*$A$2,0)</f>
        <v>0</v>
      </c>
      <c r="FG23" s="94">
        <f ca="1">IF(ISNA(FG$3),0,ROUND(INDEX(旅遊不便費率!$B$5:$CA$184,$A23,FG$3)*$A$3,0))</f>
        <v>96</v>
      </c>
      <c r="FH23" s="94">
        <f ca="1">IF(ISNA(FH$3),0,ROUND(INDEX(旅遊不便費率!$B$5:$CA$184,$A23,FH$3)*$A$3,0))</f>
        <v>753</v>
      </c>
      <c r="FI23" s="94">
        <f ca="1">IF(ISNA(FI$3),0,ROUND(INDEX(旅遊不便費率!$B$5:$CA$184,$A23,FI$3)*$A$3,0))</f>
        <v>37</v>
      </c>
      <c r="FJ23" s="94">
        <f ca="1">IF(ISNA(FJ$3),0,ROUND(INDEX(旅遊不便費率!$B$5:$CA$184,$A23,FJ$3)*$A$3,0))</f>
        <v>117</v>
      </c>
      <c r="FK23" s="95">
        <f t="shared" ca="1" si="21"/>
        <v>3129</v>
      </c>
      <c r="FL23" s="93">
        <f t="shared" ca="1" si="22"/>
        <v>296</v>
      </c>
      <c r="FM23" s="94"/>
      <c r="FN23" s="94"/>
      <c r="FO23" s="94">
        <f ca="1">ROUND(VLOOKUP(FO$3,費率表彙總!$F$4:$G$404,2,FALSE)*$B23*$A$2,0)</f>
        <v>0</v>
      </c>
      <c r="FP23" s="94">
        <f ca="1">ROUND(VLOOKUP(FP$3,費率表彙總!$H$4:$I$804,2,FALSE)*$B23*$A$2,0)</f>
        <v>0</v>
      </c>
      <c r="FQ23" s="94">
        <f ca="1">IF(ISNA(FQ$56),0,ROUND(INDEX(實支實付_總保費!$B$4:$AE$183,$A23,FQ$56)*$A$2,0))</f>
        <v>94</v>
      </c>
      <c r="FR23" s="94">
        <f ca="1">IF(ISNA(FR$56),0,ROUND(INDEX(重大燒燙傷_總保費!$B$4:$AE$183,$A23,FR$56)*$A$2,0))</f>
        <v>6</v>
      </c>
      <c r="FS23" s="94" t="b">
        <f ca="1">IF(FS$3&lt;&gt;0,MAX(1,ROUND(VLOOKUP(FS$3,費率表彙總!$L$4:$O$34,2,FALSE)*$B23*$A$2,0))+MAX(1,ROUND(INDEX(海突甲門診_總保費!$B$4:$GS$183,$A23,FS$56)*$A$2,0)+MAX(1,ROUND(INDEX(海突甲急診_總保費!$B$4:$GS$183,$A23,FS$56)*$A$2,0),0)))</f>
        <v>0</v>
      </c>
      <c r="FT23" s="94">
        <f ca="1">IF(FT$3&lt;&gt;0,MAX(1,ROUND(VLOOKUP(FT$3,費率表彙總!$L$4:$R$34,5,FALSE)*$B23*$A$2,0))+MAX(1,ROUND(INDEX(海突乙門診_總保費!$B$4:$GS$183,$A23,FT$56)*$A$2,0)+MAX(1,ROUND(INDEX(海突乙急診_總保費!$B$4:$GS$183,$A23,FT$56)*$A$2,0),0)))</f>
        <v>525</v>
      </c>
      <c r="FU23" s="94">
        <f ca="1">ROUND(VLOOKUP(FU$3,費率表彙總!$S$4:$T$34,2,FALSE)*$B23*$A$2,0)</f>
        <v>0</v>
      </c>
      <c r="FV23" s="94">
        <f ca="1">IF(ISNA(FV$3),0,ROUND(INDEX(旅遊不便費率!$B$5:$CA$184,$A23,FV$3)*$A$3,0))</f>
        <v>96</v>
      </c>
      <c r="FW23" s="94">
        <f ca="1">IF(ISNA(FW$3),0,ROUND(INDEX(旅遊不便費率!$B$5:$CA$184,$A23,FW$3)*$A$3,0))</f>
        <v>753</v>
      </c>
      <c r="FX23" s="94">
        <f ca="1">IF(ISNA(FX$3),0,ROUND(INDEX(旅遊不便費率!$B$5:$CA$184,$A23,FX$3)*$A$3,0))</f>
        <v>37</v>
      </c>
      <c r="FY23" s="94">
        <f ca="1">IF(ISNA(FY$3),0,ROUND(INDEX(旅遊不便費率!$B$5:$CA$184,$A23,FY$3)*$A$3,0))</f>
        <v>117</v>
      </c>
      <c r="FZ23" s="95">
        <f t="shared" ca="1" si="23"/>
        <v>1924</v>
      </c>
      <c r="GA23" s="93">
        <f t="shared" ca="1" si="24"/>
        <v>481</v>
      </c>
      <c r="GB23" s="94"/>
      <c r="GC23" s="94"/>
      <c r="GD23" s="94">
        <f ca="1">ROUND(VLOOKUP(GD$3,費率表彙總!$F$4:$G$404,2,FALSE)*$B23*$A$2,0)</f>
        <v>0</v>
      </c>
      <c r="GE23" s="94">
        <f ca="1">ROUND(VLOOKUP(GE$3,費率表彙總!$H$4:$I$804,2,FALSE)*$B23*$A$2,0)</f>
        <v>0</v>
      </c>
      <c r="GF23" s="94">
        <f ca="1">IF(ISNA(GF$56),0,ROUND(INDEX(實支實付_總保費!$B$4:$AE$183,$A23,GF$56)*$A$2,0))</f>
        <v>154</v>
      </c>
      <c r="GG23" s="94">
        <f ca="1">IF(ISNA(GG$56),0,ROUND(INDEX(重大燒燙傷_總保費!$B$4:$AE$183,$A23,GG$56)*$A$2,0))</f>
        <v>10</v>
      </c>
      <c r="GH23" s="94" t="b">
        <f ca="1">IF(GH$3&lt;&gt;0,MAX(1,ROUND(VLOOKUP(GH$3,費率表彙總!$L$4:$O$34,2,FALSE)*$B23*$A$2,0))+MAX(1,ROUND(INDEX(海突甲門診_總保費!$B$4:$GS$183,$A23,GH$56)*$A$2,0)+MAX(1,ROUND(INDEX(海突甲急診_總保費!$B$4:$GS$183,$A23,GH$56)*$A$2,0),0)))</f>
        <v>0</v>
      </c>
      <c r="GI23" s="94">
        <f ca="1">IF(GI$3&lt;&gt;0,MAX(1,ROUND(VLOOKUP(GI$3,費率表彙總!$L$4:$R$34,5,FALSE)*$B23*$A$2,0))+MAX(1,ROUND(INDEX(海突乙門診_總保費!$B$4:$GS$183,$A23,GI$56)*$A$2,0)+MAX(1,ROUND(INDEX(海突乙急診_總保費!$B$4:$GS$183,$A23,GI$56)*$A$2,0),0)))</f>
        <v>835</v>
      </c>
      <c r="GJ23" s="94">
        <f ca="1">ROUND(VLOOKUP(GJ$3,費率表彙總!$S$4:$T$34,2,FALSE)*$B23*$A$2,0)</f>
        <v>0</v>
      </c>
      <c r="GK23" s="94">
        <f ca="1">IF(ISNA(GK$3),0,ROUND(INDEX(旅遊不便費率!$B$5:$CA$184,$A23,GK$3)*$A$3,0))</f>
        <v>96</v>
      </c>
      <c r="GL23" s="94">
        <f ca="1">IF(ISNA(GL$3),0,ROUND(INDEX(旅遊不便費率!$B$5:$CA$184,$A23,GL$3)*$A$3,0))</f>
        <v>753</v>
      </c>
      <c r="GM23" s="94">
        <f ca="1">IF(ISNA(GM$3),0,ROUND(INDEX(旅遊不便費率!$B$5:$CA$184,$A23,GM$3)*$A$3,0))</f>
        <v>37</v>
      </c>
      <c r="GN23" s="94">
        <f ca="1">IF(ISNA(GN$3),0,ROUND(INDEX(旅遊不便費率!$B$5:$CA$184,$A23,GN$3)*$A$3,0))</f>
        <v>117</v>
      </c>
      <c r="GO23" s="95">
        <f t="shared" ca="1" si="25"/>
        <v>2483</v>
      </c>
      <c r="GP23" s="93">
        <f t="shared" ca="1" si="26"/>
        <v>481</v>
      </c>
      <c r="GQ23" s="94"/>
      <c r="GR23" s="94"/>
      <c r="GS23" s="94">
        <f ca="1">ROUND(VLOOKUP(GS$3,費率表彙總!$F$4:$G$404,2,FALSE)*$B23*$A$2,0)</f>
        <v>0</v>
      </c>
      <c r="GT23" s="94">
        <f ca="1">ROUND(VLOOKUP(GT$3,費率表彙總!$H$4:$I$804,2,FALSE)*$B23*$A$2,0)</f>
        <v>0</v>
      </c>
      <c r="GU23" s="94">
        <f ca="1">IF(ISNA(GU$56),0,ROUND(INDEX(實支實付_總保費!$B$4:$AE$183,$A23,GU$56)*$A$2,0))</f>
        <v>289</v>
      </c>
      <c r="GV23" s="94">
        <f ca="1">IF(ISNA(GV$56),0,ROUND(INDEX(重大燒燙傷_總保費!$B$4:$AE$183,$A23,GV$56)*$A$2,0))</f>
        <v>19</v>
      </c>
      <c r="GW23" s="94" t="b">
        <f ca="1">IF(GW$3&lt;&gt;0,MAX(1,ROUND(VLOOKUP(GW$3,費率表彙總!$L$4:$O$34,2,FALSE)*$B23*$A$2,0))+MAX(1,ROUND(INDEX(海突甲門診_總保費!$B$4:$GS$183,$A23,GW$56)*$A$2,0)+MAX(1,ROUND(INDEX(海突甲急診_總保費!$B$4:$GS$183,$A23,GW$56)*$A$2,0),0)))</f>
        <v>0</v>
      </c>
      <c r="GX23" s="94">
        <f ca="1">IF(GX$3&lt;&gt;0,MAX(1,ROUND(VLOOKUP(GX$3,費率表彙總!$L$4:$R$34,5,FALSE)*$B23*$A$2,0))+MAX(1,ROUND(INDEX(海突乙門診_總保費!$B$4:$GS$183,$A23,GX$56)*$A$2,0)+MAX(1,ROUND(INDEX(海突乙急診_總保費!$B$4:$GS$183,$A23,GX$56)*$A$2,0),0)))</f>
        <v>525</v>
      </c>
      <c r="GY23" s="94">
        <f ca="1">ROUND(VLOOKUP(GY$3,費率表彙總!$S$4:$T$34,2,FALSE)*$B23*$A$2,0)</f>
        <v>0</v>
      </c>
      <c r="GZ23" s="94">
        <f ca="1">IF(ISNA(GZ$3),0,ROUND(INDEX(旅遊不便費率!$B$5:$CA$184,$A23,GZ$3)*$A$3,0))</f>
        <v>96</v>
      </c>
      <c r="HA23" s="94">
        <f ca="1">IF(ISNA(HA$3),0,ROUND(INDEX(旅遊不便費率!$B$5:$CA$184,$A23,HA$3)*$A$3,0))</f>
        <v>753</v>
      </c>
      <c r="HB23" s="94">
        <f ca="1">IF(ISNA(HB$3),0,ROUND(INDEX(旅遊不便費率!$B$5:$CA$184,$A23,HB$3)*$A$3,0))</f>
        <v>37</v>
      </c>
      <c r="HC23" s="94">
        <f ca="1">IF(ISNA(HC$3),0,ROUND(INDEX(旅遊不便費率!$B$5:$CA$184,$A23,HC$3)*$A$3,0))</f>
        <v>117</v>
      </c>
      <c r="HD23" s="95">
        <f t="shared" ca="1" si="27"/>
        <v>2317</v>
      </c>
      <c r="HE23" s="93">
        <f t="shared" ca="1" si="28"/>
        <v>481</v>
      </c>
      <c r="HF23" s="94"/>
      <c r="HG23" s="94"/>
      <c r="HH23" s="94">
        <f ca="1">ROUND(VLOOKUP(HH$3,費率表彙總!$F$4:$G$404,2,FALSE)*$B23*$A$2,0)</f>
        <v>0</v>
      </c>
      <c r="HI23" s="94">
        <f ca="1">ROUND(VLOOKUP(HI$3,費率表彙總!$H$4:$I$804,2,FALSE)*$B23*$A$2,0)</f>
        <v>0</v>
      </c>
      <c r="HJ23" s="94">
        <f ca="1">IF(ISNA(HJ$56),0,ROUND(INDEX(實支實付_總保費!$B$4:$AE$183,$A23,HJ$56)*$A$2,0))</f>
        <v>289</v>
      </c>
      <c r="HK23" s="94">
        <f ca="1">IF(ISNA(HK$56),0,ROUND(INDEX(重大燒燙傷_總保費!$B$4:$AE$183,$A23,HK$56)*$A$2,0))</f>
        <v>19</v>
      </c>
      <c r="HL23" s="94" t="b">
        <f ca="1">IF(HL$3&lt;&gt;0,MAX(1,ROUND(VLOOKUP(HL$3,費率表彙總!$L$4:$O$34,2,FALSE)*$B23*$A$2,0))+MAX(1,ROUND(INDEX(海突甲門診_總保費!$B$4:$GS$183,$A23,HL$56)*$A$2,0)+MAX(1,ROUND(INDEX(海突甲急診_總保費!$B$4:$GS$183,$A23,HL$56)*$A$2,0),0)))</f>
        <v>0</v>
      </c>
      <c r="HM23" s="94">
        <f ca="1">IF(HM$3&lt;&gt;0,MAX(1,ROUND(VLOOKUP(HM$3,費率表彙總!$L$4:$R$34,5,FALSE)*$B23*$A$2,0))+MAX(1,ROUND(INDEX(海突乙門診_總保費!$B$4:$GS$183,$A23,HM$56)*$A$2,0)+MAX(1,ROUND(INDEX(海突乙急診_總保費!$B$4:$GS$183,$A23,HM$56)*$A$2,0),0)))</f>
        <v>525</v>
      </c>
      <c r="HN23" s="94">
        <f ca="1">ROUND(VLOOKUP(HN$3,費率表彙總!$S$4:$T$34,2,FALSE)*$B23*$A$2,0)</f>
        <v>0</v>
      </c>
      <c r="HO23" s="94">
        <f ca="1">IF(ISNA(HO$3),0,ROUND(INDEX(旅遊不便費率!$B$5:$CA$184,$A23,HO$3)*$A$3,0))</f>
        <v>96</v>
      </c>
      <c r="HP23" s="94">
        <f ca="1">IF(ISNA(HP$3),0,ROUND(INDEX(旅遊不便費率!$B$5:$CA$184,$A23,HP$3)*$A$3,0))</f>
        <v>753</v>
      </c>
      <c r="HQ23" s="94">
        <f ca="1">IF(ISNA(HQ$3),0,ROUND(INDEX(旅遊不便費率!$B$5:$CA$184,$A23,HQ$3)*$A$3,0))</f>
        <v>37</v>
      </c>
      <c r="HR23" s="94">
        <f ca="1">IF(ISNA(HR$3),0,ROUND(INDEX(旅遊不便費率!$B$5:$CA$184,$A23,HR$3)*$A$3,0))</f>
        <v>117</v>
      </c>
      <c r="HS23" s="95">
        <f t="shared" ca="1" si="29"/>
        <v>2317</v>
      </c>
    </row>
    <row r="24" spans="1:227">
      <c r="A24" s="83">
        <v>20</v>
      </c>
      <c r="B24" s="104">
        <f>VLOOKUP(A24,費率表彙總!$A$4:$B$183,2,FALSE)</f>
        <v>0.31</v>
      </c>
      <c r="C24" s="93">
        <f t="shared" ca="1" si="0"/>
        <v>305</v>
      </c>
      <c r="D24" s="94"/>
      <c r="E24" s="94"/>
      <c r="F24" s="94">
        <f ca="1">ROUND(VLOOKUP(F$3,費率表彙總!$F$4:$G$404,2,FALSE)*$B24*$A$2,0)</f>
        <v>0</v>
      </c>
      <c r="G24" s="94">
        <f ca="1">ROUND(VLOOKUP(G$3,費率表彙總!$H$4:$I$804,2,FALSE)*$B24*$A$2,0)</f>
        <v>0</v>
      </c>
      <c r="H24" s="94">
        <f ca="1">IF(ISNA(H$56),0,ROUND(INDEX(實支實付_總保費!$B$4:$AE$183,$A24,H$56)*$A$2,0))</f>
        <v>0</v>
      </c>
      <c r="I24" s="94">
        <f ca="1">IF(ISNA(I$56),0,ROUND(INDEX(重大燒燙傷_總保費!$B$4:$AE$183,$A24,I$56)*$A$2,0))</f>
        <v>0</v>
      </c>
      <c r="J24" s="94" t="b">
        <f ca="1">IF(J$3&lt;&gt;0,MAX(1,ROUND(VLOOKUP(J$3,費率表彙總!$L$4:$O$34,2,FALSE)*$B24*$A$2,0))+MAX(1,ROUND(INDEX(海突甲門診_總保費!$B$4:$GS$183,$A24,J$56)*$A$2,0)+MAX(1,ROUND(INDEX(海突甲急診_總保費!$B$4:$GS$183,$A24,J$56)*$A$2,0),0)))</f>
        <v>0</v>
      </c>
      <c r="K24" s="94">
        <f ca="1">IF(K$3&lt;&gt;0,MAX(1,ROUND(VLOOKUP(K$3,費率表彙總!$L$4:$R$34,5,FALSE)*$B24*$A$2,0))+MAX(1,ROUND(INDEX(海突乙門診_總保費!$B$4:$GS$183,$A24,K$56)*$A$2,0)+MAX(1,ROUND(INDEX(海突乙急診_總保費!$B$4:$GS$183,$A24,K$56)*$A$2,0),0)))</f>
        <v>282</v>
      </c>
      <c r="L24" s="94">
        <f ca="1">ROUND(VLOOKUP(L$3,費率表彙總!$S$4:$T$34,2,FALSE)*$B24*$A$2,0)</f>
        <v>0</v>
      </c>
      <c r="M24" s="94">
        <f ca="1">IF(ISNA(M$3),0,ROUND(INDEX(旅遊不便費率!$B$5:$CA$184,$A24,M$3)*$A$3,0))</f>
        <v>0</v>
      </c>
      <c r="N24" s="94">
        <f ca="1">IF(ISNA(N$3),0,ROUND(INDEX(旅遊不便費率!$B$5:$CA$184,$A24,N$3)*$A$3,0))</f>
        <v>0</v>
      </c>
      <c r="O24" s="94">
        <f ca="1">IF(ISNA(O$3),0,ROUND(INDEX(旅遊不便費率!$B$5:$CA$184,$A24,O$3)*$A$3,0))</f>
        <v>0</v>
      </c>
      <c r="P24" s="94">
        <f ca="1">IF(ISNA(P$3),0,ROUND(INDEX(旅遊不便費率!$B$5:$CA$184,$A24,P$3)*$A$3,0))</f>
        <v>0</v>
      </c>
      <c r="Q24" s="95">
        <f t="shared" ca="1" si="1"/>
        <v>587</v>
      </c>
      <c r="R24" s="93">
        <f t="shared" ca="1" si="2"/>
        <v>305</v>
      </c>
      <c r="S24" s="94"/>
      <c r="T24" s="94"/>
      <c r="U24" s="94">
        <f ca="1">ROUND(VLOOKUP(U$3,費率表彙總!$F$4:$G$404,2,FALSE)*$B24*$A$2,0)</f>
        <v>0</v>
      </c>
      <c r="V24" s="94">
        <f ca="1">ROUND(VLOOKUP(V$3,費率表彙總!$H$4:$I$804,2,FALSE)*$B24*$A$2,0)</f>
        <v>0</v>
      </c>
      <c r="W24" s="94">
        <f ca="1">IF(ISNA(W$56),0,ROUND(INDEX(實支實付_總保費!$B$4:$AE$183,$A24,W$56)*$A$2,0))</f>
        <v>0</v>
      </c>
      <c r="X24" s="94">
        <f ca="1">IF(ISNA(X$56),0,ROUND(INDEX(重大燒燙傷_總保費!$B$4:$AE$183,$A24,X$56)*$A$2,0))</f>
        <v>0</v>
      </c>
      <c r="Y24" s="94" t="b">
        <f ca="1">IF(Y$3&lt;&gt;0,MAX(1,ROUND(VLOOKUP(Y$3,費率表彙總!$L$4:$O$34,2,FALSE)*$B24*$A$2,0))+MAX(1,ROUND(INDEX(海突甲門診_總保費!$B$4:$GS$183,$A24,Y$56)*$A$2,0)+MAX(1,ROUND(INDEX(海突甲急診_總保費!$B$4:$GS$183,$A24,Y$56)*$A$2,0),0)))</f>
        <v>0</v>
      </c>
      <c r="Z24" s="94">
        <f ca="1">IF(Z$3&lt;&gt;0,MAX(1,ROUND(VLOOKUP(Z$3,費率表彙總!$L$4:$R$34,5,FALSE)*$B24*$A$2,0))+MAX(1,ROUND(INDEX(海突乙門診_總保費!$B$4:$GS$183,$A24,Z$56)*$A$2,0)+MAX(1,ROUND(INDEX(海突乙急診_總保費!$B$4:$GS$183,$A24,Z$56)*$A$2,0),0)))</f>
        <v>282</v>
      </c>
      <c r="AA24" s="94">
        <f ca="1">ROUND(VLOOKUP(AA$3,費率表彙總!$S$4:$T$34,2,FALSE)*$B24*$A$2,0)</f>
        <v>0</v>
      </c>
      <c r="AB24" s="94">
        <f ca="1">IF(ISNA(AB$3),0,ROUND(INDEX(旅遊不便費率!$B$5:$CA$184,$A24,AB$3)*$A$3,0))</f>
        <v>0</v>
      </c>
      <c r="AC24" s="94">
        <f ca="1">IF(ISNA(AC$3),0,ROUND(INDEX(旅遊不便費率!$B$5:$CA$184,$A24,AC$3)*$A$3,0))</f>
        <v>0</v>
      </c>
      <c r="AD24" s="94">
        <f ca="1">IF(ISNA(AD$3),0,ROUND(INDEX(旅遊不便費率!$B$5:$CA$184,$A24,AD$3)*$A$3,0))</f>
        <v>0</v>
      </c>
      <c r="AE24" s="94">
        <f ca="1">IF(ISNA(AE$3),0,ROUND(INDEX(旅遊不便費率!$B$5:$CA$184,$A24,AE$3)*$A$3,0))</f>
        <v>0</v>
      </c>
      <c r="AF24" s="95">
        <f t="shared" ca="1" si="3"/>
        <v>587</v>
      </c>
      <c r="AG24" s="93">
        <f t="shared" ca="1" si="4"/>
        <v>495</v>
      </c>
      <c r="AH24" s="94"/>
      <c r="AI24" s="94"/>
      <c r="AJ24" s="94">
        <f ca="1">ROUND(VLOOKUP(AJ$3,費率表彙總!$F$4:$G$404,2,FALSE)*$B24*$A$2,0)</f>
        <v>0</v>
      </c>
      <c r="AK24" s="94">
        <f ca="1">ROUND(VLOOKUP(AK$3,費率表彙總!$H$4:$I$804,2,FALSE)*$B24*$A$2,0)</f>
        <v>0</v>
      </c>
      <c r="AL24" s="94">
        <f ca="1">IF(ISNA(AL$56),0,ROUND(INDEX(實支實付_總保費!$B$4:$AE$183,$A24,AL$56)*$A$2,0))</f>
        <v>0</v>
      </c>
      <c r="AM24" s="94">
        <f ca="1">IF(ISNA(AM$56),0,ROUND(INDEX(重大燒燙傷_總保費!$B$4:$AE$183,$A24,AM$56)*$A$2,0))</f>
        <v>0</v>
      </c>
      <c r="AN24" s="94" t="b">
        <f ca="1">IF(AN$3&lt;&gt;0,MAX(1,ROUND(VLOOKUP(AN$3,費率表彙總!$L$4:$O$34,2,FALSE)*$B24*$A$2,0))+MAX(1,ROUND(INDEX(海突甲門診_總保費!$B$4:$GS$183,$A24,AN$56)*$A$2,0)+MAX(1,ROUND(INDEX(海突甲急診_總保費!$B$4:$GS$183,$A24,AN$56)*$A$2,0),0)))</f>
        <v>0</v>
      </c>
      <c r="AO24" s="94">
        <f ca="1">IF(AO$3&lt;&gt;0,MAX(1,ROUND(VLOOKUP(AO$3,費率表彙總!$L$4:$R$34,5,FALSE)*$B24*$A$2,0))+MAX(1,ROUND(INDEX(海突乙門診_總保費!$B$4:$GS$183,$A24,AO$56)*$A$2,0)+MAX(1,ROUND(INDEX(海突乙急診_總保費!$B$4:$GS$183,$A24,AO$56)*$A$2,0),0)))</f>
        <v>457</v>
      </c>
      <c r="AP24" s="94">
        <f ca="1">ROUND(VLOOKUP(AP$3,費率表彙總!$S$4:$T$34,2,FALSE)*$B24*$A$2,0)</f>
        <v>0</v>
      </c>
      <c r="AQ24" s="94">
        <f ca="1">IF(ISNA(AQ$3),0,ROUND(INDEX(旅遊不便費率!$B$5:$CA$184,$A24,AQ$3)*$A$3,0))</f>
        <v>0</v>
      </c>
      <c r="AR24" s="94">
        <f ca="1">IF(ISNA(AR$3),0,ROUND(INDEX(旅遊不便費率!$B$5:$CA$184,$A24,AR$3)*$A$3,0))</f>
        <v>0</v>
      </c>
      <c r="AS24" s="94">
        <f ca="1">IF(ISNA(AS$3),0,ROUND(INDEX(旅遊不便費率!$B$5:$CA$184,$A24,AS$3)*$A$3,0))</f>
        <v>0</v>
      </c>
      <c r="AT24" s="94">
        <f ca="1">IF(ISNA(AT$3),0,ROUND(INDEX(旅遊不便費率!$B$5:$CA$184,$A24,AT$3)*$A$3,0))</f>
        <v>0</v>
      </c>
      <c r="AU24" s="95">
        <f t="shared" ca="1" si="5"/>
        <v>952</v>
      </c>
      <c r="AV24" s="93">
        <f t="shared" ca="1" si="6"/>
        <v>767</v>
      </c>
      <c r="AW24" s="94"/>
      <c r="AX24" s="94"/>
      <c r="AY24" s="94">
        <f ca="1">ROUND(VLOOKUP(AY$3,費率表彙總!$F$4:$G$404,2,FALSE)*$B24*$A$2,0)</f>
        <v>0</v>
      </c>
      <c r="AZ24" s="94">
        <f ca="1">ROUND(VLOOKUP(AZ$3,費率表彙總!$H$4:$I$804,2,FALSE)*$B24*$A$2,0)</f>
        <v>0</v>
      </c>
      <c r="BA24" s="94">
        <f ca="1">IF(ISNA(BA$56),0,ROUND(INDEX(實支實付_總保費!$B$4:$AE$183,$A24,BA$56)*$A$2,0))</f>
        <v>0</v>
      </c>
      <c r="BB24" s="94">
        <f ca="1">IF(ISNA(BB$56),0,ROUND(INDEX(重大燒燙傷_總保費!$B$4:$AE$183,$A24,BB$56)*$A$2,0))</f>
        <v>0</v>
      </c>
      <c r="BC24" s="94" t="b">
        <f ca="1">IF(BC$3&lt;&gt;0,MAX(1,ROUND(VLOOKUP(BC$3,費率表彙總!$L$4:$O$34,2,FALSE)*$B24*$A$2,0))+MAX(1,ROUND(INDEX(海突甲門診_總保費!$B$4:$GS$183,$A24,BC$56)*$A$2,0)+MAX(1,ROUND(INDEX(海突甲急診_總保費!$B$4:$GS$183,$A24,BC$56)*$A$2,0),0)))</f>
        <v>0</v>
      </c>
      <c r="BD24" s="94">
        <f ca="1">IF(BD$3&lt;&gt;0,MAX(1,ROUND(VLOOKUP(BD$3,費率表彙總!$L$4:$R$34,5,FALSE)*$B24*$A$2,0))+MAX(1,ROUND(INDEX(海突乙門診_總保費!$B$4:$GS$183,$A24,BD$56)*$A$2,0)+MAX(1,ROUND(INDEX(海突乙急診_總保費!$B$4:$GS$183,$A24,BD$56)*$A$2,0),0)))</f>
        <v>705</v>
      </c>
      <c r="BE24" s="94">
        <f ca="1">ROUND(VLOOKUP(BE$3,費率表彙總!$S$4:$T$34,2,FALSE)*$B24*$A$2,0)</f>
        <v>0</v>
      </c>
      <c r="BF24" s="94">
        <f ca="1">IF(ISNA(BF$3),0,ROUND(INDEX(旅遊不便費率!$B$5:$CA$184,$A24,BF$3)*$A$3,0))</f>
        <v>0</v>
      </c>
      <c r="BG24" s="94">
        <f ca="1">IF(ISNA(BG$3),0,ROUND(INDEX(旅遊不便費率!$B$5:$CA$184,$A24,BG$3)*$A$3,0))</f>
        <v>0</v>
      </c>
      <c r="BH24" s="94">
        <f ca="1">IF(ISNA(BH$3),0,ROUND(INDEX(旅遊不便費率!$B$5:$CA$184,$A24,BH$3)*$A$3,0))</f>
        <v>0</v>
      </c>
      <c r="BI24" s="94">
        <f ca="1">IF(ISNA(BI$3),0,ROUND(INDEX(旅遊不便費率!$B$5:$CA$184,$A24,BI$3)*$A$3,0))</f>
        <v>0</v>
      </c>
      <c r="BJ24" s="95">
        <f t="shared" ca="1" si="7"/>
        <v>1472</v>
      </c>
      <c r="BK24" s="93">
        <f t="shared" ca="1" si="8"/>
        <v>937</v>
      </c>
      <c r="BL24" s="94"/>
      <c r="BM24" s="94"/>
      <c r="BN24" s="94">
        <f ca="1">ROUND(VLOOKUP(BN$3,費率表彙總!$F$4:$G$404,2,FALSE)*$B24*$A$2,0)</f>
        <v>0</v>
      </c>
      <c r="BO24" s="94">
        <f ca="1">ROUND(VLOOKUP(BO$3,費率表彙總!$H$4:$I$804,2,FALSE)*$B24*$A$2,0)</f>
        <v>0</v>
      </c>
      <c r="BP24" s="94">
        <f ca="1">IF(ISNA(BP$56),0,ROUND(INDEX(實支實付_總保費!$B$4:$AE$183,$A24,BP$56)*$A$2,0))</f>
        <v>0</v>
      </c>
      <c r="BQ24" s="94">
        <f ca="1">IF(ISNA(BQ$56),0,ROUND(INDEX(重大燒燙傷_總保費!$B$4:$AE$183,$A24,BQ$56)*$A$2,0))</f>
        <v>0</v>
      </c>
      <c r="BR24" s="94" t="b">
        <f ca="1">IF(BR$3&lt;&gt;0,MAX(1,ROUND(VLOOKUP(BR$3,費率表彙總!$L$4:$O$34,2,FALSE)*$B24*$A$2,0))+MAX(1,ROUND(INDEX(海突甲門診_總保費!$B$4:$GS$183,$A24,BR$56)*$A$2,0)+MAX(1,ROUND(INDEX(海突甲急診_總保費!$B$4:$GS$183,$A24,BR$56)*$A$2,0),0)))</f>
        <v>0</v>
      </c>
      <c r="BS24" s="94">
        <f ca="1">IF(BS$3&lt;&gt;0,MAX(1,ROUND(VLOOKUP(BS$3,費率表彙總!$L$4:$R$34,5,FALSE)*$B24*$A$2,0))+MAX(1,ROUND(INDEX(海突乙門診_總保費!$B$4:$GS$183,$A24,BS$56)*$A$2,0)+MAX(1,ROUND(INDEX(海突乙急診_總保費!$B$4:$GS$183,$A24,BS$56)*$A$2,0),0)))</f>
        <v>859</v>
      </c>
      <c r="BT24" s="94">
        <f ca="1">ROUND(VLOOKUP(BT$3,費率表彙總!$S$4:$T$34,2,FALSE)*$B24*$A$2,0)</f>
        <v>0</v>
      </c>
      <c r="BU24" s="94">
        <f ca="1">IF(ISNA(BU$3),0,ROUND(INDEX(旅遊不便費率!$B$5:$CA$184,$A24,BU$3)*$A$3,0))</f>
        <v>0</v>
      </c>
      <c r="BV24" s="94">
        <f ca="1">IF(ISNA(BV$3),0,ROUND(INDEX(旅遊不便費率!$B$5:$CA$184,$A24,BV$3)*$A$3,0))</f>
        <v>0</v>
      </c>
      <c r="BW24" s="94">
        <f ca="1">IF(ISNA(BW$3),0,ROUND(INDEX(旅遊不便費率!$B$5:$CA$184,$A24,BW$3)*$A$3,0))</f>
        <v>0</v>
      </c>
      <c r="BX24" s="94">
        <f ca="1">IF(ISNA(BX$3),0,ROUND(INDEX(旅遊不便費率!$B$5:$CA$184,$A24,BX$3)*$A$3,0))</f>
        <v>0</v>
      </c>
      <c r="BY24" s="95">
        <f t="shared" ca="1" si="9"/>
        <v>1796</v>
      </c>
      <c r="BZ24" s="93">
        <f t="shared" ca="1" si="10"/>
        <v>206</v>
      </c>
      <c r="CA24" s="94"/>
      <c r="CB24" s="94"/>
      <c r="CC24" s="94">
        <f ca="1">ROUND(VLOOKUP(CC$3,費率表彙總!$F$4:$G$404,2,FALSE)*$B24*$A$2,0)</f>
        <v>0</v>
      </c>
      <c r="CD24" s="94">
        <f ca="1">ROUND(VLOOKUP(CD$3,費率表彙總!$H$4:$I$804,2,FALSE)*$B24*$A$2,0)</f>
        <v>0</v>
      </c>
      <c r="CE24" s="94">
        <f ca="1">IF(ISNA(CE$56),0,ROUND(INDEX(實支實付_總保費!$B$4:$AE$183,$A24,CE$56)*$A$2,0))</f>
        <v>34</v>
      </c>
      <c r="CF24" s="94">
        <f ca="1">IF(ISNA(CF$56),0,ROUND(INDEX(重大燒燙傷_總保費!$B$4:$AE$183,$A24,CF$56)*$A$2,0))</f>
        <v>2</v>
      </c>
      <c r="CG24" s="94" t="b">
        <f ca="1">IF(CG$3&lt;&gt;0,MAX(1,ROUND(VLOOKUP(CG$3,費率表彙總!$L$4:$O$34,2,FALSE)*$B24*$A$2,0))+MAX(1,ROUND(INDEX(海突甲門診_總保費!$B$4:$GS$183,$A24,CG$56)*$A$2,0)+MAX(1,ROUND(INDEX(海突甲急診_總保費!$B$4:$GS$183,$A24,CG$56)*$A$2,0),0)))</f>
        <v>0</v>
      </c>
      <c r="CH24" s="94" t="b">
        <f ca="1">IF(CH$3&lt;&gt;0,MAX(1,ROUND(VLOOKUP(CH$3,費率表彙總!$L$4:$R$34,5,FALSE)*$B24*$A$2,0))+MAX(1,ROUND(INDEX(海突乙門診_總保費!$B$4:$GS$183,$A24,CH$56)*$A$2,0)+MAX(1,ROUND(INDEX(海突乙急診_總保費!$B$4:$GS$183,$A24,CH$56)*$A$2,0),0)))</f>
        <v>0</v>
      </c>
      <c r="CI24" s="94">
        <f ca="1">ROUND(VLOOKUP(CI$3,費率表彙總!$S$4:$T$34,2,FALSE)*$B24*$A$2,0)</f>
        <v>0</v>
      </c>
      <c r="CJ24" s="94">
        <f ca="1">IF(ISNA(CJ$3),0,ROUND(INDEX(旅遊不便費率!$B$5:$CA$184,$A24,CJ$3)*$A$3,0))</f>
        <v>98</v>
      </c>
      <c r="CK24" s="94">
        <f ca="1">IF(ISNA(CK$3),0,ROUND(INDEX(旅遊不便費率!$B$5:$CA$184,$A24,CK$3)*$A$3,0))</f>
        <v>497</v>
      </c>
      <c r="CL24" s="94">
        <f ca="1">IF(ISNA(CL$3),0,ROUND(INDEX(旅遊不便費率!$B$5:$CA$184,$A24,CL$3)*$A$3,0))</f>
        <v>16</v>
      </c>
      <c r="CM24" s="94">
        <f ca="1">IF(ISNA(CM$3),0,ROUND(INDEX(旅遊不便費率!$B$5:$CA$184,$A24,CM$3)*$A$3,0))</f>
        <v>62</v>
      </c>
      <c r="CN24" s="95">
        <f t="shared" ca="1" si="11"/>
        <v>915</v>
      </c>
      <c r="CO24" s="93">
        <f t="shared" ca="1" si="12"/>
        <v>305</v>
      </c>
      <c r="CP24" s="94"/>
      <c r="CQ24" s="94"/>
      <c r="CR24" s="94">
        <f ca="1">ROUND(VLOOKUP(CR$3,費率表彙總!$F$4:$G$404,2,FALSE)*$B24*$A$2,0)</f>
        <v>0</v>
      </c>
      <c r="CS24" s="94">
        <f ca="1">ROUND(VLOOKUP(CS$3,費率表彙總!$H$4:$I$804,2,FALSE)*$B24*$A$2,0)</f>
        <v>0</v>
      </c>
      <c r="CT24" s="94">
        <f ca="1">IF(ISNA(CT$56),0,ROUND(INDEX(實支實付_總保費!$B$4:$AE$183,$A24,CT$56)*$A$2,0))</f>
        <v>34</v>
      </c>
      <c r="CU24" s="94">
        <f ca="1">IF(ISNA(CU$56),0,ROUND(INDEX(重大燒燙傷_總保費!$B$4:$AE$183,$A24,CU$56)*$A$2,0))</f>
        <v>2</v>
      </c>
      <c r="CV24" s="94" t="b">
        <f ca="1">IF(CV$3&lt;&gt;0,MAX(1,ROUND(VLOOKUP(CV$3,費率表彙總!$L$4:$O$34,2,FALSE)*$B24*$A$2,0))+MAX(1,ROUND(INDEX(海突甲門診_總保費!$B$4:$GS$183,$A24,CV$56)*$A$2,0)+MAX(1,ROUND(INDEX(海突甲急診_總保費!$B$4:$GS$183,$A24,CV$56)*$A$2,0),0)))</f>
        <v>0</v>
      </c>
      <c r="CW24" s="94" t="b">
        <f ca="1">IF(CW$3&lt;&gt;0,MAX(1,ROUND(VLOOKUP(CW$3,費率表彙總!$L$4:$R$34,5,FALSE)*$B24*$A$2,0))+MAX(1,ROUND(INDEX(海突乙門診_總保費!$B$4:$GS$183,$A24,CW$56)*$A$2,0)+MAX(1,ROUND(INDEX(海突乙急診_總保費!$B$4:$GS$183,$A24,CW$56)*$A$2,0),0)))</f>
        <v>0</v>
      </c>
      <c r="CX24" s="94">
        <f ca="1">ROUND(VLOOKUP(CX$3,費率表彙總!$S$4:$T$34,2,FALSE)*$B24*$A$2,0)</f>
        <v>0</v>
      </c>
      <c r="CY24" s="94">
        <f ca="1">IF(ISNA(CY$3),0,ROUND(INDEX(旅遊不便費率!$B$5:$CA$184,$A24,CY$3)*$A$3,0))</f>
        <v>98</v>
      </c>
      <c r="CZ24" s="94">
        <f ca="1">IF(ISNA(CZ$3),0,ROUND(INDEX(旅遊不便費率!$B$5:$CA$184,$A24,CZ$3)*$A$3,0))</f>
        <v>497</v>
      </c>
      <c r="DA24" s="94">
        <f ca="1">IF(ISNA(DA$3),0,ROUND(INDEX(旅遊不便費率!$B$5:$CA$184,$A24,DA$3)*$A$3,0))</f>
        <v>16</v>
      </c>
      <c r="DB24" s="94">
        <f ca="1">IF(ISNA(DB$3),0,ROUND(INDEX(旅遊不便費率!$B$5:$CA$184,$A24,DB$3)*$A$3,0))</f>
        <v>62</v>
      </c>
      <c r="DC24" s="95">
        <f t="shared" ca="1" si="13"/>
        <v>1014</v>
      </c>
      <c r="DD24" s="93">
        <f t="shared" ca="1" si="14"/>
        <v>495</v>
      </c>
      <c r="DE24" s="94"/>
      <c r="DF24" s="94"/>
      <c r="DG24" s="94">
        <f ca="1">ROUND(VLOOKUP(DG$3,費率表彙總!$F$4:$G$404,2,FALSE)*$B24*$A$2,0)</f>
        <v>0</v>
      </c>
      <c r="DH24" s="94">
        <f ca="1">ROUND(VLOOKUP(DH$3,費率表彙總!$H$4:$I$804,2,FALSE)*$B24*$A$2,0)</f>
        <v>0</v>
      </c>
      <c r="DI24" s="94">
        <f ca="1">IF(ISNA(DI$56),0,ROUND(INDEX(實支實付_總保費!$B$4:$AE$183,$A24,DI$56)*$A$2,0))</f>
        <v>34</v>
      </c>
      <c r="DJ24" s="94">
        <f ca="1">IF(ISNA(DJ$56),0,ROUND(INDEX(重大燒燙傷_總保費!$B$4:$AE$183,$A24,DJ$56)*$A$2,0))</f>
        <v>2</v>
      </c>
      <c r="DK24" s="94" t="b">
        <f ca="1">IF(DK$3&lt;&gt;0,MAX(1,ROUND(VLOOKUP(DK$3,費率表彙總!$L$4:$O$34,2,FALSE)*$B24*$A$2,0))+MAX(1,ROUND(INDEX(海突甲門診_總保費!$B$4:$GS$183,$A24,DK$56)*$A$2,0)+MAX(1,ROUND(INDEX(海突甲急診_總保費!$B$4:$GS$183,$A24,DK$56)*$A$2,0),0)))</f>
        <v>0</v>
      </c>
      <c r="DL24" s="94" t="b">
        <f ca="1">IF(DL$3&lt;&gt;0,MAX(1,ROUND(VLOOKUP(DL$3,費率表彙總!$L$4:$R$34,5,FALSE)*$B24*$A$2,0))+MAX(1,ROUND(INDEX(海突乙門診_總保費!$B$4:$GS$183,$A24,DL$56)*$A$2,0)+MAX(1,ROUND(INDEX(海突乙急診_總保費!$B$4:$GS$183,$A24,DL$56)*$A$2,0),0)))</f>
        <v>0</v>
      </c>
      <c r="DM24" s="94">
        <f ca="1">ROUND(VLOOKUP(DM$3,費率表彙總!$S$4:$T$34,2,FALSE)*$B24*$A$2,0)</f>
        <v>0</v>
      </c>
      <c r="DN24" s="94">
        <f ca="1">IF(ISNA(DN$3),0,ROUND(INDEX(旅遊不便費率!$B$5:$CA$184,$A24,DN$3)*$A$3,0))</f>
        <v>98</v>
      </c>
      <c r="DO24" s="94">
        <f ca="1">IF(ISNA(DO$3),0,ROUND(INDEX(旅遊不便費率!$B$5:$CA$184,$A24,DO$3)*$A$3,0))</f>
        <v>497</v>
      </c>
      <c r="DP24" s="94">
        <f ca="1">IF(ISNA(DP$3),0,ROUND(INDEX(旅遊不便費率!$B$5:$CA$184,$A24,DP$3)*$A$3,0))</f>
        <v>16</v>
      </c>
      <c r="DQ24" s="94">
        <f ca="1">IF(ISNA(DQ$3),0,ROUND(INDEX(旅遊不便費率!$B$5:$CA$184,$A24,DQ$3)*$A$3,0))</f>
        <v>62</v>
      </c>
      <c r="DR24" s="95">
        <f t="shared" ca="1" si="15"/>
        <v>1204</v>
      </c>
      <c r="DS24" s="93">
        <f t="shared" ca="1" si="16"/>
        <v>767</v>
      </c>
      <c r="DT24" s="94"/>
      <c r="DU24" s="94"/>
      <c r="DV24" s="94">
        <f ca="1">ROUND(VLOOKUP(DV$3,費率表彙總!$F$4:$G$404,2,FALSE)*$B24*$A$2,0)</f>
        <v>0</v>
      </c>
      <c r="DW24" s="94">
        <f ca="1">ROUND(VLOOKUP(DW$3,費率表彙總!$H$4:$I$804,2,FALSE)*$B24*$A$2,0)</f>
        <v>0</v>
      </c>
      <c r="DX24" s="94">
        <f ca="1">IF(ISNA(DX$56),0,ROUND(INDEX(實支實付_總保費!$B$4:$AE$183,$A24,DX$56)*$A$2,0))</f>
        <v>34</v>
      </c>
      <c r="DY24" s="94">
        <f ca="1">IF(ISNA(DY$56),0,ROUND(INDEX(重大燒燙傷_總保費!$B$4:$AE$183,$A24,DY$56)*$A$2,0))</f>
        <v>2</v>
      </c>
      <c r="DZ24" s="94" t="b">
        <f ca="1">IF(DZ$3&lt;&gt;0,MAX(1,ROUND(VLOOKUP(DZ$3,費率表彙總!$L$4:$O$34,2,FALSE)*$B24*$A$2,0))+MAX(1,ROUND(INDEX(海突甲門診_總保費!$B$4:$GS$183,$A24,DZ$56)*$A$2,0)+MAX(1,ROUND(INDEX(海突甲急診_總保費!$B$4:$GS$183,$A24,DZ$56)*$A$2,0),0)))</f>
        <v>0</v>
      </c>
      <c r="EA24" s="94" t="b">
        <f ca="1">IF(EA$3&lt;&gt;0,MAX(1,ROUND(VLOOKUP(EA$3,費率表彙總!$L$4:$R$34,5,FALSE)*$B24*$A$2,0))+MAX(1,ROUND(INDEX(海突乙門診_總保費!$B$4:$GS$183,$A24,EA$56)*$A$2,0)+MAX(1,ROUND(INDEX(海突乙急診_總保費!$B$4:$GS$183,$A24,EA$56)*$A$2,0),0)))</f>
        <v>0</v>
      </c>
      <c r="EB24" s="94">
        <f ca="1">ROUND(VLOOKUP(EB$3,費率表彙總!$S$4:$T$34,2,FALSE)*$B24*$A$2,0)</f>
        <v>0</v>
      </c>
      <c r="EC24" s="94">
        <f ca="1">IF(ISNA(EC$3),0,ROUND(INDEX(旅遊不便費率!$B$5:$CA$184,$A24,EC$3)*$A$3,0))</f>
        <v>98</v>
      </c>
      <c r="ED24" s="94">
        <f ca="1">IF(ISNA(ED$3),0,ROUND(INDEX(旅遊不便費率!$B$5:$CA$184,$A24,ED$3)*$A$3,0))</f>
        <v>497</v>
      </c>
      <c r="EE24" s="94">
        <f ca="1">IF(ISNA(EE$3),0,ROUND(INDEX(旅遊不便費率!$B$5:$CA$184,$A24,EE$3)*$A$3,0))</f>
        <v>16</v>
      </c>
      <c r="EF24" s="94">
        <f ca="1">IF(ISNA(EF$3),0,ROUND(INDEX(旅遊不便費率!$B$5:$CA$184,$A24,EF$3)*$A$3,0))</f>
        <v>62</v>
      </c>
      <c r="EG24" s="95">
        <f t="shared" ca="1" si="17"/>
        <v>1476</v>
      </c>
      <c r="EH24" s="93">
        <f t="shared" ca="1" si="18"/>
        <v>937</v>
      </c>
      <c r="EI24" s="94"/>
      <c r="EJ24" s="94"/>
      <c r="EK24" s="94">
        <f ca="1">ROUND(VLOOKUP(EK$3,費率表彙總!$F$4:$G$404,2,FALSE)*$B24*$A$2,0)</f>
        <v>0</v>
      </c>
      <c r="EL24" s="94">
        <f ca="1">ROUND(VLOOKUP(EL$3,費率表彙總!$H$4:$I$804,2,FALSE)*$B24*$A$2,0)</f>
        <v>0</v>
      </c>
      <c r="EM24" s="94">
        <f ca="1">IF(ISNA(EM$56),0,ROUND(INDEX(實支實付_總保費!$B$4:$AE$183,$A24,EM$56)*$A$2,0))</f>
        <v>34</v>
      </c>
      <c r="EN24" s="94">
        <f ca="1">IF(ISNA(EN$56),0,ROUND(INDEX(重大燒燙傷_總保費!$B$4:$AE$183,$A24,EN$56)*$A$2,0))</f>
        <v>2</v>
      </c>
      <c r="EO24" s="94" t="b">
        <f ca="1">IF(EO$3&lt;&gt;0,MAX(1,ROUND(VLOOKUP(EO$3,費率表彙總!$L$4:$O$34,2,FALSE)*$B24*$A$2,0))+MAX(1,ROUND(INDEX(海突甲門診_總保費!$B$4:$GS$183,$A24,EO$56)*$A$2,0)+MAX(1,ROUND(INDEX(海突甲急診_總保費!$B$4:$GS$183,$A24,EO$56)*$A$2,0),0)))</f>
        <v>0</v>
      </c>
      <c r="EP24" s="94" t="b">
        <f ca="1">IF(EP$3&lt;&gt;0,MAX(1,ROUND(VLOOKUP(EP$3,費率表彙總!$L$4:$R$34,5,FALSE)*$B24*$A$2,0))+MAX(1,ROUND(INDEX(海突乙門診_總保費!$B$4:$GS$183,$A24,EP$56)*$A$2,0)+MAX(1,ROUND(INDEX(海突乙急診_總保費!$B$4:$GS$183,$A24,EP$56)*$A$2,0),0)))</f>
        <v>0</v>
      </c>
      <c r="EQ24" s="94">
        <f ca="1">ROUND(VLOOKUP(EQ$3,費率表彙總!$S$4:$T$34,2,FALSE)*$B24*$A$2,0)</f>
        <v>0</v>
      </c>
      <c r="ER24" s="94">
        <f ca="1">IF(ISNA(ER$3),0,ROUND(INDEX(旅遊不便費率!$B$5:$CA$184,$A24,ER$3)*$A$3,0))</f>
        <v>98</v>
      </c>
      <c r="ES24" s="94">
        <f ca="1">IF(ISNA(ES$3),0,ROUND(INDEX(旅遊不便費率!$B$5:$CA$184,$A24,ES$3)*$A$3,0))</f>
        <v>497</v>
      </c>
      <c r="ET24" s="94">
        <f ca="1">IF(ISNA(ET$3),0,ROUND(INDEX(旅遊不便費率!$B$5:$CA$184,$A24,ET$3)*$A$3,0))</f>
        <v>16</v>
      </c>
      <c r="EU24" s="94">
        <f ca="1">IF(ISNA(EU$3),0,ROUND(INDEX(旅遊不便費率!$B$5:$CA$184,$A24,EU$3)*$A$3,0))</f>
        <v>62</v>
      </c>
      <c r="EV24" s="95">
        <f t="shared" ca="1" si="19"/>
        <v>1646</v>
      </c>
      <c r="EW24" s="93">
        <f t="shared" ca="1" si="20"/>
        <v>679</v>
      </c>
      <c r="EX24" s="94"/>
      <c r="EY24" s="94"/>
      <c r="EZ24" s="94">
        <f ca="1">ROUND(VLOOKUP(EZ$3,費率表彙總!$F$4:$G$404,2,FALSE)*$B24*$A$2,0)</f>
        <v>0</v>
      </c>
      <c r="FA24" s="94">
        <f ca="1">ROUND(VLOOKUP(FA$3,費率表彙總!$H$4:$I$804,2,FALSE)*$B24*$A$2,0)</f>
        <v>0</v>
      </c>
      <c r="FB24" s="94">
        <f ca="1">IF(ISNA(FB$56),0,ROUND(INDEX(實支實付_總保費!$B$4:$AE$183,$A24,FB$56)*$A$2,0))</f>
        <v>450</v>
      </c>
      <c r="FC24" s="94">
        <f ca="1">IF(ISNA(FC$56),0,ROUND(INDEX(重大燒燙傷_總保費!$B$4:$AE$183,$A24,FC$56)*$A$2,0))</f>
        <v>29</v>
      </c>
      <c r="FD24" s="94" t="b">
        <f ca="1">IF(FD$3&lt;&gt;0,MAX(1,ROUND(VLOOKUP(FD$3,費率表彙總!$L$4:$O$34,2,FALSE)*$B24*$A$2,0))+MAX(1,ROUND(INDEX(海突甲門診_總保費!$B$4:$GS$183,$A24,FD$56)*$A$2,0)+MAX(1,ROUND(INDEX(海突甲急診_總保費!$B$4:$GS$183,$A24,FD$56)*$A$2,0),0)))</f>
        <v>0</v>
      </c>
      <c r="FE24" s="94">
        <f ca="1">IF(FE$3&lt;&gt;0,MAX(1,ROUND(VLOOKUP(FE$3,費率表彙總!$L$4:$R$34,5,FALSE)*$B24*$A$2,0))+MAX(1,ROUND(INDEX(海突乙門診_總保費!$B$4:$GS$183,$A24,FE$56)*$A$2,0)+MAX(1,ROUND(INDEX(海突乙急診_總保費!$B$4:$GS$183,$A24,FE$56)*$A$2,0),0)))</f>
        <v>1030</v>
      </c>
      <c r="FF24" s="94">
        <f ca="1">ROUND(VLOOKUP(FF$3,費率表彙總!$S$4:$T$34,2,FALSE)*$B24*$A$2,0)</f>
        <v>0</v>
      </c>
      <c r="FG24" s="94">
        <f ca="1">IF(ISNA(FG$3),0,ROUND(INDEX(旅遊不便費率!$B$5:$CA$184,$A24,FG$3)*$A$3,0))</f>
        <v>98</v>
      </c>
      <c r="FH24" s="94">
        <f ca="1">IF(ISNA(FH$3),0,ROUND(INDEX(旅遊不便費率!$B$5:$CA$184,$A24,FH$3)*$A$3,0))</f>
        <v>777</v>
      </c>
      <c r="FI24" s="94">
        <f ca="1">IF(ISNA(FI$3),0,ROUND(INDEX(旅遊不便費率!$B$5:$CA$184,$A24,FI$3)*$A$3,0))</f>
        <v>37</v>
      </c>
      <c r="FJ24" s="94">
        <f ca="1">IF(ISNA(FJ$3),0,ROUND(INDEX(旅遊不便費率!$B$5:$CA$184,$A24,FJ$3)*$A$3,0))</f>
        <v>120</v>
      </c>
      <c r="FK24" s="95">
        <f t="shared" ca="1" si="21"/>
        <v>3220</v>
      </c>
      <c r="FL24" s="93">
        <f t="shared" ca="1" si="22"/>
        <v>305</v>
      </c>
      <c r="FM24" s="94"/>
      <c r="FN24" s="94"/>
      <c r="FO24" s="94">
        <f ca="1">ROUND(VLOOKUP(FO$3,費率表彙總!$F$4:$G$404,2,FALSE)*$B24*$A$2,0)</f>
        <v>0</v>
      </c>
      <c r="FP24" s="94">
        <f ca="1">ROUND(VLOOKUP(FP$3,費率表彙總!$H$4:$I$804,2,FALSE)*$B24*$A$2,0)</f>
        <v>0</v>
      </c>
      <c r="FQ24" s="94">
        <f ca="1">IF(ISNA(FQ$56),0,ROUND(INDEX(實支實付_總保費!$B$4:$AE$183,$A24,FQ$56)*$A$2,0))</f>
        <v>96</v>
      </c>
      <c r="FR24" s="94">
        <f ca="1">IF(ISNA(FR$56),0,ROUND(INDEX(重大燒燙傷_總保費!$B$4:$AE$183,$A24,FR$56)*$A$2,0))</f>
        <v>6</v>
      </c>
      <c r="FS24" s="94" t="b">
        <f ca="1">IF(FS$3&lt;&gt;0,MAX(1,ROUND(VLOOKUP(FS$3,費率表彙總!$L$4:$O$34,2,FALSE)*$B24*$A$2,0))+MAX(1,ROUND(INDEX(海突甲門診_總保費!$B$4:$GS$183,$A24,FS$56)*$A$2,0)+MAX(1,ROUND(INDEX(海突甲急診_總保費!$B$4:$GS$183,$A24,FS$56)*$A$2,0),0)))</f>
        <v>0</v>
      </c>
      <c r="FT24" s="94">
        <f ca="1">IF(FT$3&lt;&gt;0,MAX(1,ROUND(VLOOKUP(FT$3,費率表彙總!$L$4:$R$34,5,FALSE)*$B24*$A$2,0))+MAX(1,ROUND(INDEX(海突乙門診_總保費!$B$4:$GS$183,$A24,FT$56)*$A$2,0)+MAX(1,ROUND(INDEX(海突乙急診_總保費!$B$4:$GS$183,$A24,FT$56)*$A$2,0),0)))</f>
        <v>540</v>
      </c>
      <c r="FU24" s="94">
        <f ca="1">ROUND(VLOOKUP(FU$3,費率表彙總!$S$4:$T$34,2,FALSE)*$B24*$A$2,0)</f>
        <v>0</v>
      </c>
      <c r="FV24" s="94">
        <f ca="1">IF(ISNA(FV$3),0,ROUND(INDEX(旅遊不便費率!$B$5:$CA$184,$A24,FV$3)*$A$3,0))</f>
        <v>98</v>
      </c>
      <c r="FW24" s="94">
        <f ca="1">IF(ISNA(FW$3),0,ROUND(INDEX(旅遊不便費率!$B$5:$CA$184,$A24,FW$3)*$A$3,0))</f>
        <v>777</v>
      </c>
      <c r="FX24" s="94">
        <f ca="1">IF(ISNA(FX$3),0,ROUND(INDEX(旅遊不便費率!$B$5:$CA$184,$A24,FX$3)*$A$3,0))</f>
        <v>37</v>
      </c>
      <c r="FY24" s="94">
        <f ca="1">IF(ISNA(FY$3),0,ROUND(INDEX(旅遊不便費率!$B$5:$CA$184,$A24,FY$3)*$A$3,0))</f>
        <v>120</v>
      </c>
      <c r="FZ24" s="95">
        <f t="shared" ca="1" si="23"/>
        <v>1979</v>
      </c>
      <c r="GA24" s="93">
        <f t="shared" ca="1" si="24"/>
        <v>495</v>
      </c>
      <c r="GB24" s="94"/>
      <c r="GC24" s="94"/>
      <c r="GD24" s="94">
        <f ca="1">ROUND(VLOOKUP(GD$3,費率表彙總!$F$4:$G$404,2,FALSE)*$B24*$A$2,0)</f>
        <v>0</v>
      </c>
      <c r="GE24" s="94">
        <f ca="1">ROUND(VLOOKUP(GE$3,費率表彙總!$H$4:$I$804,2,FALSE)*$B24*$A$2,0)</f>
        <v>0</v>
      </c>
      <c r="GF24" s="94">
        <f ca="1">IF(ISNA(GF$56),0,ROUND(INDEX(實支實付_總保費!$B$4:$AE$183,$A24,GF$56)*$A$2,0))</f>
        <v>158</v>
      </c>
      <c r="GG24" s="94">
        <f ca="1">IF(ISNA(GG$56),0,ROUND(INDEX(重大燒燙傷_總保費!$B$4:$AE$183,$A24,GG$56)*$A$2,0))</f>
        <v>10</v>
      </c>
      <c r="GH24" s="94" t="b">
        <f ca="1">IF(GH$3&lt;&gt;0,MAX(1,ROUND(VLOOKUP(GH$3,費率表彙總!$L$4:$O$34,2,FALSE)*$B24*$A$2,0))+MAX(1,ROUND(INDEX(海突甲門診_總保費!$B$4:$GS$183,$A24,GH$56)*$A$2,0)+MAX(1,ROUND(INDEX(海突甲急診_總保費!$B$4:$GS$183,$A24,GH$56)*$A$2,0),0)))</f>
        <v>0</v>
      </c>
      <c r="GI24" s="94">
        <f ca="1">IF(GI$3&lt;&gt;0,MAX(1,ROUND(VLOOKUP(GI$3,費率表彙總!$L$4:$R$34,5,FALSE)*$B24*$A$2,0))+MAX(1,ROUND(INDEX(海突乙門診_總保費!$B$4:$GS$183,$A24,GI$56)*$A$2,0)+MAX(1,ROUND(INDEX(海突乙急診_總保費!$B$4:$GS$183,$A24,GI$56)*$A$2,0),0)))</f>
        <v>859</v>
      </c>
      <c r="GJ24" s="94">
        <f ca="1">ROUND(VLOOKUP(GJ$3,費率表彙總!$S$4:$T$34,2,FALSE)*$B24*$A$2,0)</f>
        <v>0</v>
      </c>
      <c r="GK24" s="94">
        <f ca="1">IF(ISNA(GK$3),0,ROUND(INDEX(旅遊不便費率!$B$5:$CA$184,$A24,GK$3)*$A$3,0))</f>
        <v>98</v>
      </c>
      <c r="GL24" s="94">
        <f ca="1">IF(ISNA(GL$3),0,ROUND(INDEX(旅遊不便費率!$B$5:$CA$184,$A24,GL$3)*$A$3,0))</f>
        <v>777</v>
      </c>
      <c r="GM24" s="94">
        <f ca="1">IF(ISNA(GM$3),0,ROUND(INDEX(旅遊不便費率!$B$5:$CA$184,$A24,GM$3)*$A$3,0))</f>
        <v>37</v>
      </c>
      <c r="GN24" s="94">
        <f ca="1">IF(ISNA(GN$3),0,ROUND(INDEX(旅遊不便費率!$B$5:$CA$184,$A24,GN$3)*$A$3,0))</f>
        <v>120</v>
      </c>
      <c r="GO24" s="95">
        <f t="shared" ca="1" si="25"/>
        <v>2554</v>
      </c>
      <c r="GP24" s="93">
        <f t="shared" ca="1" si="26"/>
        <v>495</v>
      </c>
      <c r="GQ24" s="94"/>
      <c r="GR24" s="94"/>
      <c r="GS24" s="94">
        <f ca="1">ROUND(VLOOKUP(GS$3,費率表彙總!$F$4:$G$404,2,FALSE)*$B24*$A$2,0)</f>
        <v>0</v>
      </c>
      <c r="GT24" s="94">
        <f ca="1">ROUND(VLOOKUP(GT$3,費率表彙總!$H$4:$I$804,2,FALSE)*$B24*$A$2,0)</f>
        <v>0</v>
      </c>
      <c r="GU24" s="94">
        <f ca="1">IF(ISNA(GU$56),0,ROUND(INDEX(實支實付_總保費!$B$4:$AE$183,$A24,GU$56)*$A$2,0))</f>
        <v>298</v>
      </c>
      <c r="GV24" s="94">
        <f ca="1">IF(ISNA(GV$56),0,ROUND(INDEX(重大燒燙傷_總保費!$B$4:$AE$183,$A24,GV$56)*$A$2,0))</f>
        <v>19</v>
      </c>
      <c r="GW24" s="94" t="b">
        <f ca="1">IF(GW$3&lt;&gt;0,MAX(1,ROUND(VLOOKUP(GW$3,費率表彙總!$L$4:$O$34,2,FALSE)*$B24*$A$2,0))+MAX(1,ROUND(INDEX(海突甲門診_總保費!$B$4:$GS$183,$A24,GW$56)*$A$2,0)+MAX(1,ROUND(INDEX(海突甲急診_總保費!$B$4:$GS$183,$A24,GW$56)*$A$2,0),0)))</f>
        <v>0</v>
      </c>
      <c r="GX24" s="94">
        <f ca="1">IF(GX$3&lt;&gt;0,MAX(1,ROUND(VLOOKUP(GX$3,費率表彙總!$L$4:$R$34,5,FALSE)*$B24*$A$2,0))+MAX(1,ROUND(INDEX(海突乙門診_總保費!$B$4:$GS$183,$A24,GX$56)*$A$2,0)+MAX(1,ROUND(INDEX(海突乙急診_總保費!$B$4:$GS$183,$A24,GX$56)*$A$2,0),0)))</f>
        <v>540</v>
      </c>
      <c r="GY24" s="94">
        <f ca="1">ROUND(VLOOKUP(GY$3,費率表彙總!$S$4:$T$34,2,FALSE)*$B24*$A$2,0)</f>
        <v>0</v>
      </c>
      <c r="GZ24" s="94">
        <f ca="1">IF(ISNA(GZ$3),0,ROUND(INDEX(旅遊不便費率!$B$5:$CA$184,$A24,GZ$3)*$A$3,0))</f>
        <v>98</v>
      </c>
      <c r="HA24" s="94">
        <f ca="1">IF(ISNA(HA$3),0,ROUND(INDEX(旅遊不便費率!$B$5:$CA$184,$A24,HA$3)*$A$3,0))</f>
        <v>777</v>
      </c>
      <c r="HB24" s="94">
        <f ca="1">IF(ISNA(HB$3),0,ROUND(INDEX(旅遊不便費率!$B$5:$CA$184,$A24,HB$3)*$A$3,0))</f>
        <v>37</v>
      </c>
      <c r="HC24" s="94">
        <f ca="1">IF(ISNA(HC$3),0,ROUND(INDEX(旅遊不便費率!$B$5:$CA$184,$A24,HC$3)*$A$3,0))</f>
        <v>120</v>
      </c>
      <c r="HD24" s="95">
        <f t="shared" ca="1" si="27"/>
        <v>2384</v>
      </c>
      <c r="HE24" s="93">
        <f t="shared" ca="1" si="28"/>
        <v>495</v>
      </c>
      <c r="HF24" s="94"/>
      <c r="HG24" s="94"/>
      <c r="HH24" s="94">
        <f ca="1">ROUND(VLOOKUP(HH$3,費率表彙總!$F$4:$G$404,2,FALSE)*$B24*$A$2,0)</f>
        <v>0</v>
      </c>
      <c r="HI24" s="94">
        <f ca="1">ROUND(VLOOKUP(HI$3,費率表彙總!$H$4:$I$804,2,FALSE)*$B24*$A$2,0)</f>
        <v>0</v>
      </c>
      <c r="HJ24" s="94">
        <f ca="1">IF(ISNA(HJ$56),0,ROUND(INDEX(實支實付_總保費!$B$4:$AE$183,$A24,HJ$56)*$A$2,0))</f>
        <v>298</v>
      </c>
      <c r="HK24" s="94">
        <f ca="1">IF(ISNA(HK$56),0,ROUND(INDEX(重大燒燙傷_總保費!$B$4:$AE$183,$A24,HK$56)*$A$2,0))</f>
        <v>19</v>
      </c>
      <c r="HL24" s="94" t="b">
        <f ca="1">IF(HL$3&lt;&gt;0,MAX(1,ROUND(VLOOKUP(HL$3,費率表彙總!$L$4:$O$34,2,FALSE)*$B24*$A$2,0))+MAX(1,ROUND(INDEX(海突甲門診_總保費!$B$4:$GS$183,$A24,HL$56)*$A$2,0)+MAX(1,ROUND(INDEX(海突甲急診_總保費!$B$4:$GS$183,$A24,HL$56)*$A$2,0),0)))</f>
        <v>0</v>
      </c>
      <c r="HM24" s="94">
        <f ca="1">IF(HM$3&lt;&gt;0,MAX(1,ROUND(VLOOKUP(HM$3,費率表彙總!$L$4:$R$34,5,FALSE)*$B24*$A$2,0))+MAX(1,ROUND(INDEX(海突乙門診_總保費!$B$4:$GS$183,$A24,HM$56)*$A$2,0)+MAX(1,ROUND(INDEX(海突乙急診_總保費!$B$4:$GS$183,$A24,HM$56)*$A$2,0),0)))</f>
        <v>540</v>
      </c>
      <c r="HN24" s="94">
        <f ca="1">ROUND(VLOOKUP(HN$3,費率表彙總!$S$4:$T$34,2,FALSE)*$B24*$A$2,0)</f>
        <v>0</v>
      </c>
      <c r="HO24" s="94">
        <f ca="1">IF(ISNA(HO$3),0,ROUND(INDEX(旅遊不便費率!$B$5:$CA$184,$A24,HO$3)*$A$3,0))</f>
        <v>98</v>
      </c>
      <c r="HP24" s="94">
        <f ca="1">IF(ISNA(HP$3),0,ROUND(INDEX(旅遊不便費率!$B$5:$CA$184,$A24,HP$3)*$A$3,0))</f>
        <v>777</v>
      </c>
      <c r="HQ24" s="94">
        <f ca="1">IF(ISNA(HQ$3),0,ROUND(INDEX(旅遊不便費率!$B$5:$CA$184,$A24,HQ$3)*$A$3,0))</f>
        <v>37</v>
      </c>
      <c r="HR24" s="94">
        <f ca="1">IF(ISNA(HR$3),0,ROUND(INDEX(旅遊不便費率!$B$5:$CA$184,$A24,HR$3)*$A$3,0))</f>
        <v>120</v>
      </c>
      <c r="HS24" s="95">
        <f t="shared" ca="1" si="29"/>
        <v>2384</v>
      </c>
    </row>
    <row r="25" spans="1:227">
      <c r="A25" s="83">
        <v>21</v>
      </c>
      <c r="B25" s="104">
        <f>VLOOKUP(A25,費率表彙總!$A$4:$B$183,2,FALSE)</f>
        <v>0.31900000000000001</v>
      </c>
      <c r="C25" s="93">
        <f t="shared" ca="1" si="0"/>
        <v>314</v>
      </c>
      <c r="D25" s="94"/>
      <c r="E25" s="94"/>
      <c r="F25" s="94">
        <f ca="1">ROUND(VLOOKUP(F$3,費率表彙總!$F$4:$G$404,2,FALSE)*$B25*$A$2,0)</f>
        <v>0</v>
      </c>
      <c r="G25" s="94">
        <f ca="1">ROUND(VLOOKUP(G$3,費率表彙總!$H$4:$I$804,2,FALSE)*$B25*$A$2,0)</f>
        <v>0</v>
      </c>
      <c r="H25" s="94">
        <f ca="1">IF(ISNA(H$56),0,ROUND(INDEX(實支實付_總保費!$B$4:$AE$183,$A25,H$56)*$A$2,0))</f>
        <v>0</v>
      </c>
      <c r="I25" s="94">
        <f ca="1">IF(ISNA(I$56),0,ROUND(INDEX(重大燒燙傷_總保費!$B$4:$AE$183,$A25,I$56)*$A$2,0))</f>
        <v>0</v>
      </c>
      <c r="J25" s="94" t="b">
        <f ca="1">IF(J$3&lt;&gt;0,MAX(1,ROUND(VLOOKUP(J$3,費率表彙總!$L$4:$O$34,2,FALSE)*$B25*$A$2,0))+MAX(1,ROUND(INDEX(海突甲門診_總保費!$B$4:$GS$183,$A25,J$56)*$A$2,0)+MAX(1,ROUND(INDEX(海突甲急診_總保費!$B$4:$GS$183,$A25,J$56)*$A$2,0),0)))</f>
        <v>0</v>
      </c>
      <c r="K25" s="94">
        <f ca="1">IF(K$3&lt;&gt;0,MAX(1,ROUND(VLOOKUP(K$3,費率表彙總!$L$4:$R$34,5,FALSE)*$B25*$A$2,0))+MAX(1,ROUND(INDEX(海突乙門診_總保費!$B$4:$GS$183,$A25,K$56)*$A$2,0)+MAX(1,ROUND(INDEX(海突乙急診_總保費!$B$4:$GS$183,$A25,K$56)*$A$2,0),0)))</f>
        <v>291</v>
      </c>
      <c r="L25" s="94">
        <f ca="1">ROUND(VLOOKUP(L$3,費率表彙總!$S$4:$T$34,2,FALSE)*$B25*$A$2,0)</f>
        <v>0</v>
      </c>
      <c r="M25" s="94">
        <f ca="1">IF(ISNA(M$3),0,ROUND(INDEX(旅遊不便費率!$B$5:$CA$184,$A25,M$3)*$A$3,0))</f>
        <v>0</v>
      </c>
      <c r="N25" s="94">
        <f ca="1">IF(ISNA(N$3),0,ROUND(INDEX(旅遊不便費率!$B$5:$CA$184,$A25,N$3)*$A$3,0))</f>
        <v>0</v>
      </c>
      <c r="O25" s="94">
        <f ca="1">IF(ISNA(O$3),0,ROUND(INDEX(旅遊不便費率!$B$5:$CA$184,$A25,O$3)*$A$3,0))</f>
        <v>0</v>
      </c>
      <c r="P25" s="94">
        <f ca="1">IF(ISNA(P$3),0,ROUND(INDEX(旅遊不便費率!$B$5:$CA$184,$A25,P$3)*$A$3,0))</f>
        <v>0</v>
      </c>
      <c r="Q25" s="95">
        <f t="shared" ca="1" si="1"/>
        <v>605</v>
      </c>
      <c r="R25" s="93">
        <f t="shared" ca="1" si="2"/>
        <v>314</v>
      </c>
      <c r="S25" s="94"/>
      <c r="T25" s="94"/>
      <c r="U25" s="94">
        <f ca="1">ROUND(VLOOKUP(U$3,費率表彙總!$F$4:$G$404,2,FALSE)*$B25*$A$2,0)</f>
        <v>0</v>
      </c>
      <c r="V25" s="94">
        <f ca="1">ROUND(VLOOKUP(V$3,費率表彙總!$H$4:$I$804,2,FALSE)*$B25*$A$2,0)</f>
        <v>0</v>
      </c>
      <c r="W25" s="94">
        <f ca="1">IF(ISNA(W$56),0,ROUND(INDEX(實支實付_總保費!$B$4:$AE$183,$A25,W$56)*$A$2,0))</f>
        <v>0</v>
      </c>
      <c r="X25" s="94">
        <f ca="1">IF(ISNA(X$56),0,ROUND(INDEX(重大燒燙傷_總保費!$B$4:$AE$183,$A25,X$56)*$A$2,0))</f>
        <v>0</v>
      </c>
      <c r="Y25" s="94" t="b">
        <f ca="1">IF(Y$3&lt;&gt;0,MAX(1,ROUND(VLOOKUP(Y$3,費率表彙總!$L$4:$O$34,2,FALSE)*$B25*$A$2,0))+MAX(1,ROUND(INDEX(海突甲門診_總保費!$B$4:$GS$183,$A25,Y$56)*$A$2,0)+MAX(1,ROUND(INDEX(海突甲急診_總保費!$B$4:$GS$183,$A25,Y$56)*$A$2,0),0)))</f>
        <v>0</v>
      </c>
      <c r="Z25" s="94">
        <f ca="1">IF(Z$3&lt;&gt;0,MAX(1,ROUND(VLOOKUP(Z$3,費率表彙總!$L$4:$R$34,5,FALSE)*$B25*$A$2,0))+MAX(1,ROUND(INDEX(海突乙門診_總保費!$B$4:$GS$183,$A25,Z$56)*$A$2,0)+MAX(1,ROUND(INDEX(海突乙急診_總保費!$B$4:$GS$183,$A25,Z$56)*$A$2,0),0)))</f>
        <v>291</v>
      </c>
      <c r="AA25" s="94">
        <f ca="1">ROUND(VLOOKUP(AA$3,費率表彙總!$S$4:$T$34,2,FALSE)*$B25*$A$2,0)</f>
        <v>0</v>
      </c>
      <c r="AB25" s="94">
        <f ca="1">IF(ISNA(AB$3),0,ROUND(INDEX(旅遊不便費率!$B$5:$CA$184,$A25,AB$3)*$A$3,0))</f>
        <v>0</v>
      </c>
      <c r="AC25" s="94">
        <f ca="1">IF(ISNA(AC$3),0,ROUND(INDEX(旅遊不便費率!$B$5:$CA$184,$A25,AC$3)*$A$3,0))</f>
        <v>0</v>
      </c>
      <c r="AD25" s="94">
        <f ca="1">IF(ISNA(AD$3),0,ROUND(INDEX(旅遊不便費率!$B$5:$CA$184,$A25,AD$3)*$A$3,0))</f>
        <v>0</v>
      </c>
      <c r="AE25" s="94">
        <f ca="1">IF(ISNA(AE$3),0,ROUND(INDEX(旅遊不便費率!$B$5:$CA$184,$A25,AE$3)*$A$3,0))</f>
        <v>0</v>
      </c>
      <c r="AF25" s="95">
        <f t="shared" ca="1" si="3"/>
        <v>605</v>
      </c>
      <c r="AG25" s="93">
        <f t="shared" ca="1" si="4"/>
        <v>509</v>
      </c>
      <c r="AH25" s="94"/>
      <c r="AI25" s="94"/>
      <c r="AJ25" s="94">
        <f ca="1">ROUND(VLOOKUP(AJ$3,費率表彙總!$F$4:$G$404,2,FALSE)*$B25*$A$2,0)</f>
        <v>0</v>
      </c>
      <c r="AK25" s="94">
        <f ca="1">ROUND(VLOOKUP(AK$3,費率表彙總!$H$4:$I$804,2,FALSE)*$B25*$A$2,0)</f>
        <v>0</v>
      </c>
      <c r="AL25" s="94">
        <f ca="1">IF(ISNA(AL$56),0,ROUND(INDEX(實支實付_總保費!$B$4:$AE$183,$A25,AL$56)*$A$2,0))</f>
        <v>0</v>
      </c>
      <c r="AM25" s="94">
        <f ca="1">IF(ISNA(AM$56),0,ROUND(INDEX(重大燒燙傷_總保費!$B$4:$AE$183,$A25,AM$56)*$A$2,0))</f>
        <v>0</v>
      </c>
      <c r="AN25" s="94" t="b">
        <f ca="1">IF(AN$3&lt;&gt;0,MAX(1,ROUND(VLOOKUP(AN$3,費率表彙總!$L$4:$O$34,2,FALSE)*$B25*$A$2,0))+MAX(1,ROUND(INDEX(海突甲門診_總保費!$B$4:$GS$183,$A25,AN$56)*$A$2,0)+MAX(1,ROUND(INDEX(海突甲急診_總保費!$B$4:$GS$183,$A25,AN$56)*$A$2,0),0)))</f>
        <v>0</v>
      </c>
      <c r="AO25" s="94">
        <f ca="1">IF(AO$3&lt;&gt;0,MAX(1,ROUND(VLOOKUP(AO$3,費率表彙總!$L$4:$R$34,5,FALSE)*$B25*$A$2,0))+MAX(1,ROUND(INDEX(海突乙門診_總保費!$B$4:$GS$183,$A25,AO$56)*$A$2,0)+MAX(1,ROUND(INDEX(海突乙急診_總保費!$B$4:$GS$183,$A25,AO$56)*$A$2,0),0)))</f>
        <v>470</v>
      </c>
      <c r="AP25" s="94">
        <f ca="1">ROUND(VLOOKUP(AP$3,費率表彙總!$S$4:$T$34,2,FALSE)*$B25*$A$2,0)</f>
        <v>0</v>
      </c>
      <c r="AQ25" s="94">
        <f ca="1">IF(ISNA(AQ$3),0,ROUND(INDEX(旅遊不便費率!$B$5:$CA$184,$A25,AQ$3)*$A$3,0))</f>
        <v>0</v>
      </c>
      <c r="AR25" s="94">
        <f ca="1">IF(ISNA(AR$3),0,ROUND(INDEX(旅遊不便費率!$B$5:$CA$184,$A25,AR$3)*$A$3,0))</f>
        <v>0</v>
      </c>
      <c r="AS25" s="94">
        <f ca="1">IF(ISNA(AS$3),0,ROUND(INDEX(旅遊不便費率!$B$5:$CA$184,$A25,AS$3)*$A$3,0))</f>
        <v>0</v>
      </c>
      <c r="AT25" s="94">
        <f ca="1">IF(ISNA(AT$3),0,ROUND(INDEX(旅遊不便費率!$B$5:$CA$184,$A25,AT$3)*$A$3,0))</f>
        <v>0</v>
      </c>
      <c r="AU25" s="95">
        <f t="shared" ca="1" si="5"/>
        <v>979</v>
      </c>
      <c r="AV25" s="93">
        <f t="shared" ca="1" si="6"/>
        <v>789</v>
      </c>
      <c r="AW25" s="94"/>
      <c r="AX25" s="94"/>
      <c r="AY25" s="94">
        <f ca="1">ROUND(VLOOKUP(AY$3,費率表彙總!$F$4:$G$404,2,FALSE)*$B25*$A$2,0)</f>
        <v>0</v>
      </c>
      <c r="AZ25" s="94">
        <f ca="1">ROUND(VLOOKUP(AZ$3,費率表彙總!$H$4:$I$804,2,FALSE)*$B25*$A$2,0)</f>
        <v>0</v>
      </c>
      <c r="BA25" s="94">
        <f ca="1">IF(ISNA(BA$56),0,ROUND(INDEX(實支實付_總保費!$B$4:$AE$183,$A25,BA$56)*$A$2,0))</f>
        <v>0</v>
      </c>
      <c r="BB25" s="94">
        <f ca="1">IF(ISNA(BB$56),0,ROUND(INDEX(重大燒燙傷_總保費!$B$4:$AE$183,$A25,BB$56)*$A$2,0))</f>
        <v>0</v>
      </c>
      <c r="BC25" s="94" t="b">
        <f ca="1">IF(BC$3&lt;&gt;0,MAX(1,ROUND(VLOOKUP(BC$3,費率表彙總!$L$4:$O$34,2,FALSE)*$B25*$A$2,0))+MAX(1,ROUND(INDEX(海突甲門診_總保費!$B$4:$GS$183,$A25,BC$56)*$A$2,0)+MAX(1,ROUND(INDEX(海突甲急診_總保費!$B$4:$GS$183,$A25,BC$56)*$A$2,0),0)))</f>
        <v>0</v>
      </c>
      <c r="BD25" s="94">
        <f ca="1">IF(BD$3&lt;&gt;0,MAX(1,ROUND(VLOOKUP(BD$3,費率表彙總!$L$4:$R$34,5,FALSE)*$B25*$A$2,0))+MAX(1,ROUND(INDEX(海突乙門診_總保費!$B$4:$GS$183,$A25,BD$56)*$A$2,0)+MAX(1,ROUND(INDEX(海突乙急診_總保費!$B$4:$GS$183,$A25,BD$56)*$A$2,0),0)))</f>
        <v>724</v>
      </c>
      <c r="BE25" s="94">
        <f ca="1">ROUND(VLOOKUP(BE$3,費率表彙總!$S$4:$T$34,2,FALSE)*$B25*$A$2,0)</f>
        <v>0</v>
      </c>
      <c r="BF25" s="94">
        <f ca="1">IF(ISNA(BF$3),0,ROUND(INDEX(旅遊不便費率!$B$5:$CA$184,$A25,BF$3)*$A$3,0))</f>
        <v>0</v>
      </c>
      <c r="BG25" s="94">
        <f ca="1">IF(ISNA(BG$3),0,ROUND(INDEX(旅遊不便費率!$B$5:$CA$184,$A25,BG$3)*$A$3,0))</f>
        <v>0</v>
      </c>
      <c r="BH25" s="94">
        <f ca="1">IF(ISNA(BH$3),0,ROUND(INDEX(旅遊不便費率!$B$5:$CA$184,$A25,BH$3)*$A$3,0))</f>
        <v>0</v>
      </c>
      <c r="BI25" s="94">
        <f ca="1">IF(ISNA(BI$3),0,ROUND(INDEX(旅遊不便費率!$B$5:$CA$184,$A25,BI$3)*$A$3,0))</f>
        <v>0</v>
      </c>
      <c r="BJ25" s="95">
        <f t="shared" ca="1" si="7"/>
        <v>1513</v>
      </c>
      <c r="BK25" s="93">
        <f t="shared" ca="1" si="8"/>
        <v>963</v>
      </c>
      <c r="BL25" s="94"/>
      <c r="BM25" s="94"/>
      <c r="BN25" s="94">
        <f ca="1">ROUND(VLOOKUP(BN$3,費率表彙總!$F$4:$G$404,2,FALSE)*$B25*$A$2,0)</f>
        <v>0</v>
      </c>
      <c r="BO25" s="94">
        <f ca="1">ROUND(VLOOKUP(BO$3,費率表彙總!$H$4:$I$804,2,FALSE)*$B25*$A$2,0)</f>
        <v>0</v>
      </c>
      <c r="BP25" s="94">
        <f ca="1">IF(ISNA(BP$56),0,ROUND(INDEX(實支實付_總保費!$B$4:$AE$183,$A25,BP$56)*$A$2,0))</f>
        <v>0</v>
      </c>
      <c r="BQ25" s="94">
        <f ca="1">IF(ISNA(BQ$56),0,ROUND(INDEX(重大燒燙傷_總保費!$B$4:$AE$183,$A25,BQ$56)*$A$2,0))</f>
        <v>0</v>
      </c>
      <c r="BR25" s="94" t="b">
        <f ca="1">IF(BR$3&lt;&gt;0,MAX(1,ROUND(VLOOKUP(BR$3,費率表彙總!$L$4:$O$34,2,FALSE)*$B25*$A$2,0))+MAX(1,ROUND(INDEX(海突甲門診_總保費!$B$4:$GS$183,$A25,BR$56)*$A$2,0)+MAX(1,ROUND(INDEX(海突甲急診_總保費!$B$4:$GS$183,$A25,BR$56)*$A$2,0),0)))</f>
        <v>0</v>
      </c>
      <c r="BS25" s="94">
        <f ca="1">IF(BS$3&lt;&gt;0,MAX(1,ROUND(VLOOKUP(BS$3,費率表彙總!$L$4:$R$34,5,FALSE)*$B25*$A$2,0))+MAX(1,ROUND(INDEX(海突乙門診_總保費!$B$4:$GS$183,$A25,BS$56)*$A$2,0)+MAX(1,ROUND(INDEX(海突乙急診_總保費!$B$4:$GS$183,$A25,BS$56)*$A$2,0),0)))</f>
        <v>884</v>
      </c>
      <c r="BT25" s="94">
        <f ca="1">ROUND(VLOOKUP(BT$3,費率表彙總!$S$4:$T$34,2,FALSE)*$B25*$A$2,0)</f>
        <v>0</v>
      </c>
      <c r="BU25" s="94">
        <f ca="1">IF(ISNA(BU$3),0,ROUND(INDEX(旅遊不便費率!$B$5:$CA$184,$A25,BU$3)*$A$3,0))</f>
        <v>0</v>
      </c>
      <c r="BV25" s="94">
        <f ca="1">IF(ISNA(BV$3),0,ROUND(INDEX(旅遊不便費率!$B$5:$CA$184,$A25,BV$3)*$A$3,0))</f>
        <v>0</v>
      </c>
      <c r="BW25" s="94">
        <f ca="1">IF(ISNA(BW$3),0,ROUND(INDEX(旅遊不便費率!$B$5:$CA$184,$A25,BW$3)*$A$3,0))</f>
        <v>0</v>
      </c>
      <c r="BX25" s="94">
        <f ca="1">IF(ISNA(BX$3),0,ROUND(INDEX(旅遊不便費率!$B$5:$CA$184,$A25,BX$3)*$A$3,0))</f>
        <v>0</v>
      </c>
      <c r="BY25" s="95">
        <f t="shared" ca="1" si="9"/>
        <v>1847</v>
      </c>
      <c r="BZ25" s="93">
        <f t="shared" ca="1" si="10"/>
        <v>212</v>
      </c>
      <c r="CA25" s="94"/>
      <c r="CB25" s="94"/>
      <c r="CC25" s="94">
        <f ca="1">ROUND(VLOOKUP(CC$3,費率表彙總!$F$4:$G$404,2,FALSE)*$B25*$A$2,0)</f>
        <v>0</v>
      </c>
      <c r="CD25" s="94">
        <f ca="1">ROUND(VLOOKUP(CD$3,費率表彙總!$H$4:$I$804,2,FALSE)*$B25*$A$2,0)</f>
        <v>0</v>
      </c>
      <c r="CE25" s="94">
        <f ca="1">IF(ISNA(CE$56),0,ROUND(INDEX(實支實付_總保費!$B$4:$AE$183,$A25,CE$56)*$A$2,0))</f>
        <v>35</v>
      </c>
      <c r="CF25" s="94">
        <f ca="1">IF(ISNA(CF$56),0,ROUND(INDEX(重大燒燙傷_總保費!$B$4:$AE$183,$A25,CF$56)*$A$2,0))</f>
        <v>2</v>
      </c>
      <c r="CG25" s="94" t="b">
        <f ca="1">IF(CG$3&lt;&gt;0,MAX(1,ROUND(VLOOKUP(CG$3,費率表彙總!$L$4:$O$34,2,FALSE)*$B25*$A$2,0))+MAX(1,ROUND(INDEX(海突甲門診_總保費!$B$4:$GS$183,$A25,CG$56)*$A$2,0)+MAX(1,ROUND(INDEX(海突甲急診_總保費!$B$4:$GS$183,$A25,CG$56)*$A$2,0),0)))</f>
        <v>0</v>
      </c>
      <c r="CH25" s="94" t="b">
        <f ca="1">IF(CH$3&lt;&gt;0,MAX(1,ROUND(VLOOKUP(CH$3,費率表彙總!$L$4:$R$34,5,FALSE)*$B25*$A$2,0))+MAX(1,ROUND(INDEX(海突乙門診_總保費!$B$4:$GS$183,$A25,CH$56)*$A$2,0)+MAX(1,ROUND(INDEX(海突乙急診_總保費!$B$4:$GS$183,$A25,CH$56)*$A$2,0),0)))</f>
        <v>0</v>
      </c>
      <c r="CI25" s="94">
        <f ca="1">ROUND(VLOOKUP(CI$3,費率表彙總!$S$4:$T$34,2,FALSE)*$B25*$A$2,0)</f>
        <v>0</v>
      </c>
      <c r="CJ25" s="94">
        <f ca="1">IF(ISNA(CJ$3),0,ROUND(INDEX(旅遊不便費率!$B$5:$CA$184,$A25,CJ$3)*$A$3,0))</f>
        <v>101</v>
      </c>
      <c r="CK25" s="94">
        <f ca="1">IF(ISNA(CK$3),0,ROUND(INDEX(旅遊不便費率!$B$5:$CA$184,$A25,CK$3)*$A$3,0))</f>
        <v>511</v>
      </c>
      <c r="CL25" s="94">
        <f ca="1">IF(ISNA(CL$3),0,ROUND(INDEX(旅遊不便費率!$B$5:$CA$184,$A25,CL$3)*$A$3,0))</f>
        <v>17</v>
      </c>
      <c r="CM25" s="94">
        <f ca="1">IF(ISNA(CM$3),0,ROUND(INDEX(旅遊不便費率!$B$5:$CA$184,$A25,CM$3)*$A$3,0))</f>
        <v>64</v>
      </c>
      <c r="CN25" s="95">
        <f t="shared" ca="1" si="11"/>
        <v>942</v>
      </c>
      <c r="CO25" s="93">
        <f t="shared" ca="1" si="12"/>
        <v>314</v>
      </c>
      <c r="CP25" s="94"/>
      <c r="CQ25" s="94"/>
      <c r="CR25" s="94">
        <f ca="1">ROUND(VLOOKUP(CR$3,費率表彙總!$F$4:$G$404,2,FALSE)*$B25*$A$2,0)</f>
        <v>0</v>
      </c>
      <c r="CS25" s="94">
        <f ca="1">ROUND(VLOOKUP(CS$3,費率表彙總!$H$4:$I$804,2,FALSE)*$B25*$A$2,0)</f>
        <v>0</v>
      </c>
      <c r="CT25" s="94">
        <f ca="1">IF(ISNA(CT$56),0,ROUND(INDEX(實支實付_總保費!$B$4:$AE$183,$A25,CT$56)*$A$2,0))</f>
        <v>35</v>
      </c>
      <c r="CU25" s="94">
        <f ca="1">IF(ISNA(CU$56),0,ROUND(INDEX(重大燒燙傷_總保費!$B$4:$AE$183,$A25,CU$56)*$A$2,0))</f>
        <v>2</v>
      </c>
      <c r="CV25" s="94" t="b">
        <f ca="1">IF(CV$3&lt;&gt;0,MAX(1,ROUND(VLOOKUP(CV$3,費率表彙總!$L$4:$O$34,2,FALSE)*$B25*$A$2,0))+MAX(1,ROUND(INDEX(海突甲門診_總保費!$B$4:$GS$183,$A25,CV$56)*$A$2,0)+MAX(1,ROUND(INDEX(海突甲急診_總保費!$B$4:$GS$183,$A25,CV$56)*$A$2,0),0)))</f>
        <v>0</v>
      </c>
      <c r="CW25" s="94" t="b">
        <f ca="1">IF(CW$3&lt;&gt;0,MAX(1,ROUND(VLOOKUP(CW$3,費率表彙總!$L$4:$R$34,5,FALSE)*$B25*$A$2,0))+MAX(1,ROUND(INDEX(海突乙門診_總保費!$B$4:$GS$183,$A25,CW$56)*$A$2,0)+MAX(1,ROUND(INDEX(海突乙急診_總保費!$B$4:$GS$183,$A25,CW$56)*$A$2,0),0)))</f>
        <v>0</v>
      </c>
      <c r="CX25" s="94">
        <f ca="1">ROUND(VLOOKUP(CX$3,費率表彙總!$S$4:$T$34,2,FALSE)*$B25*$A$2,0)</f>
        <v>0</v>
      </c>
      <c r="CY25" s="94">
        <f ca="1">IF(ISNA(CY$3),0,ROUND(INDEX(旅遊不便費率!$B$5:$CA$184,$A25,CY$3)*$A$3,0))</f>
        <v>101</v>
      </c>
      <c r="CZ25" s="94">
        <f ca="1">IF(ISNA(CZ$3),0,ROUND(INDEX(旅遊不便費率!$B$5:$CA$184,$A25,CZ$3)*$A$3,0))</f>
        <v>511</v>
      </c>
      <c r="DA25" s="94">
        <f ca="1">IF(ISNA(DA$3),0,ROUND(INDEX(旅遊不便費率!$B$5:$CA$184,$A25,DA$3)*$A$3,0))</f>
        <v>17</v>
      </c>
      <c r="DB25" s="94">
        <f ca="1">IF(ISNA(DB$3),0,ROUND(INDEX(旅遊不便費率!$B$5:$CA$184,$A25,DB$3)*$A$3,0))</f>
        <v>64</v>
      </c>
      <c r="DC25" s="95">
        <f t="shared" ca="1" si="13"/>
        <v>1044</v>
      </c>
      <c r="DD25" s="93">
        <f t="shared" ca="1" si="14"/>
        <v>509</v>
      </c>
      <c r="DE25" s="94"/>
      <c r="DF25" s="94"/>
      <c r="DG25" s="94">
        <f ca="1">ROUND(VLOOKUP(DG$3,費率表彙總!$F$4:$G$404,2,FALSE)*$B25*$A$2,0)</f>
        <v>0</v>
      </c>
      <c r="DH25" s="94">
        <f ca="1">ROUND(VLOOKUP(DH$3,費率表彙總!$H$4:$I$804,2,FALSE)*$B25*$A$2,0)</f>
        <v>0</v>
      </c>
      <c r="DI25" s="94">
        <f ca="1">IF(ISNA(DI$56),0,ROUND(INDEX(實支實付_總保費!$B$4:$AE$183,$A25,DI$56)*$A$2,0))</f>
        <v>35</v>
      </c>
      <c r="DJ25" s="94">
        <f ca="1">IF(ISNA(DJ$56),0,ROUND(INDEX(重大燒燙傷_總保費!$B$4:$AE$183,$A25,DJ$56)*$A$2,0))</f>
        <v>2</v>
      </c>
      <c r="DK25" s="94" t="b">
        <f ca="1">IF(DK$3&lt;&gt;0,MAX(1,ROUND(VLOOKUP(DK$3,費率表彙總!$L$4:$O$34,2,FALSE)*$B25*$A$2,0))+MAX(1,ROUND(INDEX(海突甲門診_總保費!$B$4:$GS$183,$A25,DK$56)*$A$2,0)+MAX(1,ROUND(INDEX(海突甲急診_總保費!$B$4:$GS$183,$A25,DK$56)*$A$2,0),0)))</f>
        <v>0</v>
      </c>
      <c r="DL25" s="94" t="b">
        <f ca="1">IF(DL$3&lt;&gt;0,MAX(1,ROUND(VLOOKUP(DL$3,費率表彙總!$L$4:$R$34,5,FALSE)*$B25*$A$2,0))+MAX(1,ROUND(INDEX(海突乙門診_總保費!$B$4:$GS$183,$A25,DL$56)*$A$2,0)+MAX(1,ROUND(INDEX(海突乙急診_總保費!$B$4:$GS$183,$A25,DL$56)*$A$2,0),0)))</f>
        <v>0</v>
      </c>
      <c r="DM25" s="94">
        <f ca="1">ROUND(VLOOKUP(DM$3,費率表彙總!$S$4:$T$34,2,FALSE)*$B25*$A$2,0)</f>
        <v>0</v>
      </c>
      <c r="DN25" s="94">
        <f ca="1">IF(ISNA(DN$3),0,ROUND(INDEX(旅遊不便費率!$B$5:$CA$184,$A25,DN$3)*$A$3,0))</f>
        <v>101</v>
      </c>
      <c r="DO25" s="94">
        <f ca="1">IF(ISNA(DO$3),0,ROUND(INDEX(旅遊不便費率!$B$5:$CA$184,$A25,DO$3)*$A$3,0))</f>
        <v>511</v>
      </c>
      <c r="DP25" s="94">
        <f ca="1">IF(ISNA(DP$3),0,ROUND(INDEX(旅遊不便費率!$B$5:$CA$184,$A25,DP$3)*$A$3,0))</f>
        <v>17</v>
      </c>
      <c r="DQ25" s="94">
        <f ca="1">IF(ISNA(DQ$3),0,ROUND(INDEX(旅遊不便費率!$B$5:$CA$184,$A25,DQ$3)*$A$3,0))</f>
        <v>64</v>
      </c>
      <c r="DR25" s="95">
        <f t="shared" ca="1" si="15"/>
        <v>1239</v>
      </c>
      <c r="DS25" s="93">
        <f t="shared" ca="1" si="16"/>
        <v>789</v>
      </c>
      <c r="DT25" s="94"/>
      <c r="DU25" s="94"/>
      <c r="DV25" s="94">
        <f ca="1">ROUND(VLOOKUP(DV$3,費率表彙總!$F$4:$G$404,2,FALSE)*$B25*$A$2,0)</f>
        <v>0</v>
      </c>
      <c r="DW25" s="94">
        <f ca="1">ROUND(VLOOKUP(DW$3,費率表彙總!$H$4:$I$804,2,FALSE)*$B25*$A$2,0)</f>
        <v>0</v>
      </c>
      <c r="DX25" s="94">
        <f ca="1">IF(ISNA(DX$56),0,ROUND(INDEX(實支實付_總保費!$B$4:$AE$183,$A25,DX$56)*$A$2,0))</f>
        <v>35</v>
      </c>
      <c r="DY25" s="94">
        <f ca="1">IF(ISNA(DY$56),0,ROUND(INDEX(重大燒燙傷_總保費!$B$4:$AE$183,$A25,DY$56)*$A$2,0))</f>
        <v>2</v>
      </c>
      <c r="DZ25" s="94" t="b">
        <f ca="1">IF(DZ$3&lt;&gt;0,MAX(1,ROUND(VLOOKUP(DZ$3,費率表彙總!$L$4:$O$34,2,FALSE)*$B25*$A$2,0))+MAX(1,ROUND(INDEX(海突甲門診_總保費!$B$4:$GS$183,$A25,DZ$56)*$A$2,0)+MAX(1,ROUND(INDEX(海突甲急診_總保費!$B$4:$GS$183,$A25,DZ$56)*$A$2,0),0)))</f>
        <v>0</v>
      </c>
      <c r="EA25" s="94" t="b">
        <f ca="1">IF(EA$3&lt;&gt;0,MAX(1,ROUND(VLOOKUP(EA$3,費率表彙總!$L$4:$R$34,5,FALSE)*$B25*$A$2,0))+MAX(1,ROUND(INDEX(海突乙門診_總保費!$B$4:$GS$183,$A25,EA$56)*$A$2,0)+MAX(1,ROUND(INDEX(海突乙急診_總保費!$B$4:$GS$183,$A25,EA$56)*$A$2,0),0)))</f>
        <v>0</v>
      </c>
      <c r="EB25" s="94">
        <f ca="1">ROUND(VLOOKUP(EB$3,費率表彙總!$S$4:$T$34,2,FALSE)*$B25*$A$2,0)</f>
        <v>0</v>
      </c>
      <c r="EC25" s="94">
        <f ca="1">IF(ISNA(EC$3),0,ROUND(INDEX(旅遊不便費率!$B$5:$CA$184,$A25,EC$3)*$A$3,0))</f>
        <v>101</v>
      </c>
      <c r="ED25" s="94">
        <f ca="1">IF(ISNA(ED$3),0,ROUND(INDEX(旅遊不便費率!$B$5:$CA$184,$A25,ED$3)*$A$3,0))</f>
        <v>511</v>
      </c>
      <c r="EE25" s="94">
        <f ca="1">IF(ISNA(EE$3),0,ROUND(INDEX(旅遊不便費率!$B$5:$CA$184,$A25,EE$3)*$A$3,0))</f>
        <v>17</v>
      </c>
      <c r="EF25" s="94">
        <f ca="1">IF(ISNA(EF$3),0,ROUND(INDEX(旅遊不便費率!$B$5:$CA$184,$A25,EF$3)*$A$3,0))</f>
        <v>64</v>
      </c>
      <c r="EG25" s="95">
        <f t="shared" ca="1" si="17"/>
        <v>1519</v>
      </c>
      <c r="EH25" s="93">
        <f t="shared" ca="1" si="18"/>
        <v>963</v>
      </c>
      <c r="EI25" s="94"/>
      <c r="EJ25" s="94"/>
      <c r="EK25" s="94">
        <f ca="1">ROUND(VLOOKUP(EK$3,費率表彙總!$F$4:$G$404,2,FALSE)*$B25*$A$2,0)</f>
        <v>0</v>
      </c>
      <c r="EL25" s="94">
        <f ca="1">ROUND(VLOOKUP(EL$3,費率表彙總!$H$4:$I$804,2,FALSE)*$B25*$A$2,0)</f>
        <v>0</v>
      </c>
      <c r="EM25" s="94">
        <f ca="1">IF(ISNA(EM$56),0,ROUND(INDEX(實支實付_總保費!$B$4:$AE$183,$A25,EM$56)*$A$2,0))</f>
        <v>35</v>
      </c>
      <c r="EN25" s="94">
        <f ca="1">IF(ISNA(EN$56),0,ROUND(INDEX(重大燒燙傷_總保費!$B$4:$AE$183,$A25,EN$56)*$A$2,0))</f>
        <v>2</v>
      </c>
      <c r="EO25" s="94" t="b">
        <f ca="1">IF(EO$3&lt;&gt;0,MAX(1,ROUND(VLOOKUP(EO$3,費率表彙總!$L$4:$O$34,2,FALSE)*$B25*$A$2,0))+MAX(1,ROUND(INDEX(海突甲門診_總保費!$B$4:$GS$183,$A25,EO$56)*$A$2,0)+MAX(1,ROUND(INDEX(海突甲急診_總保費!$B$4:$GS$183,$A25,EO$56)*$A$2,0),0)))</f>
        <v>0</v>
      </c>
      <c r="EP25" s="94" t="b">
        <f ca="1">IF(EP$3&lt;&gt;0,MAX(1,ROUND(VLOOKUP(EP$3,費率表彙總!$L$4:$R$34,5,FALSE)*$B25*$A$2,0))+MAX(1,ROUND(INDEX(海突乙門診_總保費!$B$4:$GS$183,$A25,EP$56)*$A$2,0)+MAX(1,ROUND(INDEX(海突乙急診_總保費!$B$4:$GS$183,$A25,EP$56)*$A$2,0),0)))</f>
        <v>0</v>
      </c>
      <c r="EQ25" s="94">
        <f ca="1">ROUND(VLOOKUP(EQ$3,費率表彙總!$S$4:$T$34,2,FALSE)*$B25*$A$2,0)</f>
        <v>0</v>
      </c>
      <c r="ER25" s="94">
        <f ca="1">IF(ISNA(ER$3),0,ROUND(INDEX(旅遊不便費率!$B$5:$CA$184,$A25,ER$3)*$A$3,0))</f>
        <v>101</v>
      </c>
      <c r="ES25" s="94">
        <f ca="1">IF(ISNA(ES$3),0,ROUND(INDEX(旅遊不便費率!$B$5:$CA$184,$A25,ES$3)*$A$3,0))</f>
        <v>511</v>
      </c>
      <c r="ET25" s="94">
        <f ca="1">IF(ISNA(ET$3),0,ROUND(INDEX(旅遊不便費率!$B$5:$CA$184,$A25,ET$3)*$A$3,0))</f>
        <v>17</v>
      </c>
      <c r="EU25" s="94">
        <f ca="1">IF(ISNA(EU$3),0,ROUND(INDEX(旅遊不便費率!$B$5:$CA$184,$A25,EU$3)*$A$3,0))</f>
        <v>64</v>
      </c>
      <c r="EV25" s="95">
        <f t="shared" ca="1" si="19"/>
        <v>1693</v>
      </c>
      <c r="EW25" s="93">
        <f t="shared" ca="1" si="20"/>
        <v>698</v>
      </c>
      <c r="EX25" s="94"/>
      <c r="EY25" s="94"/>
      <c r="EZ25" s="94">
        <f ca="1">ROUND(VLOOKUP(EZ$3,費率表彙總!$F$4:$G$404,2,FALSE)*$B25*$A$2,0)</f>
        <v>0</v>
      </c>
      <c r="FA25" s="94">
        <f ca="1">ROUND(VLOOKUP(FA$3,費率表彙總!$H$4:$I$804,2,FALSE)*$B25*$A$2,0)</f>
        <v>0</v>
      </c>
      <c r="FB25" s="94">
        <f ca="1">IF(ISNA(FB$56),0,ROUND(INDEX(實支實付_總保費!$B$4:$AE$183,$A25,FB$56)*$A$2,0))</f>
        <v>463</v>
      </c>
      <c r="FC25" s="94">
        <f ca="1">IF(ISNA(FC$56),0,ROUND(INDEX(重大燒燙傷_總保費!$B$4:$AE$183,$A25,FC$56)*$A$2,0))</f>
        <v>30</v>
      </c>
      <c r="FD25" s="94" t="b">
        <f ca="1">IF(FD$3&lt;&gt;0,MAX(1,ROUND(VLOOKUP(FD$3,費率表彙總!$L$4:$O$34,2,FALSE)*$B25*$A$2,0))+MAX(1,ROUND(INDEX(海突甲門診_總保費!$B$4:$GS$183,$A25,FD$56)*$A$2,0)+MAX(1,ROUND(INDEX(海突甲急診_總保費!$B$4:$GS$183,$A25,FD$56)*$A$2,0),0)))</f>
        <v>0</v>
      </c>
      <c r="FE25" s="94">
        <f ca="1">IF(FE$3&lt;&gt;0,MAX(1,ROUND(VLOOKUP(FE$3,費率表彙總!$L$4:$R$34,5,FALSE)*$B25*$A$2,0))+MAX(1,ROUND(INDEX(海突乙門診_總保費!$B$4:$GS$183,$A25,FE$56)*$A$2,0)+MAX(1,ROUND(INDEX(海突乙急診_總保費!$B$4:$GS$183,$A25,FE$56)*$A$2,0),0)))</f>
        <v>1061</v>
      </c>
      <c r="FF25" s="94">
        <f ca="1">ROUND(VLOOKUP(FF$3,費率表彙總!$S$4:$T$34,2,FALSE)*$B25*$A$2,0)</f>
        <v>0</v>
      </c>
      <c r="FG25" s="94">
        <f ca="1">IF(ISNA(FG$3),0,ROUND(INDEX(旅遊不便費率!$B$5:$CA$184,$A25,FG$3)*$A$3,0))</f>
        <v>101</v>
      </c>
      <c r="FH25" s="94">
        <f ca="1">IF(ISNA(FH$3),0,ROUND(INDEX(旅遊不便費率!$B$5:$CA$184,$A25,FH$3)*$A$3,0))</f>
        <v>800</v>
      </c>
      <c r="FI25" s="94">
        <f ca="1">IF(ISNA(FI$3),0,ROUND(INDEX(旅遊不便費率!$B$5:$CA$184,$A25,FI$3)*$A$3,0))</f>
        <v>39</v>
      </c>
      <c r="FJ25" s="94">
        <f ca="1">IF(ISNA(FJ$3),0,ROUND(INDEX(旅遊不便費率!$B$5:$CA$184,$A25,FJ$3)*$A$3,0))</f>
        <v>124</v>
      </c>
      <c r="FK25" s="95">
        <f t="shared" ca="1" si="21"/>
        <v>3316</v>
      </c>
      <c r="FL25" s="93">
        <f t="shared" ca="1" si="22"/>
        <v>314</v>
      </c>
      <c r="FM25" s="94"/>
      <c r="FN25" s="94"/>
      <c r="FO25" s="94">
        <f ca="1">ROUND(VLOOKUP(FO$3,費率表彙總!$F$4:$G$404,2,FALSE)*$B25*$A$2,0)</f>
        <v>0</v>
      </c>
      <c r="FP25" s="94">
        <f ca="1">ROUND(VLOOKUP(FP$3,費率表彙總!$H$4:$I$804,2,FALSE)*$B25*$A$2,0)</f>
        <v>0</v>
      </c>
      <c r="FQ25" s="94">
        <f ca="1">IF(ISNA(FQ$56),0,ROUND(INDEX(實支實付_總保費!$B$4:$AE$183,$A25,FQ$56)*$A$2,0))</f>
        <v>99</v>
      </c>
      <c r="FR25" s="94">
        <f ca="1">IF(ISNA(FR$56),0,ROUND(INDEX(重大燒燙傷_總保費!$B$4:$AE$183,$A25,FR$56)*$A$2,0))</f>
        <v>7</v>
      </c>
      <c r="FS25" s="94" t="b">
        <f ca="1">IF(FS$3&lt;&gt;0,MAX(1,ROUND(VLOOKUP(FS$3,費率表彙總!$L$4:$O$34,2,FALSE)*$B25*$A$2,0))+MAX(1,ROUND(INDEX(海突甲門診_總保費!$B$4:$GS$183,$A25,FS$56)*$A$2,0)+MAX(1,ROUND(INDEX(海突甲急診_總保費!$B$4:$GS$183,$A25,FS$56)*$A$2,0),0)))</f>
        <v>0</v>
      </c>
      <c r="FT25" s="94">
        <f ca="1">IF(FT$3&lt;&gt;0,MAX(1,ROUND(VLOOKUP(FT$3,費率表彙總!$L$4:$R$34,5,FALSE)*$B25*$A$2,0))+MAX(1,ROUND(INDEX(海突乙門診_總保費!$B$4:$GS$183,$A25,FT$56)*$A$2,0)+MAX(1,ROUND(INDEX(海突乙急診_總保費!$B$4:$GS$183,$A25,FT$56)*$A$2,0),0)))</f>
        <v>556</v>
      </c>
      <c r="FU25" s="94">
        <f ca="1">ROUND(VLOOKUP(FU$3,費率表彙總!$S$4:$T$34,2,FALSE)*$B25*$A$2,0)</f>
        <v>0</v>
      </c>
      <c r="FV25" s="94">
        <f ca="1">IF(ISNA(FV$3),0,ROUND(INDEX(旅遊不便費率!$B$5:$CA$184,$A25,FV$3)*$A$3,0))</f>
        <v>101</v>
      </c>
      <c r="FW25" s="94">
        <f ca="1">IF(ISNA(FW$3),0,ROUND(INDEX(旅遊不便費率!$B$5:$CA$184,$A25,FW$3)*$A$3,0))</f>
        <v>800</v>
      </c>
      <c r="FX25" s="94">
        <f ca="1">IF(ISNA(FX$3),0,ROUND(INDEX(旅遊不便費率!$B$5:$CA$184,$A25,FX$3)*$A$3,0))</f>
        <v>39</v>
      </c>
      <c r="FY25" s="94">
        <f ca="1">IF(ISNA(FY$3),0,ROUND(INDEX(旅遊不便費率!$B$5:$CA$184,$A25,FY$3)*$A$3,0))</f>
        <v>124</v>
      </c>
      <c r="FZ25" s="95">
        <f t="shared" ca="1" si="23"/>
        <v>2040</v>
      </c>
      <c r="GA25" s="93">
        <f t="shared" ca="1" si="24"/>
        <v>509</v>
      </c>
      <c r="GB25" s="94"/>
      <c r="GC25" s="94"/>
      <c r="GD25" s="94">
        <f ca="1">ROUND(VLOOKUP(GD$3,費率表彙總!$F$4:$G$404,2,FALSE)*$B25*$A$2,0)</f>
        <v>0</v>
      </c>
      <c r="GE25" s="94">
        <f ca="1">ROUND(VLOOKUP(GE$3,費率表彙總!$H$4:$I$804,2,FALSE)*$B25*$A$2,0)</f>
        <v>0</v>
      </c>
      <c r="GF25" s="94">
        <f ca="1">IF(ISNA(GF$56),0,ROUND(INDEX(實支實付_總保費!$B$4:$AE$183,$A25,GF$56)*$A$2,0))</f>
        <v>163</v>
      </c>
      <c r="GG25" s="94">
        <f ca="1">IF(ISNA(GG$56),0,ROUND(INDEX(重大燒燙傷_總保費!$B$4:$AE$183,$A25,GG$56)*$A$2,0))</f>
        <v>11</v>
      </c>
      <c r="GH25" s="94" t="b">
        <f ca="1">IF(GH$3&lt;&gt;0,MAX(1,ROUND(VLOOKUP(GH$3,費率表彙總!$L$4:$O$34,2,FALSE)*$B25*$A$2,0))+MAX(1,ROUND(INDEX(海突甲門診_總保費!$B$4:$GS$183,$A25,GH$56)*$A$2,0)+MAX(1,ROUND(INDEX(海突甲急診_總保費!$B$4:$GS$183,$A25,GH$56)*$A$2,0),0)))</f>
        <v>0</v>
      </c>
      <c r="GI25" s="94">
        <f ca="1">IF(GI$3&lt;&gt;0,MAX(1,ROUND(VLOOKUP(GI$3,費率表彙總!$L$4:$R$34,5,FALSE)*$B25*$A$2,0))+MAX(1,ROUND(INDEX(海突乙門診_總保費!$B$4:$GS$183,$A25,GI$56)*$A$2,0)+MAX(1,ROUND(INDEX(海突乙急診_總保費!$B$4:$GS$183,$A25,GI$56)*$A$2,0),0)))</f>
        <v>884</v>
      </c>
      <c r="GJ25" s="94">
        <f ca="1">ROUND(VLOOKUP(GJ$3,費率表彙總!$S$4:$T$34,2,FALSE)*$B25*$A$2,0)</f>
        <v>0</v>
      </c>
      <c r="GK25" s="94">
        <f ca="1">IF(ISNA(GK$3),0,ROUND(INDEX(旅遊不便費率!$B$5:$CA$184,$A25,GK$3)*$A$3,0))</f>
        <v>101</v>
      </c>
      <c r="GL25" s="94">
        <f ca="1">IF(ISNA(GL$3),0,ROUND(INDEX(旅遊不便費率!$B$5:$CA$184,$A25,GL$3)*$A$3,0))</f>
        <v>800</v>
      </c>
      <c r="GM25" s="94">
        <f ca="1">IF(ISNA(GM$3),0,ROUND(INDEX(旅遊不便費率!$B$5:$CA$184,$A25,GM$3)*$A$3,0))</f>
        <v>39</v>
      </c>
      <c r="GN25" s="94">
        <f ca="1">IF(ISNA(GN$3),0,ROUND(INDEX(旅遊不便費率!$B$5:$CA$184,$A25,GN$3)*$A$3,0))</f>
        <v>124</v>
      </c>
      <c r="GO25" s="95">
        <f t="shared" ca="1" si="25"/>
        <v>2631</v>
      </c>
      <c r="GP25" s="93">
        <f t="shared" ca="1" si="26"/>
        <v>509</v>
      </c>
      <c r="GQ25" s="94"/>
      <c r="GR25" s="94"/>
      <c r="GS25" s="94">
        <f ca="1">ROUND(VLOOKUP(GS$3,費率表彙總!$F$4:$G$404,2,FALSE)*$B25*$A$2,0)</f>
        <v>0</v>
      </c>
      <c r="GT25" s="94">
        <f ca="1">ROUND(VLOOKUP(GT$3,費率表彙總!$H$4:$I$804,2,FALSE)*$B25*$A$2,0)</f>
        <v>0</v>
      </c>
      <c r="GU25" s="94">
        <f ca="1">IF(ISNA(GU$56),0,ROUND(INDEX(實支實付_總保費!$B$4:$AE$183,$A25,GU$56)*$A$2,0))</f>
        <v>306</v>
      </c>
      <c r="GV25" s="94">
        <f ca="1">IF(ISNA(GV$56),0,ROUND(INDEX(重大燒燙傷_總保費!$B$4:$AE$183,$A25,GV$56)*$A$2,0))</f>
        <v>20</v>
      </c>
      <c r="GW25" s="94" t="b">
        <f ca="1">IF(GW$3&lt;&gt;0,MAX(1,ROUND(VLOOKUP(GW$3,費率表彙總!$L$4:$O$34,2,FALSE)*$B25*$A$2,0))+MAX(1,ROUND(INDEX(海突甲門診_總保費!$B$4:$GS$183,$A25,GW$56)*$A$2,0)+MAX(1,ROUND(INDEX(海突甲急診_總保費!$B$4:$GS$183,$A25,GW$56)*$A$2,0),0)))</f>
        <v>0</v>
      </c>
      <c r="GX25" s="94">
        <f ca="1">IF(GX$3&lt;&gt;0,MAX(1,ROUND(VLOOKUP(GX$3,費率表彙總!$L$4:$R$34,5,FALSE)*$B25*$A$2,0))+MAX(1,ROUND(INDEX(海突乙門診_總保費!$B$4:$GS$183,$A25,GX$56)*$A$2,0)+MAX(1,ROUND(INDEX(海突乙急診_總保費!$B$4:$GS$183,$A25,GX$56)*$A$2,0),0)))</f>
        <v>556</v>
      </c>
      <c r="GY25" s="94">
        <f ca="1">ROUND(VLOOKUP(GY$3,費率表彙總!$S$4:$T$34,2,FALSE)*$B25*$A$2,0)</f>
        <v>0</v>
      </c>
      <c r="GZ25" s="94">
        <f ca="1">IF(ISNA(GZ$3),0,ROUND(INDEX(旅遊不便費率!$B$5:$CA$184,$A25,GZ$3)*$A$3,0))</f>
        <v>101</v>
      </c>
      <c r="HA25" s="94">
        <f ca="1">IF(ISNA(HA$3),0,ROUND(INDEX(旅遊不便費率!$B$5:$CA$184,$A25,HA$3)*$A$3,0))</f>
        <v>800</v>
      </c>
      <c r="HB25" s="94">
        <f ca="1">IF(ISNA(HB$3),0,ROUND(INDEX(旅遊不便費率!$B$5:$CA$184,$A25,HB$3)*$A$3,0))</f>
        <v>39</v>
      </c>
      <c r="HC25" s="94">
        <f ca="1">IF(ISNA(HC$3),0,ROUND(INDEX(旅遊不便費率!$B$5:$CA$184,$A25,HC$3)*$A$3,0))</f>
        <v>124</v>
      </c>
      <c r="HD25" s="95">
        <f t="shared" ca="1" si="27"/>
        <v>2455</v>
      </c>
      <c r="HE25" s="93">
        <f t="shared" ca="1" si="28"/>
        <v>509</v>
      </c>
      <c r="HF25" s="94"/>
      <c r="HG25" s="94"/>
      <c r="HH25" s="94">
        <f ca="1">ROUND(VLOOKUP(HH$3,費率表彙總!$F$4:$G$404,2,FALSE)*$B25*$A$2,0)</f>
        <v>0</v>
      </c>
      <c r="HI25" s="94">
        <f ca="1">ROUND(VLOOKUP(HI$3,費率表彙總!$H$4:$I$804,2,FALSE)*$B25*$A$2,0)</f>
        <v>0</v>
      </c>
      <c r="HJ25" s="94">
        <f ca="1">IF(ISNA(HJ$56),0,ROUND(INDEX(實支實付_總保費!$B$4:$AE$183,$A25,HJ$56)*$A$2,0))</f>
        <v>306</v>
      </c>
      <c r="HK25" s="94">
        <f ca="1">IF(ISNA(HK$56),0,ROUND(INDEX(重大燒燙傷_總保費!$B$4:$AE$183,$A25,HK$56)*$A$2,0))</f>
        <v>20</v>
      </c>
      <c r="HL25" s="94" t="b">
        <f ca="1">IF(HL$3&lt;&gt;0,MAX(1,ROUND(VLOOKUP(HL$3,費率表彙總!$L$4:$O$34,2,FALSE)*$B25*$A$2,0))+MAX(1,ROUND(INDEX(海突甲門診_總保費!$B$4:$GS$183,$A25,HL$56)*$A$2,0)+MAX(1,ROUND(INDEX(海突甲急診_總保費!$B$4:$GS$183,$A25,HL$56)*$A$2,0),0)))</f>
        <v>0</v>
      </c>
      <c r="HM25" s="94">
        <f ca="1">IF(HM$3&lt;&gt;0,MAX(1,ROUND(VLOOKUP(HM$3,費率表彙總!$L$4:$R$34,5,FALSE)*$B25*$A$2,0))+MAX(1,ROUND(INDEX(海突乙門診_總保費!$B$4:$GS$183,$A25,HM$56)*$A$2,0)+MAX(1,ROUND(INDEX(海突乙急診_總保費!$B$4:$GS$183,$A25,HM$56)*$A$2,0),0)))</f>
        <v>556</v>
      </c>
      <c r="HN25" s="94">
        <f ca="1">ROUND(VLOOKUP(HN$3,費率表彙總!$S$4:$T$34,2,FALSE)*$B25*$A$2,0)</f>
        <v>0</v>
      </c>
      <c r="HO25" s="94">
        <f ca="1">IF(ISNA(HO$3),0,ROUND(INDEX(旅遊不便費率!$B$5:$CA$184,$A25,HO$3)*$A$3,0))</f>
        <v>101</v>
      </c>
      <c r="HP25" s="94">
        <f ca="1">IF(ISNA(HP$3),0,ROUND(INDEX(旅遊不便費率!$B$5:$CA$184,$A25,HP$3)*$A$3,0))</f>
        <v>800</v>
      </c>
      <c r="HQ25" s="94">
        <f ca="1">IF(ISNA(HQ$3),0,ROUND(INDEX(旅遊不便費率!$B$5:$CA$184,$A25,HQ$3)*$A$3,0))</f>
        <v>39</v>
      </c>
      <c r="HR25" s="94">
        <f ca="1">IF(ISNA(HR$3),0,ROUND(INDEX(旅遊不便費率!$B$5:$CA$184,$A25,HR$3)*$A$3,0))</f>
        <v>124</v>
      </c>
      <c r="HS25" s="95">
        <f t="shared" ca="1" si="29"/>
        <v>2455</v>
      </c>
    </row>
    <row r="26" spans="1:227">
      <c r="A26" s="83">
        <v>22</v>
      </c>
      <c r="B26" s="104">
        <f>VLOOKUP(A26,費率表彙總!$A$4:$B$183,2,FALSE)</f>
        <v>0.32600000000000001</v>
      </c>
      <c r="C26" s="93">
        <f t="shared" ca="1" si="0"/>
        <v>320</v>
      </c>
      <c r="D26" s="94"/>
      <c r="E26" s="94"/>
      <c r="F26" s="94">
        <f ca="1">ROUND(VLOOKUP(F$3,費率表彙總!$F$4:$G$404,2,FALSE)*$B26*$A$2,0)</f>
        <v>0</v>
      </c>
      <c r="G26" s="94">
        <f ca="1">ROUND(VLOOKUP(G$3,費率表彙總!$H$4:$I$804,2,FALSE)*$B26*$A$2,0)</f>
        <v>0</v>
      </c>
      <c r="H26" s="94">
        <f ca="1">IF(ISNA(H$56),0,ROUND(INDEX(實支實付_總保費!$B$4:$AE$183,$A26,H$56)*$A$2,0))</f>
        <v>0</v>
      </c>
      <c r="I26" s="94">
        <f ca="1">IF(ISNA(I$56),0,ROUND(INDEX(重大燒燙傷_總保費!$B$4:$AE$183,$A26,I$56)*$A$2,0))</f>
        <v>0</v>
      </c>
      <c r="J26" s="94" t="b">
        <f ca="1">IF(J$3&lt;&gt;0,MAX(1,ROUND(VLOOKUP(J$3,費率表彙總!$L$4:$O$34,2,FALSE)*$B26*$A$2,0))+MAX(1,ROUND(INDEX(海突甲門診_總保費!$B$4:$GS$183,$A26,J$56)*$A$2,0)+MAX(1,ROUND(INDEX(海突甲急診_總保費!$B$4:$GS$183,$A26,J$56)*$A$2,0),0)))</f>
        <v>0</v>
      </c>
      <c r="K26" s="94">
        <f ca="1">IF(K$3&lt;&gt;0,MAX(1,ROUND(VLOOKUP(K$3,費率表彙總!$L$4:$R$34,5,FALSE)*$B26*$A$2,0))+MAX(1,ROUND(INDEX(海突乙門診_總保費!$B$4:$GS$183,$A26,K$56)*$A$2,0)+MAX(1,ROUND(INDEX(海突乙急診_總保費!$B$4:$GS$183,$A26,K$56)*$A$2,0),0)))</f>
        <v>297</v>
      </c>
      <c r="L26" s="94">
        <f ca="1">ROUND(VLOOKUP(L$3,費率表彙總!$S$4:$T$34,2,FALSE)*$B26*$A$2,0)</f>
        <v>0</v>
      </c>
      <c r="M26" s="94">
        <f ca="1">IF(ISNA(M$3),0,ROUND(INDEX(旅遊不便費率!$B$5:$CA$184,$A26,M$3)*$A$3,0))</f>
        <v>0</v>
      </c>
      <c r="N26" s="94">
        <f ca="1">IF(ISNA(N$3),0,ROUND(INDEX(旅遊不便費率!$B$5:$CA$184,$A26,N$3)*$A$3,0))</f>
        <v>0</v>
      </c>
      <c r="O26" s="94">
        <f ca="1">IF(ISNA(O$3),0,ROUND(INDEX(旅遊不便費率!$B$5:$CA$184,$A26,O$3)*$A$3,0))</f>
        <v>0</v>
      </c>
      <c r="P26" s="94">
        <f ca="1">IF(ISNA(P$3),0,ROUND(INDEX(旅遊不便費率!$B$5:$CA$184,$A26,P$3)*$A$3,0))</f>
        <v>0</v>
      </c>
      <c r="Q26" s="95">
        <f t="shared" ca="1" si="1"/>
        <v>617</v>
      </c>
      <c r="R26" s="93">
        <f t="shared" ca="1" si="2"/>
        <v>320</v>
      </c>
      <c r="S26" s="94"/>
      <c r="T26" s="94"/>
      <c r="U26" s="94">
        <f ca="1">ROUND(VLOOKUP(U$3,費率表彙總!$F$4:$G$404,2,FALSE)*$B26*$A$2,0)</f>
        <v>0</v>
      </c>
      <c r="V26" s="94">
        <f ca="1">ROUND(VLOOKUP(V$3,費率表彙總!$H$4:$I$804,2,FALSE)*$B26*$A$2,0)</f>
        <v>0</v>
      </c>
      <c r="W26" s="94">
        <f ca="1">IF(ISNA(W$56),0,ROUND(INDEX(實支實付_總保費!$B$4:$AE$183,$A26,W$56)*$A$2,0))</f>
        <v>0</v>
      </c>
      <c r="X26" s="94">
        <f ca="1">IF(ISNA(X$56),0,ROUND(INDEX(重大燒燙傷_總保費!$B$4:$AE$183,$A26,X$56)*$A$2,0))</f>
        <v>0</v>
      </c>
      <c r="Y26" s="94" t="b">
        <f ca="1">IF(Y$3&lt;&gt;0,MAX(1,ROUND(VLOOKUP(Y$3,費率表彙總!$L$4:$O$34,2,FALSE)*$B26*$A$2,0))+MAX(1,ROUND(INDEX(海突甲門診_總保費!$B$4:$GS$183,$A26,Y$56)*$A$2,0)+MAX(1,ROUND(INDEX(海突甲急診_總保費!$B$4:$GS$183,$A26,Y$56)*$A$2,0),0)))</f>
        <v>0</v>
      </c>
      <c r="Z26" s="94">
        <f ca="1">IF(Z$3&lt;&gt;0,MAX(1,ROUND(VLOOKUP(Z$3,費率表彙總!$L$4:$R$34,5,FALSE)*$B26*$A$2,0))+MAX(1,ROUND(INDEX(海突乙門診_總保費!$B$4:$GS$183,$A26,Z$56)*$A$2,0)+MAX(1,ROUND(INDEX(海突乙急診_總保費!$B$4:$GS$183,$A26,Z$56)*$A$2,0),0)))</f>
        <v>297</v>
      </c>
      <c r="AA26" s="94">
        <f ca="1">ROUND(VLOOKUP(AA$3,費率表彙總!$S$4:$T$34,2,FALSE)*$B26*$A$2,0)</f>
        <v>0</v>
      </c>
      <c r="AB26" s="94">
        <f ca="1">IF(ISNA(AB$3),0,ROUND(INDEX(旅遊不便費率!$B$5:$CA$184,$A26,AB$3)*$A$3,0))</f>
        <v>0</v>
      </c>
      <c r="AC26" s="94">
        <f ca="1">IF(ISNA(AC$3),0,ROUND(INDEX(旅遊不便費率!$B$5:$CA$184,$A26,AC$3)*$A$3,0))</f>
        <v>0</v>
      </c>
      <c r="AD26" s="94">
        <f ca="1">IF(ISNA(AD$3),0,ROUND(INDEX(旅遊不便費率!$B$5:$CA$184,$A26,AD$3)*$A$3,0))</f>
        <v>0</v>
      </c>
      <c r="AE26" s="94">
        <f ca="1">IF(ISNA(AE$3),0,ROUND(INDEX(旅遊不便費率!$B$5:$CA$184,$A26,AE$3)*$A$3,0))</f>
        <v>0</v>
      </c>
      <c r="AF26" s="95">
        <f t="shared" ca="1" si="3"/>
        <v>617</v>
      </c>
      <c r="AG26" s="93">
        <f t="shared" ca="1" si="4"/>
        <v>519</v>
      </c>
      <c r="AH26" s="94"/>
      <c r="AI26" s="94"/>
      <c r="AJ26" s="94">
        <f ca="1">ROUND(VLOOKUP(AJ$3,費率表彙總!$F$4:$G$404,2,FALSE)*$B26*$A$2,0)</f>
        <v>0</v>
      </c>
      <c r="AK26" s="94">
        <f ca="1">ROUND(VLOOKUP(AK$3,費率表彙總!$H$4:$I$804,2,FALSE)*$B26*$A$2,0)</f>
        <v>0</v>
      </c>
      <c r="AL26" s="94">
        <f ca="1">IF(ISNA(AL$56),0,ROUND(INDEX(實支實付_總保費!$B$4:$AE$183,$A26,AL$56)*$A$2,0))</f>
        <v>0</v>
      </c>
      <c r="AM26" s="94">
        <f ca="1">IF(ISNA(AM$56),0,ROUND(INDEX(重大燒燙傷_總保費!$B$4:$AE$183,$A26,AM$56)*$A$2,0))</f>
        <v>0</v>
      </c>
      <c r="AN26" s="94" t="b">
        <f ca="1">IF(AN$3&lt;&gt;0,MAX(1,ROUND(VLOOKUP(AN$3,費率表彙總!$L$4:$O$34,2,FALSE)*$B26*$A$2,0))+MAX(1,ROUND(INDEX(海突甲門診_總保費!$B$4:$GS$183,$A26,AN$56)*$A$2,0)+MAX(1,ROUND(INDEX(海突甲急診_總保費!$B$4:$GS$183,$A26,AN$56)*$A$2,0),0)))</f>
        <v>0</v>
      </c>
      <c r="AO26" s="94">
        <f ca="1">IF(AO$3&lt;&gt;0,MAX(1,ROUND(VLOOKUP(AO$3,費率表彙總!$L$4:$R$34,5,FALSE)*$B26*$A$2,0))+MAX(1,ROUND(INDEX(海突乙門診_總保費!$B$4:$GS$183,$A26,AO$56)*$A$2,0)+MAX(1,ROUND(INDEX(海突乙急診_總保費!$B$4:$GS$183,$A26,AO$56)*$A$2,0),0)))</f>
        <v>481</v>
      </c>
      <c r="AP26" s="94">
        <f ca="1">ROUND(VLOOKUP(AP$3,費率表彙總!$S$4:$T$34,2,FALSE)*$B26*$A$2,0)</f>
        <v>0</v>
      </c>
      <c r="AQ26" s="94">
        <f ca="1">IF(ISNA(AQ$3),0,ROUND(INDEX(旅遊不便費率!$B$5:$CA$184,$A26,AQ$3)*$A$3,0))</f>
        <v>0</v>
      </c>
      <c r="AR26" s="94">
        <f ca="1">IF(ISNA(AR$3),0,ROUND(INDEX(旅遊不便費率!$B$5:$CA$184,$A26,AR$3)*$A$3,0))</f>
        <v>0</v>
      </c>
      <c r="AS26" s="94">
        <f ca="1">IF(ISNA(AS$3),0,ROUND(INDEX(旅遊不便費率!$B$5:$CA$184,$A26,AS$3)*$A$3,0))</f>
        <v>0</v>
      </c>
      <c r="AT26" s="94">
        <f ca="1">IF(ISNA(AT$3),0,ROUND(INDEX(旅遊不便費率!$B$5:$CA$184,$A26,AT$3)*$A$3,0))</f>
        <v>0</v>
      </c>
      <c r="AU26" s="95">
        <f t="shared" ca="1" si="5"/>
        <v>1000</v>
      </c>
      <c r="AV26" s="93">
        <f t="shared" ca="1" si="6"/>
        <v>804</v>
      </c>
      <c r="AW26" s="94"/>
      <c r="AX26" s="94"/>
      <c r="AY26" s="94">
        <f ca="1">ROUND(VLOOKUP(AY$3,費率表彙總!$F$4:$G$404,2,FALSE)*$B26*$A$2,0)</f>
        <v>0</v>
      </c>
      <c r="AZ26" s="94">
        <f ca="1">ROUND(VLOOKUP(AZ$3,費率表彙總!$H$4:$I$804,2,FALSE)*$B26*$A$2,0)</f>
        <v>0</v>
      </c>
      <c r="BA26" s="94">
        <f ca="1">IF(ISNA(BA$56),0,ROUND(INDEX(實支實付_總保費!$B$4:$AE$183,$A26,BA$56)*$A$2,0))</f>
        <v>0</v>
      </c>
      <c r="BB26" s="94">
        <f ca="1">IF(ISNA(BB$56),0,ROUND(INDEX(重大燒燙傷_總保費!$B$4:$AE$183,$A26,BB$56)*$A$2,0))</f>
        <v>0</v>
      </c>
      <c r="BC26" s="94" t="b">
        <f ca="1">IF(BC$3&lt;&gt;0,MAX(1,ROUND(VLOOKUP(BC$3,費率表彙總!$L$4:$O$34,2,FALSE)*$B26*$A$2,0))+MAX(1,ROUND(INDEX(海突甲門診_總保費!$B$4:$GS$183,$A26,BC$56)*$A$2,0)+MAX(1,ROUND(INDEX(海突甲急診_總保費!$B$4:$GS$183,$A26,BC$56)*$A$2,0),0)))</f>
        <v>0</v>
      </c>
      <c r="BD26" s="94">
        <f ca="1">IF(BD$3&lt;&gt;0,MAX(1,ROUND(VLOOKUP(BD$3,費率表彙總!$L$4:$R$34,5,FALSE)*$B26*$A$2,0))+MAX(1,ROUND(INDEX(海突乙門診_總保費!$B$4:$GS$183,$A26,BD$56)*$A$2,0)+MAX(1,ROUND(INDEX(海突乙急診_總保費!$B$4:$GS$183,$A26,BD$56)*$A$2,0),0)))</f>
        <v>740</v>
      </c>
      <c r="BE26" s="94">
        <f ca="1">ROUND(VLOOKUP(BE$3,費率表彙總!$S$4:$T$34,2,FALSE)*$B26*$A$2,0)</f>
        <v>0</v>
      </c>
      <c r="BF26" s="94">
        <f ca="1">IF(ISNA(BF$3),0,ROUND(INDEX(旅遊不便費率!$B$5:$CA$184,$A26,BF$3)*$A$3,0))</f>
        <v>0</v>
      </c>
      <c r="BG26" s="94">
        <f ca="1">IF(ISNA(BG$3),0,ROUND(INDEX(旅遊不便費率!$B$5:$CA$184,$A26,BG$3)*$A$3,0))</f>
        <v>0</v>
      </c>
      <c r="BH26" s="94">
        <f ca="1">IF(ISNA(BH$3),0,ROUND(INDEX(旅遊不便費率!$B$5:$CA$184,$A26,BH$3)*$A$3,0))</f>
        <v>0</v>
      </c>
      <c r="BI26" s="94">
        <f ca="1">IF(ISNA(BI$3),0,ROUND(INDEX(旅遊不便費率!$B$5:$CA$184,$A26,BI$3)*$A$3,0))</f>
        <v>0</v>
      </c>
      <c r="BJ26" s="95">
        <f t="shared" ca="1" si="7"/>
        <v>1544</v>
      </c>
      <c r="BK26" s="93">
        <f t="shared" ca="1" si="8"/>
        <v>981</v>
      </c>
      <c r="BL26" s="94"/>
      <c r="BM26" s="94"/>
      <c r="BN26" s="94">
        <f ca="1">ROUND(VLOOKUP(BN$3,費率表彙總!$F$4:$G$404,2,FALSE)*$B26*$A$2,0)</f>
        <v>0</v>
      </c>
      <c r="BO26" s="94">
        <f ca="1">ROUND(VLOOKUP(BO$3,費率表彙總!$H$4:$I$804,2,FALSE)*$B26*$A$2,0)</f>
        <v>0</v>
      </c>
      <c r="BP26" s="94">
        <f ca="1">IF(ISNA(BP$56),0,ROUND(INDEX(實支實付_總保費!$B$4:$AE$183,$A26,BP$56)*$A$2,0))</f>
        <v>0</v>
      </c>
      <c r="BQ26" s="94">
        <f ca="1">IF(ISNA(BQ$56),0,ROUND(INDEX(重大燒燙傷_總保費!$B$4:$AE$183,$A26,BQ$56)*$A$2,0))</f>
        <v>0</v>
      </c>
      <c r="BR26" s="94" t="b">
        <f ca="1">IF(BR$3&lt;&gt;0,MAX(1,ROUND(VLOOKUP(BR$3,費率表彙總!$L$4:$O$34,2,FALSE)*$B26*$A$2,0))+MAX(1,ROUND(INDEX(海突甲門診_總保費!$B$4:$GS$183,$A26,BR$56)*$A$2,0)+MAX(1,ROUND(INDEX(海突甲急診_總保費!$B$4:$GS$183,$A26,BR$56)*$A$2,0),0)))</f>
        <v>0</v>
      </c>
      <c r="BS26" s="94">
        <f ca="1">IF(BS$3&lt;&gt;0,MAX(1,ROUND(VLOOKUP(BS$3,費率表彙總!$L$4:$R$34,5,FALSE)*$B26*$A$2,0))+MAX(1,ROUND(INDEX(海突乙門診_總保費!$B$4:$GS$183,$A26,BS$56)*$A$2,0)+MAX(1,ROUND(INDEX(海突乙急診_總保費!$B$4:$GS$183,$A26,BS$56)*$A$2,0),0)))</f>
        <v>904</v>
      </c>
      <c r="BT26" s="94">
        <f ca="1">ROUND(VLOOKUP(BT$3,費率表彙總!$S$4:$T$34,2,FALSE)*$B26*$A$2,0)</f>
        <v>0</v>
      </c>
      <c r="BU26" s="94">
        <f ca="1">IF(ISNA(BU$3),0,ROUND(INDEX(旅遊不便費率!$B$5:$CA$184,$A26,BU$3)*$A$3,0))</f>
        <v>0</v>
      </c>
      <c r="BV26" s="94">
        <f ca="1">IF(ISNA(BV$3),0,ROUND(INDEX(旅遊不便費率!$B$5:$CA$184,$A26,BV$3)*$A$3,0))</f>
        <v>0</v>
      </c>
      <c r="BW26" s="94">
        <f ca="1">IF(ISNA(BW$3),0,ROUND(INDEX(旅遊不便費率!$B$5:$CA$184,$A26,BW$3)*$A$3,0))</f>
        <v>0</v>
      </c>
      <c r="BX26" s="94">
        <f ca="1">IF(ISNA(BX$3),0,ROUND(INDEX(旅遊不便費率!$B$5:$CA$184,$A26,BX$3)*$A$3,0))</f>
        <v>0</v>
      </c>
      <c r="BY26" s="95">
        <f t="shared" ca="1" si="9"/>
        <v>1885</v>
      </c>
      <c r="BZ26" s="93">
        <f t="shared" ca="1" si="10"/>
        <v>216</v>
      </c>
      <c r="CA26" s="94"/>
      <c r="CB26" s="94"/>
      <c r="CC26" s="94">
        <f ca="1">ROUND(VLOOKUP(CC$3,費率表彙總!$F$4:$G$404,2,FALSE)*$B26*$A$2,0)</f>
        <v>0</v>
      </c>
      <c r="CD26" s="94">
        <f ca="1">ROUND(VLOOKUP(CD$3,費率表彙總!$H$4:$I$804,2,FALSE)*$B26*$A$2,0)</f>
        <v>0</v>
      </c>
      <c r="CE26" s="94">
        <f ca="1">IF(ISNA(CE$56),0,ROUND(INDEX(實支實付_總保費!$B$4:$AE$183,$A26,CE$56)*$A$2,0))</f>
        <v>36</v>
      </c>
      <c r="CF26" s="94">
        <f ca="1">IF(ISNA(CF$56),0,ROUND(INDEX(重大燒燙傷_總保費!$B$4:$AE$183,$A26,CF$56)*$A$2,0))</f>
        <v>2</v>
      </c>
      <c r="CG26" s="94" t="b">
        <f ca="1">IF(CG$3&lt;&gt;0,MAX(1,ROUND(VLOOKUP(CG$3,費率表彙總!$L$4:$O$34,2,FALSE)*$B26*$A$2,0))+MAX(1,ROUND(INDEX(海突甲門診_總保費!$B$4:$GS$183,$A26,CG$56)*$A$2,0)+MAX(1,ROUND(INDEX(海突甲急診_總保費!$B$4:$GS$183,$A26,CG$56)*$A$2,0),0)))</f>
        <v>0</v>
      </c>
      <c r="CH26" s="94" t="b">
        <f ca="1">IF(CH$3&lt;&gt;0,MAX(1,ROUND(VLOOKUP(CH$3,費率表彙總!$L$4:$R$34,5,FALSE)*$B26*$A$2,0))+MAX(1,ROUND(INDEX(海突乙門診_總保費!$B$4:$GS$183,$A26,CH$56)*$A$2,0)+MAX(1,ROUND(INDEX(海突乙急診_總保費!$B$4:$GS$183,$A26,CH$56)*$A$2,0),0)))</f>
        <v>0</v>
      </c>
      <c r="CI26" s="94">
        <f ca="1">ROUND(VLOOKUP(CI$3,費率表彙總!$S$4:$T$34,2,FALSE)*$B26*$A$2,0)</f>
        <v>0</v>
      </c>
      <c r="CJ26" s="94">
        <f ca="1">IF(ISNA(CJ$3),0,ROUND(INDEX(旅遊不便費率!$B$5:$CA$184,$A26,CJ$3)*$A$3,0))</f>
        <v>103</v>
      </c>
      <c r="CK26" s="94">
        <f ca="1">IF(ISNA(CK$3),0,ROUND(INDEX(旅遊不便費率!$B$5:$CA$184,$A26,CK$3)*$A$3,0))</f>
        <v>522</v>
      </c>
      <c r="CL26" s="94">
        <f ca="1">IF(ISNA(CL$3),0,ROUND(INDEX(旅遊不便費率!$B$5:$CA$184,$A26,CL$3)*$A$3,0))</f>
        <v>18</v>
      </c>
      <c r="CM26" s="94">
        <f ca="1">IF(ISNA(CM$3),0,ROUND(INDEX(旅遊不便費率!$B$5:$CA$184,$A26,CM$3)*$A$3,0))</f>
        <v>66</v>
      </c>
      <c r="CN26" s="95">
        <f t="shared" ca="1" si="11"/>
        <v>963</v>
      </c>
      <c r="CO26" s="93">
        <f t="shared" ca="1" si="12"/>
        <v>320</v>
      </c>
      <c r="CP26" s="94"/>
      <c r="CQ26" s="94"/>
      <c r="CR26" s="94">
        <f ca="1">ROUND(VLOOKUP(CR$3,費率表彙總!$F$4:$G$404,2,FALSE)*$B26*$A$2,0)</f>
        <v>0</v>
      </c>
      <c r="CS26" s="94">
        <f ca="1">ROUND(VLOOKUP(CS$3,費率表彙總!$H$4:$I$804,2,FALSE)*$B26*$A$2,0)</f>
        <v>0</v>
      </c>
      <c r="CT26" s="94">
        <f ca="1">IF(ISNA(CT$56),0,ROUND(INDEX(實支實付_總保費!$B$4:$AE$183,$A26,CT$56)*$A$2,0))</f>
        <v>36</v>
      </c>
      <c r="CU26" s="94">
        <f ca="1">IF(ISNA(CU$56),0,ROUND(INDEX(重大燒燙傷_總保費!$B$4:$AE$183,$A26,CU$56)*$A$2,0))</f>
        <v>2</v>
      </c>
      <c r="CV26" s="94" t="b">
        <f ca="1">IF(CV$3&lt;&gt;0,MAX(1,ROUND(VLOOKUP(CV$3,費率表彙總!$L$4:$O$34,2,FALSE)*$B26*$A$2,0))+MAX(1,ROUND(INDEX(海突甲門診_總保費!$B$4:$GS$183,$A26,CV$56)*$A$2,0)+MAX(1,ROUND(INDEX(海突甲急診_總保費!$B$4:$GS$183,$A26,CV$56)*$A$2,0),0)))</f>
        <v>0</v>
      </c>
      <c r="CW26" s="94" t="b">
        <f ca="1">IF(CW$3&lt;&gt;0,MAX(1,ROUND(VLOOKUP(CW$3,費率表彙總!$L$4:$R$34,5,FALSE)*$B26*$A$2,0))+MAX(1,ROUND(INDEX(海突乙門診_總保費!$B$4:$GS$183,$A26,CW$56)*$A$2,0)+MAX(1,ROUND(INDEX(海突乙急診_總保費!$B$4:$GS$183,$A26,CW$56)*$A$2,0),0)))</f>
        <v>0</v>
      </c>
      <c r="CX26" s="94">
        <f ca="1">ROUND(VLOOKUP(CX$3,費率表彙總!$S$4:$T$34,2,FALSE)*$B26*$A$2,0)</f>
        <v>0</v>
      </c>
      <c r="CY26" s="94">
        <f ca="1">IF(ISNA(CY$3),0,ROUND(INDEX(旅遊不便費率!$B$5:$CA$184,$A26,CY$3)*$A$3,0))</f>
        <v>103</v>
      </c>
      <c r="CZ26" s="94">
        <f ca="1">IF(ISNA(CZ$3),0,ROUND(INDEX(旅遊不便費率!$B$5:$CA$184,$A26,CZ$3)*$A$3,0))</f>
        <v>522</v>
      </c>
      <c r="DA26" s="94">
        <f ca="1">IF(ISNA(DA$3),0,ROUND(INDEX(旅遊不便費率!$B$5:$CA$184,$A26,DA$3)*$A$3,0))</f>
        <v>18</v>
      </c>
      <c r="DB26" s="94">
        <f ca="1">IF(ISNA(DB$3),0,ROUND(INDEX(旅遊不便費率!$B$5:$CA$184,$A26,DB$3)*$A$3,0))</f>
        <v>66</v>
      </c>
      <c r="DC26" s="95">
        <f t="shared" ca="1" si="13"/>
        <v>1067</v>
      </c>
      <c r="DD26" s="93">
        <f t="shared" ca="1" si="14"/>
        <v>519</v>
      </c>
      <c r="DE26" s="94"/>
      <c r="DF26" s="94"/>
      <c r="DG26" s="94">
        <f ca="1">ROUND(VLOOKUP(DG$3,費率表彙總!$F$4:$G$404,2,FALSE)*$B26*$A$2,0)</f>
        <v>0</v>
      </c>
      <c r="DH26" s="94">
        <f ca="1">ROUND(VLOOKUP(DH$3,費率表彙總!$H$4:$I$804,2,FALSE)*$B26*$A$2,0)</f>
        <v>0</v>
      </c>
      <c r="DI26" s="94">
        <f ca="1">IF(ISNA(DI$56),0,ROUND(INDEX(實支實付_總保費!$B$4:$AE$183,$A26,DI$56)*$A$2,0))</f>
        <v>36</v>
      </c>
      <c r="DJ26" s="94">
        <f ca="1">IF(ISNA(DJ$56),0,ROUND(INDEX(重大燒燙傷_總保費!$B$4:$AE$183,$A26,DJ$56)*$A$2,0))</f>
        <v>2</v>
      </c>
      <c r="DK26" s="94" t="b">
        <f ca="1">IF(DK$3&lt;&gt;0,MAX(1,ROUND(VLOOKUP(DK$3,費率表彙總!$L$4:$O$34,2,FALSE)*$B26*$A$2,0))+MAX(1,ROUND(INDEX(海突甲門診_總保費!$B$4:$GS$183,$A26,DK$56)*$A$2,0)+MAX(1,ROUND(INDEX(海突甲急診_總保費!$B$4:$GS$183,$A26,DK$56)*$A$2,0),0)))</f>
        <v>0</v>
      </c>
      <c r="DL26" s="94" t="b">
        <f ca="1">IF(DL$3&lt;&gt;0,MAX(1,ROUND(VLOOKUP(DL$3,費率表彙總!$L$4:$R$34,5,FALSE)*$B26*$A$2,0))+MAX(1,ROUND(INDEX(海突乙門診_總保費!$B$4:$GS$183,$A26,DL$56)*$A$2,0)+MAX(1,ROUND(INDEX(海突乙急診_總保費!$B$4:$GS$183,$A26,DL$56)*$A$2,0),0)))</f>
        <v>0</v>
      </c>
      <c r="DM26" s="94">
        <f ca="1">ROUND(VLOOKUP(DM$3,費率表彙總!$S$4:$T$34,2,FALSE)*$B26*$A$2,0)</f>
        <v>0</v>
      </c>
      <c r="DN26" s="94">
        <f ca="1">IF(ISNA(DN$3),0,ROUND(INDEX(旅遊不便費率!$B$5:$CA$184,$A26,DN$3)*$A$3,0))</f>
        <v>103</v>
      </c>
      <c r="DO26" s="94">
        <f ca="1">IF(ISNA(DO$3),0,ROUND(INDEX(旅遊不便費率!$B$5:$CA$184,$A26,DO$3)*$A$3,0))</f>
        <v>522</v>
      </c>
      <c r="DP26" s="94">
        <f ca="1">IF(ISNA(DP$3),0,ROUND(INDEX(旅遊不便費率!$B$5:$CA$184,$A26,DP$3)*$A$3,0))</f>
        <v>18</v>
      </c>
      <c r="DQ26" s="94">
        <f ca="1">IF(ISNA(DQ$3),0,ROUND(INDEX(旅遊不便費率!$B$5:$CA$184,$A26,DQ$3)*$A$3,0))</f>
        <v>66</v>
      </c>
      <c r="DR26" s="95">
        <f t="shared" ca="1" si="15"/>
        <v>1266</v>
      </c>
      <c r="DS26" s="93">
        <f t="shared" ca="1" si="16"/>
        <v>804</v>
      </c>
      <c r="DT26" s="94"/>
      <c r="DU26" s="94"/>
      <c r="DV26" s="94">
        <f ca="1">ROUND(VLOOKUP(DV$3,費率表彙總!$F$4:$G$404,2,FALSE)*$B26*$A$2,0)</f>
        <v>0</v>
      </c>
      <c r="DW26" s="94">
        <f ca="1">ROUND(VLOOKUP(DW$3,費率表彙總!$H$4:$I$804,2,FALSE)*$B26*$A$2,0)</f>
        <v>0</v>
      </c>
      <c r="DX26" s="94">
        <f ca="1">IF(ISNA(DX$56),0,ROUND(INDEX(實支實付_總保費!$B$4:$AE$183,$A26,DX$56)*$A$2,0))</f>
        <v>36</v>
      </c>
      <c r="DY26" s="94">
        <f ca="1">IF(ISNA(DY$56),0,ROUND(INDEX(重大燒燙傷_總保費!$B$4:$AE$183,$A26,DY$56)*$A$2,0))</f>
        <v>2</v>
      </c>
      <c r="DZ26" s="94" t="b">
        <f ca="1">IF(DZ$3&lt;&gt;0,MAX(1,ROUND(VLOOKUP(DZ$3,費率表彙總!$L$4:$O$34,2,FALSE)*$B26*$A$2,0))+MAX(1,ROUND(INDEX(海突甲門診_總保費!$B$4:$GS$183,$A26,DZ$56)*$A$2,0)+MAX(1,ROUND(INDEX(海突甲急診_總保費!$B$4:$GS$183,$A26,DZ$56)*$A$2,0),0)))</f>
        <v>0</v>
      </c>
      <c r="EA26" s="94" t="b">
        <f ca="1">IF(EA$3&lt;&gt;0,MAX(1,ROUND(VLOOKUP(EA$3,費率表彙總!$L$4:$R$34,5,FALSE)*$B26*$A$2,0))+MAX(1,ROUND(INDEX(海突乙門診_總保費!$B$4:$GS$183,$A26,EA$56)*$A$2,0)+MAX(1,ROUND(INDEX(海突乙急診_總保費!$B$4:$GS$183,$A26,EA$56)*$A$2,0),0)))</f>
        <v>0</v>
      </c>
      <c r="EB26" s="94">
        <f ca="1">ROUND(VLOOKUP(EB$3,費率表彙總!$S$4:$T$34,2,FALSE)*$B26*$A$2,0)</f>
        <v>0</v>
      </c>
      <c r="EC26" s="94">
        <f ca="1">IF(ISNA(EC$3),0,ROUND(INDEX(旅遊不便費率!$B$5:$CA$184,$A26,EC$3)*$A$3,0))</f>
        <v>103</v>
      </c>
      <c r="ED26" s="94">
        <f ca="1">IF(ISNA(ED$3),0,ROUND(INDEX(旅遊不便費率!$B$5:$CA$184,$A26,ED$3)*$A$3,0))</f>
        <v>522</v>
      </c>
      <c r="EE26" s="94">
        <f ca="1">IF(ISNA(EE$3),0,ROUND(INDEX(旅遊不便費率!$B$5:$CA$184,$A26,EE$3)*$A$3,0))</f>
        <v>18</v>
      </c>
      <c r="EF26" s="94">
        <f ca="1">IF(ISNA(EF$3),0,ROUND(INDEX(旅遊不便費率!$B$5:$CA$184,$A26,EF$3)*$A$3,0))</f>
        <v>66</v>
      </c>
      <c r="EG26" s="95">
        <f t="shared" ca="1" si="17"/>
        <v>1551</v>
      </c>
      <c r="EH26" s="93">
        <f t="shared" ca="1" si="18"/>
        <v>981</v>
      </c>
      <c r="EI26" s="94"/>
      <c r="EJ26" s="94"/>
      <c r="EK26" s="94">
        <f ca="1">ROUND(VLOOKUP(EK$3,費率表彙總!$F$4:$G$404,2,FALSE)*$B26*$A$2,0)</f>
        <v>0</v>
      </c>
      <c r="EL26" s="94">
        <f ca="1">ROUND(VLOOKUP(EL$3,費率表彙總!$H$4:$I$804,2,FALSE)*$B26*$A$2,0)</f>
        <v>0</v>
      </c>
      <c r="EM26" s="94">
        <f ca="1">IF(ISNA(EM$56),0,ROUND(INDEX(實支實付_總保費!$B$4:$AE$183,$A26,EM$56)*$A$2,0))</f>
        <v>36</v>
      </c>
      <c r="EN26" s="94">
        <f ca="1">IF(ISNA(EN$56),0,ROUND(INDEX(重大燒燙傷_總保費!$B$4:$AE$183,$A26,EN$56)*$A$2,0))</f>
        <v>2</v>
      </c>
      <c r="EO26" s="94" t="b">
        <f ca="1">IF(EO$3&lt;&gt;0,MAX(1,ROUND(VLOOKUP(EO$3,費率表彙總!$L$4:$O$34,2,FALSE)*$B26*$A$2,0))+MAX(1,ROUND(INDEX(海突甲門診_總保費!$B$4:$GS$183,$A26,EO$56)*$A$2,0)+MAX(1,ROUND(INDEX(海突甲急診_總保費!$B$4:$GS$183,$A26,EO$56)*$A$2,0),0)))</f>
        <v>0</v>
      </c>
      <c r="EP26" s="94" t="b">
        <f ca="1">IF(EP$3&lt;&gt;0,MAX(1,ROUND(VLOOKUP(EP$3,費率表彙總!$L$4:$R$34,5,FALSE)*$B26*$A$2,0))+MAX(1,ROUND(INDEX(海突乙門診_總保費!$B$4:$GS$183,$A26,EP$56)*$A$2,0)+MAX(1,ROUND(INDEX(海突乙急診_總保費!$B$4:$GS$183,$A26,EP$56)*$A$2,0),0)))</f>
        <v>0</v>
      </c>
      <c r="EQ26" s="94">
        <f ca="1">ROUND(VLOOKUP(EQ$3,費率表彙總!$S$4:$T$34,2,FALSE)*$B26*$A$2,0)</f>
        <v>0</v>
      </c>
      <c r="ER26" s="94">
        <f ca="1">IF(ISNA(ER$3),0,ROUND(INDEX(旅遊不便費率!$B$5:$CA$184,$A26,ER$3)*$A$3,0))</f>
        <v>103</v>
      </c>
      <c r="ES26" s="94">
        <f ca="1">IF(ISNA(ES$3),0,ROUND(INDEX(旅遊不便費率!$B$5:$CA$184,$A26,ES$3)*$A$3,0))</f>
        <v>522</v>
      </c>
      <c r="ET26" s="94">
        <f ca="1">IF(ISNA(ET$3),0,ROUND(INDEX(旅遊不便費率!$B$5:$CA$184,$A26,ET$3)*$A$3,0))</f>
        <v>18</v>
      </c>
      <c r="EU26" s="94">
        <f ca="1">IF(ISNA(EU$3),0,ROUND(INDEX(旅遊不便費率!$B$5:$CA$184,$A26,EU$3)*$A$3,0))</f>
        <v>66</v>
      </c>
      <c r="EV26" s="95">
        <f t="shared" ca="1" si="19"/>
        <v>1728</v>
      </c>
      <c r="EW26" s="93">
        <f t="shared" ca="1" si="20"/>
        <v>711</v>
      </c>
      <c r="EX26" s="94"/>
      <c r="EY26" s="94"/>
      <c r="EZ26" s="94">
        <f ca="1">ROUND(VLOOKUP(EZ$3,費率表彙總!$F$4:$G$404,2,FALSE)*$B26*$A$2,0)</f>
        <v>0</v>
      </c>
      <c r="FA26" s="94">
        <f ca="1">ROUND(VLOOKUP(FA$3,費率表彙總!$H$4:$I$804,2,FALSE)*$B26*$A$2,0)</f>
        <v>0</v>
      </c>
      <c r="FB26" s="94">
        <f ca="1">IF(ISNA(FB$56),0,ROUND(INDEX(實支實付_總保費!$B$4:$AE$183,$A26,FB$56)*$A$2,0))</f>
        <v>472</v>
      </c>
      <c r="FC26" s="94">
        <f ca="1">IF(ISNA(FC$56),0,ROUND(INDEX(重大燒燙傷_總保費!$B$4:$AE$183,$A26,FC$56)*$A$2,0))</f>
        <v>31</v>
      </c>
      <c r="FD26" s="94" t="b">
        <f ca="1">IF(FD$3&lt;&gt;0,MAX(1,ROUND(VLOOKUP(FD$3,費率表彙總!$L$4:$O$34,2,FALSE)*$B26*$A$2,0))+MAX(1,ROUND(INDEX(海突甲門診_總保費!$B$4:$GS$183,$A26,FD$56)*$A$2,0)+MAX(1,ROUND(INDEX(海突甲急診_總保費!$B$4:$GS$183,$A26,FD$56)*$A$2,0),0)))</f>
        <v>0</v>
      </c>
      <c r="FE26" s="94">
        <f ca="1">IF(FE$3&lt;&gt;0,MAX(1,ROUND(VLOOKUP(FE$3,費率表彙總!$L$4:$R$34,5,FALSE)*$B26*$A$2,0))+MAX(1,ROUND(INDEX(海突乙門診_總保費!$B$4:$GS$183,$A26,FE$56)*$A$2,0)+MAX(1,ROUND(INDEX(海突乙急診_總保費!$B$4:$GS$183,$A26,FE$56)*$A$2,0),0)))</f>
        <v>1085</v>
      </c>
      <c r="FF26" s="94">
        <f ca="1">ROUND(VLOOKUP(FF$3,費率表彙總!$S$4:$T$34,2,FALSE)*$B26*$A$2,0)</f>
        <v>0</v>
      </c>
      <c r="FG26" s="94">
        <f ca="1">IF(ISNA(FG$3),0,ROUND(INDEX(旅遊不便費率!$B$5:$CA$184,$A26,FG$3)*$A$3,0))</f>
        <v>103</v>
      </c>
      <c r="FH26" s="94">
        <f ca="1">IF(ISNA(FH$3),0,ROUND(INDEX(旅遊不便費率!$B$5:$CA$184,$A26,FH$3)*$A$3,0))</f>
        <v>817</v>
      </c>
      <c r="FI26" s="94">
        <f ca="1">IF(ISNA(FI$3),0,ROUND(INDEX(旅遊不便費率!$B$5:$CA$184,$A26,FI$3)*$A$3,0))</f>
        <v>39</v>
      </c>
      <c r="FJ26" s="94">
        <f ca="1">IF(ISNA(FJ$3),0,ROUND(INDEX(旅遊不便費率!$B$5:$CA$184,$A26,FJ$3)*$A$3,0))</f>
        <v>126</v>
      </c>
      <c r="FK26" s="95">
        <f t="shared" ca="1" si="21"/>
        <v>3384</v>
      </c>
      <c r="FL26" s="93">
        <f t="shared" ca="1" si="22"/>
        <v>320</v>
      </c>
      <c r="FM26" s="94"/>
      <c r="FN26" s="94"/>
      <c r="FO26" s="94">
        <f ca="1">ROUND(VLOOKUP(FO$3,費率表彙總!$F$4:$G$404,2,FALSE)*$B26*$A$2,0)</f>
        <v>0</v>
      </c>
      <c r="FP26" s="94">
        <f ca="1">ROUND(VLOOKUP(FP$3,費率表彙總!$H$4:$I$804,2,FALSE)*$B26*$A$2,0)</f>
        <v>0</v>
      </c>
      <c r="FQ26" s="94">
        <f ca="1">IF(ISNA(FQ$56),0,ROUND(INDEX(實支實付_總保費!$B$4:$AE$183,$A26,FQ$56)*$A$2,0))</f>
        <v>101</v>
      </c>
      <c r="FR26" s="94">
        <f ca="1">IF(ISNA(FR$56),0,ROUND(INDEX(重大燒燙傷_總保費!$B$4:$AE$183,$A26,FR$56)*$A$2,0))</f>
        <v>7</v>
      </c>
      <c r="FS26" s="94" t="b">
        <f ca="1">IF(FS$3&lt;&gt;0,MAX(1,ROUND(VLOOKUP(FS$3,費率表彙總!$L$4:$O$34,2,FALSE)*$B26*$A$2,0))+MAX(1,ROUND(INDEX(海突甲門診_總保費!$B$4:$GS$183,$A26,FS$56)*$A$2,0)+MAX(1,ROUND(INDEX(海突甲急診_總保費!$B$4:$GS$183,$A26,FS$56)*$A$2,0),0)))</f>
        <v>0</v>
      </c>
      <c r="FT26" s="94">
        <f ca="1">IF(FT$3&lt;&gt;0,MAX(1,ROUND(VLOOKUP(FT$3,費率表彙總!$L$4:$R$34,5,FALSE)*$B26*$A$2,0))+MAX(1,ROUND(INDEX(海突乙門診_總保費!$B$4:$GS$183,$A26,FT$56)*$A$2,0)+MAX(1,ROUND(INDEX(海突乙急診_總保費!$B$4:$GS$183,$A26,FT$56)*$A$2,0),0)))</f>
        <v>569</v>
      </c>
      <c r="FU26" s="94">
        <f ca="1">ROUND(VLOOKUP(FU$3,費率表彙總!$S$4:$T$34,2,FALSE)*$B26*$A$2,0)</f>
        <v>0</v>
      </c>
      <c r="FV26" s="94">
        <f ca="1">IF(ISNA(FV$3),0,ROUND(INDEX(旅遊不便費率!$B$5:$CA$184,$A26,FV$3)*$A$3,0))</f>
        <v>103</v>
      </c>
      <c r="FW26" s="94">
        <f ca="1">IF(ISNA(FW$3),0,ROUND(INDEX(旅遊不便費率!$B$5:$CA$184,$A26,FW$3)*$A$3,0))</f>
        <v>817</v>
      </c>
      <c r="FX26" s="94">
        <f ca="1">IF(ISNA(FX$3),0,ROUND(INDEX(旅遊不便費率!$B$5:$CA$184,$A26,FX$3)*$A$3,0))</f>
        <v>39</v>
      </c>
      <c r="FY26" s="94">
        <f ca="1">IF(ISNA(FY$3),0,ROUND(INDEX(旅遊不便費率!$B$5:$CA$184,$A26,FY$3)*$A$3,0))</f>
        <v>126</v>
      </c>
      <c r="FZ26" s="95">
        <f t="shared" ca="1" si="23"/>
        <v>2082</v>
      </c>
      <c r="GA26" s="93">
        <f t="shared" ca="1" si="24"/>
        <v>519</v>
      </c>
      <c r="GB26" s="94"/>
      <c r="GC26" s="94"/>
      <c r="GD26" s="94">
        <f ca="1">ROUND(VLOOKUP(GD$3,費率表彙總!$F$4:$G$404,2,FALSE)*$B26*$A$2,0)</f>
        <v>0</v>
      </c>
      <c r="GE26" s="94">
        <f ca="1">ROUND(VLOOKUP(GE$3,費率表彙總!$H$4:$I$804,2,FALSE)*$B26*$A$2,0)</f>
        <v>0</v>
      </c>
      <c r="GF26" s="94">
        <f ca="1">IF(ISNA(GF$56),0,ROUND(INDEX(實支實付_總保費!$B$4:$AE$183,$A26,GF$56)*$A$2,0))</f>
        <v>166</v>
      </c>
      <c r="GG26" s="94">
        <f ca="1">IF(ISNA(GG$56),0,ROUND(INDEX(重大燒燙傷_總保費!$B$4:$AE$183,$A26,GG$56)*$A$2,0))</f>
        <v>11</v>
      </c>
      <c r="GH26" s="94" t="b">
        <f ca="1">IF(GH$3&lt;&gt;0,MAX(1,ROUND(VLOOKUP(GH$3,費率表彙總!$L$4:$O$34,2,FALSE)*$B26*$A$2,0))+MAX(1,ROUND(INDEX(海突甲門診_總保費!$B$4:$GS$183,$A26,GH$56)*$A$2,0)+MAX(1,ROUND(INDEX(海突甲急診_總保費!$B$4:$GS$183,$A26,GH$56)*$A$2,0),0)))</f>
        <v>0</v>
      </c>
      <c r="GI26" s="94">
        <f ca="1">IF(GI$3&lt;&gt;0,MAX(1,ROUND(VLOOKUP(GI$3,費率表彙總!$L$4:$R$34,5,FALSE)*$B26*$A$2,0))+MAX(1,ROUND(INDEX(海突乙門診_總保費!$B$4:$GS$183,$A26,GI$56)*$A$2,0)+MAX(1,ROUND(INDEX(海突乙急診_總保費!$B$4:$GS$183,$A26,GI$56)*$A$2,0),0)))</f>
        <v>904</v>
      </c>
      <c r="GJ26" s="94">
        <f ca="1">ROUND(VLOOKUP(GJ$3,費率表彙總!$S$4:$T$34,2,FALSE)*$B26*$A$2,0)</f>
        <v>0</v>
      </c>
      <c r="GK26" s="94">
        <f ca="1">IF(ISNA(GK$3),0,ROUND(INDEX(旅遊不便費率!$B$5:$CA$184,$A26,GK$3)*$A$3,0))</f>
        <v>103</v>
      </c>
      <c r="GL26" s="94">
        <f ca="1">IF(ISNA(GL$3),0,ROUND(INDEX(旅遊不便費率!$B$5:$CA$184,$A26,GL$3)*$A$3,0))</f>
        <v>817</v>
      </c>
      <c r="GM26" s="94">
        <f ca="1">IF(ISNA(GM$3),0,ROUND(INDEX(旅遊不便費率!$B$5:$CA$184,$A26,GM$3)*$A$3,0))</f>
        <v>39</v>
      </c>
      <c r="GN26" s="94">
        <f ca="1">IF(ISNA(GN$3),0,ROUND(INDEX(旅遊不便費率!$B$5:$CA$184,$A26,GN$3)*$A$3,0))</f>
        <v>126</v>
      </c>
      <c r="GO26" s="95">
        <f t="shared" ca="1" si="25"/>
        <v>2685</v>
      </c>
      <c r="GP26" s="93">
        <f t="shared" ca="1" si="26"/>
        <v>519</v>
      </c>
      <c r="GQ26" s="94"/>
      <c r="GR26" s="94"/>
      <c r="GS26" s="94">
        <f ca="1">ROUND(VLOOKUP(GS$3,費率表彙總!$F$4:$G$404,2,FALSE)*$B26*$A$2,0)</f>
        <v>0</v>
      </c>
      <c r="GT26" s="94">
        <f ca="1">ROUND(VLOOKUP(GT$3,費率表彙總!$H$4:$I$804,2,FALSE)*$B26*$A$2,0)</f>
        <v>0</v>
      </c>
      <c r="GU26" s="94">
        <f ca="1">IF(ISNA(GU$56),0,ROUND(INDEX(實支實付_總保費!$B$4:$AE$183,$A26,GU$56)*$A$2,0))</f>
        <v>312</v>
      </c>
      <c r="GV26" s="94">
        <f ca="1">IF(ISNA(GV$56),0,ROUND(INDEX(重大燒燙傷_總保費!$B$4:$AE$183,$A26,GV$56)*$A$2,0))</f>
        <v>20</v>
      </c>
      <c r="GW26" s="94" t="b">
        <f ca="1">IF(GW$3&lt;&gt;0,MAX(1,ROUND(VLOOKUP(GW$3,費率表彙總!$L$4:$O$34,2,FALSE)*$B26*$A$2,0))+MAX(1,ROUND(INDEX(海突甲門診_總保費!$B$4:$GS$183,$A26,GW$56)*$A$2,0)+MAX(1,ROUND(INDEX(海突甲急診_總保費!$B$4:$GS$183,$A26,GW$56)*$A$2,0),0)))</f>
        <v>0</v>
      </c>
      <c r="GX26" s="94">
        <f ca="1">IF(GX$3&lt;&gt;0,MAX(1,ROUND(VLOOKUP(GX$3,費率表彙總!$L$4:$R$34,5,FALSE)*$B26*$A$2,0))+MAX(1,ROUND(INDEX(海突乙門診_總保費!$B$4:$GS$183,$A26,GX$56)*$A$2,0)+MAX(1,ROUND(INDEX(海突乙急診_總保費!$B$4:$GS$183,$A26,GX$56)*$A$2,0),0)))</f>
        <v>569</v>
      </c>
      <c r="GY26" s="94">
        <f ca="1">ROUND(VLOOKUP(GY$3,費率表彙總!$S$4:$T$34,2,FALSE)*$B26*$A$2,0)</f>
        <v>0</v>
      </c>
      <c r="GZ26" s="94">
        <f ca="1">IF(ISNA(GZ$3),0,ROUND(INDEX(旅遊不便費率!$B$5:$CA$184,$A26,GZ$3)*$A$3,0))</f>
        <v>103</v>
      </c>
      <c r="HA26" s="94">
        <f ca="1">IF(ISNA(HA$3),0,ROUND(INDEX(旅遊不便費率!$B$5:$CA$184,$A26,HA$3)*$A$3,0))</f>
        <v>817</v>
      </c>
      <c r="HB26" s="94">
        <f ca="1">IF(ISNA(HB$3),0,ROUND(INDEX(旅遊不便費率!$B$5:$CA$184,$A26,HB$3)*$A$3,0))</f>
        <v>39</v>
      </c>
      <c r="HC26" s="94">
        <f ca="1">IF(ISNA(HC$3),0,ROUND(INDEX(旅遊不便費率!$B$5:$CA$184,$A26,HC$3)*$A$3,0))</f>
        <v>126</v>
      </c>
      <c r="HD26" s="95">
        <f t="shared" ca="1" si="27"/>
        <v>2505</v>
      </c>
      <c r="HE26" s="93">
        <f t="shared" ca="1" si="28"/>
        <v>519</v>
      </c>
      <c r="HF26" s="94"/>
      <c r="HG26" s="94"/>
      <c r="HH26" s="94">
        <f ca="1">ROUND(VLOOKUP(HH$3,費率表彙總!$F$4:$G$404,2,FALSE)*$B26*$A$2,0)</f>
        <v>0</v>
      </c>
      <c r="HI26" s="94">
        <f ca="1">ROUND(VLOOKUP(HI$3,費率表彙總!$H$4:$I$804,2,FALSE)*$B26*$A$2,0)</f>
        <v>0</v>
      </c>
      <c r="HJ26" s="94">
        <f ca="1">IF(ISNA(HJ$56),0,ROUND(INDEX(實支實付_總保費!$B$4:$AE$183,$A26,HJ$56)*$A$2,0))</f>
        <v>312</v>
      </c>
      <c r="HK26" s="94">
        <f ca="1">IF(ISNA(HK$56),0,ROUND(INDEX(重大燒燙傷_總保費!$B$4:$AE$183,$A26,HK$56)*$A$2,0))</f>
        <v>20</v>
      </c>
      <c r="HL26" s="94" t="b">
        <f ca="1">IF(HL$3&lt;&gt;0,MAX(1,ROUND(VLOOKUP(HL$3,費率表彙總!$L$4:$O$34,2,FALSE)*$B26*$A$2,0))+MAX(1,ROUND(INDEX(海突甲門診_總保費!$B$4:$GS$183,$A26,HL$56)*$A$2,0)+MAX(1,ROUND(INDEX(海突甲急診_總保費!$B$4:$GS$183,$A26,HL$56)*$A$2,0),0)))</f>
        <v>0</v>
      </c>
      <c r="HM26" s="94">
        <f ca="1">IF(HM$3&lt;&gt;0,MAX(1,ROUND(VLOOKUP(HM$3,費率表彙總!$L$4:$R$34,5,FALSE)*$B26*$A$2,0))+MAX(1,ROUND(INDEX(海突乙門診_總保費!$B$4:$GS$183,$A26,HM$56)*$A$2,0)+MAX(1,ROUND(INDEX(海突乙急診_總保費!$B$4:$GS$183,$A26,HM$56)*$A$2,0),0)))</f>
        <v>569</v>
      </c>
      <c r="HN26" s="94">
        <f ca="1">ROUND(VLOOKUP(HN$3,費率表彙總!$S$4:$T$34,2,FALSE)*$B26*$A$2,0)</f>
        <v>0</v>
      </c>
      <c r="HO26" s="94">
        <f ca="1">IF(ISNA(HO$3),0,ROUND(INDEX(旅遊不便費率!$B$5:$CA$184,$A26,HO$3)*$A$3,0))</f>
        <v>103</v>
      </c>
      <c r="HP26" s="94">
        <f ca="1">IF(ISNA(HP$3),0,ROUND(INDEX(旅遊不便費率!$B$5:$CA$184,$A26,HP$3)*$A$3,0))</f>
        <v>817</v>
      </c>
      <c r="HQ26" s="94">
        <f ca="1">IF(ISNA(HQ$3),0,ROUND(INDEX(旅遊不便費率!$B$5:$CA$184,$A26,HQ$3)*$A$3,0))</f>
        <v>39</v>
      </c>
      <c r="HR26" s="94">
        <f ca="1">IF(ISNA(HR$3),0,ROUND(INDEX(旅遊不便費率!$B$5:$CA$184,$A26,HR$3)*$A$3,0))</f>
        <v>126</v>
      </c>
      <c r="HS26" s="95">
        <f t="shared" ca="1" si="29"/>
        <v>2505</v>
      </c>
    </row>
    <row r="27" spans="1:227">
      <c r="A27" s="83">
        <v>23</v>
      </c>
      <c r="B27" s="104">
        <f>VLOOKUP(A27,費率表彙總!$A$4:$B$183,2,FALSE)</f>
        <v>0.33200000000000002</v>
      </c>
      <c r="C27" s="93">
        <f t="shared" ca="1" si="0"/>
        <v>327</v>
      </c>
      <c r="D27" s="94"/>
      <c r="E27" s="94"/>
      <c r="F27" s="94">
        <f ca="1">ROUND(VLOOKUP(F$3,費率表彙總!$F$4:$G$404,2,FALSE)*$B27*$A$2,0)</f>
        <v>0</v>
      </c>
      <c r="G27" s="94">
        <f ca="1">ROUND(VLOOKUP(G$3,費率表彙總!$H$4:$I$804,2,FALSE)*$B27*$A$2,0)</f>
        <v>0</v>
      </c>
      <c r="H27" s="94">
        <f ca="1">IF(ISNA(H$56),0,ROUND(INDEX(實支實付_總保費!$B$4:$AE$183,$A27,H$56)*$A$2,0))</f>
        <v>0</v>
      </c>
      <c r="I27" s="94">
        <f ca="1">IF(ISNA(I$56),0,ROUND(INDEX(重大燒燙傷_總保費!$B$4:$AE$183,$A27,I$56)*$A$2,0))</f>
        <v>0</v>
      </c>
      <c r="J27" s="94" t="b">
        <f ca="1">IF(J$3&lt;&gt;0,MAX(1,ROUND(VLOOKUP(J$3,費率表彙總!$L$4:$O$34,2,FALSE)*$B27*$A$2,0))+MAX(1,ROUND(INDEX(海突甲門診_總保費!$B$4:$GS$183,$A27,J$56)*$A$2,0)+MAX(1,ROUND(INDEX(海突甲急診_總保費!$B$4:$GS$183,$A27,J$56)*$A$2,0),0)))</f>
        <v>0</v>
      </c>
      <c r="K27" s="94">
        <f ca="1">IF(K$3&lt;&gt;0,MAX(1,ROUND(VLOOKUP(K$3,費率表彙總!$L$4:$R$34,5,FALSE)*$B27*$A$2,0))+MAX(1,ROUND(INDEX(海突乙門診_總保費!$B$4:$GS$183,$A27,K$56)*$A$2,0)+MAX(1,ROUND(INDEX(海突乙急診_總保費!$B$4:$GS$183,$A27,K$56)*$A$2,0),0)))</f>
        <v>302</v>
      </c>
      <c r="L27" s="94">
        <f ca="1">ROUND(VLOOKUP(L$3,費率表彙總!$S$4:$T$34,2,FALSE)*$B27*$A$2,0)</f>
        <v>0</v>
      </c>
      <c r="M27" s="94">
        <f ca="1">IF(ISNA(M$3),0,ROUND(INDEX(旅遊不便費率!$B$5:$CA$184,$A27,M$3)*$A$3,0))</f>
        <v>0</v>
      </c>
      <c r="N27" s="94">
        <f ca="1">IF(ISNA(N$3),0,ROUND(INDEX(旅遊不便費率!$B$5:$CA$184,$A27,N$3)*$A$3,0))</f>
        <v>0</v>
      </c>
      <c r="O27" s="94">
        <f ca="1">IF(ISNA(O$3),0,ROUND(INDEX(旅遊不便費率!$B$5:$CA$184,$A27,O$3)*$A$3,0))</f>
        <v>0</v>
      </c>
      <c r="P27" s="94">
        <f ca="1">IF(ISNA(P$3),0,ROUND(INDEX(旅遊不便費率!$B$5:$CA$184,$A27,P$3)*$A$3,0))</f>
        <v>0</v>
      </c>
      <c r="Q27" s="95">
        <f t="shared" ca="1" si="1"/>
        <v>629</v>
      </c>
      <c r="R27" s="93">
        <f t="shared" ca="1" si="2"/>
        <v>327</v>
      </c>
      <c r="S27" s="94"/>
      <c r="T27" s="94"/>
      <c r="U27" s="94">
        <f ca="1">ROUND(VLOOKUP(U$3,費率表彙總!$F$4:$G$404,2,FALSE)*$B27*$A$2,0)</f>
        <v>0</v>
      </c>
      <c r="V27" s="94">
        <f ca="1">ROUND(VLOOKUP(V$3,費率表彙總!$H$4:$I$804,2,FALSE)*$B27*$A$2,0)</f>
        <v>0</v>
      </c>
      <c r="W27" s="94">
        <f ca="1">IF(ISNA(W$56),0,ROUND(INDEX(實支實付_總保費!$B$4:$AE$183,$A27,W$56)*$A$2,0))</f>
        <v>0</v>
      </c>
      <c r="X27" s="94">
        <f ca="1">IF(ISNA(X$56),0,ROUND(INDEX(重大燒燙傷_總保費!$B$4:$AE$183,$A27,X$56)*$A$2,0))</f>
        <v>0</v>
      </c>
      <c r="Y27" s="94" t="b">
        <f ca="1">IF(Y$3&lt;&gt;0,MAX(1,ROUND(VLOOKUP(Y$3,費率表彙總!$L$4:$O$34,2,FALSE)*$B27*$A$2,0))+MAX(1,ROUND(INDEX(海突甲門診_總保費!$B$4:$GS$183,$A27,Y$56)*$A$2,0)+MAX(1,ROUND(INDEX(海突甲急診_總保費!$B$4:$GS$183,$A27,Y$56)*$A$2,0),0)))</f>
        <v>0</v>
      </c>
      <c r="Z27" s="94">
        <f ca="1">IF(Z$3&lt;&gt;0,MAX(1,ROUND(VLOOKUP(Z$3,費率表彙總!$L$4:$R$34,5,FALSE)*$B27*$A$2,0))+MAX(1,ROUND(INDEX(海突乙門診_總保費!$B$4:$GS$183,$A27,Z$56)*$A$2,0)+MAX(1,ROUND(INDEX(海突乙急診_總保費!$B$4:$GS$183,$A27,Z$56)*$A$2,0),0)))</f>
        <v>302</v>
      </c>
      <c r="AA27" s="94">
        <f ca="1">ROUND(VLOOKUP(AA$3,費率表彙總!$S$4:$T$34,2,FALSE)*$B27*$A$2,0)</f>
        <v>0</v>
      </c>
      <c r="AB27" s="94">
        <f ca="1">IF(ISNA(AB$3),0,ROUND(INDEX(旅遊不便費率!$B$5:$CA$184,$A27,AB$3)*$A$3,0))</f>
        <v>0</v>
      </c>
      <c r="AC27" s="94">
        <f ca="1">IF(ISNA(AC$3),0,ROUND(INDEX(旅遊不便費率!$B$5:$CA$184,$A27,AC$3)*$A$3,0))</f>
        <v>0</v>
      </c>
      <c r="AD27" s="94">
        <f ca="1">IF(ISNA(AD$3),0,ROUND(INDEX(旅遊不便費率!$B$5:$CA$184,$A27,AD$3)*$A$3,0))</f>
        <v>0</v>
      </c>
      <c r="AE27" s="94">
        <f ca="1">IF(ISNA(AE$3),0,ROUND(INDEX(旅遊不便費率!$B$5:$CA$184,$A27,AE$3)*$A$3,0))</f>
        <v>0</v>
      </c>
      <c r="AF27" s="95">
        <f t="shared" ca="1" si="3"/>
        <v>629</v>
      </c>
      <c r="AG27" s="93">
        <f t="shared" ca="1" si="4"/>
        <v>529</v>
      </c>
      <c r="AH27" s="94"/>
      <c r="AI27" s="94"/>
      <c r="AJ27" s="94">
        <f ca="1">ROUND(VLOOKUP(AJ$3,費率表彙總!$F$4:$G$404,2,FALSE)*$B27*$A$2,0)</f>
        <v>0</v>
      </c>
      <c r="AK27" s="94">
        <f ca="1">ROUND(VLOOKUP(AK$3,費率表彙總!$H$4:$I$804,2,FALSE)*$B27*$A$2,0)</f>
        <v>0</v>
      </c>
      <c r="AL27" s="94">
        <f ca="1">IF(ISNA(AL$56),0,ROUND(INDEX(實支實付_總保費!$B$4:$AE$183,$A27,AL$56)*$A$2,0))</f>
        <v>0</v>
      </c>
      <c r="AM27" s="94">
        <f ca="1">IF(ISNA(AM$56),0,ROUND(INDEX(重大燒燙傷_總保費!$B$4:$AE$183,$A27,AM$56)*$A$2,0))</f>
        <v>0</v>
      </c>
      <c r="AN27" s="94" t="b">
        <f ca="1">IF(AN$3&lt;&gt;0,MAX(1,ROUND(VLOOKUP(AN$3,費率表彙總!$L$4:$O$34,2,FALSE)*$B27*$A$2,0))+MAX(1,ROUND(INDEX(海突甲門診_總保費!$B$4:$GS$183,$A27,AN$56)*$A$2,0)+MAX(1,ROUND(INDEX(海突甲急診_總保費!$B$4:$GS$183,$A27,AN$56)*$A$2,0),0)))</f>
        <v>0</v>
      </c>
      <c r="AO27" s="94">
        <f ca="1">IF(AO$3&lt;&gt;0,MAX(1,ROUND(VLOOKUP(AO$3,費率表彙總!$L$4:$R$34,5,FALSE)*$B27*$A$2,0))+MAX(1,ROUND(INDEX(海突乙門診_總保費!$B$4:$GS$183,$A27,AO$56)*$A$2,0)+MAX(1,ROUND(INDEX(海突乙急診_總保費!$B$4:$GS$183,$A27,AO$56)*$A$2,0),0)))</f>
        <v>490</v>
      </c>
      <c r="AP27" s="94">
        <f ca="1">ROUND(VLOOKUP(AP$3,費率表彙總!$S$4:$T$34,2,FALSE)*$B27*$A$2,0)</f>
        <v>0</v>
      </c>
      <c r="AQ27" s="94">
        <f ca="1">IF(ISNA(AQ$3),0,ROUND(INDEX(旅遊不便費率!$B$5:$CA$184,$A27,AQ$3)*$A$3,0))</f>
        <v>0</v>
      </c>
      <c r="AR27" s="94">
        <f ca="1">IF(ISNA(AR$3),0,ROUND(INDEX(旅遊不便費率!$B$5:$CA$184,$A27,AR$3)*$A$3,0))</f>
        <v>0</v>
      </c>
      <c r="AS27" s="94">
        <f ca="1">IF(ISNA(AS$3),0,ROUND(INDEX(旅遊不便費率!$B$5:$CA$184,$A27,AS$3)*$A$3,0))</f>
        <v>0</v>
      </c>
      <c r="AT27" s="94">
        <f ca="1">IF(ISNA(AT$3),0,ROUND(INDEX(旅遊不便費率!$B$5:$CA$184,$A27,AT$3)*$A$3,0))</f>
        <v>0</v>
      </c>
      <c r="AU27" s="95">
        <f t="shared" ca="1" si="5"/>
        <v>1019</v>
      </c>
      <c r="AV27" s="93">
        <f t="shared" ca="1" si="6"/>
        <v>818</v>
      </c>
      <c r="AW27" s="94"/>
      <c r="AX27" s="94"/>
      <c r="AY27" s="94">
        <f ca="1">ROUND(VLOOKUP(AY$3,費率表彙總!$F$4:$G$404,2,FALSE)*$B27*$A$2,0)</f>
        <v>0</v>
      </c>
      <c r="AZ27" s="94">
        <f ca="1">ROUND(VLOOKUP(AZ$3,費率表彙總!$H$4:$I$804,2,FALSE)*$B27*$A$2,0)</f>
        <v>0</v>
      </c>
      <c r="BA27" s="94">
        <f ca="1">IF(ISNA(BA$56),0,ROUND(INDEX(實支實付_總保費!$B$4:$AE$183,$A27,BA$56)*$A$2,0))</f>
        <v>0</v>
      </c>
      <c r="BB27" s="94">
        <f ca="1">IF(ISNA(BB$56),0,ROUND(INDEX(重大燒燙傷_總保費!$B$4:$AE$183,$A27,BB$56)*$A$2,0))</f>
        <v>0</v>
      </c>
      <c r="BC27" s="94" t="b">
        <f ca="1">IF(BC$3&lt;&gt;0,MAX(1,ROUND(VLOOKUP(BC$3,費率表彙總!$L$4:$O$34,2,FALSE)*$B27*$A$2,0))+MAX(1,ROUND(INDEX(海突甲門診_總保費!$B$4:$GS$183,$A27,BC$56)*$A$2,0)+MAX(1,ROUND(INDEX(海突甲急診_總保費!$B$4:$GS$183,$A27,BC$56)*$A$2,0),0)))</f>
        <v>0</v>
      </c>
      <c r="BD27" s="94">
        <f ca="1">IF(BD$3&lt;&gt;0,MAX(1,ROUND(VLOOKUP(BD$3,費率表彙總!$L$4:$R$34,5,FALSE)*$B27*$A$2,0))+MAX(1,ROUND(INDEX(海突乙門診_總保費!$B$4:$GS$183,$A27,BD$56)*$A$2,0)+MAX(1,ROUND(INDEX(海突乙急診_總保費!$B$4:$GS$183,$A27,BD$56)*$A$2,0),0)))</f>
        <v>754</v>
      </c>
      <c r="BE27" s="94">
        <f ca="1">ROUND(VLOOKUP(BE$3,費率表彙總!$S$4:$T$34,2,FALSE)*$B27*$A$2,0)</f>
        <v>0</v>
      </c>
      <c r="BF27" s="94">
        <f ca="1">IF(ISNA(BF$3),0,ROUND(INDEX(旅遊不便費率!$B$5:$CA$184,$A27,BF$3)*$A$3,0))</f>
        <v>0</v>
      </c>
      <c r="BG27" s="94">
        <f ca="1">IF(ISNA(BG$3),0,ROUND(INDEX(旅遊不便費率!$B$5:$CA$184,$A27,BG$3)*$A$3,0))</f>
        <v>0</v>
      </c>
      <c r="BH27" s="94">
        <f ca="1">IF(ISNA(BH$3),0,ROUND(INDEX(旅遊不便費率!$B$5:$CA$184,$A27,BH$3)*$A$3,0))</f>
        <v>0</v>
      </c>
      <c r="BI27" s="94">
        <f ca="1">IF(ISNA(BI$3),0,ROUND(INDEX(旅遊不便費率!$B$5:$CA$184,$A27,BI$3)*$A$3,0))</f>
        <v>0</v>
      </c>
      <c r="BJ27" s="95">
        <f t="shared" ca="1" si="7"/>
        <v>1572</v>
      </c>
      <c r="BK27" s="93">
        <f t="shared" ca="1" si="8"/>
        <v>999</v>
      </c>
      <c r="BL27" s="94"/>
      <c r="BM27" s="94"/>
      <c r="BN27" s="94">
        <f ca="1">ROUND(VLOOKUP(BN$3,費率表彙總!$F$4:$G$404,2,FALSE)*$B27*$A$2,0)</f>
        <v>0</v>
      </c>
      <c r="BO27" s="94">
        <f ca="1">ROUND(VLOOKUP(BO$3,費率表彙總!$H$4:$I$804,2,FALSE)*$B27*$A$2,0)</f>
        <v>0</v>
      </c>
      <c r="BP27" s="94">
        <f ca="1">IF(ISNA(BP$56),0,ROUND(INDEX(實支實付_總保費!$B$4:$AE$183,$A27,BP$56)*$A$2,0))</f>
        <v>0</v>
      </c>
      <c r="BQ27" s="94">
        <f ca="1">IF(ISNA(BQ$56),0,ROUND(INDEX(重大燒燙傷_總保費!$B$4:$AE$183,$A27,BQ$56)*$A$2,0))</f>
        <v>0</v>
      </c>
      <c r="BR27" s="94" t="b">
        <f ca="1">IF(BR$3&lt;&gt;0,MAX(1,ROUND(VLOOKUP(BR$3,費率表彙總!$L$4:$O$34,2,FALSE)*$B27*$A$2,0))+MAX(1,ROUND(INDEX(海突甲門診_總保費!$B$4:$GS$183,$A27,BR$56)*$A$2,0)+MAX(1,ROUND(INDEX(海突甲急診_總保費!$B$4:$GS$183,$A27,BR$56)*$A$2,0),0)))</f>
        <v>0</v>
      </c>
      <c r="BS27" s="94">
        <f ca="1">IF(BS$3&lt;&gt;0,MAX(1,ROUND(VLOOKUP(BS$3,費率表彙總!$L$4:$R$34,5,FALSE)*$B27*$A$2,0))+MAX(1,ROUND(INDEX(海突乙門診_總保費!$B$4:$GS$183,$A27,BS$56)*$A$2,0)+MAX(1,ROUND(INDEX(海突乙急診_總保費!$B$4:$GS$183,$A27,BS$56)*$A$2,0),0)))</f>
        <v>921</v>
      </c>
      <c r="BT27" s="94">
        <f ca="1">ROUND(VLOOKUP(BT$3,費率表彙總!$S$4:$T$34,2,FALSE)*$B27*$A$2,0)</f>
        <v>0</v>
      </c>
      <c r="BU27" s="94">
        <f ca="1">IF(ISNA(BU$3),0,ROUND(INDEX(旅遊不便費率!$B$5:$CA$184,$A27,BU$3)*$A$3,0))</f>
        <v>0</v>
      </c>
      <c r="BV27" s="94">
        <f ca="1">IF(ISNA(BV$3),0,ROUND(INDEX(旅遊不便費率!$B$5:$CA$184,$A27,BV$3)*$A$3,0))</f>
        <v>0</v>
      </c>
      <c r="BW27" s="94">
        <f ca="1">IF(ISNA(BW$3),0,ROUND(INDEX(旅遊不便費率!$B$5:$CA$184,$A27,BW$3)*$A$3,0))</f>
        <v>0</v>
      </c>
      <c r="BX27" s="94">
        <f ca="1">IF(ISNA(BX$3),0,ROUND(INDEX(旅遊不便費率!$B$5:$CA$184,$A27,BX$3)*$A$3,0))</f>
        <v>0</v>
      </c>
      <c r="BY27" s="95">
        <f t="shared" ca="1" si="9"/>
        <v>1920</v>
      </c>
      <c r="BZ27" s="93">
        <f t="shared" ca="1" si="10"/>
        <v>221</v>
      </c>
      <c r="CA27" s="94"/>
      <c r="CB27" s="94"/>
      <c r="CC27" s="94">
        <f ca="1">ROUND(VLOOKUP(CC$3,費率表彙總!$F$4:$G$404,2,FALSE)*$B27*$A$2,0)</f>
        <v>0</v>
      </c>
      <c r="CD27" s="94">
        <f ca="1">ROUND(VLOOKUP(CD$3,費率表彙總!$H$4:$I$804,2,FALSE)*$B27*$A$2,0)</f>
        <v>0</v>
      </c>
      <c r="CE27" s="94">
        <f ca="1">IF(ISNA(CE$56),0,ROUND(INDEX(實支實付_總保費!$B$4:$AE$183,$A27,CE$56)*$A$2,0))</f>
        <v>37</v>
      </c>
      <c r="CF27" s="94">
        <f ca="1">IF(ISNA(CF$56),0,ROUND(INDEX(重大燒燙傷_總保費!$B$4:$AE$183,$A27,CF$56)*$A$2,0))</f>
        <v>2</v>
      </c>
      <c r="CG27" s="94" t="b">
        <f ca="1">IF(CG$3&lt;&gt;0,MAX(1,ROUND(VLOOKUP(CG$3,費率表彙總!$L$4:$O$34,2,FALSE)*$B27*$A$2,0))+MAX(1,ROUND(INDEX(海突甲門診_總保費!$B$4:$GS$183,$A27,CG$56)*$A$2,0)+MAX(1,ROUND(INDEX(海突甲急診_總保費!$B$4:$GS$183,$A27,CG$56)*$A$2,0),0)))</f>
        <v>0</v>
      </c>
      <c r="CH27" s="94" t="b">
        <f ca="1">IF(CH$3&lt;&gt;0,MAX(1,ROUND(VLOOKUP(CH$3,費率表彙總!$L$4:$R$34,5,FALSE)*$B27*$A$2,0))+MAX(1,ROUND(INDEX(海突乙門診_總保費!$B$4:$GS$183,$A27,CH$56)*$A$2,0)+MAX(1,ROUND(INDEX(海突乙急診_總保費!$B$4:$GS$183,$A27,CH$56)*$A$2,0),0)))</f>
        <v>0</v>
      </c>
      <c r="CI27" s="94">
        <f ca="1">ROUND(VLOOKUP(CI$3,費率表彙總!$S$4:$T$34,2,FALSE)*$B27*$A$2,0)</f>
        <v>0</v>
      </c>
      <c r="CJ27" s="94">
        <f ca="1">IF(ISNA(CJ$3),0,ROUND(INDEX(旅遊不便費率!$B$5:$CA$184,$A27,CJ$3)*$A$3,0))</f>
        <v>105</v>
      </c>
      <c r="CK27" s="94">
        <f ca="1">IF(ISNA(CK$3),0,ROUND(INDEX(旅遊不便費率!$B$5:$CA$184,$A27,CK$3)*$A$3,0))</f>
        <v>531</v>
      </c>
      <c r="CL27" s="94">
        <f ca="1">IF(ISNA(CL$3),0,ROUND(INDEX(旅遊不便費率!$B$5:$CA$184,$A27,CL$3)*$A$3,0))</f>
        <v>18</v>
      </c>
      <c r="CM27" s="94">
        <f ca="1">IF(ISNA(CM$3),0,ROUND(INDEX(旅遊不便費率!$B$5:$CA$184,$A27,CM$3)*$A$3,0))</f>
        <v>68</v>
      </c>
      <c r="CN27" s="95">
        <f t="shared" ca="1" si="11"/>
        <v>982</v>
      </c>
      <c r="CO27" s="93">
        <f t="shared" ca="1" si="12"/>
        <v>327</v>
      </c>
      <c r="CP27" s="94"/>
      <c r="CQ27" s="94"/>
      <c r="CR27" s="94">
        <f ca="1">ROUND(VLOOKUP(CR$3,費率表彙總!$F$4:$G$404,2,FALSE)*$B27*$A$2,0)</f>
        <v>0</v>
      </c>
      <c r="CS27" s="94">
        <f ca="1">ROUND(VLOOKUP(CS$3,費率表彙總!$H$4:$I$804,2,FALSE)*$B27*$A$2,0)</f>
        <v>0</v>
      </c>
      <c r="CT27" s="94">
        <f ca="1">IF(ISNA(CT$56),0,ROUND(INDEX(實支實付_總保費!$B$4:$AE$183,$A27,CT$56)*$A$2,0))</f>
        <v>37</v>
      </c>
      <c r="CU27" s="94">
        <f ca="1">IF(ISNA(CU$56),0,ROUND(INDEX(重大燒燙傷_總保費!$B$4:$AE$183,$A27,CU$56)*$A$2,0))</f>
        <v>2</v>
      </c>
      <c r="CV27" s="94" t="b">
        <f ca="1">IF(CV$3&lt;&gt;0,MAX(1,ROUND(VLOOKUP(CV$3,費率表彙總!$L$4:$O$34,2,FALSE)*$B27*$A$2,0))+MAX(1,ROUND(INDEX(海突甲門診_總保費!$B$4:$GS$183,$A27,CV$56)*$A$2,0)+MAX(1,ROUND(INDEX(海突甲急診_總保費!$B$4:$GS$183,$A27,CV$56)*$A$2,0),0)))</f>
        <v>0</v>
      </c>
      <c r="CW27" s="94" t="b">
        <f ca="1">IF(CW$3&lt;&gt;0,MAX(1,ROUND(VLOOKUP(CW$3,費率表彙總!$L$4:$R$34,5,FALSE)*$B27*$A$2,0))+MAX(1,ROUND(INDEX(海突乙門診_總保費!$B$4:$GS$183,$A27,CW$56)*$A$2,0)+MAX(1,ROUND(INDEX(海突乙急診_總保費!$B$4:$GS$183,$A27,CW$56)*$A$2,0),0)))</f>
        <v>0</v>
      </c>
      <c r="CX27" s="94">
        <f ca="1">ROUND(VLOOKUP(CX$3,費率表彙總!$S$4:$T$34,2,FALSE)*$B27*$A$2,0)</f>
        <v>0</v>
      </c>
      <c r="CY27" s="94">
        <f ca="1">IF(ISNA(CY$3),0,ROUND(INDEX(旅遊不便費率!$B$5:$CA$184,$A27,CY$3)*$A$3,0))</f>
        <v>105</v>
      </c>
      <c r="CZ27" s="94">
        <f ca="1">IF(ISNA(CZ$3),0,ROUND(INDEX(旅遊不便費率!$B$5:$CA$184,$A27,CZ$3)*$A$3,0))</f>
        <v>531</v>
      </c>
      <c r="DA27" s="94">
        <f ca="1">IF(ISNA(DA$3),0,ROUND(INDEX(旅遊不便費率!$B$5:$CA$184,$A27,DA$3)*$A$3,0))</f>
        <v>18</v>
      </c>
      <c r="DB27" s="94">
        <f ca="1">IF(ISNA(DB$3),0,ROUND(INDEX(旅遊不便費率!$B$5:$CA$184,$A27,DB$3)*$A$3,0))</f>
        <v>68</v>
      </c>
      <c r="DC27" s="95">
        <f t="shared" ca="1" si="13"/>
        <v>1088</v>
      </c>
      <c r="DD27" s="93">
        <f t="shared" ca="1" si="14"/>
        <v>529</v>
      </c>
      <c r="DE27" s="94"/>
      <c r="DF27" s="94"/>
      <c r="DG27" s="94">
        <f ca="1">ROUND(VLOOKUP(DG$3,費率表彙總!$F$4:$G$404,2,FALSE)*$B27*$A$2,0)</f>
        <v>0</v>
      </c>
      <c r="DH27" s="94">
        <f ca="1">ROUND(VLOOKUP(DH$3,費率表彙總!$H$4:$I$804,2,FALSE)*$B27*$A$2,0)</f>
        <v>0</v>
      </c>
      <c r="DI27" s="94">
        <f ca="1">IF(ISNA(DI$56),0,ROUND(INDEX(實支實付_總保費!$B$4:$AE$183,$A27,DI$56)*$A$2,0))</f>
        <v>37</v>
      </c>
      <c r="DJ27" s="94">
        <f ca="1">IF(ISNA(DJ$56),0,ROUND(INDEX(重大燒燙傷_總保費!$B$4:$AE$183,$A27,DJ$56)*$A$2,0))</f>
        <v>2</v>
      </c>
      <c r="DK27" s="94" t="b">
        <f ca="1">IF(DK$3&lt;&gt;0,MAX(1,ROUND(VLOOKUP(DK$3,費率表彙總!$L$4:$O$34,2,FALSE)*$B27*$A$2,0))+MAX(1,ROUND(INDEX(海突甲門診_總保費!$B$4:$GS$183,$A27,DK$56)*$A$2,0)+MAX(1,ROUND(INDEX(海突甲急診_總保費!$B$4:$GS$183,$A27,DK$56)*$A$2,0),0)))</f>
        <v>0</v>
      </c>
      <c r="DL27" s="94" t="b">
        <f ca="1">IF(DL$3&lt;&gt;0,MAX(1,ROUND(VLOOKUP(DL$3,費率表彙總!$L$4:$R$34,5,FALSE)*$B27*$A$2,0))+MAX(1,ROUND(INDEX(海突乙門診_總保費!$B$4:$GS$183,$A27,DL$56)*$A$2,0)+MAX(1,ROUND(INDEX(海突乙急診_總保費!$B$4:$GS$183,$A27,DL$56)*$A$2,0),0)))</f>
        <v>0</v>
      </c>
      <c r="DM27" s="94">
        <f ca="1">ROUND(VLOOKUP(DM$3,費率表彙總!$S$4:$T$34,2,FALSE)*$B27*$A$2,0)</f>
        <v>0</v>
      </c>
      <c r="DN27" s="94">
        <f ca="1">IF(ISNA(DN$3),0,ROUND(INDEX(旅遊不便費率!$B$5:$CA$184,$A27,DN$3)*$A$3,0))</f>
        <v>105</v>
      </c>
      <c r="DO27" s="94">
        <f ca="1">IF(ISNA(DO$3),0,ROUND(INDEX(旅遊不便費率!$B$5:$CA$184,$A27,DO$3)*$A$3,0))</f>
        <v>531</v>
      </c>
      <c r="DP27" s="94">
        <f ca="1">IF(ISNA(DP$3),0,ROUND(INDEX(旅遊不便費率!$B$5:$CA$184,$A27,DP$3)*$A$3,0))</f>
        <v>18</v>
      </c>
      <c r="DQ27" s="94">
        <f ca="1">IF(ISNA(DQ$3),0,ROUND(INDEX(旅遊不便費率!$B$5:$CA$184,$A27,DQ$3)*$A$3,0))</f>
        <v>68</v>
      </c>
      <c r="DR27" s="95">
        <f t="shared" ca="1" si="15"/>
        <v>1290</v>
      </c>
      <c r="DS27" s="93">
        <f t="shared" ca="1" si="16"/>
        <v>818</v>
      </c>
      <c r="DT27" s="94"/>
      <c r="DU27" s="94"/>
      <c r="DV27" s="94">
        <f ca="1">ROUND(VLOOKUP(DV$3,費率表彙總!$F$4:$G$404,2,FALSE)*$B27*$A$2,0)</f>
        <v>0</v>
      </c>
      <c r="DW27" s="94">
        <f ca="1">ROUND(VLOOKUP(DW$3,費率表彙總!$H$4:$I$804,2,FALSE)*$B27*$A$2,0)</f>
        <v>0</v>
      </c>
      <c r="DX27" s="94">
        <f ca="1">IF(ISNA(DX$56),0,ROUND(INDEX(實支實付_總保費!$B$4:$AE$183,$A27,DX$56)*$A$2,0))</f>
        <v>37</v>
      </c>
      <c r="DY27" s="94">
        <f ca="1">IF(ISNA(DY$56),0,ROUND(INDEX(重大燒燙傷_總保費!$B$4:$AE$183,$A27,DY$56)*$A$2,0))</f>
        <v>2</v>
      </c>
      <c r="DZ27" s="94" t="b">
        <f ca="1">IF(DZ$3&lt;&gt;0,MAX(1,ROUND(VLOOKUP(DZ$3,費率表彙總!$L$4:$O$34,2,FALSE)*$B27*$A$2,0))+MAX(1,ROUND(INDEX(海突甲門診_總保費!$B$4:$GS$183,$A27,DZ$56)*$A$2,0)+MAX(1,ROUND(INDEX(海突甲急診_總保費!$B$4:$GS$183,$A27,DZ$56)*$A$2,0),0)))</f>
        <v>0</v>
      </c>
      <c r="EA27" s="94" t="b">
        <f ca="1">IF(EA$3&lt;&gt;0,MAX(1,ROUND(VLOOKUP(EA$3,費率表彙總!$L$4:$R$34,5,FALSE)*$B27*$A$2,0))+MAX(1,ROUND(INDEX(海突乙門診_總保費!$B$4:$GS$183,$A27,EA$56)*$A$2,0)+MAX(1,ROUND(INDEX(海突乙急診_總保費!$B$4:$GS$183,$A27,EA$56)*$A$2,0),0)))</f>
        <v>0</v>
      </c>
      <c r="EB27" s="94">
        <f ca="1">ROUND(VLOOKUP(EB$3,費率表彙總!$S$4:$T$34,2,FALSE)*$B27*$A$2,0)</f>
        <v>0</v>
      </c>
      <c r="EC27" s="94">
        <f ca="1">IF(ISNA(EC$3),0,ROUND(INDEX(旅遊不便費率!$B$5:$CA$184,$A27,EC$3)*$A$3,0))</f>
        <v>105</v>
      </c>
      <c r="ED27" s="94">
        <f ca="1">IF(ISNA(ED$3),0,ROUND(INDEX(旅遊不便費率!$B$5:$CA$184,$A27,ED$3)*$A$3,0))</f>
        <v>531</v>
      </c>
      <c r="EE27" s="94">
        <f ca="1">IF(ISNA(EE$3),0,ROUND(INDEX(旅遊不便費率!$B$5:$CA$184,$A27,EE$3)*$A$3,0))</f>
        <v>18</v>
      </c>
      <c r="EF27" s="94">
        <f ca="1">IF(ISNA(EF$3),0,ROUND(INDEX(旅遊不便費率!$B$5:$CA$184,$A27,EF$3)*$A$3,0))</f>
        <v>68</v>
      </c>
      <c r="EG27" s="95">
        <f t="shared" ca="1" si="17"/>
        <v>1579</v>
      </c>
      <c r="EH27" s="93">
        <f t="shared" ca="1" si="18"/>
        <v>999</v>
      </c>
      <c r="EI27" s="94"/>
      <c r="EJ27" s="94"/>
      <c r="EK27" s="94">
        <f ca="1">ROUND(VLOOKUP(EK$3,費率表彙總!$F$4:$G$404,2,FALSE)*$B27*$A$2,0)</f>
        <v>0</v>
      </c>
      <c r="EL27" s="94">
        <f ca="1">ROUND(VLOOKUP(EL$3,費率表彙總!$H$4:$I$804,2,FALSE)*$B27*$A$2,0)</f>
        <v>0</v>
      </c>
      <c r="EM27" s="94">
        <f ca="1">IF(ISNA(EM$56),0,ROUND(INDEX(實支實付_總保費!$B$4:$AE$183,$A27,EM$56)*$A$2,0))</f>
        <v>37</v>
      </c>
      <c r="EN27" s="94">
        <f ca="1">IF(ISNA(EN$56),0,ROUND(INDEX(重大燒燙傷_總保費!$B$4:$AE$183,$A27,EN$56)*$A$2,0))</f>
        <v>2</v>
      </c>
      <c r="EO27" s="94" t="b">
        <f ca="1">IF(EO$3&lt;&gt;0,MAX(1,ROUND(VLOOKUP(EO$3,費率表彙總!$L$4:$O$34,2,FALSE)*$B27*$A$2,0))+MAX(1,ROUND(INDEX(海突甲門診_總保費!$B$4:$GS$183,$A27,EO$56)*$A$2,0)+MAX(1,ROUND(INDEX(海突甲急診_總保費!$B$4:$GS$183,$A27,EO$56)*$A$2,0),0)))</f>
        <v>0</v>
      </c>
      <c r="EP27" s="94" t="b">
        <f ca="1">IF(EP$3&lt;&gt;0,MAX(1,ROUND(VLOOKUP(EP$3,費率表彙總!$L$4:$R$34,5,FALSE)*$B27*$A$2,0))+MAX(1,ROUND(INDEX(海突乙門診_總保費!$B$4:$GS$183,$A27,EP$56)*$A$2,0)+MAX(1,ROUND(INDEX(海突乙急診_總保費!$B$4:$GS$183,$A27,EP$56)*$A$2,0),0)))</f>
        <v>0</v>
      </c>
      <c r="EQ27" s="94">
        <f ca="1">ROUND(VLOOKUP(EQ$3,費率表彙總!$S$4:$T$34,2,FALSE)*$B27*$A$2,0)</f>
        <v>0</v>
      </c>
      <c r="ER27" s="94">
        <f ca="1">IF(ISNA(ER$3),0,ROUND(INDEX(旅遊不便費率!$B$5:$CA$184,$A27,ER$3)*$A$3,0))</f>
        <v>105</v>
      </c>
      <c r="ES27" s="94">
        <f ca="1">IF(ISNA(ES$3),0,ROUND(INDEX(旅遊不便費率!$B$5:$CA$184,$A27,ES$3)*$A$3,0))</f>
        <v>531</v>
      </c>
      <c r="ET27" s="94">
        <f ca="1">IF(ISNA(ET$3),0,ROUND(INDEX(旅遊不便費率!$B$5:$CA$184,$A27,ET$3)*$A$3,0))</f>
        <v>18</v>
      </c>
      <c r="EU27" s="94">
        <f ca="1">IF(ISNA(EU$3),0,ROUND(INDEX(旅遊不便費率!$B$5:$CA$184,$A27,EU$3)*$A$3,0))</f>
        <v>68</v>
      </c>
      <c r="EV27" s="95">
        <f t="shared" ca="1" si="19"/>
        <v>1760</v>
      </c>
      <c r="EW27" s="93">
        <f t="shared" ca="1" si="20"/>
        <v>724</v>
      </c>
      <c r="EX27" s="94"/>
      <c r="EY27" s="94"/>
      <c r="EZ27" s="94">
        <f ca="1">ROUND(VLOOKUP(EZ$3,費率表彙總!$F$4:$G$404,2,FALSE)*$B27*$A$2,0)</f>
        <v>0</v>
      </c>
      <c r="FA27" s="94">
        <f ca="1">ROUND(VLOOKUP(FA$3,費率表彙總!$H$4:$I$804,2,FALSE)*$B27*$A$2,0)</f>
        <v>0</v>
      </c>
      <c r="FB27" s="94">
        <f ca="1">IF(ISNA(FB$56),0,ROUND(INDEX(實支實付_總保費!$B$4:$AE$183,$A27,FB$56)*$A$2,0))</f>
        <v>480</v>
      </c>
      <c r="FC27" s="94">
        <f ca="1">IF(ISNA(FC$56),0,ROUND(INDEX(重大燒燙傷_總保費!$B$4:$AE$183,$A27,FC$56)*$A$2,0))</f>
        <v>31</v>
      </c>
      <c r="FD27" s="94" t="b">
        <f ca="1">IF(FD$3&lt;&gt;0,MAX(1,ROUND(VLOOKUP(FD$3,費率表彙總!$L$4:$O$34,2,FALSE)*$B27*$A$2,0))+MAX(1,ROUND(INDEX(海突甲門診_總保費!$B$4:$GS$183,$A27,FD$56)*$A$2,0)+MAX(1,ROUND(INDEX(海突甲急診_總保費!$B$4:$GS$183,$A27,FD$56)*$A$2,0),0)))</f>
        <v>0</v>
      </c>
      <c r="FE27" s="94">
        <f ca="1">IF(FE$3&lt;&gt;0,MAX(1,ROUND(VLOOKUP(FE$3,費率表彙總!$L$4:$R$34,5,FALSE)*$B27*$A$2,0))+MAX(1,ROUND(INDEX(海突乙門診_總保費!$B$4:$GS$183,$A27,FE$56)*$A$2,0)+MAX(1,ROUND(INDEX(海突乙急診_總保費!$B$4:$GS$183,$A27,FE$56)*$A$2,0),0)))</f>
        <v>1104</v>
      </c>
      <c r="FF27" s="94">
        <f ca="1">ROUND(VLOOKUP(FF$3,費率表彙總!$S$4:$T$34,2,FALSE)*$B27*$A$2,0)</f>
        <v>0</v>
      </c>
      <c r="FG27" s="94">
        <f ca="1">IF(ISNA(FG$3),0,ROUND(INDEX(旅遊不便費率!$B$5:$CA$184,$A27,FG$3)*$A$3,0))</f>
        <v>105</v>
      </c>
      <c r="FH27" s="94">
        <f ca="1">IF(ISNA(FH$3),0,ROUND(INDEX(旅遊不便費率!$B$5:$CA$184,$A27,FH$3)*$A$3,0))</f>
        <v>831</v>
      </c>
      <c r="FI27" s="94">
        <f ca="1">IF(ISNA(FI$3),0,ROUND(INDEX(旅遊不便費率!$B$5:$CA$184,$A27,FI$3)*$A$3,0))</f>
        <v>40</v>
      </c>
      <c r="FJ27" s="94">
        <f ca="1">IF(ISNA(FJ$3),0,ROUND(INDEX(旅遊不便費率!$B$5:$CA$184,$A27,FJ$3)*$A$3,0))</f>
        <v>128</v>
      </c>
      <c r="FK27" s="95">
        <f t="shared" ca="1" si="21"/>
        <v>3443</v>
      </c>
      <c r="FL27" s="93">
        <f t="shared" ca="1" si="22"/>
        <v>327</v>
      </c>
      <c r="FM27" s="94"/>
      <c r="FN27" s="94"/>
      <c r="FO27" s="94">
        <f ca="1">ROUND(VLOOKUP(FO$3,費率表彙總!$F$4:$G$404,2,FALSE)*$B27*$A$2,0)</f>
        <v>0</v>
      </c>
      <c r="FP27" s="94">
        <f ca="1">ROUND(VLOOKUP(FP$3,費率表彙總!$H$4:$I$804,2,FALSE)*$B27*$A$2,0)</f>
        <v>0</v>
      </c>
      <c r="FQ27" s="94">
        <f ca="1">IF(ISNA(FQ$56),0,ROUND(INDEX(實支實付_總保費!$B$4:$AE$183,$A27,FQ$56)*$A$2,0))</f>
        <v>103</v>
      </c>
      <c r="FR27" s="94">
        <f ca="1">IF(ISNA(FR$56),0,ROUND(INDEX(重大燒燙傷_總保費!$B$4:$AE$183,$A27,FR$56)*$A$2,0))</f>
        <v>7</v>
      </c>
      <c r="FS27" s="94" t="b">
        <f ca="1">IF(FS$3&lt;&gt;0,MAX(1,ROUND(VLOOKUP(FS$3,費率表彙總!$L$4:$O$34,2,FALSE)*$B27*$A$2,0))+MAX(1,ROUND(INDEX(海突甲門診_總保費!$B$4:$GS$183,$A27,FS$56)*$A$2,0)+MAX(1,ROUND(INDEX(海突甲急診_總保費!$B$4:$GS$183,$A27,FS$56)*$A$2,0),0)))</f>
        <v>0</v>
      </c>
      <c r="FT27" s="94">
        <f ca="1">IF(FT$3&lt;&gt;0,MAX(1,ROUND(VLOOKUP(FT$3,費率表彙總!$L$4:$R$34,5,FALSE)*$B27*$A$2,0))+MAX(1,ROUND(INDEX(海突乙門診_總保費!$B$4:$GS$183,$A27,FT$56)*$A$2,0)+MAX(1,ROUND(INDEX(海突乙急診_總保費!$B$4:$GS$183,$A27,FT$56)*$A$2,0),0)))</f>
        <v>579</v>
      </c>
      <c r="FU27" s="94">
        <f ca="1">ROUND(VLOOKUP(FU$3,費率表彙總!$S$4:$T$34,2,FALSE)*$B27*$A$2,0)</f>
        <v>0</v>
      </c>
      <c r="FV27" s="94">
        <f ca="1">IF(ISNA(FV$3),0,ROUND(INDEX(旅遊不便費率!$B$5:$CA$184,$A27,FV$3)*$A$3,0))</f>
        <v>105</v>
      </c>
      <c r="FW27" s="94">
        <f ca="1">IF(ISNA(FW$3),0,ROUND(INDEX(旅遊不便費率!$B$5:$CA$184,$A27,FW$3)*$A$3,0))</f>
        <v>831</v>
      </c>
      <c r="FX27" s="94">
        <f ca="1">IF(ISNA(FX$3),0,ROUND(INDEX(旅遊不便費率!$B$5:$CA$184,$A27,FX$3)*$A$3,0))</f>
        <v>40</v>
      </c>
      <c r="FY27" s="94">
        <f ca="1">IF(ISNA(FY$3),0,ROUND(INDEX(旅遊不便費率!$B$5:$CA$184,$A27,FY$3)*$A$3,0))</f>
        <v>128</v>
      </c>
      <c r="FZ27" s="95">
        <f t="shared" ca="1" si="23"/>
        <v>2120</v>
      </c>
      <c r="GA27" s="93">
        <f t="shared" ca="1" si="24"/>
        <v>529</v>
      </c>
      <c r="GB27" s="94"/>
      <c r="GC27" s="94"/>
      <c r="GD27" s="94">
        <f ca="1">ROUND(VLOOKUP(GD$3,費率表彙總!$F$4:$G$404,2,FALSE)*$B27*$A$2,0)</f>
        <v>0</v>
      </c>
      <c r="GE27" s="94">
        <f ca="1">ROUND(VLOOKUP(GE$3,費率表彙總!$H$4:$I$804,2,FALSE)*$B27*$A$2,0)</f>
        <v>0</v>
      </c>
      <c r="GF27" s="94">
        <f ca="1">IF(ISNA(GF$56),0,ROUND(INDEX(實支實付_總保費!$B$4:$AE$183,$A27,GF$56)*$A$2,0))</f>
        <v>169</v>
      </c>
      <c r="GG27" s="94">
        <f ca="1">IF(ISNA(GG$56),0,ROUND(INDEX(重大燒燙傷_總保費!$B$4:$AE$183,$A27,GG$56)*$A$2,0))</f>
        <v>11</v>
      </c>
      <c r="GH27" s="94" t="b">
        <f ca="1">IF(GH$3&lt;&gt;0,MAX(1,ROUND(VLOOKUP(GH$3,費率表彙總!$L$4:$O$34,2,FALSE)*$B27*$A$2,0))+MAX(1,ROUND(INDEX(海突甲門診_總保費!$B$4:$GS$183,$A27,GH$56)*$A$2,0)+MAX(1,ROUND(INDEX(海突甲急診_總保費!$B$4:$GS$183,$A27,GH$56)*$A$2,0),0)))</f>
        <v>0</v>
      </c>
      <c r="GI27" s="94">
        <f ca="1">IF(GI$3&lt;&gt;0,MAX(1,ROUND(VLOOKUP(GI$3,費率表彙總!$L$4:$R$34,5,FALSE)*$B27*$A$2,0))+MAX(1,ROUND(INDEX(海突乙門診_總保費!$B$4:$GS$183,$A27,GI$56)*$A$2,0)+MAX(1,ROUND(INDEX(海突乙急診_總保費!$B$4:$GS$183,$A27,GI$56)*$A$2,0),0)))</f>
        <v>921</v>
      </c>
      <c r="GJ27" s="94">
        <f ca="1">ROUND(VLOOKUP(GJ$3,費率表彙總!$S$4:$T$34,2,FALSE)*$B27*$A$2,0)</f>
        <v>0</v>
      </c>
      <c r="GK27" s="94">
        <f ca="1">IF(ISNA(GK$3),0,ROUND(INDEX(旅遊不便費率!$B$5:$CA$184,$A27,GK$3)*$A$3,0))</f>
        <v>105</v>
      </c>
      <c r="GL27" s="94">
        <f ca="1">IF(ISNA(GL$3),0,ROUND(INDEX(旅遊不便費率!$B$5:$CA$184,$A27,GL$3)*$A$3,0))</f>
        <v>831</v>
      </c>
      <c r="GM27" s="94">
        <f ca="1">IF(ISNA(GM$3),0,ROUND(INDEX(旅遊不便費率!$B$5:$CA$184,$A27,GM$3)*$A$3,0))</f>
        <v>40</v>
      </c>
      <c r="GN27" s="94">
        <f ca="1">IF(ISNA(GN$3),0,ROUND(INDEX(旅遊不便費率!$B$5:$CA$184,$A27,GN$3)*$A$3,0))</f>
        <v>128</v>
      </c>
      <c r="GO27" s="95">
        <f t="shared" ca="1" si="25"/>
        <v>2734</v>
      </c>
      <c r="GP27" s="93">
        <f t="shared" ca="1" si="26"/>
        <v>529</v>
      </c>
      <c r="GQ27" s="94"/>
      <c r="GR27" s="94"/>
      <c r="GS27" s="94">
        <f ca="1">ROUND(VLOOKUP(GS$3,費率表彙總!$F$4:$G$404,2,FALSE)*$B27*$A$2,0)</f>
        <v>0</v>
      </c>
      <c r="GT27" s="94">
        <f ca="1">ROUND(VLOOKUP(GT$3,費率表彙總!$H$4:$I$804,2,FALSE)*$B27*$A$2,0)</f>
        <v>0</v>
      </c>
      <c r="GU27" s="94">
        <f ca="1">IF(ISNA(GU$56),0,ROUND(INDEX(實支實付_總保費!$B$4:$AE$183,$A27,GU$56)*$A$2,0))</f>
        <v>317</v>
      </c>
      <c r="GV27" s="94">
        <f ca="1">IF(ISNA(GV$56),0,ROUND(INDEX(重大燒燙傷_總保費!$B$4:$AE$183,$A27,GV$56)*$A$2,0))</f>
        <v>21</v>
      </c>
      <c r="GW27" s="94" t="b">
        <f ca="1">IF(GW$3&lt;&gt;0,MAX(1,ROUND(VLOOKUP(GW$3,費率表彙總!$L$4:$O$34,2,FALSE)*$B27*$A$2,0))+MAX(1,ROUND(INDEX(海突甲門診_總保費!$B$4:$GS$183,$A27,GW$56)*$A$2,0)+MAX(1,ROUND(INDEX(海突甲急診_總保費!$B$4:$GS$183,$A27,GW$56)*$A$2,0),0)))</f>
        <v>0</v>
      </c>
      <c r="GX27" s="94">
        <f ca="1">IF(GX$3&lt;&gt;0,MAX(1,ROUND(VLOOKUP(GX$3,費率表彙總!$L$4:$R$34,5,FALSE)*$B27*$A$2,0))+MAX(1,ROUND(INDEX(海突乙門診_總保費!$B$4:$GS$183,$A27,GX$56)*$A$2,0)+MAX(1,ROUND(INDEX(海突乙急診_總保費!$B$4:$GS$183,$A27,GX$56)*$A$2,0),0)))</f>
        <v>579</v>
      </c>
      <c r="GY27" s="94">
        <f ca="1">ROUND(VLOOKUP(GY$3,費率表彙總!$S$4:$T$34,2,FALSE)*$B27*$A$2,0)</f>
        <v>0</v>
      </c>
      <c r="GZ27" s="94">
        <f ca="1">IF(ISNA(GZ$3),0,ROUND(INDEX(旅遊不便費率!$B$5:$CA$184,$A27,GZ$3)*$A$3,0))</f>
        <v>105</v>
      </c>
      <c r="HA27" s="94">
        <f ca="1">IF(ISNA(HA$3),0,ROUND(INDEX(旅遊不便費率!$B$5:$CA$184,$A27,HA$3)*$A$3,0))</f>
        <v>831</v>
      </c>
      <c r="HB27" s="94">
        <f ca="1">IF(ISNA(HB$3),0,ROUND(INDEX(旅遊不便費率!$B$5:$CA$184,$A27,HB$3)*$A$3,0))</f>
        <v>40</v>
      </c>
      <c r="HC27" s="94">
        <f ca="1">IF(ISNA(HC$3),0,ROUND(INDEX(旅遊不便費率!$B$5:$CA$184,$A27,HC$3)*$A$3,0))</f>
        <v>128</v>
      </c>
      <c r="HD27" s="95">
        <f t="shared" ca="1" si="27"/>
        <v>2550</v>
      </c>
      <c r="HE27" s="93">
        <f t="shared" ca="1" si="28"/>
        <v>529</v>
      </c>
      <c r="HF27" s="94"/>
      <c r="HG27" s="94"/>
      <c r="HH27" s="94">
        <f ca="1">ROUND(VLOOKUP(HH$3,費率表彙總!$F$4:$G$404,2,FALSE)*$B27*$A$2,0)</f>
        <v>0</v>
      </c>
      <c r="HI27" s="94">
        <f ca="1">ROUND(VLOOKUP(HI$3,費率表彙總!$H$4:$I$804,2,FALSE)*$B27*$A$2,0)</f>
        <v>0</v>
      </c>
      <c r="HJ27" s="94">
        <f ca="1">IF(ISNA(HJ$56),0,ROUND(INDEX(實支實付_總保費!$B$4:$AE$183,$A27,HJ$56)*$A$2,0))</f>
        <v>317</v>
      </c>
      <c r="HK27" s="94">
        <f ca="1">IF(ISNA(HK$56),0,ROUND(INDEX(重大燒燙傷_總保費!$B$4:$AE$183,$A27,HK$56)*$A$2,0))</f>
        <v>21</v>
      </c>
      <c r="HL27" s="94" t="b">
        <f ca="1">IF(HL$3&lt;&gt;0,MAX(1,ROUND(VLOOKUP(HL$3,費率表彙總!$L$4:$O$34,2,FALSE)*$B27*$A$2,0))+MAX(1,ROUND(INDEX(海突甲門診_總保費!$B$4:$GS$183,$A27,HL$56)*$A$2,0)+MAX(1,ROUND(INDEX(海突甲急診_總保費!$B$4:$GS$183,$A27,HL$56)*$A$2,0),0)))</f>
        <v>0</v>
      </c>
      <c r="HM27" s="94">
        <f ca="1">IF(HM$3&lt;&gt;0,MAX(1,ROUND(VLOOKUP(HM$3,費率表彙總!$L$4:$R$34,5,FALSE)*$B27*$A$2,0))+MAX(1,ROUND(INDEX(海突乙門診_總保費!$B$4:$GS$183,$A27,HM$56)*$A$2,0)+MAX(1,ROUND(INDEX(海突乙急診_總保費!$B$4:$GS$183,$A27,HM$56)*$A$2,0),0)))</f>
        <v>579</v>
      </c>
      <c r="HN27" s="94">
        <f ca="1">ROUND(VLOOKUP(HN$3,費率表彙總!$S$4:$T$34,2,FALSE)*$B27*$A$2,0)</f>
        <v>0</v>
      </c>
      <c r="HO27" s="94">
        <f ca="1">IF(ISNA(HO$3),0,ROUND(INDEX(旅遊不便費率!$B$5:$CA$184,$A27,HO$3)*$A$3,0))</f>
        <v>105</v>
      </c>
      <c r="HP27" s="94">
        <f ca="1">IF(ISNA(HP$3),0,ROUND(INDEX(旅遊不便費率!$B$5:$CA$184,$A27,HP$3)*$A$3,0))</f>
        <v>831</v>
      </c>
      <c r="HQ27" s="94">
        <f ca="1">IF(ISNA(HQ$3),0,ROUND(INDEX(旅遊不便費率!$B$5:$CA$184,$A27,HQ$3)*$A$3,0))</f>
        <v>40</v>
      </c>
      <c r="HR27" s="94">
        <f ca="1">IF(ISNA(HR$3),0,ROUND(INDEX(旅遊不便費率!$B$5:$CA$184,$A27,HR$3)*$A$3,0))</f>
        <v>128</v>
      </c>
      <c r="HS27" s="95">
        <f t="shared" ca="1" si="29"/>
        <v>2550</v>
      </c>
    </row>
    <row r="28" spans="1:227">
      <c r="A28" s="83">
        <v>24</v>
      </c>
      <c r="B28" s="104">
        <f>VLOOKUP(A28,費率表彙總!$A$4:$B$183,2,FALSE)</f>
        <v>0.33900000000000002</v>
      </c>
      <c r="C28" s="93">
        <f t="shared" ca="1" si="0"/>
        <v>333</v>
      </c>
      <c r="D28" s="94"/>
      <c r="E28" s="94"/>
      <c r="F28" s="94">
        <f ca="1">ROUND(VLOOKUP(F$3,費率表彙總!$F$4:$G$404,2,FALSE)*$B28*$A$2,0)</f>
        <v>0</v>
      </c>
      <c r="G28" s="94">
        <f ca="1">ROUND(VLOOKUP(G$3,費率表彙總!$H$4:$I$804,2,FALSE)*$B28*$A$2,0)</f>
        <v>0</v>
      </c>
      <c r="H28" s="94">
        <f ca="1">IF(ISNA(H$56),0,ROUND(INDEX(實支實付_總保費!$B$4:$AE$183,$A28,H$56)*$A$2,0))</f>
        <v>0</v>
      </c>
      <c r="I28" s="94">
        <f ca="1">IF(ISNA(I$56),0,ROUND(INDEX(重大燒燙傷_總保費!$B$4:$AE$183,$A28,I$56)*$A$2,0))</f>
        <v>0</v>
      </c>
      <c r="J28" s="94" t="b">
        <f ca="1">IF(J$3&lt;&gt;0,MAX(1,ROUND(VLOOKUP(J$3,費率表彙總!$L$4:$O$34,2,FALSE)*$B28*$A$2,0))+MAX(1,ROUND(INDEX(海突甲門診_總保費!$B$4:$GS$183,$A28,J$56)*$A$2,0)+MAX(1,ROUND(INDEX(海突甲急診_總保費!$B$4:$GS$183,$A28,J$56)*$A$2,0),0)))</f>
        <v>0</v>
      </c>
      <c r="K28" s="94">
        <f ca="1">IF(K$3&lt;&gt;0,MAX(1,ROUND(VLOOKUP(K$3,費率表彙總!$L$4:$R$34,5,FALSE)*$B28*$A$2,0))+MAX(1,ROUND(INDEX(海突乙門診_總保費!$B$4:$GS$183,$A28,K$56)*$A$2,0)+MAX(1,ROUND(INDEX(海突乙急診_總保費!$B$4:$GS$183,$A28,K$56)*$A$2,0),0)))</f>
        <v>309</v>
      </c>
      <c r="L28" s="94">
        <f ca="1">ROUND(VLOOKUP(L$3,費率表彙總!$S$4:$T$34,2,FALSE)*$B28*$A$2,0)</f>
        <v>0</v>
      </c>
      <c r="M28" s="94">
        <f ca="1">IF(ISNA(M$3),0,ROUND(INDEX(旅遊不便費率!$B$5:$CA$184,$A28,M$3)*$A$3,0))</f>
        <v>0</v>
      </c>
      <c r="N28" s="94">
        <f ca="1">IF(ISNA(N$3),0,ROUND(INDEX(旅遊不便費率!$B$5:$CA$184,$A28,N$3)*$A$3,0))</f>
        <v>0</v>
      </c>
      <c r="O28" s="94">
        <f ca="1">IF(ISNA(O$3),0,ROUND(INDEX(旅遊不便費率!$B$5:$CA$184,$A28,O$3)*$A$3,0))</f>
        <v>0</v>
      </c>
      <c r="P28" s="94">
        <f ca="1">IF(ISNA(P$3),0,ROUND(INDEX(旅遊不便費率!$B$5:$CA$184,$A28,P$3)*$A$3,0))</f>
        <v>0</v>
      </c>
      <c r="Q28" s="95">
        <f t="shared" ca="1" si="1"/>
        <v>642</v>
      </c>
      <c r="R28" s="93">
        <f t="shared" ca="1" si="2"/>
        <v>333</v>
      </c>
      <c r="S28" s="94"/>
      <c r="T28" s="94"/>
      <c r="U28" s="94">
        <f ca="1">ROUND(VLOOKUP(U$3,費率表彙總!$F$4:$G$404,2,FALSE)*$B28*$A$2,0)</f>
        <v>0</v>
      </c>
      <c r="V28" s="94">
        <f ca="1">ROUND(VLOOKUP(V$3,費率表彙總!$H$4:$I$804,2,FALSE)*$B28*$A$2,0)</f>
        <v>0</v>
      </c>
      <c r="W28" s="94">
        <f ca="1">IF(ISNA(W$56),0,ROUND(INDEX(實支實付_總保費!$B$4:$AE$183,$A28,W$56)*$A$2,0))</f>
        <v>0</v>
      </c>
      <c r="X28" s="94">
        <f ca="1">IF(ISNA(X$56),0,ROUND(INDEX(重大燒燙傷_總保費!$B$4:$AE$183,$A28,X$56)*$A$2,0))</f>
        <v>0</v>
      </c>
      <c r="Y28" s="94" t="b">
        <f ca="1">IF(Y$3&lt;&gt;0,MAX(1,ROUND(VLOOKUP(Y$3,費率表彙總!$L$4:$O$34,2,FALSE)*$B28*$A$2,0))+MAX(1,ROUND(INDEX(海突甲門診_總保費!$B$4:$GS$183,$A28,Y$56)*$A$2,0)+MAX(1,ROUND(INDEX(海突甲急診_總保費!$B$4:$GS$183,$A28,Y$56)*$A$2,0),0)))</f>
        <v>0</v>
      </c>
      <c r="Z28" s="94">
        <f ca="1">IF(Z$3&lt;&gt;0,MAX(1,ROUND(VLOOKUP(Z$3,費率表彙總!$L$4:$R$34,5,FALSE)*$B28*$A$2,0))+MAX(1,ROUND(INDEX(海突乙門診_總保費!$B$4:$GS$183,$A28,Z$56)*$A$2,0)+MAX(1,ROUND(INDEX(海突乙急診_總保費!$B$4:$GS$183,$A28,Z$56)*$A$2,0),0)))</f>
        <v>309</v>
      </c>
      <c r="AA28" s="94">
        <f ca="1">ROUND(VLOOKUP(AA$3,費率表彙總!$S$4:$T$34,2,FALSE)*$B28*$A$2,0)</f>
        <v>0</v>
      </c>
      <c r="AB28" s="94">
        <f ca="1">IF(ISNA(AB$3),0,ROUND(INDEX(旅遊不便費率!$B$5:$CA$184,$A28,AB$3)*$A$3,0))</f>
        <v>0</v>
      </c>
      <c r="AC28" s="94">
        <f ca="1">IF(ISNA(AC$3),0,ROUND(INDEX(旅遊不便費率!$B$5:$CA$184,$A28,AC$3)*$A$3,0))</f>
        <v>0</v>
      </c>
      <c r="AD28" s="94">
        <f ca="1">IF(ISNA(AD$3),0,ROUND(INDEX(旅遊不便費率!$B$5:$CA$184,$A28,AD$3)*$A$3,0))</f>
        <v>0</v>
      </c>
      <c r="AE28" s="94">
        <f ca="1">IF(ISNA(AE$3),0,ROUND(INDEX(旅遊不便費率!$B$5:$CA$184,$A28,AE$3)*$A$3,0))</f>
        <v>0</v>
      </c>
      <c r="AF28" s="95">
        <f t="shared" ca="1" si="3"/>
        <v>642</v>
      </c>
      <c r="AG28" s="93">
        <f t="shared" ca="1" si="4"/>
        <v>539</v>
      </c>
      <c r="AH28" s="94"/>
      <c r="AI28" s="94"/>
      <c r="AJ28" s="94">
        <f ca="1">ROUND(VLOOKUP(AJ$3,費率表彙總!$F$4:$G$404,2,FALSE)*$B28*$A$2,0)</f>
        <v>0</v>
      </c>
      <c r="AK28" s="94">
        <f ca="1">ROUND(VLOOKUP(AK$3,費率表彙總!$H$4:$I$804,2,FALSE)*$B28*$A$2,0)</f>
        <v>0</v>
      </c>
      <c r="AL28" s="94">
        <f ca="1">IF(ISNA(AL$56),0,ROUND(INDEX(實支實付_總保費!$B$4:$AE$183,$A28,AL$56)*$A$2,0))</f>
        <v>0</v>
      </c>
      <c r="AM28" s="94">
        <f ca="1">IF(ISNA(AM$56),0,ROUND(INDEX(重大燒燙傷_總保費!$B$4:$AE$183,$A28,AM$56)*$A$2,0))</f>
        <v>0</v>
      </c>
      <c r="AN28" s="94" t="b">
        <f ca="1">IF(AN$3&lt;&gt;0,MAX(1,ROUND(VLOOKUP(AN$3,費率表彙總!$L$4:$O$34,2,FALSE)*$B28*$A$2,0))+MAX(1,ROUND(INDEX(海突甲門診_總保費!$B$4:$GS$183,$A28,AN$56)*$A$2,0)+MAX(1,ROUND(INDEX(海突甲急診_總保費!$B$4:$GS$183,$A28,AN$56)*$A$2,0),0)))</f>
        <v>0</v>
      </c>
      <c r="AO28" s="94">
        <f ca="1">IF(AO$3&lt;&gt;0,MAX(1,ROUND(VLOOKUP(AO$3,費率表彙總!$L$4:$R$34,5,FALSE)*$B28*$A$2,0))+MAX(1,ROUND(INDEX(海突乙門診_總保費!$B$4:$GS$183,$A28,AO$56)*$A$2,0)+MAX(1,ROUND(INDEX(海突乙急診_總保費!$B$4:$GS$183,$A28,AO$56)*$A$2,0),0)))</f>
        <v>499</v>
      </c>
      <c r="AP28" s="94">
        <f ca="1">ROUND(VLOOKUP(AP$3,費率表彙總!$S$4:$T$34,2,FALSE)*$B28*$A$2,0)</f>
        <v>0</v>
      </c>
      <c r="AQ28" s="94">
        <f ca="1">IF(ISNA(AQ$3),0,ROUND(INDEX(旅遊不便費率!$B$5:$CA$184,$A28,AQ$3)*$A$3,0))</f>
        <v>0</v>
      </c>
      <c r="AR28" s="94">
        <f ca="1">IF(ISNA(AR$3),0,ROUND(INDEX(旅遊不便費率!$B$5:$CA$184,$A28,AR$3)*$A$3,0))</f>
        <v>0</v>
      </c>
      <c r="AS28" s="94">
        <f ca="1">IF(ISNA(AS$3),0,ROUND(INDEX(旅遊不便費率!$B$5:$CA$184,$A28,AS$3)*$A$3,0))</f>
        <v>0</v>
      </c>
      <c r="AT28" s="94">
        <f ca="1">IF(ISNA(AT$3),0,ROUND(INDEX(旅遊不便費率!$B$5:$CA$184,$A28,AT$3)*$A$3,0))</f>
        <v>0</v>
      </c>
      <c r="AU28" s="95">
        <f t="shared" ca="1" si="5"/>
        <v>1038</v>
      </c>
      <c r="AV28" s="93">
        <f t="shared" ca="1" si="6"/>
        <v>833</v>
      </c>
      <c r="AW28" s="94"/>
      <c r="AX28" s="94"/>
      <c r="AY28" s="94">
        <f ca="1">ROUND(VLOOKUP(AY$3,費率表彙總!$F$4:$G$404,2,FALSE)*$B28*$A$2,0)</f>
        <v>0</v>
      </c>
      <c r="AZ28" s="94">
        <f ca="1">ROUND(VLOOKUP(AZ$3,費率表彙總!$H$4:$I$804,2,FALSE)*$B28*$A$2,0)</f>
        <v>0</v>
      </c>
      <c r="BA28" s="94">
        <f ca="1">IF(ISNA(BA$56),0,ROUND(INDEX(實支實付_總保費!$B$4:$AE$183,$A28,BA$56)*$A$2,0))</f>
        <v>0</v>
      </c>
      <c r="BB28" s="94">
        <f ca="1">IF(ISNA(BB$56),0,ROUND(INDEX(重大燒燙傷_總保費!$B$4:$AE$183,$A28,BB$56)*$A$2,0))</f>
        <v>0</v>
      </c>
      <c r="BC28" s="94" t="b">
        <f ca="1">IF(BC$3&lt;&gt;0,MAX(1,ROUND(VLOOKUP(BC$3,費率表彙總!$L$4:$O$34,2,FALSE)*$B28*$A$2,0))+MAX(1,ROUND(INDEX(海突甲門診_總保費!$B$4:$GS$183,$A28,BC$56)*$A$2,0)+MAX(1,ROUND(INDEX(海突甲急診_總保費!$B$4:$GS$183,$A28,BC$56)*$A$2,0),0)))</f>
        <v>0</v>
      </c>
      <c r="BD28" s="94">
        <f ca="1">IF(BD$3&lt;&gt;0,MAX(1,ROUND(VLOOKUP(BD$3,費率表彙總!$L$4:$R$34,5,FALSE)*$B28*$A$2,0))+MAX(1,ROUND(INDEX(海突乙門診_總保費!$B$4:$GS$183,$A28,BD$56)*$A$2,0)+MAX(1,ROUND(INDEX(海突乙急診_總保費!$B$4:$GS$183,$A28,BD$56)*$A$2,0),0)))</f>
        <v>770</v>
      </c>
      <c r="BE28" s="94">
        <f ca="1">ROUND(VLOOKUP(BE$3,費率表彙總!$S$4:$T$34,2,FALSE)*$B28*$A$2,0)</f>
        <v>0</v>
      </c>
      <c r="BF28" s="94">
        <f ca="1">IF(ISNA(BF$3),0,ROUND(INDEX(旅遊不便費率!$B$5:$CA$184,$A28,BF$3)*$A$3,0))</f>
        <v>0</v>
      </c>
      <c r="BG28" s="94">
        <f ca="1">IF(ISNA(BG$3),0,ROUND(INDEX(旅遊不便費率!$B$5:$CA$184,$A28,BG$3)*$A$3,0))</f>
        <v>0</v>
      </c>
      <c r="BH28" s="94">
        <f ca="1">IF(ISNA(BH$3),0,ROUND(INDEX(旅遊不便費率!$B$5:$CA$184,$A28,BH$3)*$A$3,0))</f>
        <v>0</v>
      </c>
      <c r="BI28" s="94">
        <f ca="1">IF(ISNA(BI$3),0,ROUND(INDEX(旅遊不便費率!$B$5:$CA$184,$A28,BI$3)*$A$3,0))</f>
        <v>0</v>
      </c>
      <c r="BJ28" s="95">
        <f t="shared" ca="1" si="7"/>
        <v>1603</v>
      </c>
      <c r="BK28" s="93">
        <f t="shared" ca="1" si="8"/>
        <v>1017</v>
      </c>
      <c r="BL28" s="94"/>
      <c r="BM28" s="94"/>
      <c r="BN28" s="94">
        <f ca="1">ROUND(VLOOKUP(BN$3,費率表彙總!$F$4:$G$404,2,FALSE)*$B28*$A$2,0)</f>
        <v>0</v>
      </c>
      <c r="BO28" s="94">
        <f ca="1">ROUND(VLOOKUP(BO$3,費率表彙總!$H$4:$I$804,2,FALSE)*$B28*$A$2,0)</f>
        <v>0</v>
      </c>
      <c r="BP28" s="94">
        <f ca="1">IF(ISNA(BP$56),0,ROUND(INDEX(實支實付_總保費!$B$4:$AE$183,$A28,BP$56)*$A$2,0))</f>
        <v>0</v>
      </c>
      <c r="BQ28" s="94">
        <f ca="1">IF(ISNA(BQ$56),0,ROUND(INDEX(重大燒燙傷_總保費!$B$4:$AE$183,$A28,BQ$56)*$A$2,0))</f>
        <v>0</v>
      </c>
      <c r="BR28" s="94" t="b">
        <f ca="1">IF(BR$3&lt;&gt;0,MAX(1,ROUND(VLOOKUP(BR$3,費率表彙總!$L$4:$O$34,2,FALSE)*$B28*$A$2,0))+MAX(1,ROUND(INDEX(海突甲門診_總保費!$B$4:$GS$183,$A28,BR$56)*$A$2,0)+MAX(1,ROUND(INDEX(海突甲急診_總保費!$B$4:$GS$183,$A28,BR$56)*$A$2,0),0)))</f>
        <v>0</v>
      </c>
      <c r="BS28" s="94">
        <f ca="1">IF(BS$3&lt;&gt;0,MAX(1,ROUND(VLOOKUP(BS$3,費率表彙總!$L$4:$R$34,5,FALSE)*$B28*$A$2,0))+MAX(1,ROUND(INDEX(海突乙門診_總保費!$B$4:$GS$183,$A28,BS$56)*$A$2,0)+MAX(1,ROUND(INDEX(海突乙急診_總保費!$B$4:$GS$183,$A28,BS$56)*$A$2,0),0)))</f>
        <v>939</v>
      </c>
      <c r="BT28" s="94">
        <f ca="1">ROUND(VLOOKUP(BT$3,費率表彙總!$S$4:$T$34,2,FALSE)*$B28*$A$2,0)</f>
        <v>0</v>
      </c>
      <c r="BU28" s="94">
        <f ca="1">IF(ISNA(BU$3),0,ROUND(INDEX(旅遊不便費率!$B$5:$CA$184,$A28,BU$3)*$A$3,0))</f>
        <v>0</v>
      </c>
      <c r="BV28" s="94">
        <f ca="1">IF(ISNA(BV$3),0,ROUND(INDEX(旅遊不便費率!$B$5:$CA$184,$A28,BV$3)*$A$3,0))</f>
        <v>0</v>
      </c>
      <c r="BW28" s="94">
        <f ca="1">IF(ISNA(BW$3),0,ROUND(INDEX(旅遊不便費率!$B$5:$CA$184,$A28,BW$3)*$A$3,0))</f>
        <v>0</v>
      </c>
      <c r="BX28" s="94">
        <f ca="1">IF(ISNA(BX$3),0,ROUND(INDEX(旅遊不便費率!$B$5:$CA$184,$A28,BX$3)*$A$3,0))</f>
        <v>0</v>
      </c>
      <c r="BY28" s="95">
        <f t="shared" ca="1" si="9"/>
        <v>1956</v>
      </c>
      <c r="BZ28" s="93">
        <f t="shared" ca="1" si="10"/>
        <v>225</v>
      </c>
      <c r="CA28" s="94"/>
      <c r="CB28" s="94"/>
      <c r="CC28" s="94">
        <f ca="1">ROUND(VLOOKUP(CC$3,費率表彙總!$F$4:$G$404,2,FALSE)*$B28*$A$2,0)</f>
        <v>0</v>
      </c>
      <c r="CD28" s="94">
        <f ca="1">ROUND(VLOOKUP(CD$3,費率表彙總!$H$4:$I$804,2,FALSE)*$B28*$A$2,0)</f>
        <v>0</v>
      </c>
      <c r="CE28" s="94">
        <f ca="1">IF(ISNA(CE$56),0,ROUND(INDEX(實支實付_總保費!$B$4:$AE$183,$A28,CE$56)*$A$2,0))</f>
        <v>37</v>
      </c>
      <c r="CF28" s="94">
        <f ca="1">IF(ISNA(CF$56),0,ROUND(INDEX(重大燒燙傷_總保費!$B$4:$AE$183,$A28,CF$56)*$A$2,0))</f>
        <v>2</v>
      </c>
      <c r="CG28" s="94" t="b">
        <f ca="1">IF(CG$3&lt;&gt;0,MAX(1,ROUND(VLOOKUP(CG$3,費率表彙總!$L$4:$O$34,2,FALSE)*$B28*$A$2,0))+MAX(1,ROUND(INDEX(海突甲門診_總保費!$B$4:$GS$183,$A28,CG$56)*$A$2,0)+MAX(1,ROUND(INDEX(海突甲急診_總保費!$B$4:$GS$183,$A28,CG$56)*$A$2,0),0)))</f>
        <v>0</v>
      </c>
      <c r="CH28" s="94" t="b">
        <f ca="1">IF(CH$3&lt;&gt;0,MAX(1,ROUND(VLOOKUP(CH$3,費率表彙總!$L$4:$R$34,5,FALSE)*$B28*$A$2,0))+MAX(1,ROUND(INDEX(海突乙門診_總保費!$B$4:$GS$183,$A28,CH$56)*$A$2,0)+MAX(1,ROUND(INDEX(海突乙急診_總保費!$B$4:$GS$183,$A28,CH$56)*$A$2,0),0)))</f>
        <v>0</v>
      </c>
      <c r="CI28" s="94">
        <f ca="1">ROUND(VLOOKUP(CI$3,費率表彙總!$S$4:$T$34,2,FALSE)*$B28*$A$2,0)</f>
        <v>0</v>
      </c>
      <c r="CJ28" s="94">
        <f ca="1">IF(ISNA(CJ$3),0,ROUND(INDEX(旅遊不便費率!$B$5:$CA$184,$A28,CJ$3)*$A$3,0))</f>
        <v>107</v>
      </c>
      <c r="CK28" s="94">
        <f ca="1">IF(ISNA(CK$3),0,ROUND(INDEX(旅遊不便費率!$B$5:$CA$184,$A28,CK$3)*$A$3,0))</f>
        <v>544</v>
      </c>
      <c r="CL28" s="94">
        <f ca="1">IF(ISNA(CL$3),0,ROUND(INDEX(旅遊不便費率!$B$5:$CA$184,$A28,CL$3)*$A$3,0))</f>
        <v>18</v>
      </c>
      <c r="CM28" s="94">
        <f ca="1">IF(ISNA(CM$3),0,ROUND(INDEX(旅遊不便費率!$B$5:$CA$184,$A28,CM$3)*$A$3,0))</f>
        <v>69</v>
      </c>
      <c r="CN28" s="95">
        <f t="shared" ca="1" si="11"/>
        <v>1002</v>
      </c>
      <c r="CO28" s="93">
        <f t="shared" ca="1" si="12"/>
        <v>333</v>
      </c>
      <c r="CP28" s="94"/>
      <c r="CQ28" s="94"/>
      <c r="CR28" s="94">
        <f ca="1">ROUND(VLOOKUP(CR$3,費率表彙總!$F$4:$G$404,2,FALSE)*$B28*$A$2,0)</f>
        <v>0</v>
      </c>
      <c r="CS28" s="94">
        <f ca="1">ROUND(VLOOKUP(CS$3,費率表彙總!$H$4:$I$804,2,FALSE)*$B28*$A$2,0)</f>
        <v>0</v>
      </c>
      <c r="CT28" s="94">
        <f ca="1">IF(ISNA(CT$56),0,ROUND(INDEX(實支實付_總保費!$B$4:$AE$183,$A28,CT$56)*$A$2,0))</f>
        <v>37</v>
      </c>
      <c r="CU28" s="94">
        <f ca="1">IF(ISNA(CU$56),0,ROUND(INDEX(重大燒燙傷_總保費!$B$4:$AE$183,$A28,CU$56)*$A$2,0))</f>
        <v>2</v>
      </c>
      <c r="CV28" s="94" t="b">
        <f ca="1">IF(CV$3&lt;&gt;0,MAX(1,ROUND(VLOOKUP(CV$3,費率表彙總!$L$4:$O$34,2,FALSE)*$B28*$A$2,0))+MAX(1,ROUND(INDEX(海突甲門診_總保費!$B$4:$GS$183,$A28,CV$56)*$A$2,0)+MAX(1,ROUND(INDEX(海突甲急診_總保費!$B$4:$GS$183,$A28,CV$56)*$A$2,0),0)))</f>
        <v>0</v>
      </c>
      <c r="CW28" s="94" t="b">
        <f ca="1">IF(CW$3&lt;&gt;0,MAX(1,ROUND(VLOOKUP(CW$3,費率表彙總!$L$4:$R$34,5,FALSE)*$B28*$A$2,0))+MAX(1,ROUND(INDEX(海突乙門診_總保費!$B$4:$GS$183,$A28,CW$56)*$A$2,0)+MAX(1,ROUND(INDEX(海突乙急診_總保費!$B$4:$GS$183,$A28,CW$56)*$A$2,0),0)))</f>
        <v>0</v>
      </c>
      <c r="CX28" s="94">
        <f ca="1">ROUND(VLOOKUP(CX$3,費率表彙總!$S$4:$T$34,2,FALSE)*$B28*$A$2,0)</f>
        <v>0</v>
      </c>
      <c r="CY28" s="94">
        <f ca="1">IF(ISNA(CY$3),0,ROUND(INDEX(旅遊不便費率!$B$5:$CA$184,$A28,CY$3)*$A$3,0))</f>
        <v>107</v>
      </c>
      <c r="CZ28" s="94">
        <f ca="1">IF(ISNA(CZ$3),0,ROUND(INDEX(旅遊不便費率!$B$5:$CA$184,$A28,CZ$3)*$A$3,0))</f>
        <v>544</v>
      </c>
      <c r="DA28" s="94">
        <f ca="1">IF(ISNA(DA$3),0,ROUND(INDEX(旅遊不便費率!$B$5:$CA$184,$A28,DA$3)*$A$3,0))</f>
        <v>18</v>
      </c>
      <c r="DB28" s="94">
        <f ca="1">IF(ISNA(DB$3),0,ROUND(INDEX(旅遊不便費率!$B$5:$CA$184,$A28,DB$3)*$A$3,0))</f>
        <v>69</v>
      </c>
      <c r="DC28" s="95">
        <f t="shared" ca="1" si="13"/>
        <v>1110</v>
      </c>
      <c r="DD28" s="93">
        <f t="shared" ca="1" si="14"/>
        <v>539</v>
      </c>
      <c r="DE28" s="94"/>
      <c r="DF28" s="94"/>
      <c r="DG28" s="94">
        <f ca="1">ROUND(VLOOKUP(DG$3,費率表彙總!$F$4:$G$404,2,FALSE)*$B28*$A$2,0)</f>
        <v>0</v>
      </c>
      <c r="DH28" s="94">
        <f ca="1">ROUND(VLOOKUP(DH$3,費率表彙總!$H$4:$I$804,2,FALSE)*$B28*$A$2,0)</f>
        <v>0</v>
      </c>
      <c r="DI28" s="94">
        <f ca="1">IF(ISNA(DI$56),0,ROUND(INDEX(實支實付_總保費!$B$4:$AE$183,$A28,DI$56)*$A$2,0))</f>
        <v>37</v>
      </c>
      <c r="DJ28" s="94">
        <f ca="1">IF(ISNA(DJ$56),0,ROUND(INDEX(重大燒燙傷_總保費!$B$4:$AE$183,$A28,DJ$56)*$A$2,0))</f>
        <v>2</v>
      </c>
      <c r="DK28" s="94" t="b">
        <f ca="1">IF(DK$3&lt;&gt;0,MAX(1,ROUND(VLOOKUP(DK$3,費率表彙總!$L$4:$O$34,2,FALSE)*$B28*$A$2,0))+MAX(1,ROUND(INDEX(海突甲門診_總保費!$B$4:$GS$183,$A28,DK$56)*$A$2,0)+MAX(1,ROUND(INDEX(海突甲急診_總保費!$B$4:$GS$183,$A28,DK$56)*$A$2,0),0)))</f>
        <v>0</v>
      </c>
      <c r="DL28" s="94" t="b">
        <f ca="1">IF(DL$3&lt;&gt;0,MAX(1,ROUND(VLOOKUP(DL$3,費率表彙總!$L$4:$R$34,5,FALSE)*$B28*$A$2,0))+MAX(1,ROUND(INDEX(海突乙門診_總保費!$B$4:$GS$183,$A28,DL$56)*$A$2,0)+MAX(1,ROUND(INDEX(海突乙急診_總保費!$B$4:$GS$183,$A28,DL$56)*$A$2,0),0)))</f>
        <v>0</v>
      </c>
      <c r="DM28" s="94">
        <f ca="1">ROUND(VLOOKUP(DM$3,費率表彙總!$S$4:$T$34,2,FALSE)*$B28*$A$2,0)</f>
        <v>0</v>
      </c>
      <c r="DN28" s="94">
        <f ca="1">IF(ISNA(DN$3),0,ROUND(INDEX(旅遊不便費率!$B$5:$CA$184,$A28,DN$3)*$A$3,0))</f>
        <v>107</v>
      </c>
      <c r="DO28" s="94">
        <f ca="1">IF(ISNA(DO$3),0,ROUND(INDEX(旅遊不便費率!$B$5:$CA$184,$A28,DO$3)*$A$3,0))</f>
        <v>544</v>
      </c>
      <c r="DP28" s="94">
        <f ca="1">IF(ISNA(DP$3),0,ROUND(INDEX(旅遊不便費率!$B$5:$CA$184,$A28,DP$3)*$A$3,0))</f>
        <v>18</v>
      </c>
      <c r="DQ28" s="94">
        <f ca="1">IF(ISNA(DQ$3),0,ROUND(INDEX(旅遊不便費率!$B$5:$CA$184,$A28,DQ$3)*$A$3,0))</f>
        <v>69</v>
      </c>
      <c r="DR28" s="95">
        <f t="shared" ca="1" si="15"/>
        <v>1316</v>
      </c>
      <c r="DS28" s="93">
        <f t="shared" ca="1" si="16"/>
        <v>833</v>
      </c>
      <c r="DT28" s="94"/>
      <c r="DU28" s="94"/>
      <c r="DV28" s="94">
        <f ca="1">ROUND(VLOOKUP(DV$3,費率表彙總!$F$4:$G$404,2,FALSE)*$B28*$A$2,0)</f>
        <v>0</v>
      </c>
      <c r="DW28" s="94">
        <f ca="1">ROUND(VLOOKUP(DW$3,費率表彙總!$H$4:$I$804,2,FALSE)*$B28*$A$2,0)</f>
        <v>0</v>
      </c>
      <c r="DX28" s="94">
        <f ca="1">IF(ISNA(DX$56),0,ROUND(INDEX(實支實付_總保費!$B$4:$AE$183,$A28,DX$56)*$A$2,0))</f>
        <v>37</v>
      </c>
      <c r="DY28" s="94">
        <f ca="1">IF(ISNA(DY$56),0,ROUND(INDEX(重大燒燙傷_總保費!$B$4:$AE$183,$A28,DY$56)*$A$2,0))</f>
        <v>2</v>
      </c>
      <c r="DZ28" s="94" t="b">
        <f ca="1">IF(DZ$3&lt;&gt;0,MAX(1,ROUND(VLOOKUP(DZ$3,費率表彙總!$L$4:$O$34,2,FALSE)*$B28*$A$2,0))+MAX(1,ROUND(INDEX(海突甲門診_總保費!$B$4:$GS$183,$A28,DZ$56)*$A$2,0)+MAX(1,ROUND(INDEX(海突甲急診_總保費!$B$4:$GS$183,$A28,DZ$56)*$A$2,0),0)))</f>
        <v>0</v>
      </c>
      <c r="EA28" s="94" t="b">
        <f ca="1">IF(EA$3&lt;&gt;0,MAX(1,ROUND(VLOOKUP(EA$3,費率表彙總!$L$4:$R$34,5,FALSE)*$B28*$A$2,0))+MAX(1,ROUND(INDEX(海突乙門診_總保費!$B$4:$GS$183,$A28,EA$56)*$A$2,0)+MAX(1,ROUND(INDEX(海突乙急診_總保費!$B$4:$GS$183,$A28,EA$56)*$A$2,0),0)))</f>
        <v>0</v>
      </c>
      <c r="EB28" s="94">
        <f ca="1">ROUND(VLOOKUP(EB$3,費率表彙總!$S$4:$T$34,2,FALSE)*$B28*$A$2,0)</f>
        <v>0</v>
      </c>
      <c r="EC28" s="94">
        <f ca="1">IF(ISNA(EC$3),0,ROUND(INDEX(旅遊不便費率!$B$5:$CA$184,$A28,EC$3)*$A$3,0))</f>
        <v>107</v>
      </c>
      <c r="ED28" s="94">
        <f ca="1">IF(ISNA(ED$3),0,ROUND(INDEX(旅遊不便費率!$B$5:$CA$184,$A28,ED$3)*$A$3,0))</f>
        <v>544</v>
      </c>
      <c r="EE28" s="94">
        <f ca="1">IF(ISNA(EE$3),0,ROUND(INDEX(旅遊不便費率!$B$5:$CA$184,$A28,EE$3)*$A$3,0))</f>
        <v>18</v>
      </c>
      <c r="EF28" s="94">
        <f ca="1">IF(ISNA(EF$3),0,ROUND(INDEX(旅遊不便費率!$B$5:$CA$184,$A28,EF$3)*$A$3,0))</f>
        <v>69</v>
      </c>
      <c r="EG28" s="95">
        <f t="shared" ca="1" si="17"/>
        <v>1610</v>
      </c>
      <c r="EH28" s="93">
        <f t="shared" ca="1" si="18"/>
        <v>1017</v>
      </c>
      <c r="EI28" s="94"/>
      <c r="EJ28" s="94"/>
      <c r="EK28" s="94">
        <f ca="1">ROUND(VLOOKUP(EK$3,費率表彙總!$F$4:$G$404,2,FALSE)*$B28*$A$2,0)</f>
        <v>0</v>
      </c>
      <c r="EL28" s="94">
        <f ca="1">ROUND(VLOOKUP(EL$3,費率表彙總!$H$4:$I$804,2,FALSE)*$B28*$A$2,0)</f>
        <v>0</v>
      </c>
      <c r="EM28" s="94">
        <f ca="1">IF(ISNA(EM$56),0,ROUND(INDEX(實支實付_總保費!$B$4:$AE$183,$A28,EM$56)*$A$2,0))</f>
        <v>37</v>
      </c>
      <c r="EN28" s="94">
        <f ca="1">IF(ISNA(EN$56),0,ROUND(INDEX(重大燒燙傷_總保費!$B$4:$AE$183,$A28,EN$56)*$A$2,0))</f>
        <v>2</v>
      </c>
      <c r="EO28" s="94" t="b">
        <f ca="1">IF(EO$3&lt;&gt;0,MAX(1,ROUND(VLOOKUP(EO$3,費率表彙總!$L$4:$O$34,2,FALSE)*$B28*$A$2,0))+MAX(1,ROUND(INDEX(海突甲門診_總保費!$B$4:$GS$183,$A28,EO$56)*$A$2,0)+MAX(1,ROUND(INDEX(海突甲急診_總保費!$B$4:$GS$183,$A28,EO$56)*$A$2,0),0)))</f>
        <v>0</v>
      </c>
      <c r="EP28" s="94" t="b">
        <f ca="1">IF(EP$3&lt;&gt;0,MAX(1,ROUND(VLOOKUP(EP$3,費率表彙總!$L$4:$R$34,5,FALSE)*$B28*$A$2,0))+MAX(1,ROUND(INDEX(海突乙門診_總保費!$B$4:$GS$183,$A28,EP$56)*$A$2,0)+MAX(1,ROUND(INDEX(海突乙急診_總保費!$B$4:$GS$183,$A28,EP$56)*$A$2,0),0)))</f>
        <v>0</v>
      </c>
      <c r="EQ28" s="94">
        <f ca="1">ROUND(VLOOKUP(EQ$3,費率表彙總!$S$4:$T$34,2,FALSE)*$B28*$A$2,0)</f>
        <v>0</v>
      </c>
      <c r="ER28" s="94">
        <f ca="1">IF(ISNA(ER$3),0,ROUND(INDEX(旅遊不便費率!$B$5:$CA$184,$A28,ER$3)*$A$3,0))</f>
        <v>107</v>
      </c>
      <c r="ES28" s="94">
        <f ca="1">IF(ISNA(ES$3),0,ROUND(INDEX(旅遊不便費率!$B$5:$CA$184,$A28,ES$3)*$A$3,0))</f>
        <v>544</v>
      </c>
      <c r="ET28" s="94">
        <f ca="1">IF(ISNA(ET$3),0,ROUND(INDEX(旅遊不便費率!$B$5:$CA$184,$A28,ET$3)*$A$3,0))</f>
        <v>18</v>
      </c>
      <c r="EU28" s="94">
        <f ca="1">IF(ISNA(EU$3),0,ROUND(INDEX(旅遊不便費率!$B$5:$CA$184,$A28,EU$3)*$A$3,0))</f>
        <v>69</v>
      </c>
      <c r="EV28" s="95">
        <f t="shared" ca="1" si="19"/>
        <v>1794</v>
      </c>
      <c r="EW28" s="93">
        <f t="shared" ca="1" si="20"/>
        <v>737</v>
      </c>
      <c r="EX28" s="94"/>
      <c r="EY28" s="94"/>
      <c r="EZ28" s="94">
        <f ca="1">ROUND(VLOOKUP(EZ$3,費率表彙總!$F$4:$G$404,2,FALSE)*$B28*$A$2,0)</f>
        <v>0</v>
      </c>
      <c r="FA28" s="94">
        <f ca="1">ROUND(VLOOKUP(FA$3,費率表彙總!$H$4:$I$804,2,FALSE)*$B28*$A$2,0)</f>
        <v>0</v>
      </c>
      <c r="FB28" s="94">
        <f ca="1">IF(ISNA(FB$56),0,ROUND(INDEX(實支實付_總保費!$B$4:$AE$183,$A28,FB$56)*$A$2,0))</f>
        <v>489</v>
      </c>
      <c r="FC28" s="94">
        <f ca="1">IF(ISNA(FC$56),0,ROUND(INDEX(重大燒燙傷_總保費!$B$4:$AE$183,$A28,FC$56)*$A$2,0))</f>
        <v>32</v>
      </c>
      <c r="FD28" s="94" t="b">
        <f ca="1">IF(FD$3&lt;&gt;0,MAX(1,ROUND(VLOOKUP(FD$3,費率表彙總!$L$4:$O$34,2,FALSE)*$B28*$A$2,0))+MAX(1,ROUND(INDEX(海突甲門診_總保費!$B$4:$GS$183,$A28,FD$56)*$A$2,0)+MAX(1,ROUND(INDEX(海突甲急診_總保費!$B$4:$GS$183,$A28,FD$56)*$A$2,0),0)))</f>
        <v>0</v>
      </c>
      <c r="FE28" s="94">
        <f ca="1">IF(FE$3&lt;&gt;0,MAX(1,ROUND(VLOOKUP(FE$3,費率表彙總!$L$4:$R$34,5,FALSE)*$B28*$A$2,0))+MAX(1,ROUND(INDEX(海突乙門診_總保費!$B$4:$GS$183,$A28,FE$56)*$A$2,0)+MAX(1,ROUND(INDEX(海突乙急診_總保費!$B$4:$GS$183,$A28,FE$56)*$A$2,0),0)))</f>
        <v>1126</v>
      </c>
      <c r="FF28" s="94">
        <f ca="1">ROUND(VLOOKUP(FF$3,費率表彙總!$S$4:$T$34,2,FALSE)*$B28*$A$2,0)</f>
        <v>0</v>
      </c>
      <c r="FG28" s="94">
        <f ca="1">IF(ISNA(FG$3),0,ROUND(INDEX(旅遊不便費率!$B$5:$CA$184,$A28,FG$3)*$A$3,0))</f>
        <v>107</v>
      </c>
      <c r="FH28" s="94">
        <f ca="1">IF(ISNA(FH$3),0,ROUND(INDEX(旅遊不便費率!$B$5:$CA$184,$A28,FH$3)*$A$3,0))</f>
        <v>849</v>
      </c>
      <c r="FI28" s="94">
        <f ca="1">IF(ISNA(FI$3),0,ROUND(INDEX(旅遊不便費率!$B$5:$CA$184,$A28,FI$3)*$A$3,0))</f>
        <v>40</v>
      </c>
      <c r="FJ28" s="94">
        <f ca="1">IF(ISNA(FJ$3),0,ROUND(INDEX(旅遊不便費率!$B$5:$CA$184,$A28,FJ$3)*$A$3,0))</f>
        <v>131</v>
      </c>
      <c r="FK28" s="95">
        <f t="shared" ca="1" si="21"/>
        <v>3511</v>
      </c>
      <c r="FL28" s="93">
        <f t="shared" ca="1" si="22"/>
        <v>333</v>
      </c>
      <c r="FM28" s="94"/>
      <c r="FN28" s="94"/>
      <c r="FO28" s="94">
        <f ca="1">ROUND(VLOOKUP(FO$3,費率表彙總!$F$4:$G$404,2,FALSE)*$B28*$A$2,0)</f>
        <v>0</v>
      </c>
      <c r="FP28" s="94">
        <f ca="1">ROUND(VLOOKUP(FP$3,費率表彙總!$H$4:$I$804,2,FALSE)*$B28*$A$2,0)</f>
        <v>0</v>
      </c>
      <c r="FQ28" s="94">
        <f ca="1">IF(ISNA(FQ$56),0,ROUND(INDEX(實支實付_總保費!$B$4:$AE$183,$A28,FQ$56)*$A$2,0))</f>
        <v>105</v>
      </c>
      <c r="FR28" s="94">
        <f ca="1">IF(ISNA(FR$56),0,ROUND(INDEX(重大燒燙傷_總保費!$B$4:$AE$183,$A28,FR$56)*$A$2,0))</f>
        <v>7</v>
      </c>
      <c r="FS28" s="94" t="b">
        <f ca="1">IF(FS$3&lt;&gt;0,MAX(1,ROUND(VLOOKUP(FS$3,費率表彙總!$L$4:$O$34,2,FALSE)*$B28*$A$2,0))+MAX(1,ROUND(INDEX(海突甲門診_總保費!$B$4:$GS$183,$A28,FS$56)*$A$2,0)+MAX(1,ROUND(INDEX(海突甲急診_總保費!$B$4:$GS$183,$A28,FS$56)*$A$2,0),0)))</f>
        <v>0</v>
      </c>
      <c r="FT28" s="94">
        <f ca="1">IF(FT$3&lt;&gt;0,MAX(1,ROUND(VLOOKUP(FT$3,費率表彙總!$L$4:$R$34,5,FALSE)*$B28*$A$2,0))+MAX(1,ROUND(INDEX(海突乙門診_總保費!$B$4:$GS$183,$A28,FT$56)*$A$2,0)+MAX(1,ROUND(INDEX(海突乙急診_總保費!$B$4:$GS$183,$A28,FT$56)*$A$2,0),0)))</f>
        <v>590</v>
      </c>
      <c r="FU28" s="94">
        <f ca="1">ROUND(VLOOKUP(FU$3,費率表彙總!$S$4:$T$34,2,FALSE)*$B28*$A$2,0)</f>
        <v>0</v>
      </c>
      <c r="FV28" s="94">
        <f ca="1">IF(ISNA(FV$3),0,ROUND(INDEX(旅遊不便費率!$B$5:$CA$184,$A28,FV$3)*$A$3,0))</f>
        <v>107</v>
      </c>
      <c r="FW28" s="94">
        <f ca="1">IF(ISNA(FW$3),0,ROUND(INDEX(旅遊不便費率!$B$5:$CA$184,$A28,FW$3)*$A$3,0))</f>
        <v>849</v>
      </c>
      <c r="FX28" s="94">
        <f ca="1">IF(ISNA(FX$3),0,ROUND(INDEX(旅遊不便費率!$B$5:$CA$184,$A28,FX$3)*$A$3,0))</f>
        <v>40</v>
      </c>
      <c r="FY28" s="94">
        <f ca="1">IF(ISNA(FY$3),0,ROUND(INDEX(旅遊不便費率!$B$5:$CA$184,$A28,FY$3)*$A$3,0))</f>
        <v>131</v>
      </c>
      <c r="FZ28" s="95">
        <f t="shared" ca="1" si="23"/>
        <v>2162</v>
      </c>
      <c r="GA28" s="93">
        <f t="shared" ca="1" si="24"/>
        <v>539</v>
      </c>
      <c r="GB28" s="94"/>
      <c r="GC28" s="94"/>
      <c r="GD28" s="94">
        <f ca="1">ROUND(VLOOKUP(GD$3,費率表彙總!$F$4:$G$404,2,FALSE)*$B28*$A$2,0)</f>
        <v>0</v>
      </c>
      <c r="GE28" s="94">
        <f ca="1">ROUND(VLOOKUP(GE$3,費率表彙總!$H$4:$I$804,2,FALSE)*$B28*$A$2,0)</f>
        <v>0</v>
      </c>
      <c r="GF28" s="94">
        <f ca="1">IF(ISNA(GF$56),0,ROUND(INDEX(實支實付_總保費!$B$4:$AE$183,$A28,GF$56)*$A$2,0))</f>
        <v>172</v>
      </c>
      <c r="GG28" s="94">
        <f ca="1">IF(ISNA(GG$56),0,ROUND(INDEX(重大燒燙傷_總保費!$B$4:$AE$183,$A28,GG$56)*$A$2,0))</f>
        <v>11</v>
      </c>
      <c r="GH28" s="94" t="b">
        <f ca="1">IF(GH$3&lt;&gt;0,MAX(1,ROUND(VLOOKUP(GH$3,費率表彙總!$L$4:$O$34,2,FALSE)*$B28*$A$2,0))+MAX(1,ROUND(INDEX(海突甲門診_總保費!$B$4:$GS$183,$A28,GH$56)*$A$2,0)+MAX(1,ROUND(INDEX(海突甲急診_總保費!$B$4:$GS$183,$A28,GH$56)*$A$2,0),0)))</f>
        <v>0</v>
      </c>
      <c r="GI28" s="94">
        <f ca="1">IF(GI$3&lt;&gt;0,MAX(1,ROUND(VLOOKUP(GI$3,費率表彙總!$L$4:$R$34,5,FALSE)*$B28*$A$2,0))+MAX(1,ROUND(INDEX(海突乙門診_總保費!$B$4:$GS$183,$A28,GI$56)*$A$2,0)+MAX(1,ROUND(INDEX(海突乙急診_總保費!$B$4:$GS$183,$A28,GI$56)*$A$2,0),0)))</f>
        <v>939</v>
      </c>
      <c r="GJ28" s="94">
        <f ca="1">ROUND(VLOOKUP(GJ$3,費率表彙總!$S$4:$T$34,2,FALSE)*$B28*$A$2,0)</f>
        <v>0</v>
      </c>
      <c r="GK28" s="94">
        <f ca="1">IF(ISNA(GK$3),0,ROUND(INDEX(旅遊不便費率!$B$5:$CA$184,$A28,GK$3)*$A$3,0))</f>
        <v>107</v>
      </c>
      <c r="GL28" s="94">
        <f ca="1">IF(ISNA(GL$3),0,ROUND(INDEX(旅遊不便費率!$B$5:$CA$184,$A28,GL$3)*$A$3,0))</f>
        <v>849</v>
      </c>
      <c r="GM28" s="94">
        <f ca="1">IF(ISNA(GM$3),0,ROUND(INDEX(旅遊不便費率!$B$5:$CA$184,$A28,GM$3)*$A$3,0))</f>
        <v>40</v>
      </c>
      <c r="GN28" s="94">
        <f ca="1">IF(ISNA(GN$3),0,ROUND(INDEX(旅遊不便費率!$B$5:$CA$184,$A28,GN$3)*$A$3,0))</f>
        <v>131</v>
      </c>
      <c r="GO28" s="95">
        <f t="shared" ca="1" si="25"/>
        <v>2788</v>
      </c>
      <c r="GP28" s="93">
        <f t="shared" ca="1" si="26"/>
        <v>539</v>
      </c>
      <c r="GQ28" s="94"/>
      <c r="GR28" s="94"/>
      <c r="GS28" s="94">
        <f ca="1">ROUND(VLOOKUP(GS$3,費率表彙總!$F$4:$G$404,2,FALSE)*$B28*$A$2,0)</f>
        <v>0</v>
      </c>
      <c r="GT28" s="94">
        <f ca="1">ROUND(VLOOKUP(GT$3,費率表彙總!$H$4:$I$804,2,FALSE)*$B28*$A$2,0)</f>
        <v>0</v>
      </c>
      <c r="GU28" s="94">
        <f ca="1">IF(ISNA(GU$56),0,ROUND(INDEX(實支實付_總保費!$B$4:$AE$183,$A28,GU$56)*$A$2,0))</f>
        <v>323</v>
      </c>
      <c r="GV28" s="94">
        <f ca="1">IF(ISNA(GV$56),0,ROUND(INDEX(重大燒燙傷_總保費!$B$4:$AE$183,$A28,GV$56)*$A$2,0))</f>
        <v>21</v>
      </c>
      <c r="GW28" s="94" t="b">
        <f ca="1">IF(GW$3&lt;&gt;0,MAX(1,ROUND(VLOOKUP(GW$3,費率表彙總!$L$4:$O$34,2,FALSE)*$B28*$A$2,0))+MAX(1,ROUND(INDEX(海突甲門診_總保費!$B$4:$GS$183,$A28,GW$56)*$A$2,0)+MAX(1,ROUND(INDEX(海突甲急診_總保費!$B$4:$GS$183,$A28,GW$56)*$A$2,0),0)))</f>
        <v>0</v>
      </c>
      <c r="GX28" s="94">
        <f ca="1">IF(GX$3&lt;&gt;0,MAX(1,ROUND(VLOOKUP(GX$3,費率表彙總!$L$4:$R$34,5,FALSE)*$B28*$A$2,0))+MAX(1,ROUND(INDEX(海突乙門診_總保費!$B$4:$GS$183,$A28,GX$56)*$A$2,0)+MAX(1,ROUND(INDEX(海突乙急診_總保費!$B$4:$GS$183,$A28,GX$56)*$A$2,0),0)))</f>
        <v>590</v>
      </c>
      <c r="GY28" s="94">
        <f ca="1">ROUND(VLOOKUP(GY$3,費率表彙總!$S$4:$T$34,2,FALSE)*$B28*$A$2,0)</f>
        <v>0</v>
      </c>
      <c r="GZ28" s="94">
        <f ca="1">IF(ISNA(GZ$3),0,ROUND(INDEX(旅遊不便費率!$B$5:$CA$184,$A28,GZ$3)*$A$3,0))</f>
        <v>107</v>
      </c>
      <c r="HA28" s="94">
        <f ca="1">IF(ISNA(HA$3),0,ROUND(INDEX(旅遊不便費率!$B$5:$CA$184,$A28,HA$3)*$A$3,0))</f>
        <v>849</v>
      </c>
      <c r="HB28" s="94">
        <f ca="1">IF(ISNA(HB$3),0,ROUND(INDEX(旅遊不便費率!$B$5:$CA$184,$A28,HB$3)*$A$3,0))</f>
        <v>40</v>
      </c>
      <c r="HC28" s="94">
        <f ca="1">IF(ISNA(HC$3),0,ROUND(INDEX(旅遊不便費率!$B$5:$CA$184,$A28,HC$3)*$A$3,0))</f>
        <v>131</v>
      </c>
      <c r="HD28" s="95">
        <f t="shared" ca="1" si="27"/>
        <v>2600</v>
      </c>
      <c r="HE28" s="93">
        <f t="shared" ca="1" si="28"/>
        <v>539</v>
      </c>
      <c r="HF28" s="94"/>
      <c r="HG28" s="94"/>
      <c r="HH28" s="94">
        <f ca="1">ROUND(VLOOKUP(HH$3,費率表彙總!$F$4:$G$404,2,FALSE)*$B28*$A$2,0)</f>
        <v>0</v>
      </c>
      <c r="HI28" s="94">
        <f ca="1">ROUND(VLOOKUP(HI$3,費率表彙總!$H$4:$I$804,2,FALSE)*$B28*$A$2,0)</f>
        <v>0</v>
      </c>
      <c r="HJ28" s="94">
        <f ca="1">IF(ISNA(HJ$56),0,ROUND(INDEX(實支實付_總保費!$B$4:$AE$183,$A28,HJ$56)*$A$2,0))</f>
        <v>323</v>
      </c>
      <c r="HK28" s="94">
        <f ca="1">IF(ISNA(HK$56),0,ROUND(INDEX(重大燒燙傷_總保費!$B$4:$AE$183,$A28,HK$56)*$A$2,0))</f>
        <v>21</v>
      </c>
      <c r="HL28" s="94" t="b">
        <f ca="1">IF(HL$3&lt;&gt;0,MAX(1,ROUND(VLOOKUP(HL$3,費率表彙總!$L$4:$O$34,2,FALSE)*$B28*$A$2,0))+MAX(1,ROUND(INDEX(海突甲門診_總保費!$B$4:$GS$183,$A28,HL$56)*$A$2,0)+MAX(1,ROUND(INDEX(海突甲急診_總保費!$B$4:$GS$183,$A28,HL$56)*$A$2,0),0)))</f>
        <v>0</v>
      </c>
      <c r="HM28" s="94">
        <f ca="1">IF(HM$3&lt;&gt;0,MAX(1,ROUND(VLOOKUP(HM$3,費率表彙總!$L$4:$R$34,5,FALSE)*$B28*$A$2,0))+MAX(1,ROUND(INDEX(海突乙門診_總保費!$B$4:$GS$183,$A28,HM$56)*$A$2,0)+MAX(1,ROUND(INDEX(海突乙急診_總保費!$B$4:$GS$183,$A28,HM$56)*$A$2,0),0)))</f>
        <v>590</v>
      </c>
      <c r="HN28" s="94">
        <f ca="1">ROUND(VLOOKUP(HN$3,費率表彙總!$S$4:$T$34,2,FALSE)*$B28*$A$2,0)</f>
        <v>0</v>
      </c>
      <c r="HO28" s="94">
        <f ca="1">IF(ISNA(HO$3),0,ROUND(INDEX(旅遊不便費率!$B$5:$CA$184,$A28,HO$3)*$A$3,0))</f>
        <v>107</v>
      </c>
      <c r="HP28" s="94">
        <f ca="1">IF(ISNA(HP$3),0,ROUND(INDEX(旅遊不便費率!$B$5:$CA$184,$A28,HP$3)*$A$3,0))</f>
        <v>849</v>
      </c>
      <c r="HQ28" s="94">
        <f ca="1">IF(ISNA(HQ$3),0,ROUND(INDEX(旅遊不便費率!$B$5:$CA$184,$A28,HQ$3)*$A$3,0))</f>
        <v>40</v>
      </c>
      <c r="HR28" s="94">
        <f ca="1">IF(ISNA(HR$3),0,ROUND(INDEX(旅遊不便費率!$B$5:$CA$184,$A28,HR$3)*$A$3,0))</f>
        <v>131</v>
      </c>
      <c r="HS28" s="95">
        <f t="shared" ca="1" si="29"/>
        <v>2600</v>
      </c>
    </row>
    <row r="29" spans="1:227">
      <c r="A29" s="83">
        <v>25</v>
      </c>
      <c r="B29" s="104">
        <f>VLOOKUP(A29,費率表彙總!$A$4:$B$183,2,FALSE)</f>
        <v>0.34499999999999997</v>
      </c>
      <c r="C29" s="93">
        <f t="shared" ca="1" si="0"/>
        <v>339</v>
      </c>
      <c r="D29" s="94"/>
      <c r="E29" s="94"/>
      <c r="F29" s="94">
        <f ca="1">ROUND(VLOOKUP(F$3,費率表彙總!$F$4:$G$404,2,FALSE)*$B29*$A$2,0)</f>
        <v>0</v>
      </c>
      <c r="G29" s="94">
        <f ca="1">ROUND(VLOOKUP(G$3,費率表彙總!$H$4:$I$804,2,FALSE)*$B29*$A$2,0)</f>
        <v>0</v>
      </c>
      <c r="H29" s="94">
        <f ca="1">IF(ISNA(H$56),0,ROUND(INDEX(實支實付_總保費!$B$4:$AE$183,$A29,H$56)*$A$2,0))</f>
        <v>0</v>
      </c>
      <c r="I29" s="94">
        <f ca="1">IF(ISNA(I$56),0,ROUND(INDEX(重大燒燙傷_總保費!$B$4:$AE$183,$A29,I$56)*$A$2,0))</f>
        <v>0</v>
      </c>
      <c r="J29" s="94" t="b">
        <f ca="1">IF(J$3&lt;&gt;0,MAX(1,ROUND(VLOOKUP(J$3,費率表彙總!$L$4:$O$34,2,FALSE)*$B29*$A$2,0))+MAX(1,ROUND(INDEX(海突甲門診_總保費!$B$4:$GS$183,$A29,J$56)*$A$2,0)+MAX(1,ROUND(INDEX(海突甲急診_總保費!$B$4:$GS$183,$A29,J$56)*$A$2,0),0)))</f>
        <v>0</v>
      </c>
      <c r="K29" s="94">
        <f ca="1">IF(K$3&lt;&gt;0,MAX(1,ROUND(VLOOKUP(K$3,費率表彙總!$L$4:$R$34,5,FALSE)*$B29*$A$2,0))+MAX(1,ROUND(INDEX(海突乙門診_總保費!$B$4:$GS$183,$A29,K$56)*$A$2,0)+MAX(1,ROUND(INDEX(海突乙急診_總保費!$B$4:$GS$183,$A29,K$56)*$A$2,0),0)))</f>
        <v>314</v>
      </c>
      <c r="L29" s="94">
        <f ca="1">ROUND(VLOOKUP(L$3,費率表彙總!$S$4:$T$34,2,FALSE)*$B29*$A$2,0)</f>
        <v>0</v>
      </c>
      <c r="M29" s="94">
        <f ca="1">IF(ISNA(M$3),0,ROUND(INDEX(旅遊不便費率!$B$5:$CA$184,$A29,M$3)*$A$3,0))</f>
        <v>0</v>
      </c>
      <c r="N29" s="94">
        <f ca="1">IF(ISNA(N$3),0,ROUND(INDEX(旅遊不便費率!$B$5:$CA$184,$A29,N$3)*$A$3,0))</f>
        <v>0</v>
      </c>
      <c r="O29" s="94">
        <f ca="1">IF(ISNA(O$3),0,ROUND(INDEX(旅遊不便費率!$B$5:$CA$184,$A29,O$3)*$A$3,0))</f>
        <v>0</v>
      </c>
      <c r="P29" s="94">
        <f ca="1">IF(ISNA(P$3),0,ROUND(INDEX(旅遊不便費率!$B$5:$CA$184,$A29,P$3)*$A$3,0))</f>
        <v>0</v>
      </c>
      <c r="Q29" s="95">
        <f t="shared" ca="1" si="1"/>
        <v>653</v>
      </c>
      <c r="R29" s="93">
        <f t="shared" ca="1" si="2"/>
        <v>339</v>
      </c>
      <c r="S29" s="94"/>
      <c r="T29" s="94"/>
      <c r="U29" s="94">
        <f ca="1">ROUND(VLOOKUP(U$3,費率表彙總!$F$4:$G$404,2,FALSE)*$B29*$A$2,0)</f>
        <v>0</v>
      </c>
      <c r="V29" s="94">
        <f ca="1">ROUND(VLOOKUP(V$3,費率表彙總!$H$4:$I$804,2,FALSE)*$B29*$A$2,0)</f>
        <v>0</v>
      </c>
      <c r="W29" s="94">
        <f ca="1">IF(ISNA(W$56),0,ROUND(INDEX(實支實付_總保費!$B$4:$AE$183,$A29,W$56)*$A$2,0))</f>
        <v>0</v>
      </c>
      <c r="X29" s="94">
        <f ca="1">IF(ISNA(X$56),0,ROUND(INDEX(重大燒燙傷_總保費!$B$4:$AE$183,$A29,X$56)*$A$2,0))</f>
        <v>0</v>
      </c>
      <c r="Y29" s="94" t="b">
        <f ca="1">IF(Y$3&lt;&gt;0,MAX(1,ROUND(VLOOKUP(Y$3,費率表彙總!$L$4:$O$34,2,FALSE)*$B29*$A$2,0))+MAX(1,ROUND(INDEX(海突甲門診_總保費!$B$4:$GS$183,$A29,Y$56)*$A$2,0)+MAX(1,ROUND(INDEX(海突甲急診_總保費!$B$4:$GS$183,$A29,Y$56)*$A$2,0),0)))</f>
        <v>0</v>
      </c>
      <c r="Z29" s="94">
        <f ca="1">IF(Z$3&lt;&gt;0,MAX(1,ROUND(VLOOKUP(Z$3,費率表彙總!$L$4:$R$34,5,FALSE)*$B29*$A$2,0))+MAX(1,ROUND(INDEX(海突乙門診_總保費!$B$4:$GS$183,$A29,Z$56)*$A$2,0)+MAX(1,ROUND(INDEX(海突乙急診_總保費!$B$4:$GS$183,$A29,Z$56)*$A$2,0),0)))</f>
        <v>314</v>
      </c>
      <c r="AA29" s="94">
        <f ca="1">ROUND(VLOOKUP(AA$3,費率表彙總!$S$4:$T$34,2,FALSE)*$B29*$A$2,0)</f>
        <v>0</v>
      </c>
      <c r="AB29" s="94">
        <f ca="1">IF(ISNA(AB$3),0,ROUND(INDEX(旅遊不便費率!$B$5:$CA$184,$A29,AB$3)*$A$3,0))</f>
        <v>0</v>
      </c>
      <c r="AC29" s="94">
        <f ca="1">IF(ISNA(AC$3),0,ROUND(INDEX(旅遊不便費率!$B$5:$CA$184,$A29,AC$3)*$A$3,0))</f>
        <v>0</v>
      </c>
      <c r="AD29" s="94">
        <f ca="1">IF(ISNA(AD$3),0,ROUND(INDEX(旅遊不便費率!$B$5:$CA$184,$A29,AD$3)*$A$3,0))</f>
        <v>0</v>
      </c>
      <c r="AE29" s="94">
        <f ca="1">IF(ISNA(AE$3),0,ROUND(INDEX(旅遊不便費率!$B$5:$CA$184,$A29,AE$3)*$A$3,0))</f>
        <v>0</v>
      </c>
      <c r="AF29" s="95">
        <f t="shared" ca="1" si="3"/>
        <v>653</v>
      </c>
      <c r="AG29" s="93">
        <f t="shared" ca="1" si="4"/>
        <v>549</v>
      </c>
      <c r="AH29" s="94"/>
      <c r="AI29" s="94"/>
      <c r="AJ29" s="94">
        <f ca="1">ROUND(VLOOKUP(AJ$3,費率表彙總!$F$4:$G$404,2,FALSE)*$B29*$A$2,0)</f>
        <v>0</v>
      </c>
      <c r="AK29" s="94">
        <f ca="1">ROUND(VLOOKUP(AK$3,費率表彙總!$H$4:$I$804,2,FALSE)*$B29*$A$2,0)</f>
        <v>0</v>
      </c>
      <c r="AL29" s="94">
        <f ca="1">IF(ISNA(AL$56),0,ROUND(INDEX(實支實付_總保費!$B$4:$AE$183,$A29,AL$56)*$A$2,0))</f>
        <v>0</v>
      </c>
      <c r="AM29" s="94">
        <f ca="1">IF(ISNA(AM$56),0,ROUND(INDEX(重大燒燙傷_總保費!$B$4:$AE$183,$A29,AM$56)*$A$2,0))</f>
        <v>0</v>
      </c>
      <c r="AN29" s="94" t="b">
        <f ca="1">IF(AN$3&lt;&gt;0,MAX(1,ROUND(VLOOKUP(AN$3,費率表彙總!$L$4:$O$34,2,FALSE)*$B29*$A$2,0))+MAX(1,ROUND(INDEX(海突甲門診_總保費!$B$4:$GS$183,$A29,AN$56)*$A$2,0)+MAX(1,ROUND(INDEX(海突甲急診_總保費!$B$4:$GS$183,$A29,AN$56)*$A$2,0),0)))</f>
        <v>0</v>
      </c>
      <c r="AO29" s="94">
        <f ca="1">IF(AO$3&lt;&gt;0,MAX(1,ROUND(VLOOKUP(AO$3,費率表彙總!$L$4:$R$34,5,FALSE)*$B29*$A$2,0))+MAX(1,ROUND(INDEX(海突乙門診_總保費!$B$4:$GS$183,$A29,AO$56)*$A$2,0)+MAX(1,ROUND(INDEX(海突乙急診_總保費!$B$4:$GS$183,$A29,AO$56)*$A$2,0),0)))</f>
        <v>509</v>
      </c>
      <c r="AP29" s="94">
        <f ca="1">ROUND(VLOOKUP(AP$3,費率表彙總!$S$4:$T$34,2,FALSE)*$B29*$A$2,0)</f>
        <v>0</v>
      </c>
      <c r="AQ29" s="94">
        <f ca="1">IF(ISNA(AQ$3),0,ROUND(INDEX(旅遊不便費率!$B$5:$CA$184,$A29,AQ$3)*$A$3,0))</f>
        <v>0</v>
      </c>
      <c r="AR29" s="94">
        <f ca="1">IF(ISNA(AR$3),0,ROUND(INDEX(旅遊不便費率!$B$5:$CA$184,$A29,AR$3)*$A$3,0))</f>
        <v>0</v>
      </c>
      <c r="AS29" s="94">
        <f ca="1">IF(ISNA(AS$3),0,ROUND(INDEX(旅遊不便費率!$B$5:$CA$184,$A29,AS$3)*$A$3,0))</f>
        <v>0</v>
      </c>
      <c r="AT29" s="94">
        <f ca="1">IF(ISNA(AT$3),0,ROUND(INDEX(旅遊不便費率!$B$5:$CA$184,$A29,AT$3)*$A$3,0))</f>
        <v>0</v>
      </c>
      <c r="AU29" s="95">
        <f t="shared" ca="1" si="5"/>
        <v>1058</v>
      </c>
      <c r="AV29" s="93">
        <f t="shared" ca="1" si="6"/>
        <v>848</v>
      </c>
      <c r="AW29" s="94"/>
      <c r="AX29" s="94"/>
      <c r="AY29" s="94">
        <f ca="1">ROUND(VLOOKUP(AY$3,費率表彙總!$F$4:$G$404,2,FALSE)*$B29*$A$2,0)</f>
        <v>0</v>
      </c>
      <c r="AZ29" s="94">
        <f ca="1">ROUND(VLOOKUP(AZ$3,費率表彙總!$H$4:$I$804,2,FALSE)*$B29*$A$2,0)</f>
        <v>0</v>
      </c>
      <c r="BA29" s="94">
        <f ca="1">IF(ISNA(BA$56),0,ROUND(INDEX(實支實付_總保費!$B$4:$AE$183,$A29,BA$56)*$A$2,0))</f>
        <v>0</v>
      </c>
      <c r="BB29" s="94">
        <f ca="1">IF(ISNA(BB$56),0,ROUND(INDEX(重大燒燙傷_總保費!$B$4:$AE$183,$A29,BB$56)*$A$2,0))</f>
        <v>0</v>
      </c>
      <c r="BC29" s="94" t="b">
        <f ca="1">IF(BC$3&lt;&gt;0,MAX(1,ROUND(VLOOKUP(BC$3,費率表彙總!$L$4:$O$34,2,FALSE)*$B29*$A$2,0))+MAX(1,ROUND(INDEX(海突甲門診_總保費!$B$4:$GS$183,$A29,BC$56)*$A$2,0)+MAX(1,ROUND(INDEX(海突甲急診_總保費!$B$4:$GS$183,$A29,BC$56)*$A$2,0),0)))</f>
        <v>0</v>
      </c>
      <c r="BD29" s="94">
        <f ca="1">IF(BD$3&lt;&gt;0,MAX(1,ROUND(VLOOKUP(BD$3,費率表彙總!$L$4:$R$34,5,FALSE)*$B29*$A$2,0))+MAX(1,ROUND(INDEX(海突乙門診_總保費!$B$4:$GS$183,$A29,BD$56)*$A$2,0)+MAX(1,ROUND(INDEX(海突乙急診_總保費!$B$4:$GS$183,$A29,BD$56)*$A$2,0),0)))</f>
        <v>784</v>
      </c>
      <c r="BE29" s="94">
        <f ca="1">ROUND(VLOOKUP(BE$3,費率表彙總!$S$4:$T$34,2,FALSE)*$B29*$A$2,0)</f>
        <v>0</v>
      </c>
      <c r="BF29" s="94">
        <f ca="1">IF(ISNA(BF$3),0,ROUND(INDEX(旅遊不便費率!$B$5:$CA$184,$A29,BF$3)*$A$3,0))</f>
        <v>0</v>
      </c>
      <c r="BG29" s="94">
        <f ca="1">IF(ISNA(BG$3),0,ROUND(INDEX(旅遊不便費率!$B$5:$CA$184,$A29,BG$3)*$A$3,0))</f>
        <v>0</v>
      </c>
      <c r="BH29" s="94">
        <f ca="1">IF(ISNA(BH$3),0,ROUND(INDEX(旅遊不便費率!$B$5:$CA$184,$A29,BH$3)*$A$3,0))</f>
        <v>0</v>
      </c>
      <c r="BI29" s="94">
        <f ca="1">IF(ISNA(BI$3),0,ROUND(INDEX(旅遊不便費率!$B$5:$CA$184,$A29,BI$3)*$A$3,0))</f>
        <v>0</v>
      </c>
      <c r="BJ29" s="95">
        <f t="shared" ca="1" si="7"/>
        <v>1632</v>
      </c>
      <c r="BK29" s="93">
        <f t="shared" ca="1" si="8"/>
        <v>1035</v>
      </c>
      <c r="BL29" s="94"/>
      <c r="BM29" s="94"/>
      <c r="BN29" s="94">
        <f ca="1">ROUND(VLOOKUP(BN$3,費率表彙總!$F$4:$G$404,2,FALSE)*$B29*$A$2,0)</f>
        <v>0</v>
      </c>
      <c r="BO29" s="94">
        <f ca="1">ROUND(VLOOKUP(BO$3,費率表彙總!$H$4:$I$804,2,FALSE)*$B29*$A$2,0)</f>
        <v>0</v>
      </c>
      <c r="BP29" s="94">
        <f ca="1">IF(ISNA(BP$56),0,ROUND(INDEX(實支實付_總保費!$B$4:$AE$183,$A29,BP$56)*$A$2,0))</f>
        <v>0</v>
      </c>
      <c r="BQ29" s="94">
        <f ca="1">IF(ISNA(BQ$56),0,ROUND(INDEX(重大燒燙傷_總保費!$B$4:$AE$183,$A29,BQ$56)*$A$2,0))</f>
        <v>0</v>
      </c>
      <c r="BR29" s="94" t="b">
        <f ca="1">IF(BR$3&lt;&gt;0,MAX(1,ROUND(VLOOKUP(BR$3,費率表彙總!$L$4:$O$34,2,FALSE)*$B29*$A$2,0))+MAX(1,ROUND(INDEX(海突甲門診_總保費!$B$4:$GS$183,$A29,BR$56)*$A$2,0)+MAX(1,ROUND(INDEX(海突甲急診_總保費!$B$4:$GS$183,$A29,BR$56)*$A$2,0),0)))</f>
        <v>0</v>
      </c>
      <c r="BS29" s="94">
        <f ca="1">IF(BS$3&lt;&gt;0,MAX(1,ROUND(VLOOKUP(BS$3,費率表彙總!$L$4:$R$34,5,FALSE)*$B29*$A$2,0))+MAX(1,ROUND(INDEX(海突乙門診_總保費!$B$4:$GS$183,$A29,BS$56)*$A$2,0)+MAX(1,ROUND(INDEX(海突乙急診_總保費!$B$4:$GS$183,$A29,BS$56)*$A$2,0),0)))</f>
        <v>958</v>
      </c>
      <c r="BT29" s="94">
        <f ca="1">ROUND(VLOOKUP(BT$3,費率表彙總!$S$4:$T$34,2,FALSE)*$B29*$A$2,0)</f>
        <v>0</v>
      </c>
      <c r="BU29" s="94">
        <f ca="1">IF(ISNA(BU$3),0,ROUND(INDEX(旅遊不便費率!$B$5:$CA$184,$A29,BU$3)*$A$3,0))</f>
        <v>0</v>
      </c>
      <c r="BV29" s="94">
        <f ca="1">IF(ISNA(BV$3),0,ROUND(INDEX(旅遊不便費率!$B$5:$CA$184,$A29,BV$3)*$A$3,0))</f>
        <v>0</v>
      </c>
      <c r="BW29" s="94">
        <f ca="1">IF(ISNA(BW$3),0,ROUND(INDEX(旅遊不便費率!$B$5:$CA$184,$A29,BW$3)*$A$3,0))</f>
        <v>0</v>
      </c>
      <c r="BX29" s="94">
        <f ca="1">IF(ISNA(BX$3),0,ROUND(INDEX(旅遊不便費率!$B$5:$CA$184,$A29,BX$3)*$A$3,0))</f>
        <v>0</v>
      </c>
      <c r="BY29" s="95">
        <f t="shared" ca="1" si="9"/>
        <v>1993</v>
      </c>
      <c r="BZ29" s="93">
        <f t="shared" ca="1" si="10"/>
        <v>230</v>
      </c>
      <c r="CA29" s="94"/>
      <c r="CB29" s="94"/>
      <c r="CC29" s="94">
        <f ca="1">ROUND(VLOOKUP(CC$3,費率表彙總!$F$4:$G$404,2,FALSE)*$B29*$A$2,0)</f>
        <v>0</v>
      </c>
      <c r="CD29" s="94">
        <f ca="1">ROUND(VLOOKUP(CD$3,費率表彙總!$H$4:$I$804,2,FALSE)*$B29*$A$2,0)</f>
        <v>0</v>
      </c>
      <c r="CE29" s="94">
        <f ca="1">IF(ISNA(CE$56),0,ROUND(INDEX(實支實付_總保費!$B$4:$AE$183,$A29,CE$56)*$A$2,0))</f>
        <v>38</v>
      </c>
      <c r="CF29" s="94">
        <f ca="1">IF(ISNA(CF$56),0,ROUND(INDEX(重大燒燙傷_總保費!$B$4:$AE$183,$A29,CF$56)*$A$2,0))</f>
        <v>3</v>
      </c>
      <c r="CG29" s="94" t="b">
        <f ca="1">IF(CG$3&lt;&gt;0,MAX(1,ROUND(VLOOKUP(CG$3,費率表彙總!$L$4:$O$34,2,FALSE)*$B29*$A$2,0))+MAX(1,ROUND(INDEX(海突甲門診_總保費!$B$4:$GS$183,$A29,CG$56)*$A$2,0)+MAX(1,ROUND(INDEX(海突甲急診_總保費!$B$4:$GS$183,$A29,CG$56)*$A$2,0),0)))</f>
        <v>0</v>
      </c>
      <c r="CH29" s="94" t="b">
        <f ca="1">IF(CH$3&lt;&gt;0,MAX(1,ROUND(VLOOKUP(CH$3,費率表彙總!$L$4:$R$34,5,FALSE)*$B29*$A$2,0))+MAX(1,ROUND(INDEX(海突乙門診_總保費!$B$4:$GS$183,$A29,CH$56)*$A$2,0)+MAX(1,ROUND(INDEX(海突乙急診_總保費!$B$4:$GS$183,$A29,CH$56)*$A$2,0),0)))</f>
        <v>0</v>
      </c>
      <c r="CI29" s="94">
        <f ca="1">ROUND(VLOOKUP(CI$3,費率表彙總!$S$4:$T$34,2,FALSE)*$B29*$A$2,0)</f>
        <v>0</v>
      </c>
      <c r="CJ29" s="94">
        <f ca="1">IF(ISNA(CJ$3),0,ROUND(INDEX(旅遊不便費率!$B$5:$CA$184,$A29,CJ$3)*$A$3,0))</f>
        <v>109</v>
      </c>
      <c r="CK29" s="94">
        <f ca="1">IF(ISNA(CK$3),0,ROUND(INDEX(旅遊不便費率!$B$5:$CA$184,$A29,CK$3)*$A$3,0))</f>
        <v>553</v>
      </c>
      <c r="CL29" s="94">
        <f ca="1">IF(ISNA(CL$3),0,ROUND(INDEX(旅遊不便費率!$B$5:$CA$184,$A29,CL$3)*$A$3,0))</f>
        <v>19</v>
      </c>
      <c r="CM29" s="94">
        <f ca="1">IF(ISNA(CM$3),0,ROUND(INDEX(旅遊不便費率!$B$5:$CA$184,$A29,CM$3)*$A$3,0))</f>
        <v>71</v>
      </c>
      <c r="CN29" s="95">
        <f t="shared" ca="1" si="11"/>
        <v>1023</v>
      </c>
      <c r="CO29" s="93">
        <f t="shared" ca="1" si="12"/>
        <v>339</v>
      </c>
      <c r="CP29" s="94"/>
      <c r="CQ29" s="94"/>
      <c r="CR29" s="94">
        <f ca="1">ROUND(VLOOKUP(CR$3,費率表彙總!$F$4:$G$404,2,FALSE)*$B29*$A$2,0)</f>
        <v>0</v>
      </c>
      <c r="CS29" s="94">
        <f ca="1">ROUND(VLOOKUP(CS$3,費率表彙總!$H$4:$I$804,2,FALSE)*$B29*$A$2,0)</f>
        <v>0</v>
      </c>
      <c r="CT29" s="94">
        <f ca="1">IF(ISNA(CT$56),0,ROUND(INDEX(實支實付_總保費!$B$4:$AE$183,$A29,CT$56)*$A$2,0))</f>
        <v>38</v>
      </c>
      <c r="CU29" s="94">
        <f ca="1">IF(ISNA(CU$56),0,ROUND(INDEX(重大燒燙傷_總保費!$B$4:$AE$183,$A29,CU$56)*$A$2,0))</f>
        <v>3</v>
      </c>
      <c r="CV29" s="94" t="b">
        <f ca="1">IF(CV$3&lt;&gt;0,MAX(1,ROUND(VLOOKUP(CV$3,費率表彙總!$L$4:$O$34,2,FALSE)*$B29*$A$2,0))+MAX(1,ROUND(INDEX(海突甲門診_總保費!$B$4:$GS$183,$A29,CV$56)*$A$2,0)+MAX(1,ROUND(INDEX(海突甲急診_總保費!$B$4:$GS$183,$A29,CV$56)*$A$2,0),0)))</f>
        <v>0</v>
      </c>
      <c r="CW29" s="94" t="b">
        <f ca="1">IF(CW$3&lt;&gt;0,MAX(1,ROUND(VLOOKUP(CW$3,費率表彙總!$L$4:$R$34,5,FALSE)*$B29*$A$2,0))+MAX(1,ROUND(INDEX(海突乙門診_總保費!$B$4:$GS$183,$A29,CW$56)*$A$2,0)+MAX(1,ROUND(INDEX(海突乙急診_總保費!$B$4:$GS$183,$A29,CW$56)*$A$2,0),0)))</f>
        <v>0</v>
      </c>
      <c r="CX29" s="94">
        <f ca="1">ROUND(VLOOKUP(CX$3,費率表彙總!$S$4:$T$34,2,FALSE)*$B29*$A$2,0)</f>
        <v>0</v>
      </c>
      <c r="CY29" s="94">
        <f ca="1">IF(ISNA(CY$3),0,ROUND(INDEX(旅遊不便費率!$B$5:$CA$184,$A29,CY$3)*$A$3,0))</f>
        <v>109</v>
      </c>
      <c r="CZ29" s="94">
        <f ca="1">IF(ISNA(CZ$3),0,ROUND(INDEX(旅遊不便費率!$B$5:$CA$184,$A29,CZ$3)*$A$3,0))</f>
        <v>553</v>
      </c>
      <c r="DA29" s="94">
        <f ca="1">IF(ISNA(DA$3),0,ROUND(INDEX(旅遊不便費率!$B$5:$CA$184,$A29,DA$3)*$A$3,0))</f>
        <v>19</v>
      </c>
      <c r="DB29" s="94">
        <f ca="1">IF(ISNA(DB$3),0,ROUND(INDEX(旅遊不便費率!$B$5:$CA$184,$A29,DB$3)*$A$3,0))</f>
        <v>71</v>
      </c>
      <c r="DC29" s="95">
        <f t="shared" ca="1" si="13"/>
        <v>1132</v>
      </c>
      <c r="DD29" s="93">
        <f t="shared" ca="1" si="14"/>
        <v>549</v>
      </c>
      <c r="DE29" s="94"/>
      <c r="DF29" s="94"/>
      <c r="DG29" s="94">
        <f ca="1">ROUND(VLOOKUP(DG$3,費率表彙總!$F$4:$G$404,2,FALSE)*$B29*$A$2,0)</f>
        <v>0</v>
      </c>
      <c r="DH29" s="94">
        <f ca="1">ROUND(VLOOKUP(DH$3,費率表彙總!$H$4:$I$804,2,FALSE)*$B29*$A$2,0)</f>
        <v>0</v>
      </c>
      <c r="DI29" s="94">
        <f ca="1">IF(ISNA(DI$56),0,ROUND(INDEX(實支實付_總保費!$B$4:$AE$183,$A29,DI$56)*$A$2,0))</f>
        <v>38</v>
      </c>
      <c r="DJ29" s="94">
        <f ca="1">IF(ISNA(DJ$56),0,ROUND(INDEX(重大燒燙傷_總保費!$B$4:$AE$183,$A29,DJ$56)*$A$2,0))</f>
        <v>3</v>
      </c>
      <c r="DK29" s="94" t="b">
        <f ca="1">IF(DK$3&lt;&gt;0,MAX(1,ROUND(VLOOKUP(DK$3,費率表彙總!$L$4:$O$34,2,FALSE)*$B29*$A$2,0))+MAX(1,ROUND(INDEX(海突甲門診_總保費!$B$4:$GS$183,$A29,DK$56)*$A$2,0)+MAX(1,ROUND(INDEX(海突甲急診_總保費!$B$4:$GS$183,$A29,DK$56)*$A$2,0),0)))</f>
        <v>0</v>
      </c>
      <c r="DL29" s="94" t="b">
        <f ca="1">IF(DL$3&lt;&gt;0,MAX(1,ROUND(VLOOKUP(DL$3,費率表彙總!$L$4:$R$34,5,FALSE)*$B29*$A$2,0))+MAX(1,ROUND(INDEX(海突乙門診_總保費!$B$4:$GS$183,$A29,DL$56)*$A$2,0)+MAX(1,ROUND(INDEX(海突乙急診_總保費!$B$4:$GS$183,$A29,DL$56)*$A$2,0),0)))</f>
        <v>0</v>
      </c>
      <c r="DM29" s="94">
        <f ca="1">ROUND(VLOOKUP(DM$3,費率表彙總!$S$4:$T$34,2,FALSE)*$B29*$A$2,0)</f>
        <v>0</v>
      </c>
      <c r="DN29" s="94">
        <f ca="1">IF(ISNA(DN$3),0,ROUND(INDEX(旅遊不便費率!$B$5:$CA$184,$A29,DN$3)*$A$3,0))</f>
        <v>109</v>
      </c>
      <c r="DO29" s="94">
        <f ca="1">IF(ISNA(DO$3),0,ROUND(INDEX(旅遊不便費率!$B$5:$CA$184,$A29,DO$3)*$A$3,0))</f>
        <v>553</v>
      </c>
      <c r="DP29" s="94">
        <f ca="1">IF(ISNA(DP$3),0,ROUND(INDEX(旅遊不便費率!$B$5:$CA$184,$A29,DP$3)*$A$3,0))</f>
        <v>19</v>
      </c>
      <c r="DQ29" s="94">
        <f ca="1">IF(ISNA(DQ$3),0,ROUND(INDEX(旅遊不便費率!$B$5:$CA$184,$A29,DQ$3)*$A$3,0))</f>
        <v>71</v>
      </c>
      <c r="DR29" s="95">
        <f t="shared" ca="1" si="15"/>
        <v>1342</v>
      </c>
      <c r="DS29" s="93">
        <f t="shared" ca="1" si="16"/>
        <v>848</v>
      </c>
      <c r="DT29" s="94"/>
      <c r="DU29" s="94"/>
      <c r="DV29" s="94">
        <f ca="1">ROUND(VLOOKUP(DV$3,費率表彙總!$F$4:$G$404,2,FALSE)*$B29*$A$2,0)</f>
        <v>0</v>
      </c>
      <c r="DW29" s="94">
        <f ca="1">ROUND(VLOOKUP(DW$3,費率表彙總!$H$4:$I$804,2,FALSE)*$B29*$A$2,0)</f>
        <v>0</v>
      </c>
      <c r="DX29" s="94">
        <f ca="1">IF(ISNA(DX$56),0,ROUND(INDEX(實支實付_總保費!$B$4:$AE$183,$A29,DX$56)*$A$2,0))</f>
        <v>38</v>
      </c>
      <c r="DY29" s="94">
        <f ca="1">IF(ISNA(DY$56),0,ROUND(INDEX(重大燒燙傷_總保費!$B$4:$AE$183,$A29,DY$56)*$A$2,0))</f>
        <v>3</v>
      </c>
      <c r="DZ29" s="94" t="b">
        <f ca="1">IF(DZ$3&lt;&gt;0,MAX(1,ROUND(VLOOKUP(DZ$3,費率表彙總!$L$4:$O$34,2,FALSE)*$B29*$A$2,0))+MAX(1,ROUND(INDEX(海突甲門診_總保費!$B$4:$GS$183,$A29,DZ$56)*$A$2,0)+MAX(1,ROUND(INDEX(海突甲急診_總保費!$B$4:$GS$183,$A29,DZ$56)*$A$2,0),0)))</f>
        <v>0</v>
      </c>
      <c r="EA29" s="94" t="b">
        <f ca="1">IF(EA$3&lt;&gt;0,MAX(1,ROUND(VLOOKUP(EA$3,費率表彙總!$L$4:$R$34,5,FALSE)*$B29*$A$2,0))+MAX(1,ROUND(INDEX(海突乙門診_總保費!$B$4:$GS$183,$A29,EA$56)*$A$2,0)+MAX(1,ROUND(INDEX(海突乙急診_總保費!$B$4:$GS$183,$A29,EA$56)*$A$2,0),0)))</f>
        <v>0</v>
      </c>
      <c r="EB29" s="94">
        <f ca="1">ROUND(VLOOKUP(EB$3,費率表彙總!$S$4:$T$34,2,FALSE)*$B29*$A$2,0)</f>
        <v>0</v>
      </c>
      <c r="EC29" s="94">
        <f ca="1">IF(ISNA(EC$3),0,ROUND(INDEX(旅遊不便費率!$B$5:$CA$184,$A29,EC$3)*$A$3,0))</f>
        <v>109</v>
      </c>
      <c r="ED29" s="94">
        <f ca="1">IF(ISNA(ED$3),0,ROUND(INDEX(旅遊不便費率!$B$5:$CA$184,$A29,ED$3)*$A$3,0))</f>
        <v>553</v>
      </c>
      <c r="EE29" s="94">
        <f ca="1">IF(ISNA(EE$3),0,ROUND(INDEX(旅遊不便費率!$B$5:$CA$184,$A29,EE$3)*$A$3,0))</f>
        <v>19</v>
      </c>
      <c r="EF29" s="94">
        <f ca="1">IF(ISNA(EF$3),0,ROUND(INDEX(旅遊不便費率!$B$5:$CA$184,$A29,EF$3)*$A$3,0))</f>
        <v>71</v>
      </c>
      <c r="EG29" s="95">
        <f t="shared" ca="1" si="17"/>
        <v>1641</v>
      </c>
      <c r="EH29" s="93">
        <f t="shared" ca="1" si="18"/>
        <v>1035</v>
      </c>
      <c r="EI29" s="94"/>
      <c r="EJ29" s="94"/>
      <c r="EK29" s="94">
        <f ca="1">ROUND(VLOOKUP(EK$3,費率表彙總!$F$4:$G$404,2,FALSE)*$B29*$A$2,0)</f>
        <v>0</v>
      </c>
      <c r="EL29" s="94">
        <f ca="1">ROUND(VLOOKUP(EL$3,費率表彙總!$H$4:$I$804,2,FALSE)*$B29*$A$2,0)</f>
        <v>0</v>
      </c>
      <c r="EM29" s="94">
        <f ca="1">IF(ISNA(EM$56),0,ROUND(INDEX(實支實付_總保費!$B$4:$AE$183,$A29,EM$56)*$A$2,0))</f>
        <v>38</v>
      </c>
      <c r="EN29" s="94">
        <f ca="1">IF(ISNA(EN$56),0,ROUND(INDEX(重大燒燙傷_總保費!$B$4:$AE$183,$A29,EN$56)*$A$2,0))</f>
        <v>3</v>
      </c>
      <c r="EO29" s="94" t="b">
        <f ca="1">IF(EO$3&lt;&gt;0,MAX(1,ROUND(VLOOKUP(EO$3,費率表彙總!$L$4:$O$34,2,FALSE)*$B29*$A$2,0))+MAX(1,ROUND(INDEX(海突甲門診_總保費!$B$4:$GS$183,$A29,EO$56)*$A$2,0)+MAX(1,ROUND(INDEX(海突甲急診_總保費!$B$4:$GS$183,$A29,EO$56)*$A$2,0),0)))</f>
        <v>0</v>
      </c>
      <c r="EP29" s="94" t="b">
        <f ca="1">IF(EP$3&lt;&gt;0,MAX(1,ROUND(VLOOKUP(EP$3,費率表彙總!$L$4:$R$34,5,FALSE)*$B29*$A$2,0))+MAX(1,ROUND(INDEX(海突乙門診_總保費!$B$4:$GS$183,$A29,EP$56)*$A$2,0)+MAX(1,ROUND(INDEX(海突乙急診_總保費!$B$4:$GS$183,$A29,EP$56)*$A$2,0),0)))</f>
        <v>0</v>
      </c>
      <c r="EQ29" s="94">
        <f ca="1">ROUND(VLOOKUP(EQ$3,費率表彙總!$S$4:$T$34,2,FALSE)*$B29*$A$2,0)</f>
        <v>0</v>
      </c>
      <c r="ER29" s="94">
        <f ca="1">IF(ISNA(ER$3),0,ROUND(INDEX(旅遊不便費率!$B$5:$CA$184,$A29,ER$3)*$A$3,0))</f>
        <v>109</v>
      </c>
      <c r="ES29" s="94">
        <f ca="1">IF(ISNA(ES$3),0,ROUND(INDEX(旅遊不便費率!$B$5:$CA$184,$A29,ES$3)*$A$3,0))</f>
        <v>553</v>
      </c>
      <c r="ET29" s="94">
        <f ca="1">IF(ISNA(ET$3),0,ROUND(INDEX(旅遊不便費率!$B$5:$CA$184,$A29,ET$3)*$A$3,0))</f>
        <v>19</v>
      </c>
      <c r="EU29" s="94">
        <f ca="1">IF(ISNA(EU$3),0,ROUND(INDEX(旅遊不便費率!$B$5:$CA$184,$A29,EU$3)*$A$3,0))</f>
        <v>71</v>
      </c>
      <c r="EV29" s="95">
        <f t="shared" ca="1" si="19"/>
        <v>1828</v>
      </c>
      <c r="EW29" s="93">
        <f t="shared" ca="1" si="20"/>
        <v>750</v>
      </c>
      <c r="EX29" s="94"/>
      <c r="EY29" s="94"/>
      <c r="EZ29" s="94">
        <f ca="1">ROUND(VLOOKUP(EZ$3,費率表彙總!$F$4:$G$404,2,FALSE)*$B29*$A$2,0)</f>
        <v>0</v>
      </c>
      <c r="FA29" s="94">
        <f ca="1">ROUND(VLOOKUP(FA$3,費率表彙總!$H$4:$I$804,2,FALSE)*$B29*$A$2,0)</f>
        <v>0</v>
      </c>
      <c r="FB29" s="94">
        <f ca="1">IF(ISNA(FB$56),0,ROUND(INDEX(實支實付_總保費!$B$4:$AE$183,$A29,FB$56)*$A$2,0))</f>
        <v>497</v>
      </c>
      <c r="FC29" s="94">
        <f ca="1">IF(ISNA(FC$56),0,ROUND(INDEX(重大燒燙傷_總保費!$B$4:$AE$183,$A29,FC$56)*$A$2,0))</f>
        <v>32</v>
      </c>
      <c r="FD29" s="94" t="b">
        <f ca="1">IF(FD$3&lt;&gt;0,MAX(1,ROUND(VLOOKUP(FD$3,費率表彙總!$L$4:$O$34,2,FALSE)*$B29*$A$2,0))+MAX(1,ROUND(INDEX(海突甲門診_總保費!$B$4:$GS$183,$A29,FD$56)*$A$2,0)+MAX(1,ROUND(INDEX(海突甲急診_總保費!$B$4:$GS$183,$A29,FD$56)*$A$2,0),0)))</f>
        <v>0</v>
      </c>
      <c r="FE29" s="94">
        <f ca="1">IF(FE$3&lt;&gt;0,MAX(1,ROUND(VLOOKUP(FE$3,費率表彙總!$L$4:$R$34,5,FALSE)*$B29*$A$2,0))+MAX(1,ROUND(INDEX(海突乙門診_總保費!$B$4:$GS$183,$A29,FE$56)*$A$2,0)+MAX(1,ROUND(INDEX(海突乙急診_總保費!$B$4:$GS$183,$A29,FE$56)*$A$2,0),0)))</f>
        <v>1147</v>
      </c>
      <c r="FF29" s="94">
        <f ca="1">ROUND(VLOOKUP(FF$3,費率表彙總!$S$4:$T$34,2,FALSE)*$B29*$A$2,0)</f>
        <v>0</v>
      </c>
      <c r="FG29" s="94">
        <f ca="1">IF(ISNA(FG$3),0,ROUND(INDEX(旅遊不便費率!$B$5:$CA$184,$A29,FG$3)*$A$3,0))</f>
        <v>109</v>
      </c>
      <c r="FH29" s="94">
        <f ca="1">IF(ISNA(FH$3),0,ROUND(INDEX(旅遊不便費率!$B$5:$CA$184,$A29,FH$3)*$A$3,0))</f>
        <v>863</v>
      </c>
      <c r="FI29" s="94">
        <f ca="1">IF(ISNA(FI$3),0,ROUND(INDEX(旅遊不便費率!$B$5:$CA$184,$A29,FI$3)*$A$3,0))</f>
        <v>41</v>
      </c>
      <c r="FJ29" s="94">
        <f ca="1">IF(ISNA(FJ$3),0,ROUND(INDEX(旅遊不便費率!$B$5:$CA$184,$A29,FJ$3)*$A$3,0))</f>
        <v>133</v>
      </c>
      <c r="FK29" s="95">
        <f t="shared" ca="1" si="21"/>
        <v>3572</v>
      </c>
      <c r="FL29" s="93">
        <f t="shared" ca="1" si="22"/>
        <v>339</v>
      </c>
      <c r="FM29" s="94"/>
      <c r="FN29" s="94"/>
      <c r="FO29" s="94">
        <f ca="1">ROUND(VLOOKUP(FO$3,費率表彙總!$F$4:$G$404,2,FALSE)*$B29*$A$2,0)</f>
        <v>0</v>
      </c>
      <c r="FP29" s="94">
        <f ca="1">ROUND(VLOOKUP(FP$3,費率表彙總!$H$4:$I$804,2,FALSE)*$B29*$A$2,0)</f>
        <v>0</v>
      </c>
      <c r="FQ29" s="94">
        <f ca="1">IF(ISNA(FQ$56),0,ROUND(INDEX(實支實付_總保費!$B$4:$AE$183,$A29,FQ$56)*$A$2,0))</f>
        <v>107</v>
      </c>
      <c r="FR29" s="94">
        <f ca="1">IF(ISNA(FR$56),0,ROUND(INDEX(重大燒燙傷_總保費!$B$4:$AE$183,$A29,FR$56)*$A$2,0))</f>
        <v>7</v>
      </c>
      <c r="FS29" s="94" t="b">
        <f ca="1">IF(FS$3&lt;&gt;0,MAX(1,ROUND(VLOOKUP(FS$3,費率表彙總!$L$4:$O$34,2,FALSE)*$B29*$A$2,0))+MAX(1,ROUND(INDEX(海突甲門診_總保費!$B$4:$GS$183,$A29,FS$56)*$A$2,0)+MAX(1,ROUND(INDEX(海突甲急診_總保費!$B$4:$GS$183,$A29,FS$56)*$A$2,0),0)))</f>
        <v>0</v>
      </c>
      <c r="FT29" s="94">
        <f ca="1">IF(FT$3&lt;&gt;0,MAX(1,ROUND(VLOOKUP(FT$3,費率表彙總!$L$4:$R$34,5,FALSE)*$B29*$A$2,0))+MAX(1,ROUND(INDEX(海突乙門診_總保費!$B$4:$GS$183,$A29,FT$56)*$A$2,0)+MAX(1,ROUND(INDEX(海突乙急診_總保費!$B$4:$GS$183,$A29,FT$56)*$A$2,0),0)))</f>
        <v>602</v>
      </c>
      <c r="FU29" s="94">
        <f ca="1">ROUND(VLOOKUP(FU$3,費率表彙總!$S$4:$T$34,2,FALSE)*$B29*$A$2,0)</f>
        <v>0</v>
      </c>
      <c r="FV29" s="94">
        <f ca="1">IF(ISNA(FV$3),0,ROUND(INDEX(旅遊不便費率!$B$5:$CA$184,$A29,FV$3)*$A$3,0))</f>
        <v>109</v>
      </c>
      <c r="FW29" s="94">
        <f ca="1">IF(ISNA(FW$3),0,ROUND(INDEX(旅遊不便費率!$B$5:$CA$184,$A29,FW$3)*$A$3,0))</f>
        <v>863</v>
      </c>
      <c r="FX29" s="94">
        <f ca="1">IF(ISNA(FX$3),0,ROUND(INDEX(旅遊不便費率!$B$5:$CA$184,$A29,FX$3)*$A$3,0))</f>
        <v>41</v>
      </c>
      <c r="FY29" s="94">
        <f ca="1">IF(ISNA(FY$3),0,ROUND(INDEX(旅遊不便費率!$B$5:$CA$184,$A29,FY$3)*$A$3,0))</f>
        <v>133</v>
      </c>
      <c r="FZ29" s="95">
        <f t="shared" ca="1" si="23"/>
        <v>2201</v>
      </c>
      <c r="GA29" s="93">
        <f t="shared" ca="1" si="24"/>
        <v>549</v>
      </c>
      <c r="GB29" s="94"/>
      <c r="GC29" s="94"/>
      <c r="GD29" s="94">
        <f ca="1">ROUND(VLOOKUP(GD$3,費率表彙總!$F$4:$G$404,2,FALSE)*$B29*$A$2,0)</f>
        <v>0</v>
      </c>
      <c r="GE29" s="94">
        <f ca="1">ROUND(VLOOKUP(GE$3,費率表彙總!$H$4:$I$804,2,FALSE)*$B29*$A$2,0)</f>
        <v>0</v>
      </c>
      <c r="GF29" s="94">
        <f ca="1">IF(ISNA(GF$56),0,ROUND(INDEX(實支實付_總保費!$B$4:$AE$183,$A29,GF$56)*$A$2,0))</f>
        <v>175</v>
      </c>
      <c r="GG29" s="94">
        <f ca="1">IF(ISNA(GG$56),0,ROUND(INDEX(重大燒燙傷_總保費!$B$4:$AE$183,$A29,GG$56)*$A$2,0))</f>
        <v>12</v>
      </c>
      <c r="GH29" s="94" t="b">
        <f ca="1">IF(GH$3&lt;&gt;0,MAX(1,ROUND(VLOOKUP(GH$3,費率表彙總!$L$4:$O$34,2,FALSE)*$B29*$A$2,0))+MAX(1,ROUND(INDEX(海突甲門診_總保費!$B$4:$GS$183,$A29,GH$56)*$A$2,0)+MAX(1,ROUND(INDEX(海突甲急診_總保費!$B$4:$GS$183,$A29,GH$56)*$A$2,0),0)))</f>
        <v>0</v>
      </c>
      <c r="GI29" s="94">
        <f ca="1">IF(GI$3&lt;&gt;0,MAX(1,ROUND(VLOOKUP(GI$3,費率表彙總!$L$4:$R$34,5,FALSE)*$B29*$A$2,0))+MAX(1,ROUND(INDEX(海突乙門診_總保費!$B$4:$GS$183,$A29,GI$56)*$A$2,0)+MAX(1,ROUND(INDEX(海突乙急診_總保費!$B$4:$GS$183,$A29,GI$56)*$A$2,0),0)))</f>
        <v>958</v>
      </c>
      <c r="GJ29" s="94">
        <f ca="1">ROUND(VLOOKUP(GJ$3,費率表彙總!$S$4:$T$34,2,FALSE)*$B29*$A$2,0)</f>
        <v>0</v>
      </c>
      <c r="GK29" s="94">
        <f ca="1">IF(ISNA(GK$3),0,ROUND(INDEX(旅遊不便費率!$B$5:$CA$184,$A29,GK$3)*$A$3,0))</f>
        <v>109</v>
      </c>
      <c r="GL29" s="94">
        <f ca="1">IF(ISNA(GL$3),0,ROUND(INDEX(旅遊不便費率!$B$5:$CA$184,$A29,GL$3)*$A$3,0))</f>
        <v>863</v>
      </c>
      <c r="GM29" s="94">
        <f ca="1">IF(ISNA(GM$3),0,ROUND(INDEX(旅遊不便費率!$B$5:$CA$184,$A29,GM$3)*$A$3,0))</f>
        <v>41</v>
      </c>
      <c r="GN29" s="94">
        <f ca="1">IF(ISNA(GN$3),0,ROUND(INDEX(旅遊不便費率!$B$5:$CA$184,$A29,GN$3)*$A$3,0))</f>
        <v>133</v>
      </c>
      <c r="GO29" s="95">
        <f t="shared" ca="1" si="25"/>
        <v>2840</v>
      </c>
      <c r="GP29" s="93">
        <f t="shared" ca="1" si="26"/>
        <v>549</v>
      </c>
      <c r="GQ29" s="94"/>
      <c r="GR29" s="94"/>
      <c r="GS29" s="94">
        <f ca="1">ROUND(VLOOKUP(GS$3,費率表彙總!$F$4:$G$404,2,FALSE)*$B29*$A$2,0)</f>
        <v>0</v>
      </c>
      <c r="GT29" s="94">
        <f ca="1">ROUND(VLOOKUP(GT$3,費率表彙總!$H$4:$I$804,2,FALSE)*$B29*$A$2,0)</f>
        <v>0</v>
      </c>
      <c r="GU29" s="94">
        <f ca="1">IF(ISNA(GU$56),0,ROUND(INDEX(實支實付_總保費!$B$4:$AE$183,$A29,GU$56)*$A$2,0))</f>
        <v>329</v>
      </c>
      <c r="GV29" s="94">
        <f ca="1">IF(ISNA(GV$56),0,ROUND(INDEX(重大燒燙傷_總保費!$B$4:$AE$183,$A29,GV$56)*$A$2,0))</f>
        <v>22</v>
      </c>
      <c r="GW29" s="94" t="b">
        <f ca="1">IF(GW$3&lt;&gt;0,MAX(1,ROUND(VLOOKUP(GW$3,費率表彙總!$L$4:$O$34,2,FALSE)*$B29*$A$2,0))+MAX(1,ROUND(INDEX(海突甲門診_總保費!$B$4:$GS$183,$A29,GW$56)*$A$2,0)+MAX(1,ROUND(INDEX(海突甲急診_總保費!$B$4:$GS$183,$A29,GW$56)*$A$2,0),0)))</f>
        <v>0</v>
      </c>
      <c r="GX29" s="94">
        <f ca="1">IF(GX$3&lt;&gt;0,MAX(1,ROUND(VLOOKUP(GX$3,費率表彙總!$L$4:$R$34,5,FALSE)*$B29*$A$2,0))+MAX(1,ROUND(INDEX(海突乙門診_總保費!$B$4:$GS$183,$A29,GX$56)*$A$2,0)+MAX(1,ROUND(INDEX(海突乙急診_總保費!$B$4:$GS$183,$A29,GX$56)*$A$2,0),0)))</f>
        <v>602</v>
      </c>
      <c r="GY29" s="94">
        <f ca="1">ROUND(VLOOKUP(GY$3,費率表彙總!$S$4:$T$34,2,FALSE)*$B29*$A$2,0)</f>
        <v>0</v>
      </c>
      <c r="GZ29" s="94">
        <f ca="1">IF(ISNA(GZ$3),0,ROUND(INDEX(旅遊不便費率!$B$5:$CA$184,$A29,GZ$3)*$A$3,0))</f>
        <v>109</v>
      </c>
      <c r="HA29" s="94">
        <f ca="1">IF(ISNA(HA$3),0,ROUND(INDEX(旅遊不便費率!$B$5:$CA$184,$A29,HA$3)*$A$3,0))</f>
        <v>863</v>
      </c>
      <c r="HB29" s="94">
        <f ca="1">IF(ISNA(HB$3),0,ROUND(INDEX(旅遊不便費率!$B$5:$CA$184,$A29,HB$3)*$A$3,0))</f>
        <v>41</v>
      </c>
      <c r="HC29" s="94">
        <f ca="1">IF(ISNA(HC$3),0,ROUND(INDEX(旅遊不便費率!$B$5:$CA$184,$A29,HC$3)*$A$3,0))</f>
        <v>133</v>
      </c>
      <c r="HD29" s="95">
        <f t="shared" ca="1" si="27"/>
        <v>2648</v>
      </c>
      <c r="HE29" s="93">
        <f t="shared" ca="1" si="28"/>
        <v>549</v>
      </c>
      <c r="HF29" s="94"/>
      <c r="HG29" s="94"/>
      <c r="HH29" s="94">
        <f ca="1">ROUND(VLOOKUP(HH$3,費率表彙總!$F$4:$G$404,2,FALSE)*$B29*$A$2,0)</f>
        <v>0</v>
      </c>
      <c r="HI29" s="94">
        <f ca="1">ROUND(VLOOKUP(HI$3,費率表彙總!$H$4:$I$804,2,FALSE)*$B29*$A$2,0)</f>
        <v>0</v>
      </c>
      <c r="HJ29" s="94">
        <f ca="1">IF(ISNA(HJ$56),0,ROUND(INDEX(實支實付_總保費!$B$4:$AE$183,$A29,HJ$56)*$A$2,0))</f>
        <v>329</v>
      </c>
      <c r="HK29" s="94">
        <f ca="1">IF(ISNA(HK$56),0,ROUND(INDEX(重大燒燙傷_總保費!$B$4:$AE$183,$A29,HK$56)*$A$2,0))</f>
        <v>22</v>
      </c>
      <c r="HL29" s="94" t="b">
        <f ca="1">IF(HL$3&lt;&gt;0,MAX(1,ROUND(VLOOKUP(HL$3,費率表彙總!$L$4:$O$34,2,FALSE)*$B29*$A$2,0))+MAX(1,ROUND(INDEX(海突甲門診_總保費!$B$4:$GS$183,$A29,HL$56)*$A$2,0)+MAX(1,ROUND(INDEX(海突甲急診_總保費!$B$4:$GS$183,$A29,HL$56)*$A$2,0),0)))</f>
        <v>0</v>
      </c>
      <c r="HM29" s="94">
        <f ca="1">IF(HM$3&lt;&gt;0,MAX(1,ROUND(VLOOKUP(HM$3,費率表彙總!$L$4:$R$34,5,FALSE)*$B29*$A$2,0))+MAX(1,ROUND(INDEX(海突乙門診_總保費!$B$4:$GS$183,$A29,HM$56)*$A$2,0)+MAX(1,ROUND(INDEX(海突乙急診_總保費!$B$4:$GS$183,$A29,HM$56)*$A$2,0),0)))</f>
        <v>602</v>
      </c>
      <c r="HN29" s="94">
        <f ca="1">ROUND(VLOOKUP(HN$3,費率表彙總!$S$4:$T$34,2,FALSE)*$B29*$A$2,0)</f>
        <v>0</v>
      </c>
      <c r="HO29" s="94">
        <f ca="1">IF(ISNA(HO$3),0,ROUND(INDEX(旅遊不便費率!$B$5:$CA$184,$A29,HO$3)*$A$3,0))</f>
        <v>109</v>
      </c>
      <c r="HP29" s="94">
        <f ca="1">IF(ISNA(HP$3),0,ROUND(INDEX(旅遊不便費率!$B$5:$CA$184,$A29,HP$3)*$A$3,0))</f>
        <v>863</v>
      </c>
      <c r="HQ29" s="94">
        <f ca="1">IF(ISNA(HQ$3),0,ROUND(INDEX(旅遊不便費率!$B$5:$CA$184,$A29,HQ$3)*$A$3,0))</f>
        <v>41</v>
      </c>
      <c r="HR29" s="94">
        <f ca="1">IF(ISNA(HR$3),0,ROUND(INDEX(旅遊不便費率!$B$5:$CA$184,$A29,HR$3)*$A$3,0))</f>
        <v>133</v>
      </c>
      <c r="HS29" s="95">
        <f t="shared" ca="1" si="29"/>
        <v>2648</v>
      </c>
    </row>
    <row r="30" spans="1:227">
      <c r="A30" s="83">
        <v>26</v>
      </c>
      <c r="B30" s="104">
        <f>VLOOKUP(A30,費率表彙總!$A$4:$B$183,2,FALSE)</f>
        <v>0.35199999999999998</v>
      </c>
      <c r="C30" s="93">
        <f t="shared" ca="1" si="0"/>
        <v>346</v>
      </c>
      <c r="D30" s="94"/>
      <c r="E30" s="94"/>
      <c r="F30" s="94">
        <f ca="1">ROUND(VLOOKUP(F$3,費率表彙總!$F$4:$G$404,2,FALSE)*$B30*$A$2,0)</f>
        <v>0</v>
      </c>
      <c r="G30" s="94">
        <f ca="1">ROUND(VLOOKUP(G$3,費率表彙總!$H$4:$I$804,2,FALSE)*$B30*$A$2,0)</f>
        <v>0</v>
      </c>
      <c r="H30" s="94">
        <f ca="1">IF(ISNA(H$56),0,ROUND(INDEX(實支實付_總保費!$B$4:$AE$183,$A30,H$56)*$A$2,0))</f>
        <v>0</v>
      </c>
      <c r="I30" s="94">
        <f ca="1">IF(ISNA(I$56),0,ROUND(INDEX(重大燒燙傷_總保費!$B$4:$AE$183,$A30,I$56)*$A$2,0))</f>
        <v>0</v>
      </c>
      <c r="J30" s="94" t="b">
        <f ca="1">IF(J$3&lt;&gt;0,MAX(1,ROUND(VLOOKUP(J$3,費率表彙總!$L$4:$O$34,2,FALSE)*$B30*$A$2,0))+MAX(1,ROUND(INDEX(海突甲門診_總保費!$B$4:$GS$183,$A30,J$56)*$A$2,0)+MAX(1,ROUND(INDEX(海突甲急診_總保費!$B$4:$GS$183,$A30,J$56)*$A$2,0),0)))</f>
        <v>0</v>
      </c>
      <c r="K30" s="94">
        <f ca="1">IF(K$3&lt;&gt;0,MAX(1,ROUND(VLOOKUP(K$3,費率表彙總!$L$4:$R$34,5,FALSE)*$B30*$A$2,0))+MAX(1,ROUND(INDEX(海突乙門診_總保費!$B$4:$GS$183,$A30,K$56)*$A$2,0)+MAX(1,ROUND(INDEX(海突乙急診_總保費!$B$4:$GS$183,$A30,K$56)*$A$2,0),0)))</f>
        <v>320</v>
      </c>
      <c r="L30" s="94">
        <f ca="1">ROUND(VLOOKUP(L$3,費率表彙總!$S$4:$T$34,2,FALSE)*$B30*$A$2,0)</f>
        <v>0</v>
      </c>
      <c r="M30" s="94">
        <f ca="1">IF(ISNA(M$3),0,ROUND(INDEX(旅遊不便費率!$B$5:$CA$184,$A30,M$3)*$A$3,0))</f>
        <v>0</v>
      </c>
      <c r="N30" s="94">
        <f ca="1">IF(ISNA(N$3),0,ROUND(INDEX(旅遊不便費率!$B$5:$CA$184,$A30,N$3)*$A$3,0))</f>
        <v>0</v>
      </c>
      <c r="O30" s="94">
        <f ca="1">IF(ISNA(O$3),0,ROUND(INDEX(旅遊不便費率!$B$5:$CA$184,$A30,O$3)*$A$3,0))</f>
        <v>0</v>
      </c>
      <c r="P30" s="94">
        <f ca="1">IF(ISNA(P$3),0,ROUND(INDEX(旅遊不便費率!$B$5:$CA$184,$A30,P$3)*$A$3,0))</f>
        <v>0</v>
      </c>
      <c r="Q30" s="95">
        <f t="shared" ca="1" si="1"/>
        <v>666</v>
      </c>
      <c r="R30" s="93">
        <f t="shared" ca="1" si="2"/>
        <v>346</v>
      </c>
      <c r="S30" s="94"/>
      <c r="T30" s="94"/>
      <c r="U30" s="94">
        <f ca="1">ROUND(VLOOKUP(U$3,費率表彙總!$F$4:$G$404,2,FALSE)*$B30*$A$2,0)</f>
        <v>0</v>
      </c>
      <c r="V30" s="94">
        <f ca="1">ROUND(VLOOKUP(V$3,費率表彙總!$H$4:$I$804,2,FALSE)*$B30*$A$2,0)</f>
        <v>0</v>
      </c>
      <c r="W30" s="94">
        <f ca="1">IF(ISNA(W$56),0,ROUND(INDEX(實支實付_總保費!$B$4:$AE$183,$A30,W$56)*$A$2,0))</f>
        <v>0</v>
      </c>
      <c r="X30" s="94">
        <f ca="1">IF(ISNA(X$56),0,ROUND(INDEX(重大燒燙傷_總保費!$B$4:$AE$183,$A30,X$56)*$A$2,0))</f>
        <v>0</v>
      </c>
      <c r="Y30" s="94" t="b">
        <f ca="1">IF(Y$3&lt;&gt;0,MAX(1,ROUND(VLOOKUP(Y$3,費率表彙總!$L$4:$O$34,2,FALSE)*$B30*$A$2,0))+MAX(1,ROUND(INDEX(海突甲門診_總保費!$B$4:$GS$183,$A30,Y$56)*$A$2,0)+MAX(1,ROUND(INDEX(海突甲急診_總保費!$B$4:$GS$183,$A30,Y$56)*$A$2,0),0)))</f>
        <v>0</v>
      </c>
      <c r="Z30" s="94">
        <f ca="1">IF(Z$3&lt;&gt;0,MAX(1,ROUND(VLOOKUP(Z$3,費率表彙總!$L$4:$R$34,5,FALSE)*$B30*$A$2,0))+MAX(1,ROUND(INDEX(海突乙門診_總保費!$B$4:$GS$183,$A30,Z$56)*$A$2,0)+MAX(1,ROUND(INDEX(海突乙急診_總保費!$B$4:$GS$183,$A30,Z$56)*$A$2,0),0)))</f>
        <v>320</v>
      </c>
      <c r="AA30" s="94">
        <f ca="1">ROUND(VLOOKUP(AA$3,費率表彙總!$S$4:$T$34,2,FALSE)*$B30*$A$2,0)</f>
        <v>0</v>
      </c>
      <c r="AB30" s="94">
        <f ca="1">IF(ISNA(AB$3),0,ROUND(INDEX(旅遊不便費率!$B$5:$CA$184,$A30,AB$3)*$A$3,0))</f>
        <v>0</v>
      </c>
      <c r="AC30" s="94">
        <f ca="1">IF(ISNA(AC$3),0,ROUND(INDEX(旅遊不便費率!$B$5:$CA$184,$A30,AC$3)*$A$3,0))</f>
        <v>0</v>
      </c>
      <c r="AD30" s="94">
        <f ca="1">IF(ISNA(AD$3),0,ROUND(INDEX(旅遊不便費率!$B$5:$CA$184,$A30,AD$3)*$A$3,0))</f>
        <v>0</v>
      </c>
      <c r="AE30" s="94">
        <f ca="1">IF(ISNA(AE$3),0,ROUND(INDEX(旅遊不便費率!$B$5:$CA$184,$A30,AE$3)*$A$3,0))</f>
        <v>0</v>
      </c>
      <c r="AF30" s="95">
        <f t="shared" ca="1" si="3"/>
        <v>666</v>
      </c>
      <c r="AG30" s="93">
        <f t="shared" ca="1" si="4"/>
        <v>559</v>
      </c>
      <c r="AH30" s="94"/>
      <c r="AI30" s="94"/>
      <c r="AJ30" s="94">
        <f ca="1">ROUND(VLOOKUP(AJ$3,費率表彙總!$F$4:$G$404,2,FALSE)*$B30*$A$2,0)</f>
        <v>0</v>
      </c>
      <c r="AK30" s="94">
        <f ca="1">ROUND(VLOOKUP(AK$3,費率表彙總!$H$4:$I$804,2,FALSE)*$B30*$A$2,0)</f>
        <v>0</v>
      </c>
      <c r="AL30" s="94">
        <f ca="1">IF(ISNA(AL$56),0,ROUND(INDEX(實支實付_總保費!$B$4:$AE$183,$A30,AL$56)*$A$2,0))</f>
        <v>0</v>
      </c>
      <c r="AM30" s="94">
        <f ca="1">IF(ISNA(AM$56),0,ROUND(INDEX(重大燒燙傷_總保費!$B$4:$AE$183,$A30,AM$56)*$A$2,0))</f>
        <v>0</v>
      </c>
      <c r="AN30" s="94" t="b">
        <f ca="1">IF(AN$3&lt;&gt;0,MAX(1,ROUND(VLOOKUP(AN$3,費率表彙總!$L$4:$O$34,2,FALSE)*$B30*$A$2,0))+MAX(1,ROUND(INDEX(海突甲門診_總保費!$B$4:$GS$183,$A30,AN$56)*$A$2,0)+MAX(1,ROUND(INDEX(海突甲急診_總保費!$B$4:$GS$183,$A30,AN$56)*$A$2,0),0)))</f>
        <v>0</v>
      </c>
      <c r="AO30" s="94">
        <f ca="1">IF(AO$3&lt;&gt;0,MAX(1,ROUND(VLOOKUP(AO$3,費率表彙總!$L$4:$R$34,5,FALSE)*$B30*$A$2,0))+MAX(1,ROUND(INDEX(海突乙門診_總保費!$B$4:$GS$183,$A30,AO$56)*$A$2,0)+MAX(1,ROUND(INDEX(海突乙急診_總保費!$B$4:$GS$183,$A30,AO$56)*$A$2,0),0)))</f>
        <v>519</v>
      </c>
      <c r="AP30" s="94">
        <f ca="1">ROUND(VLOOKUP(AP$3,費率表彙總!$S$4:$T$34,2,FALSE)*$B30*$A$2,0)</f>
        <v>0</v>
      </c>
      <c r="AQ30" s="94">
        <f ca="1">IF(ISNA(AQ$3),0,ROUND(INDEX(旅遊不便費率!$B$5:$CA$184,$A30,AQ$3)*$A$3,0))</f>
        <v>0</v>
      </c>
      <c r="AR30" s="94">
        <f ca="1">IF(ISNA(AR$3),0,ROUND(INDEX(旅遊不便費率!$B$5:$CA$184,$A30,AR$3)*$A$3,0))</f>
        <v>0</v>
      </c>
      <c r="AS30" s="94">
        <f ca="1">IF(ISNA(AS$3),0,ROUND(INDEX(旅遊不便費率!$B$5:$CA$184,$A30,AS$3)*$A$3,0))</f>
        <v>0</v>
      </c>
      <c r="AT30" s="94">
        <f ca="1">IF(ISNA(AT$3),0,ROUND(INDEX(旅遊不便費率!$B$5:$CA$184,$A30,AT$3)*$A$3,0))</f>
        <v>0</v>
      </c>
      <c r="AU30" s="95">
        <f t="shared" ca="1" si="5"/>
        <v>1078</v>
      </c>
      <c r="AV30" s="93">
        <f t="shared" ca="1" si="6"/>
        <v>863</v>
      </c>
      <c r="AW30" s="94"/>
      <c r="AX30" s="94"/>
      <c r="AY30" s="94">
        <f ca="1">ROUND(VLOOKUP(AY$3,費率表彙總!$F$4:$G$404,2,FALSE)*$B30*$A$2,0)</f>
        <v>0</v>
      </c>
      <c r="AZ30" s="94">
        <f ca="1">ROUND(VLOOKUP(AZ$3,費率表彙總!$H$4:$I$804,2,FALSE)*$B30*$A$2,0)</f>
        <v>0</v>
      </c>
      <c r="BA30" s="94">
        <f ca="1">IF(ISNA(BA$56),0,ROUND(INDEX(實支實付_總保費!$B$4:$AE$183,$A30,BA$56)*$A$2,0))</f>
        <v>0</v>
      </c>
      <c r="BB30" s="94">
        <f ca="1">IF(ISNA(BB$56),0,ROUND(INDEX(重大燒燙傷_總保費!$B$4:$AE$183,$A30,BB$56)*$A$2,0))</f>
        <v>0</v>
      </c>
      <c r="BC30" s="94" t="b">
        <f ca="1">IF(BC$3&lt;&gt;0,MAX(1,ROUND(VLOOKUP(BC$3,費率表彙總!$L$4:$O$34,2,FALSE)*$B30*$A$2,0))+MAX(1,ROUND(INDEX(海突甲門診_總保費!$B$4:$GS$183,$A30,BC$56)*$A$2,0)+MAX(1,ROUND(INDEX(海突甲急診_總保費!$B$4:$GS$183,$A30,BC$56)*$A$2,0),0)))</f>
        <v>0</v>
      </c>
      <c r="BD30" s="94">
        <f ca="1">IF(BD$3&lt;&gt;0,MAX(1,ROUND(VLOOKUP(BD$3,費率表彙總!$L$4:$R$34,5,FALSE)*$B30*$A$2,0))+MAX(1,ROUND(INDEX(海突乙門診_總保費!$B$4:$GS$183,$A30,BD$56)*$A$2,0)+MAX(1,ROUND(INDEX(海突乙急診_總保費!$B$4:$GS$183,$A30,BD$56)*$A$2,0),0)))</f>
        <v>800</v>
      </c>
      <c r="BE30" s="94">
        <f ca="1">ROUND(VLOOKUP(BE$3,費率表彙總!$S$4:$T$34,2,FALSE)*$B30*$A$2,0)</f>
        <v>0</v>
      </c>
      <c r="BF30" s="94">
        <f ca="1">IF(ISNA(BF$3),0,ROUND(INDEX(旅遊不便費率!$B$5:$CA$184,$A30,BF$3)*$A$3,0))</f>
        <v>0</v>
      </c>
      <c r="BG30" s="94">
        <f ca="1">IF(ISNA(BG$3),0,ROUND(INDEX(旅遊不便費率!$B$5:$CA$184,$A30,BG$3)*$A$3,0))</f>
        <v>0</v>
      </c>
      <c r="BH30" s="94">
        <f ca="1">IF(ISNA(BH$3),0,ROUND(INDEX(旅遊不便費率!$B$5:$CA$184,$A30,BH$3)*$A$3,0))</f>
        <v>0</v>
      </c>
      <c r="BI30" s="94">
        <f ca="1">IF(ISNA(BI$3),0,ROUND(INDEX(旅遊不便費率!$B$5:$CA$184,$A30,BI$3)*$A$3,0))</f>
        <v>0</v>
      </c>
      <c r="BJ30" s="95">
        <f t="shared" ca="1" si="7"/>
        <v>1663</v>
      </c>
      <c r="BK30" s="93">
        <f t="shared" ca="1" si="8"/>
        <v>1053</v>
      </c>
      <c r="BL30" s="94"/>
      <c r="BM30" s="94"/>
      <c r="BN30" s="94">
        <f ca="1">ROUND(VLOOKUP(BN$3,費率表彙總!$F$4:$G$404,2,FALSE)*$B30*$A$2,0)</f>
        <v>0</v>
      </c>
      <c r="BO30" s="94">
        <f ca="1">ROUND(VLOOKUP(BO$3,費率表彙總!$H$4:$I$804,2,FALSE)*$B30*$A$2,0)</f>
        <v>0</v>
      </c>
      <c r="BP30" s="94">
        <f ca="1">IF(ISNA(BP$56),0,ROUND(INDEX(實支實付_總保費!$B$4:$AE$183,$A30,BP$56)*$A$2,0))</f>
        <v>0</v>
      </c>
      <c r="BQ30" s="94">
        <f ca="1">IF(ISNA(BQ$56),0,ROUND(INDEX(重大燒燙傷_總保費!$B$4:$AE$183,$A30,BQ$56)*$A$2,0))</f>
        <v>0</v>
      </c>
      <c r="BR30" s="94" t="b">
        <f ca="1">IF(BR$3&lt;&gt;0,MAX(1,ROUND(VLOOKUP(BR$3,費率表彙總!$L$4:$O$34,2,FALSE)*$B30*$A$2,0))+MAX(1,ROUND(INDEX(海突甲門診_總保費!$B$4:$GS$183,$A30,BR$56)*$A$2,0)+MAX(1,ROUND(INDEX(海突甲急診_總保費!$B$4:$GS$183,$A30,BR$56)*$A$2,0),0)))</f>
        <v>0</v>
      </c>
      <c r="BS30" s="94">
        <f ca="1">IF(BS$3&lt;&gt;0,MAX(1,ROUND(VLOOKUP(BS$3,費率表彙總!$L$4:$R$34,5,FALSE)*$B30*$A$2,0))+MAX(1,ROUND(INDEX(海突乙門診_總保費!$B$4:$GS$183,$A30,BS$56)*$A$2,0)+MAX(1,ROUND(INDEX(海突乙急診_總保費!$B$4:$GS$183,$A30,BS$56)*$A$2,0),0)))</f>
        <v>976</v>
      </c>
      <c r="BT30" s="94">
        <f ca="1">ROUND(VLOOKUP(BT$3,費率表彙總!$S$4:$T$34,2,FALSE)*$B30*$A$2,0)</f>
        <v>0</v>
      </c>
      <c r="BU30" s="94">
        <f ca="1">IF(ISNA(BU$3),0,ROUND(INDEX(旅遊不便費率!$B$5:$CA$184,$A30,BU$3)*$A$3,0))</f>
        <v>0</v>
      </c>
      <c r="BV30" s="94">
        <f ca="1">IF(ISNA(BV$3),0,ROUND(INDEX(旅遊不便費率!$B$5:$CA$184,$A30,BV$3)*$A$3,0))</f>
        <v>0</v>
      </c>
      <c r="BW30" s="94">
        <f ca="1">IF(ISNA(BW$3),0,ROUND(INDEX(旅遊不便費率!$B$5:$CA$184,$A30,BW$3)*$A$3,0))</f>
        <v>0</v>
      </c>
      <c r="BX30" s="94">
        <f ca="1">IF(ISNA(BX$3),0,ROUND(INDEX(旅遊不便費率!$B$5:$CA$184,$A30,BX$3)*$A$3,0))</f>
        <v>0</v>
      </c>
      <c r="BY30" s="95">
        <f t="shared" ca="1" si="9"/>
        <v>2029</v>
      </c>
      <c r="BZ30" s="93">
        <f t="shared" ca="1" si="10"/>
        <v>234</v>
      </c>
      <c r="CA30" s="94"/>
      <c r="CB30" s="94"/>
      <c r="CC30" s="94">
        <f ca="1">ROUND(VLOOKUP(CC$3,費率表彙總!$F$4:$G$404,2,FALSE)*$B30*$A$2,0)</f>
        <v>0</v>
      </c>
      <c r="CD30" s="94">
        <f ca="1">ROUND(VLOOKUP(CD$3,費率表彙總!$H$4:$I$804,2,FALSE)*$B30*$A$2,0)</f>
        <v>0</v>
      </c>
      <c r="CE30" s="94">
        <f ca="1">IF(ISNA(CE$56),0,ROUND(INDEX(實支實付_總保費!$B$4:$AE$183,$A30,CE$56)*$A$2,0))</f>
        <v>39</v>
      </c>
      <c r="CF30" s="94">
        <f ca="1">IF(ISNA(CF$56),0,ROUND(INDEX(重大燒燙傷_總保費!$B$4:$AE$183,$A30,CF$56)*$A$2,0))</f>
        <v>3</v>
      </c>
      <c r="CG30" s="94" t="b">
        <f ca="1">IF(CG$3&lt;&gt;0,MAX(1,ROUND(VLOOKUP(CG$3,費率表彙總!$L$4:$O$34,2,FALSE)*$B30*$A$2,0))+MAX(1,ROUND(INDEX(海突甲門診_總保費!$B$4:$GS$183,$A30,CG$56)*$A$2,0)+MAX(1,ROUND(INDEX(海突甲急診_總保費!$B$4:$GS$183,$A30,CG$56)*$A$2,0),0)))</f>
        <v>0</v>
      </c>
      <c r="CH30" s="94" t="b">
        <f ca="1">IF(CH$3&lt;&gt;0,MAX(1,ROUND(VLOOKUP(CH$3,費率表彙總!$L$4:$R$34,5,FALSE)*$B30*$A$2,0))+MAX(1,ROUND(INDEX(海突乙門診_總保費!$B$4:$GS$183,$A30,CH$56)*$A$2,0)+MAX(1,ROUND(INDEX(海突乙急診_總保費!$B$4:$GS$183,$A30,CH$56)*$A$2,0),0)))</f>
        <v>0</v>
      </c>
      <c r="CI30" s="94">
        <f ca="1">ROUND(VLOOKUP(CI$3,費率表彙總!$S$4:$T$34,2,FALSE)*$B30*$A$2,0)</f>
        <v>0</v>
      </c>
      <c r="CJ30" s="94">
        <f ca="1">IF(ISNA(CJ$3),0,ROUND(INDEX(旅遊不便費率!$B$5:$CA$184,$A30,CJ$3)*$A$3,0))</f>
        <v>111</v>
      </c>
      <c r="CK30" s="94">
        <f ca="1">IF(ISNA(CK$3),0,ROUND(INDEX(旅遊不便費率!$B$5:$CA$184,$A30,CK$3)*$A$3,0))</f>
        <v>564</v>
      </c>
      <c r="CL30" s="94">
        <f ca="1">IF(ISNA(CL$3),0,ROUND(INDEX(旅遊不便費率!$B$5:$CA$184,$A30,CL$3)*$A$3,0))</f>
        <v>19</v>
      </c>
      <c r="CM30" s="94">
        <f ca="1">IF(ISNA(CM$3),0,ROUND(INDEX(旅遊不便費率!$B$5:$CA$184,$A30,CM$3)*$A$3,0))</f>
        <v>72</v>
      </c>
      <c r="CN30" s="95">
        <f t="shared" ca="1" si="11"/>
        <v>1042</v>
      </c>
      <c r="CO30" s="93">
        <f t="shared" ca="1" si="12"/>
        <v>346</v>
      </c>
      <c r="CP30" s="94"/>
      <c r="CQ30" s="94"/>
      <c r="CR30" s="94">
        <f ca="1">ROUND(VLOOKUP(CR$3,費率表彙總!$F$4:$G$404,2,FALSE)*$B30*$A$2,0)</f>
        <v>0</v>
      </c>
      <c r="CS30" s="94">
        <f ca="1">ROUND(VLOOKUP(CS$3,費率表彙總!$H$4:$I$804,2,FALSE)*$B30*$A$2,0)</f>
        <v>0</v>
      </c>
      <c r="CT30" s="94">
        <f ca="1">IF(ISNA(CT$56),0,ROUND(INDEX(實支實付_總保費!$B$4:$AE$183,$A30,CT$56)*$A$2,0))</f>
        <v>39</v>
      </c>
      <c r="CU30" s="94">
        <f ca="1">IF(ISNA(CU$56),0,ROUND(INDEX(重大燒燙傷_總保費!$B$4:$AE$183,$A30,CU$56)*$A$2,0))</f>
        <v>3</v>
      </c>
      <c r="CV30" s="94" t="b">
        <f ca="1">IF(CV$3&lt;&gt;0,MAX(1,ROUND(VLOOKUP(CV$3,費率表彙總!$L$4:$O$34,2,FALSE)*$B30*$A$2,0))+MAX(1,ROUND(INDEX(海突甲門診_總保費!$B$4:$GS$183,$A30,CV$56)*$A$2,0)+MAX(1,ROUND(INDEX(海突甲急診_總保費!$B$4:$GS$183,$A30,CV$56)*$A$2,0),0)))</f>
        <v>0</v>
      </c>
      <c r="CW30" s="94" t="b">
        <f ca="1">IF(CW$3&lt;&gt;0,MAX(1,ROUND(VLOOKUP(CW$3,費率表彙總!$L$4:$R$34,5,FALSE)*$B30*$A$2,0))+MAX(1,ROUND(INDEX(海突乙門診_總保費!$B$4:$GS$183,$A30,CW$56)*$A$2,0)+MAX(1,ROUND(INDEX(海突乙急診_總保費!$B$4:$GS$183,$A30,CW$56)*$A$2,0),0)))</f>
        <v>0</v>
      </c>
      <c r="CX30" s="94">
        <f ca="1">ROUND(VLOOKUP(CX$3,費率表彙總!$S$4:$T$34,2,FALSE)*$B30*$A$2,0)</f>
        <v>0</v>
      </c>
      <c r="CY30" s="94">
        <f ca="1">IF(ISNA(CY$3),0,ROUND(INDEX(旅遊不便費率!$B$5:$CA$184,$A30,CY$3)*$A$3,0))</f>
        <v>111</v>
      </c>
      <c r="CZ30" s="94">
        <f ca="1">IF(ISNA(CZ$3),0,ROUND(INDEX(旅遊不便費率!$B$5:$CA$184,$A30,CZ$3)*$A$3,0))</f>
        <v>564</v>
      </c>
      <c r="DA30" s="94">
        <f ca="1">IF(ISNA(DA$3),0,ROUND(INDEX(旅遊不便費率!$B$5:$CA$184,$A30,DA$3)*$A$3,0))</f>
        <v>19</v>
      </c>
      <c r="DB30" s="94">
        <f ca="1">IF(ISNA(DB$3),0,ROUND(INDEX(旅遊不便費率!$B$5:$CA$184,$A30,DB$3)*$A$3,0))</f>
        <v>72</v>
      </c>
      <c r="DC30" s="95">
        <f t="shared" ca="1" si="13"/>
        <v>1154</v>
      </c>
      <c r="DD30" s="93">
        <f t="shared" ca="1" si="14"/>
        <v>559</v>
      </c>
      <c r="DE30" s="94"/>
      <c r="DF30" s="94"/>
      <c r="DG30" s="94">
        <f ca="1">ROUND(VLOOKUP(DG$3,費率表彙總!$F$4:$G$404,2,FALSE)*$B30*$A$2,0)</f>
        <v>0</v>
      </c>
      <c r="DH30" s="94">
        <f ca="1">ROUND(VLOOKUP(DH$3,費率表彙總!$H$4:$I$804,2,FALSE)*$B30*$A$2,0)</f>
        <v>0</v>
      </c>
      <c r="DI30" s="94">
        <f ca="1">IF(ISNA(DI$56),0,ROUND(INDEX(實支實付_總保費!$B$4:$AE$183,$A30,DI$56)*$A$2,0))</f>
        <v>39</v>
      </c>
      <c r="DJ30" s="94">
        <f ca="1">IF(ISNA(DJ$56),0,ROUND(INDEX(重大燒燙傷_總保費!$B$4:$AE$183,$A30,DJ$56)*$A$2,0))</f>
        <v>3</v>
      </c>
      <c r="DK30" s="94" t="b">
        <f ca="1">IF(DK$3&lt;&gt;0,MAX(1,ROUND(VLOOKUP(DK$3,費率表彙總!$L$4:$O$34,2,FALSE)*$B30*$A$2,0))+MAX(1,ROUND(INDEX(海突甲門診_總保費!$B$4:$GS$183,$A30,DK$56)*$A$2,0)+MAX(1,ROUND(INDEX(海突甲急診_總保費!$B$4:$GS$183,$A30,DK$56)*$A$2,0),0)))</f>
        <v>0</v>
      </c>
      <c r="DL30" s="94" t="b">
        <f ca="1">IF(DL$3&lt;&gt;0,MAX(1,ROUND(VLOOKUP(DL$3,費率表彙總!$L$4:$R$34,5,FALSE)*$B30*$A$2,0))+MAX(1,ROUND(INDEX(海突乙門診_總保費!$B$4:$GS$183,$A30,DL$56)*$A$2,0)+MAX(1,ROUND(INDEX(海突乙急診_總保費!$B$4:$GS$183,$A30,DL$56)*$A$2,0),0)))</f>
        <v>0</v>
      </c>
      <c r="DM30" s="94">
        <f ca="1">ROUND(VLOOKUP(DM$3,費率表彙總!$S$4:$T$34,2,FALSE)*$B30*$A$2,0)</f>
        <v>0</v>
      </c>
      <c r="DN30" s="94">
        <f ca="1">IF(ISNA(DN$3),0,ROUND(INDEX(旅遊不便費率!$B$5:$CA$184,$A30,DN$3)*$A$3,0))</f>
        <v>111</v>
      </c>
      <c r="DO30" s="94">
        <f ca="1">IF(ISNA(DO$3),0,ROUND(INDEX(旅遊不便費率!$B$5:$CA$184,$A30,DO$3)*$A$3,0))</f>
        <v>564</v>
      </c>
      <c r="DP30" s="94">
        <f ca="1">IF(ISNA(DP$3),0,ROUND(INDEX(旅遊不便費率!$B$5:$CA$184,$A30,DP$3)*$A$3,0))</f>
        <v>19</v>
      </c>
      <c r="DQ30" s="94">
        <f ca="1">IF(ISNA(DQ$3),0,ROUND(INDEX(旅遊不便費率!$B$5:$CA$184,$A30,DQ$3)*$A$3,0))</f>
        <v>72</v>
      </c>
      <c r="DR30" s="95">
        <f t="shared" ca="1" si="15"/>
        <v>1367</v>
      </c>
      <c r="DS30" s="93">
        <f t="shared" ca="1" si="16"/>
        <v>863</v>
      </c>
      <c r="DT30" s="94"/>
      <c r="DU30" s="94"/>
      <c r="DV30" s="94">
        <f ca="1">ROUND(VLOOKUP(DV$3,費率表彙總!$F$4:$G$404,2,FALSE)*$B30*$A$2,0)</f>
        <v>0</v>
      </c>
      <c r="DW30" s="94">
        <f ca="1">ROUND(VLOOKUP(DW$3,費率表彙總!$H$4:$I$804,2,FALSE)*$B30*$A$2,0)</f>
        <v>0</v>
      </c>
      <c r="DX30" s="94">
        <f ca="1">IF(ISNA(DX$56),0,ROUND(INDEX(實支實付_總保費!$B$4:$AE$183,$A30,DX$56)*$A$2,0))</f>
        <v>39</v>
      </c>
      <c r="DY30" s="94">
        <f ca="1">IF(ISNA(DY$56),0,ROUND(INDEX(重大燒燙傷_總保費!$B$4:$AE$183,$A30,DY$56)*$A$2,0))</f>
        <v>3</v>
      </c>
      <c r="DZ30" s="94" t="b">
        <f ca="1">IF(DZ$3&lt;&gt;0,MAX(1,ROUND(VLOOKUP(DZ$3,費率表彙總!$L$4:$O$34,2,FALSE)*$B30*$A$2,0))+MAX(1,ROUND(INDEX(海突甲門診_總保費!$B$4:$GS$183,$A30,DZ$56)*$A$2,0)+MAX(1,ROUND(INDEX(海突甲急診_總保費!$B$4:$GS$183,$A30,DZ$56)*$A$2,0),0)))</f>
        <v>0</v>
      </c>
      <c r="EA30" s="94" t="b">
        <f ca="1">IF(EA$3&lt;&gt;0,MAX(1,ROUND(VLOOKUP(EA$3,費率表彙總!$L$4:$R$34,5,FALSE)*$B30*$A$2,0))+MAX(1,ROUND(INDEX(海突乙門診_總保費!$B$4:$GS$183,$A30,EA$56)*$A$2,0)+MAX(1,ROUND(INDEX(海突乙急診_總保費!$B$4:$GS$183,$A30,EA$56)*$A$2,0),0)))</f>
        <v>0</v>
      </c>
      <c r="EB30" s="94">
        <f ca="1">ROUND(VLOOKUP(EB$3,費率表彙總!$S$4:$T$34,2,FALSE)*$B30*$A$2,0)</f>
        <v>0</v>
      </c>
      <c r="EC30" s="94">
        <f ca="1">IF(ISNA(EC$3),0,ROUND(INDEX(旅遊不便費率!$B$5:$CA$184,$A30,EC$3)*$A$3,0))</f>
        <v>111</v>
      </c>
      <c r="ED30" s="94">
        <f ca="1">IF(ISNA(ED$3),0,ROUND(INDEX(旅遊不便費率!$B$5:$CA$184,$A30,ED$3)*$A$3,0))</f>
        <v>564</v>
      </c>
      <c r="EE30" s="94">
        <f ca="1">IF(ISNA(EE$3),0,ROUND(INDEX(旅遊不便費率!$B$5:$CA$184,$A30,EE$3)*$A$3,0))</f>
        <v>19</v>
      </c>
      <c r="EF30" s="94">
        <f ca="1">IF(ISNA(EF$3),0,ROUND(INDEX(旅遊不便費率!$B$5:$CA$184,$A30,EF$3)*$A$3,0))</f>
        <v>72</v>
      </c>
      <c r="EG30" s="95">
        <f t="shared" ca="1" si="17"/>
        <v>1671</v>
      </c>
      <c r="EH30" s="93">
        <f t="shared" ca="1" si="18"/>
        <v>1053</v>
      </c>
      <c r="EI30" s="94"/>
      <c r="EJ30" s="94"/>
      <c r="EK30" s="94">
        <f ca="1">ROUND(VLOOKUP(EK$3,費率表彙總!$F$4:$G$404,2,FALSE)*$B30*$A$2,0)</f>
        <v>0</v>
      </c>
      <c r="EL30" s="94">
        <f ca="1">ROUND(VLOOKUP(EL$3,費率表彙總!$H$4:$I$804,2,FALSE)*$B30*$A$2,0)</f>
        <v>0</v>
      </c>
      <c r="EM30" s="94">
        <f ca="1">IF(ISNA(EM$56),0,ROUND(INDEX(實支實付_總保費!$B$4:$AE$183,$A30,EM$56)*$A$2,0))</f>
        <v>39</v>
      </c>
      <c r="EN30" s="94">
        <f ca="1">IF(ISNA(EN$56),0,ROUND(INDEX(重大燒燙傷_總保費!$B$4:$AE$183,$A30,EN$56)*$A$2,0))</f>
        <v>3</v>
      </c>
      <c r="EO30" s="94" t="b">
        <f ca="1">IF(EO$3&lt;&gt;0,MAX(1,ROUND(VLOOKUP(EO$3,費率表彙總!$L$4:$O$34,2,FALSE)*$B30*$A$2,0))+MAX(1,ROUND(INDEX(海突甲門診_總保費!$B$4:$GS$183,$A30,EO$56)*$A$2,0)+MAX(1,ROUND(INDEX(海突甲急診_總保費!$B$4:$GS$183,$A30,EO$56)*$A$2,0),0)))</f>
        <v>0</v>
      </c>
      <c r="EP30" s="94" t="b">
        <f ca="1">IF(EP$3&lt;&gt;0,MAX(1,ROUND(VLOOKUP(EP$3,費率表彙總!$L$4:$R$34,5,FALSE)*$B30*$A$2,0))+MAX(1,ROUND(INDEX(海突乙門診_總保費!$B$4:$GS$183,$A30,EP$56)*$A$2,0)+MAX(1,ROUND(INDEX(海突乙急診_總保費!$B$4:$GS$183,$A30,EP$56)*$A$2,0),0)))</f>
        <v>0</v>
      </c>
      <c r="EQ30" s="94">
        <f ca="1">ROUND(VLOOKUP(EQ$3,費率表彙總!$S$4:$T$34,2,FALSE)*$B30*$A$2,0)</f>
        <v>0</v>
      </c>
      <c r="ER30" s="94">
        <f ca="1">IF(ISNA(ER$3),0,ROUND(INDEX(旅遊不便費率!$B$5:$CA$184,$A30,ER$3)*$A$3,0))</f>
        <v>111</v>
      </c>
      <c r="ES30" s="94">
        <f ca="1">IF(ISNA(ES$3),0,ROUND(INDEX(旅遊不便費率!$B$5:$CA$184,$A30,ES$3)*$A$3,0))</f>
        <v>564</v>
      </c>
      <c r="ET30" s="94">
        <f ca="1">IF(ISNA(ET$3),0,ROUND(INDEX(旅遊不便費率!$B$5:$CA$184,$A30,ET$3)*$A$3,0))</f>
        <v>19</v>
      </c>
      <c r="EU30" s="94">
        <f ca="1">IF(ISNA(EU$3),0,ROUND(INDEX(旅遊不便費率!$B$5:$CA$184,$A30,EU$3)*$A$3,0))</f>
        <v>72</v>
      </c>
      <c r="EV30" s="95">
        <f t="shared" ca="1" si="19"/>
        <v>1861</v>
      </c>
      <c r="EW30" s="93">
        <f t="shared" ca="1" si="20"/>
        <v>764</v>
      </c>
      <c r="EX30" s="94"/>
      <c r="EY30" s="94"/>
      <c r="EZ30" s="94">
        <f ca="1">ROUND(VLOOKUP(EZ$3,費率表彙總!$F$4:$G$404,2,FALSE)*$B30*$A$2,0)</f>
        <v>0</v>
      </c>
      <c r="FA30" s="94">
        <f ca="1">ROUND(VLOOKUP(FA$3,費率表彙總!$H$4:$I$804,2,FALSE)*$B30*$A$2,0)</f>
        <v>0</v>
      </c>
      <c r="FB30" s="94">
        <f ca="1">IF(ISNA(FB$56),0,ROUND(INDEX(實支實付_總保費!$B$4:$AE$183,$A30,FB$56)*$A$2,0))</f>
        <v>506</v>
      </c>
      <c r="FC30" s="94">
        <f ca="1">IF(ISNA(FC$56),0,ROUND(INDEX(重大燒燙傷_總保費!$B$4:$AE$183,$A30,FC$56)*$A$2,0))</f>
        <v>33</v>
      </c>
      <c r="FD30" s="94" t="b">
        <f ca="1">IF(FD$3&lt;&gt;0,MAX(1,ROUND(VLOOKUP(FD$3,費率表彙總!$L$4:$O$34,2,FALSE)*$B30*$A$2,0))+MAX(1,ROUND(INDEX(海突甲門診_總保費!$B$4:$GS$183,$A30,FD$56)*$A$2,0)+MAX(1,ROUND(INDEX(海突甲急診_總保費!$B$4:$GS$183,$A30,FD$56)*$A$2,0),0)))</f>
        <v>0</v>
      </c>
      <c r="FE30" s="94">
        <f ca="1">IF(FE$3&lt;&gt;0,MAX(1,ROUND(VLOOKUP(FE$3,費率表彙總!$L$4:$R$34,5,FALSE)*$B30*$A$2,0))+MAX(1,ROUND(INDEX(海突乙門診_總保費!$B$4:$GS$183,$A30,FE$56)*$A$2,0)+MAX(1,ROUND(INDEX(海突乙急診_總保費!$B$4:$GS$183,$A30,FE$56)*$A$2,0),0)))</f>
        <v>1169</v>
      </c>
      <c r="FF30" s="94">
        <f ca="1">ROUND(VLOOKUP(FF$3,費率表彙總!$S$4:$T$34,2,FALSE)*$B30*$A$2,0)</f>
        <v>0</v>
      </c>
      <c r="FG30" s="94">
        <f ca="1">IF(ISNA(FG$3),0,ROUND(INDEX(旅遊不便費率!$B$5:$CA$184,$A30,FG$3)*$A$3,0))</f>
        <v>111</v>
      </c>
      <c r="FH30" s="94">
        <f ca="1">IF(ISNA(FH$3),0,ROUND(INDEX(旅遊不便費率!$B$5:$CA$184,$A30,FH$3)*$A$3,0))</f>
        <v>881</v>
      </c>
      <c r="FI30" s="94">
        <f ca="1">IF(ISNA(FI$3),0,ROUND(INDEX(旅遊不便費率!$B$5:$CA$184,$A30,FI$3)*$A$3,0))</f>
        <v>41</v>
      </c>
      <c r="FJ30" s="94">
        <f ca="1">IF(ISNA(FJ$3),0,ROUND(INDEX(旅遊不便費率!$B$5:$CA$184,$A30,FJ$3)*$A$3,0))</f>
        <v>136</v>
      </c>
      <c r="FK30" s="95">
        <f t="shared" ca="1" si="21"/>
        <v>3641</v>
      </c>
      <c r="FL30" s="93">
        <f t="shared" ca="1" si="22"/>
        <v>346</v>
      </c>
      <c r="FM30" s="94"/>
      <c r="FN30" s="94"/>
      <c r="FO30" s="94">
        <f ca="1">ROUND(VLOOKUP(FO$3,費率表彙總!$F$4:$G$404,2,FALSE)*$B30*$A$2,0)</f>
        <v>0</v>
      </c>
      <c r="FP30" s="94">
        <f ca="1">ROUND(VLOOKUP(FP$3,費率表彙總!$H$4:$I$804,2,FALSE)*$B30*$A$2,0)</f>
        <v>0</v>
      </c>
      <c r="FQ30" s="94">
        <f ca="1">IF(ISNA(FQ$56),0,ROUND(INDEX(實支實付_總保費!$B$4:$AE$183,$A30,FQ$56)*$A$2,0))</f>
        <v>109</v>
      </c>
      <c r="FR30" s="94">
        <f ca="1">IF(ISNA(FR$56),0,ROUND(INDEX(重大燒燙傷_總保費!$B$4:$AE$183,$A30,FR$56)*$A$2,0))</f>
        <v>7</v>
      </c>
      <c r="FS30" s="94" t="b">
        <f ca="1">IF(FS$3&lt;&gt;0,MAX(1,ROUND(VLOOKUP(FS$3,費率表彙總!$L$4:$O$34,2,FALSE)*$B30*$A$2,0))+MAX(1,ROUND(INDEX(海突甲門診_總保費!$B$4:$GS$183,$A30,FS$56)*$A$2,0)+MAX(1,ROUND(INDEX(海突甲急診_總保費!$B$4:$GS$183,$A30,FS$56)*$A$2,0),0)))</f>
        <v>0</v>
      </c>
      <c r="FT30" s="94">
        <f ca="1">IF(FT$3&lt;&gt;0,MAX(1,ROUND(VLOOKUP(FT$3,費率表彙總!$L$4:$R$34,5,FALSE)*$B30*$A$2,0))+MAX(1,ROUND(INDEX(海突乙門診_總保費!$B$4:$GS$183,$A30,FT$56)*$A$2,0)+MAX(1,ROUND(INDEX(海突乙急診_總保費!$B$4:$GS$183,$A30,FT$56)*$A$2,0),0)))</f>
        <v>613</v>
      </c>
      <c r="FU30" s="94">
        <f ca="1">ROUND(VLOOKUP(FU$3,費率表彙總!$S$4:$T$34,2,FALSE)*$B30*$A$2,0)</f>
        <v>0</v>
      </c>
      <c r="FV30" s="94">
        <f ca="1">IF(ISNA(FV$3),0,ROUND(INDEX(旅遊不便費率!$B$5:$CA$184,$A30,FV$3)*$A$3,0))</f>
        <v>111</v>
      </c>
      <c r="FW30" s="94">
        <f ca="1">IF(ISNA(FW$3),0,ROUND(INDEX(旅遊不便費率!$B$5:$CA$184,$A30,FW$3)*$A$3,0))</f>
        <v>881</v>
      </c>
      <c r="FX30" s="94">
        <f ca="1">IF(ISNA(FX$3),0,ROUND(INDEX(旅遊不便費率!$B$5:$CA$184,$A30,FX$3)*$A$3,0))</f>
        <v>41</v>
      </c>
      <c r="FY30" s="94">
        <f ca="1">IF(ISNA(FY$3),0,ROUND(INDEX(旅遊不便費率!$B$5:$CA$184,$A30,FY$3)*$A$3,0))</f>
        <v>136</v>
      </c>
      <c r="FZ30" s="95">
        <f t="shared" ca="1" si="23"/>
        <v>2244</v>
      </c>
      <c r="GA30" s="93">
        <f t="shared" ca="1" si="24"/>
        <v>559</v>
      </c>
      <c r="GB30" s="94"/>
      <c r="GC30" s="94"/>
      <c r="GD30" s="94">
        <f ca="1">ROUND(VLOOKUP(GD$3,費率表彙總!$F$4:$G$404,2,FALSE)*$B30*$A$2,0)</f>
        <v>0</v>
      </c>
      <c r="GE30" s="94">
        <f ca="1">ROUND(VLOOKUP(GE$3,費率表彙總!$H$4:$I$804,2,FALSE)*$B30*$A$2,0)</f>
        <v>0</v>
      </c>
      <c r="GF30" s="94">
        <f ca="1">IF(ISNA(GF$56),0,ROUND(INDEX(實支實付_總保費!$B$4:$AE$183,$A30,GF$56)*$A$2,0))</f>
        <v>178</v>
      </c>
      <c r="GG30" s="94">
        <f ca="1">IF(ISNA(GG$56),0,ROUND(INDEX(重大燒燙傷_總保費!$B$4:$AE$183,$A30,GG$56)*$A$2,0))</f>
        <v>12</v>
      </c>
      <c r="GH30" s="94" t="b">
        <f ca="1">IF(GH$3&lt;&gt;0,MAX(1,ROUND(VLOOKUP(GH$3,費率表彙總!$L$4:$O$34,2,FALSE)*$B30*$A$2,0))+MAX(1,ROUND(INDEX(海突甲門診_總保費!$B$4:$GS$183,$A30,GH$56)*$A$2,0)+MAX(1,ROUND(INDEX(海突甲急診_總保費!$B$4:$GS$183,$A30,GH$56)*$A$2,0),0)))</f>
        <v>0</v>
      </c>
      <c r="GI30" s="94">
        <f ca="1">IF(GI$3&lt;&gt;0,MAX(1,ROUND(VLOOKUP(GI$3,費率表彙總!$L$4:$R$34,5,FALSE)*$B30*$A$2,0))+MAX(1,ROUND(INDEX(海突乙門診_總保費!$B$4:$GS$183,$A30,GI$56)*$A$2,0)+MAX(1,ROUND(INDEX(海突乙急診_總保費!$B$4:$GS$183,$A30,GI$56)*$A$2,0),0)))</f>
        <v>976</v>
      </c>
      <c r="GJ30" s="94">
        <f ca="1">ROUND(VLOOKUP(GJ$3,費率表彙總!$S$4:$T$34,2,FALSE)*$B30*$A$2,0)</f>
        <v>0</v>
      </c>
      <c r="GK30" s="94">
        <f ca="1">IF(ISNA(GK$3),0,ROUND(INDEX(旅遊不便費率!$B$5:$CA$184,$A30,GK$3)*$A$3,0))</f>
        <v>111</v>
      </c>
      <c r="GL30" s="94">
        <f ca="1">IF(ISNA(GL$3),0,ROUND(INDEX(旅遊不便費率!$B$5:$CA$184,$A30,GL$3)*$A$3,0))</f>
        <v>881</v>
      </c>
      <c r="GM30" s="94">
        <f ca="1">IF(ISNA(GM$3),0,ROUND(INDEX(旅遊不便費率!$B$5:$CA$184,$A30,GM$3)*$A$3,0))</f>
        <v>41</v>
      </c>
      <c r="GN30" s="94">
        <f ca="1">IF(ISNA(GN$3),0,ROUND(INDEX(旅遊不便費率!$B$5:$CA$184,$A30,GN$3)*$A$3,0))</f>
        <v>136</v>
      </c>
      <c r="GO30" s="95">
        <f t="shared" ca="1" si="25"/>
        <v>2894</v>
      </c>
      <c r="GP30" s="93">
        <f t="shared" ca="1" si="26"/>
        <v>559</v>
      </c>
      <c r="GQ30" s="94"/>
      <c r="GR30" s="94"/>
      <c r="GS30" s="94">
        <f ca="1">ROUND(VLOOKUP(GS$3,費率表彙總!$F$4:$G$404,2,FALSE)*$B30*$A$2,0)</f>
        <v>0</v>
      </c>
      <c r="GT30" s="94">
        <f ca="1">ROUND(VLOOKUP(GT$3,費率表彙總!$H$4:$I$804,2,FALSE)*$B30*$A$2,0)</f>
        <v>0</v>
      </c>
      <c r="GU30" s="94">
        <f ca="1">IF(ISNA(GU$56),0,ROUND(INDEX(實支實付_總保費!$B$4:$AE$183,$A30,GU$56)*$A$2,0))</f>
        <v>335</v>
      </c>
      <c r="GV30" s="94">
        <f ca="1">IF(ISNA(GV$56),0,ROUND(INDEX(重大燒燙傷_總保費!$B$4:$AE$183,$A30,GV$56)*$A$2,0))</f>
        <v>22</v>
      </c>
      <c r="GW30" s="94" t="b">
        <f ca="1">IF(GW$3&lt;&gt;0,MAX(1,ROUND(VLOOKUP(GW$3,費率表彙總!$L$4:$O$34,2,FALSE)*$B30*$A$2,0))+MAX(1,ROUND(INDEX(海突甲門診_總保費!$B$4:$GS$183,$A30,GW$56)*$A$2,0)+MAX(1,ROUND(INDEX(海突甲急診_總保費!$B$4:$GS$183,$A30,GW$56)*$A$2,0),0)))</f>
        <v>0</v>
      </c>
      <c r="GX30" s="94">
        <f ca="1">IF(GX$3&lt;&gt;0,MAX(1,ROUND(VLOOKUP(GX$3,費率表彙總!$L$4:$R$34,5,FALSE)*$B30*$A$2,0))+MAX(1,ROUND(INDEX(海突乙門診_總保費!$B$4:$GS$183,$A30,GX$56)*$A$2,0)+MAX(1,ROUND(INDEX(海突乙急診_總保費!$B$4:$GS$183,$A30,GX$56)*$A$2,0),0)))</f>
        <v>613</v>
      </c>
      <c r="GY30" s="94">
        <f ca="1">ROUND(VLOOKUP(GY$3,費率表彙總!$S$4:$T$34,2,FALSE)*$B30*$A$2,0)</f>
        <v>0</v>
      </c>
      <c r="GZ30" s="94">
        <f ca="1">IF(ISNA(GZ$3),0,ROUND(INDEX(旅遊不便費率!$B$5:$CA$184,$A30,GZ$3)*$A$3,0))</f>
        <v>111</v>
      </c>
      <c r="HA30" s="94">
        <f ca="1">IF(ISNA(HA$3),0,ROUND(INDEX(旅遊不便費率!$B$5:$CA$184,$A30,HA$3)*$A$3,0))</f>
        <v>881</v>
      </c>
      <c r="HB30" s="94">
        <f ca="1">IF(ISNA(HB$3),0,ROUND(INDEX(旅遊不便費率!$B$5:$CA$184,$A30,HB$3)*$A$3,0))</f>
        <v>41</v>
      </c>
      <c r="HC30" s="94">
        <f ca="1">IF(ISNA(HC$3),0,ROUND(INDEX(旅遊不便費率!$B$5:$CA$184,$A30,HC$3)*$A$3,0))</f>
        <v>136</v>
      </c>
      <c r="HD30" s="95">
        <f t="shared" ca="1" si="27"/>
        <v>2698</v>
      </c>
      <c r="HE30" s="93">
        <f t="shared" ca="1" si="28"/>
        <v>559</v>
      </c>
      <c r="HF30" s="94"/>
      <c r="HG30" s="94"/>
      <c r="HH30" s="94">
        <f ca="1">ROUND(VLOOKUP(HH$3,費率表彙總!$F$4:$G$404,2,FALSE)*$B30*$A$2,0)</f>
        <v>0</v>
      </c>
      <c r="HI30" s="94">
        <f ca="1">ROUND(VLOOKUP(HI$3,費率表彙總!$H$4:$I$804,2,FALSE)*$B30*$A$2,0)</f>
        <v>0</v>
      </c>
      <c r="HJ30" s="94">
        <f ca="1">IF(ISNA(HJ$56),0,ROUND(INDEX(實支實付_總保費!$B$4:$AE$183,$A30,HJ$56)*$A$2,0))</f>
        <v>335</v>
      </c>
      <c r="HK30" s="94">
        <f ca="1">IF(ISNA(HK$56),0,ROUND(INDEX(重大燒燙傷_總保費!$B$4:$AE$183,$A30,HK$56)*$A$2,0))</f>
        <v>22</v>
      </c>
      <c r="HL30" s="94" t="b">
        <f ca="1">IF(HL$3&lt;&gt;0,MAX(1,ROUND(VLOOKUP(HL$3,費率表彙總!$L$4:$O$34,2,FALSE)*$B30*$A$2,0))+MAX(1,ROUND(INDEX(海突甲門診_總保費!$B$4:$GS$183,$A30,HL$56)*$A$2,0)+MAX(1,ROUND(INDEX(海突甲急診_總保費!$B$4:$GS$183,$A30,HL$56)*$A$2,0),0)))</f>
        <v>0</v>
      </c>
      <c r="HM30" s="94">
        <f ca="1">IF(HM$3&lt;&gt;0,MAX(1,ROUND(VLOOKUP(HM$3,費率表彙總!$L$4:$R$34,5,FALSE)*$B30*$A$2,0))+MAX(1,ROUND(INDEX(海突乙門診_總保費!$B$4:$GS$183,$A30,HM$56)*$A$2,0)+MAX(1,ROUND(INDEX(海突乙急診_總保費!$B$4:$GS$183,$A30,HM$56)*$A$2,0),0)))</f>
        <v>613</v>
      </c>
      <c r="HN30" s="94">
        <f ca="1">ROUND(VLOOKUP(HN$3,費率表彙總!$S$4:$T$34,2,FALSE)*$B30*$A$2,0)</f>
        <v>0</v>
      </c>
      <c r="HO30" s="94">
        <f ca="1">IF(ISNA(HO$3),0,ROUND(INDEX(旅遊不便費率!$B$5:$CA$184,$A30,HO$3)*$A$3,0))</f>
        <v>111</v>
      </c>
      <c r="HP30" s="94">
        <f ca="1">IF(ISNA(HP$3),0,ROUND(INDEX(旅遊不便費率!$B$5:$CA$184,$A30,HP$3)*$A$3,0))</f>
        <v>881</v>
      </c>
      <c r="HQ30" s="94">
        <f ca="1">IF(ISNA(HQ$3),0,ROUND(INDEX(旅遊不便費率!$B$5:$CA$184,$A30,HQ$3)*$A$3,0))</f>
        <v>41</v>
      </c>
      <c r="HR30" s="94">
        <f ca="1">IF(ISNA(HR$3),0,ROUND(INDEX(旅遊不便費率!$B$5:$CA$184,$A30,HR$3)*$A$3,0))</f>
        <v>136</v>
      </c>
      <c r="HS30" s="95">
        <f t="shared" ca="1" si="29"/>
        <v>2698</v>
      </c>
    </row>
    <row r="31" spans="1:227">
      <c r="A31" s="83">
        <v>27</v>
      </c>
      <c r="B31" s="104">
        <f>VLOOKUP(A31,費率表彙總!$A$4:$B$183,2,FALSE)</f>
        <v>0.35899999999999999</v>
      </c>
      <c r="C31" s="93">
        <f t="shared" ca="1" si="0"/>
        <v>352</v>
      </c>
      <c r="D31" s="94"/>
      <c r="E31" s="94"/>
      <c r="F31" s="94">
        <f ca="1">ROUND(VLOOKUP(F$3,費率表彙總!$F$4:$G$404,2,FALSE)*$B31*$A$2,0)</f>
        <v>0</v>
      </c>
      <c r="G31" s="94">
        <f ca="1">ROUND(VLOOKUP(G$3,費率表彙總!$H$4:$I$804,2,FALSE)*$B31*$A$2,0)</f>
        <v>0</v>
      </c>
      <c r="H31" s="94">
        <f ca="1">IF(ISNA(H$56),0,ROUND(INDEX(實支實付_總保費!$B$4:$AE$183,$A31,H$56)*$A$2,0))</f>
        <v>0</v>
      </c>
      <c r="I31" s="94">
        <f ca="1">IF(ISNA(I$56),0,ROUND(INDEX(重大燒燙傷_總保費!$B$4:$AE$183,$A31,I$56)*$A$2,0))</f>
        <v>0</v>
      </c>
      <c r="J31" s="94" t="b">
        <f ca="1">IF(J$3&lt;&gt;0,MAX(1,ROUND(VLOOKUP(J$3,費率表彙總!$L$4:$O$34,2,FALSE)*$B31*$A$2,0))+MAX(1,ROUND(INDEX(海突甲門診_總保費!$B$4:$GS$183,$A31,J$56)*$A$2,0)+MAX(1,ROUND(INDEX(海突甲急診_總保費!$B$4:$GS$183,$A31,J$56)*$A$2,0),0)))</f>
        <v>0</v>
      </c>
      <c r="K31" s="94">
        <f ca="1">IF(K$3&lt;&gt;0,MAX(1,ROUND(VLOOKUP(K$3,費率表彙總!$L$4:$R$34,5,FALSE)*$B31*$A$2,0))+MAX(1,ROUND(INDEX(海突乙門診_總保費!$B$4:$GS$183,$A31,K$56)*$A$2,0)+MAX(1,ROUND(INDEX(海突乙急診_總保費!$B$4:$GS$183,$A31,K$56)*$A$2,0),0)))</f>
        <v>326</v>
      </c>
      <c r="L31" s="94">
        <f ca="1">ROUND(VLOOKUP(L$3,費率表彙總!$S$4:$T$34,2,FALSE)*$B31*$A$2,0)</f>
        <v>0</v>
      </c>
      <c r="M31" s="94">
        <f ca="1">IF(ISNA(M$3),0,ROUND(INDEX(旅遊不便費率!$B$5:$CA$184,$A31,M$3)*$A$3,0))</f>
        <v>0</v>
      </c>
      <c r="N31" s="94">
        <f ca="1">IF(ISNA(N$3),0,ROUND(INDEX(旅遊不便費率!$B$5:$CA$184,$A31,N$3)*$A$3,0))</f>
        <v>0</v>
      </c>
      <c r="O31" s="94">
        <f ca="1">IF(ISNA(O$3),0,ROUND(INDEX(旅遊不便費率!$B$5:$CA$184,$A31,O$3)*$A$3,0))</f>
        <v>0</v>
      </c>
      <c r="P31" s="94">
        <f ca="1">IF(ISNA(P$3),0,ROUND(INDEX(旅遊不便費率!$B$5:$CA$184,$A31,P$3)*$A$3,0))</f>
        <v>0</v>
      </c>
      <c r="Q31" s="95">
        <f t="shared" ca="1" si="1"/>
        <v>678</v>
      </c>
      <c r="R31" s="93">
        <f t="shared" ca="1" si="2"/>
        <v>352</v>
      </c>
      <c r="S31" s="94"/>
      <c r="T31" s="94"/>
      <c r="U31" s="94">
        <f ca="1">ROUND(VLOOKUP(U$3,費率表彙總!$F$4:$G$404,2,FALSE)*$B31*$A$2,0)</f>
        <v>0</v>
      </c>
      <c r="V31" s="94">
        <f ca="1">ROUND(VLOOKUP(V$3,費率表彙總!$H$4:$I$804,2,FALSE)*$B31*$A$2,0)</f>
        <v>0</v>
      </c>
      <c r="W31" s="94">
        <f ca="1">IF(ISNA(W$56),0,ROUND(INDEX(實支實付_總保費!$B$4:$AE$183,$A31,W$56)*$A$2,0))</f>
        <v>0</v>
      </c>
      <c r="X31" s="94">
        <f ca="1">IF(ISNA(X$56),0,ROUND(INDEX(重大燒燙傷_總保費!$B$4:$AE$183,$A31,X$56)*$A$2,0))</f>
        <v>0</v>
      </c>
      <c r="Y31" s="94" t="b">
        <f ca="1">IF(Y$3&lt;&gt;0,MAX(1,ROUND(VLOOKUP(Y$3,費率表彙總!$L$4:$O$34,2,FALSE)*$B31*$A$2,0))+MAX(1,ROUND(INDEX(海突甲門診_總保費!$B$4:$GS$183,$A31,Y$56)*$A$2,0)+MAX(1,ROUND(INDEX(海突甲急診_總保費!$B$4:$GS$183,$A31,Y$56)*$A$2,0),0)))</f>
        <v>0</v>
      </c>
      <c r="Z31" s="94">
        <f ca="1">IF(Z$3&lt;&gt;0,MAX(1,ROUND(VLOOKUP(Z$3,費率表彙總!$L$4:$R$34,5,FALSE)*$B31*$A$2,0))+MAX(1,ROUND(INDEX(海突乙門診_總保費!$B$4:$GS$183,$A31,Z$56)*$A$2,0)+MAX(1,ROUND(INDEX(海突乙急診_總保費!$B$4:$GS$183,$A31,Z$56)*$A$2,0),0)))</f>
        <v>326</v>
      </c>
      <c r="AA31" s="94">
        <f ca="1">ROUND(VLOOKUP(AA$3,費率表彙總!$S$4:$T$34,2,FALSE)*$B31*$A$2,0)</f>
        <v>0</v>
      </c>
      <c r="AB31" s="94">
        <f ca="1">IF(ISNA(AB$3),0,ROUND(INDEX(旅遊不便費率!$B$5:$CA$184,$A31,AB$3)*$A$3,0))</f>
        <v>0</v>
      </c>
      <c r="AC31" s="94">
        <f ca="1">IF(ISNA(AC$3),0,ROUND(INDEX(旅遊不便費率!$B$5:$CA$184,$A31,AC$3)*$A$3,0))</f>
        <v>0</v>
      </c>
      <c r="AD31" s="94">
        <f ca="1">IF(ISNA(AD$3),0,ROUND(INDEX(旅遊不便費率!$B$5:$CA$184,$A31,AD$3)*$A$3,0))</f>
        <v>0</v>
      </c>
      <c r="AE31" s="94">
        <f ca="1">IF(ISNA(AE$3),0,ROUND(INDEX(旅遊不便費率!$B$5:$CA$184,$A31,AE$3)*$A$3,0))</f>
        <v>0</v>
      </c>
      <c r="AF31" s="95">
        <f t="shared" ca="1" si="3"/>
        <v>678</v>
      </c>
      <c r="AG31" s="93">
        <f t="shared" ca="1" si="4"/>
        <v>568</v>
      </c>
      <c r="AH31" s="94"/>
      <c r="AI31" s="94"/>
      <c r="AJ31" s="94">
        <f ca="1">ROUND(VLOOKUP(AJ$3,費率表彙總!$F$4:$G$404,2,FALSE)*$B31*$A$2,0)</f>
        <v>0</v>
      </c>
      <c r="AK31" s="94">
        <f ca="1">ROUND(VLOOKUP(AK$3,費率表彙總!$H$4:$I$804,2,FALSE)*$B31*$A$2,0)</f>
        <v>0</v>
      </c>
      <c r="AL31" s="94">
        <f ca="1">IF(ISNA(AL$56),0,ROUND(INDEX(實支實付_總保費!$B$4:$AE$183,$A31,AL$56)*$A$2,0))</f>
        <v>0</v>
      </c>
      <c r="AM31" s="94">
        <f ca="1">IF(ISNA(AM$56),0,ROUND(INDEX(重大燒燙傷_總保費!$B$4:$AE$183,$A31,AM$56)*$A$2,0))</f>
        <v>0</v>
      </c>
      <c r="AN31" s="94" t="b">
        <f ca="1">IF(AN$3&lt;&gt;0,MAX(1,ROUND(VLOOKUP(AN$3,費率表彙總!$L$4:$O$34,2,FALSE)*$B31*$A$2,0))+MAX(1,ROUND(INDEX(海突甲門診_總保費!$B$4:$GS$183,$A31,AN$56)*$A$2,0)+MAX(1,ROUND(INDEX(海突甲急診_總保費!$B$4:$GS$183,$A31,AN$56)*$A$2,0),0)))</f>
        <v>0</v>
      </c>
      <c r="AO31" s="94">
        <f ca="1">IF(AO$3&lt;&gt;0,MAX(1,ROUND(VLOOKUP(AO$3,費率表彙總!$L$4:$R$34,5,FALSE)*$B31*$A$2,0))+MAX(1,ROUND(INDEX(海突乙門診_總保費!$B$4:$GS$183,$A31,AO$56)*$A$2,0)+MAX(1,ROUND(INDEX(海突乙急診_總保費!$B$4:$GS$183,$A31,AO$56)*$A$2,0),0)))</f>
        <v>530</v>
      </c>
      <c r="AP31" s="94">
        <f ca="1">ROUND(VLOOKUP(AP$3,費率表彙總!$S$4:$T$34,2,FALSE)*$B31*$A$2,0)</f>
        <v>0</v>
      </c>
      <c r="AQ31" s="94">
        <f ca="1">IF(ISNA(AQ$3),0,ROUND(INDEX(旅遊不便費率!$B$5:$CA$184,$A31,AQ$3)*$A$3,0))</f>
        <v>0</v>
      </c>
      <c r="AR31" s="94">
        <f ca="1">IF(ISNA(AR$3),0,ROUND(INDEX(旅遊不便費率!$B$5:$CA$184,$A31,AR$3)*$A$3,0))</f>
        <v>0</v>
      </c>
      <c r="AS31" s="94">
        <f ca="1">IF(ISNA(AS$3),0,ROUND(INDEX(旅遊不便費率!$B$5:$CA$184,$A31,AS$3)*$A$3,0))</f>
        <v>0</v>
      </c>
      <c r="AT31" s="94">
        <f ca="1">IF(ISNA(AT$3),0,ROUND(INDEX(旅遊不便費率!$B$5:$CA$184,$A31,AT$3)*$A$3,0))</f>
        <v>0</v>
      </c>
      <c r="AU31" s="95">
        <f t="shared" ca="1" si="5"/>
        <v>1098</v>
      </c>
      <c r="AV31" s="93">
        <f t="shared" ca="1" si="6"/>
        <v>877</v>
      </c>
      <c r="AW31" s="94"/>
      <c r="AX31" s="94"/>
      <c r="AY31" s="94">
        <f ca="1">ROUND(VLOOKUP(AY$3,費率表彙總!$F$4:$G$404,2,FALSE)*$B31*$A$2,0)</f>
        <v>0</v>
      </c>
      <c r="AZ31" s="94">
        <f ca="1">ROUND(VLOOKUP(AZ$3,費率表彙總!$H$4:$I$804,2,FALSE)*$B31*$A$2,0)</f>
        <v>0</v>
      </c>
      <c r="BA31" s="94">
        <f ca="1">IF(ISNA(BA$56),0,ROUND(INDEX(實支實付_總保費!$B$4:$AE$183,$A31,BA$56)*$A$2,0))</f>
        <v>0</v>
      </c>
      <c r="BB31" s="94">
        <f ca="1">IF(ISNA(BB$56),0,ROUND(INDEX(重大燒燙傷_總保費!$B$4:$AE$183,$A31,BB$56)*$A$2,0))</f>
        <v>0</v>
      </c>
      <c r="BC31" s="94" t="b">
        <f ca="1">IF(BC$3&lt;&gt;0,MAX(1,ROUND(VLOOKUP(BC$3,費率表彙總!$L$4:$O$34,2,FALSE)*$B31*$A$2,0))+MAX(1,ROUND(INDEX(海突甲門診_總保費!$B$4:$GS$183,$A31,BC$56)*$A$2,0)+MAX(1,ROUND(INDEX(海突甲急診_總保費!$B$4:$GS$183,$A31,BC$56)*$A$2,0),0)))</f>
        <v>0</v>
      </c>
      <c r="BD31" s="94">
        <f ca="1">IF(BD$3&lt;&gt;0,MAX(1,ROUND(VLOOKUP(BD$3,費率表彙總!$L$4:$R$34,5,FALSE)*$B31*$A$2,0))+MAX(1,ROUND(INDEX(海突乙門診_總保費!$B$4:$GS$183,$A31,BD$56)*$A$2,0)+MAX(1,ROUND(INDEX(海突乙急診_總保費!$B$4:$GS$183,$A31,BD$56)*$A$2,0),0)))</f>
        <v>815</v>
      </c>
      <c r="BE31" s="94">
        <f ca="1">ROUND(VLOOKUP(BE$3,費率表彙總!$S$4:$T$34,2,FALSE)*$B31*$A$2,0)</f>
        <v>0</v>
      </c>
      <c r="BF31" s="94">
        <f ca="1">IF(ISNA(BF$3),0,ROUND(INDEX(旅遊不便費率!$B$5:$CA$184,$A31,BF$3)*$A$3,0))</f>
        <v>0</v>
      </c>
      <c r="BG31" s="94">
        <f ca="1">IF(ISNA(BG$3),0,ROUND(INDEX(旅遊不便費率!$B$5:$CA$184,$A31,BG$3)*$A$3,0))</f>
        <v>0</v>
      </c>
      <c r="BH31" s="94">
        <f ca="1">IF(ISNA(BH$3),0,ROUND(INDEX(旅遊不便費率!$B$5:$CA$184,$A31,BH$3)*$A$3,0))</f>
        <v>0</v>
      </c>
      <c r="BI31" s="94">
        <f ca="1">IF(ISNA(BI$3),0,ROUND(INDEX(旅遊不便費率!$B$5:$CA$184,$A31,BI$3)*$A$3,0))</f>
        <v>0</v>
      </c>
      <c r="BJ31" s="95">
        <f t="shared" ca="1" si="7"/>
        <v>1692</v>
      </c>
      <c r="BK31" s="93">
        <f t="shared" ca="1" si="8"/>
        <v>1070</v>
      </c>
      <c r="BL31" s="94"/>
      <c r="BM31" s="94"/>
      <c r="BN31" s="94">
        <f ca="1">ROUND(VLOOKUP(BN$3,費率表彙總!$F$4:$G$404,2,FALSE)*$B31*$A$2,0)</f>
        <v>0</v>
      </c>
      <c r="BO31" s="94">
        <f ca="1">ROUND(VLOOKUP(BO$3,費率表彙總!$H$4:$I$804,2,FALSE)*$B31*$A$2,0)</f>
        <v>0</v>
      </c>
      <c r="BP31" s="94">
        <f ca="1">IF(ISNA(BP$56),0,ROUND(INDEX(實支實付_總保費!$B$4:$AE$183,$A31,BP$56)*$A$2,0))</f>
        <v>0</v>
      </c>
      <c r="BQ31" s="94">
        <f ca="1">IF(ISNA(BQ$56),0,ROUND(INDEX(重大燒燙傷_總保費!$B$4:$AE$183,$A31,BQ$56)*$A$2,0))</f>
        <v>0</v>
      </c>
      <c r="BR31" s="94" t="b">
        <f ca="1">IF(BR$3&lt;&gt;0,MAX(1,ROUND(VLOOKUP(BR$3,費率表彙總!$L$4:$O$34,2,FALSE)*$B31*$A$2,0))+MAX(1,ROUND(INDEX(海突甲門診_總保費!$B$4:$GS$183,$A31,BR$56)*$A$2,0)+MAX(1,ROUND(INDEX(海突甲急診_總保費!$B$4:$GS$183,$A31,BR$56)*$A$2,0),0)))</f>
        <v>0</v>
      </c>
      <c r="BS31" s="94">
        <f ca="1">IF(BS$3&lt;&gt;0,MAX(1,ROUND(VLOOKUP(BS$3,費率表彙總!$L$4:$R$34,5,FALSE)*$B31*$A$2,0))+MAX(1,ROUND(INDEX(海突乙門診_總保費!$B$4:$GS$183,$A31,BS$56)*$A$2,0)+MAX(1,ROUND(INDEX(海突乙急診_總保費!$B$4:$GS$183,$A31,BS$56)*$A$2,0),0)))</f>
        <v>996</v>
      </c>
      <c r="BT31" s="94">
        <f ca="1">ROUND(VLOOKUP(BT$3,費率表彙總!$S$4:$T$34,2,FALSE)*$B31*$A$2,0)</f>
        <v>0</v>
      </c>
      <c r="BU31" s="94">
        <f ca="1">IF(ISNA(BU$3),0,ROUND(INDEX(旅遊不便費率!$B$5:$CA$184,$A31,BU$3)*$A$3,0))</f>
        <v>0</v>
      </c>
      <c r="BV31" s="94">
        <f ca="1">IF(ISNA(BV$3),0,ROUND(INDEX(旅遊不便費率!$B$5:$CA$184,$A31,BV$3)*$A$3,0))</f>
        <v>0</v>
      </c>
      <c r="BW31" s="94">
        <f ca="1">IF(ISNA(BW$3),0,ROUND(INDEX(旅遊不便費率!$B$5:$CA$184,$A31,BW$3)*$A$3,0))</f>
        <v>0</v>
      </c>
      <c r="BX31" s="94">
        <f ca="1">IF(ISNA(BX$3),0,ROUND(INDEX(旅遊不便費率!$B$5:$CA$184,$A31,BX$3)*$A$3,0))</f>
        <v>0</v>
      </c>
      <c r="BY31" s="95">
        <f t="shared" ca="1" si="9"/>
        <v>2066</v>
      </c>
      <c r="BZ31" s="93">
        <f t="shared" ca="1" si="10"/>
        <v>238</v>
      </c>
      <c r="CA31" s="94"/>
      <c r="CB31" s="94"/>
      <c r="CC31" s="94">
        <f ca="1">ROUND(VLOOKUP(CC$3,費率表彙總!$F$4:$G$404,2,FALSE)*$B31*$A$2,0)</f>
        <v>0</v>
      </c>
      <c r="CD31" s="94">
        <f ca="1">ROUND(VLOOKUP(CD$3,費率表彙總!$H$4:$I$804,2,FALSE)*$B31*$A$2,0)</f>
        <v>0</v>
      </c>
      <c r="CE31" s="94">
        <f ca="1">IF(ISNA(CE$56),0,ROUND(INDEX(實支實付_總保費!$B$4:$AE$183,$A31,CE$56)*$A$2,0))</f>
        <v>40</v>
      </c>
      <c r="CF31" s="94">
        <f ca="1">IF(ISNA(CF$56),0,ROUND(INDEX(重大燒燙傷_總保費!$B$4:$AE$183,$A31,CF$56)*$A$2,0))</f>
        <v>3</v>
      </c>
      <c r="CG31" s="94" t="b">
        <f ca="1">IF(CG$3&lt;&gt;0,MAX(1,ROUND(VLOOKUP(CG$3,費率表彙總!$L$4:$O$34,2,FALSE)*$B31*$A$2,0))+MAX(1,ROUND(INDEX(海突甲門診_總保費!$B$4:$GS$183,$A31,CG$56)*$A$2,0)+MAX(1,ROUND(INDEX(海突甲急診_總保費!$B$4:$GS$183,$A31,CG$56)*$A$2,0),0)))</f>
        <v>0</v>
      </c>
      <c r="CH31" s="94" t="b">
        <f ca="1">IF(CH$3&lt;&gt;0,MAX(1,ROUND(VLOOKUP(CH$3,費率表彙總!$L$4:$R$34,5,FALSE)*$B31*$A$2,0))+MAX(1,ROUND(INDEX(海突乙門診_總保費!$B$4:$GS$183,$A31,CH$56)*$A$2,0)+MAX(1,ROUND(INDEX(海突乙急診_總保費!$B$4:$GS$183,$A31,CH$56)*$A$2,0),0)))</f>
        <v>0</v>
      </c>
      <c r="CI31" s="94">
        <f ca="1">ROUND(VLOOKUP(CI$3,費率表彙總!$S$4:$T$34,2,FALSE)*$B31*$A$2,0)</f>
        <v>0</v>
      </c>
      <c r="CJ31" s="94">
        <f ca="1">IF(ISNA(CJ$3),0,ROUND(INDEX(旅遊不便費率!$B$5:$CA$184,$A31,CJ$3)*$A$3,0))</f>
        <v>113</v>
      </c>
      <c r="CK31" s="94">
        <f ca="1">IF(ISNA(CK$3),0,ROUND(INDEX(旅遊不便費率!$B$5:$CA$184,$A31,CK$3)*$A$3,0))</f>
        <v>576</v>
      </c>
      <c r="CL31" s="94">
        <f ca="1">IF(ISNA(CL$3),0,ROUND(INDEX(旅遊不便費率!$B$5:$CA$184,$A31,CL$3)*$A$3,0))</f>
        <v>19</v>
      </c>
      <c r="CM31" s="94">
        <f ca="1">IF(ISNA(CM$3),0,ROUND(INDEX(旅遊不便費率!$B$5:$CA$184,$A31,CM$3)*$A$3,0))</f>
        <v>73</v>
      </c>
      <c r="CN31" s="95">
        <f t="shared" ca="1" si="11"/>
        <v>1062</v>
      </c>
      <c r="CO31" s="93">
        <f t="shared" ca="1" si="12"/>
        <v>352</v>
      </c>
      <c r="CP31" s="94"/>
      <c r="CQ31" s="94"/>
      <c r="CR31" s="94">
        <f ca="1">ROUND(VLOOKUP(CR$3,費率表彙總!$F$4:$G$404,2,FALSE)*$B31*$A$2,0)</f>
        <v>0</v>
      </c>
      <c r="CS31" s="94">
        <f ca="1">ROUND(VLOOKUP(CS$3,費率表彙總!$H$4:$I$804,2,FALSE)*$B31*$A$2,0)</f>
        <v>0</v>
      </c>
      <c r="CT31" s="94">
        <f ca="1">IF(ISNA(CT$56),0,ROUND(INDEX(實支實付_總保費!$B$4:$AE$183,$A31,CT$56)*$A$2,0))</f>
        <v>40</v>
      </c>
      <c r="CU31" s="94">
        <f ca="1">IF(ISNA(CU$56),0,ROUND(INDEX(重大燒燙傷_總保費!$B$4:$AE$183,$A31,CU$56)*$A$2,0))</f>
        <v>3</v>
      </c>
      <c r="CV31" s="94" t="b">
        <f ca="1">IF(CV$3&lt;&gt;0,MAX(1,ROUND(VLOOKUP(CV$3,費率表彙總!$L$4:$O$34,2,FALSE)*$B31*$A$2,0))+MAX(1,ROUND(INDEX(海突甲門診_總保費!$B$4:$GS$183,$A31,CV$56)*$A$2,0)+MAX(1,ROUND(INDEX(海突甲急診_總保費!$B$4:$GS$183,$A31,CV$56)*$A$2,0),0)))</f>
        <v>0</v>
      </c>
      <c r="CW31" s="94" t="b">
        <f ca="1">IF(CW$3&lt;&gt;0,MAX(1,ROUND(VLOOKUP(CW$3,費率表彙總!$L$4:$R$34,5,FALSE)*$B31*$A$2,0))+MAX(1,ROUND(INDEX(海突乙門診_總保費!$B$4:$GS$183,$A31,CW$56)*$A$2,0)+MAX(1,ROUND(INDEX(海突乙急診_總保費!$B$4:$GS$183,$A31,CW$56)*$A$2,0),0)))</f>
        <v>0</v>
      </c>
      <c r="CX31" s="94">
        <f ca="1">ROUND(VLOOKUP(CX$3,費率表彙總!$S$4:$T$34,2,FALSE)*$B31*$A$2,0)</f>
        <v>0</v>
      </c>
      <c r="CY31" s="94">
        <f ca="1">IF(ISNA(CY$3),0,ROUND(INDEX(旅遊不便費率!$B$5:$CA$184,$A31,CY$3)*$A$3,0))</f>
        <v>113</v>
      </c>
      <c r="CZ31" s="94">
        <f ca="1">IF(ISNA(CZ$3),0,ROUND(INDEX(旅遊不便費率!$B$5:$CA$184,$A31,CZ$3)*$A$3,0))</f>
        <v>576</v>
      </c>
      <c r="DA31" s="94">
        <f ca="1">IF(ISNA(DA$3),0,ROUND(INDEX(旅遊不便費率!$B$5:$CA$184,$A31,DA$3)*$A$3,0))</f>
        <v>19</v>
      </c>
      <c r="DB31" s="94">
        <f ca="1">IF(ISNA(DB$3),0,ROUND(INDEX(旅遊不便費率!$B$5:$CA$184,$A31,DB$3)*$A$3,0))</f>
        <v>73</v>
      </c>
      <c r="DC31" s="95">
        <f t="shared" ca="1" si="13"/>
        <v>1176</v>
      </c>
      <c r="DD31" s="93">
        <f t="shared" ca="1" si="14"/>
        <v>568</v>
      </c>
      <c r="DE31" s="94"/>
      <c r="DF31" s="94"/>
      <c r="DG31" s="94">
        <f ca="1">ROUND(VLOOKUP(DG$3,費率表彙總!$F$4:$G$404,2,FALSE)*$B31*$A$2,0)</f>
        <v>0</v>
      </c>
      <c r="DH31" s="94">
        <f ca="1">ROUND(VLOOKUP(DH$3,費率表彙總!$H$4:$I$804,2,FALSE)*$B31*$A$2,0)</f>
        <v>0</v>
      </c>
      <c r="DI31" s="94">
        <f ca="1">IF(ISNA(DI$56),0,ROUND(INDEX(實支實付_總保費!$B$4:$AE$183,$A31,DI$56)*$A$2,0))</f>
        <v>40</v>
      </c>
      <c r="DJ31" s="94">
        <f ca="1">IF(ISNA(DJ$56),0,ROUND(INDEX(重大燒燙傷_總保費!$B$4:$AE$183,$A31,DJ$56)*$A$2,0))</f>
        <v>3</v>
      </c>
      <c r="DK31" s="94" t="b">
        <f ca="1">IF(DK$3&lt;&gt;0,MAX(1,ROUND(VLOOKUP(DK$3,費率表彙總!$L$4:$O$34,2,FALSE)*$B31*$A$2,0))+MAX(1,ROUND(INDEX(海突甲門診_總保費!$B$4:$GS$183,$A31,DK$56)*$A$2,0)+MAX(1,ROUND(INDEX(海突甲急診_總保費!$B$4:$GS$183,$A31,DK$56)*$A$2,0),0)))</f>
        <v>0</v>
      </c>
      <c r="DL31" s="94" t="b">
        <f ca="1">IF(DL$3&lt;&gt;0,MAX(1,ROUND(VLOOKUP(DL$3,費率表彙總!$L$4:$R$34,5,FALSE)*$B31*$A$2,0))+MAX(1,ROUND(INDEX(海突乙門診_總保費!$B$4:$GS$183,$A31,DL$56)*$A$2,0)+MAX(1,ROUND(INDEX(海突乙急診_總保費!$B$4:$GS$183,$A31,DL$56)*$A$2,0),0)))</f>
        <v>0</v>
      </c>
      <c r="DM31" s="94">
        <f ca="1">ROUND(VLOOKUP(DM$3,費率表彙總!$S$4:$T$34,2,FALSE)*$B31*$A$2,0)</f>
        <v>0</v>
      </c>
      <c r="DN31" s="94">
        <f ca="1">IF(ISNA(DN$3),0,ROUND(INDEX(旅遊不便費率!$B$5:$CA$184,$A31,DN$3)*$A$3,0))</f>
        <v>113</v>
      </c>
      <c r="DO31" s="94">
        <f ca="1">IF(ISNA(DO$3),0,ROUND(INDEX(旅遊不便費率!$B$5:$CA$184,$A31,DO$3)*$A$3,0))</f>
        <v>576</v>
      </c>
      <c r="DP31" s="94">
        <f ca="1">IF(ISNA(DP$3),0,ROUND(INDEX(旅遊不便費率!$B$5:$CA$184,$A31,DP$3)*$A$3,0))</f>
        <v>19</v>
      </c>
      <c r="DQ31" s="94">
        <f ca="1">IF(ISNA(DQ$3),0,ROUND(INDEX(旅遊不便費率!$B$5:$CA$184,$A31,DQ$3)*$A$3,0))</f>
        <v>73</v>
      </c>
      <c r="DR31" s="95">
        <f t="shared" ca="1" si="15"/>
        <v>1392</v>
      </c>
      <c r="DS31" s="93">
        <f t="shared" ca="1" si="16"/>
        <v>877</v>
      </c>
      <c r="DT31" s="94"/>
      <c r="DU31" s="94"/>
      <c r="DV31" s="94">
        <f ca="1">ROUND(VLOOKUP(DV$3,費率表彙總!$F$4:$G$404,2,FALSE)*$B31*$A$2,0)</f>
        <v>0</v>
      </c>
      <c r="DW31" s="94">
        <f ca="1">ROUND(VLOOKUP(DW$3,費率表彙總!$H$4:$I$804,2,FALSE)*$B31*$A$2,0)</f>
        <v>0</v>
      </c>
      <c r="DX31" s="94">
        <f ca="1">IF(ISNA(DX$56),0,ROUND(INDEX(實支實付_總保費!$B$4:$AE$183,$A31,DX$56)*$A$2,0))</f>
        <v>40</v>
      </c>
      <c r="DY31" s="94">
        <f ca="1">IF(ISNA(DY$56),0,ROUND(INDEX(重大燒燙傷_總保費!$B$4:$AE$183,$A31,DY$56)*$A$2,0))</f>
        <v>3</v>
      </c>
      <c r="DZ31" s="94" t="b">
        <f ca="1">IF(DZ$3&lt;&gt;0,MAX(1,ROUND(VLOOKUP(DZ$3,費率表彙總!$L$4:$O$34,2,FALSE)*$B31*$A$2,0))+MAX(1,ROUND(INDEX(海突甲門診_總保費!$B$4:$GS$183,$A31,DZ$56)*$A$2,0)+MAX(1,ROUND(INDEX(海突甲急診_總保費!$B$4:$GS$183,$A31,DZ$56)*$A$2,0),0)))</f>
        <v>0</v>
      </c>
      <c r="EA31" s="94" t="b">
        <f ca="1">IF(EA$3&lt;&gt;0,MAX(1,ROUND(VLOOKUP(EA$3,費率表彙總!$L$4:$R$34,5,FALSE)*$B31*$A$2,0))+MAX(1,ROUND(INDEX(海突乙門診_總保費!$B$4:$GS$183,$A31,EA$56)*$A$2,0)+MAX(1,ROUND(INDEX(海突乙急診_總保費!$B$4:$GS$183,$A31,EA$56)*$A$2,0),0)))</f>
        <v>0</v>
      </c>
      <c r="EB31" s="94">
        <f ca="1">ROUND(VLOOKUP(EB$3,費率表彙總!$S$4:$T$34,2,FALSE)*$B31*$A$2,0)</f>
        <v>0</v>
      </c>
      <c r="EC31" s="94">
        <f ca="1">IF(ISNA(EC$3),0,ROUND(INDEX(旅遊不便費率!$B$5:$CA$184,$A31,EC$3)*$A$3,0))</f>
        <v>113</v>
      </c>
      <c r="ED31" s="94">
        <f ca="1">IF(ISNA(ED$3),0,ROUND(INDEX(旅遊不便費率!$B$5:$CA$184,$A31,ED$3)*$A$3,0))</f>
        <v>576</v>
      </c>
      <c r="EE31" s="94">
        <f ca="1">IF(ISNA(EE$3),0,ROUND(INDEX(旅遊不便費率!$B$5:$CA$184,$A31,EE$3)*$A$3,0))</f>
        <v>19</v>
      </c>
      <c r="EF31" s="94">
        <f ca="1">IF(ISNA(EF$3),0,ROUND(INDEX(旅遊不便費率!$B$5:$CA$184,$A31,EF$3)*$A$3,0))</f>
        <v>73</v>
      </c>
      <c r="EG31" s="95">
        <f t="shared" ca="1" si="17"/>
        <v>1701</v>
      </c>
      <c r="EH31" s="93">
        <f t="shared" ca="1" si="18"/>
        <v>1070</v>
      </c>
      <c r="EI31" s="94"/>
      <c r="EJ31" s="94"/>
      <c r="EK31" s="94">
        <f ca="1">ROUND(VLOOKUP(EK$3,費率表彙總!$F$4:$G$404,2,FALSE)*$B31*$A$2,0)</f>
        <v>0</v>
      </c>
      <c r="EL31" s="94">
        <f ca="1">ROUND(VLOOKUP(EL$3,費率表彙總!$H$4:$I$804,2,FALSE)*$B31*$A$2,0)</f>
        <v>0</v>
      </c>
      <c r="EM31" s="94">
        <f ca="1">IF(ISNA(EM$56),0,ROUND(INDEX(實支實付_總保費!$B$4:$AE$183,$A31,EM$56)*$A$2,0))</f>
        <v>40</v>
      </c>
      <c r="EN31" s="94">
        <f ca="1">IF(ISNA(EN$56),0,ROUND(INDEX(重大燒燙傷_總保費!$B$4:$AE$183,$A31,EN$56)*$A$2,0))</f>
        <v>3</v>
      </c>
      <c r="EO31" s="94" t="b">
        <f ca="1">IF(EO$3&lt;&gt;0,MAX(1,ROUND(VLOOKUP(EO$3,費率表彙總!$L$4:$O$34,2,FALSE)*$B31*$A$2,0))+MAX(1,ROUND(INDEX(海突甲門診_總保費!$B$4:$GS$183,$A31,EO$56)*$A$2,0)+MAX(1,ROUND(INDEX(海突甲急診_總保費!$B$4:$GS$183,$A31,EO$56)*$A$2,0),0)))</f>
        <v>0</v>
      </c>
      <c r="EP31" s="94" t="b">
        <f ca="1">IF(EP$3&lt;&gt;0,MAX(1,ROUND(VLOOKUP(EP$3,費率表彙總!$L$4:$R$34,5,FALSE)*$B31*$A$2,0))+MAX(1,ROUND(INDEX(海突乙門診_總保費!$B$4:$GS$183,$A31,EP$56)*$A$2,0)+MAX(1,ROUND(INDEX(海突乙急診_總保費!$B$4:$GS$183,$A31,EP$56)*$A$2,0),0)))</f>
        <v>0</v>
      </c>
      <c r="EQ31" s="94">
        <f ca="1">ROUND(VLOOKUP(EQ$3,費率表彙總!$S$4:$T$34,2,FALSE)*$B31*$A$2,0)</f>
        <v>0</v>
      </c>
      <c r="ER31" s="94">
        <f ca="1">IF(ISNA(ER$3),0,ROUND(INDEX(旅遊不便費率!$B$5:$CA$184,$A31,ER$3)*$A$3,0))</f>
        <v>113</v>
      </c>
      <c r="ES31" s="94">
        <f ca="1">IF(ISNA(ES$3),0,ROUND(INDEX(旅遊不便費率!$B$5:$CA$184,$A31,ES$3)*$A$3,0))</f>
        <v>576</v>
      </c>
      <c r="ET31" s="94">
        <f ca="1">IF(ISNA(ET$3),0,ROUND(INDEX(旅遊不便費率!$B$5:$CA$184,$A31,ET$3)*$A$3,0))</f>
        <v>19</v>
      </c>
      <c r="EU31" s="94">
        <f ca="1">IF(ISNA(EU$3),0,ROUND(INDEX(旅遊不便費率!$B$5:$CA$184,$A31,EU$3)*$A$3,0))</f>
        <v>73</v>
      </c>
      <c r="EV31" s="95">
        <f t="shared" ca="1" si="19"/>
        <v>1894</v>
      </c>
      <c r="EW31" s="93">
        <f t="shared" ca="1" si="20"/>
        <v>777</v>
      </c>
      <c r="EX31" s="94"/>
      <c r="EY31" s="94"/>
      <c r="EZ31" s="94">
        <f ca="1">ROUND(VLOOKUP(EZ$3,費率表彙總!$F$4:$G$404,2,FALSE)*$B31*$A$2,0)</f>
        <v>0</v>
      </c>
      <c r="FA31" s="94">
        <f ca="1">ROUND(VLOOKUP(FA$3,費率表彙總!$H$4:$I$804,2,FALSE)*$B31*$A$2,0)</f>
        <v>0</v>
      </c>
      <c r="FB31" s="94">
        <f ca="1">IF(ISNA(FB$56),0,ROUND(INDEX(實支實付_總保費!$B$4:$AE$183,$A31,FB$56)*$A$2,0))</f>
        <v>514</v>
      </c>
      <c r="FC31" s="94">
        <f ca="1">IF(ISNA(FC$56),0,ROUND(INDEX(重大燒燙傷_總保費!$B$4:$AE$183,$A31,FC$56)*$A$2,0))</f>
        <v>34</v>
      </c>
      <c r="FD31" s="94" t="b">
        <f ca="1">IF(FD$3&lt;&gt;0,MAX(1,ROUND(VLOOKUP(FD$3,費率表彙總!$L$4:$O$34,2,FALSE)*$B31*$A$2,0))+MAX(1,ROUND(INDEX(海突甲門診_總保費!$B$4:$GS$183,$A31,FD$56)*$A$2,0)+MAX(1,ROUND(INDEX(海突甲急診_總保費!$B$4:$GS$183,$A31,FD$56)*$A$2,0),0)))</f>
        <v>0</v>
      </c>
      <c r="FE31" s="94">
        <f ca="1">IF(FE$3&lt;&gt;0,MAX(1,ROUND(VLOOKUP(FE$3,費率表彙總!$L$4:$R$34,5,FALSE)*$B31*$A$2,0))+MAX(1,ROUND(INDEX(海突乙門診_總保費!$B$4:$GS$183,$A31,FE$56)*$A$2,0)+MAX(1,ROUND(INDEX(海突乙急診_總保費!$B$4:$GS$183,$A31,FE$56)*$A$2,0),0)))</f>
        <v>1193</v>
      </c>
      <c r="FF31" s="94">
        <f ca="1">ROUND(VLOOKUP(FF$3,費率表彙總!$S$4:$T$34,2,FALSE)*$B31*$A$2,0)</f>
        <v>0</v>
      </c>
      <c r="FG31" s="94">
        <f ca="1">IF(ISNA(FG$3),0,ROUND(INDEX(旅遊不便費率!$B$5:$CA$184,$A31,FG$3)*$A$3,0))</f>
        <v>113</v>
      </c>
      <c r="FH31" s="94">
        <f ca="1">IF(ISNA(FH$3),0,ROUND(INDEX(旅遊不便費率!$B$5:$CA$184,$A31,FH$3)*$A$3,0))</f>
        <v>899</v>
      </c>
      <c r="FI31" s="94">
        <f ca="1">IF(ISNA(FI$3),0,ROUND(INDEX(旅遊不便費率!$B$5:$CA$184,$A31,FI$3)*$A$3,0))</f>
        <v>43</v>
      </c>
      <c r="FJ31" s="94">
        <f ca="1">IF(ISNA(FJ$3),0,ROUND(INDEX(旅遊不便費率!$B$5:$CA$184,$A31,FJ$3)*$A$3,0))</f>
        <v>139</v>
      </c>
      <c r="FK31" s="95">
        <f t="shared" ca="1" si="21"/>
        <v>3712</v>
      </c>
      <c r="FL31" s="93">
        <f t="shared" ca="1" si="22"/>
        <v>352</v>
      </c>
      <c r="FM31" s="94"/>
      <c r="FN31" s="94"/>
      <c r="FO31" s="94">
        <f ca="1">ROUND(VLOOKUP(FO$3,費率表彙總!$F$4:$G$404,2,FALSE)*$B31*$A$2,0)</f>
        <v>0</v>
      </c>
      <c r="FP31" s="94">
        <f ca="1">ROUND(VLOOKUP(FP$3,費率表彙總!$H$4:$I$804,2,FALSE)*$B31*$A$2,0)</f>
        <v>0</v>
      </c>
      <c r="FQ31" s="94">
        <f ca="1">IF(ISNA(FQ$56),0,ROUND(INDEX(實支實付_總保費!$B$4:$AE$183,$A31,FQ$56)*$A$2,0))</f>
        <v>111</v>
      </c>
      <c r="FR31" s="94">
        <f ca="1">IF(ISNA(FR$56),0,ROUND(INDEX(重大燒燙傷_總保費!$B$4:$AE$183,$A31,FR$56)*$A$2,0))</f>
        <v>7</v>
      </c>
      <c r="FS31" s="94" t="b">
        <f ca="1">IF(FS$3&lt;&gt;0,MAX(1,ROUND(VLOOKUP(FS$3,費率表彙總!$L$4:$O$34,2,FALSE)*$B31*$A$2,0))+MAX(1,ROUND(INDEX(海突甲門診_總保費!$B$4:$GS$183,$A31,FS$56)*$A$2,0)+MAX(1,ROUND(INDEX(海突甲急診_總保費!$B$4:$GS$183,$A31,FS$56)*$A$2,0),0)))</f>
        <v>0</v>
      </c>
      <c r="FT31" s="94">
        <f ca="1">IF(FT$3&lt;&gt;0,MAX(1,ROUND(VLOOKUP(FT$3,費率表彙總!$L$4:$R$34,5,FALSE)*$B31*$A$2,0))+MAX(1,ROUND(INDEX(海突乙門診_總保費!$B$4:$GS$183,$A31,FT$56)*$A$2,0)+MAX(1,ROUND(INDEX(海突乙急診_總保費!$B$4:$GS$183,$A31,FT$56)*$A$2,0),0)))</f>
        <v>626</v>
      </c>
      <c r="FU31" s="94">
        <f ca="1">ROUND(VLOOKUP(FU$3,費率表彙總!$S$4:$T$34,2,FALSE)*$B31*$A$2,0)</f>
        <v>0</v>
      </c>
      <c r="FV31" s="94">
        <f ca="1">IF(ISNA(FV$3),0,ROUND(INDEX(旅遊不便費率!$B$5:$CA$184,$A31,FV$3)*$A$3,0))</f>
        <v>113</v>
      </c>
      <c r="FW31" s="94">
        <f ca="1">IF(ISNA(FW$3),0,ROUND(INDEX(旅遊不便費率!$B$5:$CA$184,$A31,FW$3)*$A$3,0))</f>
        <v>899</v>
      </c>
      <c r="FX31" s="94">
        <f ca="1">IF(ISNA(FX$3),0,ROUND(INDEX(旅遊不便費率!$B$5:$CA$184,$A31,FX$3)*$A$3,0))</f>
        <v>43</v>
      </c>
      <c r="FY31" s="94">
        <f ca="1">IF(ISNA(FY$3),0,ROUND(INDEX(旅遊不便費率!$B$5:$CA$184,$A31,FY$3)*$A$3,0))</f>
        <v>139</v>
      </c>
      <c r="FZ31" s="95">
        <f t="shared" ca="1" si="23"/>
        <v>2290</v>
      </c>
      <c r="GA31" s="93">
        <f t="shared" ca="1" si="24"/>
        <v>568</v>
      </c>
      <c r="GB31" s="94"/>
      <c r="GC31" s="94"/>
      <c r="GD31" s="94">
        <f ca="1">ROUND(VLOOKUP(GD$3,費率表彙總!$F$4:$G$404,2,FALSE)*$B31*$A$2,0)</f>
        <v>0</v>
      </c>
      <c r="GE31" s="94">
        <f ca="1">ROUND(VLOOKUP(GE$3,費率表彙總!$H$4:$I$804,2,FALSE)*$B31*$A$2,0)</f>
        <v>0</v>
      </c>
      <c r="GF31" s="94">
        <f ca="1">IF(ISNA(GF$56),0,ROUND(INDEX(實支實付_總保費!$B$4:$AE$183,$A31,GF$56)*$A$2,0))</f>
        <v>181</v>
      </c>
      <c r="GG31" s="94">
        <f ca="1">IF(ISNA(GG$56),0,ROUND(INDEX(重大燒燙傷_總保費!$B$4:$AE$183,$A31,GG$56)*$A$2,0))</f>
        <v>12</v>
      </c>
      <c r="GH31" s="94" t="b">
        <f ca="1">IF(GH$3&lt;&gt;0,MAX(1,ROUND(VLOOKUP(GH$3,費率表彙總!$L$4:$O$34,2,FALSE)*$B31*$A$2,0))+MAX(1,ROUND(INDEX(海突甲門診_總保費!$B$4:$GS$183,$A31,GH$56)*$A$2,0)+MAX(1,ROUND(INDEX(海突甲急診_總保費!$B$4:$GS$183,$A31,GH$56)*$A$2,0),0)))</f>
        <v>0</v>
      </c>
      <c r="GI31" s="94">
        <f ca="1">IF(GI$3&lt;&gt;0,MAX(1,ROUND(VLOOKUP(GI$3,費率表彙總!$L$4:$R$34,5,FALSE)*$B31*$A$2,0))+MAX(1,ROUND(INDEX(海突乙門診_總保費!$B$4:$GS$183,$A31,GI$56)*$A$2,0)+MAX(1,ROUND(INDEX(海突乙急診_總保費!$B$4:$GS$183,$A31,GI$56)*$A$2,0),0)))</f>
        <v>996</v>
      </c>
      <c r="GJ31" s="94">
        <f ca="1">ROUND(VLOOKUP(GJ$3,費率表彙總!$S$4:$T$34,2,FALSE)*$B31*$A$2,0)</f>
        <v>0</v>
      </c>
      <c r="GK31" s="94">
        <f ca="1">IF(ISNA(GK$3),0,ROUND(INDEX(旅遊不便費率!$B$5:$CA$184,$A31,GK$3)*$A$3,0))</f>
        <v>113</v>
      </c>
      <c r="GL31" s="94">
        <f ca="1">IF(ISNA(GL$3),0,ROUND(INDEX(旅遊不便費率!$B$5:$CA$184,$A31,GL$3)*$A$3,0))</f>
        <v>899</v>
      </c>
      <c r="GM31" s="94">
        <f ca="1">IF(ISNA(GM$3),0,ROUND(INDEX(旅遊不便費率!$B$5:$CA$184,$A31,GM$3)*$A$3,0))</f>
        <v>43</v>
      </c>
      <c r="GN31" s="94">
        <f ca="1">IF(ISNA(GN$3),0,ROUND(INDEX(旅遊不便費率!$B$5:$CA$184,$A31,GN$3)*$A$3,0))</f>
        <v>139</v>
      </c>
      <c r="GO31" s="95">
        <f t="shared" ca="1" si="25"/>
        <v>2951</v>
      </c>
      <c r="GP31" s="93">
        <f t="shared" ca="1" si="26"/>
        <v>568</v>
      </c>
      <c r="GQ31" s="94"/>
      <c r="GR31" s="94"/>
      <c r="GS31" s="94">
        <f ca="1">ROUND(VLOOKUP(GS$3,費率表彙總!$F$4:$G$404,2,FALSE)*$B31*$A$2,0)</f>
        <v>0</v>
      </c>
      <c r="GT31" s="94">
        <f ca="1">ROUND(VLOOKUP(GT$3,費率表彙總!$H$4:$I$804,2,FALSE)*$B31*$A$2,0)</f>
        <v>0</v>
      </c>
      <c r="GU31" s="94">
        <f ca="1">IF(ISNA(GU$56),0,ROUND(INDEX(實支實付_總保費!$B$4:$AE$183,$A31,GU$56)*$A$2,0))</f>
        <v>340</v>
      </c>
      <c r="GV31" s="94">
        <f ca="1">IF(ISNA(GV$56),0,ROUND(INDEX(重大燒燙傷_總保費!$B$4:$AE$183,$A31,GV$56)*$A$2,0))</f>
        <v>23</v>
      </c>
      <c r="GW31" s="94" t="b">
        <f ca="1">IF(GW$3&lt;&gt;0,MAX(1,ROUND(VLOOKUP(GW$3,費率表彙總!$L$4:$O$34,2,FALSE)*$B31*$A$2,0))+MAX(1,ROUND(INDEX(海突甲門診_總保費!$B$4:$GS$183,$A31,GW$56)*$A$2,0)+MAX(1,ROUND(INDEX(海突甲急診_總保費!$B$4:$GS$183,$A31,GW$56)*$A$2,0),0)))</f>
        <v>0</v>
      </c>
      <c r="GX31" s="94">
        <f ca="1">IF(GX$3&lt;&gt;0,MAX(1,ROUND(VLOOKUP(GX$3,費率表彙總!$L$4:$R$34,5,FALSE)*$B31*$A$2,0))+MAX(1,ROUND(INDEX(海突乙門診_總保費!$B$4:$GS$183,$A31,GX$56)*$A$2,0)+MAX(1,ROUND(INDEX(海突乙急診_總保費!$B$4:$GS$183,$A31,GX$56)*$A$2,0),0)))</f>
        <v>626</v>
      </c>
      <c r="GY31" s="94">
        <f ca="1">ROUND(VLOOKUP(GY$3,費率表彙總!$S$4:$T$34,2,FALSE)*$B31*$A$2,0)</f>
        <v>0</v>
      </c>
      <c r="GZ31" s="94">
        <f ca="1">IF(ISNA(GZ$3),0,ROUND(INDEX(旅遊不便費率!$B$5:$CA$184,$A31,GZ$3)*$A$3,0))</f>
        <v>113</v>
      </c>
      <c r="HA31" s="94">
        <f ca="1">IF(ISNA(HA$3),0,ROUND(INDEX(旅遊不便費率!$B$5:$CA$184,$A31,HA$3)*$A$3,0))</f>
        <v>899</v>
      </c>
      <c r="HB31" s="94">
        <f ca="1">IF(ISNA(HB$3),0,ROUND(INDEX(旅遊不便費率!$B$5:$CA$184,$A31,HB$3)*$A$3,0))</f>
        <v>43</v>
      </c>
      <c r="HC31" s="94">
        <f ca="1">IF(ISNA(HC$3),0,ROUND(INDEX(旅遊不便費率!$B$5:$CA$184,$A31,HC$3)*$A$3,0))</f>
        <v>139</v>
      </c>
      <c r="HD31" s="95">
        <f t="shared" ca="1" si="27"/>
        <v>2751</v>
      </c>
      <c r="HE31" s="93">
        <f t="shared" ca="1" si="28"/>
        <v>568</v>
      </c>
      <c r="HF31" s="94"/>
      <c r="HG31" s="94"/>
      <c r="HH31" s="94">
        <f ca="1">ROUND(VLOOKUP(HH$3,費率表彙總!$F$4:$G$404,2,FALSE)*$B31*$A$2,0)</f>
        <v>0</v>
      </c>
      <c r="HI31" s="94">
        <f ca="1">ROUND(VLOOKUP(HI$3,費率表彙總!$H$4:$I$804,2,FALSE)*$B31*$A$2,0)</f>
        <v>0</v>
      </c>
      <c r="HJ31" s="94">
        <f ca="1">IF(ISNA(HJ$56),0,ROUND(INDEX(實支實付_總保費!$B$4:$AE$183,$A31,HJ$56)*$A$2,0))</f>
        <v>340</v>
      </c>
      <c r="HK31" s="94">
        <f ca="1">IF(ISNA(HK$56),0,ROUND(INDEX(重大燒燙傷_總保費!$B$4:$AE$183,$A31,HK$56)*$A$2,0))</f>
        <v>23</v>
      </c>
      <c r="HL31" s="94" t="b">
        <f ca="1">IF(HL$3&lt;&gt;0,MAX(1,ROUND(VLOOKUP(HL$3,費率表彙總!$L$4:$O$34,2,FALSE)*$B31*$A$2,0))+MAX(1,ROUND(INDEX(海突甲門診_總保費!$B$4:$GS$183,$A31,HL$56)*$A$2,0)+MAX(1,ROUND(INDEX(海突甲急診_總保費!$B$4:$GS$183,$A31,HL$56)*$A$2,0),0)))</f>
        <v>0</v>
      </c>
      <c r="HM31" s="94">
        <f ca="1">IF(HM$3&lt;&gt;0,MAX(1,ROUND(VLOOKUP(HM$3,費率表彙總!$L$4:$R$34,5,FALSE)*$B31*$A$2,0))+MAX(1,ROUND(INDEX(海突乙門診_總保費!$B$4:$GS$183,$A31,HM$56)*$A$2,0)+MAX(1,ROUND(INDEX(海突乙急診_總保費!$B$4:$GS$183,$A31,HM$56)*$A$2,0),0)))</f>
        <v>626</v>
      </c>
      <c r="HN31" s="94">
        <f ca="1">ROUND(VLOOKUP(HN$3,費率表彙總!$S$4:$T$34,2,FALSE)*$B31*$A$2,0)</f>
        <v>0</v>
      </c>
      <c r="HO31" s="94">
        <f ca="1">IF(ISNA(HO$3),0,ROUND(INDEX(旅遊不便費率!$B$5:$CA$184,$A31,HO$3)*$A$3,0))</f>
        <v>113</v>
      </c>
      <c r="HP31" s="94">
        <f ca="1">IF(ISNA(HP$3),0,ROUND(INDEX(旅遊不便費率!$B$5:$CA$184,$A31,HP$3)*$A$3,0))</f>
        <v>899</v>
      </c>
      <c r="HQ31" s="94">
        <f ca="1">IF(ISNA(HQ$3),0,ROUND(INDEX(旅遊不便費率!$B$5:$CA$184,$A31,HQ$3)*$A$3,0))</f>
        <v>43</v>
      </c>
      <c r="HR31" s="94">
        <f ca="1">IF(ISNA(HR$3),0,ROUND(INDEX(旅遊不便費率!$B$5:$CA$184,$A31,HR$3)*$A$3,0))</f>
        <v>139</v>
      </c>
      <c r="HS31" s="95">
        <f t="shared" ca="1" si="29"/>
        <v>2751</v>
      </c>
    </row>
    <row r="32" spans="1:227">
      <c r="A32" s="83">
        <v>28</v>
      </c>
      <c r="B32" s="104">
        <f>VLOOKUP(A32,費率表彙總!$A$4:$B$183,2,FALSE)</f>
        <v>0.36499999999999999</v>
      </c>
      <c r="C32" s="93">
        <f t="shared" ca="1" si="0"/>
        <v>358</v>
      </c>
      <c r="D32" s="94"/>
      <c r="E32" s="94"/>
      <c r="F32" s="94">
        <f ca="1">ROUND(VLOOKUP(F$3,費率表彙總!$F$4:$G$404,2,FALSE)*$B32*$A$2,0)</f>
        <v>0</v>
      </c>
      <c r="G32" s="94">
        <f ca="1">ROUND(VLOOKUP(G$3,費率表彙總!$H$4:$I$804,2,FALSE)*$B32*$A$2,0)</f>
        <v>0</v>
      </c>
      <c r="H32" s="94">
        <f ca="1">IF(ISNA(H$56),0,ROUND(INDEX(實支實付_總保費!$B$4:$AE$183,$A32,H$56)*$A$2,0))</f>
        <v>0</v>
      </c>
      <c r="I32" s="94">
        <f ca="1">IF(ISNA(I$56),0,ROUND(INDEX(重大燒燙傷_總保費!$B$4:$AE$183,$A32,I$56)*$A$2,0))</f>
        <v>0</v>
      </c>
      <c r="J32" s="94" t="b">
        <f ca="1">IF(J$3&lt;&gt;0,MAX(1,ROUND(VLOOKUP(J$3,費率表彙總!$L$4:$O$34,2,FALSE)*$B32*$A$2,0))+MAX(1,ROUND(INDEX(海突甲門診_總保費!$B$4:$GS$183,$A32,J$56)*$A$2,0)+MAX(1,ROUND(INDEX(海突甲急診_總保費!$B$4:$GS$183,$A32,J$56)*$A$2,0),0)))</f>
        <v>0</v>
      </c>
      <c r="K32" s="94">
        <f ca="1">IF(K$3&lt;&gt;0,MAX(1,ROUND(VLOOKUP(K$3,費率表彙總!$L$4:$R$34,5,FALSE)*$B32*$A$2,0))+MAX(1,ROUND(INDEX(海突乙門診_總保費!$B$4:$GS$183,$A32,K$56)*$A$2,0)+MAX(1,ROUND(INDEX(海突乙急診_總保費!$B$4:$GS$183,$A32,K$56)*$A$2,0),0)))</f>
        <v>333</v>
      </c>
      <c r="L32" s="94">
        <f ca="1">ROUND(VLOOKUP(L$3,費率表彙總!$S$4:$T$34,2,FALSE)*$B32*$A$2,0)</f>
        <v>0</v>
      </c>
      <c r="M32" s="94">
        <f ca="1">IF(ISNA(M$3),0,ROUND(INDEX(旅遊不便費率!$B$5:$CA$184,$A32,M$3)*$A$3,0))</f>
        <v>0</v>
      </c>
      <c r="N32" s="94">
        <f ca="1">IF(ISNA(N$3),0,ROUND(INDEX(旅遊不便費率!$B$5:$CA$184,$A32,N$3)*$A$3,0))</f>
        <v>0</v>
      </c>
      <c r="O32" s="94">
        <f ca="1">IF(ISNA(O$3),0,ROUND(INDEX(旅遊不便費率!$B$5:$CA$184,$A32,O$3)*$A$3,0))</f>
        <v>0</v>
      </c>
      <c r="P32" s="94">
        <f ca="1">IF(ISNA(P$3),0,ROUND(INDEX(旅遊不便費率!$B$5:$CA$184,$A32,P$3)*$A$3,0))</f>
        <v>0</v>
      </c>
      <c r="Q32" s="95">
        <f t="shared" ca="1" si="1"/>
        <v>691</v>
      </c>
      <c r="R32" s="93">
        <f t="shared" ca="1" si="2"/>
        <v>358</v>
      </c>
      <c r="S32" s="94"/>
      <c r="T32" s="94"/>
      <c r="U32" s="94">
        <f ca="1">ROUND(VLOOKUP(U$3,費率表彙總!$F$4:$G$404,2,FALSE)*$B32*$A$2,0)</f>
        <v>0</v>
      </c>
      <c r="V32" s="94">
        <f ca="1">ROUND(VLOOKUP(V$3,費率表彙總!$H$4:$I$804,2,FALSE)*$B32*$A$2,0)</f>
        <v>0</v>
      </c>
      <c r="W32" s="94">
        <f ca="1">IF(ISNA(W$56),0,ROUND(INDEX(實支實付_總保費!$B$4:$AE$183,$A32,W$56)*$A$2,0))</f>
        <v>0</v>
      </c>
      <c r="X32" s="94">
        <f ca="1">IF(ISNA(X$56),0,ROUND(INDEX(重大燒燙傷_總保費!$B$4:$AE$183,$A32,X$56)*$A$2,0))</f>
        <v>0</v>
      </c>
      <c r="Y32" s="94" t="b">
        <f ca="1">IF(Y$3&lt;&gt;0,MAX(1,ROUND(VLOOKUP(Y$3,費率表彙總!$L$4:$O$34,2,FALSE)*$B32*$A$2,0))+MAX(1,ROUND(INDEX(海突甲門診_總保費!$B$4:$GS$183,$A32,Y$56)*$A$2,0)+MAX(1,ROUND(INDEX(海突甲急診_總保費!$B$4:$GS$183,$A32,Y$56)*$A$2,0),0)))</f>
        <v>0</v>
      </c>
      <c r="Z32" s="94">
        <f ca="1">IF(Z$3&lt;&gt;0,MAX(1,ROUND(VLOOKUP(Z$3,費率表彙總!$L$4:$R$34,5,FALSE)*$B32*$A$2,0))+MAX(1,ROUND(INDEX(海突乙門診_總保費!$B$4:$GS$183,$A32,Z$56)*$A$2,0)+MAX(1,ROUND(INDEX(海突乙急診_總保費!$B$4:$GS$183,$A32,Z$56)*$A$2,0),0)))</f>
        <v>333</v>
      </c>
      <c r="AA32" s="94">
        <f ca="1">ROUND(VLOOKUP(AA$3,費率表彙總!$S$4:$T$34,2,FALSE)*$B32*$A$2,0)</f>
        <v>0</v>
      </c>
      <c r="AB32" s="94">
        <f ca="1">IF(ISNA(AB$3),0,ROUND(INDEX(旅遊不便費率!$B$5:$CA$184,$A32,AB$3)*$A$3,0))</f>
        <v>0</v>
      </c>
      <c r="AC32" s="94">
        <f ca="1">IF(ISNA(AC$3),0,ROUND(INDEX(旅遊不便費率!$B$5:$CA$184,$A32,AC$3)*$A$3,0))</f>
        <v>0</v>
      </c>
      <c r="AD32" s="94">
        <f ca="1">IF(ISNA(AD$3),0,ROUND(INDEX(旅遊不便費率!$B$5:$CA$184,$A32,AD$3)*$A$3,0))</f>
        <v>0</v>
      </c>
      <c r="AE32" s="94">
        <f ca="1">IF(ISNA(AE$3),0,ROUND(INDEX(旅遊不便費率!$B$5:$CA$184,$A32,AE$3)*$A$3,0))</f>
        <v>0</v>
      </c>
      <c r="AF32" s="95">
        <f t="shared" ca="1" si="3"/>
        <v>691</v>
      </c>
      <c r="AG32" s="93">
        <f t="shared" ca="1" si="4"/>
        <v>578</v>
      </c>
      <c r="AH32" s="94"/>
      <c r="AI32" s="94"/>
      <c r="AJ32" s="94">
        <f ca="1">ROUND(VLOOKUP(AJ$3,費率表彙總!$F$4:$G$404,2,FALSE)*$B32*$A$2,0)</f>
        <v>0</v>
      </c>
      <c r="AK32" s="94">
        <f ca="1">ROUND(VLOOKUP(AK$3,費率表彙總!$H$4:$I$804,2,FALSE)*$B32*$A$2,0)</f>
        <v>0</v>
      </c>
      <c r="AL32" s="94">
        <f ca="1">IF(ISNA(AL$56),0,ROUND(INDEX(實支實付_總保費!$B$4:$AE$183,$A32,AL$56)*$A$2,0))</f>
        <v>0</v>
      </c>
      <c r="AM32" s="94">
        <f ca="1">IF(ISNA(AM$56),0,ROUND(INDEX(重大燒燙傷_總保費!$B$4:$AE$183,$A32,AM$56)*$A$2,0))</f>
        <v>0</v>
      </c>
      <c r="AN32" s="94" t="b">
        <f ca="1">IF(AN$3&lt;&gt;0,MAX(1,ROUND(VLOOKUP(AN$3,費率表彙總!$L$4:$O$34,2,FALSE)*$B32*$A$2,0))+MAX(1,ROUND(INDEX(海突甲門診_總保費!$B$4:$GS$183,$A32,AN$56)*$A$2,0)+MAX(1,ROUND(INDEX(海突甲急診_總保費!$B$4:$GS$183,$A32,AN$56)*$A$2,0),0)))</f>
        <v>0</v>
      </c>
      <c r="AO32" s="94">
        <f ca="1">IF(AO$3&lt;&gt;0,MAX(1,ROUND(VLOOKUP(AO$3,費率表彙總!$L$4:$R$34,5,FALSE)*$B32*$A$2,0))+MAX(1,ROUND(INDEX(海突乙門診_總保費!$B$4:$GS$183,$A32,AO$56)*$A$2,0)+MAX(1,ROUND(INDEX(海突乙急診_總保費!$B$4:$GS$183,$A32,AO$56)*$A$2,0),0)))</f>
        <v>538</v>
      </c>
      <c r="AP32" s="94">
        <f ca="1">ROUND(VLOOKUP(AP$3,費率表彙總!$S$4:$T$34,2,FALSE)*$B32*$A$2,0)</f>
        <v>0</v>
      </c>
      <c r="AQ32" s="94">
        <f ca="1">IF(ISNA(AQ$3),0,ROUND(INDEX(旅遊不便費率!$B$5:$CA$184,$A32,AQ$3)*$A$3,0))</f>
        <v>0</v>
      </c>
      <c r="AR32" s="94">
        <f ca="1">IF(ISNA(AR$3),0,ROUND(INDEX(旅遊不便費率!$B$5:$CA$184,$A32,AR$3)*$A$3,0))</f>
        <v>0</v>
      </c>
      <c r="AS32" s="94">
        <f ca="1">IF(ISNA(AS$3),0,ROUND(INDEX(旅遊不便費率!$B$5:$CA$184,$A32,AS$3)*$A$3,0))</f>
        <v>0</v>
      </c>
      <c r="AT32" s="94">
        <f ca="1">IF(ISNA(AT$3),0,ROUND(INDEX(旅遊不便費率!$B$5:$CA$184,$A32,AT$3)*$A$3,0))</f>
        <v>0</v>
      </c>
      <c r="AU32" s="95">
        <f t="shared" ca="1" si="5"/>
        <v>1116</v>
      </c>
      <c r="AV32" s="93">
        <f t="shared" ca="1" si="6"/>
        <v>892</v>
      </c>
      <c r="AW32" s="94"/>
      <c r="AX32" s="94"/>
      <c r="AY32" s="94">
        <f ca="1">ROUND(VLOOKUP(AY$3,費率表彙總!$F$4:$G$404,2,FALSE)*$B32*$A$2,0)</f>
        <v>0</v>
      </c>
      <c r="AZ32" s="94">
        <f ca="1">ROUND(VLOOKUP(AZ$3,費率表彙總!$H$4:$I$804,2,FALSE)*$B32*$A$2,0)</f>
        <v>0</v>
      </c>
      <c r="BA32" s="94">
        <f ca="1">IF(ISNA(BA$56),0,ROUND(INDEX(實支實付_總保費!$B$4:$AE$183,$A32,BA$56)*$A$2,0))</f>
        <v>0</v>
      </c>
      <c r="BB32" s="94">
        <f ca="1">IF(ISNA(BB$56),0,ROUND(INDEX(重大燒燙傷_總保費!$B$4:$AE$183,$A32,BB$56)*$A$2,0))</f>
        <v>0</v>
      </c>
      <c r="BC32" s="94" t="b">
        <f ca="1">IF(BC$3&lt;&gt;0,MAX(1,ROUND(VLOOKUP(BC$3,費率表彙總!$L$4:$O$34,2,FALSE)*$B32*$A$2,0))+MAX(1,ROUND(INDEX(海突甲門診_總保費!$B$4:$GS$183,$A32,BC$56)*$A$2,0)+MAX(1,ROUND(INDEX(海突甲急診_總保費!$B$4:$GS$183,$A32,BC$56)*$A$2,0),0)))</f>
        <v>0</v>
      </c>
      <c r="BD32" s="94">
        <f ca="1">IF(BD$3&lt;&gt;0,MAX(1,ROUND(VLOOKUP(BD$3,費率表彙總!$L$4:$R$34,5,FALSE)*$B32*$A$2,0))+MAX(1,ROUND(INDEX(海突乙門診_總保費!$B$4:$GS$183,$A32,BD$56)*$A$2,0)+MAX(1,ROUND(INDEX(海突乙急診_總保費!$B$4:$GS$183,$A32,BD$56)*$A$2,0),0)))</f>
        <v>829</v>
      </c>
      <c r="BE32" s="94">
        <f ca="1">ROUND(VLOOKUP(BE$3,費率表彙總!$S$4:$T$34,2,FALSE)*$B32*$A$2,0)</f>
        <v>0</v>
      </c>
      <c r="BF32" s="94">
        <f ca="1">IF(ISNA(BF$3),0,ROUND(INDEX(旅遊不便費率!$B$5:$CA$184,$A32,BF$3)*$A$3,0))</f>
        <v>0</v>
      </c>
      <c r="BG32" s="94">
        <f ca="1">IF(ISNA(BG$3),0,ROUND(INDEX(旅遊不便費率!$B$5:$CA$184,$A32,BG$3)*$A$3,0))</f>
        <v>0</v>
      </c>
      <c r="BH32" s="94">
        <f ca="1">IF(ISNA(BH$3),0,ROUND(INDEX(旅遊不便費率!$B$5:$CA$184,$A32,BH$3)*$A$3,0))</f>
        <v>0</v>
      </c>
      <c r="BI32" s="94">
        <f ca="1">IF(ISNA(BI$3),0,ROUND(INDEX(旅遊不便費率!$B$5:$CA$184,$A32,BI$3)*$A$3,0))</f>
        <v>0</v>
      </c>
      <c r="BJ32" s="95">
        <f t="shared" ca="1" si="7"/>
        <v>1721</v>
      </c>
      <c r="BK32" s="93">
        <f t="shared" ca="1" si="8"/>
        <v>1088</v>
      </c>
      <c r="BL32" s="94"/>
      <c r="BM32" s="94"/>
      <c r="BN32" s="94">
        <f ca="1">ROUND(VLOOKUP(BN$3,費率表彙總!$F$4:$G$404,2,FALSE)*$B32*$A$2,0)</f>
        <v>0</v>
      </c>
      <c r="BO32" s="94">
        <f ca="1">ROUND(VLOOKUP(BO$3,費率表彙總!$H$4:$I$804,2,FALSE)*$B32*$A$2,0)</f>
        <v>0</v>
      </c>
      <c r="BP32" s="94">
        <f ca="1">IF(ISNA(BP$56),0,ROUND(INDEX(實支實付_總保費!$B$4:$AE$183,$A32,BP$56)*$A$2,0))</f>
        <v>0</v>
      </c>
      <c r="BQ32" s="94">
        <f ca="1">IF(ISNA(BQ$56),0,ROUND(INDEX(重大燒燙傷_總保費!$B$4:$AE$183,$A32,BQ$56)*$A$2,0))</f>
        <v>0</v>
      </c>
      <c r="BR32" s="94" t="b">
        <f ca="1">IF(BR$3&lt;&gt;0,MAX(1,ROUND(VLOOKUP(BR$3,費率表彙總!$L$4:$O$34,2,FALSE)*$B32*$A$2,0))+MAX(1,ROUND(INDEX(海突甲門診_總保費!$B$4:$GS$183,$A32,BR$56)*$A$2,0)+MAX(1,ROUND(INDEX(海突甲急診_總保費!$B$4:$GS$183,$A32,BR$56)*$A$2,0),0)))</f>
        <v>0</v>
      </c>
      <c r="BS32" s="94">
        <f ca="1">IF(BS$3&lt;&gt;0,MAX(1,ROUND(VLOOKUP(BS$3,費率表彙總!$L$4:$R$34,5,FALSE)*$B32*$A$2,0))+MAX(1,ROUND(INDEX(海突乙門診_總保費!$B$4:$GS$183,$A32,BS$56)*$A$2,0)+MAX(1,ROUND(INDEX(海突乙急診_總保費!$B$4:$GS$183,$A32,BS$56)*$A$2,0),0)))</f>
        <v>1013</v>
      </c>
      <c r="BT32" s="94">
        <f ca="1">ROUND(VLOOKUP(BT$3,費率表彙總!$S$4:$T$34,2,FALSE)*$B32*$A$2,0)</f>
        <v>0</v>
      </c>
      <c r="BU32" s="94">
        <f ca="1">IF(ISNA(BU$3),0,ROUND(INDEX(旅遊不便費率!$B$5:$CA$184,$A32,BU$3)*$A$3,0))</f>
        <v>0</v>
      </c>
      <c r="BV32" s="94">
        <f ca="1">IF(ISNA(BV$3),0,ROUND(INDEX(旅遊不便費率!$B$5:$CA$184,$A32,BV$3)*$A$3,0))</f>
        <v>0</v>
      </c>
      <c r="BW32" s="94">
        <f ca="1">IF(ISNA(BW$3),0,ROUND(INDEX(旅遊不便費率!$B$5:$CA$184,$A32,BW$3)*$A$3,0))</f>
        <v>0</v>
      </c>
      <c r="BX32" s="94">
        <f ca="1">IF(ISNA(BX$3),0,ROUND(INDEX(旅遊不便費率!$B$5:$CA$184,$A32,BX$3)*$A$3,0))</f>
        <v>0</v>
      </c>
      <c r="BY32" s="95">
        <f t="shared" ca="1" si="9"/>
        <v>2101</v>
      </c>
      <c r="BZ32" s="93">
        <f t="shared" ca="1" si="10"/>
        <v>243</v>
      </c>
      <c r="CA32" s="94"/>
      <c r="CB32" s="94"/>
      <c r="CC32" s="94">
        <f ca="1">ROUND(VLOOKUP(CC$3,費率表彙總!$F$4:$G$404,2,FALSE)*$B32*$A$2,0)</f>
        <v>0</v>
      </c>
      <c r="CD32" s="94">
        <f ca="1">ROUND(VLOOKUP(CD$3,費率表彙總!$H$4:$I$804,2,FALSE)*$B32*$A$2,0)</f>
        <v>0</v>
      </c>
      <c r="CE32" s="94">
        <f ca="1">IF(ISNA(CE$56),0,ROUND(INDEX(實支實付_總保費!$B$4:$AE$183,$A32,CE$56)*$A$2,0))</f>
        <v>41</v>
      </c>
      <c r="CF32" s="94">
        <f ca="1">IF(ISNA(CF$56),0,ROUND(INDEX(重大燒燙傷_總保費!$B$4:$AE$183,$A32,CF$56)*$A$2,0))</f>
        <v>3</v>
      </c>
      <c r="CG32" s="94" t="b">
        <f ca="1">IF(CG$3&lt;&gt;0,MAX(1,ROUND(VLOOKUP(CG$3,費率表彙總!$L$4:$O$34,2,FALSE)*$B32*$A$2,0))+MAX(1,ROUND(INDEX(海突甲門診_總保費!$B$4:$GS$183,$A32,CG$56)*$A$2,0)+MAX(1,ROUND(INDEX(海突甲急診_總保費!$B$4:$GS$183,$A32,CG$56)*$A$2,0),0)))</f>
        <v>0</v>
      </c>
      <c r="CH32" s="94" t="b">
        <f ca="1">IF(CH$3&lt;&gt;0,MAX(1,ROUND(VLOOKUP(CH$3,費率表彙總!$L$4:$R$34,5,FALSE)*$B32*$A$2,0))+MAX(1,ROUND(INDEX(海突乙門診_總保費!$B$4:$GS$183,$A32,CH$56)*$A$2,0)+MAX(1,ROUND(INDEX(海突乙急診_總保費!$B$4:$GS$183,$A32,CH$56)*$A$2,0),0)))</f>
        <v>0</v>
      </c>
      <c r="CI32" s="94">
        <f ca="1">ROUND(VLOOKUP(CI$3,費率表彙總!$S$4:$T$34,2,FALSE)*$B32*$A$2,0)</f>
        <v>0</v>
      </c>
      <c r="CJ32" s="94">
        <f ca="1">IF(ISNA(CJ$3),0,ROUND(INDEX(旅遊不便費率!$B$5:$CA$184,$A32,CJ$3)*$A$3,0))</f>
        <v>115</v>
      </c>
      <c r="CK32" s="94">
        <f ca="1">IF(ISNA(CK$3),0,ROUND(INDEX(旅遊不便費率!$B$5:$CA$184,$A32,CK$3)*$A$3,0))</f>
        <v>585</v>
      </c>
      <c r="CL32" s="94">
        <f ca="1">IF(ISNA(CL$3),0,ROUND(INDEX(旅遊不便費率!$B$5:$CA$184,$A32,CL$3)*$A$3,0))</f>
        <v>19</v>
      </c>
      <c r="CM32" s="94">
        <f ca="1">IF(ISNA(CM$3),0,ROUND(INDEX(旅遊不便費率!$B$5:$CA$184,$A32,CM$3)*$A$3,0))</f>
        <v>74</v>
      </c>
      <c r="CN32" s="95">
        <f t="shared" ca="1" si="11"/>
        <v>1080</v>
      </c>
      <c r="CO32" s="93">
        <f t="shared" ca="1" si="12"/>
        <v>358</v>
      </c>
      <c r="CP32" s="94"/>
      <c r="CQ32" s="94"/>
      <c r="CR32" s="94">
        <f ca="1">ROUND(VLOOKUP(CR$3,費率表彙總!$F$4:$G$404,2,FALSE)*$B32*$A$2,0)</f>
        <v>0</v>
      </c>
      <c r="CS32" s="94">
        <f ca="1">ROUND(VLOOKUP(CS$3,費率表彙總!$H$4:$I$804,2,FALSE)*$B32*$A$2,0)</f>
        <v>0</v>
      </c>
      <c r="CT32" s="94">
        <f ca="1">IF(ISNA(CT$56),0,ROUND(INDEX(實支實付_總保費!$B$4:$AE$183,$A32,CT$56)*$A$2,0))</f>
        <v>41</v>
      </c>
      <c r="CU32" s="94">
        <f ca="1">IF(ISNA(CU$56),0,ROUND(INDEX(重大燒燙傷_總保費!$B$4:$AE$183,$A32,CU$56)*$A$2,0))</f>
        <v>3</v>
      </c>
      <c r="CV32" s="94" t="b">
        <f ca="1">IF(CV$3&lt;&gt;0,MAX(1,ROUND(VLOOKUP(CV$3,費率表彙總!$L$4:$O$34,2,FALSE)*$B32*$A$2,0))+MAX(1,ROUND(INDEX(海突甲門診_總保費!$B$4:$GS$183,$A32,CV$56)*$A$2,0)+MAX(1,ROUND(INDEX(海突甲急診_總保費!$B$4:$GS$183,$A32,CV$56)*$A$2,0),0)))</f>
        <v>0</v>
      </c>
      <c r="CW32" s="94" t="b">
        <f ca="1">IF(CW$3&lt;&gt;0,MAX(1,ROUND(VLOOKUP(CW$3,費率表彙總!$L$4:$R$34,5,FALSE)*$B32*$A$2,0))+MAX(1,ROUND(INDEX(海突乙門診_總保費!$B$4:$GS$183,$A32,CW$56)*$A$2,0)+MAX(1,ROUND(INDEX(海突乙急診_總保費!$B$4:$GS$183,$A32,CW$56)*$A$2,0),0)))</f>
        <v>0</v>
      </c>
      <c r="CX32" s="94">
        <f ca="1">ROUND(VLOOKUP(CX$3,費率表彙總!$S$4:$T$34,2,FALSE)*$B32*$A$2,0)</f>
        <v>0</v>
      </c>
      <c r="CY32" s="94">
        <f ca="1">IF(ISNA(CY$3),0,ROUND(INDEX(旅遊不便費率!$B$5:$CA$184,$A32,CY$3)*$A$3,0))</f>
        <v>115</v>
      </c>
      <c r="CZ32" s="94">
        <f ca="1">IF(ISNA(CZ$3),0,ROUND(INDEX(旅遊不便費率!$B$5:$CA$184,$A32,CZ$3)*$A$3,0))</f>
        <v>585</v>
      </c>
      <c r="DA32" s="94">
        <f ca="1">IF(ISNA(DA$3),0,ROUND(INDEX(旅遊不便費率!$B$5:$CA$184,$A32,DA$3)*$A$3,0))</f>
        <v>19</v>
      </c>
      <c r="DB32" s="94">
        <f ca="1">IF(ISNA(DB$3),0,ROUND(INDEX(旅遊不便費率!$B$5:$CA$184,$A32,DB$3)*$A$3,0))</f>
        <v>74</v>
      </c>
      <c r="DC32" s="95">
        <f t="shared" ca="1" si="13"/>
        <v>1195</v>
      </c>
      <c r="DD32" s="93">
        <f t="shared" ca="1" si="14"/>
        <v>578</v>
      </c>
      <c r="DE32" s="94"/>
      <c r="DF32" s="94"/>
      <c r="DG32" s="94">
        <f ca="1">ROUND(VLOOKUP(DG$3,費率表彙總!$F$4:$G$404,2,FALSE)*$B32*$A$2,0)</f>
        <v>0</v>
      </c>
      <c r="DH32" s="94">
        <f ca="1">ROUND(VLOOKUP(DH$3,費率表彙總!$H$4:$I$804,2,FALSE)*$B32*$A$2,0)</f>
        <v>0</v>
      </c>
      <c r="DI32" s="94">
        <f ca="1">IF(ISNA(DI$56),0,ROUND(INDEX(實支實付_總保費!$B$4:$AE$183,$A32,DI$56)*$A$2,0))</f>
        <v>41</v>
      </c>
      <c r="DJ32" s="94">
        <f ca="1">IF(ISNA(DJ$56),0,ROUND(INDEX(重大燒燙傷_總保費!$B$4:$AE$183,$A32,DJ$56)*$A$2,0))</f>
        <v>3</v>
      </c>
      <c r="DK32" s="94" t="b">
        <f ca="1">IF(DK$3&lt;&gt;0,MAX(1,ROUND(VLOOKUP(DK$3,費率表彙總!$L$4:$O$34,2,FALSE)*$B32*$A$2,0))+MAX(1,ROUND(INDEX(海突甲門診_總保費!$B$4:$GS$183,$A32,DK$56)*$A$2,0)+MAX(1,ROUND(INDEX(海突甲急診_總保費!$B$4:$GS$183,$A32,DK$56)*$A$2,0),0)))</f>
        <v>0</v>
      </c>
      <c r="DL32" s="94" t="b">
        <f ca="1">IF(DL$3&lt;&gt;0,MAX(1,ROUND(VLOOKUP(DL$3,費率表彙總!$L$4:$R$34,5,FALSE)*$B32*$A$2,0))+MAX(1,ROUND(INDEX(海突乙門診_總保費!$B$4:$GS$183,$A32,DL$56)*$A$2,0)+MAX(1,ROUND(INDEX(海突乙急診_總保費!$B$4:$GS$183,$A32,DL$56)*$A$2,0),0)))</f>
        <v>0</v>
      </c>
      <c r="DM32" s="94">
        <f ca="1">ROUND(VLOOKUP(DM$3,費率表彙總!$S$4:$T$34,2,FALSE)*$B32*$A$2,0)</f>
        <v>0</v>
      </c>
      <c r="DN32" s="94">
        <f ca="1">IF(ISNA(DN$3),0,ROUND(INDEX(旅遊不便費率!$B$5:$CA$184,$A32,DN$3)*$A$3,0))</f>
        <v>115</v>
      </c>
      <c r="DO32" s="94">
        <f ca="1">IF(ISNA(DO$3),0,ROUND(INDEX(旅遊不便費率!$B$5:$CA$184,$A32,DO$3)*$A$3,0))</f>
        <v>585</v>
      </c>
      <c r="DP32" s="94">
        <f ca="1">IF(ISNA(DP$3),0,ROUND(INDEX(旅遊不便費率!$B$5:$CA$184,$A32,DP$3)*$A$3,0))</f>
        <v>19</v>
      </c>
      <c r="DQ32" s="94">
        <f ca="1">IF(ISNA(DQ$3),0,ROUND(INDEX(旅遊不便費率!$B$5:$CA$184,$A32,DQ$3)*$A$3,0))</f>
        <v>74</v>
      </c>
      <c r="DR32" s="95">
        <f t="shared" ca="1" si="15"/>
        <v>1415</v>
      </c>
      <c r="DS32" s="93">
        <f t="shared" ca="1" si="16"/>
        <v>892</v>
      </c>
      <c r="DT32" s="94"/>
      <c r="DU32" s="94"/>
      <c r="DV32" s="94">
        <f ca="1">ROUND(VLOOKUP(DV$3,費率表彙總!$F$4:$G$404,2,FALSE)*$B32*$A$2,0)</f>
        <v>0</v>
      </c>
      <c r="DW32" s="94">
        <f ca="1">ROUND(VLOOKUP(DW$3,費率表彙總!$H$4:$I$804,2,FALSE)*$B32*$A$2,0)</f>
        <v>0</v>
      </c>
      <c r="DX32" s="94">
        <f ca="1">IF(ISNA(DX$56),0,ROUND(INDEX(實支實付_總保費!$B$4:$AE$183,$A32,DX$56)*$A$2,0))</f>
        <v>41</v>
      </c>
      <c r="DY32" s="94">
        <f ca="1">IF(ISNA(DY$56),0,ROUND(INDEX(重大燒燙傷_總保費!$B$4:$AE$183,$A32,DY$56)*$A$2,0))</f>
        <v>3</v>
      </c>
      <c r="DZ32" s="94" t="b">
        <f ca="1">IF(DZ$3&lt;&gt;0,MAX(1,ROUND(VLOOKUP(DZ$3,費率表彙總!$L$4:$O$34,2,FALSE)*$B32*$A$2,0))+MAX(1,ROUND(INDEX(海突甲門診_總保費!$B$4:$GS$183,$A32,DZ$56)*$A$2,0)+MAX(1,ROUND(INDEX(海突甲急診_總保費!$B$4:$GS$183,$A32,DZ$56)*$A$2,0),0)))</f>
        <v>0</v>
      </c>
      <c r="EA32" s="94" t="b">
        <f ca="1">IF(EA$3&lt;&gt;0,MAX(1,ROUND(VLOOKUP(EA$3,費率表彙總!$L$4:$R$34,5,FALSE)*$B32*$A$2,0))+MAX(1,ROUND(INDEX(海突乙門診_總保費!$B$4:$GS$183,$A32,EA$56)*$A$2,0)+MAX(1,ROUND(INDEX(海突乙急診_總保費!$B$4:$GS$183,$A32,EA$56)*$A$2,0),0)))</f>
        <v>0</v>
      </c>
      <c r="EB32" s="94">
        <f ca="1">ROUND(VLOOKUP(EB$3,費率表彙總!$S$4:$T$34,2,FALSE)*$B32*$A$2,0)</f>
        <v>0</v>
      </c>
      <c r="EC32" s="94">
        <f ca="1">IF(ISNA(EC$3),0,ROUND(INDEX(旅遊不便費率!$B$5:$CA$184,$A32,EC$3)*$A$3,0))</f>
        <v>115</v>
      </c>
      <c r="ED32" s="94">
        <f ca="1">IF(ISNA(ED$3),0,ROUND(INDEX(旅遊不便費率!$B$5:$CA$184,$A32,ED$3)*$A$3,0))</f>
        <v>585</v>
      </c>
      <c r="EE32" s="94">
        <f ca="1">IF(ISNA(EE$3),0,ROUND(INDEX(旅遊不便費率!$B$5:$CA$184,$A32,EE$3)*$A$3,0))</f>
        <v>19</v>
      </c>
      <c r="EF32" s="94">
        <f ca="1">IF(ISNA(EF$3),0,ROUND(INDEX(旅遊不便費率!$B$5:$CA$184,$A32,EF$3)*$A$3,0))</f>
        <v>74</v>
      </c>
      <c r="EG32" s="95">
        <f t="shared" ca="1" si="17"/>
        <v>1729</v>
      </c>
      <c r="EH32" s="93">
        <f t="shared" ca="1" si="18"/>
        <v>1088</v>
      </c>
      <c r="EI32" s="94"/>
      <c r="EJ32" s="94"/>
      <c r="EK32" s="94">
        <f ca="1">ROUND(VLOOKUP(EK$3,費率表彙總!$F$4:$G$404,2,FALSE)*$B32*$A$2,0)</f>
        <v>0</v>
      </c>
      <c r="EL32" s="94">
        <f ca="1">ROUND(VLOOKUP(EL$3,費率表彙總!$H$4:$I$804,2,FALSE)*$B32*$A$2,0)</f>
        <v>0</v>
      </c>
      <c r="EM32" s="94">
        <f ca="1">IF(ISNA(EM$56),0,ROUND(INDEX(實支實付_總保費!$B$4:$AE$183,$A32,EM$56)*$A$2,0))</f>
        <v>41</v>
      </c>
      <c r="EN32" s="94">
        <f ca="1">IF(ISNA(EN$56),0,ROUND(INDEX(重大燒燙傷_總保費!$B$4:$AE$183,$A32,EN$56)*$A$2,0))</f>
        <v>3</v>
      </c>
      <c r="EO32" s="94" t="b">
        <f ca="1">IF(EO$3&lt;&gt;0,MAX(1,ROUND(VLOOKUP(EO$3,費率表彙總!$L$4:$O$34,2,FALSE)*$B32*$A$2,0))+MAX(1,ROUND(INDEX(海突甲門診_總保費!$B$4:$GS$183,$A32,EO$56)*$A$2,0)+MAX(1,ROUND(INDEX(海突甲急診_總保費!$B$4:$GS$183,$A32,EO$56)*$A$2,0),0)))</f>
        <v>0</v>
      </c>
      <c r="EP32" s="94" t="b">
        <f ca="1">IF(EP$3&lt;&gt;0,MAX(1,ROUND(VLOOKUP(EP$3,費率表彙總!$L$4:$R$34,5,FALSE)*$B32*$A$2,0))+MAX(1,ROUND(INDEX(海突乙門診_總保費!$B$4:$GS$183,$A32,EP$56)*$A$2,0)+MAX(1,ROUND(INDEX(海突乙急診_總保費!$B$4:$GS$183,$A32,EP$56)*$A$2,0),0)))</f>
        <v>0</v>
      </c>
      <c r="EQ32" s="94">
        <f ca="1">ROUND(VLOOKUP(EQ$3,費率表彙總!$S$4:$T$34,2,FALSE)*$B32*$A$2,0)</f>
        <v>0</v>
      </c>
      <c r="ER32" s="94">
        <f ca="1">IF(ISNA(ER$3),0,ROUND(INDEX(旅遊不便費率!$B$5:$CA$184,$A32,ER$3)*$A$3,0))</f>
        <v>115</v>
      </c>
      <c r="ES32" s="94">
        <f ca="1">IF(ISNA(ES$3),0,ROUND(INDEX(旅遊不便費率!$B$5:$CA$184,$A32,ES$3)*$A$3,0))</f>
        <v>585</v>
      </c>
      <c r="ET32" s="94">
        <f ca="1">IF(ISNA(ET$3),0,ROUND(INDEX(旅遊不便費率!$B$5:$CA$184,$A32,ET$3)*$A$3,0))</f>
        <v>19</v>
      </c>
      <c r="EU32" s="94">
        <f ca="1">IF(ISNA(EU$3),0,ROUND(INDEX(旅遊不便費率!$B$5:$CA$184,$A32,EU$3)*$A$3,0))</f>
        <v>74</v>
      </c>
      <c r="EV32" s="95">
        <f t="shared" ca="1" si="19"/>
        <v>1925</v>
      </c>
      <c r="EW32" s="93">
        <f t="shared" ca="1" si="20"/>
        <v>790</v>
      </c>
      <c r="EX32" s="94"/>
      <c r="EY32" s="94"/>
      <c r="EZ32" s="94">
        <f ca="1">ROUND(VLOOKUP(EZ$3,費率表彙總!$F$4:$G$404,2,FALSE)*$B32*$A$2,0)</f>
        <v>0</v>
      </c>
      <c r="FA32" s="94">
        <f ca="1">ROUND(VLOOKUP(FA$3,費率表彙總!$H$4:$I$804,2,FALSE)*$B32*$A$2,0)</f>
        <v>0</v>
      </c>
      <c r="FB32" s="94">
        <f ca="1">IF(ISNA(FB$56),0,ROUND(INDEX(實支實付_總保費!$B$4:$AE$183,$A32,FB$56)*$A$2,0))</f>
        <v>523</v>
      </c>
      <c r="FC32" s="94">
        <f ca="1">IF(ISNA(FC$56),0,ROUND(INDEX(重大燒燙傷_總保費!$B$4:$AE$183,$A32,FC$56)*$A$2,0))</f>
        <v>34</v>
      </c>
      <c r="FD32" s="94" t="b">
        <f ca="1">IF(FD$3&lt;&gt;0,MAX(1,ROUND(VLOOKUP(FD$3,費率表彙總!$L$4:$O$34,2,FALSE)*$B32*$A$2,0))+MAX(1,ROUND(INDEX(海突甲門診_總保費!$B$4:$GS$183,$A32,FD$56)*$A$2,0)+MAX(1,ROUND(INDEX(海突甲急診_總保費!$B$4:$GS$183,$A32,FD$56)*$A$2,0),0)))</f>
        <v>0</v>
      </c>
      <c r="FE32" s="94">
        <f ca="1">IF(FE$3&lt;&gt;0,MAX(1,ROUND(VLOOKUP(FE$3,費率表彙總!$L$4:$R$34,5,FALSE)*$B32*$A$2,0))+MAX(1,ROUND(INDEX(海突乙門診_總保費!$B$4:$GS$183,$A32,FE$56)*$A$2,0)+MAX(1,ROUND(INDEX(海突乙急診_總保費!$B$4:$GS$183,$A32,FE$56)*$A$2,0),0)))</f>
        <v>1213</v>
      </c>
      <c r="FF32" s="94">
        <f ca="1">ROUND(VLOOKUP(FF$3,費率表彙總!$S$4:$T$34,2,FALSE)*$B32*$A$2,0)</f>
        <v>0</v>
      </c>
      <c r="FG32" s="94">
        <f ca="1">IF(ISNA(FG$3),0,ROUND(INDEX(旅遊不便費率!$B$5:$CA$184,$A32,FG$3)*$A$3,0))</f>
        <v>115</v>
      </c>
      <c r="FH32" s="94">
        <f ca="1">IF(ISNA(FH$3),0,ROUND(INDEX(旅遊不便費率!$B$5:$CA$184,$A32,FH$3)*$A$3,0))</f>
        <v>914</v>
      </c>
      <c r="FI32" s="94">
        <f ca="1">IF(ISNA(FI$3),0,ROUND(INDEX(旅遊不便費率!$B$5:$CA$184,$A32,FI$3)*$A$3,0))</f>
        <v>44</v>
      </c>
      <c r="FJ32" s="94">
        <f ca="1">IF(ISNA(FJ$3),0,ROUND(INDEX(旅遊不便費率!$B$5:$CA$184,$A32,FJ$3)*$A$3,0))</f>
        <v>141</v>
      </c>
      <c r="FK32" s="95">
        <f t="shared" ca="1" si="21"/>
        <v>3774</v>
      </c>
      <c r="FL32" s="93">
        <f t="shared" ca="1" si="22"/>
        <v>358</v>
      </c>
      <c r="FM32" s="94"/>
      <c r="FN32" s="94"/>
      <c r="FO32" s="94">
        <f ca="1">ROUND(VLOOKUP(FO$3,費率表彙總!$F$4:$G$404,2,FALSE)*$B32*$A$2,0)</f>
        <v>0</v>
      </c>
      <c r="FP32" s="94">
        <f ca="1">ROUND(VLOOKUP(FP$3,費率表彙總!$H$4:$I$804,2,FALSE)*$B32*$A$2,0)</f>
        <v>0</v>
      </c>
      <c r="FQ32" s="94">
        <f ca="1">IF(ISNA(FQ$56),0,ROUND(INDEX(實支實付_總保費!$B$4:$AE$183,$A32,FQ$56)*$A$2,0))</f>
        <v>113</v>
      </c>
      <c r="FR32" s="94">
        <f ca="1">IF(ISNA(FR$56),0,ROUND(INDEX(重大燒燙傷_總保費!$B$4:$AE$183,$A32,FR$56)*$A$2,0))</f>
        <v>8</v>
      </c>
      <c r="FS32" s="94" t="b">
        <f ca="1">IF(FS$3&lt;&gt;0,MAX(1,ROUND(VLOOKUP(FS$3,費率表彙總!$L$4:$O$34,2,FALSE)*$B32*$A$2,0))+MAX(1,ROUND(INDEX(海突甲門診_總保費!$B$4:$GS$183,$A32,FS$56)*$A$2,0)+MAX(1,ROUND(INDEX(海突甲急診_總保費!$B$4:$GS$183,$A32,FS$56)*$A$2,0),0)))</f>
        <v>0</v>
      </c>
      <c r="FT32" s="94">
        <f ca="1">IF(FT$3&lt;&gt;0,MAX(1,ROUND(VLOOKUP(FT$3,費率表彙總!$L$4:$R$34,5,FALSE)*$B32*$A$2,0))+MAX(1,ROUND(INDEX(海突乙門診_總保費!$B$4:$GS$183,$A32,FT$56)*$A$2,0)+MAX(1,ROUND(INDEX(海突乙急診_總保費!$B$4:$GS$183,$A32,FT$56)*$A$2,0),0)))</f>
        <v>636</v>
      </c>
      <c r="FU32" s="94">
        <f ca="1">ROUND(VLOOKUP(FU$3,費率表彙總!$S$4:$T$34,2,FALSE)*$B32*$A$2,0)</f>
        <v>0</v>
      </c>
      <c r="FV32" s="94">
        <f ca="1">IF(ISNA(FV$3),0,ROUND(INDEX(旅遊不便費率!$B$5:$CA$184,$A32,FV$3)*$A$3,0))</f>
        <v>115</v>
      </c>
      <c r="FW32" s="94">
        <f ca="1">IF(ISNA(FW$3),0,ROUND(INDEX(旅遊不便費率!$B$5:$CA$184,$A32,FW$3)*$A$3,0))</f>
        <v>914</v>
      </c>
      <c r="FX32" s="94">
        <f ca="1">IF(ISNA(FX$3),0,ROUND(INDEX(旅遊不便費率!$B$5:$CA$184,$A32,FX$3)*$A$3,0))</f>
        <v>44</v>
      </c>
      <c r="FY32" s="94">
        <f ca="1">IF(ISNA(FY$3),0,ROUND(INDEX(旅遊不便費率!$B$5:$CA$184,$A32,FY$3)*$A$3,0))</f>
        <v>141</v>
      </c>
      <c r="FZ32" s="95">
        <f t="shared" ca="1" si="23"/>
        <v>2329</v>
      </c>
      <c r="GA32" s="93">
        <f t="shared" ca="1" si="24"/>
        <v>578</v>
      </c>
      <c r="GB32" s="94"/>
      <c r="GC32" s="94"/>
      <c r="GD32" s="94">
        <f ca="1">ROUND(VLOOKUP(GD$3,費率表彙總!$F$4:$G$404,2,FALSE)*$B32*$A$2,0)</f>
        <v>0</v>
      </c>
      <c r="GE32" s="94">
        <f ca="1">ROUND(VLOOKUP(GE$3,費率表彙總!$H$4:$I$804,2,FALSE)*$B32*$A$2,0)</f>
        <v>0</v>
      </c>
      <c r="GF32" s="94">
        <f ca="1">IF(ISNA(GF$56),0,ROUND(INDEX(實支實付_總保費!$B$4:$AE$183,$A32,GF$56)*$A$2,0))</f>
        <v>184</v>
      </c>
      <c r="GG32" s="94">
        <f ca="1">IF(ISNA(GG$56),0,ROUND(INDEX(重大燒燙傷_總保費!$B$4:$AE$183,$A32,GG$56)*$A$2,0))</f>
        <v>12</v>
      </c>
      <c r="GH32" s="94" t="b">
        <f ca="1">IF(GH$3&lt;&gt;0,MAX(1,ROUND(VLOOKUP(GH$3,費率表彙總!$L$4:$O$34,2,FALSE)*$B32*$A$2,0))+MAX(1,ROUND(INDEX(海突甲門診_總保費!$B$4:$GS$183,$A32,GH$56)*$A$2,0)+MAX(1,ROUND(INDEX(海突甲急診_總保費!$B$4:$GS$183,$A32,GH$56)*$A$2,0),0)))</f>
        <v>0</v>
      </c>
      <c r="GI32" s="94">
        <f ca="1">IF(GI$3&lt;&gt;0,MAX(1,ROUND(VLOOKUP(GI$3,費率表彙總!$L$4:$R$34,5,FALSE)*$B32*$A$2,0))+MAX(1,ROUND(INDEX(海突乙門診_總保費!$B$4:$GS$183,$A32,GI$56)*$A$2,0)+MAX(1,ROUND(INDEX(海突乙急診_總保費!$B$4:$GS$183,$A32,GI$56)*$A$2,0),0)))</f>
        <v>1013</v>
      </c>
      <c r="GJ32" s="94">
        <f ca="1">ROUND(VLOOKUP(GJ$3,費率表彙總!$S$4:$T$34,2,FALSE)*$B32*$A$2,0)</f>
        <v>0</v>
      </c>
      <c r="GK32" s="94">
        <f ca="1">IF(ISNA(GK$3),0,ROUND(INDEX(旅遊不便費率!$B$5:$CA$184,$A32,GK$3)*$A$3,0))</f>
        <v>115</v>
      </c>
      <c r="GL32" s="94">
        <f ca="1">IF(ISNA(GL$3),0,ROUND(INDEX(旅遊不便費率!$B$5:$CA$184,$A32,GL$3)*$A$3,0))</f>
        <v>914</v>
      </c>
      <c r="GM32" s="94">
        <f ca="1">IF(ISNA(GM$3),0,ROUND(INDEX(旅遊不便費率!$B$5:$CA$184,$A32,GM$3)*$A$3,0))</f>
        <v>44</v>
      </c>
      <c r="GN32" s="94">
        <f ca="1">IF(ISNA(GN$3),0,ROUND(INDEX(旅遊不便費率!$B$5:$CA$184,$A32,GN$3)*$A$3,0))</f>
        <v>141</v>
      </c>
      <c r="GO32" s="95">
        <f t="shared" ca="1" si="25"/>
        <v>3001</v>
      </c>
      <c r="GP32" s="93">
        <f t="shared" ca="1" si="26"/>
        <v>578</v>
      </c>
      <c r="GQ32" s="94"/>
      <c r="GR32" s="94"/>
      <c r="GS32" s="94">
        <f ca="1">ROUND(VLOOKUP(GS$3,費率表彙總!$F$4:$G$404,2,FALSE)*$B32*$A$2,0)</f>
        <v>0</v>
      </c>
      <c r="GT32" s="94">
        <f ca="1">ROUND(VLOOKUP(GT$3,費率表彙總!$H$4:$I$804,2,FALSE)*$B32*$A$2,0)</f>
        <v>0</v>
      </c>
      <c r="GU32" s="94">
        <f ca="1">IF(ISNA(GU$56),0,ROUND(INDEX(實支實付_總保費!$B$4:$AE$183,$A32,GU$56)*$A$2,0))</f>
        <v>346</v>
      </c>
      <c r="GV32" s="94">
        <f ca="1">IF(ISNA(GV$56),0,ROUND(INDEX(重大燒燙傷_總保費!$B$4:$AE$183,$A32,GV$56)*$A$2,0))</f>
        <v>23</v>
      </c>
      <c r="GW32" s="94" t="b">
        <f ca="1">IF(GW$3&lt;&gt;0,MAX(1,ROUND(VLOOKUP(GW$3,費率表彙總!$L$4:$O$34,2,FALSE)*$B32*$A$2,0))+MAX(1,ROUND(INDEX(海突甲門診_總保費!$B$4:$GS$183,$A32,GW$56)*$A$2,0)+MAX(1,ROUND(INDEX(海突甲急診_總保費!$B$4:$GS$183,$A32,GW$56)*$A$2,0),0)))</f>
        <v>0</v>
      </c>
      <c r="GX32" s="94">
        <f ca="1">IF(GX$3&lt;&gt;0,MAX(1,ROUND(VLOOKUP(GX$3,費率表彙總!$L$4:$R$34,5,FALSE)*$B32*$A$2,0))+MAX(1,ROUND(INDEX(海突乙門診_總保費!$B$4:$GS$183,$A32,GX$56)*$A$2,0)+MAX(1,ROUND(INDEX(海突乙急診_總保費!$B$4:$GS$183,$A32,GX$56)*$A$2,0),0)))</f>
        <v>636</v>
      </c>
      <c r="GY32" s="94">
        <f ca="1">ROUND(VLOOKUP(GY$3,費率表彙總!$S$4:$T$34,2,FALSE)*$B32*$A$2,0)</f>
        <v>0</v>
      </c>
      <c r="GZ32" s="94">
        <f ca="1">IF(ISNA(GZ$3),0,ROUND(INDEX(旅遊不便費率!$B$5:$CA$184,$A32,GZ$3)*$A$3,0))</f>
        <v>115</v>
      </c>
      <c r="HA32" s="94">
        <f ca="1">IF(ISNA(HA$3),0,ROUND(INDEX(旅遊不便費率!$B$5:$CA$184,$A32,HA$3)*$A$3,0))</f>
        <v>914</v>
      </c>
      <c r="HB32" s="94">
        <f ca="1">IF(ISNA(HB$3),0,ROUND(INDEX(旅遊不便費率!$B$5:$CA$184,$A32,HB$3)*$A$3,0))</f>
        <v>44</v>
      </c>
      <c r="HC32" s="94">
        <f ca="1">IF(ISNA(HC$3),0,ROUND(INDEX(旅遊不便費率!$B$5:$CA$184,$A32,HC$3)*$A$3,0))</f>
        <v>141</v>
      </c>
      <c r="HD32" s="95">
        <f t="shared" ca="1" si="27"/>
        <v>2797</v>
      </c>
      <c r="HE32" s="93">
        <f t="shared" ca="1" si="28"/>
        <v>578</v>
      </c>
      <c r="HF32" s="94"/>
      <c r="HG32" s="94"/>
      <c r="HH32" s="94">
        <f ca="1">ROUND(VLOOKUP(HH$3,費率表彙總!$F$4:$G$404,2,FALSE)*$B32*$A$2,0)</f>
        <v>0</v>
      </c>
      <c r="HI32" s="94">
        <f ca="1">ROUND(VLOOKUP(HI$3,費率表彙總!$H$4:$I$804,2,FALSE)*$B32*$A$2,0)</f>
        <v>0</v>
      </c>
      <c r="HJ32" s="94">
        <f ca="1">IF(ISNA(HJ$56),0,ROUND(INDEX(實支實付_總保費!$B$4:$AE$183,$A32,HJ$56)*$A$2,0))</f>
        <v>346</v>
      </c>
      <c r="HK32" s="94">
        <f ca="1">IF(ISNA(HK$56),0,ROUND(INDEX(重大燒燙傷_總保費!$B$4:$AE$183,$A32,HK$56)*$A$2,0))</f>
        <v>23</v>
      </c>
      <c r="HL32" s="94" t="b">
        <f ca="1">IF(HL$3&lt;&gt;0,MAX(1,ROUND(VLOOKUP(HL$3,費率表彙總!$L$4:$O$34,2,FALSE)*$B32*$A$2,0))+MAX(1,ROUND(INDEX(海突甲門診_總保費!$B$4:$GS$183,$A32,HL$56)*$A$2,0)+MAX(1,ROUND(INDEX(海突甲急診_總保費!$B$4:$GS$183,$A32,HL$56)*$A$2,0),0)))</f>
        <v>0</v>
      </c>
      <c r="HM32" s="94">
        <f ca="1">IF(HM$3&lt;&gt;0,MAX(1,ROUND(VLOOKUP(HM$3,費率表彙總!$L$4:$R$34,5,FALSE)*$B32*$A$2,0))+MAX(1,ROUND(INDEX(海突乙門診_總保費!$B$4:$GS$183,$A32,HM$56)*$A$2,0)+MAX(1,ROUND(INDEX(海突乙急診_總保費!$B$4:$GS$183,$A32,HM$56)*$A$2,0),0)))</f>
        <v>636</v>
      </c>
      <c r="HN32" s="94">
        <f ca="1">ROUND(VLOOKUP(HN$3,費率表彙總!$S$4:$T$34,2,FALSE)*$B32*$A$2,0)</f>
        <v>0</v>
      </c>
      <c r="HO32" s="94">
        <f ca="1">IF(ISNA(HO$3),0,ROUND(INDEX(旅遊不便費率!$B$5:$CA$184,$A32,HO$3)*$A$3,0))</f>
        <v>115</v>
      </c>
      <c r="HP32" s="94">
        <f ca="1">IF(ISNA(HP$3),0,ROUND(INDEX(旅遊不便費率!$B$5:$CA$184,$A32,HP$3)*$A$3,0))</f>
        <v>914</v>
      </c>
      <c r="HQ32" s="94">
        <f ca="1">IF(ISNA(HQ$3),0,ROUND(INDEX(旅遊不便費率!$B$5:$CA$184,$A32,HQ$3)*$A$3,0))</f>
        <v>44</v>
      </c>
      <c r="HR32" s="94">
        <f ca="1">IF(ISNA(HR$3),0,ROUND(INDEX(旅遊不便費率!$B$5:$CA$184,$A32,HR$3)*$A$3,0))</f>
        <v>141</v>
      </c>
      <c r="HS32" s="95">
        <f t="shared" ca="1" si="29"/>
        <v>2797</v>
      </c>
    </row>
    <row r="33" spans="1:227">
      <c r="A33" s="83">
        <v>29</v>
      </c>
      <c r="B33" s="104">
        <f>VLOOKUP(A33,費率表彙總!$A$4:$B$183,2,FALSE)</f>
        <v>0.372</v>
      </c>
      <c r="C33" s="93">
        <f t="shared" ca="1" si="0"/>
        <v>364</v>
      </c>
      <c r="D33" s="94"/>
      <c r="E33" s="94"/>
      <c r="F33" s="94">
        <f ca="1">ROUND(VLOOKUP(F$3,費率表彙總!$F$4:$G$404,2,FALSE)*$B33*$A$2,0)</f>
        <v>0</v>
      </c>
      <c r="G33" s="94">
        <f ca="1">ROUND(VLOOKUP(G$3,費率表彙總!$H$4:$I$804,2,FALSE)*$B33*$A$2,0)</f>
        <v>0</v>
      </c>
      <c r="H33" s="94">
        <f ca="1">IF(ISNA(H$56),0,ROUND(INDEX(實支實付_總保費!$B$4:$AE$183,$A33,H$56)*$A$2,0))</f>
        <v>0</v>
      </c>
      <c r="I33" s="94">
        <f ca="1">IF(ISNA(I$56),0,ROUND(INDEX(重大燒燙傷_總保費!$B$4:$AE$183,$A33,I$56)*$A$2,0))</f>
        <v>0</v>
      </c>
      <c r="J33" s="94" t="b">
        <f ca="1">IF(J$3&lt;&gt;0,MAX(1,ROUND(VLOOKUP(J$3,費率表彙總!$L$4:$O$34,2,FALSE)*$B33*$A$2,0))+MAX(1,ROUND(INDEX(海突甲門診_總保費!$B$4:$GS$183,$A33,J$56)*$A$2,0)+MAX(1,ROUND(INDEX(海突甲急診_總保費!$B$4:$GS$183,$A33,J$56)*$A$2,0),0)))</f>
        <v>0</v>
      </c>
      <c r="K33" s="94">
        <f ca="1">IF(K$3&lt;&gt;0,MAX(1,ROUND(VLOOKUP(K$3,費率表彙總!$L$4:$R$34,5,FALSE)*$B33*$A$2,0))+MAX(1,ROUND(INDEX(海突乙門診_總保費!$B$4:$GS$183,$A33,K$56)*$A$2,0)+MAX(1,ROUND(INDEX(海突乙急診_總保費!$B$4:$GS$183,$A33,K$56)*$A$2,0),0)))</f>
        <v>339</v>
      </c>
      <c r="L33" s="94">
        <f ca="1">ROUND(VLOOKUP(L$3,費率表彙總!$S$4:$T$34,2,FALSE)*$B33*$A$2,0)</f>
        <v>0</v>
      </c>
      <c r="M33" s="94">
        <f ca="1">IF(ISNA(M$3),0,ROUND(INDEX(旅遊不便費率!$B$5:$CA$184,$A33,M$3)*$A$3,0))</f>
        <v>0</v>
      </c>
      <c r="N33" s="94">
        <f ca="1">IF(ISNA(N$3),0,ROUND(INDEX(旅遊不便費率!$B$5:$CA$184,$A33,N$3)*$A$3,0))</f>
        <v>0</v>
      </c>
      <c r="O33" s="94">
        <f ca="1">IF(ISNA(O$3),0,ROUND(INDEX(旅遊不便費率!$B$5:$CA$184,$A33,O$3)*$A$3,0))</f>
        <v>0</v>
      </c>
      <c r="P33" s="94">
        <f ca="1">IF(ISNA(P$3),0,ROUND(INDEX(旅遊不便費率!$B$5:$CA$184,$A33,P$3)*$A$3,0))</f>
        <v>0</v>
      </c>
      <c r="Q33" s="95">
        <f t="shared" ca="1" si="1"/>
        <v>703</v>
      </c>
      <c r="R33" s="93">
        <f t="shared" ca="1" si="2"/>
        <v>364</v>
      </c>
      <c r="S33" s="94"/>
      <c r="T33" s="94"/>
      <c r="U33" s="94">
        <f ca="1">ROUND(VLOOKUP(U$3,費率表彙總!$F$4:$G$404,2,FALSE)*$B33*$A$2,0)</f>
        <v>0</v>
      </c>
      <c r="V33" s="94">
        <f ca="1">ROUND(VLOOKUP(V$3,費率表彙總!$H$4:$I$804,2,FALSE)*$B33*$A$2,0)</f>
        <v>0</v>
      </c>
      <c r="W33" s="94">
        <f ca="1">IF(ISNA(W$56),0,ROUND(INDEX(實支實付_總保費!$B$4:$AE$183,$A33,W$56)*$A$2,0))</f>
        <v>0</v>
      </c>
      <c r="X33" s="94">
        <f ca="1">IF(ISNA(X$56),0,ROUND(INDEX(重大燒燙傷_總保費!$B$4:$AE$183,$A33,X$56)*$A$2,0))</f>
        <v>0</v>
      </c>
      <c r="Y33" s="94" t="b">
        <f ca="1">IF(Y$3&lt;&gt;0,MAX(1,ROUND(VLOOKUP(Y$3,費率表彙總!$L$4:$O$34,2,FALSE)*$B33*$A$2,0))+MAX(1,ROUND(INDEX(海突甲門診_總保費!$B$4:$GS$183,$A33,Y$56)*$A$2,0)+MAX(1,ROUND(INDEX(海突甲急診_總保費!$B$4:$GS$183,$A33,Y$56)*$A$2,0),0)))</f>
        <v>0</v>
      </c>
      <c r="Z33" s="94">
        <f ca="1">IF(Z$3&lt;&gt;0,MAX(1,ROUND(VLOOKUP(Z$3,費率表彙總!$L$4:$R$34,5,FALSE)*$B33*$A$2,0))+MAX(1,ROUND(INDEX(海突乙門診_總保費!$B$4:$GS$183,$A33,Z$56)*$A$2,0)+MAX(1,ROUND(INDEX(海突乙急診_總保費!$B$4:$GS$183,$A33,Z$56)*$A$2,0),0)))</f>
        <v>339</v>
      </c>
      <c r="AA33" s="94">
        <f ca="1">ROUND(VLOOKUP(AA$3,費率表彙總!$S$4:$T$34,2,FALSE)*$B33*$A$2,0)</f>
        <v>0</v>
      </c>
      <c r="AB33" s="94">
        <f ca="1">IF(ISNA(AB$3),0,ROUND(INDEX(旅遊不便費率!$B$5:$CA$184,$A33,AB$3)*$A$3,0))</f>
        <v>0</v>
      </c>
      <c r="AC33" s="94">
        <f ca="1">IF(ISNA(AC$3),0,ROUND(INDEX(旅遊不便費率!$B$5:$CA$184,$A33,AC$3)*$A$3,0))</f>
        <v>0</v>
      </c>
      <c r="AD33" s="94">
        <f ca="1">IF(ISNA(AD$3),0,ROUND(INDEX(旅遊不便費率!$B$5:$CA$184,$A33,AD$3)*$A$3,0))</f>
        <v>0</v>
      </c>
      <c r="AE33" s="94">
        <f ca="1">IF(ISNA(AE$3),0,ROUND(INDEX(旅遊不便費率!$B$5:$CA$184,$A33,AE$3)*$A$3,0))</f>
        <v>0</v>
      </c>
      <c r="AF33" s="95">
        <f t="shared" ca="1" si="3"/>
        <v>703</v>
      </c>
      <c r="AG33" s="93">
        <f t="shared" ca="1" si="4"/>
        <v>588</v>
      </c>
      <c r="AH33" s="94"/>
      <c r="AI33" s="94"/>
      <c r="AJ33" s="94">
        <f ca="1">ROUND(VLOOKUP(AJ$3,費率表彙總!$F$4:$G$404,2,FALSE)*$B33*$A$2,0)</f>
        <v>0</v>
      </c>
      <c r="AK33" s="94">
        <f ca="1">ROUND(VLOOKUP(AK$3,費率表彙總!$H$4:$I$804,2,FALSE)*$B33*$A$2,0)</f>
        <v>0</v>
      </c>
      <c r="AL33" s="94">
        <f ca="1">IF(ISNA(AL$56),0,ROUND(INDEX(實支實付_總保費!$B$4:$AE$183,$A33,AL$56)*$A$2,0))</f>
        <v>0</v>
      </c>
      <c r="AM33" s="94">
        <f ca="1">IF(ISNA(AM$56),0,ROUND(INDEX(重大燒燙傷_總保費!$B$4:$AE$183,$A33,AM$56)*$A$2,0))</f>
        <v>0</v>
      </c>
      <c r="AN33" s="94" t="b">
        <f ca="1">IF(AN$3&lt;&gt;0,MAX(1,ROUND(VLOOKUP(AN$3,費率表彙總!$L$4:$O$34,2,FALSE)*$B33*$A$2,0))+MAX(1,ROUND(INDEX(海突甲門診_總保費!$B$4:$GS$183,$A33,AN$56)*$A$2,0)+MAX(1,ROUND(INDEX(海突甲急診_總保費!$B$4:$GS$183,$A33,AN$56)*$A$2,0),0)))</f>
        <v>0</v>
      </c>
      <c r="AO33" s="94">
        <f ca="1">IF(AO$3&lt;&gt;0,MAX(1,ROUND(VLOOKUP(AO$3,費率表彙總!$L$4:$R$34,5,FALSE)*$B33*$A$2,0))+MAX(1,ROUND(INDEX(海突乙門診_總保費!$B$4:$GS$183,$A33,AO$56)*$A$2,0)+MAX(1,ROUND(INDEX(海突乙急診_總保費!$B$4:$GS$183,$A33,AO$56)*$A$2,0),0)))</f>
        <v>548</v>
      </c>
      <c r="AP33" s="94">
        <f ca="1">ROUND(VLOOKUP(AP$3,費率表彙總!$S$4:$T$34,2,FALSE)*$B33*$A$2,0)</f>
        <v>0</v>
      </c>
      <c r="AQ33" s="94">
        <f ca="1">IF(ISNA(AQ$3),0,ROUND(INDEX(旅遊不便費率!$B$5:$CA$184,$A33,AQ$3)*$A$3,0))</f>
        <v>0</v>
      </c>
      <c r="AR33" s="94">
        <f ca="1">IF(ISNA(AR$3),0,ROUND(INDEX(旅遊不便費率!$B$5:$CA$184,$A33,AR$3)*$A$3,0))</f>
        <v>0</v>
      </c>
      <c r="AS33" s="94">
        <f ca="1">IF(ISNA(AS$3),0,ROUND(INDEX(旅遊不便費率!$B$5:$CA$184,$A33,AS$3)*$A$3,0))</f>
        <v>0</v>
      </c>
      <c r="AT33" s="94">
        <f ca="1">IF(ISNA(AT$3),0,ROUND(INDEX(旅遊不便費率!$B$5:$CA$184,$A33,AT$3)*$A$3,0))</f>
        <v>0</v>
      </c>
      <c r="AU33" s="95">
        <f t="shared" ca="1" si="5"/>
        <v>1136</v>
      </c>
      <c r="AV33" s="93">
        <f t="shared" ca="1" si="6"/>
        <v>907</v>
      </c>
      <c r="AW33" s="94"/>
      <c r="AX33" s="94"/>
      <c r="AY33" s="94">
        <f ca="1">ROUND(VLOOKUP(AY$3,費率表彙總!$F$4:$G$404,2,FALSE)*$B33*$A$2,0)</f>
        <v>0</v>
      </c>
      <c r="AZ33" s="94">
        <f ca="1">ROUND(VLOOKUP(AZ$3,費率表彙總!$H$4:$I$804,2,FALSE)*$B33*$A$2,0)</f>
        <v>0</v>
      </c>
      <c r="BA33" s="94">
        <f ca="1">IF(ISNA(BA$56),0,ROUND(INDEX(實支實付_總保費!$B$4:$AE$183,$A33,BA$56)*$A$2,0))</f>
        <v>0</v>
      </c>
      <c r="BB33" s="94">
        <f ca="1">IF(ISNA(BB$56),0,ROUND(INDEX(重大燒燙傷_總保費!$B$4:$AE$183,$A33,BB$56)*$A$2,0))</f>
        <v>0</v>
      </c>
      <c r="BC33" s="94" t="b">
        <f ca="1">IF(BC$3&lt;&gt;0,MAX(1,ROUND(VLOOKUP(BC$3,費率表彙總!$L$4:$O$34,2,FALSE)*$B33*$A$2,0))+MAX(1,ROUND(INDEX(海突甲門診_總保費!$B$4:$GS$183,$A33,BC$56)*$A$2,0)+MAX(1,ROUND(INDEX(海突甲急診_總保費!$B$4:$GS$183,$A33,BC$56)*$A$2,0),0)))</f>
        <v>0</v>
      </c>
      <c r="BD33" s="94">
        <f ca="1">IF(BD$3&lt;&gt;0,MAX(1,ROUND(VLOOKUP(BD$3,費率表彙總!$L$4:$R$34,5,FALSE)*$B33*$A$2,0))+MAX(1,ROUND(INDEX(海突乙門診_總保費!$B$4:$GS$183,$A33,BD$56)*$A$2,0)+MAX(1,ROUND(INDEX(海突乙急診_總保費!$B$4:$GS$183,$A33,BD$56)*$A$2,0),0)))</f>
        <v>844</v>
      </c>
      <c r="BE33" s="94">
        <f ca="1">ROUND(VLOOKUP(BE$3,費率表彙總!$S$4:$T$34,2,FALSE)*$B33*$A$2,0)</f>
        <v>0</v>
      </c>
      <c r="BF33" s="94">
        <f ca="1">IF(ISNA(BF$3),0,ROUND(INDEX(旅遊不便費率!$B$5:$CA$184,$A33,BF$3)*$A$3,0))</f>
        <v>0</v>
      </c>
      <c r="BG33" s="94">
        <f ca="1">IF(ISNA(BG$3),0,ROUND(INDEX(旅遊不便費率!$B$5:$CA$184,$A33,BG$3)*$A$3,0))</f>
        <v>0</v>
      </c>
      <c r="BH33" s="94">
        <f ca="1">IF(ISNA(BH$3),0,ROUND(INDEX(旅遊不便費率!$B$5:$CA$184,$A33,BH$3)*$A$3,0))</f>
        <v>0</v>
      </c>
      <c r="BI33" s="94">
        <f ca="1">IF(ISNA(BI$3),0,ROUND(INDEX(旅遊不便費率!$B$5:$CA$184,$A33,BI$3)*$A$3,0))</f>
        <v>0</v>
      </c>
      <c r="BJ33" s="95">
        <f t="shared" ca="1" si="7"/>
        <v>1751</v>
      </c>
      <c r="BK33" s="93">
        <f t="shared" ca="1" si="8"/>
        <v>1106</v>
      </c>
      <c r="BL33" s="94"/>
      <c r="BM33" s="94"/>
      <c r="BN33" s="94">
        <f ca="1">ROUND(VLOOKUP(BN$3,費率表彙總!$F$4:$G$404,2,FALSE)*$B33*$A$2,0)</f>
        <v>0</v>
      </c>
      <c r="BO33" s="94">
        <f ca="1">ROUND(VLOOKUP(BO$3,費率表彙總!$H$4:$I$804,2,FALSE)*$B33*$A$2,0)</f>
        <v>0</v>
      </c>
      <c r="BP33" s="94">
        <f ca="1">IF(ISNA(BP$56),0,ROUND(INDEX(實支實付_總保費!$B$4:$AE$183,$A33,BP$56)*$A$2,0))</f>
        <v>0</v>
      </c>
      <c r="BQ33" s="94">
        <f ca="1">IF(ISNA(BQ$56),0,ROUND(INDEX(重大燒燙傷_總保費!$B$4:$AE$183,$A33,BQ$56)*$A$2,0))</f>
        <v>0</v>
      </c>
      <c r="BR33" s="94" t="b">
        <f ca="1">IF(BR$3&lt;&gt;0,MAX(1,ROUND(VLOOKUP(BR$3,費率表彙總!$L$4:$O$34,2,FALSE)*$B33*$A$2,0))+MAX(1,ROUND(INDEX(海突甲門診_總保費!$B$4:$GS$183,$A33,BR$56)*$A$2,0)+MAX(1,ROUND(INDEX(海突甲急診_總保費!$B$4:$GS$183,$A33,BR$56)*$A$2,0),0)))</f>
        <v>0</v>
      </c>
      <c r="BS33" s="94">
        <f ca="1">IF(BS$3&lt;&gt;0,MAX(1,ROUND(VLOOKUP(BS$3,費率表彙總!$L$4:$R$34,5,FALSE)*$B33*$A$2,0))+MAX(1,ROUND(INDEX(海突乙門診_總保費!$B$4:$GS$183,$A33,BS$56)*$A$2,0)+MAX(1,ROUND(INDEX(海突乙急診_總保費!$B$4:$GS$183,$A33,BS$56)*$A$2,0),0)))</f>
        <v>1031</v>
      </c>
      <c r="BT33" s="94">
        <f ca="1">ROUND(VLOOKUP(BT$3,費率表彙總!$S$4:$T$34,2,FALSE)*$B33*$A$2,0)</f>
        <v>0</v>
      </c>
      <c r="BU33" s="94">
        <f ca="1">IF(ISNA(BU$3),0,ROUND(INDEX(旅遊不便費率!$B$5:$CA$184,$A33,BU$3)*$A$3,0))</f>
        <v>0</v>
      </c>
      <c r="BV33" s="94">
        <f ca="1">IF(ISNA(BV$3),0,ROUND(INDEX(旅遊不便費率!$B$5:$CA$184,$A33,BV$3)*$A$3,0))</f>
        <v>0</v>
      </c>
      <c r="BW33" s="94">
        <f ca="1">IF(ISNA(BW$3),0,ROUND(INDEX(旅遊不便費率!$B$5:$CA$184,$A33,BW$3)*$A$3,0))</f>
        <v>0</v>
      </c>
      <c r="BX33" s="94">
        <f ca="1">IF(ISNA(BX$3),0,ROUND(INDEX(旅遊不便費率!$B$5:$CA$184,$A33,BX$3)*$A$3,0))</f>
        <v>0</v>
      </c>
      <c r="BY33" s="95">
        <f t="shared" ca="1" si="9"/>
        <v>2137</v>
      </c>
      <c r="BZ33" s="93">
        <f t="shared" ca="1" si="10"/>
        <v>247</v>
      </c>
      <c r="CA33" s="94"/>
      <c r="CB33" s="94"/>
      <c r="CC33" s="94">
        <f ca="1">ROUND(VLOOKUP(CC$3,費率表彙總!$F$4:$G$404,2,FALSE)*$B33*$A$2,0)</f>
        <v>0</v>
      </c>
      <c r="CD33" s="94">
        <f ca="1">ROUND(VLOOKUP(CD$3,費率表彙總!$H$4:$I$804,2,FALSE)*$B33*$A$2,0)</f>
        <v>0</v>
      </c>
      <c r="CE33" s="94">
        <f ca="1">IF(ISNA(CE$56),0,ROUND(INDEX(實支實付_總保費!$B$4:$AE$183,$A33,CE$56)*$A$2,0))</f>
        <v>41</v>
      </c>
      <c r="CF33" s="94">
        <f ca="1">IF(ISNA(CF$56),0,ROUND(INDEX(重大燒燙傷_總保費!$B$4:$AE$183,$A33,CF$56)*$A$2,0))</f>
        <v>3</v>
      </c>
      <c r="CG33" s="94" t="b">
        <f ca="1">IF(CG$3&lt;&gt;0,MAX(1,ROUND(VLOOKUP(CG$3,費率表彙總!$L$4:$O$34,2,FALSE)*$B33*$A$2,0))+MAX(1,ROUND(INDEX(海突甲門診_總保費!$B$4:$GS$183,$A33,CG$56)*$A$2,0)+MAX(1,ROUND(INDEX(海突甲急診_總保費!$B$4:$GS$183,$A33,CG$56)*$A$2,0),0)))</f>
        <v>0</v>
      </c>
      <c r="CH33" s="94" t="b">
        <f ca="1">IF(CH$3&lt;&gt;0,MAX(1,ROUND(VLOOKUP(CH$3,費率表彙總!$L$4:$R$34,5,FALSE)*$B33*$A$2,0))+MAX(1,ROUND(INDEX(海突乙門診_總保費!$B$4:$GS$183,$A33,CH$56)*$A$2,0)+MAX(1,ROUND(INDEX(海突乙急診_總保費!$B$4:$GS$183,$A33,CH$56)*$A$2,0),0)))</f>
        <v>0</v>
      </c>
      <c r="CI33" s="94">
        <f ca="1">ROUND(VLOOKUP(CI$3,費率表彙總!$S$4:$T$34,2,FALSE)*$B33*$A$2,0)</f>
        <v>0</v>
      </c>
      <c r="CJ33" s="94">
        <f ca="1">IF(ISNA(CJ$3),0,ROUND(INDEX(旅遊不便費率!$B$5:$CA$184,$A33,CJ$3)*$A$3,0))</f>
        <v>117</v>
      </c>
      <c r="CK33" s="94">
        <f ca="1">IF(ISNA(CK$3),0,ROUND(INDEX(旅遊不便費率!$B$5:$CA$184,$A33,CK$3)*$A$3,0))</f>
        <v>597</v>
      </c>
      <c r="CL33" s="94">
        <f ca="1">IF(ISNA(CL$3),0,ROUND(INDEX(旅遊不便費率!$B$5:$CA$184,$A33,CL$3)*$A$3,0))</f>
        <v>20</v>
      </c>
      <c r="CM33" s="94">
        <f ca="1">IF(ISNA(CM$3),0,ROUND(INDEX(旅遊不便費率!$B$5:$CA$184,$A33,CM$3)*$A$3,0))</f>
        <v>76</v>
      </c>
      <c r="CN33" s="95">
        <f t="shared" ca="1" si="11"/>
        <v>1101</v>
      </c>
      <c r="CO33" s="93">
        <f t="shared" ca="1" si="12"/>
        <v>364</v>
      </c>
      <c r="CP33" s="94"/>
      <c r="CQ33" s="94"/>
      <c r="CR33" s="94">
        <f ca="1">ROUND(VLOOKUP(CR$3,費率表彙總!$F$4:$G$404,2,FALSE)*$B33*$A$2,0)</f>
        <v>0</v>
      </c>
      <c r="CS33" s="94">
        <f ca="1">ROUND(VLOOKUP(CS$3,費率表彙總!$H$4:$I$804,2,FALSE)*$B33*$A$2,0)</f>
        <v>0</v>
      </c>
      <c r="CT33" s="94">
        <f ca="1">IF(ISNA(CT$56),0,ROUND(INDEX(實支實付_總保費!$B$4:$AE$183,$A33,CT$56)*$A$2,0))</f>
        <v>41</v>
      </c>
      <c r="CU33" s="94">
        <f ca="1">IF(ISNA(CU$56),0,ROUND(INDEX(重大燒燙傷_總保費!$B$4:$AE$183,$A33,CU$56)*$A$2,0))</f>
        <v>3</v>
      </c>
      <c r="CV33" s="94" t="b">
        <f ca="1">IF(CV$3&lt;&gt;0,MAX(1,ROUND(VLOOKUP(CV$3,費率表彙總!$L$4:$O$34,2,FALSE)*$B33*$A$2,0))+MAX(1,ROUND(INDEX(海突甲門診_總保費!$B$4:$GS$183,$A33,CV$56)*$A$2,0)+MAX(1,ROUND(INDEX(海突甲急診_總保費!$B$4:$GS$183,$A33,CV$56)*$A$2,0),0)))</f>
        <v>0</v>
      </c>
      <c r="CW33" s="94" t="b">
        <f ca="1">IF(CW$3&lt;&gt;0,MAX(1,ROUND(VLOOKUP(CW$3,費率表彙總!$L$4:$R$34,5,FALSE)*$B33*$A$2,0))+MAX(1,ROUND(INDEX(海突乙門診_總保費!$B$4:$GS$183,$A33,CW$56)*$A$2,0)+MAX(1,ROUND(INDEX(海突乙急診_總保費!$B$4:$GS$183,$A33,CW$56)*$A$2,0),0)))</f>
        <v>0</v>
      </c>
      <c r="CX33" s="94">
        <f ca="1">ROUND(VLOOKUP(CX$3,費率表彙總!$S$4:$T$34,2,FALSE)*$B33*$A$2,0)</f>
        <v>0</v>
      </c>
      <c r="CY33" s="94">
        <f ca="1">IF(ISNA(CY$3),0,ROUND(INDEX(旅遊不便費率!$B$5:$CA$184,$A33,CY$3)*$A$3,0))</f>
        <v>117</v>
      </c>
      <c r="CZ33" s="94">
        <f ca="1">IF(ISNA(CZ$3),0,ROUND(INDEX(旅遊不便費率!$B$5:$CA$184,$A33,CZ$3)*$A$3,0))</f>
        <v>597</v>
      </c>
      <c r="DA33" s="94">
        <f ca="1">IF(ISNA(DA$3),0,ROUND(INDEX(旅遊不便費率!$B$5:$CA$184,$A33,DA$3)*$A$3,0))</f>
        <v>20</v>
      </c>
      <c r="DB33" s="94">
        <f ca="1">IF(ISNA(DB$3),0,ROUND(INDEX(旅遊不便費率!$B$5:$CA$184,$A33,DB$3)*$A$3,0))</f>
        <v>76</v>
      </c>
      <c r="DC33" s="95">
        <f t="shared" ca="1" si="13"/>
        <v>1218</v>
      </c>
      <c r="DD33" s="93">
        <f t="shared" ca="1" si="14"/>
        <v>588</v>
      </c>
      <c r="DE33" s="94"/>
      <c r="DF33" s="94"/>
      <c r="DG33" s="94">
        <f ca="1">ROUND(VLOOKUP(DG$3,費率表彙總!$F$4:$G$404,2,FALSE)*$B33*$A$2,0)</f>
        <v>0</v>
      </c>
      <c r="DH33" s="94">
        <f ca="1">ROUND(VLOOKUP(DH$3,費率表彙總!$H$4:$I$804,2,FALSE)*$B33*$A$2,0)</f>
        <v>0</v>
      </c>
      <c r="DI33" s="94">
        <f ca="1">IF(ISNA(DI$56),0,ROUND(INDEX(實支實付_總保費!$B$4:$AE$183,$A33,DI$56)*$A$2,0))</f>
        <v>41</v>
      </c>
      <c r="DJ33" s="94">
        <f ca="1">IF(ISNA(DJ$56),0,ROUND(INDEX(重大燒燙傷_總保費!$B$4:$AE$183,$A33,DJ$56)*$A$2,0))</f>
        <v>3</v>
      </c>
      <c r="DK33" s="94" t="b">
        <f ca="1">IF(DK$3&lt;&gt;0,MAX(1,ROUND(VLOOKUP(DK$3,費率表彙總!$L$4:$O$34,2,FALSE)*$B33*$A$2,0))+MAX(1,ROUND(INDEX(海突甲門診_總保費!$B$4:$GS$183,$A33,DK$56)*$A$2,0)+MAX(1,ROUND(INDEX(海突甲急診_總保費!$B$4:$GS$183,$A33,DK$56)*$A$2,0),0)))</f>
        <v>0</v>
      </c>
      <c r="DL33" s="94" t="b">
        <f ca="1">IF(DL$3&lt;&gt;0,MAX(1,ROUND(VLOOKUP(DL$3,費率表彙總!$L$4:$R$34,5,FALSE)*$B33*$A$2,0))+MAX(1,ROUND(INDEX(海突乙門診_總保費!$B$4:$GS$183,$A33,DL$56)*$A$2,0)+MAX(1,ROUND(INDEX(海突乙急診_總保費!$B$4:$GS$183,$A33,DL$56)*$A$2,0),0)))</f>
        <v>0</v>
      </c>
      <c r="DM33" s="94">
        <f ca="1">ROUND(VLOOKUP(DM$3,費率表彙總!$S$4:$T$34,2,FALSE)*$B33*$A$2,0)</f>
        <v>0</v>
      </c>
      <c r="DN33" s="94">
        <f ca="1">IF(ISNA(DN$3),0,ROUND(INDEX(旅遊不便費率!$B$5:$CA$184,$A33,DN$3)*$A$3,0))</f>
        <v>117</v>
      </c>
      <c r="DO33" s="94">
        <f ca="1">IF(ISNA(DO$3),0,ROUND(INDEX(旅遊不便費率!$B$5:$CA$184,$A33,DO$3)*$A$3,0))</f>
        <v>597</v>
      </c>
      <c r="DP33" s="94">
        <f ca="1">IF(ISNA(DP$3),0,ROUND(INDEX(旅遊不便費率!$B$5:$CA$184,$A33,DP$3)*$A$3,0))</f>
        <v>20</v>
      </c>
      <c r="DQ33" s="94">
        <f ca="1">IF(ISNA(DQ$3),0,ROUND(INDEX(旅遊不便費率!$B$5:$CA$184,$A33,DQ$3)*$A$3,0))</f>
        <v>76</v>
      </c>
      <c r="DR33" s="95">
        <f t="shared" ca="1" si="15"/>
        <v>1442</v>
      </c>
      <c r="DS33" s="93">
        <f t="shared" ca="1" si="16"/>
        <v>907</v>
      </c>
      <c r="DT33" s="94"/>
      <c r="DU33" s="94"/>
      <c r="DV33" s="94">
        <f ca="1">ROUND(VLOOKUP(DV$3,費率表彙總!$F$4:$G$404,2,FALSE)*$B33*$A$2,0)</f>
        <v>0</v>
      </c>
      <c r="DW33" s="94">
        <f ca="1">ROUND(VLOOKUP(DW$3,費率表彙總!$H$4:$I$804,2,FALSE)*$B33*$A$2,0)</f>
        <v>0</v>
      </c>
      <c r="DX33" s="94">
        <f ca="1">IF(ISNA(DX$56),0,ROUND(INDEX(實支實付_總保費!$B$4:$AE$183,$A33,DX$56)*$A$2,0))</f>
        <v>41</v>
      </c>
      <c r="DY33" s="94">
        <f ca="1">IF(ISNA(DY$56),0,ROUND(INDEX(重大燒燙傷_總保費!$B$4:$AE$183,$A33,DY$56)*$A$2,0))</f>
        <v>3</v>
      </c>
      <c r="DZ33" s="94" t="b">
        <f ca="1">IF(DZ$3&lt;&gt;0,MAX(1,ROUND(VLOOKUP(DZ$3,費率表彙總!$L$4:$O$34,2,FALSE)*$B33*$A$2,0))+MAX(1,ROUND(INDEX(海突甲門診_總保費!$B$4:$GS$183,$A33,DZ$56)*$A$2,0)+MAX(1,ROUND(INDEX(海突甲急診_總保費!$B$4:$GS$183,$A33,DZ$56)*$A$2,0),0)))</f>
        <v>0</v>
      </c>
      <c r="EA33" s="94" t="b">
        <f ca="1">IF(EA$3&lt;&gt;0,MAX(1,ROUND(VLOOKUP(EA$3,費率表彙總!$L$4:$R$34,5,FALSE)*$B33*$A$2,0))+MAX(1,ROUND(INDEX(海突乙門診_總保費!$B$4:$GS$183,$A33,EA$56)*$A$2,0)+MAX(1,ROUND(INDEX(海突乙急診_總保費!$B$4:$GS$183,$A33,EA$56)*$A$2,0),0)))</f>
        <v>0</v>
      </c>
      <c r="EB33" s="94">
        <f ca="1">ROUND(VLOOKUP(EB$3,費率表彙總!$S$4:$T$34,2,FALSE)*$B33*$A$2,0)</f>
        <v>0</v>
      </c>
      <c r="EC33" s="94">
        <f ca="1">IF(ISNA(EC$3),0,ROUND(INDEX(旅遊不便費率!$B$5:$CA$184,$A33,EC$3)*$A$3,0))</f>
        <v>117</v>
      </c>
      <c r="ED33" s="94">
        <f ca="1">IF(ISNA(ED$3),0,ROUND(INDEX(旅遊不便費率!$B$5:$CA$184,$A33,ED$3)*$A$3,0))</f>
        <v>597</v>
      </c>
      <c r="EE33" s="94">
        <f ca="1">IF(ISNA(EE$3),0,ROUND(INDEX(旅遊不便費率!$B$5:$CA$184,$A33,EE$3)*$A$3,0))</f>
        <v>20</v>
      </c>
      <c r="EF33" s="94">
        <f ca="1">IF(ISNA(EF$3),0,ROUND(INDEX(旅遊不便費率!$B$5:$CA$184,$A33,EF$3)*$A$3,0))</f>
        <v>76</v>
      </c>
      <c r="EG33" s="95">
        <f t="shared" ca="1" si="17"/>
        <v>1761</v>
      </c>
      <c r="EH33" s="93">
        <f t="shared" ca="1" si="18"/>
        <v>1106</v>
      </c>
      <c r="EI33" s="94"/>
      <c r="EJ33" s="94"/>
      <c r="EK33" s="94">
        <f ca="1">ROUND(VLOOKUP(EK$3,費率表彙總!$F$4:$G$404,2,FALSE)*$B33*$A$2,0)</f>
        <v>0</v>
      </c>
      <c r="EL33" s="94">
        <f ca="1">ROUND(VLOOKUP(EL$3,費率表彙總!$H$4:$I$804,2,FALSE)*$B33*$A$2,0)</f>
        <v>0</v>
      </c>
      <c r="EM33" s="94">
        <f ca="1">IF(ISNA(EM$56),0,ROUND(INDEX(實支實付_總保費!$B$4:$AE$183,$A33,EM$56)*$A$2,0))</f>
        <v>41</v>
      </c>
      <c r="EN33" s="94">
        <f ca="1">IF(ISNA(EN$56),0,ROUND(INDEX(重大燒燙傷_總保費!$B$4:$AE$183,$A33,EN$56)*$A$2,0))</f>
        <v>3</v>
      </c>
      <c r="EO33" s="94" t="b">
        <f ca="1">IF(EO$3&lt;&gt;0,MAX(1,ROUND(VLOOKUP(EO$3,費率表彙總!$L$4:$O$34,2,FALSE)*$B33*$A$2,0))+MAX(1,ROUND(INDEX(海突甲門診_總保費!$B$4:$GS$183,$A33,EO$56)*$A$2,0)+MAX(1,ROUND(INDEX(海突甲急診_總保費!$B$4:$GS$183,$A33,EO$56)*$A$2,0),0)))</f>
        <v>0</v>
      </c>
      <c r="EP33" s="94" t="b">
        <f ca="1">IF(EP$3&lt;&gt;0,MAX(1,ROUND(VLOOKUP(EP$3,費率表彙總!$L$4:$R$34,5,FALSE)*$B33*$A$2,0))+MAX(1,ROUND(INDEX(海突乙門診_總保費!$B$4:$GS$183,$A33,EP$56)*$A$2,0)+MAX(1,ROUND(INDEX(海突乙急診_總保費!$B$4:$GS$183,$A33,EP$56)*$A$2,0),0)))</f>
        <v>0</v>
      </c>
      <c r="EQ33" s="94">
        <f ca="1">ROUND(VLOOKUP(EQ$3,費率表彙總!$S$4:$T$34,2,FALSE)*$B33*$A$2,0)</f>
        <v>0</v>
      </c>
      <c r="ER33" s="94">
        <f ca="1">IF(ISNA(ER$3),0,ROUND(INDEX(旅遊不便費率!$B$5:$CA$184,$A33,ER$3)*$A$3,0))</f>
        <v>117</v>
      </c>
      <c r="ES33" s="94">
        <f ca="1">IF(ISNA(ES$3),0,ROUND(INDEX(旅遊不便費率!$B$5:$CA$184,$A33,ES$3)*$A$3,0))</f>
        <v>597</v>
      </c>
      <c r="ET33" s="94">
        <f ca="1">IF(ISNA(ET$3),0,ROUND(INDEX(旅遊不便費率!$B$5:$CA$184,$A33,ET$3)*$A$3,0))</f>
        <v>20</v>
      </c>
      <c r="EU33" s="94">
        <f ca="1">IF(ISNA(EU$3),0,ROUND(INDEX(旅遊不便費率!$B$5:$CA$184,$A33,EU$3)*$A$3,0))</f>
        <v>76</v>
      </c>
      <c r="EV33" s="95">
        <f t="shared" ca="1" si="19"/>
        <v>1960</v>
      </c>
      <c r="EW33" s="93">
        <f t="shared" ca="1" si="20"/>
        <v>803</v>
      </c>
      <c r="EX33" s="94"/>
      <c r="EY33" s="94"/>
      <c r="EZ33" s="94">
        <f ca="1">ROUND(VLOOKUP(EZ$3,費率表彙總!$F$4:$G$404,2,FALSE)*$B33*$A$2,0)</f>
        <v>0</v>
      </c>
      <c r="FA33" s="94">
        <f ca="1">ROUND(VLOOKUP(FA$3,費率表彙總!$H$4:$I$804,2,FALSE)*$B33*$A$2,0)</f>
        <v>0</v>
      </c>
      <c r="FB33" s="94">
        <f ca="1">IF(ISNA(FB$56),0,ROUND(INDEX(實支實付_總保費!$B$4:$AE$183,$A33,FB$56)*$A$2,0))</f>
        <v>531</v>
      </c>
      <c r="FC33" s="94">
        <f ca="1">IF(ISNA(FC$56),0,ROUND(INDEX(重大燒燙傷_總保費!$B$4:$AE$183,$A33,FC$56)*$A$2,0))</f>
        <v>35</v>
      </c>
      <c r="FD33" s="94" t="b">
        <f ca="1">IF(FD$3&lt;&gt;0,MAX(1,ROUND(VLOOKUP(FD$3,費率表彙總!$L$4:$O$34,2,FALSE)*$B33*$A$2,0))+MAX(1,ROUND(INDEX(海突甲門診_總保費!$B$4:$GS$183,$A33,FD$56)*$A$2,0)+MAX(1,ROUND(INDEX(海突甲急診_總保費!$B$4:$GS$183,$A33,FD$56)*$A$2,0),0)))</f>
        <v>0</v>
      </c>
      <c r="FE33" s="94">
        <f ca="1">IF(FE$3&lt;&gt;0,MAX(1,ROUND(VLOOKUP(FE$3,費率表彙總!$L$4:$R$34,5,FALSE)*$B33*$A$2,0))+MAX(1,ROUND(INDEX(海突乙門診_總保費!$B$4:$GS$183,$A33,FE$56)*$A$2,0)+MAX(1,ROUND(INDEX(海突乙急診_總保費!$B$4:$GS$183,$A33,FE$56)*$A$2,0),0)))</f>
        <v>1237</v>
      </c>
      <c r="FF33" s="94">
        <f ca="1">ROUND(VLOOKUP(FF$3,費率表彙總!$S$4:$T$34,2,FALSE)*$B33*$A$2,0)</f>
        <v>0</v>
      </c>
      <c r="FG33" s="94">
        <f ca="1">IF(ISNA(FG$3),0,ROUND(INDEX(旅遊不便費率!$B$5:$CA$184,$A33,FG$3)*$A$3,0))</f>
        <v>117</v>
      </c>
      <c r="FH33" s="94">
        <f ca="1">IF(ISNA(FH$3),0,ROUND(INDEX(旅遊不便費率!$B$5:$CA$184,$A33,FH$3)*$A$3,0))</f>
        <v>932</v>
      </c>
      <c r="FI33" s="94">
        <f ca="1">IF(ISNA(FI$3),0,ROUND(INDEX(旅遊不便費率!$B$5:$CA$184,$A33,FI$3)*$A$3,0))</f>
        <v>44</v>
      </c>
      <c r="FJ33" s="94">
        <f ca="1">IF(ISNA(FJ$3),0,ROUND(INDEX(旅遊不便費率!$B$5:$CA$184,$A33,FJ$3)*$A$3,0))</f>
        <v>143</v>
      </c>
      <c r="FK33" s="95">
        <f t="shared" ca="1" si="21"/>
        <v>3842</v>
      </c>
      <c r="FL33" s="93">
        <f t="shared" ca="1" si="22"/>
        <v>364</v>
      </c>
      <c r="FM33" s="94"/>
      <c r="FN33" s="94"/>
      <c r="FO33" s="94">
        <f ca="1">ROUND(VLOOKUP(FO$3,費率表彙總!$F$4:$G$404,2,FALSE)*$B33*$A$2,0)</f>
        <v>0</v>
      </c>
      <c r="FP33" s="94">
        <f ca="1">ROUND(VLOOKUP(FP$3,費率表彙總!$H$4:$I$804,2,FALSE)*$B33*$A$2,0)</f>
        <v>0</v>
      </c>
      <c r="FQ33" s="94">
        <f ca="1">IF(ISNA(FQ$56),0,ROUND(INDEX(實支實付_總保費!$B$4:$AE$183,$A33,FQ$56)*$A$2,0))</f>
        <v>115</v>
      </c>
      <c r="FR33" s="94">
        <f ca="1">IF(ISNA(FR$56),0,ROUND(INDEX(重大燒燙傷_總保費!$B$4:$AE$183,$A33,FR$56)*$A$2,0))</f>
        <v>8</v>
      </c>
      <c r="FS33" s="94" t="b">
        <f ca="1">IF(FS$3&lt;&gt;0,MAX(1,ROUND(VLOOKUP(FS$3,費率表彙總!$L$4:$O$34,2,FALSE)*$B33*$A$2,0))+MAX(1,ROUND(INDEX(海突甲門診_總保費!$B$4:$GS$183,$A33,FS$56)*$A$2,0)+MAX(1,ROUND(INDEX(海突甲急診_總保費!$B$4:$GS$183,$A33,FS$56)*$A$2,0),0)))</f>
        <v>0</v>
      </c>
      <c r="FT33" s="94">
        <f ca="1">IF(FT$3&lt;&gt;0,MAX(1,ROUND(VLOOKUP(FT$3,費率表彙總!$L$4:$R$34,5,FALSE)*$B33*$A$2,0))+MAX(1,ROUND(INDEX(海突乙門診_總保費!$B$4:$GS$183,$A33,FT$56)*$A$2,0)+MAX(1,ROUND(INDEX(海突乙急診_總保費!$B$4:$GS$183,$A33,FT$56)*$A$2,0),0)))</f>
        <v>649</v>
      </c>
      <c r="FU33" s="94">
        <f ca="1">ROUND(VLOOKUP(FU$3,費率表彙總!$S$4:$T$34,2,FALSE)*$B33*$A$2,0)</f>
        <v>0</v>
      </c>
      <c r="FV33" s="94">
        <f ca="1">IF(ISNA(FV$3),0,ROUND(INDEX(旅遊不便費率!$B$5:$CA$184,$A33,FV$3)*$A$3,0))</f>
        <v>117</v>
      </c>
      <c r="FW33" s="94">
        <f ca="1">IF(ISNA(FW$3),0,ROUND(INDEX(旅遊不便費率!$B$5:$CA$184,$A33,FW$3)*$A$3,0))</f>
        <v>932</v>
      </c>
      <c r="FX33" s="94">
        <f ca="1">IF(ISNA(FX$3),0,ROUND(INDEX(旅遊不便費率!$B$5:$CA$184,$A33,FX$3)*$A$3,0))</f>
        <v>44</v>
      </c>
      <c r="FY33" s="94">
        <f ca="1">IF(ISNA(FY$3),0,ROUND(INDEX(旅遊不便費率!$B$5:$CA$184,$A33,FY$3)*$A$3,0))</f>
        <v>143</v>
      </c>
      <c r="FZ33" s="95">
        <f t="shared" ca="1" si="23"/>
        <v>2372</v>
      </c>
      <c r="GA33" s="93">
        <f t="shared" ca="1" si="24"/>
        <v>588</v>
      </c>
      <c r="GB33" s="94"/>
      <c r="GC33" s="94"/>
      <c r="GD33" s="94">
        <f ca="1">ROUND(VLOOKUP(GD$3,費率表彙總!$F$4:$G$404,2,FALSE)*$B33*$A$2,0)</f>
        <v>0</v>
      </c>
      <c r="GE33" s="94">
        <f ca="1">ROUND(VLOOKUP(GE$3,費率表彙總!$H$4:$I$804,2,FALSE)*$B33*$A$2,0)</f>
        <v>0</v>
      </c>
      <c r="GF33" s="94">
        <f ca="1">IF(ISNA(GF$56),0,ROUND(INDEX(實支實付_總保費!$B$4:$AE$183,$A33,GF$56)*$A$2,0))</f>
        <v>187</v>
      </c>
      <c r="GG33" s="94">
        <f ca="1">IF(ISNA(GG$56),0,ROUND(INDEX(重大燒燙傷_總保費!$B$4:$AE$183,$A33,GG$56)*$A$2,0))</f>
        <v>12</v>
      </c>
      <c r="GH33" s="94" t="b">
        <f ca="1">IF(GH$3&lt;&gt;0,MAX(1,ROUND(VLOOKUP(GH$3,費率表彙總!$L$4:$O$34,2,FALSE)*$B33*$A$2,0))+MAX(1,ROUND(INDEX(海突甲門診_總保費!$B$4:$GS$183,$A33,GH$56)*$A$2,0)+MAX(1,ROUND(INDEX(海突甲急診_總保費!$B$4:$GS$183,$A33,GH$56)*$A$2,0),0)))</f>
        <v>0</v>
      </c>
      <c r="GI33" s="94">
        <f ca="1">IF(GI$3&lt;&gt;0,MAX(1,ROUND(VLOOKUP(GI$3,費率表彙總!$L$4:$R$34,5,FALSE)*$B33*$A$2,0))+MAX(1,ROUND(INDEX(海突乙門診_總保費!$B$4:$GS$183,$A33,GI$56)*$A$2,0)+MAX(1,ROUND(INDEX(海突乙急診_總保費!$B$4:$GS$183,$A33,GI$56)*$A$2,0),0)))</f>
        <v>1031</v>
      </c>
      <c r="GJ33" s="94">
        <f ca="1">ROUND(VLOOKUP(GJ$3,費率表彙總!$S$4:$T$34,2,FALSE)*$B33*$A$2,0)</f>
        <v>0</v>
      </c>
      <c r="GK33" s="94">
        <f ca="1">IF(ISNA(GK$3),0,ROUND(INDEX(旅遊不便費率!$B$5:$CA$184,$A33,GK$3)*$A$3,0))</f>
        <v>117</v>
      </c>
      <c r="GL33" s="94">
        <f ca="1">IF(ISNA(GL$3),0,ROUND(INDEX(旅遊不便費率!$B$5:$CA$184,$A33,GL$3)*$A$3,0))</f>
        <v>932</v>
      </c>
      <c r="GM33" s="94">
        <f ca="1">IF(ISNA(GM$3),0,ROUND(INDEX(旅遊不便費率!$B$5:$CA$184,$A33,GM$3)*$A$3,0))</f>
        <v>44</v>
      </c>
      <c r="GN33" s="94">
        <f ca="1">IF(ISNA(GN$3),0,ROUND(INDEX(旅遊不便費率!$B$5:$CA$184,$A33,GN$3)*$A$3,0))</f>
        <v>143</v>
      </c>
      <c r="GO33" s="95">
        <f t="shared" ca="1" si="25"/>
        <v>3054</v>
      </c>
      <c r="GP33" s="93">
        <f t="shared" ca="1" si="26"/>
        <v>588</v>
      </c>
      <c r="GQ33" s="94"/>
      <c r="GR33" s="94"/>
      <c r="GS33" s="94">
        <f ca="1">ROUND(VLOOKUP(GS$3,費率表彙總!$F$4:$G$404,2,FALSE)*$B33*$A$2,0)</f>
        <v>0</v>
      </c>
      <c r="GT33" s="94">
        <f ca="1">ROUND(VLOOKUP(GT$3,費率表彙總!$H$4:$I$804,2,FALSE)*$B33*$A$2,0)</f>
        <v>0</v>
      </c>
      <c r="GU33" s="94">
        <f ca="1">IF(ISNA(GU$56),0,ROUND(INDEX(實支實付_總保費!$B$4:$AE$183,$A33,GU$56)*$A$2,0))</f>
        <v>352</v>
      </c>
      <c r="GV33" s="94">
        <f ca="1">IF(ISNA(GV$56),0,ROUND(INDEX(重大燒燙傷_總保費!$B$4:$AE$183,$A33,GV$56)*$A$2,0))</f>
        <v>23</v>
      </c>
      <c r="GW33" s="94" t="b">
        <f ca="1">IF(GW$3&lt;&gt;0,MAX(1,ROUND(VLOOKUP(GW$3,費率表彙總!$L$4:$O$34,2,FALSE)*$B33*$A$2,0))+MAX(1,ROUND(INDEX(海突甲門診_總保費!$B$4:$GS$183,$A33,GW$56)*$A$2,0)+MAX(1,ROUND(INDEX(海突甲急診_總保費!$B$4:$GS$183,$A33,GW$56)*$A$2,0),0)))</f>
        <v>0</v>
      </c>
      <c r="GX33" s="94">
        <f ca="1">IF(GX$3&lt;&gt;0,MAX(1,ROUND(VLOOKUP(GX$3,費率表彙總!$L$4:$R$34,5,FALSE)*$B33*$A$2,0))+MAX(1,ROUND(INDEX(海突乙門診_總保費!$B$4:$GS$183,$A33,GX$56)*$A$2,0)+MAX(1,ROUND(INDEX(海突乙急診_總保費!$B$4:$GS$183,$A33,GX$56)*$A$2,0),0)))</f>
        <v>649</v>
      </c>
      <c r="GY33" s="94">
        <f ca="1">ROUND(VLOOKUP(GY$3,費率表彙總!$S$4:$T$34,2,FALSE)*$B33*$A$2,0)</f>
        <v>0</v>
      </c>
      <c r="GZ33" s="94">
        <f ca="1">IF(ISNA(GZ$3),0,ROUND(INDEX(旅遊不便費率!$B$5:$CA$184,$A33,GZ$3)*$A$3,0))</f>
        <v>117</v>
      </c>
      <c r="HA33" s="94">
        <f ca="1">IF(ISNA(HA$3),0,ROUND(INDEX(旅遊不便費率!$B$5:$CA$184,$A33,HA$3)*$A$3,0))</f>
        <v>932</v>
      </c>
      <c r="HB33" s="94">
        <f ca="1">IF(ISNA(HB$3),0,ROUND(INDEX(旅遊不便費率!$B$5:$CA$184,$A33,HB$3)*$A$3,0))</f>
        <v>44</v>
      </c>
      <c r="HC33" s="94">
        <f ca="1">IF(ISNA(HC$3),0,ROUND(INDEX(旅遊不便費率!$B$5:$CA$184,$A33,HC$3)*$A$3,0))</f>
        <v>143</v>
      </c>
      <c r="HD33" s="95">
        <f t="shared" ca="1" si="27"/>
        <v>2848</v>
      </c>
      <c r="HE33" s="93">
        <f t="shared" ca="1" si="28"/>
        <v>588</v>
      </c>
      <c r="HF33" s="94"/>
      <c r="HG33" s="94"/>
      <c r="HH33" s="94">
        <f ca="1">ROUND(VLOOKUP(HH$3,費率表彙總!$F$4:$G$404,2,FALSE)*$B33*$A$2,0)</f>
        <v>0</v>
      </c>
      <c r="HI33" s="94">
        <f ca="1">ROUND(VLOOKUP(HI$3,費率表彙總!$H$4:$I$804,2,FALSE)*$B33*$A$2,0)</f>
        <v>0</v>
      </c>
      <c r="HJ33" s="94">
        <f ca="1">IF(ISNA(HJ$56),0,ROUND(INDEX(實支實付_總保費!$B$4:$AE$183,$A33,HJ$56)*$A$2,0))</f>
        <v>352</v>
      </c>
      <c r="HK33" s="94">
        <f ca="1">IF(ISNA(HK$56),0,ROUND(INDEX(重大燒燙傷_總保費!$B$4:$AE$183,$A33,HK$56)*$A$2,0))</f>
        <v>23</v>
      </c>
      <c r="HL33" s="94" t="b">
        <f ca="1">IF(HL$3&lt;&gt;0,MAX(1,ROUND(VLOOKUP(HL$3,費率表彙總!$L$4:$O$34,2,FALSE)*$B33*$A$2,0))+MAX(1,ROUND(INDEX(海突甲門診_總保費!$B$4:$GS$183,$A33,HL$56)*$A$2,0)+MAX(1,ROUND(INDEX(海突甲急診_總保費!$B$4:$GS$183,$A33,HL$56)*$A$2,0),0)))</f>
        <v>0</v>
      </c>
      <c r="HM33" s="94">
        <f ca="1">IF(HM$3&lt;&gt;0,MAX(1,ROUND(VLOOKUP(HM$3,費率表彙總!$L$4:$R$34,5,FALSE)*$B33*$A$2,0))+MAX(1,ROUND(INDEX(海突乙門診_總保費!$B$4:$GS$183,$A33,HM$56)*$A$2,0)+MAX(1,ROUND(INDEX(海突乙急診_總保費!$B$4:$GS$183,$A33,HM$56)*$A$2,0),0)))</f>
        <v>649</v>
      </c>
      <c r="HN33" s="94">
        <f ca="1">ROUND(VLOOKUP(HN$3,費率表彙總!$S$4:$T$34,2,FALSE)*$B33*$A$2,0)</f>
        <v>0</v>
      </c>
      <c r="HO33" s="94">
        <f ca="1">IF(ISNA(HO$3),0,ROUND(INDEX(旅遊不便費率!$B$5:$CA$184,$A33,HO$3)*$A$3,0))</f>
        <v>117</v>
      </c>
      <c r="HP33" s="94">
        <f ca="1">IF(ISNA(HP$3),0,ROUND(INDEX(旅遊不便費率!$B$5:$CA$184,$A33,HP$3)*$A$3,0))</f>
        <v>932</v>
      </c>
      <c r="HQ33" s="94">
        <f ca="1">IF(ISNA(HQ$3),0,ROUND(INDEX(旅遊不便費率!$B$5:$CA$184,$A33,HQ$3)*$A$3,0))</f>
        <v>44</v>
      </c>
      <c r="HR33" s="94">
        <f ca="1">IF(ISNA(HR$3),0,ROUND(INDEX(旅遊不便費率!$B$5:$CA$184,$A33,HR$3)*$A$3,0))</f>
        <v>143</v>
      </c>
      <c r="HS33" s="95">
        <f t="shared" ca="1" si="29"/>
        <v>2848</v>
      </c>
    </row>
    <row r="34" spans="1:227">
      <c r="A34" s="83">
        <v>30</v>
      </c>
      <c r="B34" s="104">
        <f>VLOOKUP(A34,費率表彙總!$A$4:$B$183,2,FALSE)</f>
        <v>0.378</v>
      </c>
      <c r="C34" s="93">
        <f t="shared" ca="1" si="0"/>
        <v>371</v>
      </c>
      <c r="D34" s="94"/>
      <c r="E34" s="94"/>
      <c r="F34" s="94">
        <f ca="1">ROUND(VLOOKUP(F$3,費率表彙總!$F$4:$G$404,2,FALSE)*$B34*$A$2,0)</f>
        <v>0</v>
      </c>
      <c r="G34" s="94">
        <f ca="1">ROUND(VLOOKUP(G$3,費率表彙總!$H$4:$I$804,2,FALSE)*$B34*$A$2,0)</f>
        <v>0</v>
      </c>
      <c r="H34" s="94">
        <f ca="1">IF(ISNA(H$56),0,ROUND(INDEX(實支實付_總保費!$B$4:$AE$183,$A34,H$56)*$A$2,0))</f>
        <v>0</v>
      </c>
      <c r="I34" s="94">
        <f ca="1">IF(ISNA(I$56),0,ROUND(INDEX(重大燒燙傷_總保費!$B$4:$AE$183,$A34,I$56)*$A$2,0))</f>
        <v>0</v>
      </c>
      <c r="J34" s="94" t="b">
        <f ca="1">IF(J$3&lt;&gt;0,MAX(1,ROUND(VLOOKUP(J$3,費率表彙總!$L$4:$O$34,2,FALSE)*$B34*$A$2,0))+MAX(1,ROUND(INDEX(海突甲門診_總保費!$B$4:$GS$183,$A34,J$56)*$A$2,0)+MAX(1,ROUND(INDEX(海突甲急診_總保費!$B$4:$GS$183,$A34,J$56)*$A$2,0),0)))</f>
        <v>0</v>
      </c>
      <c r="K34" s="94">
        <f ca="1">IF(K$3&lt;&gt;0,MAX(1,ROUND(VLOOKUP(K$3,費率表彙總!$L$4:$R$34,5,FALSE)*$B34*$A$2,0))+MAX(1,ROUND(INDEX(海突乙門診_總保費!$B$4:$GS$183,$A34,K$56)*$A$2,0)+MAX(1,ROUND(INDEX(海突乙急診_總保費!$B$4:$GS$183,$A34,K$56)*$A$2,0),0)))</f>
        <v>344</v>
      </c>
      <c r="L34" s="94">
        <f ca="1">ROUND(VLOOKUP(L$3,費率表彙總!$S$4:$T$34,2,FALSE)*$B34*$A$2,0)</f>
        <v>0</v>
      </c>
      <c r="M34" s="94">
        <f ca="1">IF(ISNA(M$3),0,ROUND(INDEX(旅遊不便費率!$B$5:$CA$184,$A34,M$3)*$A$3,0))</f>
        <v>0</v>
      </c>
      <c r="N34" s="94">
        <f ca="1">IF(ISNA(N$3),0,ROUND(INDEX(旅遊不便費率!$B$5:$CA$184,$A34,N$3)*$A$3,0))</f>
        <v>0</v>
      </c>
      <c r="O34" s="94">
        <f ca="1">IF(ISNA(O$3),0,ROUND(INDEX(旅遊不便費率!$B$5:$CA$184,$A34,O$3)*$A$3,0))</f>
        <v>0</v>
      </c>
      <c r="P34" s="94">
        <f ca="1">IF(ISNA(P$3),0,ROUND(INDEX(旅遊不便費率!$B$5:$CA$184,$A34,P$3)*$A$3,0))</f>
        <v>0</v>
      </c>
      <c r="Q34" s="95">
        <f t="shared" ca="1" si="1"/>
        <v>715</v>
      </c>
      <c r="R34" s="93">
        <f t="shared" ca="1" si="2"/>
        <v>371</v>
      </c>
      <c r="S34" s="94"/>
      <c r="T34" s="94"/>
      <c r="U34" s="94">
        <f ca="1">ROUND(VLOOKUP(U$3,費率表彙總!$F$4:$G$404,2,FALSE)*$B34*$A$2,0)</f>
        <v>0</v>
      </c>
      <c r="V34" s="94">
        <f ca="1">ROUND(VLOOKUP(V$3,費率表彙總!$H$4:$I$804,2,FALSE)*$B34*$A$2,0)</f>
        <v>0</v>
      </c>
      <c r="W34" s="94">
        <f ca="1">IF(ISNA(W$56),0,ROUND(INDEX(實支實付_總保費!$B$4:$AE$183,$A34,W$56)*$A$2,0))</f>
        <v>0</v>
      </c>
      <c r="X34" s="94">
        <f ca="1">IF(ISNA(X$56),0,ROUND(INDEX(重大燒燙傷_總保費!$B$4:$AE$183,$A34,X$56)*$A$2,0))</f>
        <v>0</v>
      </c>
      <c r="Y34" s="94" t="b">
        <f ca="1">IF(Y$3&lt;&gt;0,MAX(1,ROUND(VLOOKUP(Y$3,費率表彙總!$L$4:$O$34,2,FALSE)*$B34*$A$2,0))+MAX(1,ROUND(INDEX(海突甲門診_總保費!$B$4:$GS$183,$A34,Y$56)*$A$2,0)+MAX(1,ROUND(INDEX(海突甲急診_總保費!$B$4:$GS$183,$A34,Y$56)*$A$2,0),0)))</f>
        <v>0</v>
      </c>
      <c r="Z34" s="94">
        <f ca="1">IF(Z$3&lt;&gt;0,MAX(1,ROUND(VLOOKUP(Z$3,費率表彙總!$L$4:$R$34,5,FALSE)*$B34*$A$2,0))+MAX(1,ROUND(INDEX(海突乙門診_總保費!$B$4:$GS$183,$A34,Z$56)*$A$2,0)+MAX(1,ROUND(INDEX(海突乙急診_總保費!$B$4:$GS$183,$A34,Z$56)*$A$2,0),0)))</f>
        <v>344</v>
      </c>
      <c r="AA34" s="94">
        <f ca="1">ROUND(VLOOKUP(AA$3,費率表彙總!$S$4:$T$34,2,FALSE)*$B34*$A$2,0)</f>
        <v>0</v>
      </c>
      <c r="AB34" s="94">
        <f ca="1">IF(ISNA(AB$3),0,ROUND(INDEX(旅遊不便費率!$B$5:$CA$184,$A34,AB$3)*$A$3,0))</f>
        <v>0</v>
      </c>
      <c r="AC34" s="94">
        <f ca="1">IF(ISNA(AC$3),0,ROUND(INDEX(旅遊不便費率!$B$5:$CA$184,$A34,AC$3)*$A$3,0))</f>
        <v>0</v>
      </c>
      <c r="AD34" s="94">
        <f ca="1">IF(ISNA(AD$3),0,ROUND(INDEX(旅遊不便費率!$B$5:$CA$184,$A34,AD$3)*$A$3,0))</f>
        <v>0</v>
      </c>
      <c r="AE34" s="94">
        <f ca="1">IF(ISNA(AE$3),0,ROUND(INDEX(旅遊不便費率!$B$5:$CA$184,$A34,AE$3)*$A$3,0))</f>
        <v>0</v>
      </c>
      <c r="AF34" s="95">
        <f t="shared" ca="1" si="3"/>
        <v>715</v>
      </c>
      <c r="AG34" s="93">
        <f t="shared" ca="1" si="4"/>
        <v>598</v>
      </c>
      <c r="AH34" s="94"/>
      <c r="AI34" s="94"/>
      <c r="AJ34" s="94">
        <f ca="1">ROUND(VLOOKUP(AJ$3,費率表彙總!$F$4:$G$404,2,FALSE)*$B34*$A$2,0)</f>
        <v>0</v>
      </c>
      <c r="AK34" s="94">
        <f ca="1">ROUND(VLOOKUP(AK$3,費率表彙總!$H$4:$I$804,2,FALSE)*$B34*$A$2,0)</f>
        <v>0</v>
      </c>
      <c r="AL34" s="94">
        <f ca="1">IF(ISNA(AL$56),0,ROUND(INDEX(實支實付_總保費!$B$4:$AE$183,$A34,AL$56)*$A$2,0))</f>
        <v>0</v>
      </c>
      <c r="AM34" s="94">
        <f ca="1">IF(ISNA(AM$56),0,ROUND(INDEX(重大燒燙傷_總保費!$B$4:$AE$183,$A34,AM$56)*$A$2,0))</f>
        <v>0</v>
      </c>
      <c r="AN34" s="94" t="b">
        <f ca="1">IF(AN$3&lt;&gt;0,MAX(1,ROUND(VLOOKUP(AN$3,費率表彙總!$L$4:$O$34,2,FALSE)*$B34*$A$2,0))+MAX(1,ROUND(INDEX(海突甲門診_總保費!$B$4:$GS$183,$A34,AN$56)*$A$2,0)+MAX(1,ROUND(INDEX(海突甲急診_總保費!$B$4:$GS$183,$A34,AN$56)*$A$2,0),0)))</f>
        <v>0</v>
      </c>
      <c r="AO34" s="94">
        <f ca="1">IF(AO$3&lt;&gt;0,MAX(1,ROUND(VLOOKUP(AO$3,費率表彙總!$L$4:$R$34,5,FALSE)*$B34*$A$2,0))+MAX(1,ROUND(INDEX(海突乙門診_總保費!$B$4:$GS$183,$A34,AO$56)*$A$2,0)+MAX(1,ROUND(INDEX(海突乙急診_總保費!$B$4:$GS$183,$A34,AO$56)*$A$2,0),0)))</f>
        <v>557</v>
      </c>
      <c r="AP34" s="94">
        <f ca="1">ROUND(VLOOKUP(AP$3,費率表彙總!$S$4:$T$34,2,FALSE)*$B34*$A$2,0)</f>
        <v>0</v>
      </c>
      <c r="AQ34" s="94">
        <f ca="1">IF(ISNA(AQ$3),0,ROUND(INDEX(旅遊不便費率!$B$5:$CA$184,$A34,AQ$3)*$A$3,0))</f>
        <v>0</v>
      </c>
      <c r="AR34" s="94">
        <f ca="1">IF(ISNA(AR$3),0,ROUND(INDEX(旅遊不便費率!$B$5:$CA$184,$A34,AR$3)*$A$3,0))</f>
        <v>0</v>
      </c>
      <c r="AS34" s="94">
        <f ca="1">IF(ISNA(AS$3),0,ROUND(INDEX(旅遊不便費率!$B$5:$CA$184,$A34,AS$3)*$A$3,0))</f>
        <v>0</v>
      </c>
      <c r="AT34" s="94">
        <f ca="1">IF(ISNA(AT$3),0,ROUND(INDEX(旅遊不便費率!$B$5:$CA$184,$A34,AT$3)*$A$3,0))</f>
        <v>0</v>
      </c>
      <c r="AU34" s="95">
        <f t="shared" ca="1" si="5"/>
        <v>1155</v>
      </c>
      <c r="AV34" s="93">
        <f t="shared" ca="1" si="6"/>
        <v>921</v>
      </c>
      <c r="AW34" s="94"/>
      <c r="AX34" s="94"/>
      <c r="AY34" s="94">
        <f ca="1">ROUND(VLOOKUP(AY$3,費率表彙總!$F$4:$G$404,2,FALSE)*$B34*$A$2,0)</f>
        <v>0</v>
      </c>
      <c r="AZ34" s="94">
        <f ca="1">ROUND(VLOOKUP(AZ$3,費率表彙總!$H$4:$I$804,2,FALSE)*$B34*$A$2,0)</f>
        <v>0</v>
      </c>
      <c r="BA34" s="94">
        <f ca="1">IF(ISNA(BA$56),0,ROUND(INDEX(實支實付_總保費!$B$4:$AE$183,$A34,BA$56)*$A$2,0))</f>
        <v>0</v>
      </c>
      <c r="BB34" s="94">
        <f ca="1">IF(ISNA(BB$56),0,ROUND(INDEX(重大燒燙傷_總保費!$B$4:$AE$183,$A34,BB$56)*$A$2,0))</f>
        <v>0</v>
      </c>
      <c r="BC34" s="94" t="b">
        <f ca="1">IF(BC$3&lt;&gt;0,MAX(1,ROUND(VLOOKUP(BC$3,費率表彙總!$L$4:$O$34,2,FALSE)*$B34*$A$2,0))+MAX(1,ROUND(INDEX(海突甲門診_總保費!$B$4:$GS$183,$A34,BC$56)*$A$2,0)+MAX(1,ROUND(INDEX(海突甲急診_總保費!$B$4:$GS$183,$A34,BC$56)*$A$2,0),0)))</f>
        <v>0</v>
      </c>
      <c r="BD34" s="94">
        <f ca="1">IF(BD$3&lt;&gt;0,MAX(1,ROUND(VLOOKUP(BD$3,費率表彙總!$L$4:$R$34,5,FALSE)*$B34*$A$2,0))+MAX(1,ROUND(INDEX(海突乙門診_總保費!$B$4:$GS$183,$A34,BD$56)*$A$2,0)+MAX(1,ROUND(INDEX(海突乙急診_總保費!$B$4:$GS$183,$A34,BD$56)*$A$2,0),0)))</f>
        <v>858</v>
      </c>
      <c r="BE34" s="94">
        <f ca="1">ROUND(VLOOKUP(BE$3,費率表彙總!$S$4:$T$34,2,FALSE)*$B34*$A$2,0)</f>
        <v>0</v>
      </c>
      <c r="BF34" s="94">
        <f ca="1">IF(ISNA(BF$3),0,ROUND(INDEX(旅遊不便費率!$B$5:$CA$184,$A34,BF$3)*$A$3,0))</f>
        <v>0</v>
      </c>
      <c r="BG34" s="94">
        <f ca="1">IF(ISNA(BG$3),0,ROUND(INDEX(旅遊不便費率!$B$5:$CA$184,$A34,BG$3)*$A$3,0))</f>
        <v>0</v>
      </c>
      <c r="BH34" s="94">
        <f ca="1">IF(ISNA(BH$3),0,ROUND(INDEX(旅遊不便費率!$B$5:$CA$184,$A34,BH$3)*$A$3,0))</f>
        <v>0</v>
      </c>
      <c r="BI34" s="94">
        <f ca="1">IF(ISNA(BI$3),0,ROUND(INDEX(旅遊不便費率!$B$5:$CA$184,$A34,BI$3)*$A$3,0))</f>
        <v>0</v>
      </c>
      <c r="BJ34" s="95">
        <f t="shared" ca="1" si="7"/>
        <v>1779</v>
      </c>
      <c r="BK34" s="93">
        <f t="shared" ca="1" si="8"/>
        <v>1124</v>
      </c>
      <c r="BL34" s="94"/>
      <c r="BM34" s="94"/>
      <c r="BN34" s="94">
        <f ca="1">ROUND(VLOOKUP(BN$3,費率表彙總!$F$4:$G$404,2,FALSE)*$B34*$A$2,0)</f>
        <v>0</v>
      </c>
      <c r="BO34" s="94">
        <f ca="1">ROUND(VLOOKUP(BO$3,費率表彙總!$H$4:$I$804,2,FALSE)*$B34*$A$2,0)</f>
        <v>0</v>
      </c>
      <c r="BP34" s="94">
        <f ca="1">IF(ISNA(BP$56),0,ROUND(INDEX(實支實付_總保費!$B$4:$AE$183,$A34,BP$56)*$A$2,0))</f>
        <v>0</v>
      </c>
      <c r="BQ34" s="94">
        <f ca="1">IF(ISNA(BQ$56),0,ROUND(INDEX(重大燒燙傷_總保費!$B$4:$AE$183,$A34,BQ$56)*$A$2,0))</f>
        <v>0</v>
      </c>
      <c r="BR34" s="94" t="b">
        <f ca="1">IF(BR$3&lt;&gt;0,MAX(1,ROUND(VLOOKUP(BR$3,費率表彙總!$L$4:$O$34,2,FALSE)*$B34*$A$2,0))+MAX(1,ROUND(INDEX(海突甲門診_總保費!$B$4:$GS$183,$A34,BR$56)*$A$2,0)+MAX(1,ROUND(INDEX(海突甲急診_總保費!$B$4:$GS$183,$A34,BR$56)*$A$2,0),0)))</f>
        <v>0</v>
      </c>
      <c r="BS34" s="94">
        <f ca="1">IF(BS$3&lt;&gt;0,MAX(1,ROUND(VLOOKUP(BS$3,費率表彙總!$L$4:$R$34,5,FALSE)*$B34*$A$2,0))+MAX(1,ROUND(INDEX(海突乙門診_總保費!$B$4:$GS$183,$A34,BS$56)*$A$2,0)+MAX(1,ROUND(INDEX(海突乙急診_總保費!$B$4:$GS$183,$A34,BS$56)*$A$2,0),0)))</f>
        <v>1048</v>
      </c>
      <c r="BT34" s="94">
        <f ca="1">ROUND(VLOOKUP(BT$3,費率表彙總!$S$4:$T$34,2,FALSE)*$B34*$A$2,0)</f>
        <v>0</v>
      </c>
      <c r="BU34" s="94">
        <f ca="1">IF(ISNA(BU$3),0,ROUND(INDEX(旅遊不便費率!$B$5:$CA$184,$A34,BU$3)*$A$3,0))</f>
        <v>0</v>
      </c>
      <c r="BV34" s="94">
        <f ca="1">IF(ISNA(BV$3),0,ROUND(INDEX(旅遊不便費率!$B$5:$CA$184,$A34,BV$3)*$A$3,0))</f>
        <v>0</v>
      </c>
      <c r="BW34" s="94">
        <f ca="1">IF(ISNA(BW$3),0,ROUND(INDEX(旅遊不便費率!$B$5:$CA$184,$A34,BW$3)*$A$3,0))</f>
        <v>0</v>
      </c>
      <c r="BX34" s="94">
        <f ca="1">IF(ISNA(BX$3),0,ROUND(INDEX(旅遊不便費率!$B$5:$CA$184,$A34,BX$3)*$A$3,0))</f>
        <v>0</v>
      </c>
      <c r="BY34" s="95">
        <f t="shared" ca="1" si="9"/>
        <v>2172</v>
      </c>
      <c r="BZ34" s="93">
        <f t="shared" ca="1" si="10"/>
        <v>252</v>
      </c>
      <c r="CA34" s="94"/>
      <c r="CB34" s="94"/>
      <c r="CC34" s="94">
        <f ca="1">ROUND(VLOOKUP(CC$3,費率表彙總!$F$4:$G$404,2,FALSE)*$B34*$A$2,0)</f>
        <v>0</v>
      </c>
      <c r="CD34" s="94">
        <f ca="1">ROUND(VLOOKUP(CD$3,費率表彙總!$H$4:$I$804,2,FALSE)*$B34*$A$2,0)</f>
        <v>0</v>
      </c>
      <c r="CE34" s="94">
        <f ca="1">IF(ISNA(CE$56),0,ROUND(INDEX(實支實付_總保費!$B$4:$AE$183,$A34,CE$56)*$A$2,0))</f>
        <v>42</v>
      </c>
      <c r="CF34" s="94">
        <f ca="1">IF(ISNA(CF$56),0,ROUND(INDEX(重大燒燙傷_總保費!$B$4:$AE$183,$A34,CF$56)*$A$2,0))</f>
        <v>3</v>
      </c>
      <c r="CG34" s="94" t="b">
        <f ca="1">IF(CG$3&lt;&gt;0,MAX(1,ROUND(VLOOKUP(CG$3,費率表彙總!$L$4:$O$34,2,FALSE)*$B34*$A$2,0))+MAX(1,ROUND(INDEX(海突甲門診_總保費!$B$4:$GS$183,$A34,CG$56)*$A$2,0)+MAX(1,ROUND(INDEX(海突甲急診_總保費!$B$4:$GS$183,$A34,CG$56)*$A$2,0),0)))</f>
        <v>0</v>
      </c>
      <c r="CH34" s="94" t="b">
        <f ca="1">IF(CH$3&lt;&gt;0,MAX(1,ROUND(VLOOKUP(CH$3,費率表彙總!$L$4:$R$34,5,FALSE)*$B34*$A$2,0))+MAX(1,ROUND(INDEX(海突乙門診_總保費!$B$4:$GS$183,$A34,CH$56)*$A$2,0)+MAX(1,ROUND(INDEX(海突乙急診_總保費!$B$4:$GS$183,$A34,CH$56)*$A$2,0),0)))</f>
        <v>0</v>
      </c>
      <c r="CI34" s="94">
        <f ca="1">ROUND(VLOOKUP(CI$3,費率表彙總!$S$4:$T$34,2,FALSE)*$B34*$A$2,0)</f>
        <v>0</v>
      </c>
      <c r="CJ34" s="94">
        <f ca="1">IF(ISNA(CJ$3),0,ROUND(INDEX(旅遊不便費率!$B$5:$CA$184,$A34,CJ$3)*$A$3,0))</f>
        <v>119</v>
      </c>
      <c r="CK34" s="94">
        <f ca="1">IF(ISNA(CK$3),0,ROUND(INDEX(旅遊不便費率!$B$5:$CA$184,$A34,CK$3)*$A$3,0))</f>
        <v>606</v>
      </c>
      <c r="CL34" s="94">
        <f ca="1">IF(ISNA(CL$3),0,ROUND(INDEX(旅遊不便費率!$B$5:$CA$184,$A34,CL$3)*$A$3,0))</f>
        <v>20</v>
      </c>
      <c r="CM34" s="94">
        <f ca="1">IF(ISNA(CM$3),0,ROUND(INDEX(旅遊不便費率!$B$5:$CA$184,$A34,CM$3)*$A$3,0))</f>
        <v>77</v>
      </c>
      <c r="CN34" s="95">
        <f t="shared" ca="1" si="11"/>
        <v>1119</v>
      </c>
      <c r="CO34" s="93">
        <f t="shared" ca="1" si="12"/>
        <v>371</v>
      </c>
      <c r="CP34" s="94"/>
      <c r="CQ34" s="94"/>
      <c r="CR34" s="94">
        <f ca="1">ROUND(VLOOKUP(CR$3,費率表彙總!$F$4:$G$404,2,FALSE)*$B34*$A$2,0)</f>
        <v>0</v>
      </c>
      <c r="CS34" s="94">
        <f ca="1">ROUND(VLOOKUP(CS$3,費率表彙總!$H$4:$I$804,2,FALSE)*$B34*$A$2,0)</f>
        <v>0</v>
      </c>
      <c r="CT34" s="94">
        <f ca="1">IF(ISNA(CT$56),0,ROUND(INDEX(實支實付_總保費!$B$4:$AE$183,$A34,CT$56)*$A$2,0))</f>
        <v>42</v>
      </c>
      <c r="CU34" s="94">
        <f ca="1">IF(ISNA(CU$56),0,ROUND(INDEX(重大燒燙傷_總保費!$B$4:$AE$183,$A34,CU$56)*$A$2,0))</f>
        <v>3</v>
      </c>
      <c r="CV34" s="94" t="b">
        <f ca="1">IF(CV$3&lt;&gt;0,MAX(1,ROUND(VLOOKUP(CV$3,費率表彙總!$L$4:$O$34,2,FALSE)*$B34*$A$2,0))+MAX(1,ROUND(INDEX(海突甲門診_總保費!$B$4:$GS$183,$A34,CV$56)*$A$2,0)+MAX(1,ROUND(INDEX(海突甲急診_總保費!$B$4:$GS$183,$A34,CV$56)*$A$2,0),0)))</f>
        <v>0</v>
      </c>
      <c r="CW34" s="94" t="b">
        <f ca="1">IF(CW$3&lt;&gt;0,MAX(1,ROUND(VLOOKUP(CW$3,費率表彙總!$L$4:$R$34,5,FALSE)*$B34*$A$2,0))+MAX(1,ROUND(INDEX(海突乙門診_總保費!$B$4:$GS$183,$A34,CW$56)*$A$2,0)+MAX(1,ROUND(INDEX(海突乙急診_總保費!$B$4:$GS$183,$A34,CW$56)*$A$2,0),0)))</f>
        <v>0</v>
      </c>
      <c r="CX34" s="94">
        <f ca="1">ROUND(VLOOKUP(CX$3,費率表彙總!$S$4:$T$34,2,FALSE)*$B34*$A$2,0)</f>
        <v>0</v>
      </c>
      <c r="CY34" s="94">
        <f ca="1">IF(ISNA(CY$3),0,ROUND(INDEX(旅遊不便費率!$B$5:$CA$184,$A34,CY$3)*$A$3,0))</f>
        <v>119</v>
      </c>
      <c r="CZ34" s="94">
        <f ca="1">IF(ISNA(CZ$3),0,ROUND(INDEX(旅遊不便費率!$B$5:$CA$184,$A34,CZ$3)*$A$3,0))</f>
        <v>606</v>
      </c>
      <c r="DA34" s="94">
        <f ca="1">IF(ISNA(DA$3),0,ROUND(INDEX(旅遊不便費率!$B$5:$CA$184,$A34,DA$3)*$A$3,0))</f>
        <v>20</v>
      </c>
      <c r="DB34" s="94">
        <f ca="1">IF(ISNA(DB$3),0,ROUND(INDEX(旅遊不便費率!$B$5:$CA$184,$A34,DB$3)*$A$3,0))</f>
        <v>77</v>
      </c>
      <c r="DC34" s="95">
        <f t="shared" ca="1" si="13"/>
        <v>1238</v>
      </c>
      <c r="DD34" s="93">
        <f t="shared" ca="1" si="14"/>
        <v>598</v>
      </c>
      <c r="DE34" s="94"/>
      <c r="DF34" s="94"/>
      <c r="DG34" s="94">
        <f ca="1">ROUND(VLOOKUP(DG$3,費率表彙總!$F$4:$G$404,2,FALSE)*$B34*$A$2,0)</f>
        <v>0</v>
      </c>
      <c r="DH34" s="94">
        <f ca="1">ROUND(VLOOKUP(DH$3,費率表彙總!$H$4:$I$804,2,FALSE)*$B34*$A$2,0)</f>
        <v>0</v>
      </c>
      <c r="DI34" s="94">
        <f ca="1">IF(ISNA(DI$56),0,ROUND(INDEX(實支實付_總保費!$B$4:$AE$183,$A34,DI$56)*$A$2,0))</f>
        <v>42</v>
      </c>
      <c r="DJ34" s="94">
        <f ca="1">IF(ISNA(DJ$56),0,ROUND(INDEX(重大燒燙傷_總保費!$B$4:$AE$183,$A34,DJ$56)*$A$2,0))</f>
        <v>3</v>
      </c>
      <c r="DK34" s="94" t="b">
        <f ca="1">IF(DK$3&lt;&gt;0,MAX(1,ROUND(VLOOKUP(DK$3,費率表彙總!$L$4:$O$34,2,FALSE)*$B34*$A$2,0))+MAX(1,ROUND(INDEX(海突甲門診_總保費!$B$4:$GS$183,$A34,DK$56)*$A$2,0)+MAX(1,ROUND(INDEX(海突甲急診_總保費!$B$4:$GS$183,$A34,DK$56)*$A$2,0),0)))</f>
        <v>0</v>
      </c>
      <c r="DL34" s="94" t="b">
        <f ca="1">IF(DL$3&lt;&gt;0,MAX(1,ROUND(VLOOKUP(DL$3,費率表彙總!$L$4:$R$34,5,FALSE)*$B34*$A$2,0))+MAX(1,ROUND(INDEX(海突乙門診_總保費!$B$4:$GS$183,$A34,DL$56)*$A$2,0)+MAX(1,ROUND(INDEX(海突乙急診_總保費!$B$4:$GS$183,$A34,DL$56)*$A$2,0),0)))</f>
        <v>0</v>
      </c>
      <c r="DM34" s="94">
        <f ca="1">ROUND(VLOOKUP(DM$3,費率表彙總!$S$4:$T$34,2,FALSE)*$B34*$A$2,0)</f>
        <v>0</v>
      </c>
      <c r="DN34" s="94">
        <f ca="1">IF(ISNA(DN$3),0,ROUND(INDEX(旅遊不便費率!$B$5:$CA$184,$A34,DN$3)*$A$3,0))</f>
        <v>119</v>
      </c>
      <c r="DO34" s="94">
        <f ca="1">IF(ISNA(DO$3),0,ROUND(INDEX(旅遊不便費率!$B$5:$CA$184,$A34,DO$3)*$A$3,0))</f>
        <v>606</v>
      </c>
      <c r="DP34" s="94">
        <f ca="1">IF(ISNA(DP$3),0,ROUND(INDEX(旅遊不便費率!$B$5:$CA$184,$A34,DP$3)*$A$3,0))</f>
        <v>20</v>
      </c>
      <c r="DQ34" s="94">
        <f ca="1">IF(ISNA(DQ$3),0,ROUND(INDEX(旅遊不便費率!$B$5:$CA$184,$A34,DQ$3)*$A$3,0))</f>
        <v>77</v>
      </c>
      <c r="DR34" s="95">
        <f t="shared" ca="1" si="15"/>
        <v>1465</v>
      </c>
      <c r="DS34" s="93">
        <f t="shared" ca="1" si="16"/>
        <v>921</v>
      </c>
      <c r="DT34" s="94"/>
      <c r="DU34" s="94"/>
      <c r="DV34" s="94">
        <f ca="1">ROUND(VLOOKUP(DV$3,費率表彙總!$F$4:$G$404,2,FALSE)*$B34*$A$2,0)</f>
        <v>0</v>
      </c>
      <c r="DW34" s="94">
        <f ca="1">ROUND(VLOOKUP(DW$3,費率表彙總!$H$4:$I$804,2,FALSE)*$B34*$A$2,0)</f>
        <v>0</v>
      </c>
      <c r="DX34" s="94">
        <f ca="1">IF(ISNA(DX$56),0,ROUND(INDEX(實支實付_總保費!$B$4:$AE$183,$A34,DX$56)*$A$2,0))</f>
        <v>42</v>
      </c>
      <c r="DY34" s="94">
        <f ca="1">IF(ISNA(DY$56),0,ROUND(INDEX(重大燒燙傷_總保費!$B$4:$AE$183,$A34,DY$56)*$A$2,0))</f>
        <v>3</v>
      </c>
      <c r="DZ34" s="94" t="b">
        <f ca="1">IF(DZ$3&lt;&gt;0,MAX(1,ROUND(VLOOKUP(DZ$3,費率表彙總!$L$4:$O$34,2,FALSE)*$B34*$A$2,0))+MAX(1,ROUND(INDEX(海突甲門診_總保費!$B$4:$GS$183,$A34,DZ$56)*$A$2,0)+MAX(1,ROUND(INDEX(海突甲急診_總保費!$B$4:$GS$183,$A34,DZ$56)*$A$2,0),0)))</f>
        <v>0</v>
      </c>
      <c r="EA34" s="94" t="b">
        <f ca="1">IF(EA$3&lt;&gt;0,MAX(1,ROUND(VLOOKUP(EA$3,費率表彙總!$L$4:$R$34,5,FALSE)*$B34*$A$2,0))+MAX(1,ROUND(INDEX(海突乙門診_總保費!$B$4:$GS$183,$A34,EA$56)*$A$2,0)+MAX(1,ROUND(INDEX(海突乙急診_總保費!$B$4:$GS$183,$A34,EA$56)*$A$2,0),0)))</f>
        <v>0</v>
      </c>
      <c r="EB34" s="94">
        <f ca="1">ROUND(VLOOKUP(EB$3,費率表彙總!$S$4:$T$34,2,FALSE)*$B34*$A$2,0)</f>
        <v>0</v>
      </c>
      <c r="EC34" s="94">
        <f ca="1">IF(ISNA(EC$3),0,ROUND(INDEX(旅遊不便費率!$B$5:$CA$184,$A34,EC$3)*$A$3,0))</f>
        <v>119</v>
      </c>
      <c r="ED34" s="94">
        <f ca="1">IF(ISNA(ED$3),0,ROUND(INDEX(旅遊不便費率!$B$5:$CA$184,$A34,ED$3)*$A$3,0))</f>
        <v>606</v>
      </c>
      <c r="EE34" s="94">
        <f ca="1">IF(ISNA(EE$3),0,ROUND(INDEX(旅遊不便費率!$B$5:$CA$184,$A34,EE$3)*$A$3,0))</f>
        <v>20</v>
      </c>
      <c r="EF34" s="94">
        <f ca="1">IF(ISNA(EF$3),0,ROUND(INDEX(旅遊不便費率!$B$5:$CA$184,$A34,EF$3)*$A$3,0))</f>
        <v>77</v>
      </c>
      <c r="EG34" s="95">
        <f t="shared" ca="1" si="17"/>
        <v>1788</v>
      </c>
      <c r="EH34" s="93">
        <f t="shared" ca="1" si="18"/>
        <v>1124</v>
      </c>
      <c r="EI34" s="94"/>
      <c r="EJ34" s="94"/>
      <c r="EK34" s="94">
        <f ca="1">ROUND(VLOOKUP(EK$3,費率表彙總!$F$4:$G$404,2,FALSE)*$B34*$A$2,0)</f>
        <v>0</v>
      </c>
      <c r="EL34" s="94">
        <f ca="1">ROUND(VLOOKUP(EL$3,費率表彙總!$H$4:$I$804,2,FALSE)*$B34*$A$2,0)</f>
        <v>0</v>
      </c>
      <c r="EM34" s="94">
        <f ca="1">IF(ISNA(EM$56),0,ROUND(INDEX(實支實付_總保費!$B$4:$AE$183,$A34,EM$56)*$A$2,0))</f>
        <v>42</v>
      </c>
      <c r="EN34" s="94">
        <f ca="1">IF(ISNA(EN$56),0,ROUND(INDEX(重大燒燙傷_總保費!$B$4:$AE$183,$A34,EN$56)*$A$2,0))</f>
        <v>3</v>
      </c>
      <c r="EO34" s="94" t="b">
        <f ca="1">IF(EO$3&lt;&gt;0,MAX(1,ROUND(VLOOKUP(EO$3,費率表彙總!$L$4:$O$34,2,FALSE)*$B34*$A$2,0))+MAX(1,ROUND(INDEX(海突甲門診_總保費!$B$4:$GS$183,$A34,EO$56)*$A$2,0)+MAX(1,ROUND(INDEX(海突甲急診_總保費!$B$4:$GS$183,$A34,EO$56)*$A$2,0),0)))</f>
        <v>0</v>
      </c>
      <c r="EP34" s="94" t="b">
        <f ca="1">IF(EP$3&lt;&gt;0,MAX(1,ROUND(VLOOKUP(EP$3,費率表彙總!$L$4:$R$34,5,FALSE)*$B34*$A$2,0))+MAX(1,ROUND(INDEX(海突乙門診_總保費!$B$4:$GS$183,$A34,EP$56)*$A$2,0)+MAX(1,ROUND(INDEX(海突乙急診_總保費!$B$4:$GS$183,$A34,EP$56)*$A$2,0),0)))</f>
        <v>0</v>
      </c>
      <c r="EQ34" s="94">
        <f ca="1">ROUND(VLOOKUP(EQ$3,費率表彙總!$S$4:$T$34,2,FALSE)*$B34*$A$2,0)</f>
        <v>0</v>
      </c>
      <c r="ER34" s="94">
        <f ca="1">IF(ISNA(ER$3),0,ROUND(INDEX(旅遊不便費率!$B$5:$CA$184,$A34,ER$3)*$A$3,0))</f>
        <v>119</v>
      </c>
      <c r="ES34" s="94">
        <f ca="1">IF(ISNA(ES$3),0,ROUND(INDEX(旅遊不便費率!$B$5:$CA$184,$A34,ES$3)*$A$3,0))</f>
        <v>606</v>
      </c>
      <c r="ET34" s="94">
        <f ca="1">IF(ISNA(ET$3),0,ROUND(INDEX(旅遊不便費率!$B$5:$CA$184,$A34,ET$3)*$A$3,0))</f>
        <v>20</v>
      </c>
      <c r="EU34" s="94">
        <f ca="1">IF(ISNA(EU$3),0,ROUND(INDEX(旅遊不便費率!$B$5:$CA$184,$A34,EU$3)*$A$3,0))</f>
        <v>77</v>
      </c>
      <c r="EV34" s="95">
        <f t="shared" ca="1" si="19"/>
        <v>1991</v>
      </c>
      <c r="EW34" s="93">
        <f t="shared" ca="1" si="20"/>
        <v>816</v>
      </c>
      <c r="EX34" s="94"/>
      <c r="EY34" s="94"/>
      <c r="EZ34" s="94">
        <f ca="1">ROUND(VLOOKUP(EZ$3,費率表彙總!$F$4:$G$404,2,FALSE)*$B34*$A$2,0)</f>
        <v>0</v>
      </c>
      <c r="FA34" s="94">
        <f ca="1">ROUND(VLOOKUP(FA$3,費率表彙總!$H$4:$I$804,2,FALSE)*$B34*$A$2,0)</f>
        <v>0</v>
      </c>
      <c r="FB34" s="94">
        <f ca="1">IF(ISNA(FB$56),0,ROUND(INDEX(實支實付_總保費!$B$4:$AE$183,$A34,FB$56)*$A$2,0))</f>
        <v>540</v>
      </c>
      <c r="FC34" s="94">
        <f ca="1">IF(ISNA(FC$56),0,ROUND(INDEX(重大燒燙傷_總保費!$B$4:$AE$183,$A34,FC$56)*$A$2,0))</f>
        <v>36</v>
      </c>
      <c r="FD34" s="94" t="b">
        <f ca="1">IF(FD$3&lt;&gt;0,MAX(1,ROUND(VLOOKUP(FD$3,費率表彙總!$L$4:$O$34,2,FALSE)*$B34*$A$2,0))+MAX(1,ROUND(INDEX(海突甲門診_總保費!$B$4:$GS$183,$A34,FD$56)*$A$2,0)+MAX(1,ROUND(INDEX(海突甲急診_總保費!$B$4:$GS$183,$A34,FD$56)*$A$2,0),0)))</f>
        <v>0</v>
      </c>
      <c r="FE34" s="94">
        <f ca="1">IF(FE$3&lt;&gt;0,MAX(1,ROUND(VLOOKUP(FE$3,費率表彙總!$L$4:$R$34,5,FALSE)*$B34*$A$2,0))+MAX(1,ROUND(INDEX(海突乙門診_總保費!$B$4:$GS$183,$A34,FE$56)*$A$2,0)+MAX(1,ROUND(INDEX(海突乙急診_總保費!$B$4:$GS$183,$A34,FE$56)*$A$2,0),0)))</f>
        <v>1256</v>
      </c>
      <c r="FF34" s="94">
        <f ca="1">ROUND(VLOOKUP(FF$3,費率表彙總!$S$4:$T$34,2,FALSE)*$B34*$A$2,0)</f>
        <v>0</v>
      </c>
      <c r="FG34" s="94">
        <f ca="1">IF(ISNA(FG$3),0,ROUND(INDEX(旅遊不便費率!$B$5:$CA$184,$A34,FG$3)*$A$3,0))</f>
        <v>119</v>
      </c>
      <c r="FH34" s="94">
        <f ca="1">IF(ISNA(FH$3),0,ROUND(INDEX(旅遊不便費率!$B$5:$CA$184,$A34,FH$3)*$A$3,0))</f>
        <v>947</v>
      </c>
      <c r="FI34" s="94">
        <f ca="1">IF(ISNA(FI$3),0,ROUND(INDEX(旅遊不便費率!$B$5:$CA$184,$A34,FI$3)*$A$3,0))</f>
        <v>45</v>
      </c>
      <c r="FJ34" s="94">
        <f ca="1">IF(ISNA(FJ$3),0,ROUND(INDEX(旅遊不便費率!$B$5:$CA$184,$A34,FJ$3)*$A$3,0))</f>
        <v>145</v>
      </c>
      <c r="FK34" s="95">
        <f t="shared" ca="1" si="21"/>
        <v>3904</v>
      </c>
      <c r="FL34" s="93">
        <f t="shared" ca="1" si="22"/>
        <v>371</v>
      </c>
      <c r="FM34" s="94"/>
      <c r="FN34" s="94"/>
      <c r="FO34" s="94">
        <f ca="1">ROUND(VLOOKUP(FO$3,費率表彙總!$F$4:$G$404,2,FALSE)*$B34*$A$2,0)</f>
        <v>0</v>
      </c>
      <c r="FP34" s="94">
        <f ca="1">ROUND(VLOOKUP(FP$3,費率表彙總!$H$4:$I$804,2,FALSE)*$B34*$A$2,0)</f>
        <v>0</v>
      </c>
      <c r="FQ34" s="94">
        <f ca="1">IF(ISNA(FQ$56),0,ROUND(INDEX(實支實付_總保費!$B$4:$AE$183,$A34,FQ$56)*$A$2,0))</f>
        <v>117</v>
      </c>
      <c r="FR34" s="94">
        <f ca="1">IF(ISNA(FR$56),0,ROUND(INDEX(重大燒燙傷_總保費!$B$4:$AE$183,$A34,FR$56)*$A$2,0))</f>
        <v>8</v>
      </c>
      <c r="FS34" s="94" t="b">
        <f ca="1">IF(FS$3&lt;&gt;0,MAX(1,ROUND(VLOOKUP(FS$3,費率表彙總!$L$4:$O$34,2,FALSE)*$B34*$A$2,0))+MAX(1,ROUND(INDEX(海突甲門診_總保費!$B$4:$GS$183,$A34,FS$56)*$A$2,0)+MAX(1,ROUND(INDEX(海突甲急診_總保費!$B$4:$GS$183,$A34,FS$56)*$A$2,0),0)))</f>
        <v>0</v>
      </c>
      <c r="FT34" s="94">
        <f ca="1">IF(FT$3&lt;&gt;0,MAX(1,ROUND(VLOOKUP(FT$3,費率表彙總!$L$4:$R$34,5,FALSE)*$B34*$A$2,0))+MAX(1,ROUND(INDEX(海突乙門診_總保費!$B$4:$GS$183,$A34,FT$56)*$A$2,0)+MAX(1,ROUND(INDEX(海突乙急診_總保費!$B$4:$GS$183,$A34,FT$56)*$A$2,0),0)))</f>
        <v>659</v>
      </c>
      <c r="FU34" s="94">
        <f ca="1">ROUND(VLOOKUP(FU$3,費率表彙總!$S$4:$T$34,2,FALSE)*$B34*$A$2,0)</f>
        <v>0</v>
      </c>
      <c r="FV34" s="94">
        <f ca="1">IF(ISNA(FV$3),0,ROUND(INDEX(旅遊不便費率!$B$5:$CA$184,$A34,FV$3)*$A$3,0))</f>
        <v>119</v>
      </c>
      <c r="FW34" s="94">
        <f ca="1">IF(ISNA(FW$3),0,ROUND(INDEX(旅遊不便費率!$B$5:$CA$184,$A34,FW$3)*$A$3,0))</f>
        <v>947</v>
      </c>
      <c r="FX34" s="94">
        <f ca="1">IF(ISNA(FX$3),0,ROUND(INDEX(旅遊不便費率!$B$5:$CA$184,$A34,FX$3)*$A$3,0))</f>
        <v>45</v>
      </c>
      <c r="FY34" s="94">
        <f ca="1">IF(ISNA(FY$3),0,ROUND(INDEX(旅遊不便費率!$B$5:$CA$184,$A34,FY$3)*$A$3,0))</f>
        <v>145</v>
      </c>
      <c r="FZ34" s="95">
        <f t="shared" ca="1" si="23"/>
        <v>2411</v>
      </c>
      <c r="GA34" s="93">
        <f t="shared" ca="1" si="24"/>
        <v>598</v>
      </c>
      <c r="GB34" s="94"/>
      <c r="GC34" s="94"/>
      <c r="GD34" s="94">
        <f ca="1">ROUND(VLOOKUP(GD$3,費率表彙總!$F$4:$G$404,2,FALSE)*$B34*$A$2,0)</f>
        <v>0</v>
      </c>
      <c r="GE34" s="94">
        <f ca="1">ROUND(VLOOKUP(GE$3,費率表彙總!$H$4:$I$804,2,FALSE)*$B34*$A$2,0)</f>
        <v>0</v>
      </c>
      <c r="GF34" s="94">
        <f ca="1">IF(ISNA(GF$56),0,ROUND(INDEX(實支實付_總保費!$B$4:$AE$183,$A34,GF$56)*$A$2,0))</f>
        <v>190</v>
      </c>
      <c r="GG34" s="94">
        <f ca="1">IF(ISNA(GG$56),0,ROUND(INDEX(重大燒燙傷_總保費!$B$4:$AE$183,$A34,GG$56)*$A$2,0))</f>
        <v>13</v>
      </c>
      <c r="GH34" s="94" t="b">
        <f ca="1">IF(GH$3&lt;&gt;0,MAX(1,ROUND(VLOOKUP(GH$3,費率表彙總!$L$4:$O$34,2,FALSE)*$B34*$A$2,0))+MAX(1,ROUND(INDEX(海突甲門診_總保費!$B$4:$GS$183,$A34,GH$56)*$A$2,0)+MAX(1,ROUND(INDEX(海突甲急診_總保費!$B$4:$GS$183,$A34,GH$56)*$A$2,0),0)))</f>
        <v>0</v>
      </c>
      <c r="GI34" s="94">
        <f ca="1">IF(GI$3&lt;&gt;0,MAX(1,ROUND(VLOOKUP(GI$3,費率表彙總!$L$4:$R$34,5,FALSE)*$B34*$A$2,0))+MAX(1,ROUND(INDEX(海突乙門診_總保費!$B$4:$GS$183,$A34,GI$56)*$A$2,0)+MAX(1,ROUND(INDEX(海突乙急診_總保費!$B$4:$GS$183,$A34,GI$56)*$A$2,0),0)))</f>
        <v>1048</v>
      </c>
      <c r="GJ34" s="94">
        <f ca="1">ROUND(VLOOKUP(GJ$3,費率表彙總!$S$4:$T$34,2,FALSE)*$B34*$A$2,0)</f>
        <v>0</v>
      </c>
      <c r="GK34" s="94">
        <f ca="1">IF(ISNA(GK$3),0,ROUND(INDEX(旅遊不便費率!$B$5:$CA$184,$A34,GK$3)*$A$3,0))</f>
        <v>119</v>
      </c>
      <c r="GL34" s="94">
        <f ca="1">IF(ISNA(GL$3),0,ROUND(INDEX(旅遊不便費率!$B$5:$CA$184,$A34,GL$3)*$A$3,0))</f>
        <v>947</v>
      </c>
      <c r="GM34" s="94">
        <f ca="1">IF(ISNA(GM$3),0,ROUND(INDEX(旅遊不便費率!$B$5:$CA$184,$A34,GM$3)*$A$3,0))</f>
        <v>45</v>
      </c>
      <c r="GN34" s="94">
        <f ca="1">IF(ISNA(GN$3),0,ROUND(INDEX(旅遊不便費率!$B$5:$CA$184,$A34,GN$3)*$A$3,0))</f>
        <v>145</v>
      </c>
      <c r="GO34" s="95">
        <f t="shared" ca="1" si="25"/>
        <v>3105</v>
      </c>
      <c r="GP34" s="93">
        <f t="shared" ca="1" si="26"/>
        <v>598</v>
      </c>
      <c r="GQ34" s="94"/>
      <c r="GR34" s="94"/>
      <c r="GS34" s="94">
        <f ca="1">ROUND(VLOOKUP(GS$3,費率表彙總!$F$4:$G$404,2,FALSE)*$B34*$A$2,0)</f>
        <v>0</v>
      </c>
      <c r="GT34" s="94">
        <f ca="1">ROUND(VLOOKUP(GT$3,費率表彙總!$H$4:$I$804,2,FALSE)*$B34*$A$2,0)</f>
        <v>0</v>
      </c>
      <c r="GU34" s="94">
        <f ca="1">IF(ISNA(GU$56),0,ROUND(INDEX(實支實付_總保費!$B$4:$AE$183,$A34,GU$56)*$A$2,0))</f>
        <v>357</v>
      </c>
      <c r="GV34" s="94">
        <f ca="1">IF(ISNA(GV$56),0,ROUND(INDEX(重大燒燙傷_總保費!$B$4:$AE$183,$A34,GV$56)*$A$2,0))</f>
        <v>24</v>
      </c>
      <c r="GW34" s="94" t="b">
        <f ca="1">IF(GW$3&lt;&gt;0,MAX(1,ROUND(VLOOKUP(GW$3,費率表彙總!$L$4:$O$34,2,FALSE)*$B34*$A$2,0))+MAX(1,ROUND(INDEX(海突甲門診_總保費!$B$4:$GS$183,$A34,GW$56)*$A$2,0)+MAX(1,ROUND(INDEX(海突甲急診_總保費!$B$4:$GS$183,$A34,GW$56)*$A$2,0),0)))</f>
        <v>0</v>
      </c>
      <c r="GX34" s="94">
        <f ca="1">IF(GX$3&lt;&gt;0,MAX(1,ROUND(VLOOKUP(GX$3,費率表彙總!$L$4:$R$34,5,FALSE)*$B34*$A$2,0))+MAX(1,ROUND(INDEX(海突乙門診_總保費!$B$4:$GS$183,$A34,GX$56)*$A$2,0)+MAX(1,ROUND(INDEX(海突乙急診_總保費!$B$4:$GS$183,$A34,GX$56)*$A$2,0),0)))</f>
        <v>659</v>
      </c>
      <c r="GY34" s="94">
        <f ca="1">ROUND(VLOOKUP(GY$3,費率表彙總!$S$4:$T$34,2,FALSE)*$B34*$A$2,0)</f>
        <v>0</v>
      </c>
      <c r="GZ34" s="94">
        <f ca="1">IF(ISNA(GZ$3),0,ROUND(INDEX(旅遊不便費率!$B$5:$CA$184,$A34,GZ$3)*$A$3,0))</f>
        <v>119</v>
      </c>
      <c r="HA34" s="94">
        <f ca="1">IF(ISNA(HA$3),0,ROUND(INDEX(旅遊不便費率!$B$5:$CA$184,$A34,HA$3)*$A$3,0))</f>
        <v>947</v>
      </c>
      <c r="HB34" s="94">
        <f ca="1">IF(ISNA(HB$3),0,ROUND(INDEX(旅遊不便費率!$B$5:$CA$184,$A34,HB$3)*$A$3,0))</f>
        <v>45</v>
      </c>
      <c r="HC34" s="94">
        <f ca="1">IF(ISNA(HC$3),0,ROUND(INDEX(旅遊不便費率!$B$5:$CA$184,$A34,HC$3)*$A$3,0))</f>
        <v>145</v>
      </c>
      <c r="HD34" s="95">
        <f t="shared" ca="1" si="27"/>
        <v>2894</v>
      </c>
      <c r="HE34" s="93">
        <f t="shared" ca="1" si="28"/>
        <v>598</v>
      </c>
      <c r="HF34" s="94"/>
      <c r="HG34" s="94"/>
      <c r="HH34" s="94">
        <f ca="1">ROUND(VLOOKUP(HH$3,費率表彙總!$F$4:$G$404,2,FALSE)*$B34*$A$2,0)</f>
        <v>0</v>
      </c>
      <c r="HI34" s="94">
        <f ca="1">ROUND(VLOOKUP(HI$3,費率表彙總!$H$4:$I$804,2,FALSE)*$B34*$A$2,0)</f>
        <v>0</v>
      </c>
      <c r="HJ34" s="94">
        <f ca="1">IF(ISNA(HJ$56),0,ROUND(INDEX(實支實付_總保費!$B$4:$AE$183,$A34,HJ$56)*$A$2,0))</f>
        <v>357</v>
      </c>
      <c r="HK34" s="94">
        <f ca="1">IF(ISNA(HK$56),0,ROUND(INDEX(重大燒燙傷_總保費!$B$4:$AE$183,$A34,HK$56)*$A$2,0))</f>
        <v>24</v>
      </c>
      <c r="HL34" s="94" t="b">
        <f ca="1">IF(HL$3&lt;&gt;0,MAX(1,ROUND(VLOOKUP(HL$3,費率表彙總!$L$4:$O$34,2,FALSE)*$B34*$A$2,0))+MAX(1,ROUND(INDEX(海突甲門診_總保費!$B$4:$GS$183,$A34,HL$56)*$A$2,0)+MAX(1,ROUND(INDEX(海突甲急診_總保費!$B$4:$GS$183,$A34,HL$56)*$A$2,0),0)))</f>
        <v>0</v>
      </c>
      <c r="HM34" s="94">
        <f ca="1">IF(HM$3&lt;&gt;0,MAX(1,ROUND(VLOOKUP(HM$3,費率表彙總!$L$4:$R$34,5,FALSE)*$B34*$A$2,0))+MAX(1,ROUND(INDEX(海突乙門診_總保費!$B$4:$GS$183,$A34,HM$56)*$A$2,0)+MAX(1,ROUND(INDEX(海突乙急診_總保費!$B$4:$GS$183,$A34,HM$56)*$A$2,0),0)))</f>
        <v>659</v>
      </c>
      <c r="HN34" s="94">
        <f ca="1">ROUND(VLOOKUP(HN$3,費率表彙總!$S$4:$T$34,2,FALSE)*$B34*$A$2,0)</f>
        <v>0</v>
      </c>
      <c r="HO34" s="94">
        <f ca="1">IF(ISNA(HO$3),0,ROUND(INDEX(旅遊不便費率!$B$5:$CA$184,$A34,HO$3)*$A$3,0))</f>
        <v>119</v>
      </c>
      <c r="HP34" s="94">
        <f ca="1">IF(ISNA(HP$3),0,ROUND(INDEX(旅遊不便費率!$B$5:$CA$184,$A34,HP$3)*$A$3,0))</f>
        <v>947</v>
      </c>
      <c r="HQ34" s="94">
        <f ca="1">IF(ISNA(HQ$3),0,ROUND(INDEX(旅遊不便費率!$B$5:$CA$184,$A34,HQ$3)*$A$3,0))</f>
        <v>45</v>
      </c>
      <c r="HR34" s="94">
        <f ca="1">IF(ISNA(HR$3),0,ROUND(INDEX(旅遊不便費率!$B$5:$CA$184,$A34,HR$3)*$A$3,0))</f>
        <v>145</v>
      </c>
      <c r="HS34" s="95">
        <f t="shared" ca="1" si="29"/>
        <v>2894</v>
      </c>
    </row>
    <row r="35" spans="1:227">
      <c r="A35" s="83">
        <v>35</v>
      </c>
      <c r="B35" s="104">
        <f>VLOOKUP(A35,費率表彙總!$A$4:$B$183,2,FALSE)</f>
        <v>0.41299999999999998</v>
      </c>
      <c r="C35" s="93">
        <f t="shared" ca="1" si="0"/>
        <v>404</v>
      </c>
      <c r="D35" s="94"/>
      <c r="E35" s="94"/>
      <c r="F35" s="94">
        <f ca="1">ROUND(VLOOKUP(F$3,費率表彙總!$F$4:$G$404,2,FALSE)*$B35*$A$2,0)</f>
        <v>0</v>
      </c>
      <c r="G35" s="94">
        <f ca="1">ROUND(VLOOKUP(G$3,費率表彙總!$H$4:$I$804,2,FALSE)*$B35*$A$2,0)</f>
        <v>0</v>
      </c>
      <c r="H35" s="94">
        <f ca="1">IF(ISNA(H$56),0,ROUND(INDEX(實支實付_總保費!$B$4:$AE$183,$A35,H$56)*$A$2,0))</f>
        <v>0</v>
      </c>
      <c r="I35" s="94">
        <f ca="1">IF(ISNA(I$56),0,ROUND(INDEX(重大燒燙傷_總保費!$B$4:$AE$183,$A35,I$56)*$A$2,0))</f>
        <v>0</v>
      </c>
      <c r="J35" s="94" t="b">
        <f ca="1">IF(J$3&lt;&gt;0,MAX(1,ROUND(VLOOKUP(J$3,費率表彙總!$L$4:$O$34,2,FALSE)*$B35*$A$2,0))+MAX(1,ROUND(INDEX(海突甲門診_總保費!$B$4:$GS$183,$A35,J$56)*$A$2,0)+MAX(1,ROUND(INDEX(海突甲急診_總保費!$B$4:$GS$183,$A35,J$56)*$A$2,0),0)))</f>
        <v>0</v>
      </c>
      <c r="K35" s="94">
        <f ca="1">IF(K$3&lt;&gt;0,MAX(1,ROUND(VLOOKUP(K$3,費率表彙總!$L$4:$R$34,5,FALSE)*$B35*$A$2,0))+MAX(1,ROUND(INDEX(海突乙門診_總保費!$B$4:$GS$183,$A35,K$56)*$A$2,0)+MAX(1,ROUND(INDEX(海突乙急診_總保費!$B$4:$GS$183,$A35,K$56)*$A$2,0),0)))</f>
        <v>375</v>
      </c>
      <c r="L35" s="94">
        <f ca="1">ROUND(VLOOKUP(L$3,費率表彙總!$S$4:$T$34,2,FALSE)*$B35*$A$2,0)</f>
        <v>0</v>
      </c>
      <c r="M35" s="94">
        <f ca="1">IF(ISNA(M$3),0,ROUND(INDEX(旅遊不便費率!$B$5:$CA$184,$A35,M$3)*$A$3,0))</f>
        <v>0</v>
      </c>
      <c r="N35" s="94">
        <f ca="1">IF(ISNA(N$3),0,ROUND(INDEX(旅遊不便費率!$B$5:$CA$184,$A35,N$3)*$A$3,0))</f>
        <v>0</v>
      </c>
      <c r="O35" s="94">
        <f ca="1">IF(ISNA(O$3),0,ROUND(INDEX(旅遊不便費率!$B$5:$CA$184,$A35,O$3)*$A$3,0))</f>
        <v>0</v>
      </c>
      <c r="P35" s="94">
        <f ca="1">IF(ISNA(P$3),0,ROUND(INDEX(旅遊不便費率!$B$5:$CA$184,$A35,P$3)*$A$3,0))</f>
        <v>0</v>
      </c>
      <c r="Q35" s="95">
        <f t="shared" ca="1" si="1"/>
        <v>779</v>
      </c>
      <c r="R35" s="93">
        <f t="shared" ca="1" si="2"/>
        <v>404</v>
      </c>
      <c r="S35" s="94"/>
      <c r="T35" s="94"/>
      <c r="U35" s="94">
        <f ca="1">ROUND(VLOOKUP(U$3,費率表彙總!$F$4:$G$404,2,FALSE)*$B35*$A$2,0)</f>
        <v>0</v>
      </c>
      <c r="V35" s="94">
        <f ca="1">ROUND(VLOOKUP(V$3,費率表彙總!$H$4:$I$804,2,FALSE)*$B35*$A$2,0)</f>
        <v>0</v>
      </c>
      <c r="W35" s="94">
        <f ca="1">IF(ISNA(W$56),0,ROUND(INDEX(實支實付_總保費!$B$4:$AE$183,$A35,W$56)*$A$2,0))</f>
        <v>0</v>
      </c>
      <c r="X35" s="94">
        <f ca="1">IF(ISNA(X$56),0,ROUND(INDEX(重大燒燙傷_總保費!$B$4:$AE$183,$A35,X$56)*$A$2,0))</f>
        <v>0</v>
      </c>
      <c r="Y35" s="94" t="b">
        <f ca="1">IF(Y$3&lt;&gt;0,MAX(1,ROUND(VLOOKUP(Y$3,費率表彙總!$L$4:$O$34,2,FALSE)*$B35*$A$2,0))+MAX(1,ROUND(INDEX(海突甲門診_總保費!$B$4:$GS$183,$A35,Y$56)*$A$2,0)+MAX(1,ROUND(INDEX(海突甲急診_總保費!$B$4:$GS$183,$A35,Y$56)*$A$2,0),0)))</f>
        <v>0</v>
      </c>
      <c r="Z35" s="94">
        <f ca="1">IF(Z$3&lt;&gt;0,MAX(1,ROUND(VLOOKUP(Z$3,費率表彙總!$L$4:$R$34,5,FALSE)*$B35*$A$2,0))+MAX(1,ROUND(INDEX(海突乙門診_總保費!$B$4:$GS$183,$A35,Z$56)*$A$2,0)+MAX(1,ROUND(INDEX(海突乙急診_總保費!$B$4:$GS$183,$A35,Z$56)*$A$2,0),0)))</f>
        <v>375</v>
      </c>
      <c r="AA35" s="94">
        <f ca="1">ROUND(VLOOKUP(AA$3,費率表彙總!$S$4:$T$34,2,FALSE)*$B35*$A$2,0)</f>
        <v>0</v>
      </c>
      <c r="AB35" s="94">
        <f ca="1">IF(ISNA(AB$3),0,ROUND(INDEX(旅遊不便費率!$B$5:$CA$184,$A35,AB$3)*$A$3,0))</f>
        <v>0</v>
      </c>
      <c r="AC35" s="94">
        <f ca="1">IF(ISNA(AC$3),0,ROUND(INDEX(旅遊不便費率!$B$5:$CA$184,$A35,AC$3)*$A$3,0))</f>
        <v>0</v>
      </c>
      <c r="AD35" s="94">
        <f ca="1">IF(ISNA(AD$3),0,ROUND(INDEX(旅遊不便費率!$B$5:$CA$184,$A35,AD$3)*$A$3,0))</f>
        <v>0</v>
      </c>
      <c r="AE35" s="94">
        <f ca="1">IF(ISNA(AE$3),0,ROUND(INDEX(旅遊不便費率!$B$5:$CA$184,$A35,AE$3)*$A$3,0))</f>
        <v>0</v>
      </c>
      <c r="AF35" s="95">
        <f t="shared" ca="1" si="3"/>
        <v>779</v>
      </c>
      <c r="AG35" s="93">
        <f t="shared" ca="1" si="4"/>
        <v>652</v>
      </c>
      <c r="AH35" s="94"/>
      <c r="AI35" s="94"/>
      <c r="AJ35" s="94">
        <f ca="1">ROUND(VLOOKUP(AJ$3,費率表彙總!$F$4:$G$404,2,FALSE)*$B35*$A$2,0)</f>
        <v>0</v>
      </c>
      <c r="AK35" s="94">
        <f ca="1">ROUND(VLOOKUP(AK$3,費率表彙總!$H$4:$I$804,2,FALSE)*$B35*$A$2,0)</f>
        <v>0</v>
      </c>
      <c r="AL35" s="94">
        <f ca="1">IF(ISNA(AL$56),0,ROUND(INDEX(實支實付_總保費!$B$4:$AE$183,$A35,AL$56)*$A$2,0))</f>
        <v>0</v>
      </c>
      <c r="AM35" s="94">
        <f ca="1">IF(ISNA(AM$56),0,ROUND(INDEX(重大燒燙傷_總保費!$B$4:$AE$183,$A35,AM$56)*$A$2,0))</f>
        <v>0</v>
      </c>
      <c r="AN35" s="94" t="b">
        <f ca="1">IF(AN$3&lt;&gt;0,MAX(1,ROUND(VLOOKUP(AN$3,費率表彙總!$L$4:$O$34,2,FALSE)*$B35*$A$2,0))+MAX(1,ROUND(INDEX(海突甲門診_總保費!$B$4:$GS$183,$A35,AN$56)*$A$2,0)+MAX(1,ROUND(INDEX(海突甲急診_總保費!$B$4:$GS$183,$A35,AN$56)*$A$2,0),0)))</f>
        <v>0</v>
      </c>
      <c r="AO35" s="94">
        <f ca="1">IF(AO$3&lt;&gt;0,MAX(1,ROUND(VLOOKUP(AO$3,費率表彙總!$L$4:$R$34,5,FALSE)*$B35*$A$2,0))+MAX(1,ROUND(INDEX(海突乙門診_總保費!$B$4:$GS$183,$A35,AO$56)*$A$2,0)+MAX(1,ROUND(INDEX(海突乙急診_總保費!$B$4:$GS$183,$A35,AO$56)*$A$2,0),0)))</f>
        <v>609</v>
      </c>
      <c r="AP35" s="94">
        <f ca="1">ROUND(VLOOKUP(AP$3,費率表彙總!$S$4:$T$34,2,FALSE)*$B35*$A$2,0)</f>
        <v>0</v>
      </c>
      <c r="AQ35" s="94">
        <f ca="1">IF(ISNA(AQ$3),0,ROUND(INDEX(旅遊不便費率!$B$5:$CA$184,$A35,AQ$3)*$A$3,0))</f>
        <v>0</v>
      </c>
      <c r="AR35" s="94">
        <f ca="1">IF(ISNA(AR$3),0,ROUND(INDEX(旅遊不便費率!$B$5:$CA$184,$A35,AR$3)*$A$3,0))</f>
        <v>0</v>
      </c>
      <c r="AS35" s="94">
        <f ca="1">IF(ISNA(AS$3),0,ROUND(INDEX(旅遊不便費率!$B$5:$CA$184,$A35,AS$3)*$A$3,0))</f>
        <v>0</v>
      </c>
      <c r="AT35" s="94">
        <f ca="1">IF(ISNA(AT$3),0,ROUND(INDEX(旅遊不便費率!$B$5:$CA$184,$A35,AT$3)*$A$3,0))</f>
        <v>0</v>
      </c>
      <c r="AU35" s="95">
        <f t="shared" ca="1" si="5"/>
        <v>1261</v>
      </c>
      <c r="AV35" s="93">
        <f t="shared" ca="1" si="6"/>
        <v>1004</v>
      </c>
      <c r="AW35" s="94"/>
      <c r="AX35" s="94"/>
      <c r="AY35" s="94">
        <f ca="1">ROUND(VLOOKUP(AY$3,費率表彙總!$F$4:$G$404,2,FALSE)*$B35*$A$2,0)</f>
        <v>0</v>
      </c>
      <c r="AZ35" s="94">
        <f ca="1">ROUND(VLOOKUP(AZ$3,費率表彙總!$H$4:$I$804,2,FALSE)*$B35*$A$2,0)</f>
        <v>0</v>
      </c>
      <c r="BA35" s="94">
        <f ca="1">IF(ISNA(BA$56),0,ROUND(INDEX(實支實付_總保費!$B$4:$AE$183,$A35,BA$56)*$A$2,0))</f>
        <v>0</v>
      </c>
      <c r="BB35" s="94">
        <f ca="1">IF(ISNA(BB$56),0,ROUND(INDEX(重大燒燙傷_總保費!$B$4:$AE$183,$A35,BB$56)*$A$2,0))</f>
        <v>0</v>
      </c>
      <c r="BC35" s="94" t="b">
        <f ca="1">IF(BC$3&lt;&gt;0,MAX(1,ROUND(VLOOKUP(BC$3,費率表彙總!$L$4:$O$34,2,FALSE)*$B35*$A$2,0))+MAX(1,ROUND(INDEX(海突甲門診_總保費!$B$4:$GS$183,$A35,BC$56)*$A$2,0)+MAX(1,ROUND(INDEX(海突甲急診_總保費!$B$4:$GS$183,$A35,BC$56)*$A$2,0),0)))</f>
        <v>0</v>
      </c>
      <c r="BD35" s="94">
        <f ca="1">IF(BD$3&lt;&gt;0,MAX(1,ROUND(VLOOKUP(BD$3,費率表彙總!$L$4:$R$34,5,FALSE)*$B35*$A$2,0))+MAX(1,ROUND(INDEX(海突乙門診_總保費!$B$4:$GS$183,$A35,BD$56)*$A$2,0)+MAX(1,ROUND(INDEX(海突乙急診_總保費!$B$4:$GS$183,$A35,BD$56)*$A$2,0),0)))</f>
        <v>938</v>
      </c>
      <c r="BE35" s="94">
        <f ca="1">ROUND(VLOOKUP(BE$3,費率表彙總!$S$4:$T$34,2,FALSE)*$B35*$A$2,0)</f>
        <v>0</v>
      </c>
      <c r="BF35" s="94">
        <f ca="1">IF(ISNA(BF$3),0,ROUND(INDEX(旅遊不便費率!$B$5:$CA$184,$A35,BF$3)*$A$3,0))</f>
        <v>0</v>
      </c>
      <c r="BG35" s="94">
        <f ca="1">IF(ISNA(BG$3),0,ROUND(INDEX(旅遊不便費率!$B$5:$CA$184,$A35,BG$3)*$A$3,0))</f>
        <v>0</v>
      </c>
      <c r="BH35" s="94">
        <f ca="1">IF(ISNA(BH$3),0,ROUND(INDEX(旅遊不便費率!$B$5:$CA$184,$A35,BH$3)*$A$3,0))</f>
        <v>0</v>
      </c>
      <c r="BI35" s="94">
        <f ca="1">IF(ISNA(BI$3),0,ROUND(INDEX(旅遊不便費率!$B$5:$CA$184,$A35,BI$3)*$A$3,0))</f>
        <v>0</v>
      </c>
      <c r="BJ35" s="95">
        <f t="shared" ca="1" si="7"/>
        <v>1942</v>
      </c>
      <c r="BK35" s="93">
        <f t="shared" ca="1" si="8"/>
        <v>1225</v>
      </c>
      <c r="BL35" s="94"/>
      <c r="BM35" s="94"/>
      <c r="BN35" s="94">
        <f ca="1">ROUND(VLOOKUP(BN$3,費率表彙總!$F$4:$G$404,2,FALSE)*$B35*$A$2,0)</f>
        <v>0</v>
      </c>
      <c r="BO35" s="94">
        <f ca="1">ROUND(VLOOKUP(BO$3,費率表彙總!$H$4:$I$804,2,FALSE)*$B35*$A$2,0)</f>
        <v>0</v>
      </c>
      <c r="BP35" s="94">
        <f ca="1">IF(ISNA(BP$56),0,ROUND(INDEX(實支實付_總保費!$B$4:$AE$183,$A35,BP$56)*$A$2,0))</f>
        <v>0</v>
      </c>
      <c r="BQ35" s="94">
        <f ca="1">IF(ISNA(BQ$56),0,ROUND(INDEX(重大燒燙傷_總保費!$B$4:$AE$183,$A35,BQ$56)*$A$2,0))</f>
        <v>0</v>
      </c>
      <c r="BR35" s="94" t="b">
        <f ca="1">IF(BR$3&lt;&gt;0,MAX(1,ROUND(VLOOKUP(BR$3,費率表彙總!$L$4:$O$34,2,FALSE)*$B35*$A$2,0))+MAX(1,ROUND(INDEX(海突甲門診_總保費!$B$4:$GS$183,$A35,BR$56)*$A$2,0)+MAX(1,ROUND(INDEX(海突甲急診_總保費!$B$4:$GS$183,$A35,BR$56)*$A$2,0),0)))</f>
        <v>0</v>
      </c>
      <c r="BS35" s="94">
        <f ca="1">IF(BS$3&lt;&gt;0,MAX(1,ROUND(VLOOKUP(BS$3,費率表彙總!$L$4:$R$34,5,FALSE)*$B35*$A$2,0))+MAX(1,ROUND(INDEX(海突乙門診_總保費!$B$4:$GS$183,$A35,BS$56)*$A$2,0)+MAX(1,ROUND(INDEX(海突乙急診_總保費!$B$4:$GS$183,$A35,BS$56)*$A$2,0),0)))</f>
        <v>1145</v>
      </c>
      <c r="BT35" s="94">
        <f ca="1">ROUND(VLOOKUP(BT$3,費率表彙總!$S$4:$T$34,2,FALSE)*$B35*$A$2,0)</f>
        <v>0</v>
      </c>
      <c r="BU35" s="94">
        <f ca="1">IF(ISNA(BU$3),0,ROUND(INDEX(旅遊不便費率!$B$5:$CA$184,$A35,BU$3)*$A$3,0))</f>
        <v>0</v>
      </c>
      <c r="BV35" s="94">
        <f ca="1">IF(ISNA(BV$3),0,ROUND(INDEX(旅遊不便費率!$B$5:$CA$184,$A35,BV$3)*$A$3,0))</f>
        <v>0</v>
      </c>
      <c r="BW35" s="94">
        <f ca="1">IF(ISNA(BW$3),0,ROUND(INDEX(旅遊不便費率!$B$5:$CA$184,$A35,BW$3)*$A$3,0))</f>
        <v>0</v>
      </c>
      <c r="BX35" s="94">
        <f ca="1">IF(ISNA(BX$3),0,ROUND(INDEX(旅遊不便費率!$B$5:$CA$184,$A35,BX$3)*$A$3,0))</f>
        <v>0</v>
      </c>
      <c r="BY35" s="95">
        <f t="shared" ca="1" si="9"/>
        <v>2370</v>
      </c>
      <c r="BZ35" s="93">
        <f t="shared" ca="1" si="10"/>
        <v>275</v>
      </c>
      <c r="CA35" s="94"/>
      <c r="CB35" s="94"/>
      <c r="CC35" s="94">
        <f ca="1">ROUND(VLOOKUP(CC$3,費率表彙總!$F$4:$G$404,2,FALSE)*$B35*$A$2,0)</f>
        <v>0</v>
      </c>
      <c r="CD35" s="94">
        <f ca="1">ROUND(VLOOKUP(CD$3,費率表彙總!$H$4:$I$804,2,FALSE)*$B35*$A$2,0)</f>
        <v>0</v>
      </c>
      <c r="CE35" s="94">
        <f ca="1">IF(ISNA(CE$56),0,ROUND(INDEX(實支實付_總保費!$B$4:$AE$183,$A35,CE$56)*$A$2,0))</f>
        <v>46</v>
      </c>
      <c r="CF35" s="94">
        <f ca="1">IF(ISNA(CF$56),0,ROUND(INDEX(重大燒燙傷_總保費!$B$4:$AE$183,$A35,CF$56)*$A$2,0))</f>
        <v>3</v>
      </c>
      <c r="CG35" s="94" t="b">
        <f ca="1">IF(CG$3&lt;&gt;0,MAX(1,ROUND(VLOOKUP(CG$3,費率表彙總!$L$4:$O$34,2,FALSE)*$B35*$A$2,0))+MAX(1,ROUND(INDEX(海突甲門診_總保費!$B$4:$GS$183,$A35,CG$56)*$A$2,0)+MAX(1,ROUND(INDEX(海突甲急診_總保費!$B$4:$GS$183,$A35,CG$56)*$A$2,0),0)))</f>
        <v>0</v>
      </c>
      <c r="CH35" s="94" t="b">
        <f ca="1">IF(CH$3&lt;&gt;0,MAX(1,ROUND(VLOOKUP(CH$3,費率表彙總!$L$4:$R$34,5,FALSE)*$B35*$A$2,0))+MAX(1,ROUND(INDEX(海突乙門診_總保費!$B$4:$GS$183,$A35,CH$56)*$A$2,0)+MAX(1,ROUND(INDEX(海突乙急診_總保費!$B$4:$GS$183,$A35,CH$56)*$A$2,0),0)))</f>
        <v>0</v>
      </c>
      <c r="CI35" s="94">
        <f ca="1">ROUND(VLOOKUP(CI$3,費率表彙總!$S$4:$T$34,2,FALSE)*$B35*$A$2,0)</f>
        <v>0</v>
      </c>
      <c r="CJ35" s="94">
        <f ca="1">IF(ISNA(CJ$3),0,ROUND(INDEX(旅遊不便費率!$B$5:$CA$184,$A35,CJ$3)*$A$3,0))</f>
        <v>131</v>
      </c>
      <c r="CK35" s="94">
        <f ca="1">IF(ISNA(CK$3),0,ROUND(INDEX(旅遊不便費率!$B$5:$CA$184,$A35,CK$3)*$A$3,0))</f>
        <v>662</v>
      </c>
      <c r="CL35" s="94">
        <f ca="1">IF(ISNA(CL$3),0,ROUND(INDEX(旅遊不便費率!$B$5:$CA$184,$A35,CL$3)*$A$3,0))</f>
        <v>21</v>
      </c>
      <c r="CM35" s="94">
        <f ca="1">IF(ISNA(CM$3),0,ROUND(INDEX(旅遊不便費率!$B$5:$CA$184,$A35,CM$3)*$A$3,0))</f>
        <v>84</v>
      </c>
      <c r="CN35" s="95">
        <f t="shared" ca="1" si="11"/>
        <v>1222</v>
      </c>
      <c r="CO35" s="93">
        <f t="shared" ca="1" si="12"/>
        <v>404</v>
      </c>
      <c r="CP35" s="94"/>
      <c r="CQ35" s="94"/>
      <c r="CR35" s="94">
        <f ca="1">ROUND(VLOOKUP(CR$3,費率表彙總!$F$4:$G$404,2,FALSE)*$B35*$A$2,0)</f>
        <v>0</v>
      </c>
      <c r="CS35" s="94">
        <f ca="1">ROUND(VLOOKUP(CS$3,費率表彙總!$H$4:$I$804,2,FALSE)*$B35*$A$2,0)</f>
        <v>0</v>
      </c>
      <c r="CT35" s="94">
        <f ca="1">IF(ISNA(CT$56),0,ROUND(INDEX(實支實付_總保費!$B$4:$AE$183,$A35,CT$56)*$A$2,0))</f>
        <v>46</v>
      </c>
      <c r="CU35" s="94">
        <f ca="1">IF(ISNA(CU$56),0,ROUND(INDEX(重大燒燙傷_總保費!$B$4:$AE$183,$A35,CU$56)*$A$2,0))</f>
        <v>3</v>
      </c>
      <c r="CV35" s="94" t="b">
        <f ca="1">IF(CV$3&lt;&gt;0,MAX(1,ROUND(VLOOKUP(CV$3,費率表彙總!$L$4:$O$34,2,FALSE)*$B35*$A$2,0))+MAX(1,ROUND(INDEX(海突甲門診_總保費!$B$4:$GS$183,$A35,CV$56)*$A$2,0)+MAX(1,ROUND(INDEX(海突甲急診_總保費!$B$4:$GS$183,$A35,CV$56)*$A$2,0),0)))</f>
        <v>0</v>
      </c>
      <c r="CW35" s="94" t="b">
        <f ca="1">IF(CW$3&lt;&gt;0,MAX(1,ROUND(VLOOKUP(CW$3,費率表彙總!$L$4:$R$34,5,FALSE)*$B35*$A$2,0))+MAX(1,ROUND(INDEX(海突乙門診_總保費!$B$4:$GS$183,$A35,CW$56)*$A$2,0)+MAX(1,ROUND(INDEX(海突乙急診_總保費!$B$4:$GS$183,$A35,CW$56)*$A$2,0),0)))</f>
        <v>0</v>
      </c>
      <c r="CX35" s="94">
        <f ca="1">ROUND(VLOOKUP(CX$3,費率表彙總!$S$4:$T$34,2,FALSE)*$B35*$A$2,0)</f>
        <v>0</v>
      </c>
      <c r="CY35" s="94">
        <f ca="1">IF(ISNA(CY$3),0,ROUND(INDEX(旅遊不便費率!$B$5:$CA$184,$A35,CY$3)*$A$3,0))</f>
        <v>131</v>
      </c>
      <c r="CZ35" s="94">
        <f ca="1">IF(ISNA(CZ$3),0,ROUND(INDEX(旅遊不便費率!$B$5:$CA$184,$A35,CZ$3)*$A$3,0))</f>
        <v>662</v>
      </c>
      <c r="DA35" s="94">
        <f ca="1">IF(ISNA(DA$3),0,ROUND(INDEX(旅遊不便費率!$B$5:$CA$184,$A35,DA$3)*$A$3,0))</f>
        <v>21</v>
      </c>
      <c r="DB35" s="94">
        <f ca="1">IF(ISNA(DB$3),0,ROUND(INDEX(旅遊不便費率!$B$5:$CA$184,$A35,DB$3)*$A$3,0))</f>
        <v>84</v>
      </c>
      <c r="DC35" s="95">
        <f t="shared" ca="1" si="13"/>
        <v>1351</v>
      </c>
      <c r="DD35" s="93">
        <f t="shared" ca="1" si="14"/>
        <v>652</v>
      </c>
      <c r="DE35" s="94"/>
      <c r="DF35" s="94"/>
      <c r="DG35" s="94">
        <f ca="1">ROUND(VLOOKUP(DG$3,費率表彙總!$F$4:$G$404,2,FALSE)*$B35*$A$2,0)</f>
        <v>0</v>
      </c>
      <c r="DH35" s="94">
        <f ca="1">ROUND(VLOOKUP(DH$3,費率表彙總!$H$4:$I$804,2,FALSE)*$B35*$A$2,0)</f>
        <v>0</v>
      </c>
      <c r="DI35" s="94">
        <f ca="1">IF(ISNA(DI$56),0,ROUND(INDEX(實支實付_總保費!$B$4:$AE$183,$A35,DI$56)*$A$2,0))</f>
        <v>46</v>
      </c>
      <c r="DJ35" s="94">
        <f ca="1">IF(ISNA(DJ$56),0,ROUND(INDEX(重大燒燙傷_總保費!$B$4:$AE$183,$A35,DJ$56)*$A$2,0))</f>
        <v>3</v>
      </c>
      <c r="DK35" s="94" t="b">
        <f ca="1">IF(DK$3&lt;&gt;0,MAX(1,ROUND(VLOOKUP(DK$3,費率表彙總!$L$4:$O$34,2,FALSE)*$B35*$A$2,0))+MAX(1,ROUND(INDEX(海突甲門診_總保費!$B$4:$GS$183,$A35,DK$56)*$A$2,0)+MAX(1,ROUND(INDEX(海突甲急診_總保費!$B$4:$GS$183,$A35,DK$56)*$A$2,0),0)))</f>
        <v>0</v>
      </c>
      <c r="DL35" s="94" t="b">
        <f ca="1">IF(DL$3&lt;&gt;0,MAX(1,ROUND(VLOOKUP(DL$3,費率表彙總!$L$4:$R$34,5,FALSE)*$B35*$A$2,0))+MAX(1,ROUND(INDEX(海突乙門診_總保費!$B$4:$GS$183,$A35,DL$56)*$A$2,0)+MAX(1,ROUND(INDEX(海突乙急診_總保費!$B$4:$GS$183,$A35,DL$56)*$A$2,0),0)))</f>
        <v>0</v>
      </c>
      <c r="DM35" s="94">
        <f ca="1">ROUND(VLOOKUP(DM$3,費率表彙總!$S$4:$T$34,2,FALSE)*$B35*$A$2,0)</f>
        <v>0</v>
      </c>
      <c r="DN35" s="94">
        <f ca="1">IF(ISNA(DN$3),0,ROUND(INDEX(旅遊不便費率!$B$5:$CA$184,$A35,DN$3)*$A$3,0))</f>
        <v>131</v>
      </c>
      <c r="DO35" s="94">
        <f ca="1">IF(ISNA(DO$3),0,ROUND(INDEX(旅遊不便費率!$B$5:$CA$184,$A35,DO$3)*$A$3,0))</f>
        <v>662</v>
      </c>
      <c r="DP35" s="94">
        <f ca="1">IF(ISNA(DP$3),0,ROUND(INDEX(旅遊不便費率!$B$5:$CA$184,$A35,DP$3)*$A$3,0))</f>
        <v>21</v>
      </c>
      <c r="DQ35" s="94">
        <f ca="1">IF(ISNA(DQ$3),0,ROUND(INDEX(旅遊不便費率!$B$5:$CA$184,$A35,DQ$3)*$A$3,0))</f>
        <v>84</v>
      </c>
      <c r="DR35" s="95">
        <f t="shared" ca="1" si="15"/>
        <v>1599</v>
      </c>
      <c r="DS35" s="93">
        <f t="shared" ca="1" si="16"/>
        <v>1004</v>
      </c>
      <c r="DT35" s="94"/>
      <c r="DU35" s="94"/>
      <c r="DV35" s="94">
        <f ca="1">ROUND(VLOOKUP(DV$3,費率表彙總!$F$4:$G$404,2,FALSE)*$B35*$A$2,0)</f>
        <v>0</v>
      </c>
      <c r="DW35" s="94">
        <f ca="1">ROUND(VLOOKUP(DW$3,費率表彙總!$H$4:$I$804,2,FALSE)*$B35*$A$2,0)</f>
        <v>0</v>
      </c>
      <c r="DX35" s="94">
        <f ca="1">IF(ISNA(DX$56),0,ROUND(INDEX(實支實付_總保費!$B$4:$AE$183,$A35,DX$56)*$A$2,0))</f>
        <v>46</v>
      </c>
      <c r="DY35" s="94">
        <f ca="1">IF(ISNA(DY$56),0,ROUND(INDEX(重大燒燙傷_總保費!$B$4:$AE$183,$A35,DY$56)*$A$2,0))</f>
        <v>3</v>
      </c>
      <c r="DZ35" s="94" t="b">
        <f ca="1">IF(DZ$3&lt;&gt;0,MAX(1,ROUND(VLOOKUP(DZ$3,費率表彙總!$L$4:$O$34,2,FALSE)*$B35*$A$2,0))+MAX(1,ROUND(INDEX(海突甲門診_總保費!$B$4:$GS$183,$A35,DZ$56)*$A$2,0)+MAX(1,ROUND(INDEX(海突甲急診_總保費!$B$4:$GS$183,$A35,DZ$56)*$A$2,0),0)))</f>
        <v>0</v>
      </c>
      <c r="EA35" s="94" t="b">
        <f ca="1">IF(EA$3&lt;&gt;0,MAX(1,ROUND(VLOOKUP(EA$3,費率表彙總!$L$4:$R$34,5,FALSE)*$B35*$A$2,0))+MAX(1,ROUND(INDEX(海突乙門診_總保費!$B$4:$GS$183,$A35,EA$56)*$A$2,0)+MAX(1,ROUND(INDEX(海突乙急診_總保費!$B$4:$GS$183,$A35,EA$56)*$A$2,0),0)))</f>
        <v>0</v>
      </c>
      <c r="EB35" s="94">
        <f ca="1">ROUND(VLOOKUP(EB$3,費率表彙總!$S$4:$T$34,2,FALSE)*$B35*$A$2,0)</f>
        <v>0</v>
      </c>
      <c r="EC35" s="94">
        <f ca="1">IF(ISNA(EC$3),0,ROUND(INDEX(旅遊不便費率!$B$5:$CA$184,$A35,EC$3)*$A$3,0))</f>
        <v>131</v>
      </c>
      <c r="ED35" s="94">
        <f ca="1">IF(ISNA(ED$3),0,ROUND(INDEX(旅遊不便費率!$B$5:$CA$184,$A35,ED$3)*$A$3,0))</f>
        <v>662</v>
      </c>
      <c r="EE35" s="94">
        <f ca="1">IF(ISNA(EE$3),0,ROUND(INDEX(旅遊不便費率!$B$5:$CA$184,$A35,EE$3)*$A$3,0))</f>
        <v>21</v>
      </c>
      <c r="EF35" s="94">
        <f ca="1">IF(ISNA(EF$3),0,ROUND(INDEX(旅遊不便費率!$B$5:$CA$184,$A35,EF$3)*$A$3,0))</f>
        <v>84</v>
      </c>
      <c r="EG35" s="95">
        <f t="shared" ca="1" si="17"/>
        <v>1951</v>
      </c>
      <c r="EH35" s="93">
        <f t="shared" ca="1" si="18"/>
        <v>1225</v>
      </c>
      <c r="EI35" s="94"/>
      <c r="EJ35" s="94"/>
      <c r="EK35" s="94">
        <f ca="1">ROUND(VLOOKUP(EK$3,費率表彙總!$F$4:$G$404,2,FALSE)*$B35*$A$2,0)</f>
        <v>0</v>
      </c>
      <c r="EL35" s="94">
        <f ca="1">ROUND(VLOOKUP(EL$3,費率表彙總!$H$4:$I$804,2,FALSE)*$B35*$A$2,0)</f>
        <v>0</v>
      </c>
      <c r="EM35" s="94">
        <f ca="1">IF(ISNA(EM$56),0,ROUND(INDEX(實支實付_總保費!$B$4:$AE$183,$A35,EM$56)*$A$2,0))</f>
        <v>46</v>
      </c>
      <c r="EN35" s="94">
        <f ca="1">IF(ISNA(EN$56),0,ROUND(INDEX(重大燒燙傷_總保費!$B$4:$AE$183,$A35,EN$56)*$A$2,0))</f>
        <v>3</v>
      </c>
      <c r="EO35" s="94" t="b">
        <f ca="1">IF(EO$3&lt;&gt;0,MAX(1,ROUND(VLOOKUP(EO$3,費率表彙總!$L$4:$O$34,2,FALSE)*$B35*$A$2,0))+MAX(1,ROUND(INDEX(海突甲門診_總保費!$B$4:$GS$183,$A35,EO$56)*$A$2,0)+MAX(1,ROUND(INDEX(海突甲急診_總保費!$B$4:$GS$183,$A35,EO$56)*$A$2,0),0)))</f>
        <v>0</v>
      </c>
      <c r="EP35" s="94" t="b">
        <f ca="1">IF(EP$3&lt;&gt;0,MAX(1,ROUND(VLOOKUP(EP$3,費率表彙總!$L$4:$R$34,5,FALSE)*$B35*$A$2,0))+MAX(1,ROUND(INDEX(海突乙門診_總保費!$B$4:$GS$183,$A35,EP$56)*$A$2,0)+MAX(1,ROUND(INDEX(海突乙急診_總保費!$B$4:$GS$183,$A35,EP$56)*$A$2,0),0)))</f>
        <v>0</v>
      </c>
      <c r="EQ35" s="94">
        <f ca="1">ROUND(VLOOKUP(EQ$3,費率表彙總!$S$4:$T$34,2,FALSE)*$B35*$A$2,0)</f>
        <v>0</v>
      </c>
      <c r="ER35" s="94">
        <f ca="1">IF(ISNA(ER$3),0,ROUND(INDEX(旅遊不便費率!$B$5:$CA$184,$A35,ER$3)*$A$3,0))</f>
        <v>131</v>
      </c>
      <c r="ES35" s="94">
        <f ca="1">IF(ISNA(ES$3),0,ROUND(INDEX(旅遊不便費率!$B$5:$CA$184,$A35,ES$3)*$A$3,0))</f>
        <v>662</v>
      </c>
      <c r="ET35" s="94">
        <f ca="1">IF(ISNA(ET$3),0,ROUND(INDEX(旅遊不便費率!$B$5:$CA$184,$A35,ET$3)*$A$3,0))</f>
        <v>21</v>
      </c>
      <c r="EU35" s="94">
        <f ca="1">IF(ISNA(EU$3),0,ROUND(INDEX(旅遊不便費率!$B$5:$CA$184,$A35,EU$3)*$A$3,0))</f>
        <v>84</v>
      </c>
      <c r="EV35" s="95">
        <f t="shared" ca="1" si="19"/>
        <v>2172</v>
      </c>
      <c r="EW35" s="93">
        <f t="shared" ca="1" si="20"/>
        <v>889</v>
      </c>
      <c r="EX35" s="94"/>
      <c r="EY35" s="94"/>
      <c r="EZ35" s="94">
        <f ca="1">ROUND(VLOOKUP(EZ$3,費率表彙總!$F$4:$G$404,2,FALSE)*$B35*$A$2,0)</f>
        <v>0</v>
      </c>
      <c r="FA35" s="94">
        <f ca="1">ROUND(VLOOKUP(FA$3,費率表彙總!$H$4:$I$804,2,FALSE)*$B35*$A$2,0)</f>
        <v>0</v>
      </c>
      <c r="FB35" s="94">
        <f ca="1">IF(ISNA(FB$56),0,ROUND(INDEX(實支實付_總保費!$B$4:$AE$183,$A35,FB$56)*$A$2,0))</f>
        <v>588</v>
      </c>
      <c r="FC35" s="94">
        <f ca="1">IF(ISNA(FC$56),0,ROUND(INDEX(重大燒燙傷_總保費!$B$4:$AE$183,$A35,FC$56)*$A$2,0))</f>
        <v>39</v>
      </c>
      <c r="FD35" s="94" t="b">
        <f ca="1">IF(FD$3&lt;&gt;0,MAX(1,ROUND(VLOOKUP(FD$3,費率表彙總!$L$4:$O$34,2,FALSE)*$B35*$A$2,0))+MAX(1,ROUND(INDEX(海突甲門診_總保費!$B$4:$GS$183,$A35,FD$56)*$A$2,0)+MAX(1,ROUND(INDEX(海突甲急診_總保費!$B$4:$GS$183,$A35,FD$56)*$A$2,0),0)))</f>
        <v>0</v>
      </c>
      <c r="FE35" s="94">
        <f ca="1">IF(FE$3&lt;&gt;0,MAX(1,ROUND(VLOOKUP(FE$3,費率表彙總!$L$4:$R$34,5,FALSE)*$B35*$A$2,0))+MAX(1,ROUND(INDEX(海突乙門診_總保費!$B$4:$GS$183,$A35,FE$56)*$A$2,0)+MAX(1,ROUND(INDEX(海突乙急診_總保費!$B$4:$GS$183,$A35,FE$56)*$A$2,0),0)))</f>
        <v>1373</v>
      </c>
      <c r="FF35" s="94">
        <f ca="1">ROUND(VLOOKUP(FF$3,費率表彙總!$S$4:$T$34,2,FALSE)*$B35*$A$2,0)</f>
        <v>0</v>
      </c>
      <c r="FG35" s="94">
        <f ca="1">IF(ISNA(FG$3),0,ROUND(INDEX(旅遊不便費率!$B$5:$CA$184,$A35,FG$3)*$A$3,0))</f>
        <v>131</v>
      </c>
      <c r="FH35" s="94">
        <f ca="1">IF(ISNA(FH$3),0,ROUND(INDEX(旅遊不便費率!$B$5:$CA$184,$A35,FH$3)*$A$3,0))</f>
        <v>1033</v>
      </c>
      <c r="FI35" s="94">
        <f ca="1">IF(ISNA(FI$3),0,ROUND(INDEX(旅遊不便費率!$B$5:$CA$184,$A35,FI$3)*$A$3,0))</f>
        <v>49</v>
      </c>
      <c r="FJ35" s="94">
        <f ca="1">IF(ISNA(FJ$3),0,ROUND(INDEX(旅遊不便費率!$B$5:$CA$184,$A35,FJ$3)*$A$3,0))</f>
        <v>160</v>
      </c>
      <c r="FK35" s="95">
        <f t="shared" ca="1" si="21"/>
        <v>4262</v>
      </c>
      <c r="FL35" s="93">
        <f t="shared" ca="1" si="22"/>
        <v>404</v>
      </c>
      <c r="FM35" s="94"/>
      <c r="FN35" s="94"/>
      <c r="FO35" s="94">
        <f ca="1">ROUND(VLOOKUP(FO$3,費率表彙總!$F$4:$G$404,2,FALSE)*$B35*$A$2,0)</f>
        <v>0</v>
      </c>
      <c r="FP35" s="94">
        <f ca="1">ROUND(VLOOKUP(FP$3,費率表彙總!$H$4:$I$804,2,FALSE)*$B35*$A$2,0)</f>
        <v>0</v>
      </c>
      <c r="FQ35" s="94">
        <f ca="1">IF(ISNA(FQ$56),0,ROUND(INDEX(實支實付_總保費!$B$4:$AE$183,$A35,FQ$56)*$A$2,0))</f>
        <v>128</v>
      </c>
      <c r="FR35" s="94">
        <f ca="1">IF(ISNA(FR$56),0,ROUND(INDEX(重大燒燙傷_總保費!$B$4:$AE$183,$A35,FR$56)*$A$2,0))</f>
        <v>8</v>
      </c>
      <c r="FS35" s="94" t="b">
        <f ca="1">IF(FS$3&lt;&gt;0,MAX(1,ROUND(VLOOKUP(FS$3,費率表彙總!$L$4:$O$34,2,FALSE)*$B35*$A$2,0))+MAX(1,ROUND(INDEX(海突甲門診_總保費!$B$4:$GS$183,$A35,FS$56)*$A$2,0)+MAX(1,ROUND(INDEX(海突甲急診_總保費!$B$4:$GS$183,$A35,FS$56)*$A$2,0),0)))</f>
        <v>0</v>
      </c>
      <c r="FT35" s="94">
        <f ca="1">IF(FT$3&lt;&gt;0,MAX(1,ROUND(VLOOKUP(FT$3,費率表彙總!$L$4:$R$34,5,FALSE)*$B35*$A$2,0))+MAX(1,ROUND(INDEX(海突乙門診_總保費!$B$4:$GS$183,$A35,FT$56)*$A$2,0)+MAX(1,ROUND(INDEX(海突乙急診_總保費!$B$4:$GS$183,$A35,FT$56)*$A$2,0),0)))</f>
        <v>720</v>
      </c>
      <c r="FU35" s="94">
        <f ca="1">ROUND(VLOOKUP(FU$3,費率表彙總!$S$4:$T$34,2,FALSE)*$B35*$A$2,0)</f>
        <v>0</v>
      </c>
      <c r="FV35" s="94">
        <f ca="1">IF(ISNA(FV$3),0,ROUND(INDEX(旅遊不便費率!$B$5:$CA$184,$A35,FV$3)*$A$3,0))</f>
        <v>131</v>
      </c>
      <c r="FW35" s="94">
        <f ca="1">IF(ISNA(FW$3),0,ROUND(INDEX(旅遊不便費率!$B$5:$CA$184,$A35,FW$3)*$A$3,0))</f>
        <v>1033</v>
      </c>
      <c r="FX35" s="94">
        <f ca="1">IF(ISNA(FX$3),0,ROUND(INDEX(旅遊不便費率!$B$5:$CA$184,$A35,FX$3)*$A$3,0))</f>
        <v>49</v>
      </c>
      <c r="FY35" s="94">
        <f ca="1">IF(ISNA(FY$3),0,ROUND(INDEX(旅遊不便費率!$B$5:$CA$184,$A35,FY$3)*$A$3,0))</f>
        <v>160</v>
      </c>
      <c r="FZ35" s="95">
        <f t="shared" ca="1" si="23"/>
        <v>2633</v>
      </c>
      <c r="GA35" s="93">
        <f t="shared" ca="1" si="24"/>
        <v>652</v>
      </c>
      <c r="GB35" s="94"/>
      <c r="GC35" s="94"/>
      <c r="GD35" s="94">
        <f ca="1">ROUND(VLOOKUP(GD$3,費率表彙總!$F$4:$G$404,2,FALSE)*$B35*$A$2,0)</f>
        <v>0</v>
      </c>
      <c r="GE35" s="94">
        <f ca="1">ROUND(VLOOKUP(GE$3,費率表彙總!$H$4:$I$804,2,FALSE)*$B35*$A$2,0)</f>
        <v>0</v>
      </c>
      <c r="GF35" s="94">
        <f ca="1">IF(ISNA(GF$56),0,ROUND(INDEX(實支實付_總保費!$B$4:$AE$183,$A35,GF$56)*$A$2,0))</f>
        <v>207</v>
      </c>
      <c r="GG35" s="94">
        <f ca="1">IF(ISNA(GG$56),0,ROUND(INDEX(重大燒燙傷_總保費!$B$4:$AE$183,$A35,GG$56)*$A$2,0))</f>
        <v>14</v>
      </c>
      <c r="GH35" s="94" t="b">
        <f ca="1">IF(GH$3&lt;&gt;0,MAX(1,ROUND(VLOOKUP(GH$3,費率表彙總!$L$4:$O$34,2,FALSE)*$B35*$A$2,0))+MAX(1,ROUND(INDEX(海突甲門診_總保費!$B$4:$GS$183,$A35,GH$56)*$A$2,0)+MAX(1,ROUND(INDEX(海突甲急診_總保費!$B$4:$GS$183,$A35,GH$56)*$A$2,0),0)))</f>
        <v>0</v>
      </c>
      <c r="GI35" s="94">
        <f ca="1">IF(GI$3&lt;&gt;0,MAX(1,ROUND(VLOOKUP(GI$3,費率表彙總!$L$4:$R$34,5,FALSE)*$B35*$A$2,0))+MAX(1,ROUND(INDEX(海突乙門診_總保費!$B$4:$GS$183,$A35,GI$56)*$A$2,0)+MAX(1,ROUND(INDEX(海突乙急診_總保費!$B$4:$GS$183,$A35,GI$56)*$A$2,0),0)))</f>
        <v>1145</v>
      </c>
      <c r="GJ35" s="94">
        <f ca="1">ROUND(VLOOKUP(GJ$3,費率表彙總!$S$4:$T$34,2,FALSE)*$B35*$A$2,0)</f>
        <v>0</v>
      </c>
      <c r="GK35" s="94">
        <f ca="1">IF(ISNA(GK$3),0,ROUND(INDEX(旅遊不便費率!$B$5:$CA$184,$A35,GK$3)*$A$3,0))</f>
        <v>131</v>
      </c>
      <c r="GL35" s="94">
        <f ca="1">IF(ISNA(GL$3),0,ROUND(INDEX(旅遊不便費率!$B$5:$CA$184,$A35,GL$3)*$A$3,0))</f>
        <v>1033</v>
      </c>
      <c r="GM35" s="94">
        <f ca="1">IF(ISNA(GM$3),0,ROUND(INDEX(旅遊不便費率!$B$5:$CA$184,$A35,GM$3)*$A$3,0))</f>
        <v>49</v>
      </c>
      <c r="GN35" s="94">
        <f ca="1">IF(ISNA(GN$3),0,ROUND(INDEX(旅遊不便費率!$B$5:$CA$184,$A35,GN$3)*$A$3,0))</f>
        <v>160</v>
      </c>
      <c r="GO35" s="95">
        <f t="shared" ca="1" si="25"/>
        <v>3391</v>
      </c>
      <c r="GP35" s="93">
        <f t="shared" ca="1" si="26"/>
        <v>652</v>
      </c>
      <c r="GQ35" s="94"/>
      <c r="GR35" s="94"/>
      <c r="GS35" s="94">
        <f ca="1">ROUND(VLOOKUP(GS$3,費率表彙總!$F$4:$G$404,2,FALSE)*$B35*$A$2,0)</f>
        <v>0</v>
      </c>
      <c r="GT35" s="94">
        <f ca="1">ROUND(VLOOKUP(GT$3,費率表彙總!$H$4:$I$804,2,FALSE)*$B35*$A$2,0)</f>
        <v>0</v>
      </c>
      <c r="GU35" s="94">
        <f ca="1">IF(ISNA(GU$56),0,ROUND(INDEX(實支實付_總保費!$B$4:$AE$183,$A35,GU$56)*$A$2,0))</f>
        <v>389</v>
      </c>
      <c r="GV35" s="94">
        <f ca="1">IF(ISNA(GV$56),0,ROUND(INDEX(重大燒燙傷_總保費!$B$4:$AE$183,$A35,GV$56)*$A$2,0))</f>
        <v>26</v>
      </c>
      <c r="GW35" s="94" t="b">
        <f ca="1">IF(GW$3&lt;&gt;0,MAX(1,ROUND(VLOOKUP(GW$3,費率表彙總!$L$4:$O$34,2,FALSE)*$B35*$A$2,0))+MAX(1,ROUND(INDEX(海突甲門診_總保費!$B$4:$GS$183,$A35,GW$56)*$A$2,0)+MAX(1,ROUND(INDEX(海突甲急診_總保費!$B$4:$GS$183,$A35,GW$56)*$A$2,0),0)))</f>
        <v>0</v>
      </c>
      <c r="GX35" s="94">
        <f ca="1">IF(GX$3&lt;&gt;0,MAX(1,ROUND(VLOOKUP(GX$3,費率表彙總!$L$4:$R$34,5,FALSE)*$B35*$A$2,0))+MAX(1,ROUND(INDEX(海突乙門診_總保費!$B$4:$GS$183,$A35,GX$56)*$A$2,0)+MAX(1,ROUND(INDEX(海突乙急診_總保費!$B$4:$GS$183,$A35,GX$56)*$A$2,0),0)))</f>
        <v>720</v>
      </c>
      <c r="GY35" s="94">
        <f ca="1">ROUND(VLOOKUP(GY$3,費率表彙總!$S$4:$T$34,2,FALSE)*$B35*$A$2,0)</f>
        <v>0</v>
      </c>
      <c r="GZ35" s="94">
        <f ca="1">IF(ISNA(GZ$3),0,ROUND(INDEX(旅遊不便費率!$B$5:$CA$184,$A35,GZ$3)*$A$3,0))</f>
        <v>131</v>
      </c>
      <c r="HA35" s="94">
        <f ca="1">IF(ISNA(HA$3),0,ROUND(INDEX(旅遊不便費率!$B$5:$CA$184,$A35,HA$3)*$A$3,0))</f>
        <v>1033</v>
      </c>
      <c r="HB35" s="94">
        <f ca="1">IF(ISNA(HB$3),0,ROUND(INDEX(旅遊不便費率!$B$5:$CA$184,$A35,HB$3)*$A$3,0))</f>
        <v>49</v>
      </c>
      <c r="HC35" s="94">
        <f ca="1">IF(ISNA(HC$3),0,ROUND(INDEX(旅遊不便費率!$B$5:$CA$184,$A35,HC$3)*$A$3,0))</f>
        <v>160</v>
      </c>
      <c r="HD35" s="95">
        <f t="shared" ca="1" si="27"/>
        <v>3160</v>
      </c>
      <c r="HE35" s="93">
        <f t="shared" ca="1" si="28"/>
        <v>652</v>
      </c>
      <c r="HF35" s="94"/>
      <c r="HG35" s="94"/>
      <c r="HH35" s="94">
        <f ca="1">ROUND(VLOOKUP(HH$3,費率表彙總!$F$4:$G$404,2,FALSE)*$B35*$A$2,0)</f>
        <v>0</v>
      </c>
      <c r="HI35" s="94">
        <f ca="1">ROUND(VLOOKUP(HI$3,費率表彙總!$H$4:$I$804,2,FALSE)*$B35*$A$2,0)</f>
        <v>0</v>
      </c>
      <c r="HJ35" s="94">
        <f ca="1">IF(ISNA(HJ$56),0,ROUND(INDEX(實支實付_總保費!$B$4:$AE$183,$A35,HJ$56)*$A$2,0))</f>
        <v>389</v>
      </c>
      <c r="HK35" s="94">
        <f ca="1">IF(ISNA(HK$56),0,ROUND(INDEX(重大燒燙傷_總保費!$B$4:$AE$183,$A35,HK$56)*$A$2,0))</f>
        <v>26</v>
      </c>
      <c r="HL35" s="94" t="b">
        <f ca="1">IF(HL$3&lt;&gt;0,MAX(1,ROUND(VLOOKUP(HL$3,費率表彙總!$L$4:$O$34,2,FALSE)*$B35*$A$2,0))+MAX(1,ROUND(INDEX(海突甲門診_總保費!$B$4:$GS$183,$A35,HL$56)*$A$2,0)+MAX(1,ROUND(INDEX(海突甲急診_總保費!$B$4:$GS$183,$A35,HL$56)*$A$2,0),0)))</f>
        <v>0</v>
      </c>
      <c r="HM35" s="94">
        <f ca="1">IF(HM$3&lt;&gt;0,MAX(1,ROUND(VLOOKUP(HM$3,費率表彙總!$L$4:$R$34,5,FALSE)*$B35*$A$2,0))+MAX(1,ROUND(INDEX(海突乙門診_總保費!$B$4:$GS$183,$A35,HM$56)*$A$2,0)+MAX(1,ROUND(INDEX(海突乙急診_總保費!$B$4:$GS$183,$A35,HM$56)*$A$2,0),0)))</f>
        <v>720</v>
      </c>
      <c r="HN35" s="94">
        <f ca="1">ROUND(VLOOKUP(HN$3,費率表彙總!$S$4:$T$34,2,FALSE)*$B35*$A$2,0)</f>
        <v>0</v>
      </c>
      <c r="HO35" s="94">
        <f ca="1">IF(ISNA(HO$3),0,ROUND(INDEX(旅遊不便費率!$B$5:$CA$184,$A35,HO$3)*$A$3,0))</f>
        <v>131</v>
      </c>
      <c r="HP35" s="94">
        <f ca="1">IF(ISNA(HP$3),0,ROUND(INDEX(旅遊不便費率!$B$5:$CA$184,$A35,HP$3)*$A$3,0))</f>
        <v>1033</v>
      </c>
      <c r="HQ35" s="94">
        <f ca="1">IF(ISNA(HQ$3),0,ROUND(INDEX(旅遊不便費率!$B$5:$CA$184,$A35,HQ$3)*$A$3,0))</f>
        <v>49</v>
      </c>
      <c r="HR35" s="94">
        <f ca="1">IF(ISNA(HR$3),0,ROUND(INDEX(旅遊不便費率!$B$5:$CA$184,$A35,HR$3)*$A$3,0))</f>
        <v>160</v>
      </c>
      <c r="HS35" s="95">
        <f t="shared" ca="1" si="29"/>
        <v>3160</v>
      </c>
    </row>
    <row r="36" spans="1:227">
      <c r="A36" s="83">
        <v>40</v>
      </c>
      <c r="B36" s="104">
        <f>VLOOKUP(A36,費率表彙總!$A$4:$B$183,2,FALSE)</f>
        <v>0.44800000000000001</v>
      </c>
      <c r="C36" s="93">
        <f t="shared" ca="1" si="0"/>
        <v>438</v>
      </c>
      <c r="D36" s="94"/>
      <c r="E36" s="94"/>
      <c r="F36" s="94">
        <f ca="1">ROUND(VLOOKUP(F$3,費率表彙總!$F$4:$G$404,2,FALSE)*$B36*$A$2,0)</f>
        <v>0</v>
      </c>
      <c r="G36" s="94">
        <f ca="1">ROUND(VLOOKUP(G$3,費率表彙總!$H$4:$I$804,2,FALSE)*$B36*$A$2,0)</f>
        <v>0</v>
      </c>
      <c r="H36" s="94">
        <f ca="1">IF(ISNA(H$56),0,ROUND(INDEX(實支實付_總保費!$B$4:$AE$183,$A36,H$56)*$A$2,0))</f>
        <v>0</v>
      </c>
      <c r="I36" s="94">
        <f ca="1">IF(ISNA(I$56),0,ROUND(INDEX(重大燒燙傷_總保費!$B$4:$AE$183,$A36,I$56)*$A$2,0))</f>
        <v>0</v>
      </c>
      <c r="J36" s="94" t="b">
        <f ca="1">IF(J$3&lt;&gt;0,MAX(1,ROUND(VLOOKUP(J$3,費率表彙總!$L$4:$O$34,2,FALSE)*$B36*$A$2,0))+MAX(1,ROUND(INDEX(海突甲門診_總保費!$B$4:$GS$183,$A36,J$56)*$A$2,0)+MAX(1,ROUND(INDEX(海突甲急診_總保費!$B$4:$GS$183,$A36,J$56)*$A$2,0),0)))</f>
        <v>0</v>
      </c>
      <c r="K36" s="94">
        <f ca="1">IF(K$3&lt;&gt;0,MAX(1,ROUND(VLOOKUP(K$3,費率表彙總!$L$4:$R$34,5,FALSE)*$B36*$A$2,0))+MAX(1,ROUND(INDEX(海突乙門診_總保費!$B$4:$GS$183,$A36,K$56)*$A$2,0)+MAX(1,ROUND(INDEX(海突乙急診_總保費!$B$4:$GS$183,$A36,K$56)*$A$2,0),0)))</f>
        <v>407</v>
      </c>
      <c r="L36" s="94">
        <f ca="1">ROUND(VLOOKUP(L$3,費率表彙總!$S$4:$T$34,2,FALSE)*$B36*$A$2,0)</f>
        <v>0</v>
      </c>
      <c r="M36" s="94">
        <f ca="1">IF(ISNA(M$3),0,ROUND(INDEX(旅遊不便費率!$B$5:$CA$184,$A36,M$3)*$A$3,0))</f>
        <v>0</v>
      </c>
      <c r="N36" s="94">
        <f ca="1">IF(ISNA(N$3),0,ROUND(INDEX(旅遊不便費率!$B$5:$CA$184,$A36,N$3)*$A$3,0))</f>
        <v>0</v>
      </c>
      <c r="O36" s="94">
        <f ca="1">IF(ISNA(O$3),0,ROUND(INDEX(旅遊不便費率!$B$5:$CA$184,$A36,O$3)*$A$3,0))</f>
        <v>0</v>
      </c>
      <c r="P36" s="94">
        <f ca="1">IF(ISNA(P$3),0,ROUND(INDEX(旅遊不便費率!$B$5:$CA$184,$A36,P$3)*$A$3,0))</f>
        <v>0</v>
      </c>
      <c r="Q36" s="95">
        <f t="shared" ca="1" si="1"/>
        <v>845</v>
      </c>
      <c r="R36" s="93">
        <f t="shared" ca="1" si="2"/>
        <v>438</v>
      </c>
      <c r="S36" s="94"/>
      <c r="T36" s="94"/>
      <c r="U36" s="94">
        <f ca="1">ROUND(VLOOKUP(U$3,費率表彙總!$F$4:$G$404,2,FALSE)*$B36*$A$2,0)</f>
        <v>0</v>
      </c>
      <c r="V36" s="94">
        <f ca="1">ROUND(VLOOKUP(V$3,費率表彙總!$H$4:$I$804,2,FALSE)*$B36*$A$2,0)</f>
        <v>0</v>
      </c>
      <c r="W36" s="94">
        <f ca="1">IF(ISNA(W$56),0,ROUND(INDEX(實支實付_總保費!$B$4:$AE$183,$A36,W$56)*$A$2,0))</f>
        <v>0</v>
      </c>
      <c r="X36" s="94">
        <f ca="1">IF(ISNA(X$56),0,ROUND(INDEX(重大燒燙傷_總保費!$B$4:$AE$183,$A36,X$56)*$A$2,0))</f>
        <v>0</v>
      </c>
      <c r="Y36" s="94" t="b">
        <f ca="1">IF(Y$3&lt;&gt;0,MAX(1,ROUND(VLOOKUP(Y$3,費率表彙總!$L$4:$O$34,2,FALSE)*$B36*$A$2,0))+MAX(1,ROUND(INDEX(海突甲門診_總保費!$B$4:$GS$183,$A36,Y$56)*$A$2,0)+MAX(1,ROUND(INDEX(海突甲急診_總保費!$B$4:$GS$183,$A36,Y$56)*$A$2,0),0)))</f>
        <v>0</v>
      </c>
      <c r="Z36" s="94">
        <f ca="1">IF(Z$3&lt;&gt;0,MAX(1,ROUND(VLOOKUP(Z$3,費率表彙總!$L$4:$R$34,5,FALSE)*$B36*$A$2,0))+MAX(1,ROUND(INDEX(海突乙門診_總保費!$B$4:$GS$183,$A36,Z$56)*$A$2,0)+MAX(1,ROUND(INDEX(海突乙急診_總保費!$B$4:$GS$183,$A36,Z$56)*$A$2,0),0)))</f>
        <v>407</v>
      </c>
      <c r="AA36" s="94">
        <f ca="1">ROUND(VLOOKUP(AA$3,費率表彙總!$S$4:$T$34,2,FALSE)*$B36*$A$2,0)</f>
        <v>0</v>
      </c>
      <c r="AB36" s="94">
        <f ca="1">IF(ISNA(AB$3),0,ROUND(INDEX(旅遊不便費率!$B$5:$CA$184,$A36,AB$3)*$A$3,0))</f>
        <v>0</v>
      </c>
      <c r="AC36" s="94">
        <f ca="1">IF(ISNA(AC$3),0,ROUND(INDEX(旅遊不便費率!$B$5:$CA$184,$A36,AC$3)*$A$3,0))</f>
        <v>0</v>
      </c>
      <c r="AD36" s="94">
        <f ca="1">IF(ISNA(AD$3),0,ROUND(INDEX(旅遊不便費率!$B$5:$CA$184,$A36,AD$3)*$A$3,0))</f>
        <v>0</v>
      </c>
      <c r="AE36" s="94">
        <f ca="1">IF(ISNA(AE$3),0,ROUND(INDEX(旅遊不便費率!$B$5:$CA$184,$A36,AE$3)*$A$3,0))</f>
        <v>0</v>
      </c>
      <c r="AF36" s="95">
        <f t="shared" ca="1" si="3"/>
        <v>845</v>
      </c>
      <c r="AG36" s="93">
        <f t="shared" ca="1" si="4"/>
        <v>706</v>
      </c>
      <c r="AH36" s="94"/>
      <c r="AI36" s="94"/>
      <c r="AJ36" s="94">
        <f ca="1">ROUND(VLOOKUP(AJ$3,費率表彙總!$F$4:$G$404,2,FALSE)*$B36*$A$2,0)</f>
        <v>0</v>
      </c>
      <c r="AK36" s="94">
        <f ca="1">ROUND(VLOOKUP(AK$3,費率表彙總!$H$4:$I$804,2,FALSE)*$B36*$A$2,0)</f>
        <v>0</v>
      </c>
      <c r="AL36" s="94">
        <f ca="1">IF(ISNA(AL$56),0,ROUND(INDEX(實支實付_總保費!$B$4:$AE$183,$A36,AL$56)*$A$2,0))</f>
        <v>0</v>
      </c>
      <c r="AM36" s="94">
        <f ca="1">IF(ISNA(AM$56),0,ROUND(INDEX(重大燒燙傷_總保費!$B$4:$AE$183,$A36,AM$56)*$A$2,0))</f>
        <v>0</v>
      </c>
      <c r="AN36" s="94" t="b">
        <f ca="1">IF(AN$3&lt;&gt;0,MAX(1,ROUND(VLOOKUP(AN$3,費率表彙總!$L$4:$O$34,2,FALSE)*$B36*$A$2,0))+MAX(1,ROUND(INDEX(海突甲門診_總保費!$B$4:$GS$183,$A36,AN$56)*$A$2,0)+MAX(1,ROUND(INDEX(海突甲急診_總保費!$B$4:$GS$183,$A36,AN$56)*$A$2,0),0)))</f>
        <v>0</v>
      </c>
      <c r="AO36" s="94">
        <f ca="1">IF(AO$3&lt;&gt;0,MAX(1,ROUND(VLOOKUP(AO$3,費率表彙總!$L$4:$R$34,5,FALSE)*$B36*$A$2,0))+MAX(1,ROUND(INDEX(海突乙門診_總保費!$B$4:$GS$183,$A36,AO$56)*$A$2,0)+MAX(1,ROUND(INDEX(海突乙急診_總保費!$B$4:$GS$183,$A36,AO$56)*$A$2,0),0)))</f>
        <v>660</v>
      </c>
      <c r="AP36" s="94">
        <f ca="1">ROUND(VLOOKUP(AP$3,費率表彙總!$S$4:$T$34,2,FALSE)*$B36*$A$2,0)</f>
        <v>0</v>
      </c>
      <c r="AQ36" s="94">
        <f ca="1">IF(ISNA(AQ$3),0,ROUND(INDEX(旅遊不便費率!$B$5:$CA$184,$A36,AQ$3)*$A$3,0))</f>
        <v>0</v>
      </c>
      <c r="AR36" s="94">
        <f ca="1">IF(ISNA(AR$3),0,ROUND(INDEX(旅遊不便費率!$B$5:$CA$184,$A36,AR$3)*$A$3,0))</f>
        <v>0</v>
      </c>
      <c r="AS36" s="94">
        <f ca="1">IF(ISNA(AS$3),0,ROUND(INDEX(旅遊不便費率!$B$5:$CA$184,$A36,AS$3)*$A$3,0))</f>
        <v>0</v>
      </c>
      <c r="AT36" s="94">
        <f ca="1">IF(ISNA(AT$3),0,ROUND(INDEX(旅遊不便費率!$B$5:$CA$184,$A36,AT$3)*$A$3,0))</f>
        <v>0</v>
      </c>
      <c r="AU36" s="95">
        <f t="shared" ca="1" si="5"/>
        <v>1366</v>
      </c>
      <c r="AV36" s="93">
        <f t="shared" ca="1" si="6"/>
        <v>1088</v>
      </c>
      <c r="AW36" s="94"/>
      <c r="AX36" s="94"/>
      <c r="AY36" s="94">
        <f ca="1">ROUND(VLOOKUP(AY$3,費率表彙總!$F$4:$G$404,2,FALSE)*$B36*$A$2,0)</f>
        <v>0</v>
      </c>
      <c r="AZ36" s="94">
        <f ca="1">ROUND(VLOOKUP(AZ$3,費率表彙總!$H$4:$I$804,2,FALSE)*$B36*$A$2,0)</f>
        <v>0</v>
      </c>
      <c r="BA36" s="94">
        <f ca="1">IF(ISNA(BA$56),0,ROUND(INDEX(實支實付_總保費!$B$4:$AE$183,$A36,BA$56)*$A$2,0))</f>
        <v>0</v>
      </c>
      <c r="BB36" s="94">
        <f ca="1">IF(ISNA(BB$56),0,ROUND(INDEX(重大燒燙傷_總保費!$B$4:$AE$183,$A36,BB$56)*$A$2,0))</f>
        <v>0</v>
      </c>
      <c r="BC36" s="94" t="b">
        <f ca="1">IF(BC$3&lt;&gt;0,MAX(1,ROUND(VLOOKUP(BC$3,費率表彙總!$L$4:$O$34,2,FALSE)*$B36*$A$2,0))+MAX(1,ROUND(INDEX(海突甲門診_總保費!$B$4:$GS$183,$A36,BC$56)*$A$2,0)+MAX(1,ROUND(INDEX(海突甲急診_總保費!$B$4:$GS$183,$A36,BC$56)*$A$2,0),0)))</f>
        <v>0</v>
      </c>
      <c r="BD36" s="94">
        <f ca="1">IF(BD$3&lt;&gt;0,MAX(1,ROUND(VLOOKUP(BD$3,費率表彙總!$L$4:$R$34,5,FALSE)*$B36*$A$2,0))+MAX(1,ROUND(INDEX(海突乙門診_總保費!$B$4:$GS$183,$A36,BD$56)*$A$2,0)+MAX(1,ROUND(INDEX(海突乙急診_總保費!$B$4:$GS$183,$A36,BD$56)*$A$2,0),0)))</f>
        <v>1017</v>
      </c>
      <c r="BE36" s="94">
        <f ca="1">ROUND(VLOOKUP(BE$3,費率表彙總!$S$4:$T$34,2,FALSE)*$B36*$A$2,0)</f>
        <v>0</v>
      </c>
      <c r="BF36" s="94">
        <f ca="1">IF(ISNA(BF$3),0,ROUND(INDEX(旅遊不便費率!$B$5:$CA$184,$A36,BF$3)*$A$3,0))</f>
        <v>0</v>
      </c>
      <c r="BG36" s="94">
        <f ca="1">IF(ISNA(BG$3),0,ROUND(INDEX(旅遊不便費率!$B$5:$CA$184,$A36,BG$3)*$A$3,0))</f>
        <v>0</v>
      </c>
      <c r="BH36" s="94">
        <f ca="1">IF(ISNA(BH$3),0,ROUND(INDEX(旅遊不便費率!$B$5:$CA$184,$A36,BH$3)*$A$3,0))</f>
        <v>0</v>
      </c>
      <c r="BI36" s="94">
        <f ca="1">IF(ISNA(BI$3),0,ROUND(INDEX(旅遊不便費率!$B$5:$CA$184,$A36,BI$3)*$A$3,0))</f>
        <v>0</v>
      </c>
      <c r="BJ36" s="95">
        <f t="shared" ca="1" si="7"/>
        <v>2105</v>
      </c>
      <c r="BK36" s="93">
        <f t="shared" ca="1" si="8"/>
        <v>1328</v>
      </c>
      <c r="BL36" s="94"/>
      <c r="BM36" s="94"/>
      <c r="BN36" s="94">
        <f ca="1">ROUND(VLOOKUP(BN$3,費率表彙總!$F$4:$G$404,2,FALSE)*$B36*$A$2,0)</f>
        <v>0</v>
      </c>
      <c r="BO36" s="94">
        <f ca="1">ROUND(VLOOKUP(BO$3,費率表彙總!$H$4:$I$804,2,FALSE)*$B36*$A$2,0)</f>
        <v>0</v>
      </c>
      <c r="BP36" s="94">
        <f ca="1">IF(ISNA(BP$56),0,ROUND(INDEX(實支實付_總保費!$B$4:$AE$183,$A36,BP$56)*$A$2,0))</f>
        <v>0</v>
      </c>
      <c r="BQ36" s="94">
        <f ca="1">IF(ISNA(BQ$56),0,ROUND(INDEX(重大燒燙傷_總保費!$B$4:$AE$183,$A36,BQ$56)*$A$2,0))</f>
        <v>0</v>
      </c>
      <c r="BR36" s="94" t="b">
        <f ca="1">IF(BR$3&lt;&gt;0,MAX(1,ROUND(VLOOKUP(BR$3,費率表彙總!$L$4:$O$34,2,FALSE)*$B36*$A$2,0))+MAX(1,ROUND(INDEX(海突甲門診_總保費!$B$4:$GS$183,$A36,BR$56)*$A$2,0)+MAX(1,ROUND(INDEX(海突甲急診_總保費!$B$4:$GS$183,$A36,BR$56)*$A$2,0),0)))</f>
        <v>0</v>
      </c>
      <c r="BS36" s="94">
        <f ca="1">IF(BS$3&lt;&gt;0,MAX(1,ROUND(VLOOKUP(BS$3,費率表彙總!$L$4:$R$34,5,FALSE)*$B36*$A$2,0))+MAX(1,ROUND(INDEX(海突乙門診_總保費!$B$4:$GS$183,$A36,BS$56)*$A$2,0)+MAX(1,ROUND(INDEX(海突乙急診_總保費!$B$4:$GS$183,$A36,BS$56)*$A$2,0),0)))</f>
        <v>1243</v>
      </c>
      <c r="BT36" s="94">
        <f ca="1">ROUND(VLOOKUP(BT$3,費率表彙總!$S$4:$T$34,2,FALSE)*$B36*$A$2,0)</f>
        <v>0</v>
      </c>
      <c r="BU36" s="94">
        <f ca="1">IF(ISNA(BU$3),0,ROUND(INDEX(旅遊不便費率!$B$5:$CA$184,$A36,BU$3)*$A$3,0))</f>
        <v>0</v>
      </c>
      <c r="BV36" s="94">
        <f ca="1">IF(ISNA(BV$3),0,ROUND(INDEX(旅遊不便費率!$B$5:$CA$184,$A36,BV$3)*$A$3,0))</f>
        <v>0</v>
      </c>
      <c r="BW36" s="94">
        <f ca="1">IF(ISNA(BW$3),0,ROUND(INDEX(旅遊不便費率!$B$5:$CA$184,$A36,BW$3)*$A$3,0))</f>
        <v>0</v>
      </c>
      <c r="BX36" s="94">
        <f ca="1">IF(ISNA(BX$3),0,ROUND(INDEX(旅遊不便費率!$B$5:$CA$184,$A36,BX$3)*$A$3,0))</f>
        <v>0</v>
      </c>
      <c r="BY36" s="95">
        <f t="shared" ca="1" si="9"/>
        <v>2571</v>
      </c>
      <c r="BZ36" s="93">
        <f t="shared" ca="1" si="10"/>
        <v>298</v>
      </c>
      <c r="CA36" s="94"/>
      <c r="CB36" s="94"/>
      <c r="CC36" s="94">
        <f ca="1">ROUND(VLOOKUP(CC$3,費率表彙總!$F$4:$G$404,2,FALSE)*$B36*$A$2,0)</f>
        <v>0</v>
      </c>
      <c r="CD36" s="94">
        <f ca="1">ROUND(VLOOKUP(CD$3,費率表彙總!$H$4:$I$804,2,FALSE)*$B36*$A$2,0)</f>
        <v>0</v>
      </c>
      <c r="CE36" s="94">
        <f ca="1">IF(ISNA(CE$56),0,ROUND(INDEX(實支實付_總保費!$B$4:$AE$183,$A36,CE$56)*$A$2,0))</f>
        <v>50</v>
      </c>
      <c r="CF36" s="94">
        <f ca="1">IF(ISNA(CF$56),0,ROUND(INDEX(重大燒燙傷_總保費!$B$4:$AE$183,$A36,CF$56)*$A$2,0))</f>
        <v>3</v>
      </c>
      <c r="CG36" s="94" t="b">
        <f ca="1">IF(CG$3&lt;&gt;0,MAX(1,ROUND(VLOOKUP(CG$3,費率表彙總!$L$4:$O$34,2,FALSE)*$B36*$A$2,0))+MAX(1,ROUND(INDEX(海突甲門診_總保費!$B$4:$GS$183,$A36,CG$56)*$A$2,0)+MAX(1,ROUND(INDEX(海突甲急診_總保費!$B$4:$GS$183,$A36,CG$56)*$A$2,0),0)))</f>
        <v>0</v>
      </c>
      <c r="CH36" s="94" t="b">
        <f ca="1">IF(CH$3&lt;&gt;0,MAX(1,ROUND(VLOOKUP(CH$3,費率表彙總!$L$4:$R$34,5,FALSE)*$B36*$A$2,0))+MAX(1,ROUND(INDEX(海突乙門診_總保費!$B$4:$GS$183,$A36,CH$56)*$A$2,0)+MAX(1,ROUND(INDEX(海突乙急診_總保費!$B$4:$GS$183,$A36,CH$56)*$A$2,0),0)))</f>
        <v>0</v>
      </c>
      <c r="CI36" s="94">
        <f ca="1">ROUND(VLOOKUP(CI$3,費率表彙總!$S$4:$T$34,2,FALSE)*$B36*$A$2,0)</f>
        <v>0</v>
      </c>
      <c r="CJ36" s="94">
        <f ca="1">IF(ISNA(CJ$3),0,ROUND(INDEX(旅遊不便費率!$B$5:$CA$184,$A36,CJ$3)*$A$3,0))</f>
        <v>142</v>
      </c>
      <c r="CK36" s="94">
        <f ca="1">IF(ISNA(CK$3),0,ROUND(INDEX(旅遊不便費率!$B$5:$CA$184,$A36,CK$3)*$A$3,0))</f>
        <v>719</v>
      </c>
      <c r="CL36" s="94">
        <f ca="1">IF(ISNA(CL$3),0,ROUND(INDEX(旅遊不便費率!$B$5:$CA$184,$A36,CL$3)*$A$3,0))</f>
        <v>24</v>
      </c>
      <c r="CM36" s="94">
        <f ca="1">IF(ISNA(CM$3),0,ROUND(INDEX(旅遊不便費率!$B$5:$CA$184,$A36,CM$3)*$A$3,0))</f>
        <v>90</v>
      </c>
      <c r="CN36" s="95">
        <f t="shared" ca="1" si="11"/>
        <v>1326</v>
      </c>
      <c r="CO36" s="93">
        <f t="shared" ca="1" si="12"/>
        <v>438</v>
      </c>
      <c r="CP36" s="94"/>
      <c r="CQ36" s="94"/>
      <c r="CR36" s="94">
        <f ca="1">ROUND(VLOOKUP(CR$3,費率表彙總!$F$4:$G$404,2,FALSE)*$B36*$A$2,0)</f>
        <v>0</v>
      </c>
      <c r="CS36" s="94">
        <f ca="1">ROUND(VLOOKUP(CS$3,費率表彙總!$H$4:$I$804,2,FALSE)*$B36*$A$2,0)</f>
        <v>0</v>
      </c>
      <c r="CT36" s="94">
        <f ca="1">IF(ISNA(CT$56),0,ROUND(INDEX(實支實付_總保費!$B$4:$AE$183,$A36,CT$56)*$A$2,0))</f>
        <v>50</v>
      </c>
      <c r="CU36" s="94">
        <f ca="1">IF(ISNA(CU$56),0,ROUND(INDEX(重大燒燙傷_總保費!$B$4:$AE$183,$A36,CU$56)*$A$2,0))</f>
        <v>3</v>
      </c>
      <c r="CV36" s="94" t="b">
        <f ca="1">IF(CV$3&lt;&gt;0,MAX(1,ROUND(VLOOKUP(CV$3,費率表彙總!$L$4:$O$34,2,FALSE)*$B36*$A$2,0))+MAX(1,ROUND(INDEX(海突甲門診_總保費!$B$4:$GS$183,$A36,CV$56)*$A$2,0)+MAX(1,ROUND(INDEX(海突甲急診_總保費!$B$4:$GS$183,$A36,CV$56)*$A$2,0),0)))</f>
        <v>0</v>
      </c>
      <c r="CW36" s="94" t="b">
        <f ca="1">IF(CW$3&lt;&gt;0,MAX(1,ROUND(VLOOKUP(CW$3,費率表彙總!$L$4:$R$34,5,FALSE)*$B36*$A$2,0))+MAX(1,ROUND(INDEX(海突乙門診_總保費!$B$4:$GS$183,$A36,CW$56)*$A$2,0)+MAX(1,ROUND(INDEX(海突乙急診_總保費!$B$4:$GS$183,$A36,CW$56)*$A$2,0),0)))</f>
        <v>0</v>
      </c>
      <c r="CX36" s="94">
        <f ca="1">ROUND(VLOOKUP(CX$3,費率表彙總!$S$4:$T$34,2,FALSE)*$B36*$A$2,0)</f>
        <v>0</v>
      </c>
      <c r="CY36" s="94">
        <f ca="1">IF(ISNA(CY$3),0,ROUND(INDEX(旅遊不便費率!$B$5:$CA$184,$A36,CY$3)*$A$3,0))</f>
        <v>142</v>
      </c>
      <c r="CZ36" s="94">
        <f ca="1">IF(ISNA(CZ$3),0,ROUND(INDEX(旅遊不便費率!$B$5:$CA$184,$A36,CZ$3)*$A$3,0))</f>
        <v>719</v>
      </c>
      <c r="DA36" s="94">
        <f ca="1">IF(ISNA(DA$3),0,ROUND(INDEX(旅遊不便費率!$B$5:$CA$184,$A36,DA$3)*$A$3,0))</f>
        <v>24</v>
      </c>
      <c r="DB36" s="94">
        <f ca="1">IF(ISNA(DB$3),0,ROUND(INDEX(旅遊不便費率!$B$5:$CA$184,$A36,DB$3)*$A$3,0))</f>
        <v>90</v>
      </c>
      <c r="DC36" s="95">
        <f t="shared" ca="1" si="13"/>
        <v>1466</v>
      </c>
      <c r="DD36" s="93">
        <f t="shared" ca="1" si="14"/>
        <v>706</v>
      </c>
      <c r="DE36" s="94"/>
      <c r="DF36" s="94"/>
      <c r="DG36" s="94">
        <f ca="1">ROUND(VLOOKUP(DG$3,費率表彙總!$F$4:$G$404,2,FALSE)*$B36*$A$2,0)</f>
        <v>0</v>
      </c>
      <c r="DH36" s="94">
        <f ca="1">ROUND(VLOOKUP(DH$3,費率表彙總!$H$4:$I$804,2,FALSE)*$B36*$A$2,0)</f>
        <v>0</v>
      </c>
      <c r="DI36" s="94">
        <f ca="1">IF(ISNA(DI$56),0,ROUND(INDEX(實支實付_總保費!$B$4:$AE$183,$A36,DI$56)*$A$2,0))</f>
        <v>50</v>
      </c>
      <c r="DJ36" s="94">
        <f ca="1">IF(ISNA(DJ$56),0,ROUND(INDEX(重大燒燙傷_總保費!$B$4:$AE$183,$A36,DJ$56)*$A$2,0))</f>
        <v>3</v>
      </c>
      <c r="DK36" s="94" t="b">
        <f ca="1">IF(DK$3&lt;&gt;0,MAX(1,ROUND(VLOOKUP(DK$3,費率表彙總!$L$4:$O$34,2,FALSE)*$B36*$A$2,0))+MAX(1,ROUND(INDEX(海突甲門診_總保費!$B$4:$GS$183,$A36,DK$56)*$A$2,0)+MAX(1,ROUND(INDEX(海突甲急診_總保費!$B$4:$GS$183,$A36,DK$56)*$A$2,0),0)))</f>
        <v>0</v>
      </c>
      <c r="DL36" s="94" t="b">
        <f ca="1">IF(DL$3&lt;&gt;0,MAX(1,ROUND(VLOOKUP(DL$3,費率表彙總!$L$4:$R$34,5,FALSE)*$B36*$A$2,0))+MAX(1,ROUND(INDEX(海突乙門診_總保費!$B$4:$GS$183,$A36,DL$56)*$A$2,0)+MAX(1,ROUND(INDEX(海突乙急診_總保費!$B$4:$GS$183,$A36,DL$56)*$A$2,0),0)))</f>
        <v>0</v>
      </c>
      <c r="DM36" s="94">
        <f ca="1">ROUND(VLOOKUP(DM$3,費率表彙總!$S$4:$T$34,2,FALSE)*$B36*$A$2,0)</f>
        <v>0</v>
      </c>
      <c r="DN36" s="94">
        <f ca="1">IF(ISNA(DN$3),0,ROUND(INDEX(旅遊不便費率!$B$5:$CA$184,$A36,DN$3)*$A$3,0))</f>
        <v>142</v>
      </c>
      <c r="DO36" s="94">
        <f ca="1">IF(ISNA(DO$3),0,ROUND(INDEX(旅遊不便費率!$B$5:$CA$184,$A36,DO$3)*$A$3,0))</f>
        <v>719</v>
      </c>
      <c r="DP36" s="94">
        <f ca="1">IF(ISNA(DP$3),0,ROUND(INDEX(旅遊不便費率!$B$5:$CA$184,$A36,DP$3)*$A$3,0))</f>
        <v>24</v>
      </c>
      <c r="DQ36" s="94">
        <f ca="1">IF(ISNA(DQ$3),0,ROUND(INDEX(旅遊不便費率!$B$5:$CA$184,$A36,DQ$3)*$A$3,0))</f>
        <v>90</v>
      </c>
      <c r="DR36" s="95">
        <f t="shared" ca="1" si="15"/>
        <v>1734</v>
      </c>
      <c r="DS36" s="93">
        <f t="shared" ca="1" si="16"/>
        <v>1088</v>
      </c>
      <c r="DT36" s="94"/>
      <c r="DU36" s="94"/>
      <c r="DV36" s="94">
        <f ca="1">ROUND(VLOOKUP(DV$3,費率表彙總!$F$4:$G$404,2,FALSE)*$B36*$A$2,0)</f>
        <v>0</v>
      </c>
      <c r="DW36" s="94">
        <f ca="1">ROUND(VLOOKUP(DW$3,費率表彙總!$H$4:$I$804,2,FALSE)*$B36*$A$2,0)</f>
        <v>0</v>
      </c>
      <c r="DX36" s="94">
        <f ca="1">IF(ISNA(DX$56),0,ROUND(INDEX(實支實付_總保費!$B$4:$AE$183,$A36,DX$56)*$A$2,0))</f>
        <v>50</v>
      </c>
      <c r="DY36" s="94">
        <f ca="1">IF(ISNA(DY$56),0,ROUND(INDEX(重大燒燙傷_總保費!$B$4:$AE$183,$A36,DY$56)*$A$2,0))</f>
        <v>3</v>
      </c>
      <c r="DZ36" s="94" t="b">
        <f ca="1">IF(DZ$3&lt;&gt;0,MAX(1,ROUND(VLOOKUP(DZ$3,費率表彙總!$L$4:$O$34,2,FALSE)*$B36*$A$2,0))+MAX(1,ROUND(INDEX(海突甲門診_總保費!$B$4:$GS$183,$A36,DZ$56)*$A$2,0)+MAX(1,ROUND(INDEX(海突甲急診_總保費!$B$4:$GS$183,$A36,DZ$56)*$A$2,0),0)))</f>
        <v>0</v>
      </c>
      <c r="EA36" s="94" t="b">
        <f ca="1">IF(EA$3&lt;&gt;0,MAX(1,ROUND(VLOOKUP(EA$3,費率表彙總!$L$4:$R$34,5,FALSE)*$B36*$A$2,0))+MAX(1,ROUND(INDEX(海突乙門診_總保費!$B$4:$GS$183,$A36,EA$56)*$A$2,0)+MAX(1,ROUND(INDEX(海突乙急診_總保費!$B$4:$GS$183,$A36,EA$56)*$A$2,0),0)))</f>
        <v>0</v>
      </c>
      <c r="EB36" s="94">
        <f ca="1">ROUND(VLOOKUP(EB$3,費率表彙總!$S$4:$T$34,2,FALSE)*$B36*$A$2,0)</f>
        <v>0</v>
      </c>
      <c r="EC36" s="94">
        <f ca="1">IF(ISNA(EC$3),0,ROUND(INDEX(旅遊不便費率!$B$5:$CA$184,$A36,EC$3)*$A$3,0))</f>
        <v>142</v>
      </c>
      <c r="ED36" s="94">
        <f ca="1">IF(ISNA(ED$3),0,ROUND(INDEX(旅遊不便費率!$B$5:$CA$184,$A36,ED$3)*$A$3,0))</f>
        <v>719</v>
      </c>
      <c r="EE36" s="94">
        <f ca="1">IF(ISNA(EE$3),0,ROUND(INDEX(旅遊不便費率!$B$5:$CA$184,$A36,EE$3)*$A$3,0))</f>
        <v>24</v>
      </c>
      <c r="EF36" s="94">
        <f ca="1">IF(ISNA(EF$3),0,ROUND(INDEX(旅遊不便費率!$B$5:$CA$184,$A36,EF$3)*$A$3,0))</f>
        <v>90</v>
      </c>
      <c r="EG36" s="95">
        <f t="shared" ca="1" si="17"/>
        <v>2116</v>
      </c>
      <c r="EH36" s="93">
        <f t="shared" ca="1" si="18"/>
        <v>1328</v>
      </c>
      <c r="EI36" s="94"/>
      <c r="EJ36" s="94"/>
      <c r="EK36" s="94">
        <f ca="1">ROUND(VLOOKUP(EK$3,費率表彙總!$F$4:$G$404,2,FALSE)*$B36*$A$2,0)</f>
        <v>0</v>
      </c>
      <c r="EL36" s="94">
        <f ca="1">ROUND(VLOOKUP(EL$3,費率表彙總!$H$4:$I$804,2,FALSE)*$B36*$A$2,0)</f>
        <v>0</v>
      </c>
      <c r="EM36" s="94">
        <f ca="1">IF(ISNA(EM$56),0,ROUND(INDEX(實支實付_總保費!$B$4:$AE$183,$A36,EM$56)*$A$2,0))</f>
        <v>50</v>
      </c>
      <c r="EN36" s="94">
        <f ca="1">IF(ISNA(EN$56),0,ROUND(INDEX(重大燒燙傷_總保費!$B$4:$AE$183,$A36,EN$56)*$A$2,0))</f>
        <v>3</v>
      </c>
      <c r="EO36" s="94" t="b">
        <f ca="1">IF(EO$3&lt;&gt;0,MAX(1,ROUND(VLOOKUP(EO$3,費率表彙總!$L$4:$O$34,2,FALSE)*$B36*$A$2,0))+MAX(1,ROUND(INDEX(海突甲門診_總保費!$B$4:$GS$183,$A36,EO$56)*$A$2,0)+MAX(1,ROUND(INDEX(海突甲急診_總保費!$B$4:$GS$183,$A36,EO$56)*$A$2,0),0)))</f>
        <v>0</v>
      </c>
      <c r="EP36" s="94" t="b">
        <f ca="1">IF(EP$3&lt;&gt;0,MAX(1,ROUND(VLOOKUP(EP$3,費率表彙總!$L$4:$R$34,5,FALSE)*$B36*$A$2,0))+MAX(1,ROUND(INDEX(海突乙門診_總保費!$B$4:$GS$183,$A36,EP$56)*$A$2,0)+MAX(1,ROUND(INDEX(海突乙急診_總保費!$B$4:$GS$183,$A36,EP$56)*$A$2,0),0)))</f>
        <v>0</v>
      </c>
      <c r="EQ36" s="94">
        <f ca="1">ROUND(VLOOKUP(EQ$3,費率表彙總!$S$4:$T$34,2,FALSE)*$B36*$A$2,0)</f>
        <v>0</v>
      </c>
      <c r="ER36" s="94">
        <f ca="1">IF(ISNA(ER$3),0,ROUND(INDEX(旅遊不便費率!$B$5:$CA$184,$A36,ER$3)*$A$3,0))</f>
        <v>142</v>
      </c>
      <c r="ES36" s="94">
        <f ca="1">IF(ISNA(ES$3),0,ROUND(INDEX(旅遊不便費率!$B$5:$CA$184,$A36,ES$3)*$A$3,0))</f>
        <v>719</v>
      </c>
      <c r="ET36" s="94">
        <f ca="1">IF(ISNA(ET$3),0,ROUND(INDEX(旅遊不便費率!$B$5:$CA$184,$A36,ET$3)*$A$3,0))</f>
        <v>24</v>
      </c>
      <c r="EU36" s="94">
        <f ca="1">IF(ISNA(EU$3),0,ROUND(INDEX(旅遊不便費率!$B$5:$CA$184,$A36,EU$3)*$A$3,0))</f>
        <v>90</v>
      </c>
      <c r="EV36" s="95">
        <f t="shared" ca="1" si="19"/>
        <v>2356</v>
      </c>
      <c r="EW36" s="93">
        <f t="shared" ca="1" si="20"/>
        <v>965</v>
      </c>
      <c r="EX36" s="94"/>
      <c r="EY36" s="94"/>
      <c r="EZ36" s="94">
        <f ca="1">ROUND(VLOOKUP(EZ$3,費率表彙總!$F$4:$G$404,2,FALSE)*$B36*$A$2,0)</f>
        <v>0</v>
      </c>
      <c r="FA36" s="94">
        <f ca="1">ROUND(VLOOKUP(FA$3,費率表彙總!$H$4:$I$804,2,FALSE)*$B36*$A$2,0)</f>
        <v>0</v>
      </c>
      <c r="FB36" s="94">
        <f ca="1">IF(ISNA(FB$56),0,ROUND(INDEX(實支實付_總保費!$B$4:$AE$183,$A36,FB$56)*$A$2,0))</f>
        <v>637</v>
      </c>
      <c r="FC36" s="94">
        <f ca="1">IF(ISNA(FC$56),0,ROUND(INDEX(重大燒燙傷_總保費!$B$4:$AE$183,$A36,FC$56)*$A$2,0))</f>
        <v>42</v>
      </c>
      <c r="FD36" s="94" t="b">
        <f ca="1">IF(FD$3&lt;&gt;0,MAX(1,ROUND(VLOOKUP(FD$3,費率表彙總!$L$4:$O$34,2,FALSE)*$B36*$A$2,0))+MAX(1,ROUND(INDEX(海突甲門診_總保費!$B$4:$GS$183,$A36,FD$56)*$A$2,0)+MAX(1,ROUND(INDEX(海突甲急診_總保費!$B$4:$GS$183,$A36,FD$56)*$A$2,0),0)))</f>
        <v>0</v>
      </c>
      <c r="FE36" s="94">
        <f ca="1">IF(FE$3&lt;&gt;0,MAX(1,ROUND(VLOOKUP(FE$3,費率表彙總!$L$4:$R$34,5,FALSE)*$B36*$A$2,0))+MAX(1,ROUND(INDEX(海突乙門診_總保費!$B$4:$GS$183,$A36,FE$56)*$A$2,0)+MAX(1,ROUND(INDEX(海突乙急診_總保費!$B$4:$GS$183,$A36,FE$56)*$A$2,0),0)))</f>
        <v>1490</v>
      </c>
      <c r="FF36" s="94">
        <f ca="1">ROUND(VLOOKUP(FF$3,費率表彙總!$S$4:$T$34,2,FALSE)*$B36*$A$2,0)</f>
        <v>0</v>
      </c>
      <c r="FG36" s="94">
        <f ca="1">IF(ISNA(FG$3),0,ROUND(INDEX(旅遊不便費率!$B$5:$CA$184,$A36,FG$3)*$A$3,0))</f>
        <v>142</v>
      </c>
      <c r="FH36" s="94">
        <f ca="1">IF(ISNA(FH$3),0,ROUND(INDEX(旅遊不便費率!$B$5:$CA$184,$A36,FH$3)*$A$3,0))</f>
        <v>1122</v>
      </c>
      <c r="FI36" s="94">
        <f ca="1">IF(ISNA(FI$3),0,ROUND(INDEX(旅遊不便費率!$B$5:$CA$184,$A36,FI$3)*$A$3,0))</f>
        <v>53</v>
      </c>
      <c r="FJ36" s="94">
        <f ca="1">IF(ISNA(FJ$3),0,ROUND(INDEX(旅遊不便費率!$B$5:$CA$184,$A36,FJ$3)*$A$3,0))</f>
        <v>173</v>
      </c>
      <c r="FK36" s="95">
        <f t="shared" ca="1" si="21"/>
        <v>4624</v>
      </c>
      <c r="FL36" s="93">
        <f t="shared" ca="1" si="22"/>
        <v>438</v>
      </c>
      <c r="FM36" s="94"/>
      <c r="FN36" s="94"/>
      <c r="FO36" s="94">
        <f ca="1">ROUND(VLOOKUP(FO$3,費率表彙總!$F$4:$G$404,2,FALSE)*$B36*$A$2,0)</f>
        <v>0</v>
      </c>
      <c r="FP36" s="94">
        <f ca="1">ROUND(VLOOKUP(FP$3,費率表彙總!$H$4:$I$804,2,FALSE)*$B36*$A$2,0)</f>
        <v>0</v>
      </c>
      <c r="FQ36" s="94">
        <f ca="1">IF(ISNA(FQ$56),0,ROUND(INDEX(實支實付_總保費!$B$4:$AE$183,$A36,FQ$56)*$A$2,0))</f>
        <v>139</v>
      </c>
      <c r="FR36" s="94">
        <f ca="1">IF(ISNA(FR$56),0,ROUND(INDEX(重大燒燙傷_總保費!$B$4:$AE$183,$A36,FR$56)*$A$2,0))</f>
        <v>9</v>
      </c>
      <c r="FS36" s="94" t="b">
        <f ca="1">IF(FS$3&lt;&gt;0,MAX(1,ROUND(VLOOKUP(FS$3,費率表彙總!$L$4:$O$34,2,FALSE)*$B36*$A$2,0))+MAX(1,ROUND(INDEX(海突甲門診_總保費!$B$4:$GS$183,$A36,FS$56)*$A$2,0)+MAX(1,ROUND(INDEX(海突甲急診_總保費!$B$4:$GS$183,$A36,FS$56)*$A$2,0),0)))</f>
        <v>0</v>
      </c>
      <c r="FT36" s="94">
        <f ca="1">IF(FT$3&lt;&gt;0,MAX(1,ROUND(VLOOKUP(FT$3,費率表彙總!$L$4:$R$34,5,FALSE)*$B36*$A$2,0))+MAX(1,ROUND(INDEX(海突乙門診_總保費!$B$4:$GS$183,$A36,FT$56)*$A$2,0)+MAX(1,ROUND(INDEX(海突乙急診_總保費!$B$4:$GS$183,$A36,FT$56)*$A$2,0),0)))</f>
        <v>781</v>
      </c>
      <c r="FU36" s="94">
        <f ca="1">ROUND(VLOOKUP(FU$3,費率表彙總!$S$4:$T$34,2,FALSE)*$B36*$A$2,0)</f>
        <v>0</v>
      </c>
      <c r="FV36" s="94">
        <f ca="1">IF(ISNA(FV$3),0,ROUND(INDEX(旅遊不便費率!$B$5:$CA$184,$A36,FV$3)*$A$3,0))</f>
        <v>142</v>
      </c>
      <c r="FW36" s="94">
        <f ca="1">IF(ISNA(FW$3),0,ROUND(INDEX(旅遊不便費率!$B$5:$CA$184,$A36,FW$3)*$A$3,0))</f>
        <v>1122</v>
      </c>
      <c r="FX36" s="94">
        <f ca="1">IF(ISNA(FX$3),0,ROUND(INDEX(旅遊不便費率!$B$5:$CA$184,$A36,FX$3)*$A$3,0))</f>
        <v>53</v>
      </c>
      <c r="FY36" s="94">
        <f ca="1">IF(ISNA(FY$3),0,ROUND(INDEX(旅遊不便費率!$B$5:$CA$184,$A36,FY$3)*$A$3,0))</f>
        <v>173</v>
      </c>
      <c r="FZ36" s="95">
        <f t="shared" ca="1" si="23"/>
        <v>2857</v>
      </c>
      <c r="GA36" s="93">
        <f t="shared" ca="1" si="24"/>
        <v>706</v>
      </c>
      <c r="GB36" s="94"/>
      <c r="GC36" s="94"/>
      <c r="GD36" s="94">
        <f ca="1">ROUND(VLOOKUP(GD$3,費率表彙總!$F$4:$G$404,2,FALSE)*$B36*$A$2,0)</f>
        <v>0</v>
      </c>
      <c r="GE36" s="94">
        <f ca="1">ROUND(VLOOKUP(GE$3,費率表彙總!$H$4:$I$804,2,FALSE)*$B36*$A$2,0)</f>
        <v>0</v>
      </c>
      <c r="GF36" s="94">
        <f ca="1">IF(ISNA(GF$56),0,ROUND(INDEX(實支實付_總保費!$B$4:$AE$183,$A36,GF$56)*$A$2,0))</f>
        <v>225</v>
      </c>
      <c r="GG36" s="94">
        <f ca="1">IF(ISNA(GG$56),0,ROUND(INDEX(重大燒燙傷_總保費!$B$4:$AE$183,$A36,GG$56)*$A$2,0))</f>
        <v>15</v>
      </c>
      <c r="GH36" s="94" t="b">
        <f ca="1">IF(GH$3&lt;&gt;0,MAX(1,ROUND(VLOOKUP(GH$3,費率表彙總!$L$4:$O$34,2,FALSE)*$B36*$A$2,0))+MAX(1,ROUND(INDEX(海突甲門診_總保費!$B$4:$GS$183,$A36,GH$56)*$A$2,0)+MAX(1,ROUND(INDEX(海突甲急診_總保費!$B$4:$GS$183,$A36,GH$56)*$A$2,0),0)))</f>
        <v>0</v>
      </c>
      <c r="GI36" s="94">
        <f ca="1">IF(GI$3&lt;&gt;0,MAX(1,ROUND(VLOOKUP(GI$3,費率表彙總!$L$4:$R$34,5,FALSE)*$B36*$A$2,0))+MAX(1,ROUND(INDEX(海突乙門診_總保費!$B$4:$GS$183,$A36,GI$56)*$A$2,0)+MAX(1,ROUND(INDEX(海突乙急診_總保費!$B$4:$GS$183,$A36,GI$56)*$A$2,0),0)))</f>
        <v>1243</v>
      </c>
      <c r="GJ36" s="94">
        <f ca="1">ROUND(VLOOKUP(GJ$3,費率表彙總!$S$4:$T$34,2,FALSE)*$B36*$A$2,0)</f>
        <v>0</v>
      </c>
      <c r="GK36" s="94">
        <f ca="1">IF(ISNA(GK$3),0,ROUND(INDEX(旅遊不便費率!$B$5:$CA$184,$A36,GK$3)*$A$3,0))</f>
        <v>142</v>
      </c>
      <c r="GL36" s="94">
        <f ca="1">IF(ISNA(GL$3),0,ROUND(INDEX(旅遊不便費率!$B$5:$CA$184,$A36,GL$3)*$A$3,0))</f>
        <v>1122</v>
      </c>
      <c r="GM36" s="94">
        <f ca="1">IF(ISNA(GM$3),0,ROUND(INDEX(旅遊不便費率!$B$5:$CA$184,$A36,GM$3)*$A$3,0))</f>
        <v>53</v>
      </c>
      <c r="GN36" s="94">
        <f ca="1">IF(ISNA(GN$3),0,ROUND(INDEX(旅遊不便費率!$B$5:$CA$184,$A36,GN$3)*$A$3,0))</f>
        <v>173</v>
      </c>
      <c r="GO36" s="95">
        <f t="shared" ca="1" si="25"/>
        <v>3679</v>
      </c>
      <c r="GP36" s="93">
        <f t="shared" ca="1" si="26"/>
        <v>706</v>
      </c>
      <c r="GQ36" s="94"/>
      <c r="GR36" s="94"/>
      <c r="GS36" s="94">
        <f ca="1">ROUND(VLOOKUP(GS$3,費率表彙總!$F$4:$G$404,2,FALSE)*$B36*$A$2,0)</f>
        <v>0</v>
      </c>
      <c r="GT36" s="94">
        <f ca="1">ROUND(VLOOKUP(GT$3,費率表彙總!$H$4:$I$804,2,FALSE)*$B36*$A$2,0)</f>
        <v>0</v>
      </c>
      <c r="GU36" s="94">
        <f ca="1">IF(ISNA(GU$56),0,ROUND(INDEX(實支實付_總保費!$B$4:$AE$183,$A36,GU$56)*$A$2,0))</f>
        <v>422</v>
      </c>
      <c r="GV36" s="94">
        <f ca="1">IF(ISNA(GV$56),0,ROUND(INDEX(重大燒燙傷_總保費!$B$4:$AE$183,$A36,GV$56)*$A$2,0))</f>
        <v>28</v>
      </c>
      <c r="GW36" s="94" t="b">
        <f ca="1">IF(GW$3&lt;&gt;0,MAX(1,ROUND(VLOOKUP(GW$3,費率表彙總!$L$4:$O$34,2,FALSE)*$B36*$A$2,0))+MAX(1,ROUND(INDEX(海突甲門診_總保費!$B$4:$GS$183,$A36,GW$56)*$A$2,0)+MAX(1,ROUND(INDEX(海突甲急診_總保費!$B$4:$GS$183,$A36,GW$56)*$A$2,0),0)))</f>
        <v>0</v>
      </c>
      <c r="GX36" s="94">
        <f ca="1">IF(GX$3&lt;&gt;0,MAX(1,ROUND(VLOOKUP(GX$3,費率表彙總!$L$4:$R$34,5,FALSE)*$B36*$A$2,0))+MAX(1,ROUND(INDEX(海突乙門診_總保費!$B$4:$GS$183,$A36,GX$56)*$A$2,0)+MAX(1,ROUND(INDEX(海突乙急診_總保費!$B$4:$GS$183,$A36,GX$56)*$A$2,0),0)))</f>
        <v>781</v>
      </c>
      <c r="GY36" s="94">
        <f ca="1">ROUND(VLOOKUP(GY$3,費率表彙總!$S$4:$T$34,2,FALSE)*$B36*$A$2,0)</f>
        <v>0</v>
      </c>
      <c r="GZ36" s="94">
        <f ca="1">IF(ISNA(GZ$3),0,ROUND(INDEX(旅遊不便費率!$B$5:$CA$184,$A36,GZ$3)*$A$3,0))</f>
        <v>142</v>
      </c>
      <c r="HA36" s="94">
        <f ca="1">IF(ISNA(HA$3),0,ROUND(INDEX(旅遊不便費率!$B$5:$CA$184,$A36,HA$3)*$A$3,0))</f>
        <v>1122</v>
      </c>
      <c r="HB36" s="94">
        <f ca="1">IF(ISNA(HB$3),0,ROUND(INDEX(旅遊不便費率!$B$5:$CA$184,$A36,HB$3)*$A$3,0))</f>
        <v>53</v>
      </c>
      <c r="HC36" s="94">
        <f ca="1">IF(ISNA(HC$3),0,ROUND(INDEX(旅遊不便費率!$B$5:$CA$184,$A36,HC$3)*$A$3,0))</f>
        <v>173</v>
      </c>
      <c r="HD36" s="95">
        <f t="shared" ca="1" si="27"/>
        <v>3427</v>
      </c>
      <c r="HE36" s="93">
        <f t="shared" ca="1" si="28"/>
        <v>706</v>
      </c>
      <c r="HF36" s="94"/>
      <c r="HG36" s="94"/>
      <c r="HH36" s="94">
        <f ca="1">ROUND(VLOOKUP(HH$3,費率表彙總!$F$4:$G$404,2,FALSE)*$B36*$A$2,0)</f>
        <v>0</v>
      </c>
      <c r="HI36" s="94">
        <f ca="1">ROUND(VLOOKUP(HI$3,費率表彙總!$H$4:$I$804,2,FALSE)*$B36*$A$2,0)</f>
        <v>0</v>
      </c>
      <c r="HJ36" s="94">
        <f ca="1">IF(ISNA(HJ$56),0,ROUND(INDEX(實支實付_總保費!$B$4:$AE$183,$A36,HJ$56)*$A$2,0))</f>
        <v>422</v>
      </c>
      <c r="HK36" s="94">
        <f ca="1">IF(ISNA(HK$56),0,ROUND(INDEX(重大燒燙傷_總保費!$B$4:$AE$183,$A36,HK$56)*$A$2,0))</f>
        <v>28</v>
      </c>
      <c r="HL36" s="94" t="b">
        <f ca="1">IF(HL$3&lt;&gt;0,MAX(1,ROUND(VLOOKUP(HL$3,費率表彙總!$L$4:$O$34,2,FALSE)*$B36*$A$2,0))+MAX(1,ROUND(INDEX(海突甲門診_總保費!$B$4:$GS$183,$A36,HL$56)*$A$2,0)+MAX(1,ROUND(INDEX(海突甲急診_總保費!$B$4:$GS$183,$A36,HL$56)*$A$2,0),0)))</f>
        <v>0</v>
      </c>
      <c r="HM36" s="94">
        <f ca="1">IF(HM$3&lt;&gt;0,MAX(1,ROUND(VLOOKUP(HM$3,費率表彙總!$L$4:$R$34,5,FALSE)*$B36*$A$2,0))+MAX(1,ROUND(INDEX(海突乙門診_總保費!$B$4:$GS$183,$A36,HM$56)*$A$2,0)+MAX(1,ROUND(INDEX(海突乙急診_總保費!$B$4:$GS$183,$A36,HM$56)*$A$2,0),0)))</f>
        <v>781</v>
      </c>
      <c r="HN36" s="94">
        <f ca="1">ROUND(VLOOKUP(HN$3,費率表彙總!$S$4:$T$34,2,FALSE)*$B36*$A$2,0)</f>
        <v>0</v>
      </c>
      <c r="HO36" s="94">
        <f ca="1">IF(ISNA(HO$3),0,ROUND(INDEX(旅遊不便費率!$B$5:$CA$184,$A36,HO$3)*$A$3,0))</f>
        <v>142</v>
      </c>
      <c r="HP36" s="94">
        <f ca="1">IF(ISNA(HP$3),0,ROUND(INDEX(旅遊不便費率!$B$5:$CA$184,$A36,HP$3)*$A$3,0))</f>
        <v>1122</v>
      </c>
      <c r="HQ36" s="94">
        <f ca="1">IF(ISNA(HQ$3),0,ROUND(INDEX(旅遊不便費率!$B$5:$CA$184,$A36,HQ$3)*$A$3,0))</f>
        <v>53</v>
      </c>
      <c r="HR36" s="94">
        <f ca="1">IF(ISNA(HR$3),0,ROUND(INDEX(旅遊不便費率!$B$5:$CA$184,$A36,HR$3)*$A$3,0))</f>
        <v>173</v>
      </c>
      <c r="HS36" s="95">
        <f t="shared" ca="1" si="29"/>
        <v>3427</v>
      </c>
    </row>
    <row r="37" spans="1:227">
      <c r="A37" s="83">
        <v>45</v>
      </c>
      <c r="B37" s="104">
        <f>VLOOKUP(A37,費率表彙總!$A$4:$B$183,2,FALSE)</f>
        <v>0.48299999999999998</v>
      </c>
      <c r="C37" s="93">
        <f t="shared" ca="1" si="0"/>
        <v>472</v>
      </c>
      <c r="D37" s="94"/>
      <c r="E37" s="94"/>
      <c r="F37" s="94">
        <f ca="1">ROUND(VLOOKUP(F$3,費率表彙總!$F$4:$G$404,2,FALSE)*$B37*$A$2,0)</f>
        <v>0</v>
      </c>
      <c r="G37" s="94">
        <f ca="1">ROUND(VLOOKUP(G$3,費率表彙總!$H$4:$I$804,2,FALSE)*$B37*$A$2,0)</f>
        <v>0</v>
      </c>
      <c r="H37" s="94">
        <f ca="1">IF(ISNA(H$56),0,ROUND(INDEX(實支實付_總保費!$B$4:$AE$183,$A37,H$56)*$A$2,0))</f>
        <v>0</v>
      </c>
      <c r="I37" s="94">
        <f ca="1">IF(ISNA(I$56),0,ROUND(INDEX(重大燒燙傷_總保費!$B$4:$AE$183,$A37,I$56)*$A$2,0))</f>
        <v>0</v>
      </c>
      <c r="J37" s="94" t="b">
        <f ca="1">IF(J$3&lt;&gt;0,MAX(1,ROUND(VLOOKUP(J$3,費率表彙總!$L$4:$O$34,2,FALSE)*$B37*$A$2,0))+MAX(1,ROUND(INDEX(海突甲門診_總保費!$B$4:$GS$183,$A37,J$56)*$A$2,0)+MAX(1,ROUND(INDEX(海突甲急診_總保費!$B$4:$GS$183,$A37,J$56)*$A$2,0),0)))</f>
        <v>0</v>
      </c>
      <c r="K37" s="94">
        <f ca="1">IF(K$3&lt;&gt;0,MAX(1,ROUND(VLOOKUP(K$3,費率表彙總!$L$4:$R$34,5,FALSE)*$B37*$A$2,0))+MAX(1,ROUND(INDEX(海突乙門診_總保費!$B$4:$GS$183,$A37,K$56)*$A$2,0)+MAX(1,ROUND(INDEX(海突乙急診_總保費!$B$4:$GS$183,$A37,K$56)*$A$2,0),0)))</f>
        <v>439</v>
      </c>
      <c r="L37" s="94">
        <f ca="1">ROUND(VLOOKUP(L$3,費率表彙總!$S$4:$T$34,2,FALSE)*$B37*$A$2,0)</f>
        <v>0</v>
      </c>
      <c r="M37" s="94">
        <f ca="1">IF(ISNA(M$3),0,ROUND(INDEX(旅遊不便費率!$B$5:$CA$184,$A37,M$3)*$A$3,0))</f>
        <v>0</v>
      </c>
      <c r="N37" s="94">
        <f ca="1">IF(ISNA(N$3),0,ROUND(INDEX(旅遊不便費率!$B$5:$CA$184,$A37,N$3)*$A$3,0))</f>
        <v>0</v>
      </c>
      <c r="O37" s="94">
        <f ca="1">IF(ISNA(O$3),0,ROUND(INDEX(旅遊不便費率!$B$5:$CA$184,$A37,O$3)*$A$3,0))</f>
        <v>0</v>
      </c>
      <c r="P37" s="94">
        <f ca="1">IF(ISNA(P$3),0,ROUND(INDEX(旅遊不便費率!$B$5:$CA$184,$A37,P$3)*$A$3,0))</f>
        <v>0</v>
      </c>
      <c r="Q37" s="95">
        <f t="shared" ca="1" si="1"/>
        <v>911</v>
      </c>
      <c r="R37" s="93">
        <f t="shared" ca="1" si="2"/>
        <v>472</v>
      </c>
      <c r="S37" s="94"/>
      <c r="T37" s="94"/>
      <c r="U37" s="94">
        <f ca="1">ROUND(VLOOKUP(U$3,費率表彙總!$F$4:$G$404,2,FALSE)*$B37*$A$2,0)</f>
        <v>0</v>
      </c>
      <c r="V37" s="94">
        <f ca="1">ROUND(VLOOKUP(V$3,費率表彙總!$H$4:$I$804,2,FALSE)*$B37*$A$2,0)</f>
        <v>0</v>
      </c>
      <c r="W37" s="94">
        <f ca="1">IF(ISNA(W$56),0,ROUND(INDEX(實支實付_總保費!$B$4:$AE$183,$A37,W$56)*$A$2,0))</f>
        <v>0</v>
      </c>
      <c r="X37" s="94">
        <f ca="1">IF(ISNA(X$56),0,ROUND(INDEX(重大燒燙傷_總保費!$B$4:$AE$183,$A37,X$56)*$A$2,0))</f>
        <v>0</v>
      </c>
      <c r="Y37" s="94" t="b">
        <f ca="1">IF(Y$3&lt;&gt;0,MAX(1,ROUND(VLOOKUP(Y$3,費率表彙總!$L$4:$O$34,2,FALSE)*$B37*$A$2,0))+MAX(1,ROUND(INDEX(海突甲門診_總保費!$B$4:$GS$183,$A37,Y$56)*$A$2,0)+MAX(1,ROUND(INDEX(海突甲急診_總保費!$B$4:$GS$183,$A37,Y$56)*$A$2,0),0)))</f>
        <v>0</v>
      </c>
      <c r="Z37" s="94">
        <f ca="1">IF(Z$3&lt;&gt;0,MAX(1,ROUND(VLOOKUP(Z$3,費率表彙總!$L$4:$R$34,5,FALSE)*$B37*$A$2,0))+MAX(1,ROUND(INDEX(海突乙門診_總保費!$B$4:$GS$183,$A37,Z$56)*$A$2,0)+MAX(1,ROUND(INDEX(海突乙急診_總保費!$B$4:$GS$183,$A37,Z$56)*$A$2,0),0)))</f>
        <v>439</v>
      </c>
      <c r="AA37" s="94">
        <f ca="1">ROUND(VLOOKUP(AA$3,費率表彙總!$S$4:$T$34,2,FALSE)*$B37*$A$2,0)</f>
        <v>0</v>
      </c>
      <c r="AB37" s="94">
        <f ca="1">IF(ISNA(AB$3),0,ROUND(INDEX(旅遊不便費率!$B$5:$CA$184,$A37,AB$3)*$A$3,0))</f>
        <v>0</v>
      </c>
      <c r="AC37" s="94">
        <f ca="1">IF(ISNA(AC$3),0,ROUND(INDEX(旅遊不便費率!$B$5:$CA$184,$A37,AC$3)*$A$3,0))</f>
        <v>0</v>
      </c>
      <c r="AD37" s="94">
        <f ca="1">IF(ISNA(AD$3),0,ROUND(INDEX(旅遊不便費率!$B$5:$CA$184,$A37,AD$3)*$A$3,0))</f>
        <v>0</v>
      </c>
      <c r="AE37" s="94">
        <f ca="1">IF(ISNA(AE$3),0,ROUND(INDEX(旅遊不便費率!$B$5:$CA$184,$A37,AE$3)*$A$3,0))</f>
        <v>0</v>
      </c>
      <c r="AF37" s="95">
        <f t="shared" ca="1" si="3"/>
        <v>911</v>
      </c>
      <c r="AG37" s="93">
        <f t="shared" ca="1" si="4"/>
        <v>761</v>
      </c>
      <c r="AH37" s="94"/>
      <c r="AI37" s="94"/>
      <c r="AJ37" s="94">
        <f ca="1">ROUND(VLOOKUP(AJ$3,費率表彙總!$F$4:$G$404,2,FALSE)*$B37*$A$2,0)</f>
        <v>0</v>
      </c>
      <c r="AK37" s="94">
        <f ca="1">ROUND(VLOOKUP(AK$3,費率表彙總!$H$4:$I$804,2,FALSE)*$B37*$A$2,0)</f>
        <v>0</v>
      </c>
      <c r="AL37" s="94">
        <f ca="1">IF(ISNA(AL$56),0,ROUND(INDEX(實支實付_總保費!$B$4:$AE$183,$A37,AL$56)*$A$2,0))</f>
        <v>0</v>
      </c>
      <c r="AM37" s="94">
        <f ca="1">IF(ISNA(AM$56),0,ROUND(INDEX(重大燒燙傷_總保費!$B$4:$AE$183,$A37,AM$56)*$A$2,0))</f>
        <v>0</v>
      </c>
      <c r="AN37" s="94" t="b">
        <f ca="1">IF(AN$3&lt;&gt;0,MAX(1,ROUND(VLOOKUP(AN$3,費率表彙總!$L$4:$O$34,2,FALSE)*$B37*$A$2,0))+MAX(1,ROUND(INDEX(海突甲門診_總保費!$B$4:$GS$183,$A37,AN$56)*$A$2,0)+MAX(1,ROUND(INDEX(海突甲急診_總保費!$B$4:$GS$183,$A37,AN$56)*$A$2,0),0)))</f>
        <v>0</v>
      </c>
      <c r="AO37" s="94">
        <f ca="1">IF(AO$3&lt;&gt;0,MAX(1,ROUND(VLOOKUP(AO$3,費率表彙總!$L$4:$R$34,5,FALSE)*$B37*$A$2,0))+MAX(1,ROUND(INDEX(海突乙門診_總保費!$B$4:$GS$183,$A37,AO$56)*$A$2,0)+MAX(1,ROUND(INDEX(海突乙急診_總保費!$B$4:$GS$183,$A37,AO$56)*$A$2,0),0)))</f>
        <v>712</v>
      </c>
      <c r="AP37" s="94">
        <f ca="1">ROUND(VLOOKUP(AP$3,費率表彙總!$S$4:$T$34,2,FALSE)*$B37*$A$2,0)</f>
        <v>0</v>
      </c>
      <c r="AQ37" s="94">
        <f ca="1">IF(ISNA(AQ$3),0,ROUND(INDEX(旅遊不便費率!$B$5:$CA$184,$A37,AQ$3)*$A$3,0))</f>
        <v>0</v>
      </c>
      <c r="AR37" s="94">
        <f ca="1">IF(ISNA(AR$3),0,ROUND(INDEX(旅遊不便費率!$B$5:$CA$184,$A37,AR$3)*$A$3,0))</f>
        <v>0</v>
      </c>
      <c r="AS37" s="94">
        <f ca="1">IF(ISNA(AS$3),0,ROUND(INDEX(旅遊不便費率!$B$5:$CA$184,$A37,AS$3)*$A$3,0))</f>
        <v>0</v>
      </c>
      <c r="AT37" s="94">
        <f ca="1">IF(ISNA(AT$3),0,ROUND(INDEX(旅遊不便費率!$B$5:$CA$184,$A37,AT$3)*$A$3,0))</f>
        <v>0</v>
      </c>
      <c r="AU37" s="95">
        <f t="shared" ca="1" si="5"/>
        <v>1473</v>
      </c>
      <c r="AV37" s="93">
        <f t="shared" ca="1" si="6"/>
        <v>1173</v>
      </c>
      <c r="AW37" s="94"/>
      <c r="AX37" s="94"/>
      <c r="AY37" s="94">
        <f ca="1">ROUND(VLOOKUP(AY$3,費率表彙總!$F$4:$G$404,2,FALSE)*$B37*$A$2,0)</f>
        <v>0</v>
      </c>
      <c r="AZ37" s="94">
        <f ca="1">ROUND(VLOOKUP(AZ$3,費率表彙總!$H$4:$I$804,2,FALSE)*$B37*$A$2,0)</f>
        <v>0</v>
      </c>
      <c r="BA37" s="94">
        <f ca="1">IF(ISNA(BA$56),0,ROUND(INDEX(實支實付_總保費!$B$4:$AE$183,$A37,BA$56)*$A$2,0))</f>
        <v>0</v>
      </c>
      <c r="BB37" s="94">
        <f ca="1">IF(ISNA(BB$56),0,ROUND(INDEX(重大燒燙傷_總保費!$B$4:$AE$183,$A37,BB$56)*$A$2,0))</f>
        <v>0</v>
      </c>
      <c r="BC37" s="94" t="b">
        <f ca="1">IF(BC$3&lt;&gt;0,MAX(1,ROUND(VLOOKUP(BC$3,費率表彙總!$L$4:$O$34,2,FALSE)*$B37*$A$2,0))+MAX(1,ROUND(INDEX(海突甲門診_總保費!$B$4:$GS$183,$A37,BC$56)*$A$2,0)+MAX(1,ROUND(INDEX(海突甲急診_總保費!$B$4:$GS$183,$A37,BC$56)*$A$2,0),0)))</f>
        <v>0</v>
      </c>
      <c r="BD37" s="94">
        <f ca="1">IF(BD$3&lt;&gt;0,MAX(1,ROUND(VLOOKUP(BD$3,費率表彙總!$L$4:$R$34,5,FALSE)*$B37*$A$2,0))+MAX(1,ROUND(INDEX(海突乙門診_總保費!$B$4:$GS$183,$A37,BD$56)*$A$2,0)+MAX(1,ROUND(INDEX(海突乙急診_總保費!$B$4:$GS$183,$A37,BD$56)*$A$2,0),0)))</f>
        <v>1097</v>
      </c>
      <c r="BE37" s="94">
        <f ca="1">ROUND(VLOOKUP(BE$3,費率表彙總!$S$4:$T$34,2,FALSE)*$B37*$A$2,0)</f>
        <v>0</v>
      </c>
      <c r="BF37" s="94">
        <f ca="1">IF(ISNA(BF$3),0,ROUND(INDEX(旅遊不便費率!$B$5:$CA$184,$A37,BF$3)*$A$3,0))</f>
        <v>0</v>
      </c>
      <c r="BG37" s="94">
        <f ca="1">IF(ISNA(BG$3),0,ROUND(INDEX(旅遊不便費率!$B$5:$CA$184,$A37,BG$3)*$A$3,0))</f>
        <v>0</v>
      </c>
      <c r="BH37" s="94">
        <f ca="1">IF(ISNA(BH$3),0,ROUND(INDEX(旅遊不便費率!$B$5:$CA$184,$A37,BH$3)*$A$3,0))</f>
        <v>0</v>
      </c>
      <c r="BI37" s="94">
        <f ca="1">IF(ISNA(BI$3),0,ROUND(INDEX(旅遊不便費率!$B$5:$CA$184,$A37,BI$3)*$A$3,0))</f>
        <v>0</v>
      </c>
      <c r="BJ37" s="95">
        <f t="shared" ca="1" si="7"/>
        <v>2270</v>
      </c>
      <c r="BK37" s="93">
        <f t="shared" ca="1" si="8"/>
        <v>1432</v>
      </c>
      <c r="BL37" s="94"/>
      <c r="BM37" s="94"/>
      <c r="BN37" s="94">
        <f ca="1">ROUND(VLOOKUP(BN$3,費率表彙總!$F$4:$G$404,2,FALSE)*$B37*$A$2,0)</f>
        <v>0</v>
      </c>
      <c r="BO37" s="94">
        <f ca="1">ROUND(VLOOKUP(BO$3,費率表彙總!$H$4:$I$804,2,FALSE)*$B37*$A$2,0)</f>
        <v>0</v>
      </c>
      <c r="BP37" s="94">
        <f ca="1">IF(ISNA(BP$56),0,ROUND(INDEX(實支實付_總保費!$B$4:$AE$183,$A37,BP$56)*$A$2,0))</f>
        <v>0</v>
      </c>
      <c r="BQ37" s="94">
        <f ca="1">IF(ISNA(BQ$56),0,ROUND(INDEX(重大燒燙傷_總保費!$B$4:$AE$183,$A37,BQ$56)*$A$2,0))</f>
        <v>0</v>
      </c>
      <c r="BR37" s="94" t="b">
        <f ca="1">IF(BR$3&lt;&gt;0,MAX(1,ROUND(VLOOKUP(BR$3,費率表彙總!$L$4:$O$34,2,FALSE)*$B37*$A$2,0))+MAX(1,ROUND(INDEX(海突甲門診_總保費!$B$4:$GS$183,$A37,BR$56)*$A$2,0)+MAX(1,ROUND(INDEX(海突甲急診_總保費!$B$4:$GS$183,$A37,BR$56)*$A$2,0),0)))</f>
        <v>0</v>
      </c>
      <c r="BS37" s="94">
        <f ca="1">IF(BS$3&lt;&gt;0,MAX(1,ROUND(VLOOKUP(BS$3,費率表彙總!$L$4:$R$34,5,FALSE)*$B37*$A$2,0))+MAX(1,ROUND(INDEX(海突乙門診_總保費!$B$4:$GS$183,$A37,BS$56)*$A$2,0)+MAX(1,ROUND(INDEX(海突乙急診_總保費!$B$4:$GS$183,$A37,BS$56)*$A$2,0),0)))</f>
        <v>1339</v>
      </c>
      <c r="BT37" s="94">
        <f ca="1">ROUND(VLOOKUP(BT$3,費率表彙總!$S$4:$T$34,2,FALSE)*$B37*$A$2,0)</f>
        <v>0</v>
      </c>
      <c r="BU37" s="94">
        <f ca="1">IF(ISNA(BU$3),0,ROUND(INDEX(旅遊不便費率!$B$5:$CA$184,$A37,BU$3)*$A$3,0))</f>
        <v>0</v>
      </c>
      <c r="BV37" s="94">
        <f ca="1">IF(ISNA(BV$3),0,ROUND(INDEX(旅遊不便費率!$B$5:$CA$184,$A37,BV$3)*$A$3,0))</f>
        <v>0</v>
      </c>
      <c r="BW37" s="94">
        <f ca="1">IF(ISNA(BW$3),0,ROUND(INDEX(旅遊不便費率!$B$5:$CA$184,$A37,BW$3)*$A$3,0))</f>
        <v>0</v>
      </c>
      <c r="BX37" s="94">
        <f ca="1">IF(ISNA(BX$3),0,ROUND(INDEX(旅遊不便費率!$B$5:$CA$184,$A37,BX$3)*$A$3,0))</f>
        <v>0</v>
      </c>
      <c r="BY37" s="95">
        <f t="shared" ca="1" si="9"/>
        <v>2771</v>
      </c>
      <c r="BZ37" s="93">
        <f t="shared" ca="1" si="10"/>
        <v>322</v>
      </c>
      <c r="CA37" s="94"/>
      <c r="CB37" s="94"/>
      <c r="CC37" s="94">
        <f ca="1">ROUND(VLOOKUP(CC$3,費率表彙總!$F$4:$G$404,2,FALSE)*$B37*$A$2,0)</f>
        <v>0</v>
      </c>
      <c r="CD37" s="94">
        <f ca="1">ROUND(VLOOKUP(CD$3,費率表彙總!$H$4:$I$804,2,FALSE)*$B37*$A$2,0)</f>
        <v>0</v>
      </c>
      <c r="CE37" s="94">
        <f ca="1">IF(ISNA(CE$56),0,ROUND(INDEX(實支實付_總保費!$B$4:$AE$183,$A37,CE$56)*$A$2,0))</f>
        <v>54</v>
      </c>
      <c r="CF37" s="94">
        <f ca="1">IF(ISNA(CF$56),0,ROUND(INDEX(重大燒燙傷_總保費!$B$4:$AE$183,$A37,CF$56)*$A$2,0))</f>
        <v>4</v>
      </c>
      <c r="CG37" s="94" t="b">
        <f ca="1">IF(CG$3&lt;&gt;0,MAX(1,ROUND(VLOOKUP(CG$3,費率表彙總!$L$4:$O$34,2,FALSE)*$B37*$A$2,0))+MAX(1,ROUND(INDEX(海突甲門診_總保費!$B$4:$GS$183,$A37,CG$56)*$A$2,0)+MAX(1,ROUND(INDEX(海突甲急診_總保費!$B$4:$GS$183,$A37,CG$56)*$A$2,0),0)))</f>
        <v>0</v>
      </c>
      <c r="CH37" s="94" t="b">
        <f ca="1">IF(CH$3&lt;&gt;0,MAX(1,ROUND(VLOOKUP(CH$3,費率表彙總!$L$4:$R$34,5,FALSE)*$B37*$A$2,0))+MAX(1,ROUND(INDEX(海突乙門診_總保費!$B$4:$GS$183,$A37,CH$56)*$A$2,0)+MAX(1,ROUND(INDEX(海突乙急診_總保費!$B$4:$GS$183,$A37,CH$56)*$A$2,0),0)))</f>
        <v>0</v>
      </c>
      <c r="CI37" s="94">
        <f ca="1">ROUND(VLOOKUP(CI$3,費率表彙總!$S$4:$T$34,2,FALSE)*$B37*$A$2,0)</f>
        <v>0</v>
      </c>
      <c r="CJ37" s="94">
        <f ca="1">IF(ISNA(CJ$3),0,ROUND(INDEX(旅遊不便費率!$B$5:$CA$184,$A37,CJ$3)*$A$3,0))</f>
        <v>152</v>
      </c>
      <c r="CK37" s="94">
        <f ca="1">IF(ISNA(CK$3),0,ROUND(INDEX(旅遊不便費率!$B$5:$CA$184,$A37,CK$3)*$A$3,0))</f>
        <v>774</v>
      </c>
      <c r="CL37" s="94">
        <f ca="1">IF(ISNA(CL$3),0,ROUND(INDEX(旅遊不便費率!$B$5:$CA$184,$A37,CL$3)*$A$3,0))</f>
        <v>25</v>
      </c>
      <c r="CM37" s="94">
        <f ca="1">IF(ISNA(CM$3),0,ROUND(INDEX(旅遊不便費率!$B$5:$CA$184,$A37,CM$3)*$A$3,0))</f>
        <v>98</v>
      </c>
      <c r="CN37" s="95">
        <f t="shared" ca="1" si="11"/>
        <v>1429</v>
      </c>
      <c r="CO37" s="93">
        <f t="shared" ca="1" si="12"/>
        <v>472</v>
      </c>
      <c r="CP37" s="94"/>
      <c r="CQ37" s="94"/>
      <c r="CR37" s="94">
        <f ca="1">ROUND(VLOOKUP(CR$3,費率表彙總!$F$4:$G$404,2,FALSE)*$B37*$A$2,0)</f>
        <v>0</v>
      </c>
      <c r="CS37" s="94">
        <f ca="1">ROUND(VLOOKUP(CS$3,費率表彙總!$H$4:$I$804,2,FALSE)*$B37*$A$2,0)</f>
        <v>0</v>
      </c>
      <c r="CT37" s="94">
        <f ca="1">IF(ISNA(CT$56),0,ROUND(INDEX(實支實付_總保費!$B$4:$AE$183,$A37,CT$56)*$A$2,0))</f>
        <v>54</v>
      </c>
      <c r="CU37" s="94">
        <f ca="1">IF(ISNA(CU$56),0,ROUND(INDEX(重大燒燙傷_總保費!$B$4:$AE$183,$A37,CU$56)*$A$2,0))</f>
        <v>4</v>
      </c>
      <c r="CV37" s="94" t="b">
        <f ca="1">IF(CV$3&lt;&gt;0,MAX(1,ROUND(VLOOKUP(CV$3,費率表彙總!$L$4:$O$34,2,FALSE)*$B37*$A$2,0))+MAX(1,ROUND(INDEX(海突甲門診_總保費!$B$4:$GS$183,$A37,CV$56)*$A$2,0)+MAX(1,ROUND(INDEX(海突甲急診_總保費!$B$4:$GS$183,$A37,CV$56)*$A$2,0),0)))</f>
        <v>0</v>
      </c>
      <c r="CW37" s="94" t="b">
        <f ca="1">IF(CW$3&lt;&gt;0,MAX(1,ROUND(VLOOKUP(CW$3,費率表彙總!$L$4:$R$34,5,FALSE)*$B37*$A$2,0))+MAX(1,ROUND(INDEX(海突乙門診_總保費!$B$4:$GS$183,$A37,CW$56)*$A$2,0)+MAX(1,ROUND(INDEX(海突乙急診_總保費!$B$4:$GS$183,$A37,CW$56)*$A$2,0),0)))</f>
        <v>0</v>
      </c>
      <c r="CX37" s="94">
        <f ca="1">ROUND(VLOOKUP(CX$3,費率表彙總!$S$4:$T$34,2,FALSE)*$B37*$A$2,0)</f>
        <v>0</v>
      </c>
      <c r="CY37" s="94">
        <f ca="1">IF(ISNA(CY$3),0,ROUND(INDEX(旅遊不便費率!$B$5:$CA$184,$A37,CY$3)*$A$3,0))</f>
        <v>152</v>
      </c>
      <c r="CZ37" s="94">
        <f ca="1">IF(ISNA(CZ$3),0,ROUND(INDEX(旅遊不便費率!$B$5:$CA$184,$A37,CZ$3)*$A$3,0))</f>
        <v>774</v>
      </c>
      <c r="DA37" s="94">
        <f ca="1">IF(ISNA(DA$3),0,ROUND(INDEX(旅遊不便費率!$B$5:$CA$184,$A37,DA$3)*$A$3,0))</f>
        <v>25</v>
      </c>
      <c r="DB37" s="94">
        <f ca="1">IF(ISNA(DB$3),0,ROUND(INDEX(旅遊不便費率!$B$5:$CA$184,$A37,DB$3)*$A$3,0))</f>
        <v>98</v>
      </c>
      <c r="DC37" s="95">
        <f t="shared" ca="1" si="13"/>
        <v>1579</v>
      </c>
      <c r="DD37" s="93">
        <f t="shared" ca="1" si="14"/>
        <v>761</v>
      </c>
      <c r="DE37" s="94"/>
      <c r="DF37" s="94"/>
      <c r="DG37" s="94">
        <f ca="1">ROUND(VLOOKUP(DG$3,費率表彙總!$F$4:$G$404,2,FALSE)*$B37*$A$2,0)</f>
        <v>0</v>
      </c>
      <c r="DH37" s="94">
        <f ca="1">ROUND(VLOOKUP(DH$3,費率表彙總!$H$4:$I$804,2,FALSE)*$B37*$A$2,0)</f>
        <v>0</v>
      </c>
      <c r="DI37" s="94">
        <f ca="1">IF(ISNA(DI$56),0,ROUND(INDEX(實支實付_總保費!$B$4:$AE$183,$A37,DI$56)*$A$2,0))</f>
        <v>54</v>
      </c>
      <c r="DJ37" s="94">
        <f ca="1">IF(ISNA(DJ$56),0,ROUND(INDEX(重大燒燙傷_總保費!$B$4:$AE$183,$A37,DJ$56)*$A$2,0))</f>
        <v>4</v>
      </c>
      <c r="DK37" s="94" t="b">
        <f ca="1">IF(DK$3&lt;&gt;0,MAX(1,ROUND(VLOOKUP(DK$3,費率表彙總!$L$4:$O$34,2,FALSE)*$B37*$A$2,0))+MAX(1,ROUND(INDEX(海突甲門診_總保費!$B$4:$GS$183,$A37,DK$56)*$A$2,0)+MAX(1,ROUND(INDEX(海突甲急診_總保費!$B$4:$GS$183,$A37,DK$56)*$A$2,0),0)))</f>
        <v>0</v>
      </c>
      <c r="DL37" s="94" t="b">
        <f ca="1">IF(DL$3&lt;&gt;0,MAX(1,ROUND(VLOOKUP(DL$3,費率表彙總!$L$4:$R$34,5,FALSE)*$B37*$A$2,0))+MAX(1,ROUND(INDEX(海突乙門診_總保費!$B$4:$GS$183,$A37,DL$56)*$A$2,0)+MAX(1,ROUND(INDEX(海突乙急診_總保費!$B$4:$GS$183,$A37,DL$56)*$A$2,0),0)))</f>
        <v>0</v>
      </c>
      <c r="DM37" s="94">
        <f ca="1">ROUND(VLOOKUP(DM$3,費率表彙總!$S$4:$T$34,2,FALSE)*$B37*$A$2,0)</f>
        <v>0</v>
      </c>
      <c r="DN37" s="94">
        <f ca="1">IF(ISNA(DN$3),0,ROUND(INDEX(旅遊不便費率!$B$5:$CA$184,$A37,DN$3)*$A$3,0))</f>
        <v>152</v>
      </c>
      <c r="DO37" s="94">
        <f ca="1">IF(ISNA(DO$3),0,ROUND(INDEX(旅遊不便費率!$B$5:$CA$184,$A37,DO$3)*$A$3,0))</f>
        <v>774</v>
      </c>
      <c r="DP37" s="94">
        <f ca="1">IF(ISNA(DP$3),0,ROUND(INDEX(旅遊不便費率!$B$5:$CA$184,$A37,DP$3)*$A$3,0))</f>
        <v>25</v>
      </c>
      <c r="DQ37" s="94">
        <f ca="1">IF(ISNA(DQ$3),0,ROUND(INDEX(旅遊不便費率!$B$5:$CA$184,$A37,DQ$3)*$A$3,0))</f>
        <v>98</v>
      </c>
      <c r="DR37" s="95">
        <f t="shared" ca="1" si="15"/>
        <v>1868</v>
      </c>
      <c r="DS37" s="93">
        <f t="shared" ca="1" si="16"/>
        <v>1173</v>
      </c>
      <c r="DT37" s="94"/>
      <c r="DU37" s="94"/>
      <c r="DV37" s="94">
        <f ca="1">ROUND(VLOOKUP(DV$3,費率表彙總!$F$4:$G$404,2,FALSE)*$B37*$A$2,0)</f>
        <v>0</v>
      </c>
      <c r="DW37" s="94">
        <f ca="1">ROUND(VLOOKUP(DW$3,費率表彙總!$H$4:$I$804,2,FALSE)*$B37*$A$2,0)</f>
        <v>0</v>
      </c>
      <c r="DX37" s="94">
        <f ca="1">IF(ISNA(DX$56),0,ROUND(INDEX(實支實付_總保費!$B$4:$AE$183,$A37,DX$56)*$A$2,0))</f>
        <v>54</v>
      </c>
      <c r="DY37" s="94">
        <f ca="1">IF(ISNA(DY$56),0,ROUND(INDEX(重大燒燙傷_總保費!$B$4:$AE$183,$A37,DY$56)*$A$2,0))</f>
        <v>4</v>
      </c>
      <c r="DZ37" s="94" t="b">
        <f ca="1">IF(DZ$3&lt;&gt;0,MAX(1,ROUND(VLOOKUP(DZ$3,費率表彙總!$L$4:$O$34,2,FALSE)*$B37*$A$2,0))+MAX(1,ROUND(INDEX(海突甲門診_總保費!$B$4:$GS$183,$A37,DZ$56)*$A$2,0)+MAX(1,ROUND(INDEX(海突甲急診_總保費!$B$4:$GS$183,$A37,DZ$56)*$A$2,0),0)))</f>
        <v>0</v>
      </c>
      <c r="EA37" s="94" t="b">
        <f ca="1">IF(EA$3&lt;&gt;0,MAX(1,ROUND(VLOOKUP(EA$3,費率表彙總!$L$4:$R$34,5,FALSE)*$B37*$A$2,0))+MAX(1,ROUND(INDEX(海突乙門診_總保費!$B$4:$GS$183,$A37,EA$56)*$A$2,0)+MAX(1,ROUND(INDEX(海突乙急診_總保費!$B$4:$GS$183,$A37,EA$56)*$A$2,0),0)))</f>
        <v>0</v>
      </c>
      <c r="EB37" s="94">
        <f ca="1">ROUND(VLOOKUP(EB$3,費率表彙總!$S$4:$T$34,2,FALSE)*$B37*$A$2,0)</f>
        <v>0</v>
      </c>
      <c r="EC37" s="94">
        <f ca="1">IF(ISNA(EC$3),0,ROUND(INDEX(旅遊不便費率!$B$5:$CA$184,$A37,EC$3)*$A$3,0))</f>
        <v>152</v>
      </c>
      <c r="ED37" s="94">
        <f ca="1">IF(ISNA(ED$3),0,ROUND(INDEX(旅遊不便費率!$B$5:$CA$184,$A37,ED$3)*$A$3,0))</f>
        <v>774</v>
      </c>
      <c r="EE37" s="94">
        <f ca="1">IF(ISNA(EE$3),0,ROUND(INDEX(旅遊不便費率!$B$5:$CA$184,$A37,EE$3)*$A$3,0))</f>
        <v>25</v>
      </c>
      <c r="EF37" s="94">
        <f ca="1">IF(ISNA(EF$3),0,ROUND(INDEX(旅遊不便費率!$B$5:$CA$184,$A37,EF$3)*$A$3,0))</f>
        <v>98</v>
      </c>
      <c r="EG37" s="95">
        <f t="shared" ca="1" si="17"/>
        <v>2280</v>
      </c>
      <c r="EH37" s="93">
        <f t="shared" ca="1" si="18"/>
        <v>1432</v>
      </c>
      <c r="EI37" s="94"/>
      <c r="EJ37" s="94"/>
      <c r="EK37" s="94">
        <f ca="1">ROUND(VLOOKUP(EK$3,費率表彙總!$F$4:$G$404,2,FALSE)*$B37*$A$2,0)</f>
        <v>0</v>
      </c>
      <c r="EL37" s="94">
        <f ca="1">ROUND(VLOOKUP(EL$3,費率表彙總!$H$4:$I$804,2,FALSE)*$B37*$A$2,0)</f>
        <v>0</v>
      </c>
      <c r="EM37" s="94">
        <f ca="1">IF(ISNA(EM$56),0,ROUND(INDEX(實支實付_總保費!$B$4:$AE$183,$A37,EM$56)*$A$2,0))</f>
        <v>54</v>
      </c>
      <c r="EN37" s="94">
        <f ca="1">IF(ISNA(EN$56),0,ROUND(INDEX(重大燒燙傷_總保費!$B$4:$AE$183,$A37,EN$56)*$A$2,0))</f>
        <v>4</v>
      </c>
      <c r="EO37" s="94" t="b">
        <f ca="1">IF(EO$3&lt;&gt;0,MAX(1,ROUND(VLOOKUP(EO$3,費率表彙總!$L$4:$O$34,2,FALSE)*$B37*$A$2,0))+MAX(1,ROUND(INDEX(海突甲門診_總保費!$B$4:$GS$183,$A37,EO$56)*$A$2,0)+MAX(1,ROUND(INDEX(海突甲急診_總保費!$B$4:$GS$183,$A37,EO$56)*$A$2,0),0)))</f>
        <v>0</v>
      </c>
      <c r="EP37" s="94" t="b">
        <f ca="1">IF(EP$3&lt;&gt;0,MAX(1,ROUND(VLOOKUP(EP$3,費率表彙總!$L$4:$R$34,5,FALSE)*$B37*$A$2,0))+MAX(1,ROUND(INDEX(海突乙門診_總保費!$B$4:$GS$183,$A37,EP$56)*$A$2,0)+MAX(1,ROUND(INDEX(海突乙急診_總保費!$B$4:$GS$183,$A37,EP$56)*$A$2,0),0)))</f>
        <v>0</v>
      </c>
      <c r="EQ37" s="94">
        <f ca="1">ROUND(VLOOKUP(EQ$3,費率表彙總!$S$4:$T$34,2,FALSE)*$B37*$A$2,0)</f>
        <v>0</v>
      </c>
      <c r="ER37" s="94">
        <f ca="1">IF(ISNA(ER$3),0,ROUND(INDEX(旅遊不便費率!$B$5:$CA$184,$A37,ER$3)*$A$3,0))</f>
        <v>152</v>
      </c>
      <c r="ES37" s="94">
        <f ca="1">IF(ISNA(ES$3),0,ROUND(INDEX(旅遊不便費率!$B$5:$CA$184,$A37,ES$3)*$A$3,0))</f>
        <v>774</v>
      </c>
      <c r="ET37" s="94">
        <f ca="1">IF(ISNA(ET$3),0,ROUND(INDEX(旅遊不便費率!$B$5:$CA$184,$A37,ET$3)*$A$3,0))</f>
        <v>25</v>
      </c>
      <c r="EU37" s="94">
        <f ca="1">IF(ISNA(EU$3),0,ROUND(INDEX(旅遊不便費率!$B$5:$CA$184,$A37,EU$3)*$A$3,0))</f>
        <v>98</v>
      </c>
      <c r="EV37" s="95">
        <f t="shared" ca="1" si="19"/>
        <v>2539</v>
      </c>
      <c r="EW37" s="93">
        <f t="shared" ca="1" si="20"/>
        <v>1040</v>
      </c>
      <c r="EX37" s="94"/>
      <c r="EY37" s="94"/>
      <c r="EZ37" s="94">
        <f ca="1">ROUND(VLOOKUP(EZ$3,費率表彙總!$F$4:$G$404,2,FALSE)*$B37*$A$2,0)</f>
        <v>0</v>
      </c>
      <c r="FA37" s="94">
        <f ca="1">ROUND(VLOOKUP(FA$3,費率表彙總!$H$4:$I$804,2,FALSE)*$B37*$A$2,0)</f>
        <v>0</v>
      </c>
      <c r="FB37" s="94">
        <f ca="1">IF(ISNA(FB$56),0,ROUND(INDEX(實支實付_總保費!$B$4:$AE$183,$A37,FB$56)*$A$2,0))</f>
        <v>687</v>
      </c>
      <c r="FC37" s="94">
        <f ca="1">IF(ISNA(FC$56),0,ROUND(INDEX(重大燒燙傷_總保費!$B$4:$AE$183,$A37,FC$56)*$A$2,0))</f>
        <v>45</v>
      </c>
      <c r="FD37" s="94" t="b">
        <f ca="1">IF(FD$3&lt;&gt;0,MAX(1,ROUND(VLOOKUP(FD$3,費率表彙總!$L$4:$O$34,2,FALSE)*$B37*$A$2,0))+MAX(1,ROUND(INDEX(海突甲門診_總保費!$B$4:$GS$183,$A37,FD$56)*$A$2,0)+MAX(1,ROUND(INDEX(海突甲急診_總保費!$B$4:$GS$183,$A37,FD$56)*$A$2,0),0)))</f>
        <v>0</v>
      </c>
      <c r="FE37" s="94">
        <f ca="1">IF(FE$3&lt;&gt;0,MAX(1,ROUND(VLOOKUP(FE$3,費率表彙總!$L$4:$R$34,5,FALSE)*$B37*$A$2,0))+MAX(1,ROUND(INDEX(海突乙門診_總保費!$B$4:$GS$183,$A37,FE$56)*$A$2,0)+MAX(1,ROUND(INDEX(海突乙急診_總保費!$B$4:$GS$183,$A37,FE$56)*$A$2,0),0)))</f>
        <v>1605</v>
      </c>
      <c r="FF37" s="94">
        <f ca="1">ROUND(VLOOKUP(FF$3,費率表彙總!$S$4:$T$34,2,FALSE)*$B37*$A$2,0)</f>
        <v>0</v>
      </c>
      <c r="FG37" s="94">
        <f ca="1">IF(ISNA(FG$3),0,ROUND(INDEX(旅遊不便費率!$B$5:$CA$184,$A37,FG$3)*$A$3,0))</f>
        <v>152</v>
      </c>
      <c r="FH37" s="94">
        <f ca="1">IF(ISNA(FH$3),0,ROUND(INDEX(旅遊不便費率!$B$5:$CA$184,$A37,FH$3)*$A$3,0))</f>
        <v>1209</v>
      </c>
      <c r="FI37" s="94">
        <f ca="1">IF(ISNA(FI$3),0,ROUND(INDEX(旅遊不便費率!$B$5:$CA$184,$A37,FI$3)*$A$3,0))</f>
        <v>57</v>
      </c>
      <c r="FJ37" s="94">
        <f ca="1">IF(ISNA(FJ$3),0,ROUND(INDEX(旅遊不便費率!$B$5:$CA$184,$A37,FJ$3)*$A$3,0))</f>
        <v>186</v>
      </c>
      <c r="FK37" s="95">
        <f t="shared" ca="1" si="21"/>
        <v>4981</v>
      </c>
      <c r="FL37" s="93">
        <f t="shared" ca="1" si="22"/>
        <v>472</v>
      </c>
      <c r="FM37" s="94"/>
      <c r="FN37" s="94"/>
      <c r="FO37" s="94">
        <f ca="1">ROUND(VLOOKUP(FO$3,費率表彙總!$F$4:$G$404,2,FALSE)*$B37*$A$2,0)</f>
        <v>0</v>
      </c>
      <c r="FP37" s="94">
        <f ca="1">ROUND(VLOOKUP(FP$3,費率表彙總!$H$4:$I$804,2,FALSE)*$B37*$A$2,0)</f>
        <v>0</v>
      </c>
      <c r="FQ37" s="94">
        <f ca="1">IF(ISNA(FQ$56),0,ROUND(INDEX(實支實付_總保費!$B$4:$AE$183,$A37,FQ$56)*$A$2,0))</f>
        <v>150</v>
      </c>
      <c r="FR37" s="94">
        <f ca="1">IF(ISNA(FR$56),0,ROUND(INDEX(重大燒燙傷_總保費!$B$4:$AE$183,$A37,FR$56)*$A$2,0))</f>
        <v>10</v>
      </c>
      <c r="FS37" s="94" t="b">
        <f ca="1">IF(FS$3&lt;&gt;0,MAX(1,ROUND(VLOOKUP(FS$3,費率表彙總!$L$4:$O$34,2,FALSE)*$B37*$A$2,0))+MAX(1,ROUND(INDEX(海突甲門診_總保費!$B$4:$GS$183,$A37,FS$56)*$A$2,0)+MAX(1,ROUND(INDEX(海突甲急診_總保費!$B$4:$GS$183,$A37,FS$56)*$A$2,0),0)))</f>
        <v>0</v>
      </c>
      <c r="FT37" s="94">
        <f ca="1">IF(FT$3&lt;&gt;0,MAX(1,ROUND(VLOOKUP(FT$3,費率表彙總!$L$4:$R$34,5,FALSE)*$B37*$A$2,0))+MAX(1,ROUND(INDEX(海突乙門診_總保費!$B$4:$GS$183,$A37,FT$56)*$A$2,0)+MAX(1,ROUND(INDEX(海突乙急診_總保費!$B$4:$GS$183,$A37,FT$56)*$A$2,0),0)))</f>
        <v>842</v>
      </c>
      <c r="FU37" s="94">
        <f ca="1">ROUND(VLOOKUP(FU$3,費率表彙總!$S$4:$T$34,2,FALSE)*$B37*$A$2,0)</f>
        <v>0</v>
      </c>
      <c r="FV37" s="94">
        <f ca="1">IF(ISNA(FV$3),0,ROUND(INDEX(旅遊不便費率!$B$5:$CA$184,$A37,FV$3)*$A$3,0))</f>
        <v>152</v>
      </c>
      <c r="FW37" s="94">
        <f ca="1">IF(ISNA(FW$3),0,ROUND(INDEX(旅遊不便費率!$B$5:$CA$184,$A37,FW$3)*$A$3,0))</f>
        <v>1209</v>
      </c>
      <c r="FX37" s="94">
        <f ca="1">IF(ISNA(FX$3),0,ROUND(INDEX(旅遊不便費率!$B$5:$CA$184,$A37,FX$3)*$A$3,0))</f>
        <v>57</v>
      </c>
      <c r="FY37" s="94">
        <f ca="1">IF(ISNA(FY$3),0,ROUND(INDEX(旅遊不便費率!$B$5:$CA$184,$A37,FY$3)*$A$3,0))</f>
        <v>186</v>
      </c>
      <c r="FZ37" s="95">
        <f t="shared" ca="1" si="23"/>
        <v>3078</v>
      </c>
      <c r="GA37" s="93">
        <f t="shared" ca="1" si="24"/>
        <v>761</v>
      </c>
      <c r="GB37" s="94"/>
      <c r="GC37" s="94"/>
      <c r="GD37" s="94">
        <f ca="1">ROUND(VLOOKUP(GD$3,費率表彙總!$F$4:$G$404,2,FALSE)*$B37*$A$2,0)</f>
        <v>0</v>
      </c>
      <c r="GE37" s="94">
        <f ca="1">ROUND(VLOOKUP(GE$3,費率表彙總!$H$4:$I$804,2,FALSE)*$B37*$A$2,0)</f>
        <v>0</v>
      </c>
      <c r="GF37" s="94">
        <f ca="1">IF(ISNA(GF$56),0,ROUND(INDEX(實支實付_總保費!$B$4:$AE$183,$A37,GF$56)*$A$2,0))</f>
        <v>242</v>
      </c>
      <c r="GG37" s="94">
        <f ca="1">IF(ISNA(GG$56),0,ROUND(INDEX(重大燒燙傷_總保費!$B$4:$AE$183,$A37,GG$56)*$A$2,0))</f>
        <v>16</v>
      </c>
      <c r="GH37" s="94" t="b">
        <f ca="1">IF(GH$3&lt;&gt;0,MAX(1,ROUND(VLOOKUP(GH$3,費率表彙總!$L$4:$O$34,2,FALSE)*$B37*$A$2,0))+MAX(1,ROUND(INDEX(海突甲門診_總保費!$B$4:$GS$183,$A37,GH$56)*$A$2,0)+MAX(1,ROUND(INDEX(海突甲急診_總保費!$B$4:$GS$183,$A37,GH$56)*$A$2,0),0)))</f>
        <v>0</v>
      </c>
      <c r="GI37" s="94">
        <f ca="1">IF(GI$3&lt;&gt;0,MAX(1,ROUND(VLOOKUP(GI$3,費率表彙總!$L$4:$R$34,5,FALSE)*$B37*$A$2,0))+MAX(1,ROUND(INDEX(海突乙門診_總保費!$B$4:$GS$183,$A37,GI$56)*$A$2,0)+MAX(1,ROUND(INDEX(海突乙急診_總保費!$B$4:$GS$183,$A37,GI$56)*$A$2,0),0)))</f>
        <v>1339</v>
      </c>
      <c r="GJ37" s="94">
        <f ca="1">ROUND(VLOOKUP(GJ$3,費率表彙總!$S$4:$T$34,2,FALSE)*$B37*$A$2,0)</f>
        <v>0</v>
      </c>
      <c r="GK37" s="94">
        <f ca="1">IF(ISNA(GK$3),0,ROUND(INDEX(旅遊不便費率!$B$5:$CA$184,$A37,GK$3)*$A$3,0))</f>
        <v>152</v>
      </c>
      <c r="GL37" s="94">
        <f ca="1">IF(ISNA(GL$3),0,ROUND(INDEX(旅遊不便費率!$B$5:$CA$184,$A37,GL$3)*$A$3,0))</f>
        <v>1209</v>
      </c>
      <c r="GM37" s="94">
        <f ca="1">IF(ISNA(GM$3),0,ROUND(INDEX(旅遊不便費率!$B$5:$CA$184,$A37,GM$3)*$A$3,0))</f>
        <v>57</v>
      </c>
      <c r="GN37" s="94">
        <f ca="1">IF(ISNA(GN$3),0,ROUND(INDEX(旅遊不便費率!$B$5:$CA$184,$A37,GN$3)*$A$3,0))</f>
        <v>186</v>
      </c>
      <c r="GO37" s="95">
        <f t="shared" ca="1" si="25"/>
        <v>3962</v>
      </c>
      <c r="GP37" s="93">
        <f t="shared" ca="1" si="26"/>
        <v>761</v>
      </c>
      <c r="GQ37" s="94"/>
      <c r="GR37" s="94"/>
      <c r="GS37" s="94">
        <f ca="1">ROUND(VLOOKUP(GS$3,費率表彙總!$F$4:$G$404,2,FALSE)*$B37*$A$2,0)</f>
        <v>0</v>
      </c>
      <c r="GT37" s="94">
        <f ca="1">ROUND(VLOOKUP(GT$3,費率表彙總!$H$4:$I$804,2,FALSE)*$B37*$A$2,0)</f>
        <v>0</v>
      </c>
      <c r="GU37" s="94">
        <f ca="1">IF(ISNA(GU$56),0,ROUND(INDEX(實支實付_總保費!$B$4:$AE$183,$A37,GU$56)*$A$2,0))</f>
        <v>455</v>
      </c>
      <c r="GV37" s="94">
        <f ca="1">IF(ISNA(GV$56),0,ROUND(INDEX(重大燒燙傷_總保費!$B$4:$AE$183,$A37,GV$56)*$A$2,0))</f>
        <v>30</v>
      </c>
      <c r="GW37" s="94" t="b">
        <f ca="1">IF(GW$3&lt;&gt;0,MAX(1,ROUND(VLOOKUP(GW$3,費率表彙總!$L$4:$O$34,2,FALSE)*$B37*$A$2,0))+MAX(1,ROUND(INDEX(海突甲門診_總保費!$B$4:$GS$183,$A37,GW$56)*$A$2,0)+MAX(1,ROUND(INDEX(海突甲急診_總保費!$B$4:$GS$183,$A37,GW$56)*$A$2,0),0)))</f>
        <v>0</v>
      </c>
      <c r="GX37" s="94">
        <f ca="1">IF(GX$3&lt;&gt;0,MAX(1,ROUND(VLOOKUP(GX$3,費率表彙總!$L$4:$R$34,5,FALSE)*$B37*$A$2,0))+MAX(1,ROUND(INDEX(海突乙門診_總保費!$B$4:$GS$183,$A37,GX$56)*$A$2,0)+MAX(1,ROUND(INDEX(海突乙急診_總保費!$B$4:$GS$183,$A37,GX$56)*$A$2,0),0)))</f>
        <v>842</v>
      </c>
      <c r="GY37" s="94">
        <f ca="1">ROUND(VLOOKUP(GY$3,費率表彙總!$S$4:$T$34,2,FALSE)*$B37*$A$2,0)</f>
        <v>0</v>
      </c>
      <c r="GZ37" s="94">
        <f ca="1">IF(ISNA(GZ$3),0,ROUND(INDEX(旅遊不便費率!$B$5:$CA$184,$A37,GZ$3)*$A$3,0))</f>
        <v>152</v>
      </c>
      <c r="HA37" s="94">
        <f ca="1">IF(ISNA(HA$3),0,ROUND(INDEX(旅遊不便費率!$B$5:$CA$184,$A37,HA$3)*$A$3,0))</f>
        <v>1209</v>
      </c>
      <c r="HB37" s="94">
        <f ca="1">IF(ISNA(HB$3),0,ROUND(INDEX(旅遊不便費率!$B$5:$CA$184,$A37,HB$3)*$A$3,0))</f>
        <v>57</v>
      </c>
      <c r="HC37" s="94">
        <f ca="1">IF(ISNA(HC$3),0,ROUND(INDEX(旅遊不便費率!$B$5:$CA$184,$A37,HC$3)*$A$3,0))</f>
        <v>186</v>
      </c>
      <c r="HD37" s="95">
        <f t="shared" ca="1" si="27"/>
        <v>3692</v>
      </c>
      <c r="HE37" s="93">
        <f t="shared" ca="1" si="28"/>
        <v>761</v>
      </c>
      <c r="HF37" s="94"/>
      <c r="HG37" s="94"/>
      <c r="HH37" s="94">
        <f ca="1">ROUND(VLOOKUP(HH$3,費率表彙總!$F$4:$G$404,2,FALSE)*$B37*$A$2,0)</f>
        <v>0</v>
      </c>
      <c r="HI37" s="94">
        <f ca="1">ROUND(VLOOKUP(HI$3,費率表彙總!$H$4:$I$804,2,FALSE)*$B37*$A$2,0)</f>
        <v>0</v>
      </c>
      <c r="HJ37" s="94">
        <f ca="1">IF(ISNA(HJ$56),0,ROUND(INDEX(實支實付_總保費!$B$4:$AE$183,$A37,HJ$56)*$A$2,0))</f>
        <v>455</v>
      </c>
      <c r="HK37" s="94">
        <f ca="1">IF(ISNA(HK$56),0,ROUND(INDEX(重大燒燙傷_總保費!$B$4:$AE$183,$A37,HK$56)*$A$2,0))</f>
        <v>30</v>
      </c>
      <c r="HL37" s="94" t="b">
        <f ca="1">IF(HL$3&lt;&gt;0,MAX(1,ROUND(VLOOKUP(HL$3,費率表彙總!$L$4:$O$34,2,FALSE)*$B37*$A$2,0))+MAX(1,ROUND(INDEX(海突甲門診_總保費!$B$4:$GS$183,$A37,HL$56)*$A$2,0)+MAX(1,ROUND(INDEX(海突甲急診_總保費!$B$4:$GS$183,$A37,HL$56)*$A$2,0),0)))</f>
        <v>0</v>
      </c>
      <c r="HM37" s="94">
        <f ca="1">IF(HM$3&lt;&gt;0,MAX(1,ROUND(VLOOKUP(HM$3,費率表彙總!$L$4:$R$34,5,FALSE)*$B37*$A$2,0))+MAX(1,ROUND(INDEX(海突乙門診_總保費!$B$4:$GS$183,$A37,HM$56)*$A$2,0)+MAX(1,ROUND(INDEX(海突乙急診_總保費!$B$4:$GS$183,$A37,HM$56)*$A$2,0),0)))</f>
        <v>842</v>
      </c>
      <c r="HN37" s="94">
        <f ca="1">ROUND(VLOOKUP(HN$3,費率表彙總!$S$4:$T$34,2,FALSE)*$B37*$A$2,0)</f>
        <v>0</v>
      </c>
      <c r="HO37" s="94">
        <f ca="1">IF(ISNA(HO$3),0,ROUND(INDEX(旅遊不便費率!$B$5:$CA$184,$A37,HO$3)*$A$3,0))</f>
        <v>152</v>
      </c>
      <c r="HP37" s="94">
        <f ca="1">IF(ISNA(HP$3),0,ROUND(INDEX(旅遊不便費率!$B$5:$CA$184,$A37,HP$3)*$A$3,0))</f>
        <v>1209</v>
      </c>
      <c r="HQ37" s="94">
        <f ca="1">IF(ISNA(HQ$3),0,ROUND(INDEX(旅遊不便費率!$B$5:$CA$184,$A37,HQ$3)*$A$3,0))</f>
        <v>57</v>
      </c>
      <c r="HR37" s="94">
        <f ca="1">IF(ISNA(HR$3),0,ROUND(INDEX(旅遊不便費率!$B$5:$CA$184,$A37,HR$3)*$A$3,0))</f>
        <v>186</v>
      </c>
      <c r="HS37" s="95">
        <f t="shared" ca="1" si="29"/>
        <v>3692</v>
      </c>
    </row>
    <row r="38" spans="1:227">
      <c r="A38" s="83">
        <v>50</v>
      </c>
      <c r="B38" s="104">
        <f>VLOOKUP(A38,費率表彙總!$A$4:$B$183,2,FALSE)</f>
        <v>0.51900000000000002</v>
      </c>
      <c r="C38" s="93">
        <f t="shared" ca="1" si="0"/>
        <v>506</v>
      </c>
      <c r="D38" s="94"/>
      <c r="E38" s="94"/>
      <c r="F38" s="94">
        <f ca="1">ROUND(VLOOKUP(F$3,費率表彙總!$F$4:$G$404,2,FALSE)*$B38*$A$2,0)</f>
        <v>0</v>
      </c>
      <c r="G38" s="94">
        <f ca="1">ROUND(VLOOKUP(G$3,費率表彙總!$H$4:$I$804,2,FALSE)*$B38*$A$2,0)</f>
        <v>0</v>
      </c>
      <c r="H38" s="94">
        <f ca="1">IF(ISNA(H$56),0,ROUND(INDEX(實支實付_總保費!$B$4:$AE$183,$A38,H$56)*$A$2,0))</f>
        <v>0</v>
      </c>
      <c r="I38" s="94">
        <f ca="1">IF(ISNA(I$56),0,ROUND(INDEX(重大燒燙傷_總保費!$B$4:$AE$183,$A38,I$56)*$A$2,0))</f>
        <v>0</v>
      </c>
      <c r="J38" s="94" t="b">
        <f ca="1">IF(J$3&lt;&gt;0,MAX(1,ROUND(VLOOKUP(J$3,費率表彙總!$L$4:$O$34,2,FALSE)*$B38*$A$2,0))+MAX(1,ROUND(INDEX(海突甲門診_總保費!$B$4:$GS$183,$A38,J$56)*$A$2,0)+MAX(1,ROUND(INDEX(海突甲急診_總保費!$B$4:$GS$183,$A38,J$56)*$A$2,0),0)))</f>
        <v>0</v>
      </c>
      <c r="K38" s="94">
        <f ca="1">IF(K$3&lt;&gt;0,MAX(1,ROUND(VLOOKUP(K$3,費率表彙總!$L$4:$R$34,5,FALSE)*$B38*$A$2,0))+MAX(1,ROUND(INDEX(海突乙門診_總保費!$B$4:$GS$183,$A38,K$56)*$A$2,0)+MAX(1,ROUND(INDEX(海突乙急診_總保費!$B$4:$GS$183,$A38,K$56)*$A$2,0),0)))</f>
        <v>473</v>
      </c>
      <c r="L38" s="94">
        <f ca="1">ROUND(VLOOKUP(L$3,費率表彙總!$S$4:$T$34,2,FALSE)*$B38*$A$2,0)</f>
        <v>0</v>
      </c>
      <c r="M38" s="94">
        <f ca="1">IF(ISNA(M$3),0,ROUND(INDEX(旅遊不便費率!$B$5:$CA$184,$A38,M$3)*$A$3,0))</f>
        <v>0</v>
      </c>
      <c r="N38" s="94">
        <f ca="1">IF(ISNA(N$3),0,ROUND(INDEX(旅遊不便費率!$B$5:$CA$184,$A38,N$3)*$A$3,0))</f>
        <v>0</v>
      </c>
      <c r="O38" s="94">
        <f ca="1">IF(ISNA(O$3),0,ROUND(INDEX(旅遊不便費率!$B$5:$CA$184,$A38,O$3)*$A$3,0))</f>
        <v>0</v>
      </c>
      <c r="P38" s="94">
        <f ca="1">IF(ISNA(P$3),0,ROUND(INDEX(旅遊不便費率!$B$5:$CA$184,$A38,P$3)*$A$3,0))</f>
        <v>0</v>
      </c>
      <c r="Q38" s="95">
        <f t="shared" ca="1" si="1"/>
        <v>979</v>
      </c>
      <c r="R38" s="93">
        <f t="shared" ca="1" si="2"/>
        <v>506</v>
      </c>
      <c r="S38" s="94"/>
      <c r="T38" s="94"/>
      <c r="U38" s="94">
        <f ca="1">ROUND(VLOOKUP(U$3,費率表彙總!$F$4:$G$404,2,FALSE)*$B38*$A$2,0)</f>
        <v>0</v>
      </c>
      <c r="V38" s="94">
        <f ca="1">ROUND(VLOOKUP(V$3,費率表彙總!$H$4:$I$804,2,FALSE)*$B38*$A$2,0)</f>
        <v>0</v>
      </c>
      <c r="W38" s="94">
        <f ca="1">IF(ISNA(W$56),0,ROUND(INDEX(實支實付_總保費!$B$4:$AE$183,$A38,W$56)*$A$2,0))</f>
        <v>0</v>
      </c>
      <c r="X38" s="94">
        <f ca="1">IF(ISNA(X$56),0,ROUND(INDEX(重大燒燙傷_總保費!$B$4:$AE$183,$A38,X$56)*$A$2,0))</f>
        <v>0</v>
      </c>
      <c r="Y38" s="94" t="b">
        <f ca="1">IF(Y$3&lt;&gt;0,MAX(1,ROUND(VLOOKUP(Y$3,費率表彙總!$L$4:$O$34,2,FALSE)*$B38*$A$2,0))+MAX(1,ROUND(INDEX(海突甲門診_總保費!$B$4:$GS$183,$A38,Y$56)*$A$2,0)+MAX(1,ROUND(INDEX(海突甲急診_總保費!$B$4:$GS$183,$A38,Y$56)*$A$2,0),0)))</f>
        <v>0</v>
      </c>
      <c r="Z38" s="94">
        <f ca="1">IF(Z$3&lt;&gt;0,MAX(1,ROUND(VLOOKUP(Z$3,費率表彙總!$L$4:$R$34,5,FALSE)*$B38*$A$2,0))+MAX(1,ROUND(INDEX(海突乙門診_總保費!$B$4:$GS$183,$A38,Z$56)*$A$2,0)+MAX(1,ROUND(INDEX(海突乙急診_總保費!$B$4:$GS$183,$A38,Z$56)*$A$2,0),0)))</f>
        <v>473</v>
      </c>
      <c r="AA38" s="94">
        <f ca="1">ROUND(VLOOKUP(AA$3,費率表彙總!$S$4:$T$34,2,FALSE)*$B38*$A$2,0)</f>
        <v>0</v>
      </c>
      <c r="AB38" s="94">
        <f ca="1">IF(ISNA(AB$3),0,ROUND(INDEX(旅遊不便費率!$B$5:$CA$184,$A38,AB$3)*$A$3,0))</f>
        <v>0</v>
      </c>
      <c r="AC38" s="94">
        <f ca="1">IF(ISNA(AC$3),0,ROUND(INDEX(旅遊不便費率!$B$5:$CA$184,$A38,AC$3)*$A$3,0))</f>
        <v>0</v>
      </c>
      <c r="AD38" s="94">
        <f ca="1">IF(ISNA(AD$3),0,ROUND(INDEX(旅遊不便費率!$B$5:$CA$184,$A38,AD$3)*$A$3,0))</f>
        <v>0</v>
      </c>
      <c r="AE38" s="94">
        <f ca="1">IF(ISNA(AE$3),0,ROUND(INDEX(旅遊不便費率!$B$5:$CA$184,$A38,AE$3)*$A$3,0))</f>
        <v>0</v>
      </c>
      <c r="AF38" s="95">
        <f t="shared" ca="1" si="3"/>
        <v>979</v>
      </c>
      <c r="AG38" s="93">
        <f t="shared" ca="1" si="4"/>
        <v>817</v>
      </c>
      <c r="AH38" s="94"/>
      <c r="AI38" s="94"/>
      <c r="AJ38" s="94">
        <f ca="1">ROUND(VLOOKUP(AJ$3,費率表彙總!$F$4:$G$404,2,FALSE)*$B38*$A$2,0)</f>
        <v>0</v>
      </c>
      <c r="AK38" s="94">
        <f ca="1">ROUND(VLOOKUP(AK$3,費率表彙總!$H$4:$I$804,2,FALSE)*$B38*$A$2,0)</f>
        <v>0</v>
      </c>
      <c r="AL38" s="94">
        <f ca="1">IF(ISNA(AL$56),0,ROUND(INDEX(實支實付_總保費!$B$4:$AE$183,$A38,AL$56)*$A$2,0))</f>
        <v>0</v>
      </c>
      <c r="AM38" s="94">
        <f ca="1">IF(ISNA(AM$56),0,ROUND(INDEX(重大燒燙傷_總保費!$B$4:$AE$183,$A38,AM$56)*$A$2,0))</f>
        <v>0</v>
      </c>
      <c r="AN38" s="94" t="b">
        <f ca="1">IF(AN$3&lt;&gt;0,MAX(1,ROUND(VLOOKUP(AN$3,費率表彙總!$L$4:$O$34,2,FALSE)*$B38*$A$2,0))+MAX(1,ROUND(INDEX(海突甲門診_總保費!$B$4:$GS$183,$A38,AN$56)*$A$2,0)+MAX(1,ROUND(INDEX(海突甲急診_總保費!$B$4:$GS$183,$A38,AN$56)*$A$2,0),0)))</f>
        <v>0</v>
      </c>
      <c r="AO38" s="94">
        <f ca="1">IF(AO$3&lt;&gt;0,MAX(1,ROUND(VLOOKUP(AO$3,費率表彙總!$L$4:$R$34,5,FALSE)*$B38*$A$2,0))+MAX(1,ROUND(INDEX(海突乙門診_總保費!$B$4:$GS$183,$A38,AO$56)*$A$2,0)+MAX(1,ROUND(INDEX(海突乙急診_總保費!$B$4:$GS$183,$A38,AO$56)*$A$2,0),0)))</f>
        <v>764</v>
      </c>
      <c r="AP38" s="94">
        <f ca="1">ROUND(VLOOKUP(AP$3,費率表彙總!$S$4:$T$34,2,FALSE)*$B38*$A$2,0)</f>
        <v>0</v>
      </c>
      <c r="AQ38" s="94">
        <f ca="1">IF(ISNA(AQ$3),0,ROUND(INDEX(旅遊不便費率!$B$5:$CA$184,$A38,AQ$3)*$A$3,0))</f>
        <v>0</v>
      </c>
      <c r="AR38" s="94">
        <f ca="1">IF(ISNA(AR$3),0,ROUND(INDEX(旅遊不便費率!$B$5:$CA$184,$A38,AR$3)*$A$3,0))</f>
        <v>0</v>
      </c>
      <c r="AS38" s="94">
        <f ca="1">IF(ISNA(AS$3),0,ROUND(INDEX(旅遊不便費率!$B$5:$CA$184,$A38,AS$3)*$A$3,0))</f>
        <v>0</v>
      </c>
      <c r="AT38" s="94">
        <f ca="1">IF(ISNA(AT$3),0,ROUND(INDEX(旅遊不便費率!$B$5:$CA$184,$A38,AT$3)*$A$3,0))</f>
        <v>0</v>
      </c>
      <c r="AU38" s="95">
        <f t="shared" ca="1" si="5"/>
        <v>1581</v>
      </c>
      <c r="AV38" s="93">
        <f t="shared" ca="1" si="6"/>
        <v>1259</v>
      </c>
      <c r="AW38" s="94"/>
      <c r="AX38" s="94"/>
      <c r="AY38" s="94">
        <f ca="1">ROUND(VLOOKUP(AY$3,費率表彙總!$F$4:$G$404,2,FALSE)*$B38*$A$2,0)</f>
        <v>0</v>
      </c>
      <c r="AZ38" s="94">
        <f ca="1">ROUND(VLOOKUP(AZ$3,費率表彙總!$H$4:$I$804,2,FALSE)*$B38*$A$2,0)</f>
        <v>0</v>
      </c>
      <c r="BA38" s="94">
        <f ca="1">IF(ISNA(BA$56),0,ROUND(INDEX(實支實付_總保費!$B$4:$AE$183,$A38,BA$56)*$A$2,0))</f>
        <v>0</v>
      </c>
      <c r="BB38" s="94">
        <f ca="1">IF(ISNA(BB$56),0,ROUND(INDEX(重大燒燙傷_總保費!$B$4:$AE$183,$A38,BB$56)*$A$2,0))</f>
        <v>0</v>
      </c>
      <c r="BC38" s="94" t="b">
        <f ca="1">IF(BC$3&lt;&gt;0,MAX(1,ROUND(VLOOKUP(BC$3,費率表彙總!$L$4:$O$34,2,FALSE)*$B38*$A$2,0))+MAX(1,ROUND(INDEX(海突甲門診_總保費!$B$4:$GS$183,$A38,BC$56)*$A$2,0)+MAX(1,ROUND(INDEX(海突甲急診_總保費!$B$4:$GS$183,$A38,BC$56)*$A$2,0),0)))</f>
        <v>0</v>
      </c>
      <c r="BD38" s="94">
        <f ca="1">IF(BD$3&lt;&gt;0,MAX(1,ROUND(VLOOKUP(BD$3,費率表彙總!$L$4:$R$34,5,FALSE)*$B38*$A$2,0))+MAX(1,ROUND(INDEX(海突乙門診_總保費!$B$4:$GS$183,$A38,BD$56)*$A$2,0)+MAX(1,ROUND(INDEX(海突乙急診_總保費!$B$4:$GS$183,$A38,BD$56)*$A$2,0),0)))</f>
        <v>1180</v>
      </c>
      <c r="BE38" s="94">
        <f ca="1">ROUND(VLOOKUP(BE$3,費率表彙總!$S$4:$T$34,2,FALSE)*$B38*$A$2,0)</f>
        <v>0</v>
      </c>
      <c r="BF38" s="94">
        <f ca="1">IF(ISNA(BF$3),0,ROUND(INDEX(旅遊不便費率!$B$5:$CA$184,$A38,BF$3)*$A$3,0))</f>
        <v>0</v>
      </c>
      <c r="BG38" s="94">
        <f ca="1">IF(ISNA(BG$3),0,ROUND(INDEX(旅遊不便費率!$B$5:$CA$184,$A38,BG$3)*$A$3,0))</f>
        <v>0</v>
      </c>
      <c r="BH38" s="94">
        <f ca="1">IF(ISNA(BH$3),0,ROUND(INDEX(旅遊不便費率!$B$5:$CA$184,$A38,BH$3)*$A$3,0))</f>
        <v>0</v>
      </c>
      <c r="BI38" s="94">
        <f ca="1">IF(ISNA(BI$3),0,ROUND(INDEX(旅遊不便費率!$B$5:$CA$184,$A38,BI$3)*$A$3,0))</f>
        <v>0</v>
      </c>
      <c r="BJ38" s="95">
        <f t="shared" ca="1" si="7"/>
        <v>2439</v>
      </c>
      <c r="BK38" s="93">
        <f t="shared" ca="1" si="8"/>
        <v>1537</v>
      </c>
      <c r="BL38" s="94"/>
      <c r="BM38" s="94"/>
      <c r="BN38" s="94">
        <f ca="1">ROUND(VLOOKUP(BN$3,費率表彙總!$F$4:$G$404,2,FALSE)*$B38*$A$2,0)</f>
        <v>0</v>
      </c>
      <c r="BO38" s="94">
        <f ca="1">ROUND(VLOOKUP(BO$3,費率表彙總!$H$4:$I$804,2,FALSE)*$B38*$A$2,0)</f>
        <v>0</v>
      </c>
      <c r="BP38" s="94">
        <f ca="1">IF(ISNA(BP$56),0,ROUND(INDEX(實支實付_總保費!$B$4:$AE$183,$A38,BP$56)*$A$2,0))</f>
        <v>0</v>
      </c>
      <c r="BQ38" s="94">
        <f ca="1">IF(ISNA(BQ$56),0,ROUND(INDEX(重大燒燙傷_總保費!$B$4:$AE$183,$A38,BQ$56)*$A$2,0))</f>
        <v>0</v>
      </c>
      <c r="BR38" s="94" t="b">
        <f ca="1">IF(BR$3&lt;&gt;0,MAX(1,ROUND(VLOOKUP(BR$3,費率表彙總!$L$4:$O$34,2,FALSE)*$B38*$A$2,0))+MAX(1,ROUND(INDEX(海突甲門診_總保費!$B$4:$GS$183,$A38,BR$56)*$A$2,0)+MAX(1,ROUND(INDEX(海突甲急診_總保費!$B$4:$GS$183,$A38,BR$56)*$A$2,0),0)))</f>
        <v>0</v>
      </c>
      <c r="BS38" s="94">
        <f ca="1">IF(BS$3&lt;&gt;0,MAX(1,ROUND(VLOOKUP(BS$3,費率表彙總!$L$4:$R$34,5,FALSE)*$B38*$A$2,0))+MAX(1,ROUND(INDEX(海突乙門診_總保費!$B$4:$GS$183,$A38,BS$56)*$A$2,0)+MAX(1,ROUND(INDEX(海突乙急診_總保費!$B$4:$GS$183,$A38,BS$56)*$A$2,0),0)))</f>
        <v>1439</v>
      </c>
      <c r="BT38" s="94">
        <f ca="1">ROUND(VLOOKUP(BT$3,費率表彙總!$S$4:$T$34,2,FALSE)*$B38*$A$2,0)</f>
        <v>0</v>
      </c>
      <c r="BU38" s="94">
        <f ca="1">IF(ISNA(BU$3),0,ROUND(INDEX(旅遊不便費率!$B$5:$CA$184,$A38,BU$3)*$A$3,0))</f>
        <v>0</v>
      </c>
      <c r="BV38" s="94">
        <f ca="1">IF(ISNA(BV$3),0,ROUND(INDEX(旅遊不便費率!$B$5:$CA$184,$A38,BV$3)*$A$3,0))</f>
        <v>0</v>
      </c>
      <c r="BW38" s="94">
        <f ca="1">IF(ISNA(BW$3),0,ROUND(INDEX(旅遊不便費率!$B$5:$CA$184,$A38,BW$3)*$A$3,0))</f>
        <v>0</v>
      </c>
      <c r="BX38" s="94">
        <f ca="1">IF(ISNA(BX$3),0,ROUND(INDEX(旅遊不便費率!$B$5:$CA$184,$A38,BX$3)*$A$3,0))</f>
        <v>0</v>
      </c>
      <c r="BY38" s="95">
        <f t="shared" ca="1" si="9"/>
        <v>2976</v>
      </c>
      <c r="BZ38" s="93">
        <f t="shared" ca="1" si="10"/>
        <v>346</v>
      </c>
      <c r="CA38" s="94"/>
      <c r="CB38" s="94"/>
      <c r="CC38" s="94">
        <f ca="1">ROUND(VLOOKUP(CC$3,費率表彙總!$F$4:$G$404,2,FALSE)*$B38*$A$2,0)</f>
        <v>0</v>
      </c>
      <c r="CD38" s="94">
        <f ca="1">ROUND(VLOOKUP(CD$3,費率表彙總!$H$4:$I$804,2,FALSE)*$B38*$A$2,0)</f>
        <v>0</v>
      </c>
      <c r="CE38" s="94">
        <f ca="1">IF(ISNA(CE$56),0,ROUND(INDEX(實支實付_總保費!$B$4:$AE$183,$A38,CE$56)*$A$2,0))</f>
        <v>58</v>
      </c>
      <c r="CF38" s="94">
        <f ca="1">IF(ISNA(CF$56),0,ROUND(INDEX(重大燒燙傷_總保費!$B$4:$AE$183,$A38,CF$56)*$A$2,0))</f>
        <v>4</v>
      </c>
      <c r="CG38" s="94" t="b">
        <f ca="1">IF(CG$3&lt;&gt;0,MAX(1,ROUND(VLOOKUP(CG$3,費率表彙總!$L$4:$O$34,2,FALSE)*$B38*$A$2,0))+MAX(1,ROUND(INDEX(海突甲門診_總保費!$B$4:$GS$183,$A38,CG$56)*$A$2,0)+MAX(1,ROUND(INDEX(海突甲急診_總保費!$B$4:$GS$183,$A38,CG$56)*$A$2,0),0)))</f>
        <v>0</v>
      </c>
      <c r="CH38" s="94" t="b">
        <f ca="1">IF(CH$3&lt;&gt;0,MAX(1,ROUND(VLOOKUP(CH$3,費率表彙總!$L$4:$R$34,5,FALSE)*$B38*$A$2,0))+MAX(1,ROUND(INDEX(海突乙門診_總保費!$B$4:$GS$183,$A38,CH$56)*$A$2,0)+MAX(1,ROUND(INDEX(海突乙急診_總保費!$B$4:$GS$183,$A38,CH$56)*$A$2,0),0)))</f>
        <v>0</v>
      </c>
      <c r="CI38" s="94">
        <f ca="1">ROUND(VLOOKUP(CI$3,費率表彙總!$S$4:$T$34,2,FALSE)*$B38*$A$2,0)</f>
        <v>0</v>
      </c>
      <c r="CJ38" s="94">
        <f ca="1">IF(ISNA(CJ$3),0,ROUND(INDEX(旅遊不便費率!$B$5:$CA$184,$A38,CJ$3)*$A$3,0))</f>
        <v>165</v>
      </c>
      <c r="CK38" s="94">
        <f ca="1">IF(ISNA(CK$3),0,ROUND(INDEX(旅遊不便費率!$B$5:$CA$184,$A38,CK$3)*$A$3,0))</f>
        <v>833</v>
      </c>
      <c r="CL38" s="94">
        <f ca="1">IF(ISNA(CL$3),0,ROUND(INDEX(旅遊不便費率!$B$5:$CA$184,$A38,CL$3)*$A$3,0))</f>
        <v>26</v>
      </c>
      <c r="CM38" s="94">
        <f ca="1">IF(ISNA(CM$3),0,ROUND(INDEX(旅遊不便費率!$B$5:$CA$184,$A38,CM$3)*$A$3,0))</f>
        <v>104</v>
      </c>
      <c r="CN38" s="95">
        <f t="shared" ca="1" si="11"/>
        <v>1536</v>
      </c>
      <c r="CO38" s="93">
        <f t="shared" ca="1" si="12"/>
        <v>506</v>
      </c>
      <c r="CP38" s="94"/>
      <c r="CQ38" s="94"/>
      <c r="CR38" s="94">
        <f ca="1">ROUND(VLOOKUP(CR$3,費率表彙總!$F$4:$G$404,2,FALSE)*$B38*$A$2,0)</f>
        <v>0</v>
      </c>
      <c r="CS38" s="94">
        <f ca="1">ROUND(VLOOKUP(CS$3,費率表彙總!$H$4:$I$804,2,FALSE)*$B38*$A$2,0)</f>
        <v>0</v>
      </c>
      <c r="CT38" s="94">
        <f ca="1">IF(ISNA(CT$56),0,ROUND(INDEX(實支實付_總保費!$B$4:$AE$183,$A38,CT$56)*$A$2,0))</f>
        <v>58</v>
      </c>
      <c r="CU38" s="94">
        <f ca="1">IF(ISNA(CU$56),0,ROUND(INDEX(重大燒燙傷_總保費!$B$4:$AE$183,$A38,CU$56)*$A$2,0))</f>
        <v>4</v>
      </c>
      <c r="CV38" s="94" t="b">
        <f ca="1">IF(CV$3&lt;&gt;0,MAX(1,ROUND(VLOOKUP(CV$3,費率表彙總!$L$4:$O$34,2,FALSE)*$B38*$A$2,0))+MAX(1,ROUND(INDEX(海突甲門診_總保費!$B$4:$GS$183,$A38,CV$56)*$A$2,0)+MAX(1,ROUND(INDEX(海突甲急診_總保費!$B$4:$GS$183,$A38,CV$56)*$A$2,0),0)))</f>
        <v>0</v>
      </c>
      <c r="CW38" s="94" t="b">
        <f ca="1">IF(CW$3&lt;&gt;0,MAX(1,ROUND(VLOOKUP(CW$3,費率表彙總!$L$4:$R$34,5,FALSE)*$B38*$A$2,0))+MAX(1,ROUND(INDEX(海突乙門診_總保費!$B$4:$GS$183,$A38,CW$56)*$A$2,0)+MAX(1,ROUND(INDEX(海突乙急診_總保費!$B$4:$GS$183,$A38,CW$56)*$A$2,0),0)))</f>
        <v>0</v>
      </c>
      <c r="CX38" s="94">
        <f ca="1">ROUND(VLOOKUP(CX$3,費率表彙總!$S$4:$T$34,2,FALSE)*$B38*$A$2,0)</f>
        <v>0</v>
      </c>
      <c r="CY38" s="94">
        <f ca="1">IF(ISNA(CY$3),0,ROUND(INDEX(旅遊不便費率!$B$5:$CA$184,$A38,CY$3)*$A$3,0))</f>
        <v>165</v>
      </c>
      <c r="CZ38" s="94">
        <f ca="1">IF(ISNA(CZ$3),0,ROUND(INDEX(旅遊不便費率!$B$5:$CA$184,$A38,CZ$3)*$A$3,0))</f>
        <v>833</v>
      </c>
      <c r="DA38" s="94">
        <f ca="1">IF(ISNA(DA$3),0,ROUND(INDEX(旅遊不便費率!$B$5:$CA$184,$A38,DA$3)*$A$3,0))</f>
        <v>26</v>
      </c>
      <c r="DB38" s="94">
        <f ca="1">IF(ISNA(DB$3),0,ROUND(INDEX(旅遊不便費率!$B$5:$CA$184,$A38,DB$3)*$A$3,0))</f>
        <v>104</v>
      </c>
      <c r="DC38" s="95">
        <f t="shared" ca="1" si="13"/>
        <v>1696</v>
      </c>
      <c r="DD38" s="93">
        <f t="shared" ca="1" si="14"/>
        <v>817</v>
      </c>
      <c r="DE38" s="94"/>
      <c r="DF38" s="94"/>
      <c r="DG38" s="94">
        <f ca="1">ROUND(VLOOKUP(DG$3,費率表彙總!$F$4:$G$404,2,FALSE)*$B38*$A$2,0)</f>
        <v>0</v>
      </c>
      <c r="DH38" s="94">
        <f ca="1">ROUND(VLOOKUP(DH$3,費率表彙總!$H$4:$I$804,2,FALSE)*$B38*$A$2,0)</f>
        <v>0</v>
      </c>
      <c r="DI38" s="94">
        <f ca="1">IF(ISNA(DI$56),0,ROUND(INDEX(實支實付_總保費!$B$4:$AE$183,$A38,DI$56)*$A$2,0))</f>
        <v>58</v>
      </c>
      <c r="DJ38" s="94">
        <f ca="1">IF(ISNA(DJ$56),0,ROUND(INDEX(重大燒燙傷_總保費!$B$4:$AE$183,$A38,DJ$56)*$A$2,0))</f>
        <v>4</v>
      </c>
      <c r="DK38" s="94" t="b">
        <f ca="1">IF(DK$3&lt;&gt;0,MAX(1,ROUND(VLOOKUP(DK$3,費率表彙總!$L$4:$O$34,2,FALSE)*$B38*$A$2,0))+MAX(1,ROUND(INDEX(海突甲門診_總保費!$B$4:$GS$183,$A38,DK$56)*$A$2,0)+MAX(1,ROUND(INDEX(海突甲急診_總保費!$B$4:$GS$183,$A38,DK$56)*$A$2,0),0)))</f>
        <v>0</v>
      </c>
      <c r="DL38" s="94" t="b">
        <f ca="1">IF(DL$3&lt;&gt;0,MAX(1,ROUND(VLOOKUP(DL$3,費率表彙總!$L$4:$R$34,5,FALSE)*$B38*$A$2,0))+MAX(1,ROUND(INDEX(海突乙門診_總保費!$B$4:$GS$183,$A38,DL$56)*$A$2,0)+MAX(1,ROUND(INDEX(海突乙急診_總保費!$B$4:$GS$183,$A38,DL$56)*$A$2,0),0)))</f>
        <v>0</v>
      </c>
      <c r="DM38" s="94">
        <f ca="1">ROUND(VLOOKUP(DM$3,費率表彙總!$S$4:$T$34,2,FALSE)*$B38*$A$2,0)</f>
        <v>0</v>
      </c>
      <c r="DN38" s="94">
        <f ca="1">IF(ISNA(DN$3),0,ROUND(INDEX(旅遊不便費率!$B$5:$CA$184,$A38,DN$3)*$A$3,0))</f>
        <v>165</v>
      </c>
      <c r="DO38" s="94">
        <f ca="1">IF(ISNA(DO$3),0,ROUND(INDEX(旅遊不便費率!$B$5:$CA$184,$A38,DO$3)*$A$3,0))</f>
        <v>833</v>
      </c>
      <c r="DP38" s="94">
        <f ca="1">IF(ISNA(DP$3),0,ROUND(INDEX(旅遊不便費率!$B$5:$CA$184,$A38,DP$3)*$A$3,0))</f>
        <v>26</v>
      </c>
      <c r="DQ38" s="94">
        <f ca="1">IF(ISNA(DQ$3),0,ROUND(INDEX(旅遊不便費率!$B$5:$CA$184,$A38,DQ$3)*$A$3,0))</f>
        <v>104</v>
      </c>
      <c r="DR38" s="95">
        <f t="shared" ca="1" si="15"/>
        <v>2007</v>
      </c>
      <c r="DS38" s="93">
        <f t="shared" ca="1" si="16"/>
        <v>1259</v>
      </c>
      <c r="DT38" s="94"/>
      <c r="DU38" s="94"/>
      <c r="DV38" s="94">
        <f ca="1">ROUND(VLOOKUP(DV$3,費率表彙總!$F$4:$G$404,2,FALSE)*$B38*$A$2,0)</f>
        <v>0</v>
      </c>
      <c r="DW38" s="94">
        <f ca="1">ROUND(VLOOKUP(DW$3,費率表彙總!$H$4:$I$804,2,FALSE)*$B38*$A$2,0)</f>
        <v>0</v>
      </c>
      <c r="DX38" s="94">
        <f ca="1">IF(ISNA(DX$56),0,ROUND(INDEX(實支實付_總保費!$B$4:$AE$183,$A38,DX$56)*$A$2,0))</f>
        <v>58</v>
      </c>
      <c r="DY38" s="94">
        <f ca="1">IF(ISNA(DY$56),0,ROUND(INDEX(重大燒燙傷_總保費!$B$4:$AE$183,$A38,DY$56)*$A$2,0))</f>
        <v>4</v>
      </c>
      <c r="DZ38" s="94" t="b">
        <f ca="1">IF(DZ$3&lt;&gt;0,MAX(1,ROUND(VLOOKUP(DZ$3,費率表彙總!$L$4:$O$34,2,FALSE)*$B38*$A$2,0))+MAX(1,ROUND(INDEX(海突甲門診_總保費!$B$4:$GS$183,$A38,DZ$56)*$A$2,0)+MAX(1,ROUND(INDEX(海突甲急診_總保費!$B$4:$GS$183,$A38,DZ$56)*$A$2,0),0)))</f>
        <v>0</v>
      </c>
      <c r="EA38" s="94" t="b">
        <f ca="1">IF(EA$3&lt;&gt;0,MAX(1,ROUND(VLOOKUP(EA$3,費率表彙總!$L$4:$R$34,5,FALSE)*$B38*$A$2,0))+MAX(1,ROUND(INDEX(海突乙門診_總保費!$B$4:$GS$183,$A38,EA$56)*$A$2,0)+MAX(1,ROUND(INDEX(海突乙急診_總保費!$B$4:$GS$183,$A38,EA$56)*$A$2,0),0)))</f>
        <v>0</v>
      </c>
      <c r="EB38" s="94">
        <f ca="1">ROUND(VLOOKUP(EB$3,費率表彙總!$S$4:$T$34,2,FALSE)*$B38*$A$2,0)</f>
        <v>0</v>
      </c>
      <c r="EC38" s="94">
        <f ca="1">IF(ISNA(EC$3),0,ROUND(INDEX(旅遊不便費率!$B$5:$CA$184,$A38,EC$3)*$A$3,0))</f>
        <v>165</v>
      </c>
      <c r="ED38" s="94">
        <f ca="1">IF(ISNA(ED$3),0,ROUND(INDEX(旅遊不便費率!$B$5:$CA$184,$A38,ED$3)*$A$3,0))</f>
        <v>833</v>
      </c>
      <c r="EE38" s="94">
        <f ca="1">IF(ISNA(EE$3),0,ROUND(INDEX(旅遊不便費率!$B$5:$CA$184,$A38,EE$3)*$A$3,0))</f>
        <v>26</v>
      </c>
      <c r="EF38" s="94">
        <f ca="1">IF(ISNA(EF$3),0,ROUND(INDEX(旅遊不便費率!$B$5:$CA$184,$A38,EF$3)*$A$3,0))</f>
        <v>104</v>
      </c>
      <c r="EG38" s="95">
        <f t="shared" ca="1" si="17"/>
        <v>2449</v>
      </c>
      <c r="EH38" s="93">
        <f t="shared" ca="1" si="18"/>
        <v>1537</v>
      </c>
      <c r="EI38" s="94"/>
      <c r="EJ38" s="94"/>
      <c r="EK38" s="94">
        <f ca="1">ROUND(VLOOKUP(EK$3,費率表彙總!$F$4:$G$404,2,FALSE)*$B38*$A$2,0)</f>
        <v>0</v>
      </c>
      <c r="EL38" s="94">
        <f ca="1">ROUND(VLOOKUP(EL$3,費率表彙總!$H$4:$I$804,2,FALSE)*$B38*$A$2,0)</f>
        <v>0</v>
      </c>
      <c r="EM38" s="94">
        <f ca="1">IF(ISNA(EM$56),0,ROUND(INDEX(實支實付_總保費!$B$4:$AE$183,$A38,EM$56)*$A$2,0))</f>
        <v>58</v>
      </c>
      <c r="EN38" s="94">
        <f ca="1">IF(ISNA(EN$56),0,ROUND(INDEX(重大燒燙傷_總保費!$B$4:$AE$183,$A38,EN$56)*$A$2,0))</f>
        <v>4</v>
      </c>
      <c r="EO38" s="94" t="b">
        <f ca="1">IF(EO$3&lt;&gt;0,MAX(1,ROUND(VLOOKUP(EO$3,費率表彙總!$L$4:$O$34,2,FALSE)*$B38*$A$2,0))+MAX(1,ROUND(INDEX(海突甲門診_總保費!$B$4:$GS$183,$A38,EO$56)*$A$2,0)+MAX(1,ROUND(INDEX(海突甲急診_總保費!$B$4:$GS$183,$A38,EO$56)*$A$2,0),0)))</f>
        <v>0</v>
      </c>
      <c r="EP38" s="94" t="b">
        <f ca="1">IF(EP$3&lt;&gt;0,MAX(1,ROUND(VLOOKUP(EP$3,費率表彙總!$L$4:$R$34,5,FALSE)*$B38*$A$2,0))+MAX(1,ROUND(INDEX(海突乙門診_總保費!$B$4:$GS$183,$A38,EP$56)*$A$2,0)+MAX(1,ROUND(INDEX(海突乙急診_總保費!$B$4:$GS$183,$A38,EP$56)*$A$2,0),0)))</f>
        <v>0</v>
      </c>
      <c r="EQ38" s="94">
        <f ca="1">ROUND(VLOOKUP(EQ$3,費率表彙總!$S$4:$T$34,2,FALSE)*$B38*$A$2,0)</f>
        <v>0</v>
      </c>
      <c r="ER38" s="94">
        <f ca="1">IF(ISNA(ER$3),0,ROUND(INDEX(旅遊不便費率!$B$5:$CA$184,$A38,ER$3)*$A$3,0))</f>
        <v>165</v>
      </c>
      <c r="ES38" s="94">
        <f ca="1">IF(ISNA(ES$3),0,ROUND(INDEX(旅遊不便費率!$B$5:$CA$184,$A38,ES$3)*$A$3,0))</f>
        <v>833</v>
      </c>
      <c r="ET38" s="94">
        <f ca="1">IF(ISNA(ET$3),0,ROUND(INDEX(旅遊不便費率!$B$5:$CA$184,$A38,ET$3)*$A$3,0))</f>
        <v>26</v>
      </c>
      <c r="EU38" s="94">
        <f ca="1">IF(ISNA(EU$3),0,ROUND(INDEX(旅遊不便費率!$B$5:$CA$184,$A38,EU$3)*$A$3,0))</f>
        <v>104</v>
      </c>
      <c r="EV38" s="95">
        <f t="shared" ca="1" si="19"/>
        <v>2727</v>
      </c>
      <c r="EW38" s="93">
        <f t="shared" ca="1" si="20"/>
        <v>1116</v>
      </c>
      <c r="EX38" s="94"/>
      <c r="EY38" s="94"/>
      <c r="EZ38" s="94">
        <f ca="1">ROUND(VLOOKUP(EZ$3,費率表彙總!$F$4:$G$404,2,FALSE)*$B38*$A$2,0)</f>
        <v>0</v>
      </c>
      <c r="FA38" s="94">
        <f ca="1">ROUND(VLOOKUP(FA$3,費率表彙總!$H$4:$I$804,2,FALSE)*$B38*$A$2,0)</f>
        <v>0</v>
      </c>
      <c r="FB38" s="94">
        <f ca="1">IF(ISNA(FB$56),0,ROUND(INDEX(實支實付_總保費!$B$4:$AE$183,$A38,FB$56)*$A$2,0))</f>
        <v>737</v>
      </c>
      <c r="FC38" s="94">
        <f ca="1">IF(ISNA(FC$56),0,ROUND(INDEX(重大燒燙傷_總保費!$B$4:$AE$183,$A38,FC$56)*$A$2,0))</f>
        <v>49</v>
      </c>
      <c r="FD38" s="94" t="b">
        <f ca="1">IF(FD$3&lt;&gt;0,MAX(1,ROUND(VLOOKUP(FD$3,費率表彙總!$L$4:$O$34,2,FALSE)*$B38*$A$2,0))+MAX(1,ROUND(INDEX(海突甲門診_總保費!$B$4:$GS$183,$A38,FD$56)*$A$2,0)+MAX(1,ROUND(INDEX(海突甲急診_總保費!$B$4:$GS$183,$A38,FD$56)*$A$2,0),0)))</f>
        <v>0</v>
      </c>
      <c r="FE38" s="94">
        <f ca="1">IF(FE$3&lt;&gt;0,MAX(1,ROUND(VLOOKUP(FE$3,費率表彙總!$L$4:$R$34,5,FALSE)*$B38*$A$2,0))+MAX(1,ROUND(INDEX(海突乙門診_總保費!$B$4:$GS$183,$A38,FE$56)*$A$2,0)+MAX(1,ROUND(INDEX(海突乙急診_總保費!$B$4:$GS$183,$A38,FE$56)*$A$2,0),0)))</f>
        <v>1725</v>
      </c>
      <c r="FF38" s="94">
        <f ca="1">ROUND(VLOOKUP(FF$3,費率表彙總!$S$4:$T$34,2,FALSE)*$B38*$A$2,0)</f>
        <v>0</v>
      </c>
      <c r="FG38" s="94">
        <f ca="1">IF(ISNA(FG$3),0,ROUND(INDEX(旅遊不便費率!$B$5:$CA$184,$A38,FG$3)*$A$3,0))</f>
        <v>165</v>
      </c>
      <c r="FH38" s="94">
        <f ca="1">IF(ISNA(FH$3),0,ROUND(INDEX(旅遊不便費率!$B$5:$CA$184,$A38,FH$3)*$A$3,0))</f>
        <v>1299</v>
      </c>
      <c r="FI38" s="94">
        <f ca="1">IF(ISNA(FI$3),0,ROUND(INDEX(旅遊不便費率!$B$5:$CA$184,$A38,FI$3)*$A$3,0))</f>
        <v>62</v>
      </c>
      <c r="FJ38" s="94">
        <f ca="1">IF(ISNA(FJ$3),0,ROUND(INDEX(旅遊不便費率!$B$5:$CA$184,$A38,FJ$3)*$A$3,0))</f>
        <v>200</v>
      </c>
      <c r="FK38" s="95">
        <f t="shared" ca="1" si="21"/>
        <v>5353</v>
      </c>
      <c r="FL38" s="93">
        <f t="shared" ca="1" si="22"/>
        <v>506</v>
      </c>
      <c r="FM38" s="94"/>
      <c r="FN38" s="94"/>
      <c r="FO38" s="94">
        <f ca="1">ROUND(VLOOKUP(FO$3,費率表彙總!$F$4:$G$404,2,FALSE)*$B38*$A$2,0)</f>
        <v>0</v>
      </c>
      <c r="FP38" s="94">
        <f ca="1">ROUND(VLOOKUP(FP$3,費率表彙總!$H$4:$I$804,2,FALSE)*$B38*$A$2,0)</f>
        <v>0</v>
      </c>
      <c r="FQ38" s="94">
        <f ca="1">IF(ISNA(FQ$56),0,ROUND(INDEX(實支實付_總保費!$B$4:$AE$183,$A38,FQ$56)*$A$2,0))</f>
        <v>161</v>
      </c>
      <c r="FR38" s="94">
        <f ca="1">IF(ISNA(FR$56),0,ROUND(INDEX(重大燒燙傷_總保費!$B$4:$AE$183,$A38,FR$56)*$A$2,0))</f>
        <v>11</v>
      </c>
      <c r="FS38" s="94" t="b">
        <f ca="1">IF(FS$3&lt;&gt;0,MAX(1,ROUND(VLOOKUP(FS$3,費率表彙總!$L$4:$O$34,2,FALSE)*$B38*$A$2,0))+MAX(1,ROUND(INDEX(海突甲門診_總保費!$B$4:$GS$183,$A38,FS$56)*$A$2,0)+MAX(1,ROUND(INDEX(海突甲急診_總保費!$B$4:$GS$183,$A38,FS$56)*$A$2,0),0)))</f>
        <v>0</v>
      </c>
      <c r="FT38" s="94">
        <f ca="1">IF(FT$3&lt;&gt;0,MAX(1,ROUND(VLOOKUP(FT$3,費率表彙總!$L$4:$R$34,5,FALSE)*$B38*$A$2,0))+MAX(1,ROUND(INDEX(海突乙門診_總保費!$B$4:$GS$183,$A38,FT$56)*$A$2,0)+MAX(1,ROUND(INDEX(海突乙急診_總保費!$B$4:$GS$183,$A38,FT$56)*$A$2,0),0)))</f>
        <v>904</v>
      </c>
      <c r="FU38" s="94">
        <f ca="1">ROUND(VLOOKUP(FU$3,費率表彙總!$S$4:$T$34,2,FALSE)*$B38*$A$2,0)</f>
        <v>0</v>
      </c>
      <c r="FV38" s="94">
        <f ca="1">IF(ISNA(FV$3),0,ROUND(INDEX(旅遊不便費率!$B$5:$CA$184,$A38,FV$3)*$A$3,0))</f>
        <v>165</v>
      </c>
      <c r="FW38" s="94">
        <f ca="1">IF(ISNA(FW$3),0,ROUND(INDEX(旅遊不便費率!$B$5:$CA$184,$A38,FW$3)*$A$3,0))</f>
        <v>1299</v>
      </c>
      <c r="FX38" s="94">
        <f ca="1">IF(ISNA(FX$3),0,ROUND(INDEX(旅遊不便費率!$B$5:$CA$184,$A38,FX$3)*$A$3,0))</f>
        <v>62</v>
      </c>
      <c r="FY38" s="94">
        <f ca="1">IF(ISNA(FY$3),0,ROUND(INDEX(旅遊不便費率!$B$5:$CA$184,$A38,FY$3)*$A$3,0))</f>
        <v>200</v>
      </c>
      <c r="FZ38" s="95">
        <f t="shared" ca="1" si="23"/>
        <v>3308</v>
      </c>
      <c r="GA38" s="93">
        <f t="shared" ca="1" si="24"/>
        <v>817</v>
      </c>
      <c r="GB38" s="94"/>
      <c r="GC38" s="94"/>
      <c r="GD38" s="94">
        <f ca="1">ROUND(VLOOKUP(GD$3,費率表彙總!$F$4:$G$404,2,FALSE)*$B38*$A$2,0)</f>
        <v>0</v>
      </c>
      <c r="GE38" s="94">
        <f ca="1">ROUND(VLOOKUP(GE$3,費率表彙總!$H$4:$I$804,2,FALSE)*$B38*$A$2,0)</f>
        <v>0</v>
      </c>
      <c r="GF38" s="94">
        <f ca="1">IF(ISNA(GF$56),0,ROUND(INDEX(實支實付_總保費!$B$4:$AE$183,$A38,GF$56)*$A$2,0))</f>
        <v>260</v>
      </c>
      <c r="GG38" s="94">
        <f ca="1">IF(ISNA(GG$56),0,ROUND(INDEX(重大燒燙傷_總保費!$B$4:$AE$183,$A38,GG$56)*$A$2,0))</f>
        <v>17</v>
      </c>
      <c r="GH38" s="94" t="b">
        <f ca="1">IF(GH$3&lt;&gt;0,MAX(1,ROUND(VLOOKUP(GH$3,費率表彙總!$L$4:$O$34,2,FALSE)*$B38*$A$2,0))+MAX(1,ROUND(INDEX(海突甲門診_總保費!$B$4:$GS$183,$A38,GH$56)*$A$2,0)+MAX(1,ROUND(INDEX(海突甲急診_總保費!$B$4:$GS$183,$A38,GH$56)*$A$2,0),0)))</f>
        <v>0</v>
      </c>
      <c r="GI38" s="94">
        <f ca="1">IF(GI$3&lt;&gt;0,MAX(1,ROUND(VLOOKUP(GI$3,費率表彙總!$L$4:$R$34,5,FALSE)*$B38*$A$2,0))+MAX(1,ROUND(INDEX(海突乙門診_總保費!$B$4:$GS$183,$A38,GI$56)*$A$2,0)+MAX(1,ROUND(INDEX(海突乙急診_總保費!$B$4:$GS$183,$A38,GI$56)*$A$2,0),0)))</f>
        <v>1439</v>
      </c>
      <c r="GJ38" s="94">
        <f ca="1">ROUND(VLOOKUP(GJ$3,費率表彙總!$S$4:$T$34,2,FALSE)*$B38*$A$2,0)</f>
        <v>0</v>
      </c>
      <c r="GK38" s="94">
        <f ca="1">IF(ISNA(GK$3),0,ROUND(INDEX(旅遊不便費率!$B$5:$CA$184,$A38,GK$3)*$A$3,0))</f>
        <v>165</v>
      </c>
      <c r="GL38" s="94">
        <f ca="1">IF(ISNA(GL$3),0,ROUND(INDEX(旅遊不便費率!$B$5:$CA$184,$A38,GL$3)*$A$3,0))</f>
        <v>1299</v>
      </c>
      <c r="GM38" s="94">
        <f ca="1">IF(ISNA(GM$3),0,ROUND(INDEX(旅遊不便費率!$B$5:$CA$184,$A38,GM$3)*$A$3,0))</f>
        <v>62</v>
      </c>
      <c r="GN38" s="94">
        <f ca="1">IF(ISNA(GN$3),0,ROUND(INDEX(旅遊不便費率!$B$5:$CA$184,$A38,GN$3)*$A$3,0))</f>
        <v>200</v>
      </c>
      <c r="GO38" s="95">
        <f t="shared" ca="1" si="25"/>
        <v>4259</v>
      </c>
      <c r="GP38" s="93">
        <f t="shared" ca="1" si="26"/>
        <v>817</v>
      </c>
      <c r="GQ38" s="94"/>
      <c r="GR38" s="94"/>
      <c r="GS38" s="94">
        <f ca="1">ROUND(VLOOKUP(GS$3,費率表彙總!$F$4:$G$404,2,FALSE)*$B38*$A$2,0)</f>
        <v>0</v>
      </c>
      <c r="GT38" s="94">
        <f ca="1">ROUND(VLOOKUP(GT$3,費率表彙總!$H$4:$I$804,2,FALSE)*$B38*$A$2,0)</f>
        <v>0</v>
      </c>
      <c r="GU38" s="94">
        <f ca="1">IF(ISNA(GU$56),0,ROUND(INDEX(實支實付_總保費!$B$4:$AE$183,$A38,GU$56)*$A$2,0))</f>
        <v>488</v>
      </c>
      <c r="GV38" s="94">
        <f ca="1">IF(ISNA(GV$56),0,ROUND(INDEX(重大燒燙傷_總保費!$B$4:$AE$183,$A38,GV$56)*$A$2,0))</f>
        <v>33</v>
      </c>
      <c r="GW38" s="94" t="b">
        <f ca="1">IF(GW$3&lt;&gt;0,MAX(1,ROUND(VLOOKUP(GW$3,費率表彙總!$L$4:$O$34,2,FALSE)*$B38*$A$2,0))+MAX(1,ROUND(INDEX(海突甲門診_總保費!$B$4:$GS$183,$A38,GW$56)*$A$2,0)+MAX(1,ROUND(INDEX(海突甲急診_總保費!$B$4:$GS$183,$A38,GW$56)*$A$2,0),0)))</f>
        <v>0</v>
      </c>
      <c r="GX38" s="94">
        <f ca="1">IF(GX$3&lt;&gt;0,MAX(1,ROUND(VLOOKUP(GX$3,費率表彙總!$L$4:$R$34,5,FALSE)*$B38*$A$2,0))+MAX(1,ROUND(INDEX(海突乙門診_總保費!$B$4:$GS$183,$A38,GX$56)*$A$2,0)+MAX(1,ROUND(INDEX(海突乙急診_總保費!$B$4:$GS$183,$A38,GX$56)*$A$2,0),0)))</f>
        <v>904</v>
      </c>
      <c r="GY38" s="94">
        <f ca="1">ROUND(VLOOKUP(GY$3,費率表彙總!$S$4:$T$34,2,FALSE)*$B38*$A$2,0)</f>
        <v>0</v>
      </c>
      <c r="GZ38" s="94">
        <f ca="1">IF(ISNA(GZ$3),0,ROUND(INDEX(旅遊不便費率!$B$5:$CA$184,$A38,GZ$3)*$A$3,0))</f>
        <v>165</v>
      </c>
      <c r="HA38" s="94">
        <f ca="1">IF(ISNA(HA$3),0,ROUND(INDEX(旅遊不便費率!$B$5:$CA$184,$A38,HA$3)*$A$3,0))</f>
        <v>1299</v>
      </c>
      <c r="HB38" s="94">
        <f ca="1">IF(ISNA(HB$3),0,ROUND(INDEX(旅遊不便費率!$B$5:$CA$184,$A38,HB$3)*$A$3,0))</f>
        <v>62</v>
      </c>
      <c r="HC38" s="94">
        <f ca="1">IF(ISNA(HC$3),0,ROUND(INDEX(旅遊不便費率!$B$5:$CA$184,$A38,HC$3)*$A$3,0))</f>
        <v>200</v>
      </c>
      <c r="HD38" s="95">
        <f t="shared" ca="1" si="27"/>
        <v>3968</v>
      </c>
      <c r="HE38" s="93">
        <f t="shared" ca="1" si="28"/>
        <v>817</v>
      </c>
      <c r="HF38" s="94"/>
      <c r="HG38" s="94"/>
      <c r="HH38" s="94">
        <f ca="1">ROUND(VLOOKUP(HH$3,費率表彙總!$F$4:$G$404,2,FALSE)*$B38*$A$2,0)</f>
        <v>0</v>
      </c>
      <c r="HI38" s="94">
        <f ca="1">ROUND(VLOOKUP(HI$3,費率表彙總!$H$4:$I$804,2,FALSE)*$B38*$A$2,0)</f>
        <v>0</v>
      </c>
      <c r="HJ38" s="94">
        <f ca="1">IF(ISNA(HJ$56),0,ROUND(INDEX(實支實付_總保費!$B$4:$AE$183,$A38,HJ$56)*$A$2,0))</f>
        <v>488</v>
      </c>
      <c r="HK38" s="94">
        <f ca="1">IF(ISNA(HK$56),0,ROUND(INDEX(重大燒燙傷_總保費!$B$4:$AE$183,$A38,HK$56)*$A$2,0))</f>
        <v>33</v>
      </c>
      <c r="HL38" s="94" t="b">
        <f ca="1">IF(HL$3&lt;&gt;0,MAX(1,ROUND(VLOOKUP(HL$3,費率表彙總!$L$4:$O$34,2,FALSE)*$B38*$A$2,0))+MAX(1,ROUND(INDEX(海突甲門診_總保費!$B$4:$GS$183,$A38,HL$56)*$A$2,0)+MAX(1,ROUND(INDEX(海突甲急診_總保費!$B$4:$GS$183,$A38,HL$56)*$A$2,0),0)))</f>
        <v>0</v>
      </c>
      <c r="HM38" s="94">
        <f ca="1">IF(HM$3&lt;&gt;0,MAX(1,ROUND(VLOOKUP(HM$3,費率表彙總!$L$4:$R$34,5,FALSE)*$B38*$A$2,0))+MAX(1,ROUND(INDEX(海突乙門診_總保費!$B$4:$GS$183,$A38,HM$56)*$A$2,0)+MAX(1,ROUND(INDEX(海突乙急診_總保費!$B$4:$GS$183,$A38,HM$56)*$A$2,0),0)))</f>
        <v>904</v>
      </c>
      <c r="HN38" s="94">
        <f ca="1">ROUND(VLOOKUP(HN$3,費率表彙總!$S$4:$T$34,2,FALSE)*$B38*$A$2,0)</f>
        <v>0</v>
      </c>
      <c r="HO38" s="94">
        <f ca="1">IF(ISNA(HO$3),0,ROUND(INDEX(旅遊不便費率!$B$5:$CA$184,$A38,HO$3)*$A$3,0))</f>
        <v>165</v>
      </c>
      <c r="HP38" s="94">
        <f ca="1">IF(ISNA(HP$3),0,ROUND(INDEX(旅遊不便費率!$B$5:$CA$184,$A38,HP$3)*$A$3,0))</f>
        <v>1299</v>
      </c>
      <c r="HQ38" s="94">
        <f ca="1">IF(ISNA(HQ$3),0,ROUND(INDEX(旅遊不便費率!$B$5:$CA$184,$A38,HQ$3)*$A$3,0))</f>
        <v>62</v>
      </c>
      <c r="HR38" s="94">
        <f ca="1">IF(ISNA(HR$3),0,ROUND(INDEX(旅遊不便費率!$B$5:$CA$184,$A38,HR$3)*$A$3,0))</f>
        <v>200</v>
      </c>
      <c r="HS38" s="95">
        <f t="shared" ca="1" si="29"/>
        <v>3968</v>
      </c>
    </row>
    <row r="39" spans="1:227">
      <c r="A39" s="83">
        <v>55</v>
      </c>
      <c r="B39" s="104">
        <f>VLOOKUP(A39,費率表彙總!$A$4:$B$183,2,FALSE)</f>
        <v>0.55500000000000005</v>
      </c>
      <c r="C39" s="93">
        <f t="shared" ca="1" si="0"/>
        <v>541</v>
      </c>
      <c r="D39" s="94"/>
      <c r="E39" s="94"/>
      <c r="F39" s="94">
        <f ca="1">ROUND(VLOOKUP(F$3,費率表彙總!$F$4:$G$404,2,FALSE)*$B39*$A$2,0)</f>
        <v>0</v>
      </c>
      <c r="G39" s="94">
        <f ca="1">ROUND(VLOOKUP(G$3,費率表彙總!$H$4:$I$804,2,FALSE)*$B39*$A$2,0)</f>
        <v>0</v>
      </c>
      <c r="H39" s="94">
        <f ca="1">IF(ISNA(H$56),0,ROUND(INDEX(實支實付_總保費!$B$4:$AE$183,$A39,H$56)*$A$2,0))</f>
        <v>0</v>
      </c>
      <c r="I39" s="94">
        <f ca="1">IF(ISNA(I$56),0,ROUND(INDEX(重大燒燙傷_總保費!$B$4:$AE$183,$A39,I$56)*$A$2,0))</f>
        <v>0</v>
      </c>
      <c r="J39" s="94" t="b">
        <f ca="1">IF(J$3&lt;&gt;0,MAX(1,ROUND(VLOOKUP(J$3,費率表彙總!$L$4:$O$34,2,FALSE)*$B39*$A$2,0))+MAX(1,ROUND(INDEX(海突甲門診_總保費!$B$4:$GS$183,$A39,J$56)*$A$2,0)+MAX(1,ROUND(INDEX(海突甲急診_總保費!$B$4:$GS$183,$A39,J$56)*$A$2,0),0)))</f>
        <v>0</v>
      </c>
      <c r="K39" s="94">
        <f ca="1">IF(K$3&lt;&gt;0,MAX(1,ROUND(VLOOKUP(K$3,費率表彙總!$L$4:$R$34,5,FALSE)*$B39*$A$2,0))+MAX(1,ROUND(INDEX(海突乙門診_總保費!$B$4:$GS$183,$A39,K$56)*$A$2,0)+MAX(1,ROUND(INDEX(海突乙急診_總保費!$B$4:$GS$183,$A39,K$56)*$A$2,0),0)))</f>
        <v>505</v>
      </c>
      <c r="L39" s="94">
        <f ca="1">ROUND(VLOOKUP(L$3,費率表彙總!$S$4:$T$34,2,FALSE)*$B39*$A$2,0)</f>
        <v>0</v>
      </c>
      <c r="M39" s="94">
        <f ca="1">IF(ISNA(M$3),0,ROUND(INDEX(旅遊不便費率!$B$5:$CA$184,$A39,M$3)*$A$3,0))</f>
        <v>0</v>
      </c>
      <c r="N39" s="94">
        <f ca="1">IF(ISNA(N$3),0,ROUND(INDEX(旅遊不便費率!$B$5:$CA$184,$A39,N$3)*$A$3,0))</f>
        <v>0</v>
      </c>
      <c r="O39" s="94">
        <f ca="1">IF(ISNA(O$3),0,ROUND(INDEX(旅遊不便費率!$B$5:$CA$184,$A39,O$3)*$A$3,0))</f>
        <v>0</v>
      </c>
      <c r="P39" s="94">
        <f ca="1">IF(ISNA(P$3),0,ROUND(INDEX(旅遊不便費率!$B$5:$CA$184,$A39,P$3)*$A$3,0))</f>
        <v>0</v>
      </c>
      <c r="Q39" s="95">
        <f t="shared" ca="1" si="1"/>
        <v>1046</v>
      </c>
      <c r="R39" s="93">
        <f t="shared" ca="1" si="2"/>
        <v>541</v>
      </c>
      <c r="S39" s="94"/>
      <c r="T39" s="94"/>
      <c r="U39" s="94">
        <f ca="1">ROUND(VLOOKUP(U$3,費率表彙總!$F$4:$G$404,2,FALSE)*$B39*$A$2,0)</f>
        <v>0</v>
      </c>
      <c r="V39" s="94">
        <f ca="1">ROUND(VLOOKUP(V$3,費率表彙總!$H$4:$I$804,2,FALSE)*$B39*$A$2,0)</f>
        <v>0</v>
      </c>
      <c r="W39" s="94">
        <f ca="1">IF(ISNA(W$56),0,ROUND(INDEX(實支實付_總保費!$B$4:$AE$183,$A39,W$56)*$A$2,0))</f>
        <v>0</v>
      </c>
      <c r="X39" s="94">
        <f ca="1">IF(ISNA(X$56),0,ROUND(INDEX(重大燒燙傷_總保費!$B$4:$AE$183,$A39,X$56)*$A$2,0))</f>
        <v>0</v>
      </c>
      <c r="Y39" s="94" t="b">
        <f ca="1">IF(Y$3&lt;&gt;0,MAX(1,ROUND(VLOOKUP(Y$3,費率表彙總!$L$4:$O$34,2,FALSE)*$B39*$A$2,0))+MAX(1,ROUND(INDEX(海突甲門診_總保費!$B$4:$GS$183,$A39,Y$56)*$A$2,0)+MAX(1,ROUND(INDEX(海突甲急診_總保費!$B$4:$GS$183,$A39,Y$56)*$A$2,0),0)))</f>
        <v>0</v>
      </c>
      <c r="Z39" s="94">
        <f ca="1">IF(Z$3&lt;&gt;0,MAX(1,ROUND(VLOOKUP(Z$3,費率表彙總!$L$4:$R$34,5,FALSE)*$B39*$A$2,0))+MAX(1,ROUND(INDEX(海突乙門診_總保費!$B$4:$GS$183,$A39,Z$56)*$A$2,0)+MAX(1,ROUND(INDEX(海突乙急診_總保費!$B$4:$GS$183,$A39,Z$56)*$A$2,0),0)))</f>
        <v>505</v>
      </c>
      <c r="AA39" s="94">
        <f ca="1">ROUND(VLOOKUP(AA$3,費率表彙總!$S$4:$T$34,2,FALSE)*$B39*$A$2,0)</f>
        <v>0</v>
      </c>
      <c r="AB39" s="94">
        <f ca="1">IF(ISNA(AB$3),0,ROUND(INDEX(旅遊不便費率!$B$5:$CA$184,$A39,AB$3)*$A$3,0))</f>
        <v>0</v>
      </c>
      <c r="AC39" s="94">
        <f ca="1">IF(ISNA(AC$3),0,ROUND(INDEX(旅遊不便費率!$B$5:$CA$184,$A39,AC$3)*$A$3,0))</f>
        <v>0</v>
      </c>
      <c r="AD39" s="94">
        <f ca="1">IF(ISNA(AD$3),0,ROUND(INDEX(旅遊不便費率!$B$5:$CA$184,$A39,AD$3)*$A$3,0))</f>
        <v>0</v>
      </c>
      <c r="AE39" s="94">
        <f ca="1">IF(ISNA(AE$3),0,ROUND(INDEX(旅遊不便費率!$B$5:$CA$184,$A39,AE$3)*$A$3,0))</f>
        <v>0</v>
      </c>
      <c r="AF39" s="95">
        <f t="shared" ca="1" si="3"/>
        <v>1046</v>
      </c>
      <c r="AG39" s="93">
        <f t="shared" ca="1" si="4"/>
        <v>873</v>
      </c>
      <c r="AH39" s="94"/>
      <c r="AI39" s="94"/>
      <c r="AJ39" s="94">
        <f ca="1">ROUND(VLOOKUP(AJ$3,費率表彙總!$F$4:$G$404,2,FALSE)*$B39*$A$2,0)</f>
        <v>0</v>
      </c>
      <c r="AK39" s="94">
        <f ca="1">ROUND(VLOOKUP(AK$3,費率表彙總!$H$4:$I$804,2,FALSE)*$B39*$A$2,0)</f>
        <v>0</v>
      </c>
      <c r="AL39" s="94">
        <f ca="1">IF(ISNA(AL$56),0,ROUND(INDEX(實支實付_總保費!$B$4:$AE$183,$A39,AL$56)*$A$2,0))</f>
        <v>0</v>
      </c>
      <c r="AM39" s="94">
        <f ca="1">IF(ISNA(AM$56),0,ROUND(INDEX(重大燒燙傷_總保費!$B$4:$AE$183,$A39,AM$56)*$A$2,0))</f>
        <v>0</v>
      </c>
      <c r="AN39" s="94" t="b">
        <f ca="1">IF(AN$3&lt;&gt;0,MAX(1,ROUND(VLOOKUP(AN$3,費率表彙總!$L$4:$O$34,2,FALSE)*$B39*$A$2,0))+MAX(1,ROUND(INDEX(海突甲門診_總保費!$B$4:$GS$183,$A39,AN$56)*$A$2,0)+MAX(1,ROUND(INDEX(海突甲急診_總保費!$B$4:$GS$183,$A39,AN$56)*$A$2,0),0)))</f>
        <v>0</v>
      </c>
      <c r="AO39" s="94">
        <f ca="1">IF(AO$3&lt;&gt;0,MAX(1,ROUND(VLOOKUP(AO$3,費率表彙總!$L$4:$R$34,5,FALSE)*$B39*$A$2,0))+MAX(1,ROUND(INDEX(海突乙門診_總保費!$B$4:$GS$183,$A39,AO$56)*$A$2,0)+MAX(1,ROUND(INDEX(海突乙急診_總保費!$B$4:$GS$183,$A39,AO$56)*$A$2,0),0)))</f>
        <v>819</v>
      </c>
      <c r="AP39" s="94">
        <f ca="1">ROUND(VLOOKUP(AP$3,費率表彙總!$S$4:$T$34,2,FALSE)*$B39*$A$2,0)</f>
        <v>0</v>
      </c>
      <c r="AQ39" s="94">
        <f ca="1">IF(ISNA(AQ$3),0,ROUND(INDEX(旅遊不便費率!$B$5:$CA$184,$A39,AQ$3)*$A$3,0))</f>
        <v>0</v>
      </c>
      <c r="AR39" s="94">
        <f ca="1">IF(ISNA(AR$3),0,ROUND(INDEX(旅遊不便費率!$B$5:$CA$184,$A39,AR$3)*$A$3,0))</f>
        <v>0</v>
      </c>
      <c r="AS39" s="94">
        <f ca="1">IF(ISNA(AS$3),0,ROUND(INDEX(旅遊不便費率!$B$5:$CA$184,$A39,AS$3)*$A$3,0))</f>
        <v>0</v>
      </c>
      <c r="AT39" s="94">
        <f ca="1">IF(ISNA(AT$3),0,ROUND(INDEX(旅遊不便費率!$B$5:$CA$184,$A39,AT$3)*$A$3,0))</f>
        <v>0</v>
      </c>
      <c r="AU39" s="95">
        <f t="shared" ca="1" si="5"/>
        <v>1692</v>
      </c>
      <c r="AV39" s="93">
        <f t="shared" ca="1" si="6"/>
        <v>1344</v>
      </c>
      <c r="AW39" s="94"/>
      <c r="AX39" s="94"/>
      <c r="AY39" s="94">
        <f ca="1">ROUND(VLOOKUP(AY$3,費率表彙總!$F$4:$G$404,2,FALSE)*$B39*$A$2,0)</f>
        <v>0</v>
      </c>
      <c r="AZ39" s="94">
        <f ca="1">ROUND(VLOOKUP(AZ$3,費率表彙總!$H$4:$I$804,2,FALSE)*$B39*$A$2,0)</f>
        <v>0</v>
      </c>
      <c r="BA39" s="94">
        <f ca="1">IF(ISNA(BA$56),0,ROUND(INDEX(實支實付_總保費!$B$4:$AE$183,$A39,BA$56)*$A$2,0))</f>
        <v>0</v>
      </c>
      <c r="BB39" s="94">
        <f ca="1">IF(ISNA(BB$56),0,ROUND(INDEX(重大燒燙傷_總保費!$B$4:$AE$183,$A39,BB$56)*$A$2,0))</f>
        <v>0</v>
      </c>
      <c r="BC39" s="94" t="b">
        <f ca="1">IF(BC$3&lt;&gt;0,MAX(1,ROUND(VLOOKUP(BC$3,費率表彙總!$L$4:$O$34,2,FALSE)*$B39*$A$2,0))+MAX(1,ROUND(INDEX(海突甲門診_總保費!$B$4:$GS$183,$A39,BC$56)*$A$2,0)+MAX(1,ROUND(INDEX(海突甲急診_總保費!$B$4:$GS$183,$A39,BC$56)*$A$2,0),0)))</f>
        <v>0</v>
      </c>
      <c r="BD39" s="94">
        <f ca="1">IF(BD$3&lt;&gt;0,MAX(1,ROUND(VLOOKUP(BD$3,費率表彙總!$L$4:$R$34,5,FALSE)*$B39*$A$2,0))+MAX(1,ROUND(INDEX(海突乙門診_總保費!$B$4:$GS$183,$A39,BD$56)*$A$2,0)+MAX(1,ROUND(INDEX(海突乙急診_總保費!$B$4:$GS$183,$A39,BD$56)*$A$2,0),0)))</f>
        <v>1261</v>
      </c>
      <c r="BE39" s="94">
        <f ca="1">ROUND(VLOOKUP(BE$3,費率表彙總!$S$4:$T$34,2,FALSE)*$B39*$A$2,0)</f>
        <v>0</v>
      </c>
      <c r="BF39" s="94">
        <f ca="1">IF(ISNA(BF$3),0,ROUND(INDEX(旅遊不便費率!$B$5:$CA$184,$A39,BF$3)*$A$3,0))</f>
        <v>0</v>
      </c>
      <c r="BG39" s="94">
        <f ca="1">IF(ISNA(BG$3),0,ROUND(INDEX(旅遊不便費率!$B$5:$CA$184,$A39,BG$3)*$A$3,0))</f>
        <v>0</v>
      </c>
      <c r="BH39" s="94">
        <f ca="1">IF(ISNA(BH$3),0,ROUND(INDEX(旅遊不便費率!$B$5:$CA$184,$A39,BH$3)*$A$3,0))</f>
        <v>0</v>
      </c>
      <c r="BI39" s="94">
        <f ca="1">IF(ISNA(BI$3),0,ROUND(INDEX(旅遊不便費率!$B$5:$CA$184,$A39,BI$3)*$A$3,0))</f>
        <v>0</v>
      </c>
      <c r="BJ39" s="95">
        <f t="shared" ca="1" si="7"/>
        <v>2605</v>
      </c>
      <c r="BK39" s="93">
        <f t="shared" ca="1" si="8"/>
        <v>1641</v>
      </c>
      <c r="BL39" s="94"/>
      <c r="BM39" s="94"/>
      <c r="BN39" s="94">
        <f ca="1">ROUND(VLOOKUP(BN$3,費率表彙總!$F$4:$G$404,2,FALSE)*$B39*$A$2,0)</f>
        <v>0</v>
      </c>
      <c r="BO39" s="94">
        <f ca="1">ROUND(VLOOKUP(BO$3,費率表彙總!$H$4:$I$804,2,FALSE)*$B39*$A$2,0)</f>
        <v>0</v>
      </c>
      <c r="BP39" s="94">
        <f ca="1">IF(ISNA(BP$56),0,ROUND(INDEX(實支實付_總保費!$B$4:$AE$183,$A39,BP$56)*$A$2,0))</f>
        <v>0</v>
      </c>
      <c r="BQ39" s="94">
        <f ca="1">IF(ISNA(BQ$56),0,ROUND(INDEX(重大燒燙傷_總保費!$B$4:$AE$183,$A39,BQ$56)*$A$2,0))</f>
        <v>0</v>
      </c>
      <c r="BR39" s="94" t="b">
        <f ca="1">IF(BR$3&lt;&gt;0,MAX(1,ROUND(VLOOKUP(BR$3,費率表彙總!$L$4:$O$34,2,FALSE)*$B39*$A$2,0))+MAX(1,ROUND(INDEX(海突甲門診_總保費!$B$4:$GS$183,$A39,BR$56)*$A$2,0)+MAX(1,ROUND(INDEX(海突甲急診_總保費!$B$4:$GS$183,$A39,BR$56)*$A$2,0),0)))</f>
        <v>0</v>
      </c>
      <c r="BS39" s="94">
        <f ca="1">IF(BS$3&lt;&gt;0,MAX(1,ROUND(VLOOKUP(BS$3,費率表彙總!$L$4:$R$34,5,FALSE)*$B39*$A$2,0))+MAX(1,ROUND(INDEX(海突乙門診_總保費!$B$4:$GS$183,$A39,BS$56)*$A$2,0)+MAX(1,ROUND(INDEX(海突乙急診_總保費!$B$4:$GS$183,$A39,BS$56)*$A$2,0),0)))</f>
        <v>1539</v>
      </c>
      <c r="BT39" s="94">
        <f ca="1">ROUND(VLOOKUP(BT$3,費率表彙總!$S$4:$T$34,2,FALSE)*$B39*$A$2,0)</f>
        <v>0</v>
      </c>
      <c r="BU39" s="94">
        <f ca="1">IF(ISNA(BU$3),0,ROUND(INDEX(旅遊不便費率!$B$5:$CA$184,$A39,BU$3)*$A$3,0))</f>
        <v>0</v>
      </c>
      <c r="BV39" s="94">
        <f ca="1">IF(ISNA(BV$3),0,ROUND(INDEX(旅遊不便費率!$B$5:$CA$184,$A39,BV$3)*$A$3,0))</f>
        <v>0</v>
      </c>
      <c r="BW39" s="94">
        <f ca="1">IF(ISNA(BW$3),0,ROUND(INDEX(旅遊不便費率!$B$5:$CA$184,$A39,BW$3)*$A$3,0))</f>
        <v>0</v>
      </c>
      <c r="BX39" s="94">
        <f ca="1">IF(ISNA(BX$3),0,ROUND(INDEX(旅遊不便費率!$B$5:$CA$184,$A39,BX$3)*$A$3,0))</f>
        <v>0</v>
      </c>
      <c r="BY39" s="95">
        <f t="shared" ca="1" si="9"/>
        <v>3180</v>
      </c>
      <c r="BZ39" s="93">
        <f t="shared" ca="1" si="10"/>
        <v>369</v>
      </c>
      <c r="CA39" s="94"/>
      <c r="CB39" s="94"/>
      <c r="CC39" s="94">
        <f ca="1">ROUND(VLOOKUP(CC$3,費率表彙總!$F$4:$G$404,2,FALSE)*$B39*$A$2,0)</f>
        <v>0</v>
      </c>
      <c r="CD39" s="94">
        <f ca="1">ROUND(VLOOKUP(CD$3,費率表彙總!$H$4:$I$804,2,FALSE)*$B39*$A$2,0)</f>
        <v>0</v>
      </c>
      <c r="CE39" s="94">
        <f ca="1">IF(ISNA(CE$56),0,ROUND(INDEX(實支實付_總保費!$B$4:$AE$183,$A39,CE$56)*$A$2,0))</f>
        <v>62</v>
      </c>
      <c r="CF39" s="94">
        <f ca="1">IF(ISNA(CF$56),0,ROUND(INDEX(重大燒燙傷_總保費!$B$4:$AE$183,$A39,CF$56)*$A$2,0))</f>
        <v>4</v>
      </c>
      <c r="CG39" s="94" t="b">
        <f ca="1">IF(CG$3&lt;&gt;0,MAX(1,ROUND(VLOOKUP(CG$3,費率表彙總!$L$4:$O$34,2,FALSE)*$B39*$A$2,0))+MAX(1,ROUND(INDEX(海突甲門診_總保費!$B$4:$GS$183,$A39,CG$56)*$A$2,0)+MAX(1,ROUND(INDEX(海突甲急診_總保費!$B$4:$GS$183,$A39,CG$56)*$A$2,0),0)))</f>
        <v>0</v>
      </c>
      <c r="CH39" s="94" t="b">
        <f ca="1">IF(CH$3&lt;&gt;0,MAX(1,ROUND(VLOOKUP(CH$3,費率表彙總!$L$4:$R$34,5,FALSE)*$B39*$A$2,0))+MAX(1,ROUND(INDEX(海突乙門診_總保費!$B$4:$GS$183,$A39,CH$56)*$A$2,0)+MAX(1,ROUND(INDEX(海突乙急診_總保費!$B$4:$GS$183,$A39,CH$56)*$A$2,0),0)))</f>
        <v>0</v>
      </c>
      <c r="CI39" s="94">
        <f ca="1">ROUND(VLOOKUP(CI$3,費率表彙總!$S$4:$T$34,2,FALSE)*$B39*$A$2,0)</f>
        <v>0</v>
      </c>
      <c r="CJ39" s="94">
        <f ca="1">IF(ISNA(CJ$3),0,ROUND(INDEX(旅遊不便費率!$B$5:$CA$184,$A39,CJ$3)*$A$3,0))</f>
        <v>176</v>
      </c>
      <c r="CK39" s="94">
        <f ca="1">IF(ISNA(CK$3),0,ROUND(INDEX(旅遊不便費率!$B$5:$CA$184,$A39,CK$3)*$A$3,0))</f>
        <v>890</v>
      </c>
      <c r="CL39" s="94">
        <f ca="1">IF(ISNA(CL$3),0,ROUND(INDEX(旅遊不便費率!$B$5:$CA$184,$A39,CL$3)*$A$3,0))</f>
        <v>28</v>
      </c>
      <c r="CM39" s="94">
        <f ca="1">IF(ISNA(CM$3),0,ROUND(INDEX(旅遊不便費率!$B$5:$CA$184,$A39,CM$3)*$A$3,0))</f>
        <v>113</v>
      </c>
      <c r="CN39" s="95">
        <f t="shared" ca="1" si="11"/>
        <v>1642</v>
      </c>
      <c r="CO39" s="93">
        <f t="shared" ca="1" si="12"/>
        <v>541</v>
      </c>
      <c r="CP39" s="94"/>
      <c r="CQ39" s="94"/>
      <c r="CR39" s="94">
        <f ca="1">ROUND(VLOOKUP(CR$3,費率表彙總!$F$4:$G$404,2,FALSE)*$B39*$A$2,0)</f>
        <v>0</v>
      </c>
      <c r="CS39" s="94">
        <f ca="1">ROUND(VLOOKUP(CS$3,費率表彙總!$H$4:$I$804,2,FALSE)*$B39*$A$2,0)</f>
        <v>0</v>
      </c>
      <c r="CT39" s="94">
        <f ca="1">IF(ISNA(CT$56),0,ROUND(INDEX(實支實付_總保費!$B$4:$AE$183,$A39,CT$56)*$A$2,0))</f>
        <v>62</v>
      </c>
      <c r="CU39" s="94">
        <f ca="1">IF(ISNA(CU$56),0,ROUND(INDEX(重大燒燙傷_總保費!$B$4:$AE$183,$A39,CU$56)*$A$2,0))</f>
        <v>4</v>
      </c>
      <c r="CV39" s="94" t="b">
        <f ca="1">IF(CV$3&lt;&gt;0,MAX(1,ROUND(VLOOKUP(CV$3,費率表彙總!$L$4:$O$34,2,FALSE)*$B39*$A$2,0))+MAX(1,ROUND(INDEX(海突甲門診_總保費!$B$4:$GS$183,$A39,CV$56)*$A$2,0)+MAX(1,ROUND(INDEX(海突甲急診_總保費!$B$4:$GS$183,$A39,CV$56)*$A$2,0),0)))</f>
        <v>0</v>
      </c>
      <c r="CW39" s="94" t="b">
        <f ca="1">IF(CW$3&lt;&gt;0,MAX(1,ROUND(VLOOKUP(CW$3,費率表彙總!$L$4:$R$34,5,FALSE)*$B39*$A$2,0))+MAX(1,ROUND(INDEX(海突乙門診_總保費!$B$4:$GS$183,$A39,CW$56)*$A$2,0)+MAX(1,ROUND(INDEX(海突乙急診_總保費!$B$4:$GS$183,$A39,CW$56)*$A$2,0),0)))</f>
        <v>0</v>
      </c>
      <c r="CX39" s="94">
        <f ca="1">ROUND(VLOOKUP(CX$3,費率表彙總!$S$4:$T$34,2,FALSE)*$B39*$A$2,0)</f>
        <v>0</v>
      </c>
      <c r="CY39" s="94">
        <f ca="1">IF(ISNA(CY$3),0,ROUND(INDEX(旅遊不便費率!$B$5:$CA$184,$A39,CY$3)*$A$3,0))</f>
        <v>176</v>
      </c>
      <c r="CZ39" s="94">
        <f ca="1">IF(ISNA(CZ$3),0,ROUND(INDEX(旅遊不便費率!$B$5:$CA$184,$A39,CZ$3)*$A$3,0))</f>
        <v>890</v>
      </c>
      <c r="DA39" s="94">
        <f ca="1">IF(ISNA(DA$3),0,ROUND(INDEX(旅遊不便費率!$B$5:$CA$184,$A39,DA$3)*$A$3,0))</f>
        <v>28</v>
      </c>
      <c r="DB39" s="94">
        <f ca="1">IF(ISNA(DB$3),0,ROUND(INDEX(旅遊不便費率!$B$5:$CA$184,$A39,DB$3)*$A$3,0))</f>
        <v>113</v>
      </c>
      <c r="DC39" s="95">
        <f t="shared" ca="1" si="13"/>
        <v>1814</v>
      </c>
      <c r="DD39" s="93">
        <f t="shared" ca="1" si="14"/>
        <v>873</v>
      </c>
      <c r="DE39" s="94"/>
      <c r="DF39" s="94"/>
      <c r="DG39" s="94">
        <f ca="1">ROUND(VLOOKUP(DG$3,費率表彙總!$F$4:$G$404,2,FALSE)*$B39*$A$2,0)</f>
        <v>0</v>
      </c>
      <c r="DH39" s="94">
        <f ca="1">ROUND(VLOOKUP(DH$3,費率表彙總!$H$4:$I$804,2,FALSE)*$B39*$A$2,0)</f>
        <v>0</v>
      </c>
      <c r="DI39" s="94">
        <f ca="1">IF(ISNA(DI$56),0,ROUND(INDEX(實支實付_總保費!$B$4:$AE$183,$A39,DI$56)*$A$2,0))</f>
        <v>62</v>
      </c>
      <c r="DJ39" s="94">
        <f ca="1">IF(ISNA(DJ$56),0,ROUND(INDEX(重大燒燙傷_總保費!$B$4:$AE$183,$A39,DJ$56)*$A$2,0))</f>
        <v>4</v>
      </c>
      <c r="DK39" s="94" t="b">
        <f ca="1">IF(DK$3&lt;&gt;0,MAX(1,ROUND(VLOOKUP(DK$3,費率表彙總!$L$4:$O$34,2,FALSE)*$B39*$A$2,0))+MAX(1,ROUND(INDEX(海突甲門診_總保費!$B$4:$GS$183,$A39,DK$56)*$A$2,0)+MAX(1,ROUND(INDEX(海突甲急診_總保費!$B$4:$GS$183,$A39,DK$56)*$A$2,0),0)))</f>
        <v>0</v>
      </c>
      <c r="DL39" s="94" t="b">
        <f ca="1">IF(DL$3&lt;&gt;0,MAX(1,ROUND(VLOOKUP(DL$3,費率表彙總!$L$4:$R$34,5,FALSE)*$B39*$A$2,0))+MAX(1,ROUND(INDEX(海突乙門診_總保費!$B$4:$GS$183,$A39,DL$56)*$A$2,0)+MAX(1,ROUND(INDEX(海突乙急診_總保費!$B$4:$GS$183,$A39,DL$56)*$A$2,0),0)))</f>
        <v>0</v>
      </c>
      <c r="DM39" s="94">
        <f ca="1">ROUND(VLOOKUP(DM$3,費率表彙總!$S$4:$T$34,2,FALSE)*$B39*$A$2,0)</f>
        <v>0</v>
      </c>
      <c r="DN39" s="94">
        <f ca="1">IF(ISNA(DN$3),0,ROUND(INDEX(旅遊不便費率!$B$5:$CA$184,$A39,DN$3)*$A$3,0))</f>
        <v>176</v>
      </c>
      <c r="DO39" s="94">
        <f ca="1">IF(ISNA(DO$3),0,ROUND(INDEX(旅遊不便費率!$B$5:$CA$184,$A39,DO$3)*$A$3,0))</f>
        <v>890</v>
      </c>
      <c r="DP39" s="94">
        <f ca="1">IF(ISNA(DP$3),0,ROUND(INDEX(旅遊不便費率!$B$5:$CA$184,$A39,DP$3)*$A$3,0))</f>
        <v>28</v>
      </c>
      <c r="DQ39" s="94">
        <f ca="1">IF(ISNA(DQ$3),0,ROUND(INDEX(旅遊不便費率!$B$5:$CA$184,$A39,DQ$3)*$A$3,0))</f>
        <v>113</v>
      </c>
      <c r="DR39" s="95">
        <f t="shared" ca="1" si="15"/>
        <v>2146</v>
      </c>
      <c r="DS39" s="93">
        <f t="shared" ca="1" si="16"/>
        <v>1344</v>
      </c>
      <c r="DT39" s="94"/>
      <c r="DU39" s="94"/>
      <c r="DV39" s="94">
        <f ca="1">ROUND(VLOOKUP(DV$3,費率表彙總!$F$4:$G$404,2,FALSE)*$B39*$A$2,0)</f>
        <v>0</v>
      </c>
      <c r="DW39" s="94">
        <f ca="1">ROUND(VLOOKUP(DW$3,費率表彙總!$H$4:$I$804,2,FALSE)*$B39*$A$2,0)</f>
        <v>0</v>
      </c>
      <c r="DX39" s="94">
        <f ca="1">IF(ISNA(DX$56),0,ROUND(INDEX(實支實付_總保費!$B$4:$AE$183,$A39,DX$56)*$A$2,0))</f>
        <v>62</v>
      </c>
      <c r="DY39" s="94">
        <f ca="1">IF(ISNA(DY$56),0,ROUND(INDEX(重大燒燙傷_總保費!$B$4:$AE$183,$A39,DY$56)*$A$2,0))</f>
        <v>4</v>
      </c>
      <c r="DZ39" s="94" t="b">
        <f ca="1">IF(DZ$3&lt;&gt;0,MAX(1,ROUND(VLOOKUP(DZ$3,費率表彙總!$L$4:$O$34,2,FALSE)*$B39*$A$2,0))+MAX(1,ROUND(INDEX(海突甲門診_總保費!$B$4:$GS$183,$A39,DZ$56)*$A$2,0)+MAX(1,ROUND(INDEX(海突甲急診_總保費!$B$4:$GS$183,$A39,DZ$56)*$A$2,0),0)))</f>
        <v>0</v>
      </c>
      <c r="EA39" s="94" t="b">
        <f ca="1">IF(EA$3&lt;&gt;0,MAX(1,ROUND(VLOOKUP(EA$3,費率表彙總!$L$4:$R$34,5,FALSE)*$B39*$A$2,0))+MAX(1,ROUND(INDEX(海突乙門診_總保費!$B$4:$GS$183,$A39,EA$56)*$A$2,0)+MAX(1,ROUND(INDEX(海突乙急診_總保費!$B$4:$GS$183,$A39,EA$56)*$A$2,0),0)))</f>
        <v>0</v>
      </c>
      <c r="EB39" s="94">
        <f ca="1">ROUND(VLOOKUP(EB$3,費率表彙總!$S$4:$T$34,2,FALSE)*$B39*$A$2,0)</f>
        <v>0</v>
      </c>
      <c r="EC39" s="94">
        <f ca="1">IF(ISNA(EC$3),0,ROUND(INDEX(旅遊不便費率!$B$5:$CA$184,$A39,EC$3)*$A$3,0))</f>
        <v>176</v>
      </c>
      <c r="ED39" s="94">
        <f ca="1">IF(ISNA(ED$3),0,ROUND(INDEX(旅遊不便費率!$B$5:$CA$184,$A39,ED$3)*$A$3,0))</f>
        <v>890</v>
      </c>
      <c r="EE39" s="94">
        <f ca="1">IF(ISNA(EE$3),0,ROUND(INDEX(旅遊不便費率!$B$5:$CA$184,$A39,EE$3)*$A$3,0))</f>
        <v>28</v>
      </c>
      <c r="EF39" s="94">
        <f ca="1">IF(ISNA(EF$3),0,ROUND(INDEX(旅遊不便費率!$B$5:$CA$184,$A39,EF$3)*$A$3,0))</f>
        <v>113</v>
      </c>
      <c r="EG39" s="95">
        <f t="shared" ca="1" si="17"/>
        <v>2617</v>
      </c>
      <c r="EH39" s="93">
        <f t="shared" ca="1" si="18"/>
        <v>1641</v>
      </c>
      <c r="EI39" s="94"/>
      <c r="EJ39" s="94"/>
      <c r="EK39" s="94">
        <f ca="1">ROUND(VLOOKUP(EK$3,費率表彙總!$F$4:$G$404,2,FALSE)*$B39*$A$2,0)</f>
        <v>0</v>
      </c>
      <c r="EL39" s="94">
        <f ca="1">ROUND(VLOOKUP(EL$3,費率表彙總!$H$4:$I$804,2,FALSE)*$B39*$A$2,0)</f>
        <v>0</v>
      </c>
      <c r="EM39" s="94">
        <f ca="1">IF(ISNA(EM$56),0,ROUND(INDEX(實支實付_總保費!$B$4:$AE$183,$A39,EM$56)*$A$2,0))</f>
        <v>62</v>
      </c>
      <c r="EN39" s="94">
        <f ca="1">IF(ISNA(EN$56),0,ROUND(INDEX(重大燒燙傷_總保費!$B$4:$AE$183,$A39,EN$56)*$A$2,0))</f>
        <v>4</v>
      </c>
      <c r="EO39" s="94" t="b">
        <f ca="1">IF(EO$3&lt;&gt;0,MAX(1,ROUND(VLOOKUP(EO$3,費率表彙總!$L$4:$O$34,2,FALSE)*$B39*$A$2,0))+MAX(1,ROUND(INDEX(海突甲門診_總保費!$B$4:$GS$183,$A39,EO$56)*$A$2,0)+MAX(1,ROUND(INDEX(海突甲急診_總保費!$B$4:$GS$183,$A39,EO$56)*$A$2,0),0)))</f>
        <v>0</v>
      </c>
      <c r="EP39" s="94" t="b">
        <f ca="1">IF(EP$3&lt;&gt;0,MAX(1,ROUND(VLOOKUP(EP$3,費率表彙總!$L$4:$R$34,5,FALSE)*$B39*$A$2,0))+MAX(1,ROUND(INDEX(海突乙門診_總保費!$B$4:$GS$183,$A39,EP$56)*$A$2,0)+MAX(1,ROUND(INDEX(海突乙急診_總保費!$B$4:$GS$183,$A39,EP$56)*$A$2,0),0)))</f>
        <v>0</v>
      </c>
      <c r="EQ39" s="94">
        <f ca="1">ROUND(VLOOKUP(EQ$3,費率表彙總!$S$4:$T$34,2,FALSE)*$B39*$A$2,0)</f>
        <v>0</v>
      </c>
      <c r="ER39" s="94">
        <f ca="1">IF(ISNA(ER$3),0,ROUND(INDEX(旅遊不便費率!$B$5:$CA$184,$A39,ER$3)*$A$3,0))</f>
        <v>176</v>
      </c>
      <c r="ES39" s="94">
        <f ca="1">IF(ISNA(ES$3),0,ROUND(INDEX(旅遊不便費率!$B$5:$CA$184,$A39,ES$3)*$A$3,0))</f>
        <v>890</v>
      </c>
      <c r="ET39" s="94">
        <f ca="1">IF(ISNA(ET$3),0,ROUND(INDEX(旅遊不便費率!$B$5:$CA$184,$A39,ET$3)*$A$3,0))</f>
        <v>28</v>
      </c>
      <c r="EU39" s="94">
        <f ca="1">IF(ISNA(EU$3),0,ROUND(INDEX(旅遊不便費率!$B$5:$CA$184,$A39,EU$3)*$A$3,0))</f>
        <v>113</v>
      </c>
      <c r="EV39" s="95">
        <f t="shared" ca="1" si="19"/>
        <v>2914</v>
      </c>
      <c r="EW39" s="93">
        <f t="shared" ca="1" si="20"/>
        <v>1192</v>
      </c>
      <c r="EX39" s="94"/>
      <c r="EY39" s="94"/>
      <c r="EZ39" s="94">
        <f ca="1">ROUND(VLOOKUP(EZ$3,費率表彙總!$F$4:$G$404,2,FALSE)*$B39*$A$2,0)</f>
        <v>0</v>
      </c>
      <c r="FA39" s="94">
        <f ca="1">ROUND(VLOOKUP(FA$3,費率表彙總!$H$4:$I$804,2,FALSE)*$B39*$A$2,0)</f>
        <v>0</v>
      </c>
      <c r="FB39" s="94">
        <f ca="1">IF(ISNA(FB$56),0,ROUND(INDEX(實支實付_總保費!$B$4:$AE$183,$A39,FB$56)*$A$2,0))</f>
        <v>788</v>
      </c>
      <c r="FC39" s="94">
        <f ca="1">IF(ISNA(FC$56),0,ROUND(INDEX(重大燒燙傷_總保費!$B$4:$AE$183,$A39,FC$56)*$A$2,0))</f>
        <v>52</v>
      </c>
      <c r="FD39" s="94" t="b">
        <f ca="1">IF(FD$3&lt;&gt;0,MAX(1,ROUND(VLOOKUP(FD$3,費率表彙總!$L$4:$O$34,2,FALSE)*$B39*$A$2,0))+MAX(1,ROUND(INDEX(海突甲門診_總保費!$B$4:$GS$183,$A39,FD$56)*$A$2,0)+MAX(1,ROUND(INDEX(海突甲急診_總保費!$B$4:$GS$183,$A39,FD$56)*$A$2,0),0)))</f>
        <v>0</v>
      </c>
      <c r="FE39" s="94">
        <f ca="1">IF(FE$3&lt;&gt;0,MAX(1,ROUND(VLOOKUP(FE$3,費率表彙總!$L$4:$R$34,5,FALSE)*$B39*$A$2,0))+MAX(1,ROUND(INDEX(海突乙門診_總保費!$B$4:$GS$183,$A39,FE$56)*$A$2,0)+MAX(1,ROUND(INDEX(海突乙急診_總保費!$B$4:$GS$183,$A39,FE$56)*$A$2,0),0)))</f>
        <v>1845</v>
      </c>
      <c r="FF39" s="94">
        <f ca="1">ROUND(VLOOKUP(FF$3,費率表彙總!$S$4:$T$34,2,FALSE)*$B39*$A$2,0)</f>
        <v>0</v>
      </c>
      <c r="FG39" s="94">
        <f ca="1">IF(ISNA(FG$3),0,ROUND(INDEX(旅遊不便費率!$B$5:$CA$184,$A39,FG$3)*$A$3,0))</f>
        <v>176</v>
      </c>
      <c r="FH39" s="94">
        <f ca="1">IF(ISNA(FH$3),0,ROUND(INDEX(旅遊不便費率!$B$5:$CA$184,$A39,FH$3)*$A$3,0))</f>
        <v>1391</v>
      </c>
      <c r="FI39" s="94">
        <f ca="1">IF(ISNA(FI$3),0,ROUND(INDEX(旅遊不便費率!$B$5:$CA$184,$A39,FI$3)*$A$3,0))</f>
        <v>66</v>
      </c>
      <c r="FJ39" s="94">
        <f ca="1">IF(ISNA(FJ$3),0,ROUND(INDEX(旅遊不便費率!$B$5:$CA$184,$A39,FJ$3)*$A$3,0))</f>
        <v>215</v>
      </c>
      <c r="FK39" s="95">
        <f t="shared" ca="1" si="21"/>
        <v>5725</v>
      </c>
      <c r="FL39" s="93">
        <f t="shared" ca="1" si="22"/>
        <v>541</v>
      </c>
      <c r="FM39" s="94"/>
      <c r="FN39" s="94"/>
      <c r="FO39" s="94">
        <f ca="1">ROUND(VLOOKUP(FO$3,費率表彙總!$F$4:$G$404,2,FALSE)*$B39*$A$2,0)</f>
        <v>0</v>
      </c>
      <c r="FP39" s="94">
        <f ca="1">ROUND(VLOOKUP(FP$3,費率表彙總!$H$4:$I$804,2,FALSE)*$B39*$A$2,0)</f>
        <v>0</v>
      </c>
      <c r="FQ39" s="94">
        <f ca="1">IF(ISNA(FQ$56),0,ROUND(INDEX(實支實付_總保費!$B$4:$AE$183,$A39,FQ$56)*$A$2,0))</f>
        <v>171</v>
      </c>
      <c r="FR39" s="94">
        <f ca="1">IF(ISNA(FR$56),0,ROUND(INDEX(重大燒燙傷_總保費!$B$4:$AE$183,$A39,FR$56)*$A$2,0))</f>
        <v>11</v>
      </c>
      <c r="FS39" s="94" t="b">
        <f ca="1">IF(FS$3&lt;&gt;0,MAX(1,ROUND(VLOOKUP(FS$3,費率表彙總!$L$4:$O$34,2,FALSE)*$B39*$A$2,0))+MAX(1,ROUND(INDEX(海突甲門診_總保費!$B$4:$GS$183,$A39,FS$56)*$A$2,0)+MAX(1,ROUND(INDEX(海突甲急診_總保費!$B$4:$GS$183,$A39,FS$56)*$A$2,0),0)))</f>
        <v>0</v>
      </c>
      <c r="FT39" s="94">
        <f ca="1">IF(FT$3&lt;&gt;0,MAX(1,ROUND(VLOOKUP(FT$3,費率表彙總!$L$4:$R$34,5,FALSE)*$B39*$A$2,0))+MAX(1,ROUND(INDEX(海突乙門診_總保費!$B$4:$GS$183,$A39,FT$56)*$A$2,0)+MAX(1,ROUND(INDEX(海突乙急診_總保費!$B$4:$GS$183,$A39,FT$56)*$A$2,0),0)))</f>
        <v>968</v>
      </c>
      <c r="FU39" s="94">
        <f ca="1">ROUND(VLOOKUP(FU$3,費率表彙總!$S$4:$T$34,2,FALSE)*$B39*$A$2,0)</f>
        <v>0</v>
      </c>
      <c r="FV39" s="94">
        <f ca="1">IF(ISNA(FV$3),0,ROUND(INDEX(旅遊不便費率!$B$5:$CA$184,$A39,FV$3)*$A$3,0))</f>
        <v>176</v>
      </c>
      <c r="FW39" s="94">
        <f ca="1">IF(ISNA(FW$3),0,ROUND(INDEX(旅遊不便費率!$B$5:$CA$184,$A39,FW$3)*$A$3,0))</f>
        <v>1391</v>
      </c>
      <c r="FX39" s="94">
        <f ca="1">IF(ISNA(FX$3),0,ROUND(INDEX(旅遊不便費率!$B$5:$CA$184,$A39,FX$3)*$A$3,0))</f>
        <v>66</v>
      </c>
      <c r="FY39" s="94">
        <f ca="1">IF(ISNA(FY$3),0,ROUND(INDEX(旅遊不便費率!$B$5:$CA$184,$A39,FY$3)*$A$3,0))</f>
        <v>215</v>
      </c>
      <c r="FZ39" s="95">
        <f t="shared" ca="1" si="23"/>
        <v>3539</v>
      </c>
      <c r="GA39" s="93">
        <f t="shared" ca="1" si="24"/>
        <v>873</v>
      </c>
      <c r="GB39" s="94"/>
      <c r="GC39" s="94"/>
      <c r="GD39" s="94">
        <f ca="1">ROUND(VLOOKUP(GD$3,費率表彙總!$F$4:$G$404,2,FALSE)*$B39*$A$2,0)</f>
        <v>0</v>
      </c>
      <c r="GE39" s="94">
        <f ca="1">ROUND(VLOOKUP(GE$3,費率表彙總!$H$4:$I$804,2,FALSE)*$B39*$A$2,0)</f>
        <v>0</v>
      </c>
      <c r="GF39" s="94">
        <f ca="1">IF(ISNA(GF$56),0,ROUND(INDEX(實支實付_總保費!$B$4:$AE$183,$A39,GF$56)*$A$2,0))</f>
        <v>277</v>
      </c>
      <c r="GG39" s="94">
        <f ca="1">IF(ISNA(GG$56),0,ROUND(INDEX(重大燒燙傷_總保費!$B$4:$AE$183,$A39,GG$56)*$A$2,0))</f>
        <v>19</v>
      </c>
      <c r="GH39" s="94" t="b">
        <f ca="1">IF(GH$3&lt;&gt;0,MAX(1,ROUND(VLOOKUP(GH$3,費率表彙總!$L$4:$O$34,2,FALSE)*$B39*$A$2,0))+MAX(1,ROUND(INDEX(海突甲門診_總保費!$B$4:$GS$183,$A39,GH$56)*$A$2,0)+MAX(1,ROUND(INDEX(海突甲急診_總保費!$B$4:$GS$183,$A39,GH$56)*$A$2,0),0)))</f>
        <v>0</v>
      </c>
      <c r="GI39" s="94">
        <f ca="1">IF(GI$3&lt;&gt;0,MAX(1,ROUND(VLOOKUP(GI$3,費率表彙總!$L$4:$R$34,5,FALSE)*$B39*$A$2,0))+MAX(1,ROUND(INDEX(海突乙門診_總保費!$B$4:$GS$183,$A39,GI$56)*$A$2,0)+MAX(1,ROUND(INDEX(海突乙急診_總保費!$B$4:$GS$183,$A39,GI$56)*$A$2,0),0)))</f>
        <v>1539</v>
      </c>
      <c r="GJ39" s="94">
        <f ca="1">ROUND(VLOOKUP(GJ$3,費率表彙總!$S$4:$T$34,2,FALSE)*$B39*$A$2,0)</f>
        <v>0</v>
      </c>
      <c r="GK39" s="94">
        <f ca="1">IF(ISNA(GK$3),0,ROUND(INDEX(旅遊不便費率!$B$5:$CA$184,$A39,GK$3)*$A$3,0))</f>
        <v>176</v>
      </c>
      <c r="GL39" s="94">
        <f ca="1">IF(ISNA(GL$3),0,ROUND(INDEX(旅遊不便費率!$B$5:$CA$184,$A39,GL$3)*$A$3,0))</f>
        <v>1391</v>
      </c>
      <c r="GM39" s="94">
        <f ca="1">IF(ISNA(GM$3),0,ROUND(INDEX(旅遊不便費率!$B$5:$CA$184,$A39,GM$3)*$A$3,0))</f>
        <v>66</v>
      </c>
      <c r="GN39" s="94">
        <f ca="1">IF(ISNA(GN$3),0,ROUND(INDEX(旅遊不便費率!$B$5:$CA$184,$A39,GN$3)*$A$3,0))</f>
        <v>215</v>
      </c>
      <c r="GO39" s="95">
        <f t="shared" ca="1" si="25"/>
        <v>4556</v>
      </c>
      <c r="GP39" s="93">
        <f t="shared" ca="1" si="26"/>
        <v>873</v>
      </c>
      <c r="GQ39" s="94"/>
      <c r="GR39" s="94"/>
      <c r="GS39" s="94">
        <f ca="1">ROUND(VLOOKUP(GS$3,費率表彙總!$F$4:$G$404,2,FALSE)*$B39*$A$2,0)</f>
        <v>0</v>
      </c>
      <c r="GT39" s="94">
        <f ca="1">ROUND(VLOOKUP(GT$3,費率表彙總!$H$4:$I$804,2,FALSE)*$B39*$A$2,0)</f>
        <v>0</v>
      </c>
      <c r="GU39" s="94">
        <f ca="1">IF(ISNA(GU$56),0,ROUND(INDEX(實支實付_總保費!$B$4:$AE$183,$A39,GU$56)*$A$2,0))</f>
        <v>522</v>
      </c>
      <c r="GV39" s="94">
        <f ca="1">IF(ISNA(GV$56),0,ROUND(INDEX(重大燒燙傷_總保費!$B$4:$AE$183,$A39,GV$56)*$A$2,0))</f>
        <v>35</v>
      </c>
      <c r="GW39" s="94" t="b">
        <f ca="1">IF(GW$3&lt;&gt;0,MAX(1,ROUND(VLOOKUP(GW$3,費率表彙總!$L$4:$O$34,2,FALSE)*$B39*$A$2,0))+MAX(1,ROUND(INDEX(海突甲門診_總保費!$B$4:$GS$183,$A39,GW$56)*$A$2,0)+MAX(1,ROUND(INDEX(海突甲急診_總保費!$B$4:$GS$183,$A39,GW$56)*$A$2,0),0)))</f>
        <v>0</v>
      </c>
      <c r="GX39" s="94">
        <f ca="1">IF(GX$3&lt;&gt;0,MAX(1,ROUND(VLOOKUP(GX$3,費率表彙總!$L$4:$R$34,5,FALSE)*$B39*$A$2,0))+MAX(1,ROUND(INDEX(海突乙門診_總保費!$B$4:$GS$183,$A39,GX$56)*$A$2,0)+MAX(1,ROUND(INDEX(海突乙急診_總保費!$B$4:$GS$183,$A39,GX$56)*$A$2,0),0)))</f>
        <v>968</v>
      </c>
      <c r="GY39" s="94">
        <f ca="1">ROUND(VLOOKUP(GY$3,費率表彙總!$S$4:$T$34,2,FALSE)*$B39*$A$2,0)</f>
        <v>0</v>
      </c>
      <c r="GZ39" s="94">
        <f ca="1">IF(ISNA(GZ$3),0,ROUND(INDEX(旅遊不便費率!$B$5:$CA$184,$A39,GZ$3)*$A$3,0))</f>
        <v>176</v>
      </c>
      <c r="HA39" s="94">
        <f ca="1">IF(ISNA(HA$3),0,ROUND(INDEX(旅遊不便費率!$B$5:$CA$184,$A39,HA$3)*$A$3,0))</f>
        <v>1391</v>
      </c>
      <c r="HB39" s="94">
        <f ca="1">IF(ISNA(HB$3),0,ROUND(INDEX(旅遊不便費率!$B$5:$CA$184,$A39,HB$3)*$A$3,0))</f>
        <v>66</v>
      </c>
      <c r="HC39" s="94">
        <f ca="1">IF(ISNA(HC$3),0,ROUND(INDEX(旅遊不便費率!$B$5:$CA$184,$A39,HC$3)*$A$3,0))</f>
        <v>215</v>
      </c>
      <c r="HD39" s="95">
        <f t="shared" ca="1" si="27"/>
        <v>4246</v>
      </c>
      <c r="HE39" s="93">
        <f t="shared" ca="1" si="28"/>
        <v>873</v>
      </c>
      <c r="HF39" s="94"/>
      <c r="HG39" s="94"/>
      <c r="HH39" s="94">
        <f ca="1">ROUND(VLOOKUP(HH$3,費率表彙總!$F$4:$G$404,2,FALSE)*$B39*$A$2,0)</f>
        <v>0</v>
      </c>
      <c r="HI39" s="94">
        <f ca="1">ROUND(VLOOKUP(HI$3,費率表彙總!$H$4:$I$804,2,FALSE)*$B39*$A$2,0)</f>
        <v>0</v>
      </c>
      <c r="HJ39" s="94">
        <f ca="1">IF(ISNA(HJ$56),0,ROUND(INDEX(實支實付_總保費!$B$4:$AE$183,$A39,HJ$56)*$A$2,0))</f>
        <v>522</v>
      </c>
      <c r="HK39" s="94">
        <f ca="1">IF(ISNA(HK$56),0,ROUND(INDEX(重大燒燙傷_總保費!$B$4:$AE$183,$A39,HK$56)*$A$2,0))</f>
        <v>35</v>
      </c>
      <c r="HL39" s="94" t="b">
        <f ca="1">IF(HL$3&lt;&gt;0,MAX(1,ROUND(VLOOKUP(HL$3,費率表彙總!$L$4:$O$34,2,FALSE)*$B39*$A$2,0))+MAX(1,ROUND(INDEX(海突甲門診_總保費!$B$4:$GS$183,$A39,HL$56)*$A$2,0)+MAX(1,ROUND(INDEX(海突甲急診_總保費!$B$4:$GS$183,$A39,HL$56)*$A$2,0),0)))</f>
        <v>0</v>
      </c>
      <c r="HM39" s="94">
        <f ca="1">IF(HM$3&lt;&gt;0,MAX(1,ROUND(VLOOKUP(HM$3,費率表彙總!$L$4:$R$34,5,FALSE)*$B39*$A$2,0))+MAX(1,ROUND(INDEX(海突乙門診_總保費!$B$4:$GS$183,$A39,HM$56)*$A$2,0)+MAX(1,ROUND(INDEX(海突乙急診_總保費!$B$4:$GS$183,$A39,HM$56)*$A$2,0),0)))</f>
        <v>968</v>
      </c>
      <c r="HN39" s="94">
        <f ca="1">ROUND(VLOOKUP(HN$3,費率表彙總!$S$4:$T$34,2,FALSE)*$B39*$A$2,0)</f>
        <v>0</v>
      </c>
      <c r="HO39" s="94">
        <f ca="1">IF(ISNA(HO$3),0,ROUND(INDEX(旅遊不便費率!$B$5:$CA$184,$A39,HO$3)*$A$3,0))</f>
        <v>176</v>
      </c>
      <c r="HP39" s="94">
        <f ca="1">IF(ISNA(HP$3),0,ROUND(INDEX(旅遊不便費率!$B$5:$CA$184,$A39,HP$3)*$A$3,0))</f>
        <v>1391</v>
      </c>
      <c r="HQ39" s="94">
        <f ca="1">IF(ISNA(HQ$3),0,ROUND(INDEX(旅遊不便費率!$B$5:$CA$184,$A39,HQ$3)*$A$3,0))</f>
        <v>66</v>
      </c>
      <c r="HR39" s="94">
        <f ca="1">IF(ISNA(HR$3),0,ROUND(INDEX(旅遊不便費率!$B$5:$CA$184,$A39,HR$3)*$A$3,0))</f>
        <v>215</v>
      </c>
      <c r="HS39" s="95">
        <f t="shared" ca="1" si="29"/>
        <v>4246</v>
      </c>
    </row>
    <row r="40" spans="1:227">
      <c r="A40" s="83">
        <v>60</v>
      </c>
      <c r="B40" s="104">
        <f>VLOOKUP(A40,費率表彙總!$A$4:$B$183,2,FALSE)</f>
        <v>0.59099999999999997</v>
      </c>
      <c r="C40" s="93">
        <f t="shared" ca="1" si="0"/>
        <v>575</v>
      </c>
      <c r="D40" s="94"/>
      <c r="E40" s="94"/>
      <c r="F40" s="94">
        <f ca="1">ROUND(VLOOKUP(F$3,費率表彙總!$F$4:$G$404,2,FALSE)*$B40*$A$2,0)</f>
        <v>0</v>
      </c>
      <c r="G40" s="94">
        <f ca="1">ROUND(VLOOKUP(G$3,費率表彙總!$H$4:$I$804,2,FALSE)*$B40*$A$2,0)</f>
        <v>0</v>
      </c>
      <c r="H40" s="94">
        <f ca="1">IF(ISNA(H$56),0,ROUND(INDEX(實支實付_總保費!$B$4:$AE$183,$A40,H$56)*$A$2,0))</f>
        <v>0</v>
      </c>
      <c r="I40" s="94">
        <f ca="1">IF(ISNA(I$56),0,ROUND(INDEX(重大燒燙傷_總保費!$B$4:$AE$183,$A40,I$56)*$A$2,0))</f>
        <v>0</v>
      </c>
      <c r="J40" s="94" t="b">
        <f ca="1">IF(J$3&lt;&gt;0,MAX(1,ROUND(VLOOKUP(J$3,費率表彙總!$L$4:$O$34,2,FALSE)*$B40*$A$2,0))+MAX(1,ROUND(INDEX(海突甲門診_總保費!$B$4:$GS$183,$A40,J$56)*$A$2,0)+MAX(1,ROUND(INDEX(海突甲急診_總保費!$B$4:$GS$183,$A40,J$56)*$A$2,0),0)))</f>
        <v>0</v>
      </c>
      <c r="K40" s="94">
        <f ca="1">IF(K$3&lt;&gt;0,MAX(1,ROUND(VLOOKUP(K$3,費率表彙總!$L$4:$R$34,5,FALSE)*$B40*$A$2,0))+MAX(1,ROUND(INDEX(海突乙門診_總保費!$B$4:$GS$183,$A40,K$56)*$A$2,0)+MAX(1,ROUND(INDEX(海突乙急診_總保費!$B$4:$GS$183,$A40,K$56)*$A$2,0),0)))</f>
        <v>538</v>
      </c>
      <c r="L40" s="94">
        <f ca="1">ROUND(VLOOKUP(L$3,費率表彙總!$S$4:$T$34,2,FALSE)*$B40*$A$2,0)</f>
        <v>0</v>
      </c>
      <c r="M40" s="94">
        <f ca="1">IF(ISNA(M$3),0,ROUND(INDEX(旅遊不便費率!$B$5:$CA$184,$A40,M$3)*$A$3,0))</f>
        <v>0</v>
      </c>
      <c r="N40" s="94">
        <f ca="1">IF(ISNA(N$3),0,ROUND(INDEX(旅遊不便費率!$B$5:$CA$184,$A40,N$3)*$A$3,0))</f>
        <v>0</v>
      </c>
      <c r="O40" s="94">
        <f ca="1">IF(ISNA(O$3),0,ROUND(INDEX(旅遊不便費率!$B$5:$CA$184,$A40,O$3)*$A$3,0))</f>
        <v>0</v>
      </c>
      <c r="P40" s="94">
        <f ca="1">IF(ISNA(P$3),0,ROUND(INDEX(旅遊不便費率!$B$5:$CA$184,$A40,P$3)*$A$3,0))</f>
        <v>0</v>
      </c>
      <c r="Q40" s="95">
        <f t="shared" ca="1" si="1"/>
        <v>1113</v>
      </c>
      <c r="R40" s="93">
        <f t="shared" ca="1" si="2"/>
        <v>575</v>
      </c>
      <c r="S40" s="94"/>
      <c r="T40" s="94"/>
      <c r="U40" s="94">
        <f ca="1">ROUND(VLOOKUP(U$3,費率表彙總!$F$4:$G$404,2,FALSE)*$B40*$A$2,0)</f>
        <v>0</v>
      </c>
      <c r="V40" s="94">
        <f ca="1">ROUND(VLOOKUP(V$3,費率表彙總!$H$4:$I$804,2,FALSE)*$B40*$A$2,0)</f>
        <v>0</v>
      </c>
      <c r="W40" s="94">
        <f ca="1">IF(ISNA(W$56),0,ROUND(INDEX(實支實付_總保費!$B$4:$AE$183,$A40,W$56)*$A$2,0))</f>
        <v>0</v>
      </c>
      <c r="X40" s="94">
        <f ca="1">IF(ISNA(X$56),0,ROUND(INDEX(重大燒燙傷_總保費!$B$4:$AE$183,$A40,X$56)*$A$2,0))</f>
        <v>0</v>
      </c>
      <c r="Y40" s="94" t="b">
        <f ca="1">IF(Y$3&lt;&gt;0,MAX(1,ROUND(VLOOKUP(Y$3,費率表彙總!$L$4:$O$34,2,FALSE)*$B40*$A$2,0))+MAX(1,ROUND(INDEX(海突甲門診_總保費!$B$4:$GS$183,$A40,Y$56)*$A$2,0)+MAX(1,ROUND(INDEX(海突甲急診_總保費!$B$4:$GS$183,$A40,Y$56)*$A$2,0),0)))</f>
        <v>0</v>
      </c>
      <c r="Z40" s="94">
        <f ca="1">IF(Z$3&lt;&gt;0,MAX(1,ROUND(VLOOKUP(Z$3,費率表彙總!$L$4:$R$34,5,FALSE)*$B40*$A$2,0))+MAX(1,ROUND(INDEX(海突乙門診_總保費!$B$4:$GS$183,$A40,Z$56)*$A$2,0)+MAX(1,ROUND(INDEX(海突乙急診_總保費!$B$4:$GS$183,$A40,Z$56)*$A$2,0),0)))</f>
        <v>538</v>
      </c>
      <c r="AA40" s="94">
        <f ca="1">ROUND(VLOOKUP(AA$3,費率表彙總!$S$4:$T$34,2,FALSE)*$B40*$A$2,0)</f>
        <v>0</v>
      </c>
      <c r="AB40" s="94">
        <f ca="1">IF(ISNA(AB$3),0,ROUND(INDEX(旅遊不便費率!$B$5:$CA$184,$A40,AB$3)*$A$3,0))</f>
        <v>0</v>
      </c>
      <c r="AC40" s="94">
        <f ca="1">IF(ISNA(AC$3),0,ROUND(INDEX(旅遊不便費率!$B$5:$CA$184,$A40,AC$3)*$A$3,0))</f>
        <v>0</v>
      </c>
      <c r="AD40" s="94">
        <f ca="1">IF(ISNA(AD$3),0,ROUND(INDEX(旅遊不便費率!$B$5:$CA$184,$A40,AD$3)*$A$3,0))</f>
        <v>0</v>
      </c>
      <c r="AE40" s="94">
        <f ca="1">IF(ISNA(AE$3),0,ROUND(INDEX(旅遊不便費率!$B$5:$CA$184,$A40,AE$3)*$A$3,0))</f>
        <v>0</v>
      </c>
      <c r="AF40" s="95">
        <f t="shared" ca="1" si="3"/>
        <v>1113</v>
      </c>
      <c r="AG40" s="93">
        <f t="shared" ca="1" si="4"/>
        <v>929</v>
      </c>
      <c r="AH40" s="94"/>
      <c r="AI40" s="94"/>
      <c r="AJ40" s="94">
        <f ca="1">ROUND(VLOOKUP(AJ$3,費率表彙總!$F$4:$G$404,2,FALSE)*$B40*$A$2,0)</f>
        <v>0</v>
      </c>
      <c r="AK40" s="94">
        <f ca="1">ROUND(VLOOKUP(AK$3,費率表彙總!$H$4:$I$804,2,FALSE)*$B40*$A$2,0)</f>
        <v>0</v>
      </c>
      <c r="AL40" s="94">
        <f ca="1">IF(ISNA(AL$56),0,ROUND(INDEX(實支實付_總保費!$B$4:$AE$183,$A40,AL$56)*$A$2,0))</f>
        <v>0</v>
      </c>
      <c r="AM40" s="94">
        <f ca="1">IF(ISNA(AM$56),0,ROUND(INDEX(重大燒燙傷_總保費!$B$4:$AE$183,$A40,AM$56)*$A$2,0))</f>
        <v>0</v>
      </c>
      <c r="AN40" s="94" t="b">
        <f ca="1">IF(AN$3&lt;&gt;0,MAX(1,ROUND(VLOOKUP(AN$3,費率表彙總!$L$4:$O$34,2,FALSE)*$B40*$A$2,0))+MAX(1,ROUND(INDEX(海突甲門診_總保費!$B$4:$GS$183,$A40,AN$56)*$A$2,0)+MAX(1,ROUND(INDEX(海突甲急診_總保費!$B$4:$GS$183,$A40,AN$56)*$A$2,0),0)))</f>
        <v>0</v>
      </c>
      <c r="AO40" s="94">
        <f ca="1">IF(AO$3&lt;&gt;0,MAX(1,ROUND(VLOOKUP(AO$3,費率表彙總!$L$4:$R$34,5,FALSE)*$B40*$A$2,0))+MAX(1,ROUND(INDEX(海突乙門診_總保費!$B$4:$GS$183,$A40,AO$56)*$A$2,0)+MAX(1,ROUND(INDEX(海突乙急診_總保費!$B$4:$GS$183,$A40,AO$56)*$A$2,0),0)))</f>
        <v>872</v>
      </c>
      <c r="AP40" s="94">
        <f ca="1">ROUND(VLOOKUP(AP$3,費率表彙總!$S$4:$T$34,2,FALSE)*$B40*$A$2,0)</f>
        <v>0</v>
      </c>
      <c r="AQ40" s="94">
        <f ca="1">IF(ISNA(AQ$3),0,ROUND(INDEX(旅遊不便費率!$B$5:$CA$184,$A40,AQ$3)*$A$3,0))</f>
        <v>0</v>
      </c>
      <c r="AR40" s="94">
        <f ca="1">IF(ISNA(AR$3),0,ROUND(INDEX(旅遊不便費率!$B$5:$CA$184,$A40,AR$3)*$A$3,0))</f>
        <v>0</v>
      </c>
      <c r="AS40" s="94">
        <f ca="1">IF(ISNA(AS$3),0,ROUND(INDEX(旅遊不便費率!$B$5:$CA$184,$A40,AS$3)*$A$3,0))</f>
        <v>0</v>
      </c>
      <c r="AT40" s="94">
        <f ca="1">IF(ISNA(AT$3),0,ROUND(INDEX(旅遊不便費率!$B$5:$CA$184,$A40,AT$3)*$A$3,0))</f>
        <v>0</v>
      </c>
      <c r="AU40" s="95">
        <f t="shared" ca="1" si="5"/>
        <v>1801</v>
      </c>
      <c r="AV40" s="93">
        <f t="shared" ca="1" si="6"/>
        <v>1430</v>
      </c>
      <c r="AW40" s="94"/>
      <c r="AX40" s="94"/>
      <c r="AY40" s="94">
        <f ca="1">ROUND(VLOOKUP(AY$3,費率表彙總!$F$4:$G$404,2,FALSE)*$B40*$A$2,0)</f>
        <v>0</v>
      </c>
      <c r="AZ40" s="94">
        <f ca="1">ROUND(VLOOKUP(AZ$3,費率表彙總!$H$4:$I$804,2,FALSE)*$B40*$A$2,0)</f>
        <v>0</v>
      </c>
      <c r="BA40" s="94">
        <f ca="1">IF(ISNA(BA$56),0,ROUND(INDEX(實支實付_總保費!$B$4:$AE$183,$A40,BA$56)*$A$2,0))</f>
        <v>0</v>
      </c>
      <c r="BB40" s="94">
        <f ca="1">IF(ISNA(BB$56),0,ROUND(INDEX(重大燒燙傷_總保費!$B$4:$AE$183,$A40,BB$56)*$A$2,0))</f>
        <v>0</v>
      </c>
      <c r="BC40" s="94" t="b">
        <f ca="1">IF(BC$3&lt;&gt;0,MAX(1,ROUND(VLOOKUP(BC$3,費率表彙總!$L$4:$O$34,2,FALSE)*$B40*$A$2,0))+MAX(1,ROUND(INDEX(海突甲門診_總保費!$B$4:$GS$183,$A40,BC$56)*$A$2,0)+MAX(1,ROUND(INDEX(海突甲急診_總保費!$B$4:$GS$183,$A40,BC$56)*$A$2,0),0)))</f>
        <v>0</v>
      </c>
      <c r="BD40" s="94">
        <f ca="1">IF(BD$3&lt;&gt;0,MAX(1,ROUND(VLOOKUP(BD$3,費率表彙總!$L$4:$R$34,5,FALSE)*$B40*$A$2,0))+MAX(1,ROUND(INDEX(海突乙門診_總保費!$B$4:$GS$183,$A40,BD$56)*$A$2,0)+MAX(1,ROUND(INDEX(海突乙急診_總保費!$B$4:$GS$183,$A40,BD$56)*$A$2,0),0)))</f>
        <v>1342</v>
      </c>
      <c r="BE40" s="94">
        <f ca="1">ROUND(VLOOKUP(BE$3,費率表彙總!$S$4:$T$34,2,FALSE)*$B40*$A$2,0)</f>
        <v>0</v>
      </c>
      <c r="BF40" s="94">
        <f ca="1">IF(ISNA(BF$3),0,ROUND(INDEX(旅遊不便費率!$B$5:$CA$184,$A40,BF$3)*$A$3,0))</f>
        <v>0</v>
      </c>
      <c r="BG40" s="94">
        <f ca="1">IF(ISNA(BG$3),0,ROUND(INDEX(旅遊不便費率!$B$5:$CA$184,$A40,BG$3)*$A$3,0))</f>
        <v>0</v>
      </c>
      <c r="BH40" s="94">
        <f ca="1">IF(ISNA(BH$3),0,ROUND(INDEX(旅遊不便費率!$B$5:$CA$184,$A40,BH$3)*$A$3,0))</f>
        <v>0</v>
      </c>
      <c r="BI40" s="94">
        <f ca="1">IF(ISNA(BI$3),0,ROUND(INDEX(旅遊不便費率!$B$5:$CA$184,$A40,BI$3)*$A$3,0))</f>
        <v>0</v>
      </c>
      <c r="BJ40" s="95">
        <f t="shared" ca="1" si="7"/>
        <v>2772</v>
      </c>
      <c r="BK40" s="93">
        <f t="shared" ca="1" si="8"/>
        <v>1746</v>
      </c>
      <c r="BL40" s="94"/>
      <c r="BM40" s="94"/>
      <c r="BN40" s="94">
        <f ca="1">ROUND(VLOOKUP(BN$3,費率表彙總!$F$4:$G$404,2,FALSE)*$B40*$A$2,0)</f>
        <v>0</v>
      </c>
      <c r="BO40" s="94">
        <f ca="1">ROUND(VLOOKUP(BO$3,費率表彙總!$H$4:$I$804,2,FALSE)*$B40*$A$2,0)</f>
        <v>0</v>
      </c>
      <c r="BP40" s="94">
        <f ca="1">IF(ISNA(BP$56),0,ROUND(INDEX(實支實付_總保費!$B$4:$AE$183,$A40,BP$56)*$A$2,0))</f>
        <v>0</v>
      </c>
      <c r="BQ40" s="94">
        <f ca="1">IF(ISNA(BQ$56),0,ROUND(INDEX(重大燒燙傷_總保費!$B$4:$AE$183,$A40,BQ$56)*$A$2,0))</f>
        <v>0</v>
      </c>
      <c r="BR40" s="94" t="b">
        <f ca="1">IF(BR$3&lt;&gt;0,MAX(1,ROUND(VLOOKUP(BR$3,費率表彙總!$L$4:$O$34,2,FALSE)*$B40*$A$2,0))+MAX(1,ROUND(INDEX(海突甲門診_總保費!$B$4:$GS$183,$A40,BR$56)*$A$2,0)+MAX(1,ROUND(INDEX(海突甲急診_總保費!$B$4:$GS$183,$A40,BR$56)*$A$2,0),0)))</f>
        <v>0</v>
      </c>
      <c r="BS40" s="94">
        <f ca="1">IF(BS$3&lt;&gt;0,MAX(1,ROUND(VLOOKUP(BS$3,費率表彙總!$L$4:$R$34,5,FALSE)*$B40*$A$2,0))+MAX(1,ROUND(INDEX(海突乙門診_總保費!$B$4:$GS$183,$A40,BS$56)*$A$2,0)+MAX(1,ROUND(INDEX(海突乙急診_總保費!$B$4:$GS$183,$A40,BS$56)*$A$2,0),0)))</f>
        <v>1639</v>
      </c>
      <c r="BT40" s="94">
        <f ca="1">ROUND(VLOOKUP(BT$3,費率表彙總!$S$4:$T$34,2,FALSE)*$B40*$A$2,0)</f>
        <v>0</v>
      </c>
      <c r="BU40" s="94">
        <f ca="1">IF(ISNA(BU$3),0,ROUND(INDEX(旅遊不便費率!$B$5:$CA$184,$A40,BU$3)*$A$3,0))</f>
        <v>0</v>
      </c>
      <c r="BV40" s="94">
        <f ca="1">IF(ISNA(BV$3),0,ROUND(INDEX(旅遊不便費率!$B$5:$CA$184,$A40,BV$3)*$A$3,0))</f>
        <v>0</v>
      </c>
      <c r="BW40" s="94">
        <f ca="1">IF(ISNA(BW$3),0,ROUND(INDEX(旅遊不便費率!$B$5:$CA$184,$A40,BW$3)*$A$3,0))</f>
        <v>0</v>
      </c>
      <c r="BX40" s="94">
        <f ca="1">IF(ISNA(BX$3),0,ROUND(INDEX(旅遊不便費率!$B$5:$CA$184,$A40,BX$3)*$A$3,0))</f>
        <v>0</v>
      </c>
      <c r="BY40" s="95">
        <f t="shared" ca="1" si="9"/>
        <v>3385</v>
      </c>
      <c r="BZ40" s="93">
        <f t="shared" ca="1" si="10"/>
        <v>393</v>
      </c>
      <c r="CA40" s="94"/>
      <c r="CB40" s="94"/>
      <c r="CC40" s="94">
        <f ca="1">ROUND(VLOOKUP(CC$3,費率表彙總!$F$4:$G$404,2,FALSE)*$B40*$A$2,0)</f>
        <v>0</v>
      </c>
      <c r="CD40" s="94">
        <f ca="1">ROUND(VLOOKUP(CD$3,費率表彙總!$H$4:$I$804,2,FALSE)*$B40*$A$2,0)</f>
        <v>0</v>
      </c>
      <c r="CE40" s="94">
        <f ca="1">IF(ISNA(CE$56),0,ROUND(INDEX(實支實付_總保費!$B$4:$AE$183,$A40,CE$56)*$A$2,0))</f>
        <v>66</v>
      </c>
      <c r="CF40" s="94">
        <f ca="1">IF(ISNA(CF$56),0,ROUND(INDEX(重大燒燙傷_總保費!$B$4:$AE$183,$A40,CF$56)*$A$2,0))</f>
        <v>4</v>
      </c>
      <c r="CG40" s="94" t="b">
        <f ca="1">IF(CG$3&lt;&gt;0,MAX(1,ROUND(VLOOKUP(CG$3,費率表彙總!$L$4:$O$34,2,FALSE)*$B40*$A$2,0))+MAX(1,ROUND(INDEX(海突甲門診_總保費!$B$4:$GS$183,$A40,CG$56)*$A$2,0)+MAX(1,ROUND(INDEX(海突甲急診_總保費!$B$4:$GS$183,$A40,CG$56)*$A$2,0),0)))</f>
        <v>0</v>
      </c>
      <c r="CH40" s="94" t="b">
        <f ca="1">IF(CH$3&lt;&gt;0,MAX(1,ROUND(VLOOKUP(CH$3,費率表彙總!$L$4:$R$34,5,FALSE)*$B40*$A$2,0))+MAX(1,ROUND(INDEX(海突乙門診_總保費!$B$4:$GS$183,$A40,CH$56)*$A$2,0)+MAX(1,ROUND(INDEX(海突乙急診_總保費!$B$4:$GS$183,$A40,CH$56)*$A$2,0),0)))</f>
        <v>0</v>
      </c>
      <c r="CI40" s="94">
        <f ca="1">ROUND(VLOOKUP(CI$3,費率表彙總!$S$4:$T$34,2,FALSE)*$B40*$A$2,0)</f>
        <v>0</v>
      </c>
      <c r="CJ40" s="94">
        <f ca="1">IF(ISNA(CJ$3),0,ROUND(INDEX(旅遊不便費率!$B$5:$CA$184,$A40,CJ$3)*$A$3,0))</f>
        <v>187</v>
      </c>
      <c r="CK40" s="94">
        <f ca="1">IF(ISNA(CK$3),0,ROUND(INDEX(旅遊不便費率!$B$5:$CA$184,$A40,CK$3)*$A$3,0))</f>
        <v>947</v>
      </c>
      <c r="CL40" s="94">
        <f ca="1">IF(ISNA(CL$3),0,ROUND(INDEX(旅遊不便費率!$B$5:$CA$184,$A40,CL$3)*$A$3,0))</f>
        <v>30</v>
      </c>
      <c r="CM40" s="94">
        <f ca="1">IF(ISNA(CM$3),0,ROUND(INDEX(旅遊不便費率!$B$5:$CA$184,$A40,CM$3)*$A$3,0))</f>
        <v>120</v>
      </c>
      <c r="CN40" s="95">
        <f t="shared" ca="1" si="11"/>
        <v>1747</v>
      </c>
      <c r="CO40" s="93">
        <f t="shared" ca="1" si="12"/>
        <v>575</v>
      </c>
      <c r="CP40" s="94"/>
      <c r="CQ40" s="94"/>
      <c r="CR40" s="94">
        <f ca="1">ROUND(VLOOKUP(CR$3,費率表彙總!$F$4:$G$404,2,FALSE)*$B40*$A$2,0)</f>
        <v>0</v>
      </c>
      <c r="CS40" s="94">
        <f ca="1">ROUND(VLOOKUP(CS$3,費率表彙總!$H$4:$I$804,2,FALSE)*$B40*$A$2,0)</f>
        <v>0</v>
      </c>
      <c r="CT40" s="94">
        <f ca="1">IF(ISNA(CT$56),0,ROUND(INDEX(實支實付_總保費!$B$4:$AE$183,$A40,CT$56)*$A$2,0))</f>
        <v>66</v>
      </c>
      <c r="CU40" s="94">
        <f ca="1">IF(ISNA(CU$56),0,ROUND(INDEX(重大燒燙傷_總保費!$B$4:$AE$183,$A40,CU$56)*$A$2,0))</f>
        <v>4</v>
      </c>
      <c r="CV40" s="94" t="b">
        <f ca="1">IF(CV$3&lt;&gt;0,MAX(1,ROUND(VLOOKUP(CV$3,費率表彙總!$L$4:$O$34,2,FALSE)*$B40*$A$2,0))+MAX(1,ROUND(INDEX(海突甲門診_總保費!$B$4:$GS$183,$A40,CV$56)*$A$2,0)+MAX(1,ROUND(INDEX(海突甲急診_總保費!$B$4:$GS$183,$A40,CV$56)*$A$2,0),0)))</f>
        <v>0</v>
      </c>
      <c r="CW40" s="94" t="b">
        <f ca="1">IF(CW$3&lt;&gt;0,MAX(1,ROUND(VLOOKUP(CW$3,費率表彙總!$L$4:$R$34,5,FALSE)*$B40*$A$2,0))+MAX(1,ROUND(INDEX(海突乙門診_總保費!$B$4:$GS$183,$A40,CW$56)*$A$2,0)+MAX(1,ROUND(INDEX(海突乙急診_總保費!$B$4:$GS$183,$A40,CW$56)*$A$2,0),0)))</f>
        <v>0</v>
      </c>
      <c r="CX40" s="94">
        <f ca="1">ROUND(VLOOKUP(CX$3,費率表彙總!$S$4:$T$34,2,FALSE)*$B40*$A$2,0)</f>
        <v>0</v>
      </c>
      <c r="CY40" s="94">
        <f ca="1">IF(ISNA(CY$3),0,ROUND(INDEX(旅遊不便費率!$B$5:$CA$184,$A40,CY$3)*$A$3,0))</f>
        <v>187</v>
      </c>
      <c r="CZ40" s="94">
        <f ca="1">IF(ISNA(CZ$3),0,ROUND(INDEX(旅遊不便費率!$B$5:$CA$184,$A40,CZ$3)*$A$3,0))</f>
        <v>947</v>
      </c>
      <c r="DA40" s="94">
        <f ca="1">IF(ISNA(DA$3),0,ROUND(INDEX(旅遊不便費率!$B$5:$CA$184,$A40,DA$3)*$A$3,0))</f>
        <v>30</v>
      </c>
      <c r="DB40" s="94">
        <f ca="1">IF(ISNA(DB$3),0,ROUND(INDEX(旅遊不便費率!$B$5:$CA$184,$A40,DB$3)*$A$3,0))</f>
        <v>120</v>
      </c>
      <c r="DC40" s="95">
        <f t="shared" ca="1" si="13"/>
        <v>1929</v>
      </c>
      <c r="DD40" s="93">
        <f t="shared" ca="1" si="14"/>
        <v>929</v>
      </c>
      <c r="DE40" s="94"/>
      <c r="DF40" s="94"/>
      <c r="DG40" s="94">
        <f ca="1">ROUND(VLOOKUP(DG$3,費率表彙總!$F$4:$G$404,2,FALSE)*$B40*$A$2,0)</f>
        <v>0</v>
      </c>
      <c r="DH40" s="94">
        <f ca="1">ROUND(VLOOKUP(DH$3,費率表彙總!$H$4:$I$804,2,FALSE)*$B40*$A$2,0)</f>
        <v>0</v>
      </c>
      <c r="DI40" s="94">
        <f ca="1">IF(ISNA(DI$56),0,ROUND(INDEX(實支實付_總保費!$B$4:$AE$183,$A40,DI$56)*$A$2,0))</f>
        <v>66</v>
      </c>
      <c r="DJ40" s="94">
        <f ca="1">IF(ISNA(DJ$56),0,ROUND(INDEX(重大燒燙傷_總保費!$B$4:$AE$183,$A40,DJ$56)*$A$2,0))</f>
        <v>4</v>
      </c>
      <c r="DK40" s="94" t="b">
        <f ca="1">IF(DK$3&lt;&gt;0,MAX(1,ROUND(VLOOKUP(DK$3,費率表彙總!$L$4:$O$34,2,FALSE)*$B40*$A$2,0))+MAX(1,ROUND(INDEX(海突甲門診_總保費!$B$4:$GS$183,$A40,DK$56)*$A$2,0)+MAX(1,ROUND(INDEX(海突甲急診_總保費!$B$4:$GS$183,$A40,DK$56)*$A$2,0),0)))</f>
        <v>0</v>
      </c>
      <c r="DL40" s="94" t="b">
        <f ca="1">IF(DL$3&lt;&gt;0,MAX(1,ROUND(VLOOKUP(DL$3,費率表彙總!$L$4:$R$34,5,FALSE)*$B40*$A$2,0))+MAX(1,ROUND(INDEX(海突乙門診_總保費!$B$4:$GS$183,$A40,DL$56)*$A$2,0)+MAX(1,ROUND(INDEX(海突乙急診_總保費!$B$4:$GS$183,$A40,DL$56)*$A$2,0),0)))</f>
        <v>0</v>
      </c>
      <c r="DM40" s="94">
        <f ca="1">ROUND(VLOOKUP(DM$3,費率表彙總!$S$4:$T$34,2,FALSE)*$B40*$A$2,0)</f>
        <v>0</v>
      </c>
      <c r="DN40" s="94">
        <f ca="1">IF(ISNA(DN$3),0,ROUND(INDEX(旅遊不便費率!$B$5:$CA$184,$A40,DN$3)*$A$3,0))</f>
        <v>187</v>
      </c>
      <c r="DO40" s="94">
        <f ca="1">IF(ISNA(DO$3),0,ROUND(INDEX(旅遊不便費率!$B$5:$CA$184,$A40,DO$3)*$A$3,0))</f>
        <v>947</v>
      </c>
      <c r="DP40" s="94">
        <f ca="1">IF(ISNA(DP$3),0,ROUND(INDEX(旅遊不便費率!$B$5:$CA$184,$A40,DP$3)*$A$3,0))</f>
        <v>30</v>
      </c>
      <c r="DQ40" s="94">
        <f ca="1">IF(ISNA(DQ$3),0,ROUND(INDEX(旅遊不便費率!$B$5:$CA$184,$A40,DQ$3)*$A$3,0))</f>
        <v>120</v>
      </c>
      <c r="DR40" s="95">
        <f t="shared" ca="1" si="15"/>
        <v>2283</v>
      </c>
      <c r="DS40" s="93">
        <f t="shared" ca="1" si="16"/>
        <v>1430</v>
      </c>
      <c r="DT40" s="94"/>
      <c r="DU40" s="94"/>
      <c r="DV40" s="94">
        <f ca="1">ROUND(VLOOKUP(DV$3,費率表彙總!$F$4:$G$404,2,FALSE)*$B40*$A$2,0)</f>
        <v>0</v>
      </c>
      <c r="DW40" s="94">
        <f ca="1">ROUND(VLOOKUP(DW$3,費率表彙總!$H$4:$I$804,2,FALSE)*$B40*$A$2,0)</f>
        <v>0</v>
      </c>
      <c r="DX40" s="94">
        <f ca="1">IF(ISNA(DX$56),0,ROUND(INDEX(實支實付_總保費!$B$4:$AE$183,$A40,DX$56)*$A$2,0))</f>
        <v>66</v>
      </c>
      <c r="DY40" s="94">
        <f ca="1">IF(ISNA(DY$56),0,ROUND(INDEX(重大燒燙傷_總保費!$B$4:$AE$183,$A40,DY$56)*$A$2,0))</f>
        <v>4</v>
      </c>
      <c r="DZ40" s="94" t="b">
        <f ca="1">IF(DZ$3&lt;&gt;0,MAX(1,ROUND(VLOOKUP(DZ$3,費率表彙總!$L$4:$O$34,2,FALSE)*$B40*$A$2,0))+MAX(1,ROUND(INDEX(海突甲門診_總保費!$B$4:$GS$183,$A40,DZ$56)*$A$2,0)+MAX(1,ROUND(INDEX(海突甲急診_總保費!$B$4:$GS$183,$A40,DZ$56)*$A$2,0),0)))</f>
        <v>0</v>
      </c>
      <c r="EA40" s="94" t="b">
        <f ca="1">IF(EA$3&lt;&gt;0,MAX(1,ROUND(VLOOKUP(EA$3,費率表彙總!$L$4:$R$34,5,FALSE)*$B40*$A$2,0))+MAX(1,ROUND(INDEX(海突乙門診_總保費!$B$4:$GS$183,$A40,EA$56)*$A$2,0)+MAX(1,ROUND(INDEX(海突乙急診_總保費!$B$4:$GS$183,$A40,EA$56)*$A$2,0),0)))</f>
        <v>0</v>
      </c>
      <c r="EB40" s="94">
        <f ca="1">ROUND(VLOOKUP(EB$3,費率表彙總!$S$4:$T$34,2,FALSE)*$B40*$A$2,0)</f>
        <v>0</v>
      </c>
      <c r="EC40" s="94">
        <f ca="1">IF(ISNA(EC$3),0,ROUND(INDEX(旅遊不便費率!$B$5:$CA$184,$A40,EC$3)*$A$3,0))</f>
        <v>187</v>
      </c>
      <c r="ED40" s="94">
        <f ca="1">IF(ISNA(ED$3),0,ROUND(INDEX(旅遊不便費率!$B$5:$CA$184,$A40,ED$3)*$A$3,0))</f>
        <v>947</v>
      </c>
      <c r="EE40" s="94">
        <f ca="1">IF(ISNA(EE$3),0,ROUND(INDEX(旅遊不便費率!$B$5:$CA$184,$A40,EE$3)*$A$3,0))</f>
        <v>30</v>
      </c>
      <c r="EF40" s="94">
        <f ca="1">IF(ISNA(EF$3),0,ROUND(INDEX(旅遊不便費率!$B$5:$CA$184,$A40,EF$3)*$A$3,0))</f>
        <v>120</v>
      </c>
      <c r="EG40" s="95">
        <f t="shared" ca="1" si="17"/>
        <v>2784</v>
      </c>
      <c r="EH40" s="93">
        <f t="shared" ca="1" si="18"/>
        <v>1746</v>
      </c>
      <c r="EI40" s="94"/>
      <c r="EJ40" s="94"/>
      <c r="EK40" s="94">
        <f ca="1">ROUND(VLOOKUP(EK$3,費率表彙總!$F$4:$G$404,2,FALSE)*$B40*$A$2,0)</f>
        <v>0</v>
      </c>
      <c r="EL40" s="94">
        <f ca="1">ROUND(VLOOKUP(EL$3,費率表彙總!$H$4:$I$804,2,FALSE)*$B40*$A$2,0)</f>
        <v>0</v>
      </c>
      <c r="EM40" s="94">
        <f ca="1">IF(ISNA(EM$56),0,ROUND(INDEX(實支實付_總保費!$B$4:$AE$183,$A40,EM$56)*$A$2,0))</f>
        <v>66</v>
      </c>
      <c r="EN40" s="94">
        <f ca="1">IF(ISNA(EN$56),0,ROUND(INDEX(重大燒燙傷_總保費!$B$4:$AE$183,$A40,EN$56)*$A$2,0))</f>
        <v>4</v>
      </c>
      <c r="EO40" s="94" t="b">
        <f ca="1">IF(EO$3&lt;&gt;0,MAX(1,ROUND(VLOOKUP(EO$3,費率表彙總!$L$4:$O$34,2,FALSE)*$B40*$A$2,0))+MAX(1,ROUND(INDEX(海突甲門診_總保費!$B$4:$GS$183,$A40,EO$56)*$A$2,0)+MAX(1,ROUND(INDEX(海突甲急診_總保費!$B$4:$GS$183,$A40,EO$56)*$A$2,0),0)))</f>
        <v>0</v>
      </c>
      <c r="EP40" s="94" t="b">
        <f ca="1">IF(EP$3&lt;&gt;0,MAX(1,ROUND(VLOOKUP(EP$3,費率表彙總!$L$4:$R$34,5,FALSE)*$B40*$A$2,0))+MAX(1,ROUND(INDEX(海突乙門診_總保費!$B$4:$GS$183,$A40,EP$56)*$A$2,0)+MAX(1,ROUND(INDEX(海突乙急診_總保費!$B$4:$GS$183,$A40,EP$56)*$A$2,0),0)))</f>
        <v>0</v>
      </c>
      <c r="EQ40" s="94">
        <f ca="1">ROUND(VLOOKUP(EQ$3,費率表彙總!$S$4:$T$34,2,FALSE)*$B40*$A$2,0)</f>
        <v>0</v>
      </c>
      <c r="ER40" s="94">
        <f ca="1">IF(ISNA(ER$3),0,ROUND(INDEX(旅遊不便費率!$B$5:$CA$184,$A40,ER$3)*$A$3,0))</f>
        <v>187</v>
      </c>
      <c r="ES40" s="94">
        <f ca="1">IF(ISNA(ES$3),0,ROUND(INDEX(旅遊不便費率!$B$5:$CA$184,$A40,ES$3)*$A$3,0))</f>
        <v>947</v>
      </c>
      <c r="ET40" s="94">
        <f ca="1">IF(ISNA(ET$3),0,ROUND(INDEX(旅遊不便費率!$B$5:$CA$184,$A40,ET$3)*$A$3,0))</f>
        <v>30</v>
      </c>
      <c r="EU40" s="94">
        <f ca="1">IF(ISNA(EU$3),0,ROUND(INDEX(旅遊不便費率!$B$5:$CA$184,$A40,EU$3)*$A$3,0))</f>
        <v>120</v>
      </c>
      <c r="EV40" s="95">
        <f t="shared" ca="1" si="19"/>
        <v>3100</v>
      </c>
      <c r="EW40" s="93">
        <f t="shared" ca="1" si="20"/>
        <v>1268</v>
      </c>
      <c r="EX40" s="94"/>
      <c r="EY40" s="94"/>
      <c r="EZ40" s="94">
        <f ca="1">ROUND(VLOOKUP(EZ$3,費率表彙總!$F$4:$G$404,2,FALSE)*$B40*$A$2,0)</f>
        <v>0</v>
      </c>
      <c r="FA40" s="94">
        <f ca="1">ROUND(VLOOKUP(FA$3,費率表彙總!$H$4:$I$804,2,FALSE)*$B40*$A$2,0)</f>
        <v>0</v>
      </c>
      <c r="FB40" s="94">
        <f ca="1">IF(ISNA(FB$56),0,ROUND(INDEX(實支實付_總保費!$B$4:$AE$183,$A40,FB$56)*$A$2,0))</f>
        <v>838</v>
      </c>
      <c r="FC40" s="94">
        <f ca="1">IF(ISNA(FC$56),0,ROUND(INDEX(重大燒燙傷_總保費!$B$4:$AE$183,$A40,FC$56)*$A$2,0))</f>
        <v>56</v>
      </c>
      <c r="FD40" s="94" t="b">
        <f ca="1">IF(FD$3&lt;&gt;0,MAX(1,ROUND(VLOOKUP(FD$3,費率表彙總!$L$4:$O$34,2,FALSE)*$B40*$A$2,0))+MAX(1,ROUND(INDEX(海突甲門診_總保費!$B$4:$GS$183,$A40,FD$56)*$A$2,0)+MAX(1,ROUND(INDEX(海突甲急診_總保費!$B$4:$GS$183,$A40,FD$56)*$A$2,0),0)))</f>
        <v>0</v>
      </c>
      <c r="FE40" s="94">
        <f ca="1">IF(FE$3&lt;&gt;0,MAX(1,ROUND(VLOOKUP(FE$3,費率表彙總!$L$4:$R$34,5,FALSE)*$B40*$A$2,0))+MAX(1,ROUND(INDEX(海突乙門診_總保費!$B$4:$GS$183,$A40,FE$56)*$A$2,0)+MAX(1,ROUND(INDEX(海突乙急診_總保費!$B$4:$GS$183,$A40,FE$56)*$A$2,0),0)))</f>
        <v>1965</v>
      </c>
      <c r="FF40" s="94">
        <f ca="1">ROUND(VLOOKUP(FF$3,費率表彙總!$S$4:$T$34,2,FALSE)*$B40*$A$2,0)</f>
        <v>0</v>
      </c>
      <c r="FG40" s="94">
        <f ca="1">IF(ISNA(FG$3),0,ROUND(INDEX(旅遊不便費率!$B$5:$CA$184,$A40,FG$3)*$A$3,0))</f>
        <v>187</v>
      </c>
      <c r="FH40" s="94">
        <f ca="1">IF(ISNA(FH$3),0,ROUND(INDEX(旅遊不便費率!$B$5:$CA$184,$A40,FH$3)*$A$3,0))</f>
        <v>1479</v>
      </c>
      <c r="FI40" s="94">
        <f ca="1">IF(ISNA(FI$3),0,ROUND(INDEX(旅遊不便費率!$B$5:$CA$184,$A40,FI$3)*$A$3,0))</f>
        <v>70</v>
      </c>
      <c r="FJ40" s="94">
        <f ca="1">IF(ISNA(FJ$3),0,ROUND(INDEX(旅遊不便費率!$B$5:$CA$184,$A40,FJ$3)*$A$3,0))</f>
        <v>228</v>
      </c>
      <c r="FK40" s="95">
        <f t="shared" ca="1" si="21"/>
        <v>6091</v>
      </c>
      <c r="FL40" s="93">
        <f t="shared" ca="1" si="22"/>
        <v>575</v>
      </c>
      <c r="FM40" s="94"/>
      <c r="FN40" s="94"/>
      <c r="FO40" s="94">
        <f ca="1">ROUND(VLOOKUP(FO$3,費率表彙總!$F$4:$G$404,2,FALSE)*$B40*$A$2,0)</f>
        <v>0</v>
      </c>
      <c r="FP40" s="94">
        <f ca="1">ROUND(VLOOKUP(FP$3,費率表彙總!$H$4:$I$804,2,FALSE)*$B40*$A$2,0)</f>
        <v>0</v>
      </c>
      <c r="FQ40" s="94">
        <f ca="1">IF(ISNA(FQ$56),0,ROUND(INDEX(實支實付_總保費!$B$4:$AE$183,$A40,FQ$56)*$A$2,0))</f>
        <v>182</v>
      </c>
      <c r="FR40" s="94">
        <f ca="1">IF(ISNA(FR$56),0,ROUND(INDEX(重大燒燙傷_總保費!$B$4:$AE$183,$A40,FR$56)*$A$2,0))</f>
        <v>12</v>
      </c>
      <c r="FS40" s="94" t="b">
        <f ca="1">IF(FS$3&lt;&gt;0,MAX(1,ROUND(VLOOKUP(FS$3,費率表彙總!$L$4:$O$34,2,FALSE)*$B40*$A$2,0))+MAX(1,ROUND(INDEX(海突甲門診_總保費!$B$4:$GS$183,$A40,FS$56)*$A$2,0)+MAX(1,ROUND(INDEX(海突甲急診_總保費!$B$4:$GS$183,$A40,FS$56)*$A$2,0),0)))</f>
        <v>0</v>
      </c>
      <c r="FT40" s="94">
        <f ca="1">IF(FT$3&lt;&gt;0,MAX(1,ROUND(VLOOKUP(FT$3,費率表彙總!$L$4:$R$34,5,FALSE)*$B40*$A$2,0))+MAX(1,ROUND(INDEX(海突乙門診_總保費!$B$4:$GS$183,$A40,FT$56)*$A$2,0)+MAX(1,ROUND(INDEX(海突乙急診_總保費!$B$4:$GS$183,$A40,FT$56)*$A$2,0),0)))</f>
        <v>1030</v>
      </c>
      <c r="FU40" s="94">
        <f ca="1">ROUND(VLOOKUP(FU$3,費率表彙總!$S$4:$T$34,2,FALSE)*$B40*$A$2,0)</f>
        <v>0</v>
      </c>
      <c r="FV40" s="94">
        <f ca="1">IF(ISNA(FV$3),0,ROUND(INDEX(旅遊不便費率!$B$5:$CA$184,$A40,FV$3)*$A$3,0))</f>
        <v>187</v>
      </c>
      <c r="FW40" s="94">
        <f ca="1">IF(ISNA(FW$3),0,ROUND(INDEX(旅遊不便費率!$B$5:$CA$184,$A40,FW$3)*$A$3,0))</f>
        <v>1479</v>
      </c>
      <c r="FX40" s="94">
        <f ca="1">IF(ISNA(FX$3),0,ROUND(INDEX(旅遊不便費率!$B$5:$CA$184,$A40,FX$3)*$A$3,0))</f>
        <v>70</v>
      </c>
      <c r="FY40" s="94">
        <f ca="1">IF(ISNA(FY$3),0,ROUND(INDEX(旅遊不便費率!$B$5:$CA$184,$A40,FY$3)*$A$3,0))</f>
        <v>228</v>
      </c>
      <c r="FZ40" s="95">
        <f t="shared" ca="1" si="23"/>
        <v>3763</v>
      </c>
      <c r="GA40" s="93">
        <f t="shared" ca="1" si="24"/>
        <v>929</v>
      </c>
      <c r="GB40" s="94"/>
      <c r="GC40" s="94"/>
      <c r="GD40" s="94">
        <f ca="1">ROUND(VLOOKUP(GD$3,費率表彙總!$F$4:$G$404,2,FALSE)*$B40*$A$2,0)</f>
        <v>0</v>
      </c>
      <c r="GE40" s="94">
        <f ca="1">ROUND(VLOOKUP(GE$3,費率表彙總!$H$4:$I$804,2,FALSE)*$B40*$A$2,0)</f>
        <v>0</v>
      </c>
      <c r="GF40" s="94">
        <f ca="1">IF(ISNA(GF$56),0,ROUND(INDEX(實支實付_總保費!$B$4:$AE$183,$A40,GF$56)*$A$2,0))</f>
        <v>295</v>
      </c>
      <c r="GG40" s="94">
        <f ca="1">IF(ISNA(GG$56),0,ROUND(INDEX(重大燒燙傷_總保費!$B$4:$AE$183,$A40,GG$56)*$A$2,0))</f>
        <v>20</v>
      </c>
      <c r="GH40" s="94" t="b">
        <f ca="1">IF(GH$3&lt;&gt;0,MAX(1,ROUND(VLOOKUP(GH$3,費率表彙總!$L$4:$O$34,2,FALSE)*$B40*$A$2,0))+MAX(1,ROUND(INDEX(海突甲門診_總保費!$B$4:$GS$183,$A40,GH$56)*$A$2,0)+MAX(1,ROUND(INDEX(海突甲急診_總保費!$B$4:$GS$183,$A40,GH$56)*$A$2,0),0)))</f>
        <v>0</v>
      </c>
      <c r="GI40" s="94">
        <f ca="1">IF(GI$3&lt;&gt;0,MAX(1,ROUND(VLOOKUP(GI$3,費率表彙總!$L$4:$R$34,5,FALSE)*$B40*$A$2,0))+MAX(1,ROUND(INDEX(海突乙門診_總保費!$B$4:$GS$183,$A40,GI$56)*$A$2,0)+MAX(1,ROUND(INDEX(海突乙急診_總保費!$B$4:$GS$183,$A40,GI$56)*$A$2,0),0)))</f>
        <v>1639</v>
      </c>
      <c r="GJ40" s="94">
        <f ca="1">ROUND(VLOOKUP(GJ$3,費率表彙總!$S$4:$T$34,2,FALSE)*$B40*$A$2,0)</f>
        <v>0</v>
      </c>
      <c r="GK40" s="94">
        <f ca="1">IF(ISNA(GK$3),0,ROUND(INDEX(旅遊不便費率!$B$5:$CA$184,$A40,GK$3)*$A$3,0))</f>
        <v>187</v>
      </c>
      <c r="GL40" s="94">
        <f ca="1">IF(ISNA(GL$3),0,ROUND(INDEX(旅遊不便費率!$B$5:$CA$184,$A40,GL$3)*$A$3,0))</f>
        <v>1479</v>
      </c>
      <c r="GM40" s="94">
        <f ca="1">IF(ISNA(GM$3),0,ROUND(INDEX(旅遊不便費率!$B$5:$CA$184,$A40,GM$3)*$A$3,0))</f>
        <v>70</v>
      </c>
      <c r="GN40" s="94">
        <f ca="1">IF(ISNA(GN$3),0,ROUND(INDEX(旅遊不便費率!$B$5:$CA$184,$A40,GN$3)*$A$3,0))</f>
        <v>228</v>
      </c>
      <c r="GO40" s="95">
        <f t="shared" ca="1" si="25"/>
        <v>4847</v>
      </c>
      <c r="GP40" s="93">
        <f t="shared" ca="1" si="26"/>
        <v>929</v>
      </c>
      <c r="GQ40" s="94"/>
      <c r="GR40" s="94"/>
      <c r="GS40" s="94">
        <f ca="1">ROUND(VLOOKUP(GS$3,費率表彙總!$F$4:$G$404,2,FALSE)*$B40*$A$2,0)</f>
        <v>0</v>
      </c>
      <c r="GT40" s="94">
        <f ca="1">ROUND(VLOOKUP(GT$3,費率表彙總!$H$4:$I$804,2,FALSE)*$B40*$A$2,0)</f>
        <v>0</v>
      </c>
      <c r="GU40" s="94">
        <f ca="1">IF(ISNA(GU$56),0,ROUND(INDEX(實支實付_總保費!$B$4:$AE$183,$A40,GU$56)*$A$2,0))</f>
        <v>555</v>
      </c>
      <c r="GV40" s="94">
        <f ca="1">IF(ISNA(GV$56),0,ROUND(INDEX(重大燒燙傷_總保費!$B$4:$AE$183,$A40,GV$56)*$A$2,0))</f>
        <v>37</v>
      </c>
      <c r="GW40" s="94" t="b">
        <f ca="1">IF(GW$3&lt;&gt;0,MAX(1,ROUND(VLOOKUP(GW$3,費率表彙總!$L$4:$O$34,2,FALSE)*$B40*$A$2,0))+MAX(1,ROUND(INDEX(海突甲門診_總保費!$B$4:$GS$183,$A40,GW$56)*$A$2,0)+MAX(1,ROUND(INDEX(海突甲急診_總保費!$B$4:$GS$183,$A40,GW$56)*$A$2,0),0)))</f>
        <v>0</v>
      </c>
      <c r="GX40" s="94">
        <f ca="1">IF(GX$3&lt;&gt;0,MAX(1,ROUND(VLOOKUP(GX$3,費率表彙總!$L$4:$R$34,5,FALSE)*$B40*$A$2,0))+MAX(1,ROUND(INDEX(海突乙門診_總保費!$B$4:$GS$183,$A40,GX$56)*$A$2,0)+MAX(1,ROUND(INDEX(海突乙急診_總保費!$B$4:$GS$183,$A40,GX$56)*$A$2,0),0)))</f>
        <v>1030</v>
      </c>
      <c r="GY40" s="94">
        <f ca="1">ROUND(VLOOKUP(GY$3,費率表彙總!$S$4:$T$34,2,FALSE)*$B40*$A$2,0)</f>
        <v>0</v>
      </c>
      <c r="GZ40" s="94">
        <f ca="1">IF(ISNA(GZ$3),0,ROUND(INDEX(旅遊不便費率!$B$5:$CA$184,$A40,GZ$3)*$A$3,0))</f>
        <v>187</v>
      </c>
      <c r="HA40" s="94">
        <f ca="1">IF(ISNA(HA$3),0,ROUND(INDEX(旅遊不便費率!$B$5:$CA$184,$A40,HA$3)*$A$3,0))</f>
        <v>1479</v>
      </c>
      <c r="HB40" s="94">
        <f ca="1">IF(ISNA(HB$3),0,ROUND(INDEX(旅遊不便費率!$B$5:$CA$184,$A40,HB$3)*$A$3,0))</f>
        <v>70</v>
      </c>
      <c r="HC40" s="94">
        <f ca="1">IF(ISNA(HC$3),0,ROUND(INDEX(旅遊不便費率!$B$5:$CA$184,$A40,HC$3)*$A$3,0))</f>
        <v>228</v>
      </c>
      <c r="HD40" s="95">
        <f t="shared" ca="1" si="27"/>
        <v>4515</v>
      </c>
      <c r="HE40" s="93">
        <f t="shared" ca="1" si="28"/>
        <v>929</v>
      </c>
      <c r="HF40" s="94"/>
      <c r="HG40" s="94"/>
      <c r="HH40" s="94">
        <f ca="1">ROUND(VLOOKUP(HH$3,費率表彙總!$F$4:$G$404,2,FALSE)*$B40*$A$2,0)</f>
        <v>0</v>
      </c>
      <c r="HI40" s="94">
        <f ca="1">ROUND(VLOOKUP(HI$3,費率表彙總!$H$4:$I$804,2,FALSE)*$B40*$A$2,0)</f>
        <v>0</v>
      </c>
      <c r="HJ40" s="94">
        <f ca="1">IF(ISNA(HJ$56),0,ROUND(INDEX(實支實付_總保費!$B$4:$AE$183,$A40,HJ$56)*$A$2,0))</f>
        <v>555</v>
      </c>
      <c r="HK40" s="94">
        <f ca="1">IF(ISNA(HK$56),0,ROUND(INDEX(重大燒燙傷_總保費!$B$4:$AE$183,$A40,HK$56)*$A$2,0))</f>
        <v>37</v>
      </c>
      <c r="HL40" s="94" t="b">
        <f ca="1">IF(HL$3&lt;&gt;0,MAX(1,ROUND(VLOOKUP(HL$3,費率表彙總!$L$4:$O$34,2,FALSE)*$B40*$A$2,0))+MAX(1,ROUND(INDEX(海突甲門診_總保費!$B$4:$GS$183,$A40,HL$56)*$A$2,0)+MAX(1,ROUND(INDEX(海突甲急診_總保費!$B$4:$GS$183,$A40,HL$56)*$A$2,0),0)))</f>
        <v>0</v>
      </c>
      <c r="HM40" s="94">
        <f ca="1">IF(HM$3&lt;&gt;0,MAX(1,ROUND(VLOOKUP(HM$3,費率表彙總!$L$4:$R$34,5,FALSE)*$B40*$A$2,0))+MAX(1,ROUND(INDEX(海突乙門診_總保費!$B$4:$GS$183,$A40,HM$56)*$A$2,0)+MAX(1,ROUND(INDEX(海突乙急診_總保費!$B$4:$GS$183,$A40,HM$56)*$A$2,0),0)))</f>
        <v>1030</v>
      </c>
      <c r="HN40" s="94">
        <f ca="1">ROUND(VLOOKUP(HN$3,費率表彙總!$S$4:$T$34,2,FALSE)*$B40*$A$2,0)</f>
        <v>0</v>
      </c>
      <c r="HO40" s="94">
        <f ca="1">IF(ISNA(HO$3),0,ROUND(INDEX(旅遊不便費率!$B$5:$CA$184,$A40,HO$3)*$A$3,0))</f>
        <v>187</v>
      </c>
      <c r="HP40" s="94">
        <f ca="1">IF(ISNA(HP$3),0,ROUND(INDEX(旅遊不便費率!$B$5:$CA$184,$A40,HP$3)*$A$3,0))</f>
        <v>1479</v>
      </c>
      <c r="HQ40" s="94">
        <f ca="1">IF(ISNA(HQ$3),0,ROUND(INDEX(旅遊不便費率!$B$5:$CA$184,$A40,HQ$3)*$A$3,0))</f>
        <v>70</v>
      </c>
      <c r="HR40" s="94">
        <f ca="1">IF(ISNA(HR$3),0,ROUND(INDEX(旅遊不便費率!$B$5:$CA$184,$A40,HR$3)*$A$3,0))</f>
        <v>228</v>
      </c>
      <c r="HS40" s="95">
        <f t="shared" ca="1" si="29"/>
        <v>4515</v>
      </c>
    </row>
    <row r="41" spans="1:227">
      <c r="A41" s="83">
        <v>70</v>
      </c>
      <c r="B41" s="104">
        <f>VLOOKUP(A41,費率表彙總!$A$4:$B$183,2,FALSE)</f>
        <v>0.63800000000000001</v>
      </c>
      <c r="C41" s="93">
        <f t="shared" ca="1" si="0"/>
        <v>622</v>
      </c>
      <c r="D41" s="94"/>
      <c r="E41" s="94"/>
      <c r="F41" s="94">
        <f ca="1">ROUND(VLOOKUP(F$3,費率表彙總!$F$4:$G$404,2,FALSE)*$B41*$A$2,0)</f>
        <v>0</v>
      </c>
      <c r="G41" s="94">
        <f ca="1">ROUND(VLOOKUP(G$3,費率表彙總!$H$4:$I$804,2,FALSE)*$B41*$A$2,0)</f>
        <v>0</v>
      </c>
      <c r="H41" s="94">
        <f ca="1">IF(ISNA(H$56),0,ROUND(INDEX(實支實付_總保費!$B$4:$AE$183,$A41,H$56)*$A$2,0))</f>
        <v>0</v>
      </c>
      <c r="I41" s="94">
        <f ca="1">IF(ISNA(I$56),0,ROUND(INDEX(重大燒燙傷_總保費!$B$4:$AE$183,$A41,I$56)*$A$2,0))</f>
        <v>0</v>
      </c>
      <c r="J41" s="94" t="b">
        <f ca="1">IF(J$3&lt;&gt;0,MAX(1,ROUND(VLOOKUP(J$3,費率表彙總!$L$4:$O$34,2,FALSE)*$B41*$A$2,0))+MAX(1,ROUND(INDEX(海突甲門診_總保費!$B$4:$GS$183,$A41,J$56)*$A$2,0)+MAX(1,ROUND(INDEX(海突甲急診_總保費!$B$4:$GS$183,$A41,J$56)*$A$2,0),0)))</f>
        <v>0</v>
      </c>
      <c r="K41" s="94">
        <f ca="1">IF(K$3&lt;&gt;0,MAX(1,ROUND(VLOOKUP(K$3,費率表彙總!$L$4:$R$34,5,FALSE)*$B41*$A$2,0))+MAX(1,ROUND(INDEX(海突乙門診_總保費!$B$4:$GS$183,$A41,K$56)*$A$2,0)+MAX(1,ROUND(INDEX(海突乙急診_總保費!$B$4:$GS$183,$A41,K$56)*$A$2,0),0)))</f>
        <v>580</v>
      </c>
      <c r="L41" s="94">
        <f ca="1">ROUND(VLOOKUP(L$3,費率表彙總!$S$4:$T$34,2,FALSE)*$B41*$A$2,0)</f>
        <v>0</v>
      </c>
      <c r="M41" s="94">
        <f ca="1">IF(ISNA(M$3),0,ROUND(INDEX(旅遊不便費率!$B$5:$CA$184,$A41,M$3)*$A$3,0))</f>
        <v>0</v>
      </c>
      <c r="N41" s="94">
        <f ca="1">IF(ISNA(N$3),0,ROUND(INDEX(旅遊不便費率!$B$5:$CA$184,$A41,N$3)*$A$3,0))</f>
        <v>0</v>
      </c>
      <c r="O41" s="94">
        <f ca="1">IF(ISNA(O$3),0,ROUND(INDEX(旅遊不便費率!$B$5:$CA$184,$A41,O$3)*$A$3,0))</f>
        <v>0</v>
      </c>
      <c r="P41" s="94">
        <f ca="1">IF(ISNA(P$3),0,ROUND(INDEX(旅遊不便費率!$B$5:$CA$184,$A41,P$3)*$A$3,0))</f>
        <v>0</v>
      </c>
      <c r="Q41" s="95">
        <f t="shared" ca="1" si="1"/>
        <v>1202</v>
      </c>
      <c r="R41" s="93">
        <f t="shared" ca="1" si="2"/>
        <v>622</v>
      </c>
      <c r="S41" s="94"/>
      <c r="T41" s="94"/>
      <c r="U41" s="94">
        <f ca="1">ROUND(VLOOKUP(U$3,費率表彙總!$F$4:$G$404,2,FALSE)*$B41*$A$2,0)</f>
        <v>0</v>
      </c>
      <c r="V41" s="94">
        <f ca="1">ROUND(VLOOKUP(V$3,費率表彙總!$H$4:$I$804,2,FALSE)*$B41*$A$2,0)</f>
        <v>0</v>
      </c>
      <c r="W41" s="94">
        <f ca="1">IF(ISNA(W$56),0,ROUND(INDEX(實支實付_總保費!$B$4:$AE$183,$A41,W$56)*$A$2,0))</f>
        <v>0</v>
      </c>
      <c r="X41" s="94">
        <f ca="1">IF(ISNA(X$56),0,ROUND(INDEX(重大燒燙傷_總保費!$B$4:$AE$183,$A41,X$56)*$A$2,0))</f>
        <v>0</v>
      </c>
      <c r="Y41" s="94" t="b">
        <f ca="1">IF(Y$3&lt;&gt;0,MAX(1,ROUND(VLOOKUP(Y$3,費率表彙總!$L$4:$O$34,2,FALSE)*$B41*$A$2,0))+MAX(1,ROUND(INDEX(海突甲門診_總保費!$B$4:$GS$183,$A41,Y$56)*$A$2,0)+MAX(1,ROUND(INDEX(海突甲急診_總保費!$B$4:$GS$183,$A41,Y$56)*$A$2,0),0)))</f>
        <v>0</v>
      </c>
      <c r="Z41" s="94">
        <f ca="1">IF(Z$3&lt;&gt;0,MAX(1,ROUND(VLOOKUP(Z$3,費率表彙總!$L$4:$R$34,5,FALSE)*$B41*$A$2,0))+MAX(1,ROUND(INDEX(海突乙門診_總保費!$B$4:$GS$183,$A41,Z$56)*$A$2,0)+MAX(1,ROUND(INDEX(海突乙急診_總保費!$B$4:$GS$183,$A41,Z$56)*$A$2,0),0)))</f>
        <v>580</v>
      </c>
      <c r="AA41" s="94">
        <f ca="1">ROUND(VLOOKUP(AA$3,費率表彙總!$S$4:$T$34,2,FALSE)*$B41*$A$2,0)</f>
        <v>0</v>
      </c>
      <c r="AB41" s="94">
        <f ca="1">IF(ISNA(AB$3),0,ROUND(INDEX(旅遊不便費率!$B$5:$CA$184,$A41,AB$3)*$A$3,0))</f>
        <v>0</v>
      </c>
      <c r="AC41" s="94">
        <f ca="1">IF(ISNA(AC$3),0,ROUND(INDEX(旅遊不便費率!$B$5:$CA$184,$A41,AC$3)*$A$3,0))</f>
        <v>0</v>
      </c>
      <c r="AD41" s="94">
        <f ca="1">IF(ISNA(AD$3),0,ROUND(INDEX(旅遊不便費率!$B$5:$CA$184,$A41,AD$3)*$A$3,0))</f>
        <v>0</v>
      </c>
      <c r="AE41" s="94">
        <f ca="1">IF(ISNA(AE$3),0,ROUND(INDEX(旅遊不便費率!$B$5:$CA$184,$A41,AE$3)*$A$3,0))</f>
        <v>0</v>
      </c>
      <c r="AF41" s="95">
        <f t="shared" ca="1" si="3"/>
        <v>1202</v>
      </c>
      <c r="AG41" s="93">
        <f t="shared" ca="1" si="4"/>
        <v>1005</v>
      </c>
      <c r="AH41" s="94"/>
      <c r="AI41" s="94"/>
      <c r="AJ41" s="94">
        <f ca="1">ROUND(VLOOKUP(AJ$3,費率表彙總!$F$4:$G$404,2,FALSE)*$B41*$A$2,0)</f>
        <v>0</v>
      </c>
      <c r="AK41" s="94">
        <f ca="1">ROUND(VLOOKUP(AK$3,費率表彙總!$H$4:$I$804,2,FALSE)*$B41*$A$2,0)</f>
        <v>0</v>
      </c>
      <c r="AL41" s="94">
        <f ca="1">IF(ISNA(AL$56),0,ROUND(INDEX(實支實付_總保費!$B$4:$AE$183,$A41,AL$56)*$A$2,0))</f>
        <v>0</v>
      </c>
      <c r="AM41" s="94">
        <f ca="1">IF(ISNA(AM$56),0,ROUND(INDEX(重大燒燙傷_總保費!$B$4:$AE$183,$A41,AM$56)*$A$2,0))</f>
        <v>0</v>
      </c>
      <c r="AN41" s="94" t="b">
        <f ca="1">IF(AN$3&lt;&gt;0,MAX(1,ROUND(VLOOKUP(AN$3,費率表彙總!$L$4:$O$34,2,FALSE)*$B41*$A$2,0))+MAX(1,ROUND(INDEX(海突甲門診_總保費!$B$4:$GS$183,$A41,AN$56)*$A$2,0)+MAX(1,ROUND(INDEX(海突甲急診_總保費!$B$4:$GS$183,$A41,AN$56)*$A$2,0),0)))</f>
        <v>0</v>
      </c>
      <c r="AO41" s="94">
        <f ca="1">IF(AO$3&lt;&gt;0,MAX(1,ROUND(VLOOKUP(AO$3,費率表彙總!$L$4:$R$34,5,FALSE)*$B41*$A$2,0))+MAX(1,ROUND(INDEX(海突乙門診_總保費!$B$4:$GS$183,$A41,AO$56)*$A$2,0)+MAX(1,ROUND(INDEX(海突乙急診_總保費!$B$4:$GS$183,$A41,AO$56)*$A$2,0),0)))</f>
        <v>940</v>
      </c>
      <c r="AP41" s="94">
        <f ca="1">ROUND(VLOOKUP(AP$3,費率表彙總!$S$4:$T$34,2,FALSE)*$B41*$A$2,0)</f>
        <v>0</v>
      </c>
      <c r="AQ41" s="94">
        <f ca="1">IF(ISNA(AQ$3),0,ROUND(INDEX(旅遊不便費率!$B$5:$CA$184,$A41,AQ$3)*$A$3,0))</f>
        <v>0</v>
      </c>
      <c r="AR41" s="94">
        <f ca="1">IF(ISNA(AR$3),0,ROUND(INDEX(旅遊不便費率!$B$5:$CA$184,$A41,AR$3)*$A$3,0))</f>
        <v>0</v>
      </c>
      <c r="AS41" s="94">
        <f ca="1">IF(ISNA(AS$3),0,ROUND(INDEX(旅遊不便費率!$B$5:$CA$184,$A41,AS$3)*$A$3,0))</f>
        <v>0</v>
      </c>
      <c r="AT41" s="94">
        <f ca="1">IF(ISNA(AT$3),0,ROUND(INDEX(旅遊不便費率!$B$5:$CA$184,$A41,AT$3)*$A$3,0))</f>
        <v>0</v>
      </c>
      <c r="AU41" s="95">
        <f t="shared" ca="1" si="5"/>
        <v>1945</v>
      </c>
      <c r="AV41" s="93">
        <f t="shared" ca="1" si="6"/>
        <v>1547</v>
      </c>
      <c r="AW41" s="94"/>
      <c r="AX41" s="94"/>
      <c r="AY41" s="94">
        <f ca="1">ROUND(VLOOKUP(AY$3,費率表彙總!$F$4:$G$404,2,FALSE)*$B41*$A$2,0)</f>
        <v>0</v>
      </c>
      <c r="AZ41" s="94">
        <f ca="1">ROUND(VLOOKUP(AZ$3,費率表彙總!$H$4:$I$804,2,FALSE)*$B41*$A$2,0)</f>
        <v>0</v>
      </c>
      <c r="BA41" s="94">
        <f ca="1">IF(ISNA(BA$56),0,ROUND(INDEX(實支實付_總保費!$B$4:$AE$183,$A41,BA$56)*$A$2,0))</f>
        <v>0</v>
      </c>
      <c r="BB41" s="94">
        <f ca="1">IF(ISNA(BB$56),0,ROUND(INDEX(重大燒燙傷_總保費!$B$4:$AE$183,$A41,BB$56)*$A$2,0))</f>
        <v>0</v>
      </c>
      <c r="BC41" s="94" t="b">
        <f ca="1">IF(BC$3&lt;&gt;0,MAX(1,ROUND(VLOOKUP(BC$3,費率表彙總!$L$4:$O$34,2,FALSE)*$B41*$A$2,0))+MAX(1,ROUND(INDEX(海突甲門診_總保費!$B$4:$GS$183,$A41,BC$56)*$A$2,0)+MAX(1,ROUND(INDEX(海突甲急診_總保費!$B$4:$GS$183,$A41,BC$56)*$A$2,0),0)))</f>
        <v>0</v>
      </c>
      <c r="BD41" s="94">
        <f ca="1">IF(BD$3&lt;&gt;0,MAX(1,ROUND(VLOOKUP(BD$3,費率表彙總!$L$4:$R$34,5,FALSE)*$B41*$A$2,0))+MAX(1,ROUND(INDEX(海突乙門診_總保費!$B$4:$GS$183,$A41,BD$56)*$A$2,0)+MAX(1,ROUND(INDEX(海突乙急診_總保費!$B$4:$GS$183,$A41,BD$56)*$A$2,0),0)))</f>
        <v>1450</v>
      </c>
      <c r="BE41" s="94">
        <f ca="1">ROUND(VLOOKUP(BE$3,費率表彙總!$S$4:$T$34,2,FALSE)*$B41*$A$2,0)</f>
        <v>0</v>
      </c>
      <c r="BF41" s="94">
        <f ca="1">IF(ISNA(BF$3),0,ROUND(INDEX(旅遊不便費率!$B$5:$CA$184,$A41,BF$3)*$A$3,0))</f>
        <v>0</v>
      </c>
      <c r="BG41" s="94">
        <f ca="1">IF(ISNA(BG$3),0,ROUND(INDEX(旅遊不便費率!$B$5:$CA$184,$A41,BG$3)*$A$3,0))</f>
        <v>0</v>
      </c>
      <c r="BH41" s="94">
        <f ca="1">IF(ISNA(BH$3),0,ROUND(INDEX(旅遊不便費率!$B$5:$CA$184,$A41,BH$3)*$A$3,0))</f>
        <v>0</v>
      </c>
      <c r="BI41" s="94">
        <f ca="1">IF(ISNA(BI$3),0,ROUND(INDEX(旅遊不便費率!$B$5:$CA$184,$A41,BI$3)*$A$3,0))</f>
        <v>0</v>
      </c>
      <c r="BJ41" s="95">
        <f t="shared" ca="1" si="7"/>
        <v>2997</v>
      </c>
      <c r="BK41" s="93">
        <f t="shared" ca="1" si="8"/>
        <v>1889</v>
      </c>
      <c r="BL41" s="94"/>
      <c r="BM41" s="94"/>
      <c r="BN41" s="94">
        <f ca="1">ROUND(VLOOKUP(BN$3,費率表彙總!$F$4:$G$404,2,FALSE)*$B41*$A$2,0)</f>
        <v>0</v>
      </c>
      <c r="BO41" s="94">
        <f ca="1">ROUND(VLOOKUP(BO$3,費率表彙總!$H$4:$I$804,2,FALSE)*$B41*$A$2,0)</f>
        <v>0</v>
      </c>
      <c r="BP41" s="94">
        <f ca="1">IF(ISNA(BP$56),0,ROUND(INDEX(實支實付_總保費!$B$4:$AE$183,$A41,BP$56)*$A$2,0))</f>
        <v>0</v>
      </c>
      <c r="BQ41" s="94">
        <f ca="1">IF(ISNA(BQ$56),0,ROUND(INDEX(重大燒燙傷_總保費!$B$4:$AE$183,$A41,BQ$56)*$A$2,0))</f>
        <v>0</v>
      </c>
      <c r="BR41" s="94" t="b">
        <f ca="1">IF(BR$3&lt;&gt;0,MAX(1,ROUND(VLOOKUP(BR$3,費率表彙總!$L$4:$O$34,2,FALSE)*$B41*$A$2,0))+MAX(1,ROUND(INDEX(海突甲門診_總保費!$B$4:$GS$183,$A41,BR$56)*$A$2,0)+MAX(1,ROUND(INDEX(海突甲急診_總保費!$B$4:$GS$183,$A41,BR$56)*$A$2,0),0)))</f>
        <v>0</v>
      </c>
      <c r="BS41" s="94">
        <f ca="1">IF(BS$3&lt;&gt;0,MAX(1,ROUND(VLOOKUP(BS$3,費率表彙總!$L$4:$R$34,5,FALSE)*$B41*$A$2,0))+MAX(1,ROUND(INDEX(海突乙門診_總保費!$B$4:$GS$183,$A41,BS$56)*$A$2,0)+MAX(1,ROUND(INDEX(海突乙急診_總保費!$B$4:$GS$183,$A41,BS$56)*$A$2,0),0)))</f>
        <v>1769</v>
      </c>
      <c r="BT41" s="94">
        <f ca="1">ROUND(VLOOKUP(BT$3,費率表彙總!$S$4:$T$34,2,FALSE)*$B41*$A$2,0)</f>
        <v>0</v>
      </c>
      <c r="BU41" s="94">
        <f ca="1">IF(ISNA(BU$3),0,ROUND(INDEX(旅遊不便費率!$B$5:$CA$184,$A41,BU$3)*$A$3,0))</f>
        <v>0</v>
      </c>
      <c r="BV41" s="94">
        <f ca="1">IF(ISNA(BV$3),0,ROUND(INDEX(旅遊不便費率!$B$5:$CA$184,$A41,BV$3)*$A$3,0))</f>
        <v>0</v>
      </c>
      <c r="BW41" s="94">
        <f ca="1">IF(ISNA(BW$3),0,ROUND(INDEX(旅遊不便費率!$B$5:$CA$184,$A41,BW$3)*$A$3,0))</f>
        <v>0</v>
      </c>
      <c r="BX41" s="94">
        <f ca="1">IF(ISNA(BX$3),0,ROUND(INDEX(旅遊不便費率!$B$5:$CA$184,$A41,BX$3)*$A$3,0))</f>
        <v>0</v>
      </c>
      <c r="BY41" s="95">
        <f t="shared" ca="1" si="9"/>
        <v>3658</v>
      </c>
      <c r="BZ41" s="93">
        <f t="shared" ca="1" si="10"/>
        <v>424</v>
      </c>
      <c r="CA41" s="94"/>
      <c r="CB41" s="94"/>
      <c r="CC41" s="94">
        <f ca="1">ROUND(VLOOKUP(CC$3,費率表彙總!$F$4:$G$404,2,FALSE)*$B41*$A$2,0)</f>
        <v>0</v>
      </c>
      <c r="CD41" s="94">
        <f ca="1">ROUND(VLOOKUP(CD$3,費率表彙總!$H$4:$I$804,2,FALSE)*$B41*$A$2,0)</f>
        <v>0</v>
      </c>
      <c r="CE41" s="94">
        <f ca="1">IF(ISNA(CE$56),0,ROUND(INDEX(實支實付_總保費!$B$4:$AE$183,$A41,CE$56)*$A$2,0))</f>
        <v>71</v>
      </c>
      <c r="CF41" s="94">
        <f ca="1">IF(ISNA(CF$56),0,ROUND(INDEX(重大燒燙傷_總保費!$B$4:$AE$183,$A41,CF$56)*$A$2,0))</f>
        <v>5</v>
      </c>
      <c r="CG41" s="94" t="b">
        <f ca="1">IF(CG$3&lt;&gt;0,MAX(1,ROUND(VLOOKUP(CG$3,費率表彙總!$L$4:$O$34,2,FALSE)*$B41*$A$2,0))+MAX(1,ROUND(INDEX(海突甲門診_總保費!$B$4:$GS$183,$A41,CG$56)*$A$2,0)+MAX(1,ROUND(INDEX(海突甲急診_總保費!$B$4:$GS$183,$A41,CG$56)*$A$2,0),0)))</f>
        <v>0</v>
      </c>
      <c r="CH41" s="94" t="b">
        <f ca="1">IF(CH$3&lt;&gt;0,MAX(1,ROUND(VLOOKUP(CH$3,費率表彙總!$L$4:$R$34,5,FALSE)*$B41*$A$2,0))+MAX(1,ROUND(INDEX(海突乙門診_總保費!$B$4:$GS$183,$A41,CH$56)*$A$2,0)+MAX(1,ROUND(INDEX(海突乙急診_總保費!$B$4:$GS$183,$A41,CH$56)*$A$2,0),0)))</f>
        <v>0</v>
      </c>
      <c r="CI41" s="94">
        <f ca="1">ROUND(VLOOKUP(CI$3,費率表彙總!$S$4:$T$34,2,FALSE)*$B41*$A$2,0)</f>
        <v>0</v>
      </c>
      <c r="CJ41" s="94">
        <f ca="1">IF(ISNA(CJ$3),0,ROUND(INDEX(旅遊不便費率!$B$5:$CA$184,$A41,CJ$3)*$A$3,0))</f>
        <v>202</v>
      </c>
      <c r="CK41" s="94">
        <f ca="1">IF(ISNA(CK$3),0,ROUND(INDEX(旅遊不便費率!$B$5:$CA$184,$A41,CK$3)*$A$3,0))</f>
        <v>1024</v>
      </c>
      <c r="CL41" s="94">
        <f ca="1">IF(ISNA(CL$3),0,ROUND(INDEX(旅遊不便費率!$B$5:$CA$184,$A41,CL$3)*$A$3,0))</f>
        <v>32</v>
      </c>
      <c r="CM41" s="94">
        <f ca="1">IF(ISNA(CM$3),0,ROUND(INDEX(旅遊不便費率!$B$5:$CA$184,$A41,CM$3)*$A$3,0))</f>
        <v>129</v>
      </c>
      <c r="CN41" s="95">
        <f t="shared" ca="1" si="11"/>
        <v>1887</v>
      </c>
      <c r="CO41" s="93">
        <f t="shared" ca="1" si="12"/>
        <v>622</v>
      </c>
      <c r="CP41" s="94"/>
      <c r="CQ41" s="94"/>
      <c r="CR41" s="94">
        <f ca="1">ROUND(VLOOKUP(CR$3,費率表彙總!$F$4:$G$404,2,FALSE)*$B41*$A$2,0)</f>
        <v>0</v>
      </c>
      <c r="CS41" s="94">
        <f ca="1">ROUND(VLOOKUP(CS$3,費率表彙總!$H$4:$I$804,2,FALSE)*$B41*$A$2,0)</f>
        <v>0</v>
      </c>
      <c r="CT41" s="94">
        <f ca="1">IF(ISNA(CT$56),0,ROUND(INDEX(實支實付_總保費!$B$4:$AE$183,$A41,CT$56)*$A$2,0))</f>
        <v>71</v>
      </c>
      <c r="CU41" s="94">
        <f ca="1">IF(ISNA(CU$56),0,ROUND(INDEX(重大燒燙傷_總保費!$B$4:$AE$183,$A41,CU$56)*$A$2,0))</f>
        <v>5</v>
      </c>
      <c r="CV41" s="94" t="b">
        <f ca="1">IF(CV$3&lt;&gt;0,MAX(1,ROUND(VLOOKUP(CV$3,費率表彙總!$L$4:$O$34,2,FALSE)*$B41*$A$2,0))+MAX(1,ROUND(INDEX(海突甲門診_總保費!$B$4:$GS$183,$A41,CV$56)*$A$2,0)+MAX(1,ROUND(INDEX(海突甲急診_總保費!$B$4:$GS$183,$A41,CV$56)*$A$2,0),0)))</f>
        <v>0</v>
      </c>
      <c r="CW41" s="94" t="b">
        <f ca="1">IF(CW$3&lt;&gt;0,MAX(1,ROUND(VLOOKUP(CW$3,費率表彙總!$L$4:$R$34,5,FALSE)*$B41*$A$2,0))+MAX(1,ROUND(INDEX(海突乙門診_總保費!$B$4:$GS$183,$A41,CW$56)*$A$2,0)+MAX(1,ROUND(INDEX(海突乙急診_總保費!$B$4:$GS$183,$A41,CW$56)*$A$2,0),0)))</f>
        <v>0</v>
      </c>
      <c r="CX41" s="94">
        <f ca="1">ROUND(VLOOKUP(CX$3,費率表彙總!$S$4:$T$34,2,FALSE)*$B41*$A$2,0)</f>
        <v>0</v>
      </c>
      <c r="CY41" s="94">
        <f ca="1">IF(ISNA(CY$3),0,ROUND(INDEX(旅遊不便費率!$B$5:$CA$184,$A41,CY$3)*$A$3,0))</f>
        <v>202</v>
      </c>
      <c r="CZ41" s="94">
        <f ca="1">IF(ISNA(CZ$3),0,ROUND(INDEX(旅遊不便費率!$B$5:$CA$184,$A41,CZ$3)*$A$3,0))</f>
        <v>1024</v>
      </c>
      <c r="DA41" s="94">
        <f ca="1">IF(ISNA(DA$3),0,ROUND(INDEX(旅遊不便費率!$B$5:$CA$184,$A41,DA$3)*$A$3,0))</f>
        <v>32</v>
      </c>
      <c r="DB41" s="94">
        <f ca="1">IF(ISNA(DB$3),0,ROUND(INDEX(旅遊不便費率!$B$5:$CA$184,$A41,DB$3)*$A$3,0))</f>
        <v>129</v>
      </c>
      <c r="DC41" s="95">
        <f t="shared" ca="1" si="13"/>
        <v>2085</v>
      </c>
      <c r="DD41" s="93">
        <f t="shared" ca="1" si="14"/>
        <v>1005</v>
      </c>
      <c r="DE41" s="94"/>
      <c r="DF41" s="94"/>
      <c r="DG41" s="94">
        <f ca="1">ROUND(VLOOKUP(DG$3,費率表彙總!$F$4:$G$404,2,FALSE)*$B41*$A$2,0)</f>
        <v>0</v>
      </c>
      <c r="DH41" s="94">
        <f ca="1">ROUND(VLOOKUP(DH$3,費率表彙總!$H$4:$I$804,2,FALSE)*$B41*$A$2,0)</f>
        <v>0</v>
      </c>
      <c r="DI41" s="94">
        <f ca="1">IF(ISNA(DI$56),0,ROUND(INDEX(實支實付_總保費!$B$4:$AE$183,$A41,DI$56)*$A$2,0))</f>
        <v>71</v>
      </c>
      <c r="DJ41" s="94">
        <f ca="1">IF(ISNA(DJ$56),0,ROUND(INDEX(重大燒燙傷_總保費!$B$4:$AE$183,$A41,DJ$56)*$A$2,0))</f>
        <v>5</v>
      </c>
      <c r="DK41" s="94" t="b">
        <f ca="1">IF(DK$3&lt;&gt;0,MAX(1,ROUND(VLOOKUP(DK$3,費率表彙總!$L$4:$O$34,2,FALSE)*$B41*$A$2,0))+MAX(1,ROUND(INDEX(海突甲門診_總保費!$B$4:$GS$183,$A41,DK$56)*$A$2,0)+MAX(1,ROUND(INDEX(海突甲急診_總保費!$B$4:$GS$183,$A41,DK$56)*$A$2,0),0)))</f>
        <v>0</v>
      </c>
      <c r="DL41" s="94" t="b">
        <f ca="1">IF(DL$3&lt;&gt;0,MAX(1,ROUND(VLOOKUP(DL$3,費率表彙總!$L$4:$R$34,5,FALSE)*$B41*$A$2,0))+MAX(1,ROUND(INDEX(海突乙門診_總保費!$B$4:$GS$183,$A41,DL$56)*$A$2,0)+MAX(1,ROUND(INDEX(海突乙急診_總保費!$B$4:$GS$183,$A41,DL$56)*$A$2,0),0)))</f>
        <v>0</v>
      </c>
      <c r="DM41" s="94">
        <f ca="1">ROUND(VLOOKUP(DM$3,費率表彙總!$S$4:$T$34,2,FALSE)*$B41*$A$2,0)</f>
        <v>0</v>
      </c>
      <c r="DN41" s="94">
        <f ca="1">IF(ISNA(DN$3),0,ROUND(INDEX(旅遊不便費率!$B$5:$CA$184,$A41,DN$3)*$A$3,0))</f>
        <v>202</v>
      </c>
      <c r="DO41" s="94">
        <f ca="1">IF(ISNA(DO$3),0,ROUND(INDEX(旅遊不便費率!$B$5:$CA$184,$A41,DO$3)*$A$3,0))</f>
        <v>1024</v>
      </c>
      <c r="DP41" s="94">
        <f ca="1">IF(ISNA(DP$3),0,ROUND(INDEX(旅遊不便費率!$B$5:$CA$184,$A41,DP$3)*$A$3,0))</f>
        <v>32</v>
      </c>
      <c r="DQ41" s="94">
        <f ca="1">IF(ISNA(DQ$3),0,ROUND(INDEX(旅遊不便費率!$B$5:$CA$184,$A41,DQ$3)*$A$3,0))</f>
        <v>129</v>
      </c>
      <c r="DR41" s="95">
        <f t="shared" ca="1" si="15"/>
        <v>2468</v>
      </c>
      <c r="DS41" s="93">
        <f t="shared" ca="1" si="16"/>
        <v>1547</v>
      </c>
      <c r="DT41" s="94"/>
      <c r="DU41" s="94"/>
      <c r="DV41" s="94">
        <f ca="1">ROUND(VLOOKUP(DV$3,費率表彙總!$F$4:$G$404,2,FALSE)*$B41*$A$2,0)</f>
        <v>0</v>
      </c>
      <c r="DW41" s="94">
        <f ca="1">ROUND(VLOOKUP(DW$3,費率表彙總!$H$4:$I$804,2,FALSE)*$B41*$A$2,0)</f>
        <v>0</v>
      </c>
      <c r="DX41" s="94">
        <f ca="1">IF(ISNA(DX$56),0,ROUND(INDEX(實支實付_總保費!$B$4:$AE$183,$A41,DX$56)*$A$2,0))</f>
        <v>71</v>
      </c>
      <c r="DY41" s="94">
        <f ca="1">IF(ISNA(DY$56),0,ROUND(INDEX(重大燒燙傷_總保費!$B$4:$AE$183,$A41,DY$56)*$A$2,0))</f>
        <v>5</v>
      </c>
      <c r="DZ41" s="94" t="b">
        <f ca="1">IF(DZ$3&lt;&gt;0,MAX(1,ROUND(VLOOKUP(DZ$3,費率表彙總!$L$4:$O$34,2,FALSE)*$B41*$A$2,0))+MAX(1,ROUND(INDEX(海突甲門診_總保費!$B$4:$GS$183,$A41,DZ$56)*$A$2,0)+MAX(1,ROUND(INDEX(海突甲急診_總保費!$B$4:$GS$183,$A41,DZ$56)*$A$2,0),0)))</f>
        <v>0</v>
      </c>
      <c r="EA41" s="94" t="b">
        <f ca="1">IF(EA$3&lt;&gt;0,MAX(1,ROUND(VLOOKUP(EA$3,費率表彙總!$L$4:$R$34,5,FALSE)*$B41*$A$2,0))+MAX(1,ROUND(INDEX(海突乙門診_總保費!$B$4:$GS$183,$A41,EA$56)*$A$2,0)+MAX(1,ROUND(INDEX(海突乙急診_總保費!$B$4:$GS$183,$A41,EA$56)*$A$2,0),0)))</f>
        <v>0</v>
      </c>
      <c r="EB41" s="94">
        <f ca="1">ROUND(VLOOKUP(EB$3,費率表彙總!$S$4:$T$34,2,FALSE)*$B41*$A$2,0)</f>
        <v>0</v>
      </c>
      <c r="EC41" s="94">
        <f ca="1">IF(ISNA(EC$3),0,ROUND(INDEX(旅遊不便費率!$B$5:$CA$184,$A41,EC$3)*$A$3,0))</f>
        <v>202</v>
      </c>
      <c r="ED41" s="94">
        <f ca="1">IF(ISNA(ED$3),0,ROUND(INDEX(旅遊不便費率!$B$5:$CA$184,$A41,ED$3)*$A$3,0))</f>
        <v>1024</v>
      </c>
      <c r="EE41" s="94">
        <f ca="1">IF(ISNA(EE$3),0,ROUND(INDEX(旅遊不便費率!$B$5:$CA$184,$A41,EE$3)*$A$3,0))</f>
        <v>32</v>
      </c>
      <c r="EF41" s="94">
        <f ca="1">IF(ISNA(EF$3),0,ROUND(INDEX(旅遊不便費率!$B$5:$CA$184,$A41,EF$3)*$A$3,0))</f>
        <v>129</v>
      </c>
      <c r="EG41" s="95">
        <f t="shared" ca="1" si="17"/>
        <v>3010</v>
      </c>
      <c r="EH41" s="93">
        <f t="shared" ca="1" si="18"/>
        <v>1889</v>
      </c>
      <c r="EI41" s="94"/>
      <c r="EJ41" s="94"/>
      <c r="EK41" s="94">
        <f ca="1">ROUND(VLOOKUP(EK$3,費率表彙總!$F$4:$G$404,2,FALSE)*$B41*$A$2,0)</f>
        <v>0</v>
      </c>
      <c r="EL41" s="94">
        <f ca="1">ROUND(VLOOKUP(EL$3,費率表彙總!$H$4:$I$804,2,FALSE)*$B41*$A$2,0)</f>
        <v>0</v>
      </c>
      <c r="EM41" s="94">
        <f ca="1">IF(ISNA(EM$56),0,ROUND(INDEX(實支實付_總保費!$B$4:$AE$183,$A41,EM$56)*$A$2,0))</f>
        <v>71</v>
      </c>
      <c r="EN41" s="94">
        <f ca="1">IF(ISNA(EN$56),0,ROUND(INDEX(重大燒燙傷_總保費!$B$4:$AE$183,$A41,EN$56)*$A$2,0))</f>
        <v>5</v>
      </c>
      <c r="EO41" s="94" t="b">
        <f ca="1">IF(EO$3&lt;&gt;0,MAX(1,ROUND(VLOOKUP(EO$3,費率表彙總!$L$4:$O$34,2,FALSE)*$B41*$A$2,0))+MAX(1,ROUND(INDEX(海突甲門診_總保費!$B$4:$GS$183,$A41,EO$56)*$A$2,0)+MAX(1,ROUND(INDEX(海突甲急診_總保費!$B$4:$GS$183,$A41,EO$56)*$A$2,0),0)))</f>
        <v>0</v>
      </c>
      <c r="EP41" s="94" t="b">
        <f ca="1">IF(EP$3&lt;&gt;0,MAX(1,ROUND(VLOOKUP(EP$3,費率表彙總!$L$4:$R$34,5,FALSE)*$B41*$A$2,0))+MAX(1,ROUND(INDEX(海突乙門診_總保費!$B$4:$GS$183,$A41,EP$56)*$A$2,0)+MAX(1,ROUND(INDEX(海突乙急診_總保費!$B$4:$GS$183,$A41,EP$56)*$A$2,0),0)))</f>
        <v>0</v>
      </c>
      <c r="EQ41" s="94">
        <f ca="1">ROUND(VLOOKUP(EQ$3,費率表彙總!$S$4:$T$34,2,FALSE)*$B41*$A$2,0)</f>
        <v>0</v>
      </c>
      <c r="ER41" s="94">
        <f ca="1">IF(ISNA(ER$3),0,ROUND(INDEX(旅遊不便費率!$B$5:$CA$184,$A41,ER$3)*$A$3,0))</f>
        <v>202</v>
      </c>
      <c r="ES41" s="94">
        <f ca="1">IF(ISNA(ES$3),0,ROUND(INDEX(旅遊不便費率!$B$5:$CA$184,$A41,ES$3)*$A$3,0))</f>
        <v>1024</v>
      </c>
      <c r="ET41" s="94">
        <f ca="1">IF(ISNA(ET$3),0,ROUND(INDEX(旅遊不便費率!$B$5:$CA$184,$A41,ET$3)*$A$3,0))</f>
        <v>32</v>
      </c>
      <c r="EU41" s="94">
        <f ca="1">IF(ISNA(EU$3),0,ROUND(INDEX(旅遊不便費率!$B$5:$CA$184,$A41,EU$3)*$A$3,0))</f>
        <v>129</v>
      </c>
      <c r="EV41" s="95">
        <f t="shared" ca="1" si="19"/>
        <v>3352</v>
      </c>
      <c r="EW41" s="93">
        <f t="shared" ca="1" si="20"/>
        <v>1372</v>
      </c>
      <c r="EX41" s="94"/>
      <c r="EY41" s="94"/>
      <c r="EZ41" s="94">
        <f ca="1">ROUND(VLOOKUP(EZ$3,費率表彙總!$F$4:$G$404,2,FALSE)*$B41*$A$2,0)</f>
        <v>0</v>
      </c>
      <c r="FA41" s="94">
        <f ca="1">ROUND(VLOOKUP(FA$3,費率表彙總!$H$4:$I$804,2,FALSE)*$B41*$A$2,0)</f>
        <v>0</v>
      </c>
      <c r="FB41" s="94">
        <f ca="1">IF(ISNA(FB$56),0,ROUND(INDEX(實支實付_總保費!$B$4:$AE$183,$A41,FB$56)*$A$2,0))</f>
        <v>907</v>
      </c>
      <c r="FC41" s="94">
        <f ca="1">IF(ISNA(FC$56),0,ROUND(INDEX(重大燒燙傷_總保費!$B$4:$AE$183,$A41,FC$56)*$A$2,0))</f>
        <v>60</v>
      </c>
      <c r="FD41" s="94" t="b">
        <f ca="1">IF(FD$3&lt;&gt;0,MAX(1,ROUND(VLOOKUP(FD$3,費率表彙總!$L$4:$O$34,2,FALSE)*$B41*$A$2,0))+MAX(1,ROUND(INDEX(海突甲門診_總保費!$B$4:$GS$183,$A41,FD$56)*$A$2,0)+MAX(1,ROUND(INDEX(海突甲急診_總保費!$B$4:$GS$183,$A41,FD$56)*$A$2,0),0)))</f>
        <v>0</v>
      </c>
      <c r="FE41" s="94">
        <f ca="1">IF(FE$3&lt;&gt;0,MAX(1,ROUND(VLOOKUP(FE$3,費率表彙總!$L$4:$R$34,5,FALSE)*$B41*$A$2,0))+MAX(1,ROUND(INDEX(海突乙門診_總保費!$B$4:$GS$183,$A41,FE$56)*$A$2,0)+MAX(1,ROUND(INDEX(海突乙急診_總保費!$B$4:$GS$183,$A41,FE$56)*$A$2,0),0)))</f>
        <v>2121</v>
      </c>
      <c r="FF41" s="94">
        <f ca="1">ROUND(VLOOKUP(FF$3,費率表彙總!$S$4:$T$34,2,FALSE)*$B41*$A$2,0)</f>
        <v>0</v>
      </c>
      <c r="FG41" s="94">
        <f ca="1">IF(ISNA(FG$3),0,ROUND(INDEX(旅遊不便費率!$B$5:$CA$184,$A41,FG$3)*$A$3,0))</f>
        <v>202</v>
      </c>
      <c r="FH41" s="94">
        <f ca="1">IF(ISNA(FH$3),0,ROUND(INDEX(旅遊不便費率!$B$5:$CA$184,$A41,FH$3)*$A$3,0))</f>
        <v>1597</v>
      </c>
      <c r="FI41" s="94">
        <f ca="1">IF(ISNA(FI$3),0,ROUND(INDEX(旅遊不便費率!$B$5:$CA$184,$A41,FI$3)*$A$3,0))</f>
        <v>76</v>
      </c>
      <c r="FJ41" s="94">
        <f ca="1">IF(ISNA(FJ$3),0,ROUND(INDEX(旅遊不便費率!$B$5:$CA$184,$A41,FJ$3)*$A$3,0))</f>
        <v>246</v>
      </c>
      <c r="FK41" s="95">
        <f t="shared" ca="1" si="21"/>
        <v>6581</v>
      </c>
      <c r="FL41" s="93">
        <f t="shared" ca="1" si="22"/>
        <v>622</v>
      </c>
      <c r="FM41" s="94"/>
      <c r="FN41" s="94"/>
      <c r="FO41" s="94">
        <f ca="1">ROUND(VLOOKUP(FO$3,費率表彙總!$F$4:$G$404,2,FALSE)*$B41*$A$2,0)</f>
        <v>0</v>
      </c>
      <c r="FP41" s="94">
        <f ca="1">ROUND(VLOOKUP(FP$3,費率表彙總!$H$4:$I$804,2,FALSE)*$B41*$A$2,0)</f>
        <v>0</v>
      </c>
      <c r="FQ41" s="94">
        <f ca="1">IF(ISNA(FQ$56),0,ROUND(INDEX(實支實付_總保費!$B$4:$AE$183,$A41,FQ$56)*$A$2,0))</f>
        <v>197</v>
      </c>
      <c r="FR41" s="94">
        <f ca="1">IF(ISNA(FR$56),0,ROUND(INDEX(重大燒燙傷_總保費!$B$4:$AE$183,$A41,FR$56)*$A$2,0))</f>
        <v>13</v>
      </c>
      <c r="FS41" s="94" t="b">
        <f ca="1">IF(FS$3&lt;&gt;0,MAX(1,ROUND(VLOOKUP(FS$3,費率表彙總!$L$4:$O$34,2,FALSE)*$B41*$A$2,0))+MAX(1,ROUND(INDEX(海突甲門診_總保費!$B$4:$GS$183,$A41,FS$56)*$A$2,0)+MAX(1,ROUND(INDEX(海突甲急診_總保費!$B$4:$GS$183,$A41,FS$56)*$A$2,0),0)))</f>
        <v>0</v>
      </c>
      <c r="FT41" s="94">
        <f ca="1">IF(FT$3&lt;&gt;0,MAX(1,ROUND(VLOOKUP(FT$3,費率表彙總!$L$4:$R$34,5,FALSE)*$B41*$A$2,0))+MAX(1,ROUND(INDEX(海突乙門診_總保費!$B$4:$GS$183,$A41,FT$56)*$A$2,0)+MAX(1,ROUND(INDEX(海突乙急診_總保費!$B$4:$GS$183,$A41,FT$56)*$A$2,0),0)))</f>
        <v>1112</v>
      </c>
      <c r="FU41" s="94">
        <f ca="1">ROUND(VLOOKUP(FU$3,費率表彙總!$S$4:$T$34,2,FALSE)*$B41*$A$2,0)</f>
        <v>0</v>
      </c>
      <c r="FV41" s="94">
        <f ca="1">IF(ISNA(FV$3),0,ROUND(INDEX(旅遊不便費率!$B$5:$CA$184,$A41,FV$3)*$A$3,0))</f>
        <v>202</v>
      </c>
      <c r="FW41" s="94">
        <f ca="1">IF(ISNA(FW$3),0,ROUND(INDEX(旅遊不便費率!$B$5:$CA$184,$A41,FW$3)*$A$3,0))</f>
        <v>1597</v>
      </c>
      <c r="FX41" s="94">
        <f ca="1">IF(ISNA(FX$3),0,ROUND(INDEX(旅遊不便費率!$B$5:$CA$184,$A41,FX$3)*$A$3,0))</f>
        <v>76</v>
      </c>
      <c r="FY41" s="94">
        <f ca="1">IF(ISNA(FY$3),0,ROUND(INDEX(旅遊不便費率!$B$5:$CA$184,$A41,FY$3)*$A$3,0))</f>
        <v>246</v>
      </c>
      <c r="FZ41" s="95">
        <f t="shared" ca="1" si="23"/>
        <v>4065</v>
      </c>
      <c r="GA41" s="93">
        <f t="shared" ca="1" si="24"/>
        <v>1005</v>
      </c>
      <c r="GB41" s="94"/>
      <c r="GC41" s="94"/>
      <c r="GD41" s="94">
        <f ca="1">ROUND(VLOOKUP(GD$3,費率表彙總!$F$4:$G$404,2,FALSE)*$B41*$A$2,0)</f>
        <v>0</v>
      </c>
      <c r="GE41" s="94">
        <f ca="1">ROUND(VLOOKUP(GE$3,費率表彙總!$H$4:$I$804,2,FALSE)*$B41*$A$2,0)</f>
        <v>0</v>
      </c>
      <c r="GF41" s="94">
        <f ca="1">IF(ISNA(GF$56),0,ROUND(INDEX(實支實付_總保費!$B$4:$AE$183,$A41,GF$56)*$A$2,0))</f>
        <v>319</v>
      </c>
      <c r="GG41" s="94">
        <f ca="1">IF(ISNA(GG$56),0,ROUND(INDEX(重大燒燙傷_總保費!$B$4:$AE$183,$A41,GG$56)*$A$2,0))</f>
        <v>21</v>
      </c>
      <c r="GH41" s="94" t="b">
        <f ca="1">IF(GH$3&lt;&gt;0,MAX(1,ROUND(VLOOKUP(GH$3,費率表彙總!$L$4:$O$34,2,FALSE)*$B41*$A$2,0))+MAX(1,ROUND(INDEX(海突甲門診_總保費!$B$4:$GS$183,$A41,GH$56)*$A$2,0)+MAX(1,ROUND(INDEX(海突甲急診_總保費!$B$4:$GS$183,$A41,GH$56)*$A$2,0),0)))</f>
        <v>0</v>
      </c>
      <c r="GI41" s="94">
        <f ca="1">IF(GI$3&lt;&gt;0,MAX(1,ROUND(VLOOKUP(GI$3,費率表彙總!$L$4:$R$34,5,FALSE)*$B41*$A$2,0))+MAX(1,ROUND(INDEX(海突乙門診_總保費!$B$4:$GS$183,$A41,GI$56)*$A$2,0)+MAX(1,ROUND(INDEX(海突乙急診_總保費!$B$4:$GS$183,$A41,GI$56)*$A$2,0),0)))</f>
        <v>1769</v>
      </c>
      <c r="GJ41" s="94">
        <f ca="1">ROUND(VLOOKUP(GJ$3,費率表彙總!$S$4:$T$34,2,FALSE)*$B41*$A$2,0)</f>
        <v>0</v>
      </c>
      <c r="GK41" s="94">
        <f ca="1">IF(ISNA(GK$3),0,ROUND(INDEX(旅遊不便費率!$B$5:$CA$184,$A41,GK$3)*$A$3,0))</f>
        <v>202</v>
      </c>
      <c r="GL41" s="94">
        <f ca="1">IF(ISNA(GL$3),0,ROUND(INDEX(旅遊不便費率!$B$5:$CA$184,$A41,GL$3)*$A$3,0))</f>
        <v>1597</v>
      </c>
      <c r="GM41" s="94">
        <f ca="1">IF(ISNA(GM$3),0,ROUND(INDEX(旅遊不便費率!$B$5:$CA$184,$A41,GM$3)*$A$3,0))</f>
        <v>76</v>
      </c>
      <c r="GN41" s="94">
        <f ca="1">IF(ISNA(GN$3),0,ROUND(INDEX(旅遊不便費率!$B$5:$CA$184,$A41,GN$3)*$A$3,0))</f>
        <v>246</v>
      </c>
      <c r="GO41" s="95">
        <f t="shared" ca="1" si="25"/>
        <v>5235</v>
      </c>
      <c r="GP41" s="93">
        <f t="shared" ca="1" si="26"/>
        <v>1005</v>
      </c>
      <c r="GQ41" s="94"/>
      <c r="GR41" s="94"/>
      <c r="GS41" s="94">
        <f ca="1">ROUND(VLOOKUP(GS$3,費率表彙總!$F$4:$G$404,2,FALSE)*$B41*$A$2,0)</f>
        <v>0</v>
      </c>
      <c r="GT41" s="94">
        <f ca="1">ROUND(VLOOKUP(GT$3,費率表彙總!$H$4:$I$804,2,FALSE)*$B41*$A$2,0)</f>
        <v>0</v>
      </c>
      <c r="GU41" s="94">
        <f ca="1">IF(ISNA(GU$56),0,ROUND(INDEX(實支實付_總保費!$B$4:$AE$183,$A41,GU$56)*$A$2,0))</f>
        <v>601</v>
      </c>
      <c r="GV41" s="94">
        <f ca="1">IF(ISNA(GV$56),0,ROUND(INDEX(重大燒燙傷_總保費!$B$4:$AE$183,$A41,GV$56)*$A$2,0))</f>
        <v>40</v>
      </c>
      <c r="GW41" s="94" t="b">
        <f ca="1">IF(GW$3&lt;&gt;0,MAX(1,ROUND(VLOOKUP(GW$3,費率表彙總!$L$4:$O$34,2,FALSE)*$B41*$A$2,0))+MAX(1,ROUND(INDEX(海突甲門診_總保費!$B$4:$GS$183,$A41,GW$56)*$A$2,0)+MAX(1,ROUND(INDEX(海突甲急診_總保費!$B$4:$GS$183,$A41,GW$56)*$A$2,0),0)))</f>
        <v>0</v>
      </c>
      <c r="GX41" s="94">
        <f ca="1">IF(GX$3&lt;&gt;0,MAX(1,ROUND(VLOOKUP(GX$3,費率表彙總!$L$4:$R$34,5,FALSE)*$B41*$A$2,0))+MAX(1,ROUND(INDEX(海突乙門診_總保費!$B$4:$GS$183,$A41,GX$56)*$A$2,0)+MAX(1,ROUND(INDEX(海突乙急診_總保費!$B$4:$GS$183,$A41,GX$56)*$A$2,0),0)))</f>
        <v>1112</v>
      </c>
      <c r="GY41" s="94">
        <f ca="1">ROUND(VLOOKUP(GY$3,費率表彙總!$S$4:$T$34,2,FALSE)*$B41*$A$2,0)</f>
        <v>0</v>
      </c>
      <c r="GZ41" s="94">
        <f ca="1">IF(ISNA(GZ$3),0,ROUND(INDEX(旅遊不便費率!$B$5:$CA$184,$A41,GZ$3)*$A$3,0))</f>
        <v>202</v>
      </c>
      <c r="HA41" s="94">
        <f ca="1">IF(ISNA(HA$3),0,ROUND(INDEX(旅遊不便費率!$B$5:$CA$184,$A41,HA$3)*$A$3,0))</f>
        <v>1597</v>
      </c>
      <c r="HB41" s="94">
        <f ca="1">IF(ISNA(HB$3),0,ROUND(INDEX(旅遊不便費率!$B$5:$CA$184,$A41,HB$3)*$A$3,0))</f>
        <v>76</v>
      </c>
      <c r="HC41" s="94">
        <f ca="1">IF(ISNA(HC$3),0,ROUND(INDEX(旅遊不便費率!$B$5:$CA$184,$A41,HC$3)*$A$3,0))</f>
        <v>246</v>
      </c>
      <c r="HD41" s="95">
        <f t="shared" ca="1" si="27"/>
        <v>4879</v>
      </c>
      <c r="HE41" s="93">
        <f t="shared" ca="1" si="28"/>
        <v>1005</v>
      </c>
      <c r="HF41" s="94"/>
      <c r="HG41" s="94"/>
      <c r="HH41" s="94">
        <f ca="1">ROUND(VLOOKUP(HH$3,費率表彙總!$F$4:$G$404,2,FALSE)*$B41*$A$2,0)</f>
        <v>0</v>
      </c>
      <c r="HI41" s="94">
        <f ca="1">ROUND(VLOOKUP(HI$3,費率表彙總!$H$4:$I$804,2,FALSE)*$B41*$A$2,0)</f>
        <v>0</v>
      </c>
      <c r="HJ41" s="94">
        <f ca="1">IF(ISNA(HJ$56),0,ROUND(INDEX(實支實付_總保費!$B$4:$AE$183,$A41,HJ$56)*$A$2,0))</f>
        <v>601</v>
      </c>
      <c r="HK41" s="94">
        <f ca="1">IF(ISNA(HK$56),0,ROUND(INDEX(重大燒燙傷_總保費!$B$4:$AE$183,$A41,HK$56)*$A$2,0))</f>
        <v>40</v>
      </c>
      <c r="HL41" s="94" t="b">
        <f ca="1">IF(HL$3&lt;&gt;0,MAX(1,ROUND(VLOOKUP(HL$3,費率表彙總!$L$4:$O$34,2,FALSE)*$B41*$A$2,0))+MAX(1,ROUND(INDEX(海突甲門診_總保費!$B$4:$GS$183,$A41,HL$56)*$A$2,0)+MAX(1,ROUND(INDEX(海突甲急診_總保費!$B$4:$GS$183,$A41,HL$56)*$A$2,0),0)))</f>
        <v>0</v>
      </c>
      <c r="HM41" s="94">
        <f ca="1">IF(HM$3&lt;&gt;0,MAX(1,ROUND(VLOOKUP(HM$3,費率表彙總!$L$4:$R$34,5,FALSE)*$B41*$A$2,0))+MAX(1,ROUND(INDEX(海突乙門診_總保費!$B$4:$GS$183,$A41,HM$56)*$A$2,0)+MAX(1,ROUND(INDEX(海突乙急診_總保費!$B$4:$GS$183,$A41,HM$56)*$A$2,0),0)))</f>
        <v>1112</v>
      </c>
      <c r="HN41" s="94">
        <f ca="1">ROUND(VLOOKUP(HN$3,費率表彙總!$S$4:$T$34,2,FALSE)*$B41*$A$2,0)</f>
        <v>0</v>
      </c>
      <c r="HO41" s="94">
        <f ca="1">IF(ISNA(HO$3),0,ROUND(INDEX(旅遊不便費率!$B$5:$CA$184,$A41,HO$3)*$A$3,0))</f>
        <v>202</v>
      </c>
      <c r="HP41" s="94">
        <f ca="1">IF(ISNA(HP$3),0,ROUND(INDEX(旅遊不便費率!$B$5:$CA$184,$A41,HP$3)*$A$3,0))</f>
        <v>1597</v>
      </c>
      <c r="HQ41" s="94">
        <f ca="1">IF(ISNA(HQ$3),0,ROUND(INDEX(旅遊不便費率!$B$5:$CA$184,$A41,HQ$3)*$A$3,0))</f>
        <v>76</v>
      </c>
      <c r="HR41" s="94">
        <f ca="1">IF(ISNA(HR$3),0,ROUND(INDEX(旅遊不便費率!$B$5:$CA$184,$A41,HR$3)*$A$3,0))</f>
        <v>246</v>
      </c>
      <c r="HS41" s="95">
        <f t="shared" ca="1" si="29"/>
        <v>4879</v>
      </c>
    </row>
    <row r="42" spans="1:227">
      <c r="A42" s="83">
        <v>80</v>
      </c>
      <c r="B42" s="104">
        <f>VLOOKUP(A42,費率表彙總!$A$4:$B$183,2,FALSE)</f>
        <v>0.68400000000000005</v>
      </c>
      <c r="C42" s="93">
        <f t="shared" ca="1" si="0"/>
        <v>668</v>
      </c>
      <c r="D42" s="94"/>
      <c r="E42" s="94"/>
      <c r="F42" s="94">
        <f ca="1">ROUND(VLOOKUP(F$3,費率表彙總!$F$4:$G$404,2,FALSE)*$B42*$A$2,0)</f>
        <v>0</v>
      </c>
      <c r="G42" s="94">
        <f ca="1">ROUND(VLOOKUP(G$3,費率表彙總!$H$4:$I$804,2,FALSE)*$B42*$A$2,0)</f>
        <v>0</v>
      </c>
      <c r="H42" s="94">
        <f ca="1">IF(ISNA(H$56),0,ROUND(INDEX(實支實付_總保費!$B$4:$AE$183,$A42,H$56)*$A$2,0))</f>
        <v>0</v>
      </c>
      <c r="I42" s="94">
        <f ca="1">IF(ISNA(I$56),0,ROUND(INDEX(重大燒燙傷_總保費!$B$4:$AE$183,$A42,I$56)*$A$2,0))</f>
        <v>0</v>
      </c>
      <c r="J42" s="94" t="b">
        <f ca="1">IF(J$3&lt;&gt;0,MAX(1,ROUND(VLOOKUP(J$3,費率表彙總!$L$4:$O$34,2,FALSE)*$B42*$A$2,0))+MAX(1,ROUND(INDEX(海突甲門診_總保費!$B$4:$GS$183,$A42,J$56)*$A$2,0)+MAX(1,ROUND(INDEX(海突甲急診_總保費!$B$4:$GS$183,$A42,J$56)*$A$2,0),0)))</f>
        <v>0</v>
      </c>
      <c r="K42" s="94">
        <f ca="1">IF(K$3&lt;&gt;0,MAX(1,ROUND(VLOOKUP(K$3,費率表彙總!$L$4:$R$34,5,FALSE)*$B42*$A$2,0))+MAX(1,ROUND(INDEX(海突乙門診_總保費!$B$4:$GS$183,$A42,K$56)*$A$2,0)+MAX(1,ROUND(INDEX(海突乙急診_總保費!$B$4:$GS$183,$A42,K$56)*$A$2,0),0)))</f>
        <v>622</v>
      </c>
      <c r="L42" s="94">
        <f ca="1">ROUND(VLOOKUP(L$3,費率表彙總!$S$4:$T$34,2,FALSE)*$B42*$A$2,0)</f>
        <v>0</v>
      </c>
      <c r="M42" s="94">
        <f ca="1">IF(ISNA(M$3),0,ROUND(INDEX(旅遊不便費率!$B$5:$CA$184,$A42,M$3)*$A$3,0))</f>
        <v>0</v>
      </c>
      <c r="N42" s="94">
        <f ca="1">IF(ISNA(N$3),0,ROUND(INDEX(旅遊不便費率!$B$5:$CA$184,$A42,N$3)*$A$3,0))</f>
        <v>0</v>
      </c>
      <c r="O42" s="94">
        <f ca="1">IF(ISNA(O$3),0,ROUND(INDEX(旅遊不便費率!$B$5:$CA$184,$A42,O$3)*$A$3,0))</f>
        <v>0</v>
      </c>
      <c r="P42" s="94">
        <f ca="1">IF(ISNA(P$3),0,ROUND(INDEX(旅遊不便費率!$B$5:$CA$184,$A42,P$3)*$A$3,0))</f>
        <v>0</v>
      </c>
      <c r="Q42" s="95">
        <f t="shared" ca="1" si="1"/>
        <v>1290</v>
      </c>
      <c r="R42" s="93">
        <f t="shared" ca="1" si="2"/>
        <v>668</v>
      </c>
      <c r="S42" s="94"/>
      <c r="T42" s="94"/>
      <c r="U42" s="94">
        <f ca="1">ROUND(VLOOKUP(U$3,費率表彙總!$F$4:$G$404,2,FALSE)*$B42*$A$2,0)</f>
        <v>0</v>
      </c>
      <c r="V42" s="94">
        <f ca="1">ROUND(VLOOKUP(V$3,費率表彙總!$H$4:$I$804,2,FALSE)*$B42*$A$2,0)</f>
        <v>0</v>
      </c>
      <c r="W42" s="94">
        <f ca="1">IF(ISNA(W$56),0,ROUND(INDEX(實支實付_總保費!$B$4:$AE$183,$A42,W$56)*$A$2,0))</f>
        <v>0</v>
      </c>
      <c r="X42" s="94">
        <f ca="1">IF(ISNA(X$56),0,ROUND(INDEX(重大燒燙傷_總保費!$B$4:$AE$183,$A42,X$56)*$A$2,0))</f>
        <v>0</v>
      </c>
      <c r="Y42" s="94" t="b">
        <f ca="1">IF(Y$3&lt;&gt;0,MAX(1,ROUND(VLOOKUP(Y$3,費率表彙總!$L$4:$O$34,2,FALSE)*$B42*$A$2,0))+MAX(1,ROUND(INDEX(海突甲門診_總保費!$B$4:$GS$183,$A42,Y$56)*$A$2,0)+MAX(1,ROUND(INDEX(海突甲急診_總保費!$B$4:$GS$183,$A42,Y$56)*$A$2,0),0)))</f>
        <v>0</v>
      </c>
      <c r="Z42" s="94">
        <f ca="1">IF(Z$3&lt;&gt;0,MAX(1,ROUND(VLOOKUP(Z$3,費率表彙總!$L$4:$R$34,5,FALSE)*$B42*$A$2,0))+MAX(1,ROUND(INDEX(海突乙門診_總保費!$B$4:$GS$183,$A42,Z$56)*$A$2,0)+MAX(1,ROUND(INDEX(海突乙急診_總保費!$B$4:$GS$183,$A42,Z$56)*$A$2,0),0)))</f>
        <v>622</v>
      </c>
      <c r="AA42" s="94">
        <f ca="1">ROUND(VLOOKUP(AA$3,費率表彙總!$S$4:$T$34,2,FALSE)*$B42*$A$2,0)</f>
        <v>0</v>
      </c>
      <c r="AB42" s="94">
        <f ca="1">IF(ISNA(AB$3),0,ROUND(INDEX(旅遊不便費率!$B$5:$CA$184,$A42,AB$3)*$A$3,0))</f>
        <v>0</v>
      </c>
      <c r="AC42" s="94">
        <f ca="1">IF(ISNA(AC$3),0,ROUND(INDEX(旅遊不便費率!$B$5:$CA$184,$A42,AC$3)*$A$3,0))</f>
        <v>0</v>
      </c>
      <c r="AD42" s="94">
        <f ca="1">IF(ISNA(AD$3),0,ROUND(INDEX(旅遊不便費率!$B$5:$CA$184,$A42,AD$3)*$A$3,0))</f>
        <v>0</v>
      </c>
      <c r="AE42" s="94">
        <f ca="1">IF(ISNA(AE$3),0,ROUND(INDEX(旅遊不便費率!$B$5:$CA$184,$A42,AE$3)*$A$3,0))</f>
        <v>0</v>
      </c>
      <c r="AF42" s="95">
        <f t="shared" ca="1" si="3"/>
        <v>1290</v>
      </c>
      <c r="AG42" s="93">
        <f t="shared" ca="1" si="4"/>
        <v>1081</v>
      </c>
      <c r="AH42" s="94"/>
      <c r="AI42" s="94"/>
      <c r="AJ42" s="94">
        <f ca="1">ROUND(VLOOKUP(AJ$3,費率表彙總!$F$4:$G$404,2,FALSE)*$B42*$A$2,0)</f>
        <v>0</v>
      </c>
      <c r="AK42" s="94">
        <f ca="1">ROUND(VLOOKUP(AK$3,費率表彙總!$H$4:$I$804,2,FALSE)*$B42*$A$2,0)</f>
        <v>0</v>
      </c>
      <c r="AL42" s="94">
        <f ca="1">IF(ISNA(AL$56),0,ROUND(INDEX(實支實付_總保費!$B$4:$AE$183,$A42,AL$56)*$A$2,0))</f>
        <v>0</v>
      </c>
      <c r="AM42" s="94">
        <f ca="1">IF(ISNA(AM$56),0,ROUND(INDEX(重大燒燙傷_總保費!$B$4:$AE$183,$A42,AM$56)*$A$2,0))</f>
        <v>0</v>
      </c>
      <c r="AN42" s="94" t="b">
        <f ca="1">IF(AN$3&lt;&gt;0,MAX(1,ROUND(VLOOKUP(AN$3,費率表彙總!$L$4:$O$34,2,FALSE)*$B42*$A$2,0))+MAX(1,ROUND(INDEX(海突甲門診_總保費!$B$4:$GS$183,$A42,AN$56)*$A$2,0)+MAX(1,ROUND(INDEX(海突甲急診_總保費!$B$4:$GS$183,$A42,AN$56)*$A$2,0),0)))</f>
        <v>0</v>
      </c>
      <c r="AO42" s="94">
        <f ca="1">IF(AO$3&lt;&gt;0,MAX(1,ROUND(VLOOKUP(AO$3,費率表彙總!$L$4:$R$34,5,FALSE)*$B42*$A$2,0))+MAX(1,ROUND(INDEX(海突乙門診_總保費!$B$4:$GS$183,$A42,AO$56)*$A$2,0)+MAX(1,ROUND(INDEX(海突乙急診_總保費!$B$4:$GS$183,$A42,AO$56)*$A$2,0),0)))</f>
        <v>1008</v>
      </c>
      <c r="AP42" s="94">
        <f ca="1">ROUND(VLOOKUP(AP$3,費率表彙總!$S$4:$T$34,2,FALSE)*$B42*$A$2,0)</f>
        <v>0</v>
      </c>
      <c r="AQ42" s="94">
        <f ca="1">IF(ISNA(AQ$3),0,ROUND(INDEX(旅遊不便費率!$B$5:$CA$184,$A42,AQ$3)*$A$3,0))</f>
        <v>0</v>
      </c>
      <c r="AR42" s="94">
        <f ca="1">IF(ISNA(AR$3),0,ROUND(INDEX(旅遊不便費率!$B$5:$CA$184,$A42,AR$3)*$A$3,0))</f>
        <v>0</v>
      </c>
      <c r="AS42" s="94">
        <f ca="1">IF(ISNA(AS$3),0,ROUND(INDEX(旅遊不便費率!$B$5:$CA$184,$A42,AS$3)*$A$3,0))</f>
        <v>0</v>
      </c>
      <c r="AT42" s="94">
        <f ca="1">IF(ISNA(AT$3),0,ROUND(INDEX(旅遊不便費率!$B$5:$CA$184,$A42,AT$3)*$A$3,0))</f>
        <v>0</v>
      </c>
      <c r="AU42" s="95">
        <f t="shared" ca="1" si="5"/>
        <v>2089</v>
      </c>
      <c r="AV42" s="93">
        <f t="shared" ca="1" si="6"/>
        <v>1665</v>
      </c>
      <c r="AW42" s="94"/>
      <c r="AX42" s="94"/>
      <c r="AY42" s="94">
        <f ca="1">ROUND(VLOOKUP(AY$3,費率表彙總!$F$4:$G$404,2,FALSE)*$B42*$A$2,0)</f>
        <v>0</v>
      </c>
      <c r="AZ42" s="94">
        <f ca="1">ROUND(VLOOKUP(AZ$3,費率表彙總!$H$4:$I$804,2,FALSE)*$B42*$A$2,0)</f>
        <v>0</v>
      </c>
      <c r="BA42" s="94">
        <f ca="1">IF(ISNA(BA$56),0,ROUND(INDEX(實支實付_總保費!$B$4:$AE$183,$A42,BA$56)*$A$2,0))</f>
        <v>0</v>
      </c>
      <c r="BB42" s="94">
        <f ca="1">IF(ISNA(BB$56),0,ROUND(INDEX(重大燒燙傷_總保費!$B$4:$AE$183,$A42,BB$56)*$A$2,0))</f>
        <v>0</v>
      </c>
      <c r="BC42" s="94" t="b">
        <f ca="1">IF(BC$3&lt;&gt;0,MAX(1,ROUND(VLOOKUP(BC$3,費率表彙總!$L$4:$O$34,2,FALSE)*$B42*$A$2,0))+MAX(1,ROUND(INDEX(海突甲門診_總保費!$B$4:$GS$183,$A42,BC$56)*$A$2,0)+MAX(1,ROUND(INDEX(海突甲急診_總保費!$B$4:$GS$183,$A42,BC$56)*$A$2,0),0)))</f>
        <v>0</v>
      </c>
      <c r="BD42" s="94">
        <f ca="1">IF(BD$3&lt;&gt;0,MAX(1,ROUND(VLOOKUP(BD$3,費率表彙總!$L$4:$R$34,5,FALSE)*$B42*$A$2,0))+MAX(1,ROUND(INDEX(海突乙門診_總保費!$B$4:$GS$183,$A42,BD$56)*$A$2,0)+MAX(1,ROUND(INDEX(海突乙急診_總保費!$B$4:$GS$183,$A42,BD$56)*$A$2,0),0)))</f>
        <v>1554</v>
      </c>
      <c r="BE42" s="94">
        <f ca="1">ROUND(VLOOKUP(BE$3,費率表彙總!$S$4:$T$34,2,FALSE)*$B42*$A$2,0)</f>
        <v>0</v>
      </c>
      <c r="BF42" s="94">
        <f ca="1">IF(ISNA(BF$3),0,ROUND(INDEX(旅遊不便費率!$B$5:$CA$184,$A42,BF$3)*$A$3,0))</f>
        <v>0</v>
      </c>
      <c r="BG42" s="94">
        <f ca="1">IF(ISNA(BG$3),0,ROUND(INDEX(旅遊不便費率!$B$5:$CA$184,$A42,BG$3)*$A$3,0))</f>
        <v>0</v>
      </c>
      <c r="BH42" s="94">
        <f ca="1">IF(ISNA(BH$3),0,ROUND(INDEX(旅遊不便費率!$B$5:$CA$184,$A42,BH$3)*$A$3,0))</f>
        <v>0</v>
      </c>
      <c r="BI42" s="94">
        <f ca="1">IF(ISNA(BI$3),0,ROUND(INDEX(旅遊不便費率!$B$5:$CA$184,$A42,BI$3)*$A$3,0))</f>
        <v>0</v>
      </c>
      <c r="BJ42" s="95">
        <f t="shared" ca="1" si="7"/>
        <v>3219</v>
      </c>
      <c r="BK42" s="93">
        <f t="shared" ca="1" si="8"/>
        <v>2033</v>
      </c>
      <c r="BL42" s="94"/>
      <c r="BM42" s="94"/>
      <c r="BN42" s="94">
        <f ca="1">ROUND(VLOOKUP(BN$3,費率表彙總!$F$4:$G$404,2,FALSE)*$B42*$A$2,0)</f>
        <v>0</v>
      </c>
      <c r="BO42" s="94">
        <f ca="1">ROUND(VLOOKUP(BO$3,費率表彙總!$H$4:$I$804,2,FALSE)*$B42*$A$2,0)</f>
        <v>0</v>
      </c>
      <c r="BP42" s="94">
        <f ca="1">IF(ISNA(BP$56),0,ROUND(INDEX(實支實付_總保費!$B$4:$AE$183,$A42,BP$56)*$A$2,0))</f>
        <v>0</v>
      </c>
      <c r="BQ42" s="94">
        <f ca="1">IF(ISNA(BQ$56),0,ROUND(INDEX(重大燒燙傷_總保費!$B$4:$AE$183,$A42,BQ$56)*$A$2,0))</f>
        <v>0</v>
      </c>
      <c r="BR42" s="94" t="b">
        <f ca="1">IF(BR$3&lt;&gt;0,MAX(1,ROUND(VLOOKUP(BR$3,費率表彙總!$L$4:$O$34,2,FALSE)*$B42*$A$2,0))+MAX(1,ROUND(INDEX(海突甲門診_總保費!$B$4:$GS$183,$A42,BR$56)*$A$2,0)+MAX(1,ROUND(INDEX(海突甲急診_總保費!$B$4:$GS$183,$A42,BR$56)*$A$2,0),0)))</f>
        <v>0</v>
      </c>
      <c r="BS42" s="94">
        <f ca="1">IF(BS$3&lt;&gt;0,MAX(1,ROUND(VLOOKUP(BS$3,費率表彙總!$L$4:$R$34,5,FALSE)*$B42*$A$2,0))+MAX(1,ROUND(INDEX(海突乙門診_總保費!$B$4:$GS$183,$A42,BS$56)*$A$2,0)+MAX(1,ROUND(INDEX(海突乙急診_總保費!$B$4:$GS$183,$A42,BS$56)*$A$2,0),0)))</f>
        <v>1897</v>
      </c>
      <c r="BT42" s="94">
        <f ca="1">ROUND(VLOOKUP(BT$3,費率表彙總!$S$4:$T$34,2,FALSE)*$B42*$A$2,0)</f>
        <v>0</v>
      </c>
      <c r="BU42" s="94">
        <f ca="1">IF(ISNA(BU$3),0,ROUND(INDEX(旅遊不便費率!$B$5:$CA$184,$A42,BU$3)*$A$3,0))</f>
        <v>0</v>
      </c>
      <c r="BV42" s="94">
        <f ca="1">IF(ISNA(BV$3),0,ROUND(INDEX(旅遊不便費率!$B$5:$CA$184,$A42,BV$3)*$A$3,0))</f>
        <v>0</v>
      </c>
      <c r="BW42" s="94">
        <f ca="1">IF(ISNA(BW$3),0,ROUND(INDEX(旅遊不便費率!$B$5:$CA$184,$A42,BW$3)*$A$3,0))</f>
        <v>0</v>
      </c>
      <c r="BX42" s="94">
        <f ca="1">IF(ISNA(BX$3),0,ROUND(INDEX(旅遊不便費率!$B$5:$CA$184,$A42,BX$3)*$A$3,0))</f>
        <v>0</v>
      </c>
      <c r="BY42" s="95">
        <f t="shared" ca="1" si="9"/>
        <v>3930</v>
      </c>
      <c r="BZ42" s="93">
        <f t="shared" ca="1" si="10"/>
        <v>456</v>
      </c>
      <c r="CA42" s="94"/>
      <c r="CB42" s="94"/>
      <c r="CC42" s="94">
        <f ca="1">ROUND(VLOOKUP(CC$3,費率表彙總!$F$4:$G$404,2,FALSE)*$B42*$A$2,0)</f>
        <v>0</v>
      </c>
      <c r="CD42" s="94">
        <f ca="1">ROUND(VLOOKUP(CD$3,費率表彙總!$H$4:$I$804,2,FALSE)*$B42*$A$2,0)</f>
        <v>0</v>
      </c>
      <c r="CE42" s="94">
        <f ca="1">IF(ISNA(CE$56),0,ROUND(INDEX(實支實付_總保費!$B$4:$AE$183,$A42,CE$56)*$A$2,0))</f>
        <v>76</v>
      </c>
      <c r="CF42" s="94">
        <f ca="1">IF(ISNA(CF$56),0,ROUND(INDEX(重大燒燙傷_總保費!$B$4:$AE$183,$A42,CF$56)*$A$2,0))</f>
        <v>5</v>
      </c>
      <c r="CG42" s="94" t="b">
        <f ca="1">IF(CG$3&lt;&gt;0,MAX(1,ROUND(VLOOKUP(CG$3,費率表彙總!$L$4:$O$34,2,FALSE)*$B42*$A$2,0))+MAX(1,ROUND(INDEX(海突甲門診_總保費!$B$4:$GS$183,$A42,CG$56)*$A$2,0)+MAX(1,ROUND(INDEX(海突甲急診_總保費!$B$4:$GS$183,$A42,CG$56)*$A$2,0),0)))</f>
        <v>0</v>
      </c>
      <c r="CH42" s="94" t="b">
        <f ca="1">IF(CH$3&lt;&gt;0,MAX(1,ROUND(VLOOKUP(CH$3,費率表彙總!$L$4:$R$34,5,FALSE)*$B42*$A$2,0))+MAX(1,ROUND(INDEX(海突乙門診_總保費!$B$4:$GS$183,$A42,CH$56)*$A$2,0)+MAX(1,ROUND(INDEX(海突乙急診_總保費!$B$4:$GS$183,$A42,CH$56)*$A$2,0),0)))</f>
        <v>0</v>
      </c>
      <c r="CI42" s="94">
        <f ca="1">ROUND(VLOOKUP(CI$3,費率表彙總!$S$4:$T$34,2,FALSE)*$B42*$A$2,0)</f>
        <v>0</v>
      </c>
      <c r="CJ42" s="94">
        <f ca="1">IF(ISNA(CJ$3),0,ROUND(INDEX(旅遊不便費率!$B$5:$CA$184,$A42,CJ$3)*$A$3,0))</f>
        <v>216</v>
      </c>
      <c r="CK42" s="94">
        <f ca="1">IF(ISNA(CK$3),0,ROUND(INDEX(旅遊不便費率!$B$5:$CA$184,$A42,CK$3)*$A$3,0))</f>
        <v>1097</v>
      </c>
      <c r="CL42" s="94">
        <f ca="1">IF(ISNA(CL$3),0,ROUND(INDEX(旅遊不便費率!$B$5:$CA$184,$A42,CL$3)*$A$3,0))</f>
        <v>34</v>
      </c>
      <c r="CM42" s="94">
        <f ca="1">IF(ISNA(CM$3),0,ROUND(INDEX(旅遊不便費率!$B$5:$CA$184,$A42,CM$3)*$A$3,0))</f>
        <v>139</v>
      </c>
      <c r="CN42" s="95">
        <f t="shared" ca="1" si="11"/>
        <v>2023</v>
      </c>
      <c r="CO42" s="93">
        <f t="shared" ca="1" si="12"/>
        <v>668</v>
      </c>
      <c r="CP42" s="94"/>
      <c r="CQ42" s="94"/>
      <c r="CR42" s="94">
        <f ca="1">ROUND(VLOOKUP(CR$3,費率表彙總!$F$4:$G$404,2,FALSE)*$B42*$A$2,0)</f>
        <v>0</v>
      </c>
      <c r="CS42" s="94">
        <f ca="1">ROUND(VLOOKUP(CS$3,費率表彙總!$H$4:$I$804,2,FALSE)*$B42*$A$2,0)</f>
        <v>0</v>
      </c>
      <c r="CT42" s="94">
        <f ca="1">IF(ISNA(CT$56),0,ROUND(INDEX(實支實付_總保費!$B$4:$AE$183,$A42,CT$56)*$A$2,0))</f>
        <v>76</v>
      </c>
      <c r="CU42" s="94">
        <f ca="1">IF(ISNA(CU$56),0,ROUND(INDEX(重大燒燙傷_總保費!$B$4:$AE$183,$A42,CU$56)*$A$2,0))</f>
        <v>5</v>
      </c>
      <c r="CV42" s="94" t="b">
        <f ca="1">IF(CV$3&lt;&gt;0,MAX(1,ROUND(VLOOKUP(CV$3,費率表彙總!$L$4:$O$34,2,FALSE)*$B42*$A$2,0))+MAX(1,ROUND(INDEX(海突甲門診_總保費!$B$4:$GS$183,$A42,CV$56)*$A$2,0)+MAX(1,ROUND(INDEX(海突甲急診_總保費!$B$4:$GS$183,$A42,CV$56)*$A$2,0),0)))</f>
        <v>0</v>
      </c>
      <c r="CW42" s="94" t="b">
        <f ca="1">IF(CW$3&lt;&gt;0,MAX(1,ROUND(VLOOKUP(CW$3,費率表彙總!$L$4:$R$34,5,FALSE)*$B42*$A$2,0))+MAX(1,ROUND(INDEX(海突乙門診_總保費!$B$4:$GS$183,$A42,CW$56)*$A$2,0)+MAX(1,ROUND(INDEX(海突乙急診_總保費!$B$4:$GS$183,$A42,CW$56)*$A$2,0),0)))</f>
        <v>0</v>
      </c>
      <c r="CX42" s="94">
        <f ca="1">ROUND(VLOOKUP(CX$3,費率表彙總!$S$4:$T$34,2,FALSE)*$B42*$A$2,0)</f>
        <v>0</v>
      </c>
      <c r="CY42" s="94">
        <f ca="1">IF(ISNA(CY$3),0,ROUND(INDEX(旅遊不便費率!$B$5:$CA$184,$A42,CY$3)*$A$3,0))</f>
        <v>216</v>
      </c>
      <c r="CZ42" s="94">
        <f ca="1">IF(ISNA(CZ$3),0,ROUND(INDEX(旅遊不便費率!$B$5:$CA$184,$A42,CZ$3)*$A$3,0))</f>
        <v>1097</v>
      </c>
      <c r="DA42" s="94">
        <f ca="1">IF(ISNA(DA$3),0,ROUND(INDEX(旅遊不便費率!$B$5:$CA$184,$A42,DA$3)*$A$3,0))</f>
        <v>34</v>
      </c>
      <c r="DB42" s="94">
        <f ca="1">IF(ISNA(DB$3),0,ROUND(INDEX(旅遊不便費率!$B$5:$CA$184,$A42,DB$3)*$A$3,0))</f>
        <v>139</v>
      </c>
      <c r="DC42" s="95">
        <f t="shared" ca="1" si="13"/>
        <v>2235</v>
      </c>
      <c r="DD42" s="93">
        <f t="shared" ca="1" si="14"/>
        <v>1081</v>
      </c>
      <c r="DE42" s="94"/>
      <c r="DF42" s="94"/>
      <c r="DG42" s="94">
        <f ca="1">ROUND(VLOOKUP(DG$3,費率表彙總!$F$4:$G$404,2,FALSE)*$B42*$A$2,0)</f>
        <v>0</v>
      </c>
      <c r="DH42" s="94">
        <f ca="1">ROUND(VLOOKUP(DH$3,費率表彙總!$H$4:$I$804,2,FALSE)*$B42*$A$2,0)</f>
        <v>0</v>
      </c>
      <c r="DI42" s="94">
        <f ca="1">IF(ISNA(DI$56),0,ROUND(INDEX(實支實付_總保費!$B$4:$AE$183,$A42,DI$56)*$A$2,0))</f>
        <v>76</v>
      </c>
      <c r="DJ42" s="94">
        <f ca="1">IF(ISNA(DJ$56),0,ROUND(INDEX(重大燒燙傷_總保費!$B$4:$AE$183,$A42,DJ$56)*$A$2,0))</f>
        <v>5</v>
      </c>
      <c r="DK42" s="94" t="b">
        <f ca="1">IF(DK$3&lt;&gt;0,MAX(1,ROUND(VLOOKUP(DK$3,費率表彙總!$L$4:$O$34,2,FALSE)*$B42*$A$2,0))+MAX(1,ROUND(INDEX(海突甲門診_總保費!$B$4:$GS$183,$A42,DK$56)*$A$2,0)+MAX(1,ROUND(INDEX(海突甲急診_總保費!$B$4:$GS$183,$A42,DK$56)*$A$2,0),0)))</f>
        <v>0</v>
      </c>
      <c r="DL42" s="94" t="b">
        <f ca="1">IF(DL$3&lt;&gt;0,MAX(1,ROUND(VLOOKUP(DL$3,費率表彙總!$L$4:$R$34,5,FALSE)*$B42*$A$2,0))+MAX(1,ROUND(INDEX(海突乙門診_總保費!$B$4:$GS$183,$A42,DL$56)*$A$2,0)+MAX(1,ROUND(INDEX(海突乙急診_總保費!$B$4:$GS$183,$A42,DL$56)*$A$2,0),0)))</f>
        <v>0</v>
      </c>
      <c r="DM42" s="94">
        <f ca="1">ROUND(VLOOKUP(DM$3,費率表彙總!$S$4:$T$34,2,FALSE)*$B42*$A$2,0)</f>
        <v>0</v>
      </c>
      <c r="DN42" s="94">
        <f ca="1">IF(ISNA(DN$3),0,ROUND(INDEX(旅遊不便費率!$B$5:$CA$184,$A42,DN$3)*$A$3,0))</f>
        <v>216</v>
      </c>
      <c r="DO42" s="94">
        <f ca="1">IF(ISNA(DO$3),0,ROUND(INDEX(旅遊不便費率!$B$5:$CA$184,$A42,DO$3)*$A$3,0))</f>
        <v>1097</v>
      </c>
      <c r="DP42" s="94">
        <f ca="1">IF(ISNA(DP$3),0,ROUND(INDEX(旅遊不便費率!$B$5:$CA$184,$A42,DP$3)*$A$3,0))</f>
        <v>34</v>
      </c>
      <c r="DQ42" s="94">
        <f ca="1">IF(ISNA(DQ$3),0,ROUND(INDEX(旅遊不便費率!$B$5:$CA$184,$A42,DQ$3)*$A$3,0))</f>
        <v>139</v>
      </c>
      <c r="DR42" s="95">
        <f t="shared" ca="1" si="15"/>
        <v>2648</v>
      </c>
      <c r="DS42" s="93">
        <f t="shared" ca="1" si="16"/>
        <v>1665</v>
      </c>
      <c r="DT42" s="94"/>
      <c r="DU42" s="94"/>
      <c r="DV42" s="94">
        <f ca="1">ROUND(VLOOKUP(DV$3,費率表彙總!$F$4:$G$404,2,FALSE)*$B42*$A$2,0)</f>
        <v>0</v>
      </c>
      <c r="DW42" s="94">
        <f ca="1">ROUND(VLOOKUP(DW$3,費率表彙總!$H$4:$I$804,2,FALSE)*$B42*$A$2,0)</f>
        <v>0</v>
      </c>
      <c r="DX42" s="94">
        <f ca="1">IF(ISNA(DX$56),0,ROUND(INDEX(實支實付_總保費!$B$4:$AE$183,$A42,DX$56)*$A$2,0))</f>
        <v>76</v>
      </c>
      <c r="DY42" s="94">
        <f ca="1">IF(ISNA(DY$56),0,ROUND(INDEX(重大燒燙傷_總保費!$B$4:$AE$183,$A42,DY$56)*$A$2,0))</f>
        <v>5</v>
      </c>
      <c r="DZ42" s="94" t="b">
        <f ca="1">IF(DZ$3&lt;&gt;0,MAX(1,ROUND(VLOOKUP(DZ$3,費率表彙總!$L$4:$O$34,2,FALSE)*$B42*$A$2,0))+MAX(1,ROUND(INDEX(海突甲門診_總保費!$B$4:$GS$183,$A42,DZ$56)*$A$2,0)+MAX(1,ROUND(INDEX(海突甲急診_總保費!$B$4:$GS$183,$A42,DZ$56)*$A$2,0),0)))</f>
        <v>0</v>
      </c>
      <c r="EA42" s="94" t="b">
        <f ca="1">IF(EA$3&lt;&gt;0,MAX(1,ROUND(VLOOKUP(EA$3,費率表彙總!$L$4:$R$34,5,FALSE)*$B42*$A$2,0))+MAX(1,ROUND(INDEX(海突乙門診_總保費!$B$4:$GS$183,$A42,EA$56)*$A$2,0)+MAX(1,ROUND(INDEX(海突乙急診_總保費!$B$4:$GS$183,$A42,EA$56)*$A$2,0),0)))</f>
        <v>0</v>
      </c>
      <c r="EB42" s="94">
        <f ca="1">ROUND(VLOOKUP(EB$3,費率表彙總!$S$4:$T$34,2,FALSE)*$B42*$A$2,0)</f>
        <v>0</v>
      </c>
      <c r="EC42" s="94">
        <f ca="1">IF(ISNA(EC$3),0,ROUND(INDEX(旅遊不便費率!$B$5:$CA$184,$A42,EC$3)*$A$3,0))</f>
        <v>216</v>
      </c>
      <c r="ED42" s="94">
        <f ca="1">IF(ISNA(ED$3),0,ROUND(INDEX(旅遊不便費率!$B$5:$CA$184,$A42,ED$3)*$A$3,0))</f>
        <v>1097</v>
      </c>
      <c r="EE42" s="94">
        <f ca="1">IF(ISNA(EE$3),0,ROUND(INDEX(旅遊不便費率!$B$5:$CA$184,$A42,EE$3)*$A$3,0))</f>
        <v>34</v>
      </c>
      <c r="EF42" s="94">
        <f ca="1">IF(ISNA(EF$3),0,ROUND(INDEX(旅遊不便費率!$B$5:$CA$184,$A42,EF$3)*$A$3,0))</f>
        <v>139</v>
      </c>
      <c r="EG42" s="95">
        <f t="shared" ca="1" si="17"/>
        <v>3232</v>
      </c>
      <c r="EH42" s="93">
        <f t="shared" ca="1" si="18"/>
        <v>2033</v>
      </c>
      <c r="EI42" s="94"/>
      <c r="EJ42" s="94"/>
      <c r="EK42" s="94">
        <f ca="1">ROUND(VLOOKUP(EK$3,費率表彙總!$F$4:$G$404,2,FALSE)*$B42*$A$2,0)</f>
        <v>0</v>
      </c>
      <c r="EL42" s="94">
        <f ca="1">ROUND(VLOOKUP(EL$3,費率表彙總!$H$4:$I$804,2,FALSE)*$B42*$A$2,0)</f>
        <v>0</v>
      </c>
      <c r="EM42" s="94">
        <f ca="1">IF(ISNA(EM$56),0,ROUND(INDEX(實支實付_總保費!$B$4:$AE$183,$A42,EM$56)*$A$2,0))</f>
        <v>76</v>
      </c>
      <c r="EN42" s="94">
        <f ca="1">IF(ISNA(EN$56),0,ROUND(INDEX(重大燒燙傷_總保費!$B$4:$AE$183,$A42,EN$56)*$A$2,0))</f>
        <v>5</v>
      </c>
      <c r="EO42" s="94" t="b">
        <f ca="1">IF(EO$3&lt;&gt;0,MAX(1,ROUND(VLOOKUP(EO$3,費率表彙總!$L$4:$O$34,2,FALSE)*$B42*$A$2,0))+MAX(1,ROUND(INDEX(海突甲門診_總保費!$B$4:$GS$183,$A42,EO$56)*$A$2,0)+MAX(1,ROUND(INDEX(海突甲急診_總保費!$B$4:$GS$183,$A42,EO$56)*$A$2,0),0)))</f>
        <v>0</v>
      </c>
      <c r="EP42" s="94" t="b">
        <f ca="1">IF(EP$3&lt;&gt;0,MAX(1,ROUND(VLOOKUP(EP$3,費率表彙總!$L$4:$R$34,5,FALSE)*$B42*$A$2,0))+MAX(1,ROUND(INDEX(海突乙門診_總保費!$B$4:$GS$183,$A42,EP$56)*$A$2,0)+MAX(1,ROUND(INDEX(海突乙急診_總保費!$B$4:$GS$183,$A42,EP$56)*$A$2,0),0)))</f>
        <v>0</v>
      </c>
      <c r="EQ42" s="94">
        <f ca="1">ROUND(VLOOKUP(EQ$3,費率表彙總!$S$4:$T$34,2,FALSE)*$B42*$A$2,0)</f>
        <v>0</v>
      </c>
      <c r="ER42" s="94">
        <f ca="1">IF(ISNA(ER$3),0,ROUND(INDEX(旅遊不便費率!$B$5:$CA$184,$A42,ER$3)*$A$3,0))</f>
        <v>216</v>
      </c>
      <c r="ES42" s="94">
        <f ca="1">IF(ISNA(ES$3),0,ROUND(INDEX(旅遊不便費率!$B$5:$CA$184,$A42,ES$3)*$A$3,0))</f>
        <v>1097</v>
      </c>
      <c r="ET42" s="94">
        <f ca="1">IF(ISNA(ET$3),0,ROUND(INDEX(旅遊不便費率!$B$5:$CA$184,$A42,ET$3)*$A$3,0))</f>
        <v>34</v>
      </c>
      <c r="EU42" s="94">
        <f ca="1">IF(ISNA(EU$3),0,ROUND(INDEX(旅遊不便費率!$B$5:$CA$184,$A42,EU$3)*$A$3,0))</f>
        <v>139</v>
      </c>
      <c r="EV42" s="95">
        <f t="shared" ca="1" si="19"/>
        <v>3600</v>
      </c>
      <c r="EW42" s="93">
        <f t="shared" ca="1" si="20"/>
        <v>1476</v>
      </c>
      <c r="EX42" s="94"/>
      <c r="EY42" s="94"/>
      <c r="EZ42" s="94">
        <f ca="1">ROUND(VLOOKUP(EZ$3,費率表彙總!$F$4:$G$404,2,FALSE)*$B42*$A$2,0)</f>
        <v>0</v>
      </c>
      <c r="FA42" s="94">
        <f ca="1">ROUND(VLOOKUP(FA$3,費率表彙總!$H$4:$I$804,2,FALSE)*$B42*$A$2,0)</f>
        <v>0</v>
      </c>
      <c r="FB42" s="94">
        <f ca="1">IF(ISNA(FB$56),0,ROUND(INDEX(實支實付_總保費!$B$4:$AE$183,$A42,FB$56)*$A$2,0))</f>
        <v>976</v>
      </c>
      <c r="FC42" s="94">
        <f ca="1">IF(ISNA(FC$56),0,ROUND(INDEX(重大燒燙傷_總保費!$B$4:$AE$183,$A42,FC$56)*$A$2,0))</f>
        <v>64</v>
      </c>
      <c r="FD42" s="94" t="b">
        <f ca="1">IF(FD$3&lt;&gt;0,MAX(1,ROUND(VLOOKUP(FD$3,費率表彙總!$L$4:$O$34,2,FALSE)*$B42*$A$2,0))+MAX(1,ROUND(INDEX(海突甲門診_總保費!$B$4:$GS$183,$A42,FD$56)*$A$2,0)+MAX(1,ROUND(INDEX(海突甲急診_總保費!$B$4:$GS$183,$A42,FD$56)*$A$2,0),0)))</f>
        <v>0</v>
      </c>
      <c r="FE42" s="94">
        <f ca="1">IF(FE$3&lt;&gt;0,MAX(1,ROUND(VLOOKUP(FE$3,費率表彙總!$L$4:$R$34,5,FALSE)*$B42*$A$2,0))+MAX(1,ROUND(INDEX(海突乙門診_總保費!$B$4:$GS$183,$A42,FE$56)*$A$2,0)+MAX(1,ROUND(INDEX(海突乙急診_總保費!$B$4:$GS$183,$A42,FE$56)*$A$2,0),0)))</f>
        <v>2274</v>
      </c>
      <c r="FF42" s="94">
        <f ca="1">ROUND(VLOOKUP(FF$3,費率表彙總!$S$4:$T$34,2,FALSE)*$B42*$A$2,0)</f>
        <v>0</v>
      </c>
      <c r="FG42" s="94">
        <f ca="1">IF(ISNA(FG$3),0,ROUND(INDEX(旅遊不便費率!$B$5:$CA$184,$A42,FG$3)*$A$3,0))</f>
        <v>216</v>
      </c>
      <c r="FH42" s="94">
        <f ca="1">IF(ISNA(FH$3),0,ROUND(INDEX(旅遊不便費率!$B$5:$CA$184,$A42,FH$3)*$A$3,0))</f>
        <v>1713</v>
      </c>
      <c r="FI42" s="94">
        <f ca="1">IF(ISNA(FI$3),0,ROUND(INDEX(旅遊不便費率!$B$5:$CA$184,$A42,FI$3)*$A$3,0))</f>
        <v>81</v>
      </c>
      <c r="FJ42" s="94">
        <f ca="1">IF(ISNA(FJ$3),0,ROUND(INDEX(旅遊不便費率!$B$5:$CA$184,$A42,FJ$3)*$A$3,0))</f>
        <v>265</v>
      </c>
      <c r="FK42" s="95">
        <f t="shared" ca="1" si="21"/>
        <v>7065</v>
      </c>
      <c r="FL42" s="93">
        <f t="shared" ca="1" si="22"/>
        <v>668</v>
      </c>
      <c r="FM42" s="94"/>
      <c r="FN42" s="94"/>
      <c r="FO42" s="94">
        <f ca="1">ROUND(VLOOKUP(FO$3,費率表彙總!$F$4:$G$404,2,FALSE)*$B42*$A$2,0)</f>
        <v>0</v>
      </c>
      <c r="FP42" s="94">
        <f ca="1">ROUND(VLOOKUP(FP$3,費率表彙總!$H$4:$I$804,2,FALSE)*$B42*$A$2,0)</f>
        <v>0</v>
      </c>
      <c r="FQ42" s="94">
        <f ca="1">IF(ISNA(FQ$56),0,ROUND(INDEX(實支實付_總保費!$B$4:$AE$183,$A42,FQ$56)*$A$2,0))</f>
        <v>213</v>
      </c>
      <c r="FR42" s="94">
        <f ca="1">IF(ISNA(FR$56),0,ROUND(INDEX(重大燒燙傷_總保費!$B$4:$AE$183,$A42,FR$56)*$A$2,0))</f>
        <v>14</v>
      </c>
      <c r="FS42" s="94" t="b">
        <f ca="1">IF(FS$3&lt;&gt;0,MAX(1,ROUND(VLOOKUP(FS$3,費率表彙總!$L$4:$O$34,2,FALSE)*$B42*$A$2,0))+MAX(1,ROUND(INDEX(海突甲門診_總保費!$B$4:$GS$183,$A42,FS$56)*$A$2,0)+MAX(1,ROUND(INDEX(海突甲急診_總保費!$B$4:$GS$183,$A42,FS$56)*$A$2,0),0)))</f>
        <v>0</v>
      </c>
      <c r="FT42" s="94">
        <f ca="1">IF(FT$3&lt;&gt;0,MAX(1,ROUND(VLOOKUP(FT$3,費率表彙總!$L$4:$R$34,5,FALSE)*$B42*$A$2,0))+MAX(1,ROUND(INDEX(海突乙門診_總保費!$B$4:$GS$183,$A42,FT$56)*$A$2,0)+MAX(1,ROUND(INDEX(海突乙急診_總保費!$B$4:$GS$183,$A42,FT$56)*$A$2,0),0)))</f>
        <v>1192</v>
      </c>
      <c r="FU42" s="94">
        <f ca="1">ROUND(VLOOKUP(FU$3,費率表彙總!$S$4:$T$34,2,FALSE)*$B42*$A$2,0)</f>
        <v>0</v>
      </c>
      <c r="FV42" s="94">
        <f ca="1">IF(ISNA(FV$3),0,ROUND(INDEX(旅遊不便費率!$B$5:$CA$184,$A42,FV$3)*$A$3,0))</f>
        <v>216</v>
      </c>
      <c r="FW42" s="94">
        <f ca="1">IF(ISNA(FW$3),0,ROUND(INDEX(旅遊不便費率!$B$5:$CA$184,$A42,FW$3)*$A$3,0))</f>
        <v>1713</v>
      </c>
      <c r="FX42" s="94">
        <f ca="1">IF(ISNA(FX$3),0,ROUND(INDEX(旅遊不便費率!$B$5:$CA$184,$A42,FX$3)*$A$3,0))</f>
        <v>81</v>
      </c>
      <c r="FY42" s="94">
        <f ca="1">IF(ISNA(FY$3),0,ROUND(INDEX(旅遊不便費率!$B$5:$CA$184,$A42,FY$3)*$A$3,0))</f>
        <v>265</v>
      </c>
      <c r="FZ42" s="95">
        <f t="shared" ca="1" si="23"/>
        <v>4362</v>
      </c>
      <c r="GA42" s="93">
        <f t="shared" ca="1" si="24"/>
        <v>1081</v>
      </c>
      <c r="GB42" s="94"/>
      <c r="GC42" s="94"/>
      <c r="GD42" s="94">
        <f ca="1">ROUND(VLOOKUP(GD$3,費率表彙總!$F$4:$G$404,2,FALSE)*$B42*$A$2,0)</f>
        <v>0</v>
      </c>
      <c r="GE42" s="94">
        <f ca="1">ROUND(VLOOKUP(GE$3,費率表彙總!$H$4:$I$804,2,FALSE)*$B42*$A$2,0)</f>
        <v>0</v>
      </c>
      <c r="GF42" s="94">
        <f ca="1">IF(ISNA(GF$56),0,ROUND(INDEX(實支實付_總保費!$B$4:$AE$183,$A42,GF$56)*$A$2,0))</f>
        <v>344</v>
      </c>
      <c r="GG42" s="94">
        <f ca="1">IF(ISNA(GG$56),0,ROUND(INDEX(重大燒燙傷_總保費!$B$4:$AE$183,$A42,GG$56)*$A$2,0))</f>
        <v>23</v>
      </c>
      <c r="GH42" s="94" t="b">
        <f ca="1">IF(GH$3&lt;&gt;0,MAX(1,ROUND(VLOOKUP(GH$3,費率表彙總!$L$4:$O$34,2,FALSE)*$B42*$A$2,0))+MAX(1,ROUND(INDEX(海突甲門診_總保費!$B$4:$GS$183,$A42,GH$56)*$A$2,0)+MAX(1,ROUND(INDEX(海突甲急診_總保費!$B$4:$GS$183,$A42,GH$56)*$A$2,0),0)))</f>
        <v>0</v>
      </c>
      <c r="GI42" s="94">
        <f ca="1">IF(GI$3&lt;&gt;0,MAX(1,ROUND(VLOOKUP(GI$3,費率表彙總!$L$4:$R$34,5,FALSE)*$B42*$A$2,0))+MAX(1,ROUND(INDEX(海突乙門診_總保費!$B$4:$GS$183,$A42,GI$56)*$A$2,0)+MAX(1,ROUND(INDEX(海突乙急診_總保費!$B$4:$GS$183,$A42,GI$56)*$A$2,0),0)))</f>
        <v>1897</v>
      </c>
      <c r="GJ42" s="94">
        <f ca="1">ROUND(VLOOKUP(GJ$3,費率表彙總!$S$4:$T$34,2,FALSE)*$B42*$A$2,0)</f>
        <v>0</v>
      </c>
      <c r="GK42" s="94">
        <f ca="1">IF(ISNA(GK$3),0,ROUND(INDEX(旅遊不便費率!$B$5:$CA$184,$A42,GK$3)*$A$3,0))</f>
        <v>216</v>
      </c>
      <c r="GL42" s="94">
        <f ca="1">IF(ISNA(GL$3),0,ROUND(INDEX(旅遊不便費率!$B$5:$CA$184,$A42,GL$3)*$A$3,0))</f>
        <v>1713</v>
      </c>
      <c r="GM42" s="94">
        <f ca="1">IF(ISNA(GM$3),0,ROUND(INDEX(旅遊不便費率!$B$5:$CA$184,$A42,GM$3)*$A$3,0))</f>
        <v>81</v>
      </c>
      <c r="GN42" s="94">
        <f ca="1">IF(ISNA(GN$3),0,ROUND(INDEX(旅遊不便費率!$B$5:$CA$184,$A42,GN$3)*$A$3,0))</f>
        <v>265</v>
      </c>
      <c r="GO42" s="95">
        <f t="shared" ca="1" si="25"/>
        <v>5620</v>
      </c>
      <c r="GP42" s="93">
        <f t="shared" ca="1" si="26"/>
        <v>1081</v>
      </c>
      <c r="GQ42" s="94"/>
      <c r="GR42" s="94"/>
      <c r="GS42" s="94">
        <f ca="1">ROUND(VLOOKUP(GS$3,費率表彙總!$F$4:$G$404,2,FALSE)*$B42*$A$2,0)</f>
        <v>0</v>
      </c>
      <c r="GT42" s="94">
        <f ca="1">ROUND(VLOOKUP(GT$3,費率表彙總!$H$4:$I$804,2,FALSE)*$B42*$A$2,0)</f>
        <v>0</v>
      </c>
      <c r="GU42" s="94">
        <f ca="1">IF(ISNA(GU$56),0,ROUND(INDEX(實支實付_總保費!$B$4:$AE$183,$A42,GU$56)*$A$2,0))</f>
        <v>646</v>
      </c>
      <c r="GV42" s="94">
        <f ca="1">IF(ISNA(GV$56),0,ROUND(INDEX(重大燒燙傷_總保費!$B$4:$AE$183,$A42,GV$56)*$A$2,0))</f>
        <v>43</v>
      </c>
      <c r="GW42" s="94" t="b">
        <f ca="1">IF(GW$3&lt;&gt;0,MAX(1,ROUND(VLOOKUP(GW$3,費率表彙總!$L$4:$O$34,2,FALSE)*$B42*$A$2,0))+MAX(1,ROUND(INDEX(海突甲門診_總保費!$B$4:$GS$183,$A42,GW$56)*$A$2,0)+MAX(1,ROUND(INDEX(海突甲急診_總保費!$B$4:$GS$183,$A42,GW$56)*$A$2,0),0)))</f>
        <v>0</v>
      </c>
      <c r="GX42" s="94">
        <f ca="1">IF(GX$3&lt;&gt;0,MAX(1,ROUND(VLOOKUP(GX$3,費率表彙總!$L$4:$R$34,5,FALSE)*$B42*$A$2,0))+MAX(1,ROUND(INDEX(海突乙門診_總保費!$B$4:$GS$183,$A42,GX$56)*$A$2,0)+MAX(1,ROUND(INDEX(海突乙急診_總保費!$B$4:$GS$183,$A42,GX$56)*$A$2,0),0)))</f>
        <v>1192</v>
      </c>
      <c r="GY42" s="94">
        <f ca="1">ROUND(VLOOKUP(GY$3,費率表彙總!$S$4:$T$34,2,FALSE)*$B42*$A$2,0)</f>
        <v>0</v>
      </c>
      <c r="GZ42" s="94">
        <f ca="1">IF(ISNA(GZ$3),0,ROUND(INDEX(旅遊不便費率!$B$5:$CA$184,$A42,GZ$3)*$A$3,0))</f>
        <v>216</v>
      </c>
      <c r="HA42" s="94">
        <f ca="1">IF(ISNA(HA$3),0,ROUND(INDEX(旅遊不便費率!$B$5:$CA$184,$A42,HA$3)*$A$3,0))</f>
        <v>1713</v>
      </c>
      <c r="HB42" s="94">
        <f ca="1">IF(ISNA(HB$3),0,ROUND(INDEX(旅遊不便費率!$B$5:$CA$184,$A42,HB$3)*$A$3,0))</f>
        <v>81</v>
      </c>
      <c r="HC42" s="94">
        <f ca="1">IF(ISNA(HC$3),0,ROUND(INDEX(旅遊不便費率!$B$5:$CA$184,$A42,HC$3)*$A$3,0))</f>
        <v>265</v>
      </c>
      <c r="HD42" s="95">
        <f t="shared" ca="1" si="27"/>
        <v>5237</v>
      </c>
      <c r="HE42" s="93">
        <f t="shared" ca="1" si="28"/>
        <v>1081</v>
      </c>
      <c r="HF42" s="94"/>
      <c r="HG42" s="94"/>
      <c r="HH42" s="94">
        <f ca="1">ROUND(VLOOKUP(HH$3,費率表彙總!$F$4:$G$404,2,FALSE)*$B42*$A$2,0)</f>
        <v>0</v>
      </c>
      <c r="HI42" s="94">
        <f ca="1">ROUND(VLOOKUP(HI$3,費率表彙總!$H$4:$I$804,2,FALSE)*$B42*$A$2,0)</f>
        <v>0</v>
      </c>
      <c r="HJ42" s="94">
        <f ca="1">IF(ISNA(HJ$56),0,ROUND(INDEX(實支實付_總保費!$B$4:$AE$183,$A42,HJ$56)*$A$2,0))</f>
        <v>646</v>
      </c>
      <c r="HK42" s="94">
        <f ca="1">IF(ISNA(HK$56),0,ROUND(INDEX(重大燒燙傷_總保費!$B$4:$AE$183,$A42,HK$56)*$A$2,0))</f>
        <v>43</v>
      </c>
      <c r="HL42" s="94" t="b">
        <f ca="1">IF(HL$3&lt;&gt;0,MAX(1,ROUND(VLOOKUP(HL$3,費率表彙總!$L$4:$O$34,2,FALSE)*$B42*$A$2,0))+MAX(1,ROUND(INDEX(海突甲門診_總保費!$B$4:$GS$183,$A42,HL$56)*$A$2,0)+MAX(1,ROUND(INDEX(海突甲急診_總保費!$B$4:$GS$183,$A42,HL$56)*$A$2,0),0)))</f>
        <v>0</v>
      </c>
      <c r="HM42" s="94">
        <f ca="1">IF(HM$3&lt;&gt;0,MAX(1,ROUND(VLOOKUP(HM$3,費率表彙總!$L$4:$R$34,5,FALSE)*$B42*$A$2,0))+MAX(1,ROUND(INDEX(海突乙門診_總保費!$B$4:$GS$183,$A42,HM$56)*$A$2,0)+MAX(1,ROUND(INDEX(海突乙急診_總保費!$B$4:$GS$183,$A42,HM$56)*$A$2,0),0)))</f>
        <v>1192</v>
      </c>
      <c r="HN42" s="94">
        <f ca="1">ROUND(VLOOKUP(HN$3,費率表彙總!$S$4:$T$34,2,FALSE)*$B42*$A$2,0)</f>
        <v>0</v>
      </c>
      <c r="HO42" s="94">
        <f ca="1">IF(ISNA(HO$3),0,ROUND(INDEX(旅遊不便費率!$B$5:$CA$184,$A42,HO$3)*$A$3,0))</f>
        <v>216</v>
      </c>
      <c r="HP42" s="94">
        <f ca="1">IF(ISNA(HP$3),0,ROUND(INDEX(旅遊不便費率!$B$5:$CA$184,$A42,HP$3)*$A$3,0))</f>
        <v>1713</v>
      </c>
      <c r="HQ42" s="94">
        <f ca="1">IF(ISNA(HQ$3),0,ROUND(INDEX(旅遊不便費率!$B$5:$CA$184,$A42,HQ$3)*$A$3,0))</f>
        <v>81</v>
      </c>
      <c r="HR42" s="94">
        <f ca="1">IF(ISNA(HR$3),0,ROUND(INDEX(旅遊不便費率!$B$5:$CA$184,$A42,HR$3)*$A$3,0))</f>
        <v>265</v>
      </c>
      <c r="HS42" s="95">
        <f t="shared" ca="1" si="29"/>
        <v>5237</v>
      </c>
    </row>
    <row r="43" spans="1:227">
      <c r="A43" s="83">
        <v>90</v>
      </c>
      <c r="B43" s="104">
        <f>VLOOKUP(A43,費率表彙總!$A$4:$B$183,2,FALSE)</f>
        <v>0.73099999999999998</v>
      </c>
      <c r="C43" s="93">
        <f t="shared" ca="1" si="0"/>
        <v>715</v>
      </c>
      <c r="D43" s="94"/>
      <c r="E43" s="94"/>
      <c r="F43" s="94">
        <f ca="1">ROUND(VLOOKUP(F$3,費率表彙總!$F$4:$G$404,2,FALSE)*$B43*$A$2,0)</f>
        <v>0</v>
      </c>
      <c r="G43" s="94">
        <f ca="1">ROUND(VLOOKUP(G$3,費率表彙總!$H$4:$I$804,2,FALSE)*$B43*$A$2,0)</f>
        <v>0</v>
      </c>
      <c r="H43" s="94">
        <f ca="1">IF(ISNA(H$56),0,ROUND(INDEX(實支實付_總保費!$B$4:$AE$183,$A43,H$56)*$A$2,0))</f>
        <v>0</v>
      </c>
      <c r="I43" s="94">
        <f ca="1">IF(ISNA(I$56),0,ROUND(INDEX(重大燒燙傷_總保費!$B$4:$AE$183,$A43,I$56)*$A$2,0))</f>
        <v>0</v>
      </c>
      <c r="J43" s="94" t="b">
        <f ca="1">IF(J$3&lt;&gt;0,MAX(1,ROUND(VLOOKUP(J$3,費率表彙總!$L$4:$O$34,2,FALSE)*$B43*$A$2,0))+MAX(1,ROUND(INDEX(海突甲門診_總保費!$B$4:$GS$183,$A43,J$56)*$A$2,0)+MAX(1,ROUND(INDEX(海突甲急診_總保費!$B$4:$GS$183,$A43,J$56)*$A$2,0),0)))</f>
        <v>0</v>
      </c>
      <c r="K43" s="94">
        <f ca="1">IF(K$3&lt;&gt;0,MAX(1,ROUND(VLOOKUP(K$3,費率表彙總!$L$4:$R$34,5,FALSE)*$B43*$A$2,0))+MAX(1,ROUND(INDEX(海突乙門診_總保費!$B$4:$GS$183,$A43,K$56)*$A$2,0)+MAX(1,ROUND(INDEX(海突乙急診_總保費!$B$4:$GS$183,$A43,K$56)*$A$2,0),0)))</f>
        <v>666</v>
      </c>
      <c r="L43" s="94">
        <f ca="1">ROUND(VLOOKUP(L$3,費率表彙總!$S$4:$T$34,2,FALSE)*$B43*$A$2,0)</f>
        <v>0</v>
      </c>
      <c r="M43" s="94">
        <f ca="1">IF(ISNA(M$3),0,ROUND(INDEX(旅遊不便費率!$B$5:$CA$184,$A43,M$3)*$A$3,0))</f>
        <v>0</v>
      </c>
      <c r="N43" s="94">
        <f ca="1">IF(ISNA(N$3),0,ROUND(INDEX(旅遊不便費率!$B$5:$CA$184,$A43,N$3)*$A$3,0))</f>
        <v>0</v>
      </c>
      <c r="O43" s="94">
        <f ca="1">IF(ISNA(O$3),0,ROUND(INDEX(旅遊不便費率!$B$5:$CA$184,$A43,O$3)*$A$3,0))</f>
        <v>0</v>
      </c>
      <c r="P43" s="94">
        <f ca="1">IF(ISNA(P$3),0,ROUND(INDEX(旅遊不便費率!$B$5:$CA$184,$A43,P$3)*$A$3,0))</f>
        <v>0</v>
      </c>
      <c r="Q43" s="95">
        <f t="shared" ca="1" si="1"/>
        <v>1381</v>
      </c>
      <c r="R43" s="93">
        <f t="shared" ca="1" si="2"/>
        <v>715</v>
      </c>
      <c r="S43" s="94"/>
      <c r="T43" s="94"/>
      <c r="U43" s="94">
        <f ca="1">ROUND(VLOOKUP(U$3,費率表彙總!$F$4:$G$404,2,FALSE)*$B43*$A$2,0)</f>
        <v>0</v>
      </c>
      <c r="V43" s="94">
        <f ca="1">ROUND(VLOOKUP(V$3,費率表彙總!$H$4:$I$804,2,FALSE)*$B43*$A$2,0)</f>
        <v>0</v>
      </c>
      <c r="W43" s="94">
        <f ca="1">IF(ISNA(W$56),0,ROUND(INDEX(實支實付_總保費!$B$4:$AE$183,$A43,W$56)*$A$2,0))</f>
        <v>0</v>
      </c>
      <c r="X43" s="94">
        <f ca="1">IF(ISNA(X$56),0,ROUND(INDEX(重大燒燙傷_總保費!$B$4:$AE$183,$A43,X$56)*$A$2,0))</f>
        <v>0</v>
      </c>
      <c r="Y43" s="94" t="b">
        <f ca="1">IF(Y$3&lt;&gt;0,MAX(1,ROUND(VLOOKUP(Y$3,費率表彙總!$L$4:$O$34,2,FALSE)*$B43*$A$2,0))+MAX(1,ROUND(INDEX(海突甲門診_總保費!$B$4:$GS$183,$A43,Y$56)*$A$2,0)+MAX(1,ROUND(INDEX(海突甲急診_總保費!$B$4:$GS$183,$A43,Y$56)*$A$2,0),0)))</f>
        <v>0</v>
      </c>
      <c r="Z43" s="94">
        <f ca="1">IF(Z$3&lt;&gt;0,MAX(1,ROUND(VLOOKUP(Z$3,費率表彙總!$L$4:$R$34,5,FALSE)*$B43*$A$2,0))+MAX(1,ROUND(INDEX(海突乙門診_總保費!$B$4:$GS$183,$A43,Z$56)*$A$2,0)+MAX(1,ROUND(INDEX(海突乙急診_總保費!$B$4:$GS$183,$A43,Z$56)*$A$2,0),0)))</f>
        <v>666</v>
      </c>
      <c r="AA43" s="94">
        <f ca="1">ROUND(VLOOKUP(AA$3,費率表彙總!$S$4:$T$34,2,FALSE)*$B43*$A$2,0)</f>
        <v>0</v>
      </c>
      <c r="AB43" s="94">
        <f ca="1">IF(ISNA(AB$3),0,ROUND(INDEX(旅遊不便費率!$B$5:$CA$184,$A43,AB$3)*$A$3,0))</f>
        <v>0</v>
      </c>
      <c r="AC43" s="94">
        <f ca="1">IF(ISNA(AC$3),0,ROUND(INDEX(旅遊不便費率!$B$5:$CA$184,$A43,AC$3)*$A$3,0))</f>
        <v>0</v>
      </c>
      <c r="AD43" s="94">
        <f ca="1">IF(ISNA(AD$3),0,ROUND(INDEX(旅遊不便費率!$B$5:$CA$184,$A43,AD$3)*$A$3,0))</f>
        <v>0</v>
      </c>
      <c r="AE43" s="94">
        <f ca="1">IF(ISNA(AE$3),0,ROUND(INDEX(旅遊不便費率!$B$5:$CA$184,$A43,AE$3)*$A$3,0))</f>
        <v>0</v>
      </c>
      <c r="AF43" s="95">
        <f t="shared" ca="1" si="3"/>
        <v>1381</v>
      </c>
      <c r="AG43" s="93">
        <f t="shared" ca="1" si="4"/>
        <v>1157</v>
      </c>
      <c r="AH43" s="94"/>
      <c r="AI43" s="94"/>
      <c r="AJ43" s="94">
        <f ca="1">ROUND(VLOOKUP(AJ$3,費率表彙總!$F$4:$G$404,2,FALSE)*$B43*$A$2,0)</f>
        <v>0</v>
      </c>
      <c r="AK43" s="94">
        <f ca="1">ROUND(VLOOKUP(AK$3,費率表彙總!$H$4:$I$804,2,FALSE)*$B43*$A$2,0)</f>
        <v>0</v>
      </c>
      <c r="AL43" s="94">
        <f ca="1">IF(ISNA(AL$56),0,ROUND(INDEX(實支實付_總保費!$B$4:$AE$183,$A43,AL$56)*$A$2,0))</f>
        <v>0</v>
      </c>
      <c r="AM43" s="94">
        <f ca="1">IF(ISNA(AM$56),0,ROUND(INDEX(重大燒燙傷_總保費!$B$4:$AE$183,$A43,AM$56)*$A$2,0))</f>
        <v>0</v>
      </c>
      <c r="AN43" s="94" t="b">
        <f ca="1">IF(AN$3&lt;&gt;0,MAX(1,ROUND(VLOOKUP(AN$3,費率表彙總!$L$4:$O$34,2,FALSE)*$B43*$A$2,0))+MAX(1,ROUND(INDEX(海突甲門診_總保費!$B$4:$GS$183,$A43,AN$56)*$A$2,0)+MAX(1,ROUND(INDEX(海突甲急診_總保費!$B$4:$GS$183,$A43,AN$56)*$A$2,0),0)))</f>
        <v>0</v>
      </c>
      <c r="AO43" s="94">
        <f ca="1">IF(AO$3&lt;&gt;0,MAX(1,ROUND(VLOOKUP(AO$3,費率表彙總!$L$4:$R$34,5,FALSE)*$B43*$A$2,0))+MAX(1,ROUND(INDEX(海突乙門診_總保費!$B$4:$GS$183,$A43,AO$56)*$A$2,0)+MAX(1,ROUND(INDEX(海突乙急診_總保費!$B$4:$GS$183,$A43,AO$56)*$A$2,0),0)))</f>
        <v>1077</v>
      </c>
      <c r="AP43" s="94">
        <f ca="1">ROUND(VLOOKUP(AP$3,費率表彙總!$S$4:$T$34,2,FALSE)*$B43*$A$2,0)</f>
        <v>0</v>
      </c>
      <c r="AQ43" s="94">
        <f ca="1">IF(ISNA(AQ$3),0,ROUND(INDEX(旅遊不便費率!$B$5:$CA$184,$A43,AQ$3)*$A$3,0))</f>
        <v>0</v>
      </c>
      <c r="AR43" s="94">
        <f ca="1">IF(ISNA(AR$3),0,ROUND(INDEX(旅遊不便費率!$B$5:$CA$184,$A43,AR$3)*$A$3,0))</f>
        <v>0</v>
      </c>
      <c r="AS43" s="94">
        <f ca="1">IF(ISNA(AS$3),0,ROUND(INDEX(旅遊不便費率!$B$5:$CA$184,$A43,AS$3)*$A$3,0))</f>
        <v>0</v>
      </c>
      <c r="AT43" s="94">
        <f ca="1">IF(ISNA(AT$3),0,ROUND(INDEX(旅遊不便費率!$B$5:$CA$184,$A43,AT$3)*$A$3,0))</f>
        <v>0</v>
      </c>
      <c r="AU43" s="95">
        <f t="shared" ca="1" si="5"/>
        <v>2234</v>
      </c>
      <c r="AV43" s="93">
        <f t="shared" ca="1" si="6"/>
        <v>1782</v>
      </c>
      <c r="AW43" s="94"/>
      <c r="AX43" s="94"/>
      <c r="AY43" s="94">
        <f ca="1">ROUND(VLOOKUP(AY$3,費率表彙總!$F$4:$G$404,2,FALSE)*$B43*$A$2,0)</f>
        <v>0</v>
      </c>
      <c r="AZ43" s="94">
        <f ca="1">ROUND(VLOOKUP(AZ$3,費率表彙總!$H$4:$I$804,2,FALSE)*$B43*$A$2,0)</f>
        <v>0</v>
      </c>
      <c r="BA43" s="94">
        <f ca="1">IF(ISNA(BA$56),0,ROUND(INDEX(實支實付_總保費!$B$4:$AE$183,$A43,BA$56)*$A$2,0))</f>
        <v>0</v>
      </c>
      <c r="BB43" s="94">
        <f ca="1">IF(ISNA(BB$56),0,ROUND(INDEX(重大燒燙傷_總保費!$B$4:$AE$183,$A43,BB$56)*$A$2,0))</f>
        <v>0</v>
      </c>
      <c r="BC43" s="94" t="b">
        <f ca="1">IF(BC$3&lt;&gt;0,MAX(1,ROUND(VLOOKUP(BC$3,費率表彙總!$L$4:$O$34,2,FALSE)*$B43*$A$2,0))+MAX(1,ROUND(INDEX(海突甲門診_總保費!$B$4:$GS$183,$A43,BC$56)*$A$2,0)+MAX(1,ROUND(INDEX(海突甲急診_總保費!$B$4:$GS$183,$A43,BC$56)*$A$2,0),0)))</f>
        <v>0</v>
      </c>
      <c r="BD43" s="94">
        <f ca="1">IF(BD$3&lt;&gt;0,MAX(1,ROUND(VLOOKUP(BD$3,費率表彙總!$L$4:$R$34,5,FALSE)*$B43*$A$2,0))+MAX(1,ROUND(INDEX(海突乙門診_總保費!$B$4:$GS$183,$A43,BD$56)*$A$2,0)+MAX(1,ROUND(INDEX(海突乙急診_總保費!$B$4:$GS$183,$A43,BD$56)*$A$2,0),0)))</f>
        <v>1661</v>
      </c>
      <c r="BE43" s="94">
        <f ca="1">ROUND(VLOOKUP(BE$3,費率表彙總!$S$4:$T$34,2,FALSE)*$B43*$A$2,0)</f>
        <v>0</v>
      </c>
      <c r="BF43" s="94">
        <f ca="1">IF(ISNA(BF$3),0,ROUND(INDEX(旅遊不便費率!$B$5:$CA$184,$A43,BF$3)*$A$3,0))</f>
        <v>0</v>
      </c>
      <c r="BG43" s="94">
        <f ca="1">IF(ISNA(BG$3),0,ROUND(INDEX(旅遊不便費率!$B$5:$CA$184,$A43,BG$3)*$A$3,0))</f>
        <v>0</v>
      </c>
      <c r="BH43" s="94">
        <f ca="1">IF(ISNA(BH$3),0,ROUND(INDEX(旅遊不便費率!$B$5:$CA$184,$A43,BH$3)*$A$3,0))</f>
        <v>0</v>
      </c>
      <c r="BI43" s="94">
        <f ca="1">IF(ISNA(BI$3),0,ROUND(INDEX(旅遊不便費率!$B$5:$CA$184,$A43,BI$3)*$A$3,0))</f>
        <v>0</v>
      </c>
      <c r="BJ43" s="95">
        <f t="shared" ca="1" si="7"/>
        <v>3443</v>
      </c>
      <c r="BK43" s="93">
        <f t="shared" ca="1" si="8"/>
        <v>2176</v>
      </c>
      <c r="BL43" s="94"/>
      <c r="BM43" s="94"/>
      <c r="BN43" s="94">
        <f ca="1">ROUND(VLOOKUP(BN$3,費率表彙總!$F$4:$G$404,2,FALSE)*$B43*$A$2,0)</f>
        <v>0</v>
      </c>
      <c r="BO43" s="94">
        <f ca="1">ROUND(VLOOKUP(BO$3,費率表彙總!$H$4:$I$804,2,FALSE)*$B43*$A$2,0)</f>
        <v>0</v>
      </c>
      <c r="BP43" s="94">
        <f ca="1">IF(ISNA(BP$56),0,ROUND(INDEX(實支實付_總保費!$B$4:$AE$183,$A43,BP$56)*$A$2,0))</f>
        <v>0</v>
      </c>
      <c r="BQ43" s="94">
        <f ca="1">IF(ISNA(BQ$56),0,ROUND(INDEX(重大燒燙傷_總保費!$B$4:$AE$183,$A43,BQ$56)*$A$2,0))</f>
        <v>0</v>
      </c>
      <c r="BR43" s="94" t="b">
        <f ca="1">IF(BR$3&lt;&gt;0,MAX(1,ROUND(VLOOKUP(BR$3,費率表彙總!$L$4:$O$34,2,FALSE)*$B43*$A$2,0))+MAX(1,ROUND(INDEX(海突甲門診_總保費!$B$4:$GS$183,$A43,BR$56)*$A$2,0)+MAX(1,ROUND(INDEX(海突甲急診_總保費!$B$4:$GS$183,$A43,BR$56)*$A$2,0),0)))</f>
        <v>0</v>
      </c>
      <c r="BS43" s="94">
        <f ca="1">IF(BS$3&lt;&gt;0,MAX(1,ROUND(VLOOKUP(BS$3,費率表彙總!$L$4:$R$34,5,FALSE)*$B43*$A$2,0))+MAX(1,ROUND(INDEX(海突乙門診_總保費!$B$4:$GS$183,$A43,BS$56)*$A$2,0)+MAX(1,ROUND(INDEX(海突乙急診_總保費!$B$4:$GS$183,$A43,BS$56)*$A$2,0),0)))</f>
        <v>2027</v>
      </c>
      <c r="BT43" s="94">
        <f ca="1">ROUND(VLOOKUP(BT$3,費率表彙總!$S$4:$T$34,2,FALSE)*$B43*$A$2,0)</f>
        <v>0</v>
      </c>
      <c r="BU43" s="94">
        <f ca="1">IF(ISNA(BU$3),0,ROUND(INDEX(旅遊不便費率!$B$5:$CA$184,$A43,BU$3)*$A$3,0))</f>
        <v>0</v>
      </c>
      <c r="BV43" s="94">
        <f ca="1">IF(ISNA(BV$3),0,ROUND(INDEX(旅遊不便費率!$B$5:$CA$184,$A43,BV$3)*$A$3,0))</f>
        <v>0</v>
      </c>
      <c r="BW43" s="94">
        <f ca="1">IF(ISNA(BW$3),0,ROUND(INDEX(旅遊不便費率!$B$5:$CA$184,$A43,BW$3)*$A$3,0))</f>
        <v>0</v>
      </c>
      <c r="BX43" s="94">
        <f ca="1">IF(ISNA(BX$3),0,ROUND(INDEX(旅遊不便費率!$B$5:$CA$184,$A43,BX$3)*$A$3,0))</f>
        <v>0</v>
      </c>
      <c r="BY43" s="95">
        <f t="shared" ca="1" si="9"/>
        <v>4203</v>
      </c>
      <c r="BZ43" s="93">
        <f t="shared" ca="1" si="10"/>
        <v>487</v>
      </c>
      <c r="CA43" s="94"/>
      <c r="CB43" s="94"/>
      <c r="CC43" s="94">
        <f ca="1">ROUND(VLOOKUP(CC$3,費率表彙總!$F$4:$G$404,2,FALSE)*$B43*$A$2,0)</f>
        <v>0</v>
      </c>
      <c r="CD43" s="94">
        <f ca="1">ROUND(VLOOKUP(CD$3,費率表彙總!$H$4:$I$804,2,FALSE)*$B43*$A$2,0)</f>
        <v>0</v>
      </c>
      <c r="CE43" s="94">
        <f ca="1">IF(ISNA(CE$56),0,ROUND(INDEX(實支實付_總保費!$B$4:$AE$183,$A43,CE$56)*$A$2,0))</f>
        <v>81</v>
      </c>
      <c r="CF43" s="94">
        <f ca="1">IF(ISNA(CF$56),0,ROUND(INDEX(重大燒燙傷_總保費!$B$4:$AE$183,$A43,CF$56)*$A$2,0))</f>
        <v>5</v>
      </c>
      <c r="CG43" s="94" t="b">
        <f ca="1">IF(CG$3&lt;&gt;0,MAX(1,ROUND(VLOOKUP(CG$3,費率表彙總!$L$4:$O$34,2,FALSE)*$B43*$A$2,0))+MAX(1,ROUND(INDEX(海突甲門診_總保費!$B$4:$GS$183,$A43,CG$56)*$A$2,0)+MAX(1,ROUND(INDEX(海突甲急診_總保費!$B$4:$GS$183,$A43,CG$56)*$A$2,0),0)))</f>
        <v>0</v>
      </c>
      <c r="CH43" s="94" t="b">
        <f ca="1">IF(CH$3&lt;&gt;0,MAX(1,ROUND(VLOOKUP(CH$3,費率表彙總!$L$4:$R$34,5,FALSE)*$B43*$A$2,0))+MAX(1,ROUND(INDEX(海突乙門診_總保費!$B$4:$GS$183,$A43,CH$56)*$A$2,0)+MAX(1,ROUND(INDEX(海突乙急診_總保費!$B$4:$GS$183,$A43,CH$56)*$A$2,0),0)))</f>
        <v>0</v>
      </c>
      <c r="CI43" s="94">
        <f ca="1">ROUND(VLOOKUP(CI$3,費率表彙總!$S$4:$T$34,2,FALSE)*$B43*$A$2,0)</f>
        <v>0</v>
      </c>
      <c r="CJ43" s="94">
        <f ca="1">IF(ISNA(CJ$3),0,ROUND(INDEX(旅遊不便費率!$B$5:$CA$184,$A43,CJ$3)*$A$3,0))</f>
        <v>232</v>
      </c>
      <c r="CK43" s="94">
        <f ca="1">IF(ISNA(CK$3),0,ROUND(INDEX(旅遊不便費率!$B$5:$CA$184,$A43,CK$3)*$A$3,0))</f>
        <v>1171</v>
      </c>
      <c r="CL43" s="94">
        <f ca="1">IF(ISNA(CL$3),0,ROUND(INDEX(旅遊不便費率!$B$5:$CA$184,$A43,CL$3)*$A$3,0))</f>
        <v>37</v>
      </c>
      <c r="CM43" s="94">
        <f ca="1">IF(ISNA(CM$3),0,ROUND(INDEX(旅遊不便費率!$B$5:$CA$184,$A43,CM$3)*$A$3,0))</f>
        <v>147</v>
      </c>
      <c r="CN43" s="95">
        <f t="shared" ca="1" si="11"/>
        <v>2160</v>
      </c>
      <c r="CO43" s="93">
        <f t="shared" ca="1" si="12"/>
        <v>715</v>
      </c>
      <c r="CP43" s="94"/>
      <c r="CQ43" s="94"/>
      <c r="CR43" s="94">
        <f ca="1">ROUND(VLOOKUP(CR$3,費率表彙總!$F$4:$G$404,2,FALSE)*$B43*$A$2,0)</f>
        <v>0</v>
      </c>
      <c r="CS43" s="94">
        <f ca="1">ROUND(VLOOKUP(CS$3,費率表彙總!$H$4:$I$804,2,FALSE)*$B43*$A$2,0)</f>
        <v>0</v>
      </c>
      <c r="CT43" s="94">
        <f ca="1">IF(ISNA(CT$56),0,ROUND(INDEX(實支實付_總保費!$B$4:$AE$183,$A43,CT$56)*$A$2,0))</f>
        <v>81</v>
      </c>
      <c r="CU43" s="94">
        <f ca="1">IF(ISNA(CU$56),0,ROUND(INDEX(重大燒燙傷_總保費!$B$4:$AE$183,$A43,CU$56)*$A$2,0))</f>
        <v>5</v>
      </c>
      <c r="CV43" s="94" t="b">
        <f ca="1">IF(CV$3&lt;&gt;0,MAX(1,ROUND(VLOOKUP(CV$3,費率表彙總!$L$4:$O$34,2,FALSE)*$B43*$A$2,0))+MAX(1,ROUND(INDEX(海突甲門診_總保費!$B$4:$GS$183,$A43,CV$56)*$A$2,0)+MAX(1,ROUND(INDEX(海突甲急診_總保費!$B$4:$GS$183,$A43,CV$56)*$A$2,0),0)))</f>
        <v>0</v>
      </c>
      <c r="CW43" s="94" t="b">
        <f ca="1">IF(CW$3&lt;&gt;0,MAX(1,ROUND(VLOOKUP(CW$3,費率表彙總!$L$4:$R$34,5,FALSE)*$B43*$A$2,0))+MAX(1,ROUND(INDEX(海突乙門診_總保費!$B$4:$GS$183,$A43,CW$56)*$A$2,0)+MAX(1,ROUND(INDEX(海突乙急診_總保費!$B$4:$GS$183,$A43,CW$56)*$A$2,0),0)))</f>
        <v>0</v>
      </c>
      <c r="CX43" s="94">
        <f ca="1">ROUND(VLOOKUP(CX$3,費率表彙總!$S$4:$T$34,2,FALSE)*$B43*$A$2,0)</f>
        <v>0</v>
      </c>
      <c r="CY43" s="94">
        <f ca="1">IF(ISNA(CY$3),0,ROUND(INDEX(旅遊不便費率!$B$5:$CA$184,$A43,CY$3)*$A$3,0))</f>
        <v>232</v>
      </c>
      <c r="CZ43" s="94">
        <f ca="1">IF(ISNA(CZ$3),0,ROUND(INDEX(旅遊不便費率!$B$5:$CA$184,$A43,CZ$3)*$A$3,0))</f>
        <v>1171</v>
      </c>
      <c r="DA43" s="94">
        <f ca="1">IF(ISNA(DA$3),0,ROUND(INDEX(旅遊不便費率!$B$5:$CA$184,$A43,DA$3)*$A$3,0))</f>
        <v>37</v>
      </c>
      <c r="DB43" s="94">
        <f ca="1">IF(ISNA(DB$3),0,ROUND(INDEX(旅遊不便費率!$B$5:$CA$184,$A43,DB$3)*$A$3,0))</f>
        <v>147</v>
      </c>
      <c r="DC43" s="95">
        <f t="shared" ca="1" si="13"/>
        <v>2388</v>
      </c>
      <c r="DD43" s="93">
        <f t="shared" ca="1" si="14"/>
        <v>1157</v>
      </c>
      <c r="DE43" s="94"/>
      <c r="DF43" s="94"/>
      <c r="DG43" s="94">
        <f ca="1">ROUND(VLOOKUP(DG$3,費率表彙總!$F$4:$G$404,2,FALSE)*$B43*$A$2,0)</f>
        <v>0</v>
      </c>
      <c r="DH43" s="94">
        <f ca="1">ROUND(VLOOKUP(DH$3,費率表彙總!$H$4:$I$804,2,FALSE)*$B43*$A$2,0)</f>
        <v>0</v>
      </c>
      <c r="DI43" s="94">
        <f ca="1">IF(ISNA(DI$56),0,ROUND(INDEX(實支實付_總保費!$B$4:$AE$183,$A43,DI$56)*$A$2,0))</f>
        <v>81</v>
      </c>
      <c r="DJ43" s="94">
        <f ca="1">IF(ISNA(DJ$56),0,ROUND(INDEX(重大燒燙傷_總保費!$B$4:$AE$183,$A43,DJ$56)*$A$2,0))</f>
        <v>5</v>
      </c>
      <c r="DK43" s="94" t="b">
        <f ca="1">IF(DK$3&lt;&gt;0,MAX(1,ROUND(VLOOKUP(DK$3,費率表彙總!$L$4:$O$34,2,FALSE)*$B43*$A$2,0))+MAX(1,ROUND(INDEX(海突甲門診_總保費!$B$4:$GS$183,$A43,DK$56)*$A$2,0)+MAX(1,ROUND(INDEX(海突甲急診_總保費!$B$4:$GS$183,$A43,DK$56)*$A$2,0),0)))</f>
        <v>0</v>
      </c>
      <c r="DL43" s="94" t="b">
        <f ca="1">IF(DL$3&lt;&gt;0,MAX(1,ROUND(VLOOKUP(DL$3,費率表彙總!$L$4:$R$34,5,FALSE)*$B43*$A$2,0))+MAX(1,ROUND(INDEX(海突乙門診_總保費!$B$4:$GS$183,$A43,DL$56)*$A$2,0)+MAX(1,ROUND(INDEX(海突乙急診_總保費!$B$4:$GS$183,$A43,DL$56)*$A$2,0),0)))</f>
        <v>0</v>
      </c>
      <c r="DM43" s="94">
        <f ca="1">ROUND(VLOOKUP(DM$3,費率表彙總!$S$4:$T$34,2,FALSE)*$B43*$A$2,0)</f>
        <v>0</v>
      </c>
      <c r="DN43" s="94">
        <f ca="1">IF(ISNA(DN$3),0,ROUND(INDEX(旅遊不便費率!$B$5:$CA$184,$A43,DN$3)*$A$3,0))</f>
        <v>232</v>
      </c>
      <c r="DO43" s="94">
        <f ca="1">IF(ISNA(DO$3),0,ROUND(INDEX(旅遊不便費率!$B$5:$CA$184,$A43,DO$3)*$A$3,0))</f>
        <v>1171</v>
      </c>
      <c r="DP43" s="94">
        <f ca="1">IF(ISNA(DP$3),0,ROUND(INDEX(旅遊不便費率!$B$5:$CA$184,$A43,DP$3)*$A$3,0))</f>
        <v>37</v>
      </c>
      <c r="DQ43" s="94">
        <f ca="1">IF(ISNA(DQ$3),0,ROUND(INDEX(旅遊不便費率!$B$5:$CA$184,$A43,DQ$3)*$A$3,0))</f>
        <v>147</v>
      </c>
      <c r="DR43" s="95">
        <f t="shared" ca="1" si="15"/>
        <v>2830</v>
      </c>
      <c r="DS43" s="93">
        <f t="shared" ca="1" si="16"/>
        <v>1782</v>
      </c>
      <c r="DT43" s="94"/>
      <c r="DU43" s="94"/>
      <c r="DV43" s="94">
        <f ca="1">ROUND(VLOOKUP(DV$3,費率表彙總!$F$4:$G$404,2,FALSE)*$B43*$A$2,0)</f>
        <v>0</v>
      </c>
      <c r="DW43" s="94">
        <f ca="1">ROUND(VLOOKUP(DW$3,費率表彙總!$H$4:$I$804,2,FALSE)*$B43*$A$2,0)</f>
        <v>0</v>
      </c>
      <c r="DX43" s="94">
        <f ca="1">IF(ISNA(DX$56),0,ROUND(INDEX(實支實付_總保費!$B$4:$AE$183,$A43,DX$56)*$A$2,0))</f>
        <v>81</v>
      </c>
      <c r="DY43" s="94">
        <f ca="1">IF(ISNA(DY$56),0,ROUND(INDEX(重大燒燙傷_總保費!$B$4:$AE$183,$A43,DY$56)*$A$2,0))</f>
        <v>5</v>
      </c>
      <c r="DZ43" s="94" t="b">
        <f ca="1">IF(DZ$3&lt;&gt;0,MAX(1,ROUND(VLOOKUP(DZ$3,費率表彙總!$L$4:$O$34,2,FALSE)*$B43*$A$2,0))+MAX(1,ROUND(INDEX(海突甲門診_總保費!$B$4:$GS$183,$A43,DZ$56)*$A$2,0)+MAX(1,ROUND(INDEX(海突甲急診_總保費!$B$4:$GS$183,$A43,DZ$56)*$A$2,0),0)))</f>
        <v>0</v>
      </c>
      <c r="EA43" s="94" t="b">
        <f ca="1">IF(EA$3&lt;&gt;0,MAX(1,ROUND(VLOOKUP(EA$3,費率表彙總!$L$4:$R$34,5,FALSE)*$B43*$A$2,0))+MAX(1,ROUND(INDEX(海突乙門診_總保費!$B$4:$GS$183,$A43,EA$56)*$A$2,0)+MAX(1,ROUND(INDEX(海突乙急診_總保費!$B$4:$GS$183,$A43,EA$56)*$A$2,0),0)))</f>
        <v>0</v>
      </c>
      <c r="EB43" s="94">
        <f ca="1">ROUND(VLOOKUP(EB$3,費率表彙總!$S$4:$T$34,2,FALSE)*$B43*$A$2,0)</f>
        <v>0</v>
      </c>
      <c r="EC43" s="94">
        <f ca="1">IF(ISNA(EC$3),0,ROUND(INDEX(旅遊不便費率!$B$5:$CA$184,$A43,EC$3)*$A$3,0))</f>
        <v>232</v>
      </c>
      <c r="ED43" s="94">
        <f ca="1">IF(ISNA(ED$3),0,ROUND(INDEX(旅遊不便費率!$B$5:$CA$184,$A43,ED$3)*$A$3,0))</f>
        <v>1171</v>
      </c>
      <c r="EE43" s="94">
        <f ca="1">IF(ISNA(EE$3),0,ROUND(INDEX(旅遊不便費率!$B$5:$CA$184,$A43,EE$3)*$A$3,0))</f>
        <v>37</v>
      </c>
      <c r="EF43" s="94">
        <f ca="1">IF(ISNA(EF$3),0,ROUND(INDEX(旅遊不便費率!$B$5:$CA$184,$A43,EF$3)*$A$3,0))</f>
        <v>147</v>
      </c>
      <c r="EG43" s="95">
        <f t="shared" ca="1" si="17"/>
        <v>3455</v>
      </c>
      <c r="EH43" s="93">
        <f t="shared" ca="1" si="18"/>
        <v>2176</v>
      </c>
      <c r="EI43" s="94"/>
      <c r="EJ43" s="94"/>
      <c r="EK43" s="94">
        <f ca="1">ROUND(VLOOKUP(EK$3,費率表彙總!$F$4:$G$404,2,FALSE)*$B43*$A$2,0)</f>
        <v>0</v>
      </c>
      <c r="EL43" s="94">
        <f ca="1">ROUND(VLOOKUP(EL$3,費率表彙總!$H$4:$I$804,2,FALSE)*$B43*$A$2,0)</f>
        <v>0</v>
      </c>
      <c r="EM43" s="94">
        <f ca="1">IF(ISNA(EM$56),0,ROUND(INDEX(實支實付_總保費!$B$4:$AE$183,$A43,EM$56)*$A$2,0))</f>
        <v>81</v>
      </c>
      <c r="EN43" s="94">
        <f ca="1">IF(ISNA(EN$56),0,ROUND(INDEX(重大燒燙傷_總保費!$B$4:$AE$183,$A43,EN$56)*$A$2,0))</f>
        <v>5</v>
      </c>
      <c r="EO43" s="94" t="b">
        <f ca="1">IF(EO$3&lt;&gt;0,MAX(1,ROUND(VLOOKUP(EO$3,費率表彙總!$L$4:$O$34,2,FALSE)*$B43*$A$2,0))+MAX(1,ROUND(INDEX(海突甲門診_總保費!$B$4:$GS$183,$A43,EO$56)*$A$2,0)+MAX(1,ROUND(INDEX(海突甲急診_總保費!$B$4:$GS$183,$A43,EO$56)*$A$2,0),0)))</f>
        <v>0</v>
      </c>
      <c r="EP43" s="94" t="b">
        <f ca="1">IF(EP$3&lt;&gt;0,MAX(1,ROUND(VLOOKUP(EP$3,費率表彙總!$L$4:$R$34,5,FALSE)*$B43*$A$2,0))+MAX(1,ROUND(INDEX(海突乙門診_總保費!$B$4:$GS$183,$A43,EP$56)*$A$2,0)+MAX(1,ROUND(INDEX(海突乙急診_總保費!$B$4:$GS$183,$A43,EP$56)*$A$2,0),0)))</f>
        <v>0</v>
      </c>
      <c r="EQ43" s="94">
        <f ca="1">ROUND(VLOOKUP(EQ$3,費率表彙總!$S$4:$T$34,2,FALSE)*$B43*$A$2,0)</f>
        <v>0</v>
      </c>
      <c r="ER43" s="94">
        <f ca="1">IF(ISNA(ER$3),0,ROUND(INDEX(旅遊不便費率!$B$5:$CA$184,$A43,ER$3)*$A$3,0))</f>
        <v>232</v>
      </c>
      <c r="ES43" s="94">
        <f ca="1">IF(ISNA(ES$3),0,ROUND(INDEX(旅遊不便費率!$B$5:$CA$184,$A43,ES$3)*$A$3,0))</f>
        <v>1171</v>
      </c>
      <c r="ET43" s="94">
        <f ca="1">IF(ISNA(ET$3),0,ROUND(INDEX(旅遊不便費率!$B$5:$CA$184,$A43,ET$3)*$A$3,0))</f>
        <v>37</v>
      </c>
      <c r="EU43" s="94">
        <f ca="1">IF(ISNA(EU$3),0,ROUND(INDEX(旅遊不便費率!$B$5:$CA$184,$A43,EU$3)*$A$3,0))</f>
        <v>147</v>
      </c>
      <c r="EV43" s="95">
        <f t="shared" ca="1" si="19"/>
        <v>3849</v>
      </c>
      <c r="EW43" s="93">
        <f t="shared" ca="1" si="20"/>
        <v>1580</v>
      </c>
      <c r="EX43" s="94"/>
      <c r="EY43" s="94"/>
      <c r="EZ43" s="94">
        <f ca="1">ROUND(VLOOKUP(EZ$3,費率表彙總!$F$4:$G$404,2,FALSE)*$B43*$A$2,0)</f>
        <v>0</v>
      </c>
      <c r="FA43" s="94">
        <f ca="1">ROUND(VLOOKUP(FA$3,費率表彙總!$H$4:$I$804,2,FALSE)*$B43*$A$2,0)</f>
        <v>0</v>
      </c>
      <c r="FB43" s="94">
        <f ca="1">IF(ISNA(FB$56),0,ROUND(INDEX(實支實付_總保費!$B$4:$AE$183,$A43,FB$56)*$A$2,0))</f>
        <v>1045</v>
      </c>
      <c r="FC43" s="94">
        <f ca="1">IF(ISNA(FC$56),0,ROUND(INDEX(重大燒燙傷_總保費!$B$4:$AE$183,$A43,FC$56)*$A$2,0))</f>
        <v>69</v>
      </c>
      <c r="FD43" s="94" t="b">
        <f ca="1">IF(FD$3&lt;&gt;0,MAX(1,ROUND(VLOOKUP(FD$3,費率表彙總!$L$4:$O$34,2,FALSE)*$B43*$A$2,0))+MAX(1,ROUND(INDEX(海突甲門診_總保費!$B$4:$GS$183,$A43,FD$56)*$A$2,0)+MAX(1,ROUND(INDEX(海突甲急診_總保費!$B$4:$GS$183,$A43,FD$56)*$A$2,0),0)))</f>
        <v>0</v>
      </c>
      <c r="FE43" s="94">
        <f ca="1">IF(FE$3&lt;&gt;0,MAX(1,ROUND(VLOOKUP(FE$3,費率表彙總!$L$4:$R$34,5,FALSE)*$B43*$A$2,0))+MAX(1,ROUND(INDEX(海突乙門診_總保費!$B$4:$GS$183,$A43,FE$56)*$A$2,0)+MAX(1,ROUND(INDEX(海突乙急診_總保費!$B$4:$GS$183,$A43,FE$56)*$A$2,0),0)))</f>
        <v>2430</v>
      </c>
      <c r="FF43" s="94">
        <f ca="1">ROUND(VLOOKUP(FF$3,費率表彙總!$S$4:$T$34,2,FALSE)*$B43*$A$2,0)</f>
        <v>0</v>
      </c>
      <c r="FG43" s="94">
        <f ca="1">IF(ISNA(FG$3),0,ROUND(INDEX(旅遊不便費率!$B$5:$CA$184,$A43,FG$3)*$A$3,0))</f>
        <v>232</v>
      </c>
      <c r="FH43" s="94">
        <f ca="1">IF(ISNA(FH$3),0,ROUND(INDEX(旅遊不便費率!$B$5:$CA$184,$A43,FH$3)*$A$3,0))</f>
        <v>1830</v>
      </c>
      <c r="FI43" s="94">
        <f ca="1">IF(ISNA(FI$3),0,ROUND(INDEX(旅遊不便費率!$B$5:$CA$184,$A43,FI$3)*$A$3,0))</f>
        <v>87</v>
      </c>
      <c r="FJ43" s="94">
        <f ca="1">IF(ISNA(FJ$3),0,ROUND(INDEX(旅遊不便費率!$B$5:$CA$184,$A43,FJ$3)*$A$3,0))</f>
        <v>283</v>
      </c>
      <c r="FK43" s="95">
        <f t="shared" ca="1" si="21"/>
        <v>7556</v>
      </c>
      <c r="FL43" s="93">
        <f t="shared" ca="1" si="22"/>
        <v>715</v>
      </c>
      <c r="FM43" s="94"/>
      <c r="FN43" s="94"/>
      <c r="FO43" s="94">
        <f ca="1">ROUND(VLOOKUP(FO$3,費率表彙總!$F$4:$G$404,2,FALSE)*$B43*$A$2,0)</f>
        <v>0</v>
      </c>
      <c r="FP43" s="94">
        <f ca="1">ROUND(VLOOKUP(FP$3,費率表彙總!$H$4:$I$804,2,FALSE)*$B43*$A$2,0)</f>
        <v>0</v>
      </c>
      <c r="FQ43" s="94">
        <f ca="1">IF(ISNA(FQ$56),0,ROUND(INDEX(實支實付_總保費!$B$4:$AE$183,$A43,FQ$56)*$A$2,0))</f>
        <v>228</v>
      </c>
      <c r="FR43" s="94">
        <f ca="1">IF(ISNA(FR$56),0,ROUND(INDEX(重大燒燙傷_總保費!$B$4:$AE$183,$A43,FR$56)*$A$2,0))</f>
        <v>15</v>
      </c>
      <c r="FS43" s="94" t="b">
        <f ca="1">IF(FS$3&lt;&gt;0,MAX(1,ROUND(VLOOKUP(FS$3,費率表彙總!$L$4:$O$34,2,FALSE)*$B43*$A$2,0))+MAX(1,ROUND(INDEX(海突甲門診_總保費!$B$4:$GS$183,$A43,FS$56)*$A$2,0)+MAX(1,ROUND(INDEX(海突甲急診_總保費!$B$4:$GS$183,$A43,FS$56)*$A$2,0),0)))</f>
        <v>0</v>
      </c>
      <c r="FT43" s="94">
        <f ca="1">IF(FT$3&lt;&gt;0,MAX(1,ROUND(VLOOKUP(FT$3,費率表彙總!$L$4:$R$34,5,FALSE)*$B43*$A$2,0))+MAX(1,ROUND(INDEX(海突乙門診_總保費!$B$4:$GS$183,$A43,FT$56)*$A$2,0)+MAX(1,ROUND(INDEX(海突乙急診_總保費!$B$4:$GS$183,$A43,FT$56)*$A$2,0),0)))</f>
        <v>1275</v>
      </c>
      <c r="FU43" s="94">
        <f ca="1">ROUND(VLOOKUP(FU$3,費率表彙總!$S$4:$T$34,2,FALSE)*$B43*$A$2,0)</f>
        <v>0</v>
      </c>
      <c r="FV43" s="94">
        <f ca="1">IF(ISNA(FV$3),0,ROUND(INDEX(旅遊不便費率!$B$5:$CA$184,$A43,FV$3)*$A$3,0))</f>
        <v>232</v>
      </c>
      <c r="FW43" s="94">
        <f ca="1">IF(ISNA(FW$3),0,ROUND(INDEX(旅遊不便費率!$B$5:$CA$184,$A43,FW$3)*$A$3,0))</f>
        <v>1830</v>
      </c>
      <c r="FX43" s="94">
        <f ca="1">IF(ISNA(FX$3),0,ROUND(INDEX(旅遊不便費率!$B$5:$CA$184,$A43,FX$3)*$A$3,0))</f>
        <v>87</v>
      </c>
      <c r="FY43" s="94">
        <f ca="1">IF(ISNA(FY$3),0,ROUND(INDEX(旅遊不便費率!$B$5:$CA$184,$A43,FY$3)*$A$3,0))</f>
        <v>283</v>
      </c>
      <c r="FZ43" s="95">
        <f t="shared" ca="1" si="23"/>
        <v>4665</v>
      </c>
      <c r="GA43" s="93">
        <f t="shared" ca="1" si="24"/>
        <v>1157</v>
      </c>
      <c r="GB43" s="94"/>
      <c r="GC43" s="94"/>
      <c r="GD43" s="94">
        <f ca="1">ROUND(VLOOKUP(GD$3,費率表彙總!$F$4:$G$404,2,FALSE)*$B43*$A$2,0)</f>
        <v>0</v>
      </c>
      <c r="GE43" s="94">
        <f ca="1">ROUND(VLOOKUP(GE$3,費率表彙總!$H$4:$I$804,2,FALSE)*$B43*$A$2,0)</f>
        <v>0</v>
      </c>
      <c r="GF43" s="94">
        <f ca="1">IF(ISNA(GF$56),0,ROUND(INDEX(實支實付_總保費!$B$4:$AE$183,$A43,GF$56)*$A$2,0))</f>
        <v>368</v>
      </c>
      <c r="GG43" s="94">
        <f ca="1">IF(ISNA(GG$56),0,ROUND(INDEX(重大燒燙傷_總保費!$B$4:$AE$183,$A43,GG$56)*$A$2,0))</f>
        <v>24</v>
      </c>
      <c r="GH43" s="94" t="b">
        <f ca="1">IF(GH$3&lt;&gt;0,MAX(1,ROUND(VLOOKUP(GH$3,費率表彙總!$L$4:$O$34,2,FALSE)*$B43*$A$2,0))+MAX(1,ROUND(INDEX(海突甲門診_總保費!$B$4:$GS$183,$A43,GH$56)*$A$2,0)+MAX(1,ROUND(INDEX(海突甲急診_總保費!$B$4:$GS$183,$A43,GH$56)*$A$2,0),0)))</f>
        <v>0</v>
      </c>
      <c r="GI43" s="94">
        <f ca="1">IF(GI$3&lt;&gt;0,MAX(1,ROUND(VLOOKUP(GI$3,費率表彙總!$L$4:$R$34,5,FALSE)*$B43*$A$2,0))+MAX(1,ROUND(INDEX(海突乙門診_總保費!$B$4:$GS$183,$A43,GI$56)*$A$2,0)+MAX(1,ROUND(INDEX(海突乙急診_總保費!$B$4:$GS$183,$A43,GI$56)*$A$2,0),0)))</f>
        <v>2027</v>
      </c>
      <c r="GJ43" s="94">
        <f ca="1">ROUND(VLOOKUP(GJ$3,費率表彙總!$S$4:$T$34,2,FALSE)*$B43*$A$2,0)</f>
        <v>0</v>
      </c>
      <c r="GK43" s="94">
        <f ca="1">IF(ISNA(GK$3),0,ROUND(INDEX(旅遊不便費率!$B$5:$CA$184,$A43,GK$3)*$A$3,0))</f>
        <v>232</v>
      </c>
      <c r="GL43" s="94">
        <f ca="1">IF(ISNA(GL$3),0,ROUND(INDEX(旅遊不便費率!$B$5:$CA$184,$A43,GL$3)*$A$3,0))</f>
        <v>1830</v>
      </c>
      <c r="GM43" s="94">
        <f ca="1">IF(ISNA(GM$3),0,ROUND(INDEX(旅遊不便費率!$B$5:$CA$184,$A43,GM$3)*$A$3,0))</f>
        <v>87</v>
      </c>
      <c r="GN43" s="94">
        <f ca="1">IF(ISNA(GN$3),0,ROUND(INDEX(旅遊不便費率!$B$5:$CA$184,$A43,GN$3)*$A$3,0))</f>
        <v>283</v>
      </c>
      <c r="GO43" s="95">
        <f t="shared" ca="1" si="25"/>
        <v>6008</v>
      </c>
      <c r="GP43" s="93">
        <f t="shared" ca="1" si="26"/>
        <v>1157</v>
      </c>
      <c r="GQ43" s="94"/>
      <c r="GR43" s="94"/>
      <c r="GS43" s="94">
        <f ca="1">ROUND(VLOOKUP(GS$3,費率表彙總!$F$4:$G$404,2,FALSE)*$B43*$A$2,0)</f>
        <v>0</v>
      </c>
      <c r="GT43" s="94">
        <f ca="1">ROUND(VLOOKUP(GT$3,費率表彙總!$H$4:$I$804,2,FALSE)*$B43*$A$2,0)</f>
        <v>0</v>
      </c>
      <c r="GU43" s="94">
        <f ca="1">IF(ISNA(GU$56),0,ROUND(INDEX(實支實付_總保費!$B$4:$AE$183,$A43,GU$56)*$A$2,0))</f>
        <v>692</v>
      </c>
      <c r="GV43" s="94">
        <f ca="1">IF(ISNA(GV$56),0,ROUND(INDEX(重大燒燙傷_總保費!$B$4:$AE$183,$A43,GV$56)*$A$2,0))</f>
        <v>46</v>
      </c>
      <c r="GW43" s="94" t="b">
        <f ca="1">IF(GW$3&lt;&gt;0,MAX(1,ROUND(VLOOKUP(GW$3,費率表彙總!$L$4:$O$34,2,FALSE)*$B43*$A$2,0))+MAX(1,ROUND(INDEX(海突甲門診_總保費!$B$4:$GS$183,$A43,GW$56)*$A$2,0)+MAX(1,ROUND(INDEX(海突甲急診_總保費!$B$4:$GS$183,$A43,GW$56)*$A$2,0),0)))</f>
        <v>0</v>
      </c>
      <c r="GX43" s="94">
        <f ca="1">IF(GX$3&lt;&gt;0,MAX(1,ROUND(VLOOKUP(GX$3,費率表彙總!$L$4:$R$34,5,FALSE)*$B43*$A$2,0))+MAX(1,ROUND(INDEX(海突乙門診_總保費!$B$4:$GS$183,$A43,GX$56)*$A$2,0)+MAX(1,ROUND(INDEX(海突乙急診_總保費!$B$4:$GS$183,$A43,GX$56)*$A$2,0),0)))</f>
        <v>1275</v>
      </c>
      <c r="GY43" s="94">
        <f ca="1">ROUND(VLOOKUP(GY$3,費率表彙總!$S$4:$T$34,2,FALSE)*$B43*$A$2,0)</f>
        <v>0</v>
      </c>
      <c r="GZ43" s="94">
        <f ca="1">IF(ISNA(GZ$3),0,ROUND(INDEX(旅遊不便費率!$B$5:$CA$184,$A43,GZ$3)*$A$3,0))</f>
        <v>232</v>
      </c>
      <c r="HA43" s="94">
        <f ca="1">IF(ISNA(HA$3),0,ROUND(INDEX(旅遊不便費率!$B$5:$CA$184,$A43,HA$3)*$A$3,0))</f>
        <v>1830</v>
      </c>
      <c r="HB43" s="94">
        <f ca="1">IF(ISNA(HB$3),0,ROUND(INDEX(旅遊不便費率!$B$5:$CA$184,$A43,HB$3)*$A$3,0))</f>
        <v>87</v>
      </c>
      <c r="HC43" s="94">
        <f ca="1">IF(ISNA(HC$3),0,ROUND(INDEX(旅遊不便費率!$B$5:$CA$184,$A43,HC$3)*$A$3,0))</f>
        <v>283</v>
      </c>
      <c r="HD43" s="95">
        <f t="shared" ca="1" si="27"/>
        <v>5602</v>
      </c>
      <c r="HE43" s="93">
        <f t="shared" ca="1" si="28"/>
        <v>1157</v>
      </c>
      <c r="HF43" s="94"/>
      <c r="HG43" s="94"/>
      <c r="HH43" s="94">
        <f ca="1">ROUND(VLOOKUP(HH$3,費率表彙總!$F$4:$G$404,2,FALSE)*$B43*$A$2,0)</f>
        <v>0</v>
      </c>
      <c r="HI43" s="94">
        <f ca="1">ROUND(VLOOKUP(HI$3,費率表彙總!$H$4:$I$804,2,FALSE)*$B43*$A$2,0)</f>
        <v>0</v>
      </c>
      <c r="HJ43" s="94">
        <f ca="1">IF(ISNA(HJ$56),0,ROUND(INDEX(實支實付_總保費!$B$4:$AE$183,$A43,HJ$56)*$A$2,0))</f>
        <v>692</v>
      </c>
      <c r="HK43" s="94">
        <f ca="1">IF(ISNA(HK$56),0,ROUND(INDEX(重大燒燙傷_總保費!$B$4:$AE$183,$A43,HK$56)*$A$2,0))</f>
        <v>46</v>
      </c>
      <c r="HL43" s="94" t="b">
        <f ca="1">IF(HL$3&lt;&gt;0,MAX(1,ROUND(VLOOKUP(HL$3,費率表彙總!$L$4:$O$34,2,FALSE)*$B43*$A$2,0))+MAX(1,ROUND(INDEX(海突甲門診_總保費!$B$4:$GS$183,$A43,HL$56)*$A$2,0)+MAX(1,ROUND(INDEX(海突甲急診_總保費!$B$4:$GS$183,$A43,HL$56)*$A$2,0),0)))</f>
        <v>0</v>
      </c>
      <c r="HM43" s="94">
        <f ca="1">IF(HM$3&lt;&gt;0,MAX(1,ROUND(VLOOKUP(HM$3,費率表彙總!$L$4:$R$34,5,FALSE)*$B43*$A$2,0))+MAX(1,ROUND(INDEX(海突乙門診_總保費!$B$4:$GS$183,$A43,HM$56)*$A$2,0)+MAX(1,ROUND(INDEX(海突乙急診_總保費!$B$4:$GS$183,$A43,HM$56)*$A$2,0),0)))</f>
        <v>1275</v>
      </c>
      <c r="HN43" s="94">
        <f ca="1">ROUND(VLOOKUP(HN$3,費率表彙總!$S$4:$T$34,2,FALSE)*$B43*$A$2,0)</f>
        <v>0</v>
      </c>
      <c r="HO43" s="94">
        <f ca="1">IF(ISNA(HO$3),0,ROUND(INDEX(旅遊不便費率!$B$5:$CA$184,$A43,HO$3)*$A$3,0))</f>
        <v>232</v>
      </c>
      <c r="HP43" s="94">
        <f ca="1">IF(ISNA(HP$3),0,ROUND(INDEX(旅遊不便費率!$B$5:$CA$184,$A43,HP$3)*$A$3,0))</f>
        <v>1830</v>
      </c>
      <c r="HQ43" s="94">
        <f ca="1">IF(ISNA(HQ$3),0,ROUND(INDEX(旅遊不便費率!$B$5:$CA$184,$A43,HQ$3)*$A$3,0))</f>
        <v>87</v>
      </c>
      <c r="HR43" s="94">
        <f ca="1">IF(ISNA(HR$3),0,ROUND(INDEX(旅遊不便費率!$B$5:$CA$184,$A43,HR$3)*$A$3,0))</f>
        <v>283</v>
      </c>
      <c r="HS43" s="95">
        <f t="shared" ca="1" si="29"/>
        <v>5602</v>
      </c>
    </row>
    <row r="44" spans="1:227">
      <c r="A44" s="83">
        <v>100</v>
      </c>
      <c r="B44" s="104">
        <f>VLOOKUP(A44,費率表彙總!$A$4:$B$183,2,FALSE)</f>
        <v>0.77300000000000002</v>
      </c>
      <c r="C44" s="93">
        <f t="shared" ca="1" si="0"/>
        <v>756</v>
      </c>
      <c r="D44" s="94"/>
      <c r="E44" s="94"/>
      <c r="F44" s="94">
        <f ca="1">ROUND(VLOOKUP(F$3,費率表彙總!$F$4:$G$404,2,FALSE)*$B44*$A$2,0)</f>
        <v>0</v>
      </c>
      <c r="G44" s="94">
        <f ca="1">ROUND(VLOOKUP(G$3,費率表彙總!$H$4:$I$804,2,FALSE)*$B44*$A$2,0)</f>
        <v>0</v>
      </c>
      <c r="H44" s="94">
        <f ca="1">IF(ISNA(H$56),0,ROUND(INDEX(實支實付_總保費!$B$4:$AE$183,$A44,H$56)*$A$2,0))</f>
        <v>0</v>
      </c>
      <c r="I44" s="94">
        <f ca="1">IF(ISNA(I$56),0,ROUND(INDEX(重大燒燙傷_總保費!$B$4:$AE$183,$A44,I$56)*$A$2,0))</f>
        <v>0</v>
      </c>
      <c r="J44" s="94" t="b">
        <f ca="1">IF(J$3&lt;&gt;0,MAX(1,ROUND(VLOOKUP(J$3,費率表彙總!$L$4:$O$34,2,FALSE)*$B44*$A$2,0))+MAX(1,ROUND(INDEX(海突甲門診_總保費!$B$4:$GS$183,$A44,J$56)*$A$2,0)+MAX(1,ROUND(INDEX(海突甲急診_總保費!$B$4:$GS$183,$A44,J$56)*$A$2,0),0)))</f>
        <v>0</v>
      </c>
      <c r="K44" s="94">
        <f ca="1">IF(K$3&lt;&gt;0,MAX(1,ROUND(VLOOKUP(K$3,費率表彙總!$L$4:$R$34,5,FALSE)*$B44*$A$2,0))+MAX(1,ROUND(INDEX(海突乙門診_總保費!$B$4:$GS$183,$A44,K$56)*$A$2,0)+MAX(1,ROUND(INDEX(海突乙急診_總保費!$B$4:$GS$183,$A44,K$56)*$A$2,0),0)))</f>
        <v>704</v>
      </c>
      <c r="L44" s="94">
        <f ca="1">ROUND(VLOOKUP(L$3,費率表彙總!$S$4:$T$34,2,FALSE)*$B44*$A$2,0)</f>
        <v>0</v>
      </c>
      <c r="M44" s="94">
        <f ca="1">IF(ISNA(M$3),0,ROUND(INDEX(旅遊不便費率!$B$5:$CA$184,$A44,M$3)*$A$3,0))</f>
        <v>0</v>
      </c>
      <c r="N44" s="94">
        <f ca="1">IF(ISNA(N$3),0,ROUND(INDEX(旅遊不便費率!$B$5:$CA$184,$A44,N$3)*$A$3,0))</f>
        <v>0</v>
      </c>
      <c r="O44" s="94">
        <f ca="1">IF(ISNA(O$3),0,ROUND(INDEX(旅遊不便費率!$B$5:$CA$184,$A44,O$3)*$A$3,0))</f>
        <v>0</v>
      </c>
      <c r="P44" s="94">
        <f ca="1">IF(ISNA(P$3),0,ROUND(INDEX(旅遊不便費率!$B$5:$CA$184,$A44,P$3)*$A$3,0))</f>
        <v>0</v>
      </c>
      <c r="Q44" s="95">
        <f t="shared" ca="1" si="1"/>
        <v>1460</v>
      </c>
      <c r="R44" s="93">
        <f t="shared" ca="1" si="2"/>
        <v>756</v>
      </c>
      <c r="S44" s="94"/>
      <c r="T44" s="94"/>
      <c r="U44" s="94">
        <f ca="1">ROUND(VLOOKUP(U$3,費率表彙總!$F$4:$G$404,2,FALSE)*$B44*$A$2,0)</f>
        <v>0</v>
      </c>
      <c r="V44" s="94">
        <f ca="1">ROUND(VLOOKUP(V$3,費率表彙總!$H$4:$I$804,2,FALSE)*$B44*$A$2,0)</f>
        <v>0</v>
      </c>
      <c r="W44" s="94">
        <f ca="1">IF(ISNA(W$56),0,ROUND(INDEX(實支實付_總保費!$B$4:$AE$183,$A44,W$56)*$A$2,0))</f>
        <v>0</v>
      </c>
      <c r="X44" s="94">
        <f ca="1">IF(ISNA(X$56),0,ROUND(INDEX(重大燒燙傷_總保費!$B$4:$AE$183,$A44,X$56)*$A$2,0))</f>
        <v>0</v>
      </c>
      <c r="Y44" s="94" t="b">
        <f ca="1">IF(Y$3&lt;&gt;0,MAX(1,ROUND(VLOOKUP(Y$3,費率表彙總!$L$4:$O$34,2,FALSE)*$B44*$A$2,0))+MAX(1,ROUND(INDEX(海突甲門診_總保費!$B$4:$GS$183,$A44,Y$56)*$A$2,0)+MAX(1,ROUND(INDEX(海突甲急診_總保費!$B$4:$GS$183,$A44,Y$56)*$A$2,0),0)))</f>
        <v>0</v>
      </c>
      <c r="Z44" s="94">
        <f ca="1">IF(Z$3&lt;&gt;0,MAX(1,ROUND(VLOOKUP(Z$3,費率表彙總!$L$4:$R$34,5,FALSE)*$B44*$A$2,0))+MAX(1,ROUND(INDEX(海突乙門診_總保費!$B$4:$GS$183,$A44,Z$56)*$A$2,0)+MAX(1,ROUND(INDEX(海突乙急診_總保費!$B$4:$GS$183,$A44,Z$56)*$A$2,0),0)))</f>
        <v>704</v>
      </c>
      <c r="AA44" s="94">
        <f ca="1">ROUND(VLOOKUP(AA$3,費率表彙總!$S$4:$T$34,2,FALSE)*$B44*$A$2,0)</f>
        <v>0</v>
      </c>
      <c r="AB44" s="94">
        <f ca="1">IF(ISNA(AB$3),0,ROUND(INDEX(旅遊不便費率!$B$5:$CA$184,$A44,AB$3)*$A$3,0))</f>
        <v>0</v>
      </c>
      <c r="AC44" s="94">
        <f ca="1">IF(ISNA(AC$3),0,ROUND(INDEX(旅遊不便費率!$B$5:$CA$184,$A44,AC$3)*$A$3,0))</f>
        <v>0</v>
      </c>
      <c r="AD44" s="94">
        <f ca="1">IF(ISNA(AD$3),0,ROUND(INDEX(旅遊不便費率!$B$5:$CA$184,$A44,AD$3)*$A$3,0))</f>
        <v>0</v>
      </c>
      <c r="AE44" s="94">
        <f ca="1">IF(ISNA(AE$3),0,ROUND(INDEX(旅遊不便費率!$B$5:$CA$184,$A44,AE$3)*$A$3,0))</f>
        <v>0</v>
      </c>
      <c r="AF44" s="95">
        <f t="shared" ca="1" si="3"/>
        <v>1460</v>
      </c>
      <c r="AG44" s="93">
        <f t="shared" ca="1" si="4"/>
        <v>1223</v>
      </c>
      <c r="AH44" s="94"/>
      <c r="AI44" s="94"/>
      <c r="AJ44" s="94">
        <f ca="1">ROUND(VLOOKUP(AJ$3,費率表彙總!$F$4:$G$404,2,FALSE)*$B44*$A$2,0)</f>
        <v>0</v>
      </c>
      <c r="AK44" s="94">
        <f ca="1">ROUND(VLOOKUP(AK$3,費率表彙總!$H$4:$I$804,2,FALSE)*$B44*$A$2,0)</f>
        <v>0</v>
      </c>
      <c r="AL44" s="94">
        <f ca="1">IF(ISNA(AL$56),0,ROUND(INDEX(實支實付_總保費!$B$4:$AE$183,$A44,AL$56)*$A$2,0))</f>
        <v>0</v>
      </c>
      <c r="AM44" s="94">
        <f ca="1">IF(ISNA(AM$56),0,ROUND(INDEX(重大燒燙傷_總保費!$B$4:$AE$183,$A44,AM$56)*$A$2,0))</f>
        <v>0</v>
      </c>
      <c r="AN44" s="94" t="b">
        <f ca="1">IF(AN$3&lt;&gt;0,MAX(1,ROUND(VLOOKUP(AN$3,費率表彙總!$L$4:$O$34,2,FALSE)*$B44*$A$2,0))+MAX(1,ROUND(INDEX(海突甲門診_總保費!$B$4:$GS$183,$A44,AN$56)*$A$2,0)+MAX(1,ROUND(INDEX(海突甲急診_總保費!$B$4:$GS$183,$A44,AN$56)*$A$2,0),0)))</f>
        <v>0</v>
      </c>
      <c r="AO44" s="94">
        <f ca="1">IF(AO$3&lt;&gt;0,MAX(1,ROUND(VLOOKUP(AO$3,費率表彙總!$L$4:$R$34,5,FALSE)*$B44*$A$2,0))+MAX(1,ROUND(INDEX(海突乙門診_總保費!$B$4:$GS$183,$A44,AO$56)*$A$2,0)+MAX(1,ROUND(INDEX(海突乙急診_總保費!$B$4:$GS$183,$A44,AO$56)*$A$2,0),0)))</f>
        <v>1140</v>
      </c>
      <c r="AP44" s="94">
        <f ca="1">ROUND(VLOOKUP(AP$3,費率表彙總!$S$4:$T$34,2,FALSE)*$B44*$A$2,0)</f>
        <v>0</v>
      </c>
      <c r="AQ44" s="94">
        <f ca="1">IF(ISNA(AQ$3),0,ROUND(INDEX(旅遊不便費率!$B$5:$CA$184,$A44,AQ$3)*$A$3,0))</f>
        <v>0</v>
      </c>
      <c r="AR44" s="94">
        <f ca="1">IF(ISNA(AR$3),0,ROUND(INDEX(旅遊不便費率!$B$5:$CA$184,$A44,AR$3)*$A$3,0))</f>
        <v>0</v>
      </c>
      <c r="AS44" s="94">
        <f ca="1">IF(ISNA(AS$3),0,ROUND(INDEX(旅遊不便費率!$B$5:$CA$184,$A44,AS$3)*$A$3,0))</f>
        <v>0</v>
      </c>
      <c r="AT44" s="94">
        <f ca="1">IF(ISNA(AT$3),0,ROUND(INDEX(旅遊不便費率!$B$5:$CA$184,$A44,AT$3)*$A$3,0))</f>
        <v>0</v>
      </c>
      <c r="AU44" s="95">
        <f t="shared" ca="1" si="5"/>
        <v>2363</v>
      </c>
      <c r="AV44" s="93">
        <f t="shared" ca="1" si="6"/>
        <v>1884</v>
      </c>
      <c r="AW44" s="94"/>
      <c r="AX44" s="94"/>
      <c r="AY44" s="94">
        <f ca="1">ROUND(VLOOKUP(AY$3,費率表彙總!$F$4:$G$404,2,FALSE)*$B44*$A$2,0)</f>
        <v>0</v>
      </c>
      <c r="AZ44" s="94">
        <f ca="1">ROUND(VLOOKUP(AZ$3,費率表彙總!$H$4:$I$804,2,FALSE)*$B44*$A$2,0)</f>
        <v>0</v>
      </c>
      <c r="BA44" s="94">
        <f ca="1">IF(ISNA(BA$56),0,ROUND(INDEX(實支實付_總保費!$B$4:$AE$183,$A44,BA$56)*$A$2,0))</f>
        <v>0</v>
      </c>
      <c r="BB44" s="94">
        <f ca="1">IF(ISNA(BB$56),0,ROUND(INDEX(重大燒燙傷_總保費!$B$4:$AE$183,$A44,BB$56)*$A$2,0))</f>
        <v>0</v>
      </c>
      <c r="BC44" s="94" t="b">
        <f ca="1">IF(BC$3&lt;&gt;0,MAX(1,ROUND(VLOOKUP(BC$3,費率表彙總!$L$4:$O$34,2,FALSE)*$B44*$A$2,0))+MAX(1,ROUND(INDEX(海突甲門診_總保費!$B$4:$GS$183,$A44,BC$56)*$A$2,0)+MAX(1,ROUND(INDEX(海突甲急診_總保費!$B$4:$GS$183,$A44,BC$56)*$A$2,0),0)))</f>
        <v>0</v>
      </c>
      <c r="BD44" s="94">
        <f ca="1">IF(BD$3&lt;&gt;0,MAX(1,ROUND(VLOOKUP(BD$3,費率表彙總!$L$4:$R$34,5,FALSE)*$B44*$A$2,0))+MAX(1,ROUND(INDEX(海突乙門診_總保費!$B$4:$GS$183,$A44,BD$56)*$A$2,0)+MAX(1,ROUND(INDEX(海突乙急診_總保費!$B$4:$GS$183,$A44,BD$56)*$A$2,0),0)))</f>
        <v>1756</v>
      </c>
      <c r="BE44" s="94">
        <f ca="1">ROUND(VLOOKUP(BE$3,費率表彙總!$S$4:$T$34,2,FALSE)*$B44*$A$2,0)</f>
        <v>0</v>
      </c>
      <c r="BF44" s="94">
        <f ca="1">IF(ISNA(BF$3),0,ROUND(INDEX(旅遊不便費率!$B$5:$CA$184,$A44,BF$3)*$A$3,0))</f>
        <v>0</v>
      </c>
      <c r="BG44" s="94">
        <f ca="1">IF(ISNA(BG$3),0,ROUND(INDEX(旅遊不便費率!$B$5:$CA$184,$A44,BG$3)*$A$3,0))</f>
        <v>0</v>
      </c>
      <c r="BH44" s="94">
        <f ca="1">IF(ISNA(BH$3),0,ROUND(INDEX(旅遊不便費率!$B$5:$CA$184,$A44,BH$3)*$A$3,0))</f>
        <v>0</v>
      </c>
      <c r="BI44" s="94">
        <f ca="1">IF(ISNA(BI$3),0,ROUND(INDEX(旅遊不便費率!$B$5:$CA$184,$A44,BI$3)*$A$3,0))</f>
        <v>0</v>
      </c>
      <c r="BJ44" s="95">
        <f t="shared" ca="1" si="7"/>
        <v>3640</v>
      </c>
      <c r="BK44" s="93">
        <f t="shared" ca="1" si="8"/>
        <v>2300</v>
      </c>
      <c r="BL44" s="94"/>
      <c r="BM44" s="94"/>
      <c r="BN44" s="94">
        <f ca="1">ROUND(VLOOKUP(BN$3,費率表彙總!$F$4:$G$404,2,FALSE)*$B44*$A$2,0)</f>
        <v>0</v>
      </c>
      <c r="BO44" s="94">
        <f ca="1">ROUND(VLOOKUP(BO$3,費率表彙總!$H$4:$I$804,2,FALSE)*$B44*$A$2,0)</f>
        <v>0</v>
      </c>
      <c r="BP44" s="94">
        <f ca="1">IF(ISNA(BP$56),0,ROUND(INDEX(實支實付_總保費!$B$4:$AE$183,$A44,BP$56)*$A$2,0))</f>
        <v>0</v>
      </c>
      <c r="BQ44" s="94">
        <f ca="1">IF(ISNA(BQ$56),0,ROUND(INDEX(重大燒燙傷_總保費!$B$4:$AE$183,$A44,BQ$56)*$A$2,0))</f>
        <v>0</v>
      </c>
      <c r="BR44" s="94" t="b">
        <f ca="1">IF(BR$3&lt;&gt;0,MAX(1,ROUND(VLOOKUP(BR$3,費率表彙總!$L$4:$O$34,2,FALSE)*$B44*$A$2,0))+MAX(1,ROUND(INDEX(海突甲門診_總保費!$B$4:$GS$183,$A44,BR$56)*$A$2,0)+MAX(1,ROUND(INDEX(海突甲急診_總保費!$B$4:$GS$183,$A44,BR$56)*$A$2,0),0)))</f>
        <v>0</v>
      </c>
      <c r="BS44" s="94">
        <f ca="1">IF(BS$3&lt;&gt;0,MAX(1,ROUND(VLOOKUP(BS$3,費率表彙總!$L$4:$R$34,5,FALSE)*$B44*$A$2,0))+MAX(1,ROUND(INDEX(海突乙門診_總保費!$B$4:$GS$183,$A44,BS$56)*$A$2,0)+MAX(1,ROUND(INDEX(海突乙急診_總保費!$B$4:$GS$183,$A44,BS$56)*$A$2,0),0)))</f>
        <v>2143</v>
      </c>
      <c r="BT44" s="94">
        <f ca="1">ROUND(VLOOKUP(BT$3,費率表彙總!$S$4:$T$34,2,FALSE)*$B44*$A$2,0)</f>
        <v>0</v>
      </c>
      <c r="BU44" s="94">
        <f ca="1">IF(ISNA(BU$3),0,ROUND(INDEX(旅遊不便費率!$B$5:$CA$184,$A44,BU$3)*$A$3,0))</f>
        <v>0</v>
      </c>
      <c r="BV44" s="94">
        <f ca="1">IF(ISNA(BV$3),0,ROUND(INDEX(旅遊不便費率!$B$5:$CA$184,$A44,BV$3)*$A$3,0))</f>
        <v>0</v>
      </c>
      <c r="BW44" s="94">
        <f ca="1">IF(ISNA(BW$3),0,ROUND(INDEX(旅遊不便費率!$B$5:$CA$184,$A44,BW$3)*$A$3,0))</f>
        <v>0</v>
      </c>
      <c r="BX44" s="94">
        <f ca="1">IF(ISNA(BX$3),0,ROUND(INDEX(旅遊不便費率!$B$5:$CA$184,$A44,BX$3)*$A$3,0))</f>
        <v>0</v>
      </c>
      <c r="BY44" s="95">
        <f t="shared" ca="1" si="9"/>
        <v>4443</v>
      </c>
      <c r="BZ44" s="93">
        <f t="shared" ca="1" si="10"/>
        <v>515</v>
      </c>
      <c r="CA44" s="94"/>
      <c r="CB44" s="94"/>
      <c r="CC44" s="94">
        <f ca="1">ROUND(VLOOKUP(CC$3,費率表彙總!$F$4:$G$404,2,FALSE)*$B44*$A$2,0)</f>
        <v>0</v>
      </c>
      <c r="CD44" s="94">
        <f ca="1">ROUND(VLOOKUP(CD$3,費率表彙總!$H$4:$I$804,2,FALSE)*$B44*$A$2,0)</f>
        <v>0</v>
      </c>
      <c r="CE44" s="94">
        <f ca="1">IF(ISNA(CE$56),0,ROUND(INDEX(實支實付_總保費!$B$4:$AE$183,$A44,CE$56)*$A$2,0))</f>
        <v>86</v>
      </c>
      <c r="CF44" s="94">
        <f ca="1">IF(ISNA(CF$56),0,ROUND(INDEX(重大燒燙傷_總保費!$B$4:$AE$183,$A44,CF$56)*$A$2,0))</f>
        <v>6</v>
      </c>
      <c r="CG44" s="94" t="b">
        <f ca="1">IF(CG$3&lt;&gt;0,MAX(1,ROUND(VLOOKUP(CG$3,費率表彙總!$L$4:$O$34,2,FALSE)*$B44*$A$2,0))+MAX(1,ROUND(INDEX(海突甲門診_總保費!$B$4:$GS$183,$A44,CG$56)*$A$2,0)+MAX(1,ROUND(INDEX(海突甲急診_總保費!$B$4:$GS$183,$A44,CG$56)*$A$2,0),0)))</f>
        <v>0</v>
      </c>
      <c r="CH44" s="94" t="b">
        <f ca="1">IF(CH$3&lt;&gt;0,MAX(1,ROUND(VLOOKUP(CH$3,費率表彙總!$L$4:$R$34,5,FALSE)*$B44*$A$2,0))+MAX(1,ROUND(INDEX(海突乙門診_總保費!$B$4:$GS$183,$A44,CH$56)*$A$2,0)+MAX(1,ROUND(INDEX(海突乙急診_總保費!$B$4:$GS$183,$A44,CH$56)*$A$2,0),0)))</f>
        <v>0</v>
      </c>
      <c r="CI44" s="94">
        <f ca="1">ROUND(VLOOKUP(CI$3,費率表彙總!$S$4:$T$34,2,FALSE)*$B44*$A$2,0)</f>
        <v>0</v>
      </c>
      <c r="CJ44" s="94">
        <f ca="1">IF(ISNA(CJ$3),0,ROUND(INDEX(旅遊不便費率!$B$5:$CA$184,$A44,CJ$3)*$A$3,0))</f>
        <v>245</v>
      </c>
      <c r="CK44" s="94">
        <f ca="1">IF(ISNA(CK$3),0,ROUND(INDEX(旅遊不便費率!$B$5:$CA$184,$A44,CK$3)*$A$3,0))</f>
        <v>1240</v>
      </c>
      <c r="CL44" s="94">
        <f ca="1">IF(ISNA(CL$3),0,ROUND(INDEX(旅遊不便費率!$B$5:$CA$184,$A44,CL$3)*$A$3,0))</f>
        <v>38</v>
      </c>
      <c r="CM44" s="94">
        <f ca="1">IF(ISNA(CM$3),0,ROUND(INDEX(旅遊不便費率!$B$5:$CA$184,$A44,CM$3)*$A$3,0))</f>
        <v>157</v>
      </c>
      <c r="CN44" s="95">
        <f t="shared" ca="1" si="11"/>
        <v>2287</v>
      </c>
      <c r="CO44" s="93">
        <f t="shared" ca="1" si="12"/>
        <v>756</v>
      </c>
      <c r="CP44" s="94"/>
      <c r="CQ44" s="94"/>
      <c r="CR44" s="94">
        <f ca="1">ROUND(VLOOKUP(CR$3,費率表彙總!$F$4:$G$404,2,FALSE)*$B44*$A$2,0)</f>
        <v>0</v>
      </c>
      <c r="CS44" s="94">
        <f ca="1">ROUND(VLOOKUP(CS$3,費率表彙總!$H$4:$I$804,2,FALSE)*$B44*$A$2,0)</f>
        <v>0</v>
      </c>
      <c r="CT44" s="94">
        <f ca="1">IF(ISNA(CT$56),0,ROUND(INDEX(實支實付_總保費!$B$4:$AE$183,$A44,CT$56)*$A$2,0))</f>
        <v>86</v>
      </c>
      <c r="CU44" s="94">
        <f ca="1">IF(ISNA(CU$56),0,ROUND(INDEX(重大燒燙傷_總保費!$B$4:$AE$183,$A44,CU$56)*$A$2,0))</f>
        <v>6</v>
      </c>
      <c r="CV44" s="94" t="b">
        <f ca="1">IF(CV$3&lt;&gt;0,MAX(1,ROUND(VLOOKUP(CV$3,費率表彙總!$L$4:$O$34,2,FALSE)*$B44*$A$2,0))+MAX(1,ROUND(INDEX(海突甲門診_總保費!$B$4:$GS$183,$A44,CV$56)*$A$2,0)+MAX(1,ROUND(INDEX(海突甲急診_總保費!$B$4:$GS$183,$A44,CV$56)*$A$2,0),0)))</f>
        <v>0</v>
      </c>
      <c r="CW44" s="94" t="b">
        <f ca="1">IF(CW$3&lt;&gt;0,MAX(1,ROUND(VLOOKUP(CW$3,費率表彙總!$L$4:$R$34,5,FALSE)*$B44*$A$2,0))+MAX(1,ROUND(INDEX(海突乙門診_總保費!$B$4:$GS$183,$A44,CW$56)*$A$2,0)+MAX(1,ROUND(INDEX(海突乙急診_總保費!$B$4:$GS$183,$A44,CW$56)*$A$2,0),0)))</f>
        <v>0</v>
      </c>
      <c r="CX44" s="94">
        <f ca="1">ROUND(VLOOKUP(CX$3,費率表彙總!$S$4:$T$34,2,FALSE)*$B44*$A$2,0)</f>
        <v>0</v>
      </c>
      <c r="CY44" s="94">
        <f ca="1">IF(ISNA(CY$3),0,ROUND(INDEX(旅遊不便費率!$B$5:$CA$184,$A44,CY$3)*$A$3,0))</f>
        <v>245</v>
      </c>
      <c r="CZ44" s="94">
        <f ca="1">IF(ISNA(CZ$3),0,ROUND(INDEX(旅遊不便費率!$B$5:$CA$184,$A44,CZ$3)*$A$3,0))</f>
        <v>1240</v>
      </c>
      <c r="DA44" s="94">
        <f ca="1">IF(ISNA(DA$3),0,ROUND(INDEX(旅遊不便費率!$B$5:$CA$184,$A44,DA$3)*$A$3,0))</f>
        <v>38</v>
      </c>
      <c r="DB44" s="94">
        <f ca="1">IF(ISNA(DB$3),0,ROUND(INDEX(旅遊不便費率!$B$5:$CA$184,$A44,DB$3)*$A$3,0))</f>
        <v>157</v>
      </c>
      <c r="DC44" s="95">
        <f t="shared" ca="1" si="13"/>
        <v>2528</v>
      </c>
      <c r="DD44" s="93">
        <f t="shared" ca="1" si="14"/>
        <v>1223</v>
      </c>
      <c r="DE44" s="94"/>
      <c r="DF44" s="94"/>
      <c r="DG44" s="94">
        <f ca="1">ROUND(VLOOKUP(DG$3,費率表彙總!$F$4:$G$404,2,FALSE)*$B44*$A$2,0)</f>
        <v>0</v>
      </c>
      <c r="DH44" s="94">
        <f ca="1">ROUND(VLOOKUP(DH$3,費率表彙總!$H$4:$I$804,2,FALSE)*$B44*$A$2,0)</f>
        <v>0</v>
      </c>
      <c r="DI44" s="94">
        <f ca="1">IF(ISNA(DI$56),0,ROUND(INDEX(實支實付_總保費!$B$4:$AE$183,$A44,DI$56)*$A$2,0))</f>
        <v>86</v>
      </c>
      <c r="DJ44" s="94">
        <f ca="1">IF(ISNA(DJ$56),0,ROUND(INDEX(重大燒燙傷_總保費!$B$4:$AE$183,$A44,DJ$56)*$A$2,0))</f>
        <v>6</v>
      </c>
      <c r="DK44" s="94" t="b">
        <f ca="1">IF(DK$3&lt;&gt;0,MAX(1,ROUND(VLOOKUP(DK$3,費率表彙總!$L$4:$O$34,2,FALSE)*$B44*$A$2,0))+MAX(1,ROUND(INDEX(海突甲門診_總保費!$B$4:$GS$183,$A44,DK$56)*$A$2,0)+MAX(1,ROUND(INDEX(海突甲急診_總保費!$B$4:$GS$183,$A44,DK$56)*$A$2,0),0)))</f>
        <v>0</v>
      </c>
      <c r="DL44" s="94" t="b">
        <f ca="1">IF(DL$3&lt;&gt;0,MAX(1,ROUND(VLOOKUP(DL$3,費率表彙總!$L$4:$R$34,5,FALSE)*$B44*$A$2,0))+MAX(1,ROUND(INDEX(海突乙門診_總保費!$B$4:$GS$183,$A44,DL$56)*$A$2,0)+MAX(1,ROUND(INDEX(海突乙急診_總保費!$B$4:$GS$183,$A44,DL$56)*$A$2,0),0)))</f>
        <v>0</v>
      </c>
      <c r="DM44" s="94">
        <f ca="1">ROUND(VLOOKUP(DM$3,費率表彙總!$S$4:$T$34,2,FALSE)*$B44*$A$2,0)</f>
        <v>0</v>
      </c>
      <c r="DN44" s="94">
        <f ca="1">IF(ISNA(DN$3),0,ROUND(INDEX(旅遊不便費率!$B$5:$CA$184,$A44,DN$3)*$A$3,0))</f>
        <v>245</v>
      </c>
      <c r="DO44" s="94">
        <f ca="1">IF(ISNA(DO$3),0,ROUND(INDEX(旅遊不便費率!$B$5:$CA$184,$A44,DO$3)*$A$3,0))</f>
        <v>1240</v>
      </c>
      <c r="DP44" s="94">
        <f ca="1">IF(ISNA(DP$3),0,ROUND(INDEX(旅遊不便費率!$B$5:$CA$184,$A44,DP$3)*$A$3,0))</f>
        <v>38</v>
      </c>
      <c r="DQ44" s="94">
        <f ca="1">IF(ISNA(DQ$3),0,ROUND(INDEX(旅遊不便費率!$B$5:$CA$184,$A44,DQ$3)*$A$3,0))</f>
        <v>157</v>
      </c>
      <c r="DR44" s="95">
        <f t="shared" ca="1" si="15"/>
        <v>2995</v>
      </c>
      <c r="DS44" s="93">
        <f t="shared" ca="1" si="16"/>
        <v>1884</v>
      </c>
      <c r="DT44" s="94"/>
      <c r="DU44" s="94"/>
      <c r="DV44" s="94">
        <f ca="1">ROUND(VLOOKUP(DV$3,費率表彙總!$F$4:$G$404,2,FALSE)*$B44*$A$2,0)</f>
        <v>0</v>
      </c>
      <c r="DW44" s="94">
        <f ca="1">ROUND(VLOOKUP(DW$3,費率表彙總!$H$4:$I$804,2,FALSE)*$B44*$A$2,0)</f>
        <v>0</v>
      </c>
      <c r="DX44" s="94">
        <f ca="1">IF(ISNA(DX$56),0,ROUND(INDEX(實支實付_總保費!$B$4:$AE$183,$A44,DX$56)*$A$2,0))</f>
        <v>86</v>
      </c>
      <c r="DY44" s="94">
        <f ca="1">IF(ISNA(DY$56),0,ROUND(INDEX(重大燒燙傷_總保費!$B$4:$AE$183,$A44,DY$56)*$A$2,0))</f>
        <v>6</v>
      </c>
      <c r="DZ44" s="94" t="b">
        <f ca="1">IF(DZ$3&lt;&gt;0,MAX(1,ROUND(VLOOKUP(DZ$3,費率表彙總!$L$4:$O$34,2,FALSE)*$B44*$A$2,0))+MAX(1,ROUND(INDEX(海突甲門診_總保費!$B$4:$GS$183,$A44,DZ$56)*$A$2,0)+MAX(1,ROUND(INDEX(海突甲急診_總保費!$B$4:$GS$183,$A44,DZ$56)*$A$2,0),0)))</f>
        <v>0</v>
      </c>
      <c r="EA44" s="94" t="b">
        <f ca="1">IF(EA$3&lt;&gt;0,MAX(1,ROUND(VLOOKUP(EA$3,費率表彙總!$L$4:$R$34,5,FALSE)*$B44*$A$2,0))+MAX(1,ROUND(INDEX(海突乙門診_總保費!$B$4:$GS$183,$A44,EA$56)*$A$2,0)+MAX(1,ROUND(INDEX(海突乙急診_總保費!$B$4:$GS$183,$A44,EA$56)*$A$2,0),0)))</f>
        <v>0</v>
      </c>
      <c r="EB44" s="94">
        <f ca="1">ROUND(VLOOKUP(EB$3,費率表彙總!$S$4:$T$34,2,FALSE)*$B44*$A$2,0)</f>
        <v>0</v>
      </c>
      <c r="EC44" s="94">
        <f ca="1">IF(ISNA(EC$3),0,ROUND(INDEX(旅遊不便費率!$B$5:$CA$184,$A44,EC$3)*$A$3,0))</f>
        <v>245</v>
      </c>
      <c r="ED44" s="94">
        <f ca="1">IF(ISNA(ED$3),0,ROUND(INDEX(旅遊不便費率!$B$5:$CA$184,$A44,ED$3)*$A$3,0))</f>
        <v>1240</v>
      </c>
      <c r="EE44" s="94">
        <f ca="1">IF(ISNA(EE$3),0,ROUND(INDEX(旅遊不便費率!$B$5:$CA$184,$A44,EE$3)*$A$3,0))</f>
        <v>38</v>
      </c>
      <c r="EF44" s="94">
        <f ca="1">IF(ISNA(EF$3),0,ROUND(INDEX(旅遊不便費率!$B$5:$CA$184,$A44,EF$3)*$A$3,0))</f>
        <v>157</v>
      </c>
      <c r="EG44" s="95">
        <f t="shared" ca="1" si="17"/>
        <v>3656</v>
      </c>
      <c r="EH44" s="93">
        <f t="shared" ca="1" si="18"/>
        <v>2300</v>
      </c>
      <c r="EI44" s="94"/>
      <c r="EJ44" s="94"/>
      <c r="EK44" s="94">
        <f ca="1">ROUND(VLOOKUP(EK$3,費率表彙總!$F$4:$G$404,2,FALSE)*$B44*$A$2,0)</f>
        <v>0</v>
      </c>
      <c r="EL44" s="94">
        <f ca="1">ROUND(VLOOKUP(EL$3,費率表彙總!$H$4:$I$804,2,FALSE)*$B44*$A$2,0)</f>
        <v>0</v>
      </c>
      <c r="EM44" s="94">
        <f ca="1">IF(ISNA(EM$56),0,ROUND(INDEX(實支實付_總保費!$B$4:$AE$183,$A44,EM$56)*$A$2,0))</f>
        <v>86</v>
      </c>
      <c r="EN44" s="94">
        <f ca="1">IF(ISNA(EN$56),0,ROUND(INDEX(重大燒燙傷_總保費!$B$4:$AE$183,$A44,EN$56)*$A$2,0))</f>
        <v>6</v>
      </c>
      <c r="EO44" s="94" t="b">
        <f ca="1">IF(EO$3&lt;&gt;0,MAX(1,ROUND(VLOOKUP(EO$3,費率表彙總!$L$4:$O$34,2,FALSE)*$B44*$A$2,0))+MAX(1,ROUND(INDEX(海突甲門診_總保費!$B$4:$GS$183,$A44,EO$56)*$A$2,0)+MAX(1,ROUND(INDEX(海突甲急診_總保費!$B$4:$GS$183,$A44,EO$56)*$A$2,0),0)))</f>
        <v>0</v>
      </c>
      <c r="EP44" s="94" t="b">
        <f ca="1">IF(EP$3&lt;&gt;0,MAX(1,ROUND(VLOOKUP(EP$3,費率表彙總!$L$4:$R$34,5,FALSE)*$B44*$A$2,0))+MAX(1,ROUND(INDEX(海突乙門診_總保費!$B$4:$GS$183,$A44,EP$56)*$A$2,0)+MAX(1,ROUND(INDEX(海突乙急診_總保費!$B$4:$GS$183,$A44,EP$56)*$A$2,0),0)))</f>
        <v>0</v>
      </c>
      <c r="EQ44" s="94">
        <f ca="1">ROUND(VLOOKUP(EQ$3,費率表彙總!$S$4:$T$34,2,FALSE)*$B44*$A$2,0)</f>
        <v>0</v>
      </c>
      <c r="ER44" s="94">
        <f ca="1">IF(ISNA(ER$3),0,ROUND(INDEX(旅遊不便費率!$B$5:$CA$184,$A44,ER$3)*$A$3,0))</f>
        <v>245</v>
      </c>
      <c r="ES44" s="94">
        <f ca="1">IF(ISNA(ES$3),0,ROUND(INDEX(旅遊不便費率!$B$5:$CA$184,$A44,ES$3)*$A$3,0))</f>
        <v>1240</v>
      </c>
      <c r="ET44" s="94">
        <f ca="1">IF(ISNA(ET$3),0,ROUND(INDEX(旅遊不便費率!$B$5:$CA$184,$A44,ET$3)*$A$3,0))</f>
        <v>38</v>
      </c>
      <c r="EU44" s="94">
        <f ca="1">IF(ISNA(EU$3),0,ROUND(INDEX(旅遊不便費率!$B$5:$CA$184,$A44,EU$3)*$A$3,0))</f>
        <v>157</v>
      </c>
      <c r="EV44" s="95">
        <f t="shared" ca="1" si="19"/>
        <v>4072</v>
      </c>
      <c r="EW44" s="93">
        <f t="shared" ca="1" si="20"/>
        <v>1670</v>
      </c>
      <c r="EX44" s="94"/>
      <c r="EY44" s="94"/>
      <c r="EZ44" s="94">
        <f ca="1">ROUND(VLOOKUP(EZ$3,費率表彙總!$F$4:$G$404,2,FALSE)*$B44*$A$2,0)</f>
        <v>0</v>
      </c>
      <c r="FA44" s="94">
        <f ca="1">ROUND(VLOOKUP(FA$3,費率表彙總!$H$4:$I$804,2,FALSE)*$B44*$A$2,0)</f>
        <v>0</v>
      </c>
      <c r="FB44" s="94">
        <f ca="1">IF(ISNA(FB$56),0,ROUND(INDEX(實支實付_總保費!$B$4:$AE$183,$A44,FB$56)*$A$2,0))</f>
        <v>1104</v>
      </c>
      <c r="FC44" s="94">
        <f ca="1">IF(ISNA(FC$56),0,ROUND(INDEX(重大燒燙傷_總保費!$B$4:$AE$183,$A44,FC$56)*$A$2,0))</f>
        <v>73</v>
      </c>
      <c r="FD44" s="94" t="b">
        <f ca="1">IF(FD$3&lt;&gt;0,MAX(1,ROUND(VLOOKUP(FD$3,費率表彙總!$L$4:$O$34,2,FALSE)*$B44*$A$2,0))+MAX(1,ROUND(INDEX(海突甲門診_總保費!$B$4:$GS$183,$A44,FD$56)*$A$2,0)+MAX(1,ROUND(INDEX(海突甲急診_總保費!$B$4:$GS$183,$A44,FD$56)*$A$2,0),0)))</f>
        <v>0</v>
      </c>
      <c r="FE44" s="94">
        <f ca="1">IF(FE$3&lt;&gt;0,MAX(1,ROUND(VLOOKUP(FE$3,費率表彙總!$L$4:$R$34,5,FALSE)*$B44*$A$2,0))+MAX(1,ROUND(INDEX(海突乙門診_總保費!$B$4:$GS$183,$A44,FE$56)*$A$2,0)+MAX(1,ROUND(INDEX(海突乙急診_總保費!$B$4:$GS$183,$A44,FE$56)*$A$2,0),0)))</f>
        <v>2570</v>
      </c>
      <c r="FF44" s="94">
        <f ca="1">ROUND(VLOOKUP(FF$3,費率表彙總!$S$4:$T$34,2,FALSE)*$B44*$A$2,0)</f>
        <v>0</v>
      </c>
      <c r="FG44" s="94">
        <f ca="1">IF(ISNA(FG$3),0,ROUND(INDEX(旅遊不便費率!$B$5:$CA$184,$A44,FG$3)*$A$3,0))</f>
        <v>245</v>
      </c>
      <c r="FH44" s="94">
        <f ca="1">IF(ISNA(FH$3),0,ROUND(INDEX(旅遊不便費率!$B$5:$CA$184,$A44,FH$3)*$A$3,0))</f>
        <v>1935</v>
      </c>
      <c r="FI44" s="94">
        <f ca="1">IF(ISNA(FI$3),0,ROUND(INDEX(旅遊不便費率!$B$5:$CA$184,$A44,FI$3)*$A$3,0))</f>
        <v>91</v>
      </c>
      <c r="FJ44" s="94">
        <f ca="1">IF(ISNA(FJ$3),0,ROUND(INDEX(旅遊不便費率!$B$5:$CA$184,$A44,FJ$3)*$A$3,0))</f>
        <v>299</v>
      </c>
      <c r="FK44" s="95">
        <f t="shared" ca="1" si="21"/>
        <v>7987</v>
      </c>
      <c r="FL44" s="93">
        <f t="shared" ca="1" si="22"/>
        <v>756</v>
      </c>
      <c r="FM44" s="94"/>
      <c r="FN44" s="94"/>
      <c r="FO44" s="94">
        <f ca="1">ROUND(VLOOKUP(FO$3,費率表彙總!$F$4:$G$404,2,FALSE)*$B44*$A$2,0)</f>
        <v>0</v>
      </c>
      <c r="FP44" s="94">
        <f ca="1">ROUND(VLOOKUP(FP$3,費率表彙總!$H$4:$I$804,2,FALSE)*$B44*$A$2,0)</f>
        <v>0</v>
      </c>
      <c r="FQ44" s="94">
        <f ca="1">IF(ISNA(FQ$56),0,ROUND(INDEX(實支實付_總保費!$B$4:$AE$183,$A44,FQ$56)*$A$2,0))</f>
        <v>241</v>
      </c>
      <c r="FR44" s="94">
        <f ca="1">IF(ISNA(FR$56),0,ROUND(INDEX(重大燒燙傷_總保費!$B$4:$AE$183,$A44,FR$56)*$A$2,0))</f>
        <v>16</v>
      </c>
      <c r="FS44" s="94" t="b">
        <f ca="1">IF(FS$3&lt;&gt;0,MAX(1,ROUND(VLOOKUP(FS$3,費率表彙總!$L$4:$O$34,2,FALSE)*$B44*$A$2,0))+MAX(1,ROUND(INDEX(海突甲門診_總保費!$B$4:$GS$183,$A44,FS$56)*$A$2,0)+MAX(1,ROUND(INDEX(海突甲急診_總保費!$B$4:$GS$183,$A44,FS$56)*$A$2,0),0)))</f>
        <v>0</v>
      </c>
      <c r="FT44" s="94">
        <f ca="1">IF(FT$3&lt;&gt;0,MAX(1,ROUND(VLOOKUP(FT$3,費率表彙總!$L$4:$R$34,5,FALSE)*$B44*$A$2,0))+MAX(1,ROUND(INDEX(海突乙門診_總保費!$B$4:$GS$183,$A44,FT$56)*$A$2,0)+MAX(1,ROUND(INDEX(海突乙急診_總保費!$B$4:$GS$183,$A44,FT$56)*$A$2,0),0)))</f>
        <v>1347</v>
      </c>
      <c r="FU44" s="94">
        <f ca="1">ROUND(VLOOKUP(FU$3,費率表彙總!$S$4:$T$34,2,FALSE)*$B44*$A$2,0)</f>
        <v>0</v>
      </c>
      <c r="FV44" s="94">
        <f ca="1">IF(ISNA(FV$3),0,ROUND(INDEX(旅遊不便費率!$B$5:$CA$184,$A44,FV$3)*$A$3,0))</f>
        <v>245</v>
      </c>
      <c r="FW44" s="94">
        <f ca="1">IF(ISNA(FW$3),0,ROUND(INDEX(旅遊不便費率!$B$5:$CA$184,$A44,FW$3)*$A$3,0))</f>
        <v>1935</v>
      </c>
      <c r="FX44" s="94">
        <f ca="1">IF(ISNA(FX$3),0,ROUND(INDEX(旅遊不便費率!$B$5:$CA$184,$A44,FX$3)*$A$3,0))</f>
        <v>91</v>
      </c>
      <c r="FY44" s="94">
        <f ca="1">IF(ISNA(FY$3),0,ROUND(INDEX(旅遊不便費率!$B$5:$CA$184,$A44,FY$3)*$A$3,0))</f>
        <v>299</v>
      </c>
      <c r="FZ44" s="95">
        <f t="shared" ca="1" si="23"/>
        <v>4930</v>
      </c>
      <c r="GA44" s="93">
        <f t="shared" ca="1" si="24"/>
        <v>1223</v>
      </c>
      <c r="GB44" s="94"/>
      <c r="GC44" s="94"/>
      <c r="GD44" s="94">
        <f ca="1">ROUND(VLOOKUP(GD$3,費率表彙總!$F$4:$G$404,2,FALSE)*$B44*$A$2,0)</f>
        <v>0</v>
      </c>
      <c r="GE44" s="94">
        <f ca="1">ROUND(VLOOKUP(GE$3,費率表彙總!$H$4:$I$804,2,FALSE)*$B44*$A$2,0)</f>
        <v>0</v>
      </c>
      <c r="GF44" s="94">
        <f ca="1">IF(ISNA(GF$56),0,ROUND(INDEX(實支實付_總保費!$B$4:$AE$183,$A44,GF$56)*$A$2,0))</f>
        <v>389</v>
      </c>
      <c r="GG44" s="94">
        <f ca="1">IF(ISNA(GG$56),0,ROUND(INDEX(重大燒燙傷_總保費!$B$4:$AE$183,$A44,GG$56)*$A$2,0))</f>
        <v>26</v>
      </c>
      <c r="GH44" s="94" t="b">
        <f ca="1">IF(GH$3&lt;&gt;0,MAX(1,ROUND(VLOOKUP(GH$3,費率表彙總!$L$4:$O$34,2,FALSE)*$B44*$A$2,0))+MAX(1,ROUND(INDEX(海突甲門診_總保費!$B$4:$GS$183,$A44,GH$56)*$A$2,0)+MAX(1,ROUND(INDEX(海突甲急診_總保費!$B$4:$GS$183,$A44,GH$56)*$A$2,0),0)))</f>
        <v>0</v>
      </c>
      <c r="GI44" s="94">
        <f ca="1">IF(GI$3&lt;&gt;0,MAX(1,ROUND(VLOOKUP(GI$3,費率表彙總!$L$4:$R$34,5,FALSE)*$B44*$A$2,0))+MAX(1,ROUND(INDEX(海突乙門診_總保費!$B$4:$GS$183,$A44,GI$56)*$A$2,0)+MAX(1,ROUND(INDEX(海突乙急診_總保費!$B$4:$GS$183,$A44,GI$56)*$A$2,0),0)))</f>
        <v>2143</v>
      </c>
      <c r="GJ44" s="94">
        <f ca="1">ROUND(VLOOKUP(GJ$3,費率表彙總!$S$4:$T$34,2,FALSE)*$B44*$A$2,0)</f>
        <v>0</v>
      </c>
      <c r="GK44" s="94">
        <f ca="1">IF(ISNA(GK$3),0,ROUND(INDEX(旅遊不便費率!$B$5:$CA$184,$A44,GK$3)*$A$3,0))</f>
        <v>245</v>
      </c>
      <c r="GL44" s="94">
        <f ca="1">IF(ISNA(GL$3),0,ROUND(INDEX(旅遊不便費率!$B$5:$CA$184,$A44,GL$3)*$A$3,0))</f>
        <v>1935</v>
      </c>
      <c r="GM44" s="94">
        <f ca="1">IF(ISNA(GM$3),0,ROUND(INDEX(旅遊不便費率!$B$5:$CA$184,$A44,GM$3)*$A$3,0))</f>
        <v>91</v>
      </c>
      <c r="GN44" s="94">
        <f ca="1">IF(ISNA(GN$3),0,ROUND(INDEX(旅遊不便費率!$B$5:$CA$184,$A44,GN$3)*$A$3,0))</f>
        <v>299</v>
      </c>
      <c r="GO44" s="95">
        <f t="shared" ca="1" si="25"/>
        <v>6351</v>
      </c>
      <c r="GP44" s="93">
        <f t="shared" ca="1" si="26"/>
        <v>1223</v>
      </c>
      <c r="GQ44" s="94"/>
      <c r="GR44" s="94"/>
      <c r="GS44" s="94">
        <f ca="1">ROUND(VLOOKUP(GS$3,費率表彙總!$F$4:$G$404,2,FALSE)*$B44*$A$2,0)</f>
        <v>0</v>
      </c>
      <c r="GT44" s="94">
        <f ca="1">ROUND(VLOOKUP(GT$3,費率表彙總!$H$4:$I$804,2,FALSE)*$B44*$A$2,0)</f>
        <v>0</v>
      </c>
      <c r="GU44" s="94">
        <f ca="1">IF(ISNA(GU$56),0,ROUND(INDEX(實支實付_總保費!$B$4:$AE$183,$A44,GU$56)*$A$2,0))</f>
        <v>731</v>
      </c>
      <c r="GV44" s="94">
        <f ca="1">IF(ISNA(GV$56),0,ROUND(INDEX(重大燒燙傷_總保費!$B$4:$AE$183,$A44,GV$56)*$A$2,0))</f>
        <v>48</v>
      </c>
      <c r="GW44" s="94" t="b">
        <f ca="1">IF(GW$3&lt;&gt;0,MAX(1,ROUND(VLOOKUP(GW$3,費率表彙總!$L$4:$O$34,2,FALSE)*$B44*$A$2,0))+MAX(1,ROUND(INDEX(海突甲門診_總保費!$B$4:$GS$183,$A44,GW$56)*$A$2,0)+MAX(1,ROUND(INDEX(海突甲急診_總保費!$B$4:$GS$183,$A44,GW$56)*$A$2,0),0)))</f>
        <v>0</v>
      </c>
      <c r="GX44" s="94">
        <f ca="1">IF(GX$3&lt;&gt;0,MAX(1,ROUND(VLOOKUP(GX$3,費率表彙總!$L$4:$R$34,5,FALSE)*$B44*$A$2,0))+MAX(1,ROUND(INDEX(海突乙門診_總保費!$B$4:$GS$183,$A44,GX$56)*$A$2,0)+MAX(1,ROUND(INDEX(海突乙急診_總保費!$B$4:$GS$183,$A44,GX$56)*$A$2,0),0)))</f>
        <v>1347</v>
      </c>
      <c r="GY44" s="94">
        <f ca="1">ROUND(VLOOKUP(GY$3,費率表彙總!$S$4:$T$34,2,FALSE)*$B44*$A$2,0)</f>
        <v>0</v>
      </c>
      <c r="GZ44" s="94">
        <f ca="1">IF(ISNA(GZ$3),0,ROUND(INDEX(旅遊不便費率!$B$5:$CA$184,$A44,GZ$3)*$A$3,0))</f>
        <v>245</v>
      </c>
      <c r="HA44" s="94">
        <f ca="1">IF(ISNA(HA$3),0,ROUND(INDEX(旅遊不便費率!$B$5:$CA$184,$A44,HA$3)*$A$3,0))</f>
        <v>1935</v>
      </c>
      <c r="HB44" s="94">
        <f ca="1">IF(ISNA(HB$3),0,ROUND(INDEX(旅遊不便費率!$B$5:$CA$184,$A44,HB$3)*$A$3,0))</f>
        <v>91</v>
      </c>
      <c r="HC44" s="94">
        <f ca="1">IF(ISNA(HC$3),0,ROUND(INDEX(旅遊不便費率!$B$5:$CA$184,$A44,HC$3)*$A$3,0))</f>
        <v>299</v>
      </c>
      <c r="HD44" s="95">
        <f t="shared" ca="1" si="27"/>
        <v>5919</v>
      </c>
      <c r="HE44" s="93">
        <f t="shared" ca="1" si="28"/>
        <v>1223</v>
      </c>
      <c r="HF44" s="94"/>
      <c r="HG44" s="94"/>
      <c r="HH44" s="94">
        <f ca="1">ROUND(VLOOKUP(HH$3,費率表彙總!$F$4:$G$404,2,FALSE)*$B44*$A$2,0)</f>
        <v>0</v>
      </c>
      <c r="HI44" s="94">
        <f ca="1">ROUND(VLOOKUP(HI$3,費率表彙總!$H$4:$I$804,2,FALSE)*$B44*$A$2,0)</f>
        <v>0</v>
      </c>
      <c r="HJ44" s="94">
        <f ca="1">IF(ISNA(HJ$56),0,ROUND(INDEX(實支實付_總保費!$B$4:$AE$183,$A44,HJ$56)*$A$2,0))</f>
        <v>731</v>
      </c>
      <c r="HK44" s="94">
        <f ca="1">IF(ISNA(HK$56),0,ROUND(INDEX(重大燒燙傷_總保費!$B$4:$AE$183,$A44,HK$56)*$A$2,0))</f>
        <v>48</v>
      </c>
      <c r="HL44" s="94" t="b">
        <f ca="1">IF(HL$3&lt;&gt;0,MAX(1,ROUND(VLOOKUP(HL$3,費率表彙總!$L$4:$O$34,2,FALSE)*$B44*$A$2,0))+MAX(1,ROUND(INDEX(海突甲門診_總保費!$B$4:$GS$183,$A44,HL$56)*$A$2,0)+MAX(1,ROUND(INDEX(海突甲急診_總保費!$B$4:$GS$183,$A44,HL$56)*$A$2,0),0)))</f>
        <v>0</v>
      </c>
      <c r="HM44" s="94">
        <f ca="1">IF(HM$3&lt;&gt;0,MAX(1,ROUND(VLOOKUP(HM$3,費率表彙總!$L$4:$R$34,5,FALSE)*$B44*$A$2,0))+MAX(1,ROUND(INDEX(海突乙門診_總保費!$B$4:$GS$183,$A44,HM$56)*$A$2,0)+MAX(1,ROUND(INDEX(海突乙急診_總保費!$B$4:$GS$183,$A44,HM$56)*$A$2,0),0)))</f>
        <v>1347</v>
      </c>
      <c r="HN44" s="94">
        <f ca="1">ROUND(VLOOKUP(HN$3,費率表彙總!$S$4:$T$34,2,FALSE)*$B44*$A$2,0)</f>
        <v>0</v>
      </c>
      <c r="HO44" s="94">
        <f ca="1">IF(ISNA(HO$3),0,ROUND(INDEX(旅遊不便費率!$B$5:$CA$184,$A44,HO$3)*$A$3,0))</f>
        <v>245</v>
      </c>
      <c r="HP44" s="94">
        <f ca="1">IF(ISNA(HP$3),0,ROUND(INDEX(旅遊不便費率!$B$5:$CA$184,$A44,HP$3)*$A$3,0))</f>
        <v>1935</v>
      </c>
      <c r="HQ44" s="94">
        <f ca="1">IF(ISNA(HQ$3),0,ROUND(INDEX(旅遊不便費率!$B$5:$CA$184,$A44,HQ$3)*$A$3,0))</f>
        <v>91</v>
      </c>
      <c r="HR44" s="94">
        <f ca="1">IF(ISNA(HR$3),0,ROUND(INDEX(旅遊不便費率!$B$5:$CA$184,$A44,HR$3)*$A$3,0))</f>
        <v>299</v>
      </c>
      <c r="HS44" s="95">
        <f t="shared" ca="1" si="29"/>
        <v>5919</v>
      </c>
    </row>
    <row r="45" spans="1:227">
      <c r="A45" s="83">
        <v>110</v>
      </c>
      <c r="B45" s="104">
        <f>VLOOKUP(A45,費率表彙總!$A$4:$B$183,2,FALSE)</f>
        <v>0.81399999999999995</v>
      </c>
      <c r="C45" s="93">
        <f t="shared" ca="1" si="0"/>
        <v>796</v>
      </c>
      <c r="D45" s="94"/>
      <c r="E45" s="94"/>
      <c r="F45" s="94">
        <f ca="1">ROUND(VLOOKUP(F$3,費率表彙總!$F$4:$G$404,2,FALSE)*$B45*$A$2,0)</f>
        <v>0</v>
      </c>
      <c r="G45" s="94">
        <f ca="1">ROUND(VLOOKUP(G$3,費率表彙總!$H$4:$I$804,2,FALSE)*$B45*$A$2,0)</f>
        <v>0</v>
      </c>
      <c r="H45" s="94">
        <f ca="1">IF(ISNA(H$56),0,ROUND(INDEX(實支實付_總保費!$B$4:$AE$183,$A45,H$56)*$A$2,0))</f>
        <v>0</v>
      </c>
      <c r="I45" s="94">
        <f ca="1">IF(ISNA(I$56),0,ROUND(INDEX(重大燒燙傷_總保費!$B$4:$AE$183,$A45,I$56)*$A$2,0))</f>
        <v>0</v>
      </c>
      <c r="J45" s="94" t="b">
        <f ca="1">IF(J$3&lt;&gt;0,MAX(1,ROUND(VLOOKUP(J$3,費率表彙總!$L$4:$O$34,2,FALSE)*$B45*$A$2,0))+MAX(1,ROUND(INDEX(海突甲門診_總保費!$B$4:$GS$183,$A45,J$56)*$A$2,0)+MAX(1,ROUND(INDEX(海突甲急診_總保費!$B$4:$GS$183,$A45,J$56)*$A$2,0),0)))</f>
        <v>0</v>
      </c>
      <c r="K45" s="94">
        <f ca="1">IF(K$3&lt;&gt;0,MAX(1,ROUND(VLOOKUP(K$3,費率表彙總!$L$4:$R$34,5,FALSE)*$B45*$A$2,0))+MAX(1,ROUND(INDEX(海突乙門診_總保費!$B$4:$GS$183,$A45,K$56)*$A$2,0)+MAX(1,ROUND(INDEX(海突乙急診_總保費!$B$4:$GS$183,$A45,K$56)*$A$2,0),0)))</f>
        <v>741</v>
      </c>
      <c r="L45" s="94">
        <f ca="1">ROUND(VLOOKUP(L$3,費率表彙總!$S$4:$T$34,2,FALSE)*$B45*$A$2,0)</f>
        <v>0</v>
      </c>
      <c r="M45" s="94">
        <f ca="1">IF(ISNA(M$3),0,ROUND(INDEX(旅遊不便費率!$B$5:$CA$184,$A45,M$3)*$A$3,0))</f>
        <v>0</v>
      </c>
      <c r="N45" s="94">
        <f ca="1">IF(ISNA(N$3),0,ROUND(INDEX(旅遊不便費率!$B$5:$CA$184,$A45,N$3)*$A$3,0))</f>
        <v>0</v>
      </c>
      <c r="O45" s="94">
        <f ca="1">IF(ISNA(O$3),0,ROUND(INDEX(旅遊不便費率!$B$5:$CA$184,$A45,O$3)*$A$3,0))</f>
        <v>0</v>
      </c>
      <c r="P45" s="94">
        <f ca="1">IF(ISNA(P$3),0,ROUND(INDEX(旅遊不便費率!$B$5:$CA$184,$A45,P$3)*$A$3,0))</f>
        <v>0</v>
      </c>
      <c r="Q45" s="95">
        <f t="shared" ca="1" si="1"/>
        <v>1537</v>
      </c>
      <c r="R45" s="93">
        <f t="shared" ca="1" si="2"/>
        <v>796</v>
      </c>
      <c r="S45" s="94"/>
      <c r="T45" s="94"/>
      <c r="U45" s="94">
        <f ca="1">ROUND(VLOOKUP(U$3,費率表彙總!$F$4:$G$404,2,FALSE)*$B45*$A$2,0)</f>
        <v>0</v>
      </c>
      <c r="V45" s="94">
        <f ca="1">ROUND(VLOOKUP(V$3,費率表彙總!$H$4:$I$804,2,FALSE)*$B45*$A$2,0)</f>
        <v>0</v>
      </c>
      <c r="W45" s="94">
        <f ca="1">IF(ISNA(W$56),0,ROUND(INDEX(實支實付_總保費!$B$4:$AE$183,$A45,W$56)*$A$2,0))</f>
        <v>0</v>
      </c>
      <c r="X45" s="94">
        <f ca="1">IF(ISNA(X$56),0,ROUND(INDEX(重大燒燙傷_總保費!$B$4:$AE$183,$A45,X$56)*$A$2,0))</f>
        <v>0</v>
      </c>
      <c r="Y45" s="94" t="b">
        <f ca="1">IF(Y$3&lt;&gt;0,MAX(1,ROUND(VLOOKUP(Y$3,費率表彙總!$L$4:$O$34,2,FALSE)*$B45*$A$2,0))+MAX(1,ROUND(INDEX(海突甲門診_總保費!$B$4:$GS$183,$A45,Y$56)*$A$2,0)+MAX(1,ROUND(INDEX(海突甲急診_總保費!$B$4:$GS$183,$A45,Y$56)*$A$2,0),0)))</f>
        <v>0</v>
      </c>
      <c r="Z45" s="94">
        <f ca="1">IF(Z$3&lt;&gt;0,MAX(1,ROUND(VLOOKUP(Z$3,費率表彙總!$L$4:$R$34,5,FALSE)*$B45*$A$2,0))+MAX(1,ROUND(INDEX(海突乙門診_總保費!$B$4:$GS$183,$A45,Z$56)*$A$2,0)+MAX(1,ROUND(INDEX(海突乙急診_總保費!$B$4:$GS$183,$A45,Z$56)*$A$2,0),0)))</f>
        <v>741</v>
      </c>
      <c r="AA45" s="94">
        <f ca="1">ROUND(VLOOKUP(AA$3,費率表彙總!$S$4:$T$34,2,FALSE)*$B45*$A$2,0)</f>
        <v>0</v>
      </c>
      <c r="AB45" s="94">
        <f ca="1">IF(ISNA(AB$3),0,ROUND(INDEX(旅遊不便費率!$B$5:$CA$184,$A45,AB$3)*$A$3,0))</f>
        <v>0</v>
      </c>
      <c r="AC45" s="94">
        <f ca="1">IF(ISNA(AC$3),0,ROUND(INDEX(旅遊不便費率!$B$5:$CA$184,$A45,AC$3)*$A$3,0))</f>
        <v>0</v>
      </c>
      <c r="AD45" s="94">
        <f ca="1">IF(ISNA(AD$3),0,ROUND(INDEX(旅遊不便費率!$B$5:$CA$184,$A45,AD$3)*$A$3,0))</f>
        <v>0</v>
      </c>
      <c r="AE45" s="94">
        <f ca="1">IF(ISNA(AE$3),0,ROUND(INDEX(旅遊不便費率!$B$5:$CA$184,$A45,AE$3)*$A$3,0))</f>
        <v>0</v>
      </c>
      <c r="AF45" s="95">
        <f t="shared" ca="1" si="3"/>
        <v>1537</v>
      </c>
      <c r="AG45" s="93">
        <f t="shared" ca="1" si="4"/>
        <v>1289</v>
      </c>
      <c r="AH45" s="94"/>
      <c r="AI45" s="94"/>
      <c r="AJ45" s="94">
        <f ca="1">ROUND(VLOOKUP(AJ$3,費率表彙總!$F$4:$G$404,2,FALSE)*$B45*$A$2,0)</f>
        <v>0</v>
      </c>
      <c r="AK45" s="94">
        <f ca="1">ROUND(VLOOKUP(AK$3,費率表彙總!$H$4:$I$804,2,FALSE)*$B45*$A$2,0)</f>
        <v>0</v>
      </c>
      <c r="AL45" s="94">
        <f ca="1">IF(ISNA(AL$56),0,ROUND(INDEX(實支實付_總保費!$B$4:$AE$183,$A45,AL$56)*$A$2,0))</f>
        <v>0</v>
      </c>
      <c r="AM45" s="94">
        <f ca="1">IF(ISNA(AM$56),0,ROUND(INDEX(重大燒燙傷_總保費!$B$4:$AE$183,$A45,AM$56)*$A$2,0))</f>
        <v>0</v>
      </c>
      <c r="AN45" s="94" t="b">
        <f ca="1">IF(AN$3&lt;&gt;0,MAX(1,ROUND(VLOOKUP(AN$3,費率表彙總!$L$4:$O$34,2,FALSE)*$B45*$A$2,0))+MAX(1,ROUND(INDEX(海突甲門診_總保費!$B$4:$GS$183,$A45,AN$56)*$A$2,0)+MAX(1,ROUND(INDEX(海突甲急診_總保費!$B$4:$GS$183,$A45,AN$56)*$A$2,0),0)))</f>
        <v>0</v>
      </c>
      <c r="AO45" s="94">
        <f ca="1">IF(AO$3&lt;&gt;0,MAX(1,ROUND(VLOOKUP(AO$3,費率表彙總!$L$4:$R$34,5,FALSE)*$B45*$A$2,0))+MAX(1,ROUND(INDEX(海突乙門診_總保費!$B$4:$GS$183,$A45,AO$56)*$A$2,0)+MAX(1,ROUND(INDEX(海突乙急診_總保費!$B$4:$GS$183,$A45,AO$56)*$A$2,0),0)))</f>
        <v>1200</v>
      </c>
      <c r="AP45" s="94">
        <f ca="1">ROUND(VLOOKUP(AP$3,費率表彙總!$S$4:$T$34,2,FALSE)*$B45*$A$2,0)</f>
        <v>0</v>
      </c>
      <c r="AQ45" s="94">
        <f ca="1">IF(ISNA(AQ$3),0,ROUND(INDEX(旅遊不便費率!$B$5:$CA$184,$A45,AQ$3)*$A$3,0))</f>
        <v>0</v>
      </c>
      <c r="AR45" s="94">
        <f ca="1">IF(ISNA(AR$3),0,ROUND(INDEX(旅遊不便費率!$B$5:$CA$184,$A45,AR$3)*$A$3,0))</f>
        <v>0</v>
      </c>
      <c r="AS45" s="94">
        <f ca="1">IF(ISNA(AS$3),0,ROUND(INDEX(旅遊不便費率!$B$5:$CA$184,$A45,AS$3)*$A$3,0))</f>
        <v>0</v>
      </c>
      <c r="AT45" s="94">
        <f ca="1">IF(ISNA(AT$3),0,ROUND(INDEX(旅遊不便費率!$B$5:$CA$184,$A45,AT$3)*$A$3,0))</f>
        <v>0</v>
      </c>
      <c r="AU45" s="95">
        <f t="shared" ca="1" si="5"/>
        <v>2489</v>
      </c>
      <c r="AV45" s="93">
        <f t="shared" ca="1" si="6"/>
        <v>1985</v>
      </c>
      <c r="AW45" s="94"/>
      <c r="AX45" s="94"/>
      <c r="AY45" s="94">
        <f ca="1">ROUND(VLOOKUP(AY$3,費率表彙總!$F$4:$G$404,2,FALSE)*$B45*$A$2,0)</f>
        <v>0</v>
      </c>
      <c r="AZ45" s="94">
        <f ca="1">ROUND(VLOOKUP(AZ$3,費率表彙總!$H$4:$I$804,2,FALSE)*$B45*$A$2,0)</f>
        <v>0</v>
      </c>
      <c r="BA45" s="94">
        <f ca="1">IF(ISNA(BA$56),0,ROUND(INDEX(實支實付_總保費!$B$4:$AE$183,$A45,BA$56)*$A$2,0))</f>
        <v>0</v>
      </c>
      <c r="BB45" s="94">
        <f ca="1">IF(ISNA(BB$56),0,ROUND(INDEX(重大燒燙傷_總保費!$B$4:$AE$183,$A45,BB$56)*$A$2,0))</f>
        <v>0</v>
      </c>
      <c r="BC45" s="94" t="b">
        <f ca="1">IF(BC$3&lt;&gt;0,MAX(1,ROUND(VLOOKUP(BC$3,費率表彙總!$L$4:$O$34,2,FALSE)*$B45*$A$2,0))+MAX(1,ROUND(INDEX(海突甲門診_總保費!$B$4:$GS$183,$A45,BC$56)*$A$2,0)+MAX(1,ROUND(INDEX(海突甲急診_總保費!$B$4:$GS$183,$A45,BC$56)*$A$2,0),0)))</f>
        <v>0</v>
      </c>
      <c r="BD45" s="94">
        <f ca="1">IF(BD$3&lt;&gt;0,MAX(1,ROUND(VLOOKUP(BD$3,費率表彙總!$L$4:$R$34,5,FALSE)*$B45*$A$2,0))+MAX(1,ROUND(INDEX(海突乙門診_總保費!$B$4:$GS$183,$A45,BD$56)*$A$2,0)+MAX(1,ROUND(INDEX(海突乙急診_總保費!$B$4:$GS$183,$A45,BD$56)*$A$2,0),0)))</f>
        <v>1849</v>
      </c>
      <c r="BE45" s="94">
        <f ca="1">ROUND(VLOOKUP(BE$3,費率表彙總!$S$4:$T$34,2,FALSE)*$B45*$A$2,0)</f>
        <v>0</v>
      </c>
      <c r="BF45" s="94">
        <f ca="1">IF(ISNA(BF$3),0,ROUND(INDEX(旅遊不便費率!$B$5:$CA$184,$A45,BF$3)*$A$3,0))</f>
        <v>0</v>
      </c>
      <c r="BG45" s="94">
        <f ca="1">IF(ISNA(BG$3),0,ROUND(INDEX(旅遊不便費率!$B$5:$CA$184,$A45,BG$3)*$A$3,0))</f>
        <v>0</v>
      </c>
      <c r="BH45" s="94">
        <f ca="1">IF(ISNA(BH$3),0,ROUND(INDEX(旅遊不便費率!$B$5:$CA$184,$A45,BH$3)*$A$3,0))</f>
        <v>0</v>
      </c>
      <c r="BI45" s="94">
        <f ca="1">IF(ISNA(BI$3),0,ROUND(INDEX(旅遊不便費率!$B$5:$CA$184,$A45,BI$3)*$A$3,0))</f>
        <v>0</v>
      </c>
      <c r="BJ45" s="95">
        <f t="shared" ca="1" si="7"/>
        <v>3834</v>
      </c>
      <c r="BK45" s="93">
        <f t="shared" ca="1" si="8"/>
        <v>2425</v>
      </c>
      <c r="BL45" s="94"/>
      <c r="BM45" s="94"/>
      <c r="BN45" s="94">
        <f ca="1">ROUND(VLOOKUP(BN$3,費率表彙總!$F$4:$G$404,2,FALSE)*$B45*$A$2,0)</f>
        <v>0</v>
      </c>
      <c r="BO45" s="94">
        <f ca="1">ROUND(VLOOKUP(BO$3,費率表彙總!$H$4:$I$804,2,FALSE)*$B45*$A$2,0)</f>
        <v>0</v>
      </c>
      <c r="BP45" s="94">
        <f ca="1">IF(ISNA(BP$56),0,ROUND(INDEX(實支實付_總保費!$B$4:$AE$183,$A45,BP$56)*$A$2,0))</f>
        <v>0</v>
      </c>
      <c r="BQ45" s="94">
        <f ca="1">IF(ISNA(BQ$56),0,ROUND(INDEX(重大燒燙傷_總保費!$B$4:$AE$183,$A45,BQ$56)*$A$2,0))</f>
        <v>0</v>
      </c>
      <c r="BR45" s="94" t="b">
        <f ca="1">IF(BR$3&lt;&gt;0,MAX(1,ROUND(VLOOKUP(BR$3,費率表彙總!$L$4:$O$34,2,FALSE)*$B45*$A$2,0))+MAX(1,ROUND(INDEX(海突甲門診_總保費!$B$4:$GS$183,$A45,BR$56)*$A$2,0)+MAX(1,ROUND(INDEX(海突甲急診_總保費!$B$4:$GS$183,$A45,BR$56)*$A$2,0),0)))</f>
        <v>0</v>
      </c>
      <c r="BS45" s="94">
        <f ca="1">IF(BS$3&lt;&gt;0,MAX(1,ROUND(VLOOKUP(BS$3,費率表彙總!$L$4:$R$34,5,FALSE)*$B45*$A$2,0))+MAX(1,ROUND(INDEX(海突乙門診_總保費!$B$4:$GS$183,$A45,BS$56)*$A$2,0)+MAX(1,ROUND(INDEX(海突乙急診_總保費!$B$4:$GS$183,$A45,BS$56)*$A$2,0),0)))</f>
        <v>2257</v>
      </c>
      <c r="BT45" s="94">
        <f ca="1">ROUND(VLOOKUP(BT$3,費率表彙總!$S$4:$T$34,2,FALSE)*$B45*$A$2,0)</f>
        <v>0</v>
      </c>
      <c r="BU45" s="94">
        <f ca="1">IF(ISNA(BU$3),0,ROUND(INDEX(旅遊不便費率!$B$5:$CA$184,$A45,BU$3)*$A$3,0))</f>
        <v>0</v>
      </c>
      <c r="BV45" s="94">
        <f ca="1">IF(ISNA(BV$3),0,ROUND(INDEX(旅遊不便費率!$B$5:$CA$184,$A45,BV$3)*$A$3,0))</f>
        <v>0</v>
      </c>
      <c r="BW45" s="94">
        <f ca="1">IF(ISNA(BW$3),0,ROUND(INDEX(旅遊不便費率!$B$5:$CA$184,$A45,BW$3)*$A$3,0))</f>
        <v>0</v>
      </c>
      <c r="BX45" s="94">
        <f ca="1">IF(ISNA(BX$3),0,ROUND(INDEX(旅遊不便費率!$B$5:$CA$184,$A45,BX$3)*$A$3,0))</f>
        <v>0</v>
      </c>
      <c r="BY45" s="95">
        <f t="shared" ca="1" si="9"/>
        <v>4682</v>
      </c>
      <c r="BZ45" s="93">
        <f t="shared" ca="1" si="10"/>
        <v>542</v>
      </c>
      <c r="CA45" s="94"/>
      <c r="CB45" s="94"/>
      <c r="CC45" s="94">
        <f ca="1">ROUND(VLOOKUP(CC$3,費率表彙總!$F$4:$G$404,2,FALSE)*$B45*$A$2,0)</f>
        <v>0</v>
      </c>
      <c r="CD45" s="94">
        <f ca="1">ROUND(VLOOKUP(CD$3,費率表彙總!$H$4:$I$804,2,FALSE)*$B45*$A$2,0)</f>
        <v>0</v>
      </c>
      <c r="CE45" s="94">
        <f ca="1">IF(ISNA(CE$56),0,ROUND(INDEX(實支實付_總保費!$B$4:$AE$183,$A45,CE$56)*$A$2,0))</f>
        <v>90</v>
      </c>
      <c r="CF45" s="94">
        <f ca="1">IF(ISNA(CF$56),0,ROUND(INDEX(重大燒燙傷_總保費!$B$4:$AE$183,$A45,CF$56)*$A$2,0))</f>
        <v>6</v>
      </c>
      <c r="CG45" s="94" t="b">
        <f ca="1">IF(CG$3&lt;&gt;0,MAX(1,ROUND(VLOOKUP(CG$3,費率表彙總!$L$4:$O$34,2,FALSE)*$B45*$A$2,0))+MAX(1,ROUND(INDEX(海突甲門診_總保費!$B$4:$GS$183,$A45,CG$56)*$A$2,0)+MAX(1,ROUND(INDEX(海突甲急診_總保費!$B$4:$GS$183,$A45,CG$56)*$A$2,0),0)))</f>
        <v>0</v>
      </c>
      <c r="CH45" s="94" t="b">
        <f ca="1">IF(CH$3&lt;&gt;0,MAX(1,ROUND(VLOOKUP(CH$3,費率表彙總!$L$4:$R$34,5,FALSE)*$B45*$A$2,0))+MAX(1,ROUND(INDEX(海突乙門診_總保費!$B$4:$GS$183,$A45,CH$56)*$A$2,0)+MAX(1,ROUND(INDEX(海突乙急診_總保費!$B$4:$GS$183,$A45,CH$56)*$A$2,0),0)))</f>
        <v>0</v>
      </c>
      <c r="CI45" s="94">
        <f ca="1">ROUND(VLOOKUP(CI$3,費率表彙總!$S$4:$T$34,2,FALSE)*$B45*$A$2,0)</f>
        <v>0</v>
      </c>
      <c r="CJ45" s="94">
        <f ca="1">IF(ISNA(CJ$3),0,ROUND(INDEX(旅遊不便費率!$B$5:$CA$184,$A45,CJ$3)*$A$3,0))</f>
        <v>257</v>
      </c>
      <c r="CK45" s="94">
        <f ca="1">IF(ISNA(CK$3),0,ROUND(INDEX(旅遊不便費率!$B$5:$CA$184,$A45,CK$3)*$A$3,0))</f>
        <v>1306</v>
      </c>
      <c r="CL45" s="94">
        <f ca="1">IF(ISNA(CL$3),0,ROUND(INDEX(旅遊不便費率!$B$5:$CA$184,$A45,CL$3)*$A$3,0))</f>
        <v>42</v>
      </c>
      <c r="CM45" s="94">
        <f ca="1">IF(ISNA(CM$3),0,ROUND(INDEX(旅遊不便費率!$B$5:$CA$184,$A45,CM$3)*$A$3,0))</f>
        <v>166</v>
      </c>
      <c r="CN45" s="95">
        <f t="shared" ca="1" si="11"/>
        <v>2409</v>
      </c>
      <c r="CO45" s="93">
        <f t="shared" ca="1" si="12"/>
        <v>796</v>
      </c>
      <c r="CP45" s="94"/>
      <c r="CQ45" s="94"/>
      <c r="CR45" s="94">
        <f ca="1">ROUND(VLOOKUP(CR$3,費率表彙總!$F$4:$G$404,2,FALSE)*$B45*$A$2,0)</f>
        <v>0</v>
      </c>
      <c r="CS45" s="94">
        <f ca="1">ROUND(VLOOKUP(CS$3,費率表彙總!$H$4:$I$804,2,FALSE)*$B45*$A$2,0)</f>
        <v>0</v>
      </c>
      <c r="CT45" s="94">
        <f ca="1">IF(ISNA(CT$56),0,ROUND(INDEX(實支實付_總保費!$B$4:$AE$183,$A45,CT$56)*$A$2,0))</f>
        <v>90</v>
      </c>
      <c r="CU45" s="94">
        <f ca="1">IF(ISNA(CU$56),0,ROUND(INDEX(重大燒燙傷_總保費!$B$4:$AE$183,$A45,CU$56)*$A$2,0))</f>
        <v>6</v>
      </c>
      <c r="CV45" s="94" t="b">
        <f ca="1">IF(CV$3&lt;&gt;0,MAX(1,ROUND(VLOOKUP(CV$3,費率表彙總!$L$4:$O$34,2,FALSE)*$B45*$A$2,0))+MAX(1,ROUND(INDEX(海突甲門診_總保費!$B$4:$GS$183,$A45,CV$56)*$A$2,0)+MAX(1,ROUND(INDEX(海突甲急診_總保費!$B$4:$GS$183,$A45,CV$56)*$A$2,0),0)))</f>
        <v>0</v>
      </c>
      <c r="CW45" s="94" t="b">
        <f ca="1">IF(CW$3&lt;&gt;0,MAX(1,ROUND(VLOOKUP(CW$3,費率表彙總!$L$4:$R$34,5,FALSE)*$B45*$A$2,0))+MAX(1,ROUND(INDEX(海突乙門診_總保費!$B$4:$GS$183,$A45,CW$56)*$A$2,0)+MAX(1,ROUND(INDEX(海突乙急診_總保費!$B$4:$GS$183,$A45,CW$56)*$A$2,0),0)))</f>
        <v>0</v>
      </c>
      <c r="CX45" s="94">
        <f ca="1">ROUND(VLOOKUP(CX$3,費率表彙總!$S$4:$T$34,2,FALSE)*$B45*$A$2,0)</f>
        <v>0</v>
      </c>
      <c r="CY45" s="94">
        <f ca="1">IF(ISNA(CY$3),0,ROUND(INDEX(旅遊不便費率!$B$5:$CA$184,$A45,CY$3)*$A$3,0))</f>
        <v>257</v>
      </c>
      <c r="CZ45" s="94">
        <f ca="1">IF(ISNA(CZ$3),0,ROUND(INDEX(旅遊不便費率!$B$5:$CA$184,$A45,CZ$3)*$A$3,0))</f>
        <v>1306</v>
      </c>
      <c r="DA45" s="94">
        <f ca="1">IF(ISNA(DA$3),0,ROUND(INDEX(旅遊不便費率!$B$5:$CA$184,$A45,DA$3)*$A$3,0))</f>
        <v>42</v>
      </c>
      <c r="DB45" s="94">
        <f ca="1">IF(ISNA(DB$3),0,ROUND(INDEX(旅遊不便費率!$B$5:$CA$184,$A45,DB$3)*$A$3,0))</f>
        <v>166</v>
      </c>
      <c r="DC45" s="95">
        <f t="shared" ca="1" si="13"/>
        <v>2663</v>
      </c>
      <c r="DD45" s="93">
        <f t="shared" ca="1" si="14"/>
        <v>1289</v>
      </c>
      <c r="DE45" s="94"/>
      <c r="DF45" s="94"/>
      <c r="DG45" s="94">
        <f ca="1">ROUND(VLOOKUP(DG$3,費率表彙總!$F$4:$G$404,2,FALSE)*$B45*$A$2,0)</f>
        <v>0</v>
      </c>
      <c r="DH45" s="94">
        <f ca="1">ROUND(VLOOKUP(DH$3,費率表彙總!$H$4:$I$804,2,FALSE)*$B45*$A$2,0)</f>
        <v>0</v>
      </c>
      <c r="DI45" s="94">
        <f ca="1">IF(ISNA(DI$56),0,ROUND(INDEX(實支實付_總保費!$B$4:$AE$183,$A45,DI$56)*$A$2,0))</f>
        <v>90</v>
      </c>
      <c r="DJ45" s="94">
        <f ca="1">IF(ISNA(DJ$56),0,ROUND(INDEX(重大燒燙傷_總保費!$B$4:$AE$183,$A45,DJ$56)*$A$2,0))</f>
        <v>6</v>
      </c>
      <c r="DK45" s="94" t="b">
        <f ca="1">IF(DK$3&lt;&gt;0,MAX(1,ROUND(VLOOKUP(DK$3,費率表彙總!$L$4:$O$34,2,FALSE)*$B45*$A$2,0))+MAX(1,ROUND(INDEX(海突甲門診_總保費!$B$4:$GS$183,$A45,DK$56)*$A$2,0)+MAX(1,ROUND(INDEX(海突甲急診_總保費!$B$4:$GS$183,$A45,DK$56)*$A$2,0),0)))</f>
        <v>0</v>
      </c>
      <c r="DL45" s="94" t="b">
        <f ca="1">IF(DL$3&lt;&gt;0,MAX(1,ROUND(VLOOKUP(DL$3,費率表彙總!$L$4:$R$34,5,FALSE)*$B45*$A$2,0))+MAX(1,ROUND(INDEX(海突乙門診_總保費!$B$4:$GS$183,$A45,DL$56)*$A$2,0)+MAX(1,ROUND(INDEX(海突乙急診_總保費!$B$4:$GS$183,$A45,DL$56)*$A$2,0),0)))</f>
        <v>0</v>
      </c>
      <c r="DM45" s="94">
        <f ca="1">ROUND(VLOOKUP(DM$3,費率表彙總!$S$4:$T$34,2,FALSE)*$B45*$A$2,0)</f>
        <v>0</v>
      </c>
      <c r="DN45" s="94">
        <f ca="1">IF(ISNA(DN$3),0,ROUND(INDEX(旅遊不便費率!$B$5:$CA$184,$A45,DN$3)*$A$3,0))</f>
        <v>257</v>
      </c>
      <c r="DO45" s="94">
        <f ca="1">IF(ISNA(DO$3),0,ROUND(INDEX(旅遊不便費率!$B$5:$CA$184,$A45,DO$3)*$A$3,0))</f>
        <v>1306</v>
      </c>
      <c r="DP45" s="94">
        <f ca="1">IF(ISNA(DP$3),0,ROUND(INDEX(旅遊不便費率!$B$5:$CA$184,$A45,DP$3)*$A$3,0))</f>
        <v>42</v>
      </c>
      <c r="DQ45" s="94">
        <f ca="1">IF(ISNA(DQ$3),0,ROUND(INDEX(旅遊不便費率!$B$5:$CA$184,$A45,DQ$3)*$A$3,0))</f>
        <v>166</v>
      </c>
      <c r="DR45" s="95">
        <f t="shared" ca="1" si="15"/>
        <v>3156</v>
      </c>
      <c r="DS45" s="93">
        <f t="shared" ca="1" si="16"/>
        <v>1985</v>
      </c>
      <c r="DT45" s="94"/>
      <c r="DU45" s="94"/>
      <c r="DV45" s="94">
        <f ca="1">ROUND(VLOOKUP(DV$3,費率表彙總!$F$4:$G$404,2,FALSE)*$B45*$A$2,0)</f>
        <v>0</v>
      </c>
      <c r="DW45" s="94">
        <f ca="1">ROUND(VLOOKUP(DW$3,費率表彙總!$H$4:$I$804,2,FALSE)*$B45*$A$2,0)</f>
        <v>0</v>
      </c>
      <c r="DX45" s="94">
        <f ca="1">IF(ISNA(DX$56),0,ROUND(INDEX(實支實付_總保費!$B$4:$AE$183,$A45,DX$56)*$A$2,0))</f>
        <v>90</v>
      </c>
      <c r="DY45" s="94">
        <f ca="1">IF(ISNA(DY$56),0,ROUND(INDEX(重大燒燙傷_總保費!$B$4:$AE$183,$A45,DY$56)*$A$2,0))</f>
        <v>6</v>
      </c>
      <c r="DZ45" s="94" t="b">
        <f ca="1">IF(DZ$3&lt;&gt;0,MAX(1,ROUND(VLOOKUP(DZ$3,費率表彙總!$L$4:$O$34,2,FALSE)*$B45*$A$2,0))+MAX(1,ROUND(INDEX(海突甲門診_總保費!$B$4:$GS$183,$A45,DZ$56)*$A$2,0)+MAX(1,ROUND(INDEX(海突甲急診_總保費!$B$4:$GS$183,$A45,DZ$56)*$A$2,0),0)))</f>
        <v>0</v>
      </c>
      <c r="EA45" s="94" t="b">
        <f ca="1">IF(EA$3&lt;&gt;0,MAX(1,ROUND(VLOOKUP(EA$3,費率表彙總!$L$4:$R$34,5,FALSE)*$B45*$A$2,0))+MAX(1,ROUND(INDEX(海突乙門診_總保費!$B$4:$GS$183,$A45,EA$56)*$A$2,0)+MAX(1,ROUND(INDEX(海突乙急診_總保費!$B$4:$GS$183,$A45,EA$56)*$A$2,0),0)))</f>
        <v>0</v>
      </c>
      <c r="EB45" s="94">
        <f ca="1">ROUND(VLOOKUP(EB$3,費率表彙總!$S$4:$T$34,2,FALSE)*$B45*$A$2,0)</f>
        <v>0</v>
      </c>
      <c r="EC45" s="94">
        <f ca="1">IF(ISNA(EC$3),0,ROUND(INDEX(旅遊不便費率!$B$5:$CA$184,$A45,EC$3)*$A$3,0))</f>
        <v>257</v>
      </c>
      <c r="ED45" s="94">
        <f ca="1">IF(ISNA(ED$3),0,ROUND(INDEX(旅遊不便費率!$B$5:$CA$184,$A45,ED$3)*$A$3,0))</f>
        <v>1306</v>
      </c>
      <c r="EE45" s="94">
        <f ca="1">IF(ISNA(EE$3),0,ROUND(INDEX(旅遊不便費率!$B$5:$CA$184,$A45,EE$3)*$A$3,0))</f>
        <v>42</v>
      </c>
      <c r="EF45" s="94">
        <f ca="1">IF(ISNA(EF$3),0,ROUND(INDEX(旅遊不便費率!$B$5:$CA$184,$A45,EF$3)*$A$3,0))</f>
        <v>166</v>
      </c>
      <c r="EG45" s="95">
        <f t="shared" ca="1" si="17"/>
        <v>3852</v>
      </c>
      <c r="EH45" s="93">
        <f t="shared" ca="1" si="18"/>
        <v>2425</v>
      </c>
      <c r="EI45" s="94"/>
      <c r="EJ45" s="94"/>
      <c r="EK45" s="94">
        <f ca="1">ROUND(VLOOKUP(EK$3,費率表彙總!$F$4:$G$404,2,FALSE)*$B45*$A$2,0)</f>
        <v>0</v>
      </c>
      <c r="EL45" s="94">
        <f ca="1">ROUND(VLOOKUP(EL$3,費率表彙總!$H$4:$I$804,2,FALSE)*$B45*$A$2,0)</f>
        <v>0</v>
      </c>
      <c r="EM45" s="94">
        <f ca="1">IF(ISNA(EM$56),0,ROUND(INDEX(實支實付_總保費!$B$4:$AE$183,$A45,EM$56)*$A$2,0))</f>
        <v>90</v>
      </c>
      <c r="EN45" s="94">
        <f ca="1">IF(ISNA(EN$56),0,ROUND(INDEX(重大燒燙傷_總保費!$B$4:$AE$183,$A45,EN$56)*$A$2,0))</f>
        <v>6</v>
      </c>
      <c r="EO45" s="94" t="b">
        <f ca="1">IF(EO$3&lt;&gt;0,MAX(1,ROUND(VLOOKUP(EO$3,費率表彙總!$L$4:$O$34,2,FALSE)*$B45*$A$2,0))+MAX(1,ROUND(INDEX(海突甲門診_總保費!$B$4:$GS$183,$A45,EO$56)*$A$2,0)+MAX(1,ROUND(INDEX(海突甲急診_總保費!$B$4:$GS$183,$A45,EO$56)*$A$2,0),0)))</f>
        <v>0</v>
      </c>
      <c r="EP45" s="94" t="b">
        <f ca="1">IF(EP$3&lt;&gt;0,MAX(1,ROUND(VLOOKUP(EP$3,費率表彙總!$L$4:$R$34,5,FALSE)*$B45*$A$2,0))+MAX(1,ROUND(INDEX(海突乙門診_總保費!$B$4:$GS$183,$A45,EP$56)*$A$2,0)+MAX(1,ROUND(INDEX(海突乙急診_總保費!$B$4:$GS$183,$A45,EP$56)*$A$2,0),0)))</f>
        <v>0</v>
      </c>
      <c r="EQ45" s="94">
        <f ca="1">ROUND(VLOOKUP(EQ$3,費率表彙總!$S$4:$T$34,2,FALSE)*$B45*$A$2,0)</f>
        <v>0</v>
      </c>
      <c r="ER45" s="94">
        <f ca="1">IF(ISNA(ER$3),0,ROUND(INDEX(旅遊不便費率!$B$5:$CA$184,$A45,ER$3)*$A$3,0))</f>
        <v>257</v>
      </c>
      <c r="ES45" s="94">
        <f ca="1">IF(ISNA(ES$3),0,ROUND(INDEX(旅遊不便費率!$B$5:$CA$184,$A45,ES$3)*$A$3,0))</f>
        <v>1306</v>
      </c>
      <c r="ET45" s="94">
        <f ca="1">IF(ISNA(ET$3),0,ROUND(INDEX(旅遊不便費率!$B$5:$CA$184,$A45,ET$3)*$A$3,0))</f>
        <v>42</v>
      </c>
      <c r="EU45" s="94">
        <f ca="1">IF(ISNA(EU$3),0,ROUND(INDEX(旅遊不便費率!$B$5:$CA$184,$A45,EU$3)*$A$3,0))</f>
        <v>166</v>
      </c>
      <c r="EV45" s="95">
        <f t="shared" ca="1" si="19"/>
        <v>4292</v>
      </c>
      <c r="EW45" s="93">
        <f t="shared" ca="1" si="20"/>
        <v>1760</v>
      </c>
      <c r="EX45" s="94"/>
      <c r="EY45" s="94"/>
      <c r="EZ45" s="94">
        <f ca="1">ROUND(VLOOKUP(EZ$3,費率表彙總!$F$4:$G$404,2,FALSE)*$B45*$A$2,0)</f>
        <v>0</v>
      </c>
      <c r="FA45" s="94">
        <f ca="1">ROUND(VLOOKUP(FA$3,費率表彙總!$H$4:$I$804,2,FALSE)*$B45*$A$2,0)</f>
        <v>0</v>
      </c>
      <c r="FB45" s="94">
        <f ca="1">IF(ISNA(FB$56),0,ROUND(INDEX(實支實付_總保費!$B$4:$AE$183,$A45,FB$56)*$A$2,0))</f>
        <v>1164</v>
      </c>
      <c r="FC45" s="94">
        <f ca="1">IF(ISNA(FC$56),0,ROUND(INDEX(重大燒燙傷_總保費!$B$4:$AE$183,$A45,FC$56)*$A$2,0))</f>
        <v>77</v>
      </c>
      <c r="FD45" s="94" t="b">
        <f ca="1">IF(FD$3&lt;&gt;0,MAX(1,ROUND(VLOOKUP(FD$3,費率表彙總!$L$4:$O$34,2,FALSE)*$B45*$A$2,0))+MAX(1,ROUND(INDEX(海突甲門診_總保費!$B$4:$GS$183,$A45,FD$56)*$A$2,0)+MAX(1,ROUND(INDEX(海突甲急診_總保費!$B$4:$GS$183,$A45,FD$56)*$A$2,0),0)))</f>
        <v>0</v>
      </c>
      <c r="FE45" s="94">
        <f ca="1">IF(FE$3&lt;&gt;0,MAX(1,ROUND(VLOOKUP(FE$3,費率表彙總!$L$4:$R$34,5,FALSE)*$B45*$A$2,0))+MAX(1,ROUND(INDEX(海突乙門診_總保費!$B$4:$GS$183,$A45,FE$56)*$A$2,0)+MAX(1,ROUND(INDEX(海突乙急診_總保費!$B$4:$GS$183,$A45,FE$56)*$A$2,0),0)))</f>
        <v>2706</v>
      </c>
      <c r="FF45" s="94">
        <f ca="1">ROUND(VLOOKUP(FF$3,費率表彙總!$S$4:$T$34,2,FALSE)*$B45*$A$2,0)</f>
        <v>0</v>
      </c>
      <c r="FG45" s="94">
        <f ca="1">IF(ISNA(FG$3),0,ROUND(INDEX(旅遊不便費率!$B$5:$CA$184,$A45,FG$3)*$A$3,0))</f>
        <v>257</v>
      </c>
      <c r="FH45" s="94">
        <f ca="1">IF(ISNA(FH$3),0,ROUND(INDEX(旅遊不便費率!$B$5:$CA$184,$A45,FH$3)*$A$3,0))</f>
        <v>2038</v>
      </c>
      <c r="FI45" s="94">
        <f ca="1">IF(ISNA(FI$3),0,ROUND(INDEX(旅遊不便費率!$B$5:$CA$184,$A45,FI$3)*$A$3,0))</f>
        <v>97</v>
      </c>
      <c r="FJ45" s="94">
        <f ca="1">IF(ISNA(FJ$3),0,ROUND(INDEX(旅遊不便費率!$B$5:$CA$184,$A45,FJ$3)*$A$3,0))</f>
        <v>314</v>
      </c>
      <c r="FK45" s="95">
        <f t="shared" ca="1" si="21"/>
        <v>8413</v>
      </c>
      <c r="FL45" s="93">
        <f t="shared" ca="1" si="22"/>
        <v>796</v>
      </c>
      <c r="FM45" s="94"/>
      <c r="FN45" s="94"/>
      <c r="FO45" s="94">
        <f ca="1">ROUND(VLOOKUP(FO$3,費率表彙總!$F$4:$G$404,2,FALSE)*$B45*$A$2,0)</f>
        <v>0</v>
      </c>
      <c r="FP45" s="94">
        <f ca="1">ROUND(VLOOKUP(FP$3,費率表彙總!$H$4:$I$804,2,FALSE)*$B45*$A$2,0)</f>
        <v>0</v>
      </c>
      <c r="FQ45" s="94">
        <f ca="1">IF(ISNA(FQ$56),0,ROUND(INDEX(實支實付_總保費!$B$4:$AE$183,$A45,FQ$56)*$A$2,0))</f>
        <v>253</v>
      </c>
      <c r="FR45" s="94">
        <f ca="1">IF(ISNA(FR$56),0,ROUND(INDEX(重大燒燙傷_總保費!$B$4:$AE$183,$A45,FR$56)*$A$2,0))</f>
        <v>17</v>
      </c>
      <c r="FS45" s="94" t="b">
        <f ca="1">IF(FS$3&lt;&gt;0,MAX(1,ROUND(VLOOKUP(FS$3,費率表彙總!$L$4:$O$34,2,FALSE)*$B45*$A$2,0))+MAX(1,ROUND(INDEX(海突甲門診_總保費!$B$4:$GS$183,$A45,FS$56)*$A$2,0)+MAX(1,ROUND(INDEX(海突甲急診_總保費!$B$4:$GS$183,$A45,FS$56)*$A$2,0),0)))</f>
        <v>0</v>
      </c>
      <c r="FT45" s="94">
        <f ca="1">IF(FT$3&lt;&gt;0,MAX(1,ROUND(VLOOKUP(FT$3,費率表彙總!$L$4:$R$34,5,FALSE)*$B45*$A$2,0))+MAX(1,ROUND(INDEX(海突乙門診_總保費!$B$4:$GS$183,$A45,FT$56)*$A$2,0)+MAX(1,ROUND(INDEX(海突乙急診_總保費!$B$4:$GS$183,$A45,FT$56)*$A$2,0),0)))</f>
        <v>1419</v>
      </c>
      <c r="FU45" s="94">
        <f ca="1">ROUND(VLOOKUP(FU$3,費率表彙總!$S$4:$T$34,2,FALSE)*$B45*$A$2,0)</f>
        <v>0</v>
      </c>
      <c r="FV45" s="94">
        <f ca="1">IF(ISNA(FV$3),0,ROUND(INDEX(旅遊不便費率!$B$5:$CA$184,$A45,FV$3)*$A$3,0))</f>
        <v>257</v>
      </c>
      <c r="FW45" s="94">
        <f ca="1">IF(ISNA(FW$3),0,ROUND(INDEX(旅遊不便費率!$B$5:$CA$184,$A45,FW$3)*$A$3,0))</f>
        <v>2038</v>
      </c>
      <c r="FX45" s="94">
        <f ca="1">IF(ISNA(FX$3),0,ROUND(INDEX(旅遊不便費率!$B$5:$CA$184,$A45,FX$3)*$A$3,0))</f>
        <v>97</v>
      </c>
      <c r="FY45" s="94">
        <f ca="1">IF(ISNA(FY$3),0,ROUND(INDEX(旅遊不便費率!$B$5:$CA$184,$A45,FY$3)*$A$3,0))</f>
        <v>314</v>
      </c>
      <c r="FZ45" s="95">
        <f t="shared" ca="1" si="23"/>
        <v>5191</v>
      </c>
      <c r="GA45" s="93">
        <f t="shared" ca="1" si="24"/>
        <v>1289</v>
      </c>
      <c r="GB45" s="94"/>
      <c r="GC45" s="94"/>
      <c r="GD45" s="94">
        <f ca="1">ROUND(VLOOKUP(GD$3,費率表彙總!$F$4:$G$404,2,FALSE)*$B45*$A$2,0)</f>
        <v>0</v>
      </c>
      <c r="GE45" s="94">
        <f ca="1">ROUND(VLOOKUP(GE$3,費率表彙總!$H$4:$I$804,2,FALSE)*$B45*$A$2,0)</f>
        <v>0</v>
      </c>
      <c r="GF45" s="94">
        <f ca="1">IF(ISNA(GF$56),0,ROUND(INDEX(實支實付_總保費!$B$4:$AE$183,$A45,GF$56)*$A$2,0))</f>
        <v>409</v>
      </c>
      <c r="GG45" s="94">
        <f ca="1">IF(ISNA(GG$56),0,ROUND(INDEX(重大燒燙傷_總保費!$B$4:$AE$183,$A45,GG$56)*$A$2,0))</f>
        <v>27</v>
      </c>
      <c r="GH45" s="94" t="b">
        <f ca="1">IF(GH$3&lt;&gt;0,MAX(1,ROUND(VLOOKUP(GH$3,費率表彙總!$L$4:$O$34,2,FALSE)*$B45*$A$2,0))+MAX(1,ROUND(INDEX(海突甲門診_總保費!$B$4:$GS$183,$A45,GH$56)*$A$2,0)+MAX(1,ROUND(INDEX(海突甲急診_總保費!$B$4:$GS$183,$A45,GH$56)*$A$2,0),0)))</f>
        <v>0</v>
      </c>
      <c r="GI45" s="94">
        <f ca="1">IF(GI$3&lt;&gt;0,MAX(1,ROUND(VLOOKUP(GI$3,費率表彙總!$L$4:$R$34,5,FALSE)*$B45*$A$2,0))+MAX(1,ROUND(INDEX(海突乙門診_總保費!$B$4:$GS$183,$A45,GI$56)*$A$2,0)+MAX(1,ROUND(INDEX(海突乙急診_總保費!$B$4:$GS$183,$A45,GI$56)*$A$2,0),0)))</f>
        <v>2257</v>
      </c>
      <c r="GJ45" s="94">
        <f ca="1">ROUND(VLOOKUP(GJ$3,費率表彙總!$S$4:$T$34,2,FALSE)*$B45*$A$2,0)</f>
        <v>0</v>
      </c>
      <c r="GK45" s="94">
        <f ca="1">IF(ISNA(GK$3),0,ROUND(INDEX(旅遊不便費率!$B$5:$CA$184,$A45,GK$3)*$A$3,0))</f>
        <v>257</v>
      </c>
      <c r="GL45" s="94">
        <f ca="1">IF(ISNA(GL$3),0,ROUND(INDEX(旅遊不便費率!$B$5:$CA$184,$A45,GL$3)*$A$3,0))</f>
        <v>2038</v>
      </c>
      <c r="GM45" s="94">
        <f ca="1">IF(ISNA(GM$3),0,ROUND(INDEX(旅遊不便費率!$B$5:$CA$184,$A45,GM$3)*$A$3,0))</f>
        <v>97</v>
      </c>
      <c r="GN45" s="94">
        <f ca="1">IF(ISNA(GN$3),0,ROUND(INDEX(旅遊不便費率!$B$5:$CA$184,$A45,GN$3)*$A$3,0))</f>
        <v>314</v>
      </c>
      <c r="GO45" s="95">
        <f t="shared" ca="1" si="25"/>
        <v>6688</v>
      </c>
      <c r="GP45" s="93">
        <f t="shared" ca="1" si="26"/>
        <v>1289</v>
      </c>
      <c r="GQ45" s="94"/>
      <c r="GR45" s="94"/>
      <c r="GS45" s="94">
        <f ca="1">ROUND(VLOOKUP(GS$3,費率表彙總!$F$4:$G$404,2,FALSE)*$B45*$A$2,0)</f>
        <v>0</v>
      </c>
      <c r="GT45" s="94">
        <f ca="1">ROUND(VLOOKUP(GT$3,費率表彙總!$H$4:$I$804,2,FALSE)*$B45*$A$2,0)</f>
        <v>0</v>
      </c>
      <c r="GU45" s="94">
        <f ca="1">IF(ISNA(GU$56),0,ROUND(INDEX(實支實付_總保費!$B$4:$AE$183,$A45,GU$56)*$A$2,0))</f>
        <v>771</v>
      </c>
      <c r="GV45" s="94">
        <f ca="1">IF(ISNA(GV$56),0,ROUND(INDEX(重大燒燙傷_總保費!$B$4:$AE$183,$A45,GV$56)*$A$2,0))</f>
        <v>51</v>
      </c>
      <c r="GW45" s="94" t="b">
        <f ca="1">IF(GW$3&lt;&gt;0,MAX(1,ROUND(VLOOKUP(GW$3,費率表彙總!$L$4:$O$34,2,FALSE)*$B45*$A$2,0))+MAX(1,ROUND(INDEX(海突甲門診_總保費!$B$4:$GS$183,$A45,GW$56)*$A$2,0)+MAX(1,ROUND(INDEX(海突甲急診_總保費!$B$4:$GS$183,$A45,GW$56)*$A$2,0),0)))</f>
        <v>0</v>
      </c>
      <c r="GX45" s="94">
        <f ca="1">IF(GX$3&lt;&gt;0,MAX(1,ROUND(VLOOKUP(GX$3,費率表彙總!$L$4:$R$34,5,FALSE)*$B45*$A$2,0))+MAX(1,ROUND(INDEX(海突乙門診_總保費!$B$4:$GS$183,$A45,GX$56)*$A$2,0)+MAX(1,ROUND(INDEX(海突乙急診_總保費!$B$4:$GS$183,$A45,GX$56)*$A$2,0),0)))</f>
        <v>1419</v>
      </c>
      <c r="GY45" s="94">
        <f ca="1">ROUND(VLOOKUP(GY$3,費率表彙總!$S$4:$T$34,2,FALSE)*$B45*$A$2,0)</f>
        <v>0</v>
      </c>
      <c r="GZ45" s="94">
        <f ca="1">IF(ISNA(GZ$3),0,ROUND(INDEX(旅遊不便費率!$B$5:$CA$184,$A45,GZ$3)*$A$3,0))</f>
        <v>257</v>
      </c>
      <c r="HA45" s="94">
        <f ca="1">IF(ISNA(HA$3),0,ROUND(INDEX(旅遊不便費率!$B$5:$CA$184,$A45,HA$3)*$A$3,0))</f>
        <v>2038</v>
      </c>
      <c r="HB45" s="94">
        <f ca="1">IF(ISNA(HB$3),0,ROUND(INDEX(旅遊不便費率!$B$5:$CA$184,$A45,HB$3)*$A$3,0))</f>
        <v>97</v>
      </c>
      <c r="HC45" s="94">
        <f ca="1">IF(ISNA(HC$3),0,ROUND(INDEX(旅遊不便費率!$B$5:$CA$184,$A45,HC$3)*$A$3,0))</f>
        <v>314</v>
      </c>
      <c r="HD45" s="95">
        <f t="shared" ca="1" si="27"/>
        <v>6236</v>
      </c>
      <c r="HE45" s="93">
        <f t="shared" ca="1" si="28"/>
        <v>1289</v>
      </c>
      <c r="HF45" s="94"/>
      <c r="HG45" s="94"/>
      <c r="HH45" s="94">
        <f ca="1">ROUND(VLOOKUP(HH$3,費率表彙總!$F$4:$G$404,2,FALSE)*$B45*$A$2,0)</f>
        <v>0</v>
      </c>
      <c r="HI45" s="94">
        <f ca="1">ROUND(VLOOKUP(HI$3,費率表彙總!$H$4:$I$804,2,FALSE)*$B45*$A$2,0)</f>
        <v>0</v>
      </c>
      <c r="HJ45" s="94">
        <f ca="1">IF(ISNA(HJ$56),0,ROUND(INDEX(實支實付_總保費!$B$4:$AE$183,$A45,HJ$56)*$A$2,0))</f>
        <v>771</v>
      </c>
      <c r="HK45" s="94">
        <f ca="1">IF(ISNA(HK$56),0,ROUND(INDEX(重大燒燙傷_總保費!$B$4:$AE$183,$A45,HK$56)*$A$2,0))</f>
        <v>51</v>
      </c>
      <c r="HL45" s="94" t="b">
        <f ca="1">IF(HL$3&lt;&gt;0,MAX(1,ROUND(VLOOKUP(HL$3,費率表彙總!$L$4:$O$34,2,FALSE)*$B45*$A$2,0))+MAX(1,ROUND(INDEX(海突甲門診_總保費!$B$4:$GS$183,$A45,HL$56)*$A$2,0)+MAX(1,ROUND(INDEX(海突甲急診_總保費!$B$4:$GS$183,$A45,HL$56)*$A$2,0),0)))</f>
        <v>0</v>
      </c>
      <c r="HM45" s="94">
        <f ca="1">IF(HM$3&lt;&gt;0,MAX(1,ROUND(VLOOKUP(HM$3,費率表彙總!$L$4:$R$34,5,FALSE)*$B45*$A$2,0))+MAX(1,ROUND(INDEX(海突乙門診_總保費!$B$4:$GS$183,$A45,HM$56)*$A$2,0)+MAX(1,ROUND(INDEX(海突乙急診_總保費!$B$4:$GS$183,$A45,HM$56)*$A$2,0),0)))</f>
        <v>1419</v>
      </c>
      <c r="HN45" s="94">
        <f ca="1">ROUND(VLOOKUP(HN$3,費率表彙總!$S$4:$T$34,2,FALSE)*$B45*$A$2,0)</f>
        <v>0</v>
      </c>
      <c r="HO45" s="94">
        <f ca="1">IF(ISNA(HO$3),0,ROUND(INDEX(旅遊不便費率!$B$5:$CA$184,$A45,HO$3)*$A$3,0))</f>
        <v>257</v>
      </c>
      <c r="HP45" s="94">
        <f ca="1">IF(ISNA(HP$3),0,ROUND(INDEX(旅遊不便費率!$B$5:$CA$184,$A45,HP$3)*$A$3,0))</f>
        <v>2038</v>
      </c>
      <c r="HQ45" s="94">
        <f ca="1">IF(ISNA(HQ$3),0,ROUND(INDEX(旅遊不便費率!$B$5:$CA$184,$A45,HQ$3)*$A$3,0))</f>
        <v>97</v>
      </c>
      <c r="HR45" s="94">
        <f ca="1">IF(ISNA(HR$3),0,ROUND(INDEX(旅遊不便費率!$B$5:$CA$184,$A45,HR$3)*$A$3,0))</f>
        <v>314</v>
      </c>
      <c r="HS45" s="95">
        <f t="shared" ca="1" si="29"/>
        <v>6236</v>
      </c>
    </row>
    <row r="46" spans="1:227">
      <c r="A46" s="83">
        <v>120</v>
      </c>
      <c r="B46" s="104">
        <f>VLOOKUP(A46,費率表彙總!$A$4:$B$183,2,FALSE)</f>
        <v>0.85599999999999998</v>
      </c>
      <c r="C46" s="93">
        <f t="shared" ca="1" si="0"/>
        <v>837</v>
      </c>
      <c r="D46" s="94"/>
      <c r="E46" s="94"/>
      <c r="F46" s="94">
        <f ca="1">ROUND(VLOOKUP(F$3,費率表彙總!$F$4:$G$404,2,FALSE)*$B46*$A$2,0)</f>
        <v>0</v>
      </c>
      <c r="G46" s="94">
        <f ca="1">ROUND(VLOOKUP(G$3,費率表彙總!$H$4:$I$804,2,FALSE)*$B46*$A$2,0)</f>
        <v>0</v>
      </c>
      <c r="H46" s="94">
        <f ca="1">IF(ISNA(H$56),0,ROUND(INDEX(實支實付_總保費!$B$4:$AE$183,$A46,H$56)*$A$2,0))</f>
        <v>0</v>
      </c>
      <c r="I46" s="94">
        <f ca="1">IF(ISNA(I$56),0,ROUND(INDEX(重大燒燙傷_總保費!$B$4:$AE$183,$A46,I$56)*$A$2,0))</f>
        <v>0</v>
      </c>
      <c r="J46" s="94" t="b">
        <f ca="1">IF(J$3&lt;&gt;0,MAX(1,ROUND(VLOOKUP(J$3,費率表彙總!$L$4:$O$34,2,FALSE)*$B46*$A$2,0))+MAX(1,ROUND(INDEX(海突甲門診_總保費!$B$4:$GS$183,$A46,J$56)*$A$2,0)+MAX(1,ROUND(INDEX(海突甲急診_總保費!$B$4:$GS$183,$A46,J$56)*$A$2,0),0)))</f>
        <v>0</v>
      </c>
      <c r="K46" s="94">
        <f ca="1">IF(K$3&lt;&gt;0,MAX(1,ROUND(VLOOKUP(K$3,費率表彙總!$L$4:$R$34,5,FALSE)*$B46*$A$2,0))+MAX(1,ROUND(INDEX(海突乙門診_總保費!$B$4:$GS$183,$A46,K$56)*$A$2,0)+MAX(1,ROUND(INDEX(海突乙急診_總保費!$B$4:$GS$183,$A46,K$56)*$A$2,0),0)))</f>
        <v>779</v>
      </c>
      <c r="L46" s="94">
        <f ca="1">ROUND(VLOOKUP(L$3,費率表彙總!$S$4:$T$34,2,FALSE)*$B46*$A$2,0)</f>
        <v>0</v>
      </c>
      <c r="M46" s="94">
        <f ca="1">IF(ISNA(M$3),0,ROUND(INDEX(旅遊不便費率!$B$5:$CA$184,$A46,M$3)*$A$3,0))</f>
        <v>0</v>
      </c>
      <c r="N46" s="94">
        <f ca="1">IF(ISNA(N$3),0,ROUND(INDEX(旅遊不便費率!$B$5:$CA$184,$A46,N$3)*$A$3,0))</f>
        <v>0</v>
      </c>
      <c r="O46" s="94">
        <f ca="1">IF(ISNA(O$3),0,ROUND(INDEX(旅遊不便費率!$B$5:$CA$184,$A46,O$3)*$A$3,0))</f>
        <v>0</v>
      </c>
      <c r="P46" s="94">
        <f ca="1">IF(ISNA(P$3),0,ROUND(INDEX(旅遊不便費率!$B$5:$CA$184,$A46,P$3)*$A$3,0))</f>
        <v>0</v>
      </c>
      <c r="Q46" s="95">
        <f t="shared" ca="1" si="1"/>
        <v>1616</v>
      </c>
      <c r="R46" s="93">
        <f t="shared" ca="1" si="2"/>
        <v>837</v>
      </c>
      <c r="S46" s="94"/>
      <c r="T46" s="94"/>
      <c r="U46" s="94">
        <f ca="1">ROUND(VLOOKUP(U$3,費率表彙總!$F$4:$G$404,2,FALSE)*$B46*$A$2,0)</f>
        <v>0</v>
      </c>
      <c r="V46" s="94">
        <f ca="1">ROUND(VLOOKUP(V$3,費率表彙總!$H$4:$I$804,2,FALSE)*$B46*$A$2,0)</f>
        <v>0</v>
      </c>
      <c r="W46" s="94">
        <f ca="1">IF(ISNA(W$56),0,ROUND(INDEX(實支實付_總保費!$B$4:$AE$183,$A46,W$56)*$A$2,0))</f>
        <v>0</v>
      </c>
      <c r="X46" s="94">
        <f ca="1">IF(ISNA(X$56),0,ROUND(INDEX(重大燒燙傷_總保費!$B$4:$AE$183,$A46,X$56)*$A$2,0))</f>
        <v>0</v>
      </c>
      <c r="Y46" s="94" t="b">
        <f ca="1">IF(Y$3&lt;&gt;0,MAX(1,ROUND(VLOOKUP(Y$3,費率表彙總!$L$4:$O$34,2,FALSE)*$B46*$A$2,0))+MAX(1,ROUND(INDEX(海突甲門診_總保費!$B$4:$GS$183,$A46,Y$56)*$A$2,0)+MAX(1,ROUND(INDEX(海突甲急診_總保費!$B$4:$GS$183,$A46,Y$56)*$A$2,0),0)))</f>
        <v>0</v>
      </c>
      <c r="Z46" s="94">
        <f ca="1">IF(Z$3&lt;&gt;0,MAX(1,ROUND(VLOOKUP(Z$3,費率表彙總!$L$4:$R$34,5,FALSE)*$B46*$A$2,0))+MAX(1,ROUND(INDEX(海突乙門診_總保費!$B$4:$GS$183,$A46,Z$56)*$A$2,0)+MAX(1,ROUND(INDEX(海突乙急診_總保費!$B$4:$GS$183,$A46,Z$56)*$A$2,0),0)))</f>
        <v>779</v>
      </c>
      <c r="AA46" s="94">
        <f ca="1">ROUND(VLOOKUP(AA$3,費率表彙總!$S$4:$T$34,2,FALSE)*$B46*$A$2,0)</f>
        <v>0</v>
      </c>
      <c r="AB46" s="94">
        <f ca="1">IF(ISNA(AB$3),0,ROUND(INDEX(旅遊不便費率!$B$5:$CA$184,$A46,AB$3)*$A$3,0))</f>
        <v>0</v>
      </c>
      <c r="AC46" s="94">
        <f ca="1">IF(ISNA(AC$3),0,ROUND(INDEX(旅遊不便費率!$B$5:$CA$184,$A46,AC$3)*$A$3,0))</f>
        <v>0</v>
      </c>
      <c r="AD46" s="94">
        <f ca="1">IF(ISNA(AD$3),0,ROUND(INDEX(旅遊不便費率!$B$5:$CA$184,$A46,AD$3)*$A$3,0))</f>
        <v>0</v>
      </c>
      <c r="AE46" s="94">
        <f ca="1">IF(ISNA(AE$3),0,ROUND(INDEX(旅遊不便費率!$B$5:$CA$184,$A46,AE$3)*$A$3,0))</f>
        <v>0</v>
      </c>
      <c r="AF46" s="95">
        <f t="shared" ca="1" si="3"/>
        <v>1616</v>
      </c>
      <c r="AG46" s="93">
        <f t="shared" ca="1" si="4"/>
        <v>1355</v>
      </c>
      <c r="AH46" s="94"/>
      <c r="AI46" s="94"/>
      <c r="AJ46" s="94">
        <f ca="1">ROUND(VLOOKUP(AJ$3,費率表彙總!$F$4:$G$404,2,FALSE)*$B46*$A$2,0)</f>
        <v>0</v>
      </c>
      <c r="AK46" s="94">
        <f ca="1">ROUND(VLOOKUP(AK$3,費率表彙總!$H$4:$I$804,2,FALSE)*$B46*$A$2,0)</f>
        <v>0</v>
      </c>
      <c r="AL46" s="94">
        <f ca="1">IF(ISNA(AL$56),0,ROUND(INDEX(實支實付_總保費!$B$4:$AE$183,$A46,AL$56)*$A$2,0))</f>
        <v>0</v>
      </c>
      <c r="AM46" s="94">
        <f ca="1">IF(ISNA(AM$56),0,ROUND(INDEX(重大燒燙傷_總保費!$B$4:$AE$183,$A46,AM$56)*$A$2,0))</f>
        <v>0</v>
      </c>
      <c r="AN46" s="94" t="b">
        <f ca="1">IF(AN$3&lt;&gt;0,MAX(1,ROUND(VLOOKUP(AN$3,費率表彙總!$L$4:$O$34,2,FALSE)*$B46*$A$2,0))+MAX(1,ROUND(INDEX(海突甲門診_總保費!$B$4:$GS$183,$A46,AN$56)*$A$2,0)+MAX(1,ROUND(INDEX(海突甲急診_總保費!$B$4:$GS$183,$A46,AN$56)*$A$2,0),0)))</f>
        <v>0</v>
      </c>
      <c r="AO46" s="94">
        <f ca="1">IF(AO$3&lt;&gt;0,MAX(1,ROUND(VLOOKUP(AO$3,費率表彙總!$L$4:$R$34,5,FALSE)*$B46*$A$2,0))+MAX(1,ROUND(INDEX(海突乙門診_總保費!$B$4:$GS$183,$A46,AO$56)*$A$2,0)+MAX(1,ROUND(INDEX(海突乙急診_總保費!$B$4:$GS$183,$A46,AO$56)*$A$2,0),0)))</f>
        <v>1262</v>
      </c>
      <c r="AP46" s="94">
        <f ca="1">ROUND(VLOOKUP(AP$3,費率表彙總!$S$4:$T$34,2,FALSE)*$B46*$A$2,0)</f>
        <v>0</v>
      </c>
      <c r="AQ46" s="94">
        <f ca="1">IF(ISNA(AQ$3),0,ROUND(INDEX(旅遊不便費率!$B$5:$CA$184,$A46,AQ$3)*$A$3,0))</f>
        <v>0</v>
      </c>
      <c r="AR46" s="94">
        <f ca="1">IF(ISNA(AR$3),0,ROUND(INDEX(旅遊不便費率!$B$5:$CA$184,$A46,AR$3)*$A$3,0))</f>
        <v>0</v>
      </c>
      <c r="AS46" s="94">
        <f ca="1">IF(ISNA(AS$3),0,ROUND(INDEX(旅遊不便費率!$B$5:$CA$184,$A46,AS$3)*$A$3,0))</f>
        <v>0</v>
      </c>
      <c r="AT46" s="94">
        <f ca="1">IF(ISNA(AT$3),0,ROUND(INDEX(旅遊不便費率!$B$5:$CA$184,$A46,AT$3)*$A$3,0))</f>
        <v>0</v>
      </c>
      <c r="AU46" s="95">
        <f t="shared" ca="1" si="5"/>
        <v>2617</v>
      </c>
      <c r="AV46" s="93">
        <f t="shared" ca="1" si="6"/>
        <v>2087</v>
      </c>
      <c r="AW46" s="94"/>
      <c r="AX46" s="94"/>
      <c r="AY46" s="94">
        <f ca="1">ROUND(VLOOKUP(AY$3,費率表彙總!$F$4:$G$404,2,FALSE)*$B46*$A$2,0)</f>
        <v>0</v>
      </c>
      <c r="AZ46" s="94">
        <f ca="1">ROUND(VLOOKUP(AZ$3,費率表彙總!$H$4:$I$804,2,FALSE)*$B46*$A$2,0)</f>
        <v>0</v>
      </c>
      <c r="BA46" s="94">
        <f ca="1">IF(ISNA(BA$56),0,ROUND(INDEX(實支實付_總保費!$B$4:$AE$183,$A46,BA$56)*$A$2,0))</f>
        <v>0</v>
      </c>
      <c r="BB46" s="94">
        <f ca="1">IF(ISNA(BB$56),0,ROUND(INDEX(重大燒燙傷_總保費!$B$4:$AE$183,$A46,BB$56)*$A$2,0))</f>
        <v>0</v>
      </c>
      <c r="BC46" s="94" t="b">
        <f ca="1">IF(BC$3&lt;&gt;0,MAX(1,ROUND(VLOOKUP(BC$3,費率表彙總!$L$4:$O$34,2,FALSE)*$B46*$A$2,0))+MAX(1,ROUND(INDEX(海突甲門診_總保費!$B$4:$GS$183,$A46,BC$56)*$A$2,0)+MAX(1,ROUND(INDEX(海突甲急診_總保費!$B$4:$GS$183,$A46,BC$56)*$A$2,0),0)))</f>
        <v>0</v>
      </c>
      <c r="BD46" s="94">
        <f ca="1">IF(BD$3&lt;&gt;0,MAX(1,ROUND(VLOOKUP(BD$3,費率表彙總!$L$4:$R$34,5,FALSE)*$B46*$A$2,0))+MAX(1,ROUND(INDEX(海突乙門診_總保費!$B$4:$GS$183,$A46,BD$56)*$A$2,0)+MAX(1,ROUND(INDEX(海突乙急診_總保費!$B$4:$GS$183,$A46,BD$56)*$A$2,0),0)))</f>
        <v>1945</v>
      </c>
      <c r="BE46" s="94">
        <f ca="1">ROUND(VLOOKUP(BE$3,費率表彙總!$S$4:$T$34,2,FALSE)*$B46*$A$2,0)</f>
        <v>0</v>
      </c>
      <c r="BF46" s="94">
        <f ca="1">IF(ISNA(BF$3),0,ROUND(INDEX(旅遊不便費率!$B$5:$CA$184,$A46,BF$3)*$A$3,0))</f>
        <v>0</v>
      </c>
      <c r="BG46" s="94">
        <f ca="1">IF(ISNA(BG$3),0,ROUND(INDEX(旅遊不便費率!$B$5:$CA$184,$A46,BG$3)*$A$3,0))</f>
        <v>0</v>
      </c>
      <c r="BH46" s="94">
        <f ca="1">IF(ISNA(BH$3),0,ROUND(INDEX(旅遊不便費率!$B$5:$CA$184,$A46,BH$3)*$A$3,0))</f>
        <v>0</v>
      </c>
      <c r="BI46" s="94">
        <f ca="1">IF(ISNA(BI$3),0,ROUND(INDEX(旅遊不便費率!$B$5:$CA$184,$A46,BI$3)*$A$3,0))</f>
        <v>0</v>
      </c>
      <c r="BJ46" s="95">
        <f t="shared" ca="1" si="7"/>
        <v>4032</v>
      </c>
      <c r="BK46" s="93">
        <f t="shared" ca="1" si="8"/>
        <v>2549</v>
      </c>
      <c r="BL46" s="94"/>
      <c r="BM46" s="94"/>
      <c r="BN46" s="94">
        <f ca="1">ROUND(VLOOKUP(BN$3,費率表彙總!$F$4:$G$404,2,FALSE)*$B46*$A$2,0)</f>
        <v>0</v>
      </c>
      <c r="BO46" s="94">
        <f ca="1">ROUND(VLOOKUP(BO$3,費率表彙總!$H$4:$I$804,2,FALSE)*$B46*$A$2,0)</f>
        <v>0</v>
      </c>
      <c r="BP46" s="94">
        <f ca="1">IF(ISNA(BP$56),0,ROUND(INDEX(實支實付_總保費!$B$4:$AE$183,$A46,BP$56)*$A$2,0))</f>
        <v>0</v>
      </c>
      <c r="BQ46" s="94">
        <f ca="1">IF(ISNA(BQ$56),0,ROUND(INDEX(重大燒燙傷_總保費!$B$4:$AE$183,$A46,BQ$56)*$A$2,0))</f>
        <v>0</v>
      </c>
      <c r="BR46" s="94" t="b">
        <f ca="1">IF(BR$3&lt;&gt;0,MAX(1,ROUND(VLOOKUP(BR$3,費率表彙總!$L$4:$O$34,2,FALSE)*$B46*$A$2,0))+MAX(1,ROUND(INDEX(海突甲門診_總保費!$B$4:$GS$183,$A46,BR$56)*$A$2,0)+MAX(1,ROUND(INDEX(海突甲急診_總保費!$B$4:$GS$183,$A46,BR$56)*$A$2,0),0)))</f>
        <v>0</v>
      </c>
      <c r="BS46" s="94">
        <f ca="1">IF(BS$3&lt;&gt;0,MAX(1,ROUND(VLOOKUP(BS$3,費率表彙總!$L$4:$R$34,5,FALSE)*$B46*$A$2,0))+MAX(1,ROUND(INDEX(海突乙門診_總保費!$B$4:$GS$183,$A46,BS$56)*$A$2,0)+MAX(1,ROUND(INDEX(海突乙急診_總保費!$B$4:$GS$183,$A46,BS$56)*$A$2,0),0)))</f>
        <v>2374</v>
      </c>
      <c r="BT46" s="94">
        <f ca="1">ROUND(VLOOKUP(BT$3,費率表彙總!$S$4:$T$34,2,FALSE)*$B46*$A$2,0)</f>
        <v>0</v>
      </c>
      <c r="BU46" s="94">
        <f ca="1">IF(ISNA(BU$3),0,ROUND(INDEX(旅遊不便費率!$B$5:$CA$184,$A46,BU$3)*$A$3,0))</f>
        <v>0</v>
      </c>
      <c r="BV46" s="94">
        <f ca="1">IF(ISNA(BV$3),0,ROUND(INDEX(旅遊不便費率!$B$5:$CA$184,$A46,BV$3)*$A$3,0))</f>
        <v>0</v>
      </c>
      <c r="BW46" s="94">
        <f ca="1">IF(ISNA(BW$3),0,ROUND(INDEX(旅遊不便費率!$B$5:$CA$184,$A46,BW$3)*$A$3,0))</f>
        <v>0</v>
      </c>
      <c r="BX46" s="94">
        <f ca="1">IF(ISNA(BX$3),0,ROUND(INDEX(旅遊不便費率!$B$5:$CA$184,$A46,BX$3)*$A$3,0))</f>
        <v>0</v>
      </c>
      <c r="BY46" s="95">
        <f t="shared" ca="1" si="9"/>
        <v>4923</v>
      </c>
      <c r="BZ46" s="93">
        <f t="shared" ca="1" si="10"/>
        <v>570</v>
      </c>
      <c r="CA46" s="94"/>
      <c r="CB46" s="94"/>
      <c r="CC46" s="94">
        <f ca="1">ROUND(VLOOKUP(CC$3,費率表彙總!$F$4:$G$404,2,FALSE)*$B46*$A$2,0)</f>
        <v>0</v>
      </c>
      <c r="CD46" s="94">
        <f ca="1">ROUND(VLOOKUP(CD$3,費率表彙總!$H$4:$I$804,2,FALSE)*$B46*$A$2,0)</f>
        <v>0</v>
      </c>
      <c r="CE46" s="94">
        <f ca="1">IF(ISNA(CE$56),0,ROUND(INDEX(實支實付_總保費!$B$4:$AE$183,$A46,CE$56)*$A$2,0))</f>
        <v>95</v>
      </c>
      <c r="CF46" s="94">
        <f ca="1">IF(ISNA(CF$56),0,ROUND(INDEX(重大燒燙傷_總保費!$B$4:$AE$183,$A46,CF$56)*$A$2,0))</f>
        <v>6</v>
      </c>
      <c r="CG46" s="94" t="b">
        <f ca="1">IF(CG$3&lt;&gt;0,MAX(1,ROUND(VLOOKUP(CG$3,費率表彙總!$L$4:$O$34,2,FALSE)*$B46*$A$2,0))+MAX(1,ROUND(INDEX(海突甲門診_總保費!$B$4:$GS$183,$A46,CG$56)*$A$2,0)+MAX(1,ROUND(INDEX(海突甲急診_總保費!$B$4:$GS$183,$A46,CG$56)*$A$2,0),0)))</f>
        <v>0</v>
      </c>
      <c r="CH46" s="94" t="b">
        <f ca="1">IF(CH$3&lt;&gt;0,MAX(1,ROUND(VLOOKUP(CH$3,費率表彙總!$L$4:$R$34,5,FALSE)*$B46*$A$2,0))+MAX(1,ROUND(INDEX(海突乙門診_總保費!$B$4:$GS$183,$A46,CH$56)*$A$2,0)+MAX(1,ROUND(INDEX(海突乙急診_總保費!$B$4:$GS$183,$A46,CH$56)*$A$2,0),0)))</f>
        <v>0</v>
      </c>
      <c r="CI46" s="94">
        <f ca="1">ROUND(VLOOKUP(CI$3,費率表彙總!$S$4:$T$34,2,FALSE)*$B46*$A$2,0)</f>
        <v>0</v>
      </c>
      <c r="CJ46" s="94">
        <f ca="1">IF(ISNA(CJ$3),0,ROUND(INDEX(旅遊不便費率!$B$5:$CA$184,$A46,CJ$3)*$A$3,0))</f>
        <v>271</v>
      </c>
      <c r="CK46" s="94">
        <f ca="1">IF(ISNA(CK$3),0,ROUND(INDEX(旅遊不便費率!$B$5:$CA$184,$A46,CK$3)*$A$3,0))</f>
        <v>1372</v>
      </c>
      <c r="CL46" s="94">
        <f ca="1">IF(ISNA(CL$3),0,ROUND(INDEX(旅遊不便費率!$B$5:$CA$184,$A46,CL$3)*$A$3,0))</f>
        <v>44</v>
      </c>
      <c r="CM46" s="94">
        <f ca="1">IF(ISNA(CM$3),0,ROUND(INDEX(旅遊不便費率!$B$5:$CA$184,$A46,CM$3)*$A$3,0))</f>
        <v>174</v>
      </c>
      <c r="CN46" s="95">
        <f t="shared" ca="1" si="11"/>
        <v>2532</v>
      </c>
      <c r="CO46" s="93">
        <f t="shared" ca="1" si="12"/>
        <v>837</v>
      </c>
      <c r="CP46" s="94"/>
      <c r="CQ46" s="94"/>
      <c r="CR46" s="94">
        <f ca="1">ROUND(VLOOKUP(CR$3,費率表彙總!$F$4:$G$404,2,FALSE)*$B46*$A$2,0)</f>
        <v>0</v>
      </c>
      <c r="CS46" s="94">
        <f ca="1">ROUND(VLOOKUP(CS$3,費率表彙總!$H$4:$I$804,2,FALSE)*$B46*$A$2,0)</f>
        <v>0</v>
      </c>
      <c r="CT46" s="94">
        <f ca="1">IF(ISNA(CT$56),0,ROUND(INDEX(實支實付_總保費!$B$4:$AE$183,$A46,CT$56)*$A$2,0))</f>
        <v>95</v>
      </c>
      <c r="CU46" s="94">
        <f ca="1">IF(ISNA(CU$56),0,ROUND(INDEX(重大燒燙傷_總保費!$B$4:$AE$183,$A46,CU$56)*$A$2,0))</f>
        <v>6</v>
      </c>
      <c r="CV46" s="94" t="b">
        <f ca="1">IF(CV$3&lt;&gt;0,MAX(1,ROUND(VLOOKUP(CV$3,費率表彙總!$L$4:$O$34,2,FALSE)*$B46*$A$2,0))+MAX(1,ROUND(INDEX(海突甲門診_總保費!$B$4:$GS$183,$A46,CV$56)*$A$2,0)+MAX(1,ROUND(INDEX(海突甲急診_總保費!$B$4:$GS$183,$A46,CV$56)*$A$2,0),0)))</f>
        <v>0</v>
      </c>
      <c r="CW46" s="94" t="b">
        <f ca="1">IF(CW$3&lt;&gt;0,MAX(1,ROUND(VLOOKUP(CW$3,費率表彙總!$L$4:$R$34,5,FALSE)*$B46*$A$2,0))+MAX(1,ROUND(INDEX(海突乙門診_總保費!$B$4:$GS$183,$A46,CW$56)*$A$2,0)+MAX(1,ROUND(INDEX(海突乙急診_總保費!$B$4:$GS$183,$A46,CW$56)*$A$2,0),0)))</f>
        <v>0</v>
      </c>
      <c r="CX46" s="94">
        <f ca="1">ROUND(VLOOKUP(CX$3,費率表彙總!$S$4:$T$34,2,FALSE)*$B46*$A$2,0)</f>
        <v>0</v>
      </c>
      <c r="CY46" s="94">
        <f ca="1">IF(ISNA(CY$3),0,ROUND(INDEX(旅遊不便費率!$B$5:$CA$184,$A46,CY$3)*$A$3,0))</f>
        <v>271</v>
      </c>
      <c r="CZ46" s="94">
        <f ca="1">IF(ISNA(CZ$3),0,ROUND(INDEX(旅遊不便費率!$B$5:$CA$184,$A46,CZ$3)*$A$3,0))</f>
        <v>1372</v>
      </c>
      <c r="DA46" s="94">
        <f ca="1">IF(ISNA(DA$3),0,ROUND(INDEX(旅遊不便費率!$B$5:$CA$184,$A46,DA$3)*$A$3,0))</f>
        <v>44</v>
      </c>
      <c r="DB46" s="94">
        <f ca="1">IF(ISNA(DB$3),0,ROUND(INDEX(旅遊不便費率!$B$5:$CA$184,$A46,DB$3)*$A$3,0))</f>
        <v>174</v>
      </c>
      <c r="DC46" s="95">
        <f t="shared" ca="1" si="13"/>
        <v>2799</v>
      </c>
      <c r="DD46" s="93">
        <f t="shared" ca="1" si="14"/>
        <v>1355</v>
      </c>
      <c r="DE46" s="94"/>
      <c r="DF46" s="94"/>
      <c r="DG46" s="94">
        <f ca="1">ROUND(VLOOKUP(DG$3,費率表彙總!$F$4:$G$404,2,FALSE)*$B46*$A$2,0)</f>
        <v>0</v>
      </c>
      <c r="DH46" s="94">
        <f ca="1">ROUND(VLOOKUP(DH$3,費率表彙總!$H$4:$I$804,2,FALSE)*$B46*$A$2,0)</f>
        <v>0</v>
      </c>
      <c r="DI46" s="94">
        <f ca="1">IF(ISNA(DI$56),0,ROUND(INDEX(實支實付_總保費!$B$4:$AE$183,$A46,DI$56)*$A$2,0))</f>
        <v>95</v>
      </c>
      <c r="DJ46" s="94">
        <f ca="1">IF(ISNA(DJ$56),0,ROUND(INDEX(重大燒燙傷_總保費!$B$4:$AE$183,$A46,DJ$56)*$A$2,0))</f>
        <v>6</v>
      </c>
      <c r="DK46" s="94" t="b">
        <f ca="1">IF(DK$3&lt;&gt;0,MAX(1,ROUND(VLOOKUP(DK$3,費率表彙總!$L$4:$O$34,2,FALSE)*$B46*$A$2,0))+MAX(1,ROUND(INDEX(海突甲門診_總保費!$B$4:$GS$183,$A46,DK$56)*$A$2,0)+MAX(1,ROUND(INDEX(海突甲急診_總保費!$B$4:$GS$183,$A46,DK$56)*$A$2,0),0)))</f>
        <v>0</v>
      </c>
      <c r="DL46" s="94" t="b">
        <f ca="1">IF(DL$3&lt;&gt;0,MAX(1,ROUND(VLOOKUP(DL$3,費率表彙總!$L$4:$R$34,5,FALSE)*$B46*$A$2,0))+MAX(1,ROUND(INDEX(海突乙門診_總保費!$B$4:$GS$183,$A46,DL$56)*$A$2,0)+MAX(1,ROUND(INDEX(海突乙急診_總保費!$B$4:$GS$183,$A46,DL$56)*$A$2,0),0)))</f>
        <v>0</v>
      </c>
      <c r="DM46" s="94">
        <f ca="1">ROUND(VLOOKUP(DM$3,費率表彙總!$S$4:$T$34,2,FALSE)*$B46*$A$2,0)</f>
        <v>0</v>
      </c>
      <c r="DN46" s="94">
        <f ca="1">IF(ISNA(DN$3),0,ROUND(INDEX(旅遊不便費率!$B$5:$CA$184,$A46,DN$3)*$A$3,0))</f>
        <v>271</v>
      </c>
      <c r="DO46" s="94">
        <f ca="1">IF(ISNA(DO$3),0,ROUND(INDEX(旅遊不便費率!$B$5:$CA$184,$A46,DO$3)*$A$3,0))</f>
        <v>1372</v>
      </c>
      <c r="DP46" s="94">
        <f ca="1">IF(ISNA(DP$3),0,ROUND(INDEX(旅遊不便費率!$B$5:$CA$184,$A46,DP$3)*$A$3,0))</f>
        <v>44</v>
      </c>
      <c r="DQ46" s="94">
        <f ca="1">IF(ISNA(DQ$3),0,ROUND(INDEX(旅遊不便費率!$B$5:$CA$184,$A46,DQ$3)*$A$3,0))</f>
        <v>174</v>
      </c>
      <c r="DR46" s="95">
        <f t="shared" ca="1" si="15"/>
        <v>3317</v>
      </c>
      <c r="DS46" s="93">
        <f t="shared" ca="1" si="16"/>
        <v>2087</v>
      </c>
      <c r="DT46" s="94"/>
      <c r="DU46" s="94"/>
      <c r="DV46" s="94">
        <f ca="1">ROUND(VLOOKUP(DV$3,費率表彙總!$F$4:$G$404,2,FALSE)*$B46*$A$2,0)</f>
        <v>0</v>
      </c>
      <c r="DW46" s="94">
        <f ca="1">ROUND(VLOOKUP(DW$3,費率表彙總!$H$4:$I$804,2,FALSE)*$B46*$A$2,0)</f>
        <v>0</v>
      </c>
      <c r="DX46" s="94">
        <f ca="1">IF(ISNA(DX$56),0,ROUND(INDEX(實支實付_總保費!$B$4:$AE$183,$A46,DX$56)*$A$2,0))</f>
        <v>95</v>
      </c>
      <c r="DY46" s="94">
        <f ca="1">IF(ISNA(DY$56),0,ROUND(INDEX(重大燒燙傷_總保費!$B$4:$AE$183,$A46,DY$56)*$A$2,0))</f>
        <v>6</v>
      </c>
      <c r="DZ46" s="94" t="b">
        <f ca="1">IF(DZ$3&lt;&gt;0,MAX(1,ROUND(VLOOKUP(DZ$3,費率表彙總!$L$4:$O$34,2,FALSE)*$B46*$A$2,0))+MAX(1,ROUND(INDEX(海突甲門診_總保費!$B$4:$GS$183,$A46,DZ$56)*$A$2,0)+MAX(1,ROUND(INDEX(海突甲急診_總保費!$B$4:$GS$183,$A46,DZ$56)*$A$2,0),0)))</f>
        <v>0</v>
      </c>
      <c r="EA46" s="94" t="b">
        <f ca="1">IF(EA$3&lt;&gt;0,MAX(1,ROUND(VLOOKUP(EA$3,費率表彙總!$L$4:$R$34,5,FALSE)*$B46*$A$2,0))+MAX(1,ROUND(INDEX(海突乙門診_總保費!$B$4:$GS$183,$A46,EA$56)*$A$2,0)+MAX(1,ROUND(INDEX(海突乙急診_總保費!$B$4:$GS$183,$A46,EA$56)*$A$2,0),0)))</f>
        <v>0</v>
      </c>
      <c r="EB46" s="94">
        <f ca="1">ROUND(VLOOKUP(EB$3,費率表彙總!$S$4:$T$34,2,FALSE)*$B46*$A$2,0)</f>
        <v>0</v>
      </c>
      <c r="EC46" s="94">
        <f ca="1">IF(ISNA(EC$3),0,ROUND(INDEX(旅遊不便費率!$B$5:$CA$184,$A46,EC$3)*$A$3,0))</f>
        <v>271</v>
      </c>
      <c r="ED46" s="94">
        <f ca="1">IF(ISNA(ED$3),0,ROUND(INDEX(旅遊不便費率!$B$5:$CA$184,$A46,ED$3)*$A$3,0))</f>
        <v>1372</v>
      </c>
      <c r="EE46" s="94">
        <f ca="1">IF(ISNA(EE$3),0,ROUND(INDEX(旅遊不便費率!$B$5:$CA$184,$A46,EE$3)*$A$3,0))</f>
        <v>44</v>
      </c>
      <c r="EF46" s="94">
        <f ca="1">IF(ISNA(EF$3),0,ROUND(INDEX(旅遊不便費率!$B$5:$CA$184,$A46,EF$3)*$A$3,0))</f>
        <v>174</v>
      </c>
      <c r="EG46" s="95">
        <f t="shared" ca="1" si="17"/>
        <v>4049</v>
      </c>
      <c r="EH46" s="93">
        <f t="shared" ca="1" si="18"/>
        <v>2549</v>
      </c>
      <c r="EI46" s="94"/>
      <c r="EJ46" s="94"/>
      <c r="EK46" s="94">
        <f ca="1">ROUND(VLOOKUP(EK$3,費率表彙總!$F$4:$G$404,2,FALSE)*$B46*$A$2,0)</f>
        <v>0</v>
      </c>
      <c r="EL46" s="94">
        <f ca="1">ROUND(VLOOKUP(EL$3,費率表彙總!$H$4:$I$804,2,FALSE)*$B46*$A$2,0)</f>
        <v>0</v>
      </c>
      <c r="EM46" s="94">
        <f ca="1">IF(ISNA(EM$56),0,ROUND(INDEX(實支實付_總保費!$B$4:$AE$183,$A46,EM$56)*$A$2,0))</f>
        <v>95</v>
      </c>
      <c r="EN46" s="94">
        <f ca="1">IF(ISNA(EN$56),0,ROUND(INDEX(重大燒燙傷_總保費!$B$4:$AE$183,$A46,EN$56)*$A$2,0))</f>
        <v>6</v>
      </c>
      <c r="EO46" s="94" t="b">
        <f ca="1">IF(EO$3&lt;&gt;0,MAX(1,ROUND(VLOOKUP(EO$3,費率表彙總!$L$4:$O$34,2,FALSE)*$B46*$A$2,0))+MAX(1,ROUND(INDEX(海突甲門診_總保費!$B$4:$GS$183,$A46,EO$56)*$A$2,0)+MAX(1,ROUND(INDEX(海突甲急診_總保費!$B$4:$GS$183,$A46,EO$56)*$A$2,0),0)))</f>
        <v>0</v>
      </c>
      <c r="EP46" s="94" t="b">
        <f ca="1">IF(EP$3&lt;&gt;0,MAX(1,ROUND(VLOOKUP(EP$3,費率表彙總!$L$4:$R$34,5,FALSE)*$B46*$A$2,0))+MAX(1,ROUND(INDEX(海突乙門診_總保費!$B$4:$GS$183,$A46,EP$56)*$A$2,0)+MAX(1,ROUND(INDEX(海突乙急診_總保費!$B$4:$GS$183,$A46,EP$56)*$A$2,0),0)))</f>
        <v>0</v>
      </c>
      <c r="EQ46" s="94">
        <f ca="1">ROUND(VLOOKUP(EQ$3,費率表彙總!$S$4:$T$34,2,FALSE)*$B46*$A$2,0)</f>
        <v>0</v>
      </c>
      <c r="ER46" s="94">
        <f ca="1">IF(ISNA(ER$3),0,ROUND(INDEX(旅遊不便費率!$B$5:$CA$184,$A46,ER$3)*$A$3,0))</f>
        <v>271</v>
      </c>
      <c r="ES46" s="94">
        <f ca="1">IF(ISNA(ES$3),0,ROUND(INDEX(旅遊不便費率!$B$5:$CA$184,$A46,ES$3)*$A$3,0))</f>
        <v>1372</v>
      </c>
      <c r="ET46" s="94">
        <f ca="1">IF(ISNA(ET$3),0,ROUND(INDEX(旅遊不便費率!$B$5:$CA$184,$A46,ET$3)*$A$3,0))</f>
        <v>44</v>
      </c>
      <c r="EU46" s="94">
        <f ca="1">IF(ISNA(EU$3),0,ROUND(INDEX(旅遊不便費率!$B$5:$CA$184,$A46,EU$3)*$A$3,0))</f>
        <v>174</v>
      </c>
      <c r="EV46" s="95">
        <f t="shared" ca="1" si="19"/>
        <v>4511</v>
      </c>
      <c r="EW46" s="93">
        <f t="shared" ca="1" si="20"/>
        <v>1850</v>
      </c>
      <c r="EX46" s="94"/>
      <c r="EY46" s="94"/>
      <c r="EZ46" s="94">
        <f ca="1">ROUND(VLOOKUP(EZ$3,費率表彙總!$F$4:$G$404,2,FALSE)*$B46*$A$2,0)</f>
        <v>0</v>
      </c>
      <c r="FA46" s="94">
        <f ca="1">ROUND(VLOOKUP(FA$3,費率表彙總!$H$4:$I$804,2,FALSE)*$B46*$A$2,0)</f>
        <v>0</v>
      </c>
      <c r="FB46" s="94">
        <f ca="1">IF(ISNA(FB$56),0,ROUND(INDEX(實支實付_總保費!$B$4:$AE$183,$A46,FB$56)*$A$2,0))</f>
        <v>1223</v>
      </c>
      <c r="FC46" s="94">
        <f ca="1">IF(ISNA(FC$56),0,ROUND(INDEX(重大燒燙傷_總保費!$B$4:$AE$183,$A46,FC$56)*$A$2,0))</f>
        <v>81</v>
      </c>
      <c r="FD46" s="94" t="b">
        <f ca="1">IF(FD$3&lt;&gt;0,MAX(1,ROUND(VLOOKUP(FD$3,費率表彙總!$L$4:$O$34,2,FALSE)*$B46*$A$2,0))+MAX(1,ROUND(INDEX(海突甲門診_總保費!$B$4:$GS$183,$A46,FD$56)*$A$2,0)+MAX(1,ROUND(INDEX(海突甲急診_總保費!$B$4:$GS$183,$A46,FD$56)*$A$2,0),0)))</f>
        <v>0</v>
      </c>
      <c r="FE46" s="94">
        <f ca="1">IF(FE$3&lt;&gt;0,MAX(1,ROUND(VLOOKUP(FE$3,費率表彙總!$L$4:$R$34,5,FALSE)*$B46*$A$2,0))+MAX(1,ROUND(INDEX(海突乙門診_總保費!$B$4:$GS$183,$A46,FE$56)*$A$2,0)+MAX(1,ROUND(INDEX(海突乙急診_總保費!$B$4:$GS$183,$A46,FE$56)*$A$2,0),0)))</f>
        <v>2845</v>
      </c>
      <c r="FF46" s="94">
        <f ca="1">ROUND(VLOOKUP(FF$3,費率表彙總!$S$4:$T$34,2,FALSE)*$B46*$A$2,0)</f>
        <v>0</v>
      </c>
      <c r="FG46" s="94">
        <f ca="1">IF(ISNA(FG$3),0,ROUND(INDEX(旅遊不便費率!$B$5:$CA$184,$A46,FG$3)*$A$3,0))</f>
        <v>271</v>
      </c>
      <c r="FH46" s="94">
        <f ca="1">IF(ISNA(FH$3),0,ROUND(INDEX(旅遊不便費率!$B$5:$CA$184,$A46,FH$3)*$A$3,0))</f>
        <v>2143</v>
      </c>
      <c r="FI46" s="94">
        <f ca="1">IF(ISNA(FI$3),0,ROUND(INDEX(旅遊不便費率!$B$5:$CA$184,$A46,FI$3)*$A$3,0))</f>
        <v>102</v>
      </c>
      <c r="FJ46" s="94">
        <f ca="1">IF(ISNA(FJ$3),0,ROUND(INDEX(旅遊不便費率!$B$5:$CA$184,$A46,FJ$3)*$A$3,0))</f>
        <v>330</v>
      </c>
      <c r="FK46" s="95">
        <f t="shared" ca="1" si="21"/>
        <v>8845</v>
      </c>
      <c r="FL46" s="93">
        <f t="shared" ca="1" si="22"/>
        <v>837</v>
      </c>
      <c r="FM46" s="94"/>
      <c r="FN46" s="94"/>
      <c r="FO46" s="94">
        <f ca="1">ROUND(VLOOKUP(FO$3,費率表彙總!$F$4:$G$404,2,FALSE)*$B46*$A$2,0)</f>
        <v>0</v>
      </c>
      <c r="FP46" s="94">
        <f ca="1">ROUND(VLOOKUP(FP$3,費率表彙總!$H$4:$I$804,2,FALSE)*$B46*$A$2,0)</f>
        <v>0</v>
      </c>
      <c r="FQ46" s="94">
        <f ca="1">IF(ISNA(FQ$56),0,ROUND(INDEX(實支實付_總保費!$B$4:$AE$183,$A46,FQ$56)*$A$2,0))</f>
        <v>266</v>
      </c>
      <c r="FR46" s="94">
        <f ca="1">IF(ISNA(FR$56),0,ROUND(INDEX(重大燒燙傷_總保費!$B$4:$AE$183,$A46,FR$56)*$A$2,0))</f>
        <v>18</v>
      </c>
      <c r="FS46" s="94" t="b">
        <f ca="1">IF(FS$3&lt;&gt;0,MAX(1,ROUND(VLOOKUP(FS$3,費率表彙總!$L$4:$O$34,2,FALSE)*$B46*$A$2,0))+MAX(1,ROUND(INDEX(海突甲門診_總保費!$B$4:$GS$183,$A46,FS$56)*$A$2,0)+MAX(1,ROUND(INDEX(海突甲急診_總保費!$B$4:$GS$183,$A46,FS$56)*$A$2,0),0)))</f>
        <v>0</v>
      </c>
      <c r="FT46" s="94">
        <f ca="1">IF(FT$3&lt;&gt;0,MAX(1,ROUND(VLOOKUP(FT$3,費率表彙總!$L$4:$R$34,5,FALSE)*$B46*$A$2,0))+MAX(1,ROUND(INDEX(海突乙門診_總保費!$B$4:$GS$183,$A46,FT$56)*$A$2,0)+MAX(1,ROUND(INDEX(海突乙急診_總保費!$B$4:$GS$183,$A46,FT$56)*$A$2,0),0)))</f>
        <v>1492</v>
      </c>
      <c r="FU46" s="94">
        <f ca="1">ROUND(VLOOKUP(FU$3,費率表彙總!$S$4:$T$34,2,FALSE)*$B46*$A$2,0)</f>
        <v>0</v>
      </c>
      <c r="FV46" s="94">
        <f ca="1">IF(ISNA(FV$3),0,ROUND(INDEX(旅遊不便費率!$B$5:$CA$184,$A46,FV$3)*$A$3,0))</f>
        <v>271</v>
      </c>
      <c r="FW46" s="94">
        <f ca="1">IF(ISNA(FW$3),0,ROUND(INDEX(旅遊不便費率!$B$5:$CA$184,$A46,FW$3)*$A$3,0))</f>
        <v>2143</v>
      </c>
      <c r="FX46" s="94">
        <f ca="1">IF(ISNA(FX$3),0,ROUND(INDEX(旅遊不便費率!$B$5:$CA$184,$A46,FX$3)*$A$3,0))</f>
        <v>102</v>
      </c>
      <c r="FY46" s="94">
        <f ca="1">IF(ISNA(FY$3),0,ROUND(INDEX(旅遊不便費率!$B$5:$CA$184,$A46,FY$3)*$A$3,0))</f>
        <v>330</v>
      </c>
      <c r="FZ46" s="95">
        <f t="shared" ca="1" si="23"/>
        <v>5459</v>
      </c>
      <c r="GA46" s="93">
        <f t="shared" ca="1" si="24"/>
        <v>1355</v>
      </c>
      <c r="GB46" s="94"/>
      <c r="GC46" s="94"/>
      <c r="GD46" s="94">
        <f ca="1">ROUND(VLOOKUP(GD$3,費率表彙總!$F$4:$G$404,2,FALSE)*$B46*$A$2,0)</f>
        <v>0</v>
      </c>
      <c r="GE46" s="94">
        <f ca="1">ROUND(VLOOKUP(GE$3,費率表彙總!$H$4:$I$804,2,FALSE)*$B46*$A$2,0)</f>
        <v>0</v>
      </c>
      <c r="GF46" s="94">
        <f ca="1">IF(ISNA(GF$56),0,ROUND(INDEX(實支實付_總保費!$B$4:$AE$183,$A46,GF$56)*$A$2,0))</f>
        <v>430</v>
      </c>
      <c r="GG46" s="94">
        <f ca="1">IF(ISNA(GG$56),0,ROUND(INDEX(重大燒燙傷_總保費!$B$4:$AE$183,$A46,GG$56)*$A$2,0))</f>
        <v>29</v>
      </c>
      <c r="GH46" s="94" t="b">
        <f ca="1">IF(GH$3&lt;&gt;0,MAX(1,ROUND(VLOOKUP(GH$3,費率表彙總!$L$4:$O$34,2,FALSE)*$B46*$A$2,0))+MAX(1,ROUND(INDEX(海突甲門診_總保費!$B$4:$GS$183,$A46,GH$56)*$A$2,0)+MAX(1,ROUND(INDEX(海突甲急診_總保費!$B$4:$GS$183,$A46,GH$56)*$A$2,0),0)))</f>
        <v>0</v>
      </c>
      <c r="GI46" s="94">
        <f ca="1">IF(GI$3&lt;&gt;0,MAX(1,ROUND(VLOOKUP(GI$3,費率表彙總!$L$4:$R$34,5,FALSE)*$B46*$A$2,0))+MAX(1,ROUND(INDEX(海突乙門診_總保費!$B$4:$GS$183,$A46,GI$56)*$A$2,0)+MAX(1,ROUND(INDEX(海突乙急診_總保費!$B$4:$GS$183,$A46,GI$56)*$A$2,0),0)))</f>
        <v>2374</v>
      </c>
      <c r="GJ46" s="94">
        <f ca="1">ROUND(VLOOKUP(GJ$3,費率表彙總!$S$4:$T$34,2,FALSE)*$B46*$A$2,0)</f>
        <v>0</v>
      </c>
      <c r="GK46" s="94">
        <f ca="1">IF(ISNA(GK$3),0,ROUND(INDEX(旅遊不便費率!$B$5:$CA$184,$A46,GK$3)*$A$3,0))</f>
        <v>271</v>
      </c>
      <c r="GL46" s="94">
        <f ca="1">IF(ISNA(GL$3),0,ROUND(INDEX(旅遊不便費率!$B$5:$CA$184,$A46,GL$3)*$A$3,0))</f>
        <v>2143</v>
      </c>
      <c r="GM46" s="94">
        <f ca="1">IF(ISNA(GM$3),0,ROUND(INDEX(旅遊不便費率!$B$5:$CA$184,$A46,GM$3)*$A$3,0))</f>
        <v>102</v>
      </c>
      <c r="GN46" s="94">
        <f ca="1">IF(ISNA(GN$3),0,ROUND(INDEX(旅遊不便費率!$B$5:$CA$184,$A46,GN$3)*$A$3,0))</f>
        <v>330</v>
      </c>
      <c r="GO46" s="95">
        <f t="shared" ca="1" si="25"/>
        <v>7034</v>
      </c>
      <c r="GP46" s="93">
        <f t="shared" ca="1" si="26"/>
        <v>1355</v>
      </c>
      <c r="GQ46" s="94"/>
      <c r="GR46" s="94"/>
      <c r="GS46" s="94">
        <f ca="1">ROUND(VLOOKUP(GS$3,費率表彙總!$F$4:$G$404,2,FALSE)*$B46*$A$2,0)</f>
        <v>0</v>
      </c>
      <c r="GT46" s="94">
        <f ca="1">ROUND(VLOOKUP(GT$3,費率表彙總!$H$4:$I$804,2,FALSE)*$B46*$A$2,0)</f>
        <v>0</v>
      </c>
      <c r="GU46" s="94">
        <f ca="1">IF(ISNA(GU$56),0,ROUND(INDEX(實支實付_總保費!$B$4:$AE$183,$A46,GU$56)*$A$2,0))</f>
        <v>810</v>
      </c>
      <c r="GV46" s="94">
        <f ca="1">IF(ISNA(GV$56),0,ROUND(INDEX(重大燒燙傷_總保費!$B$4:$AE$183,$A46,GV$56)*$A$2,0))</f>
        <v>54</v>
      </c>
      <c r="GW46" s="94" t="b">
        <f ca="1">IF(GW$3&lt;&gt;0,MAX(1,ROUND(VLOOKUP(GW$3,費率表彙總!$L$4:$O$34,2,FALSE)*$B46*$A$2,0))+MAX(1,ROUND(INDEX(海突甲門診_總保費!$B$4:$GS$183,$A46,GW$56)*$A$2,0)+MAX(1,ROUND(INDEX(海突甲急診_總保費!$B$4:$GS$183,$A46,GW$56)*$A$2,0),0)))</f>
        <v>0</v>
      </c>
      <c r="GX46" s="94">
        <f ca="1">IF(GX$3&lt;&gt;0,MAX(1,ROUND(VLOOKUP(GX$3,費率表彙總!$L$4:$R$34,5,FALSE)*$B46*$A$2,0))+MAX(1,ROUND(INDEX(海突乙門診_總保費!$B$4:$GS$183,$A46,GX$56)*$A$2,0)+MAX(1,ROUND(INDEX(海突乙急診_總保費!$B$4:$GS$183,$A46,GX$56)*$A$2,0),0)))</f>
        <v>1492</v>
      </c>
      <c r="GY46" s="94">
        <f ca="1">ROUND(VLOOKUP(GY$3,費率表彙總!$S$4:$T$34,2,FALSE)*$B46*$A$2,0)</f>
        <v>0</v>
      </c>
      <c r="GZ46" s="94">
        <f ca="1">IF(ISNA(GZ$3),0,ROUND(INDEX(旅遊不便費率!$B$5:$CA$184,$A46,GZ$3)*$A$3,0))</f>
        <v>271</v>
      </c>
      <c r="HA46" s="94">
        <f ca="1">IF(ISNA(HA$3),0,ROUND(INDEX(旅遊不便費率!$B$5:$CA$184,$A46,HA$3)*$A$3,0))</f>
        <v>2143</v>
      </c>
      <c r="HB46" s="94">
        <f ca="1">IF(ISNA(HB$3),0,ROUND(INDEX(旅遊不便費率!$B$5:$CA$184,$A46,HB$3)*$A$3,0))</f>
        <v>102</v>
      </c>
      <c r="HC46" s="94">
        <f ca="1">IF(ISNA(HC$3),0,ROUND(INDEX(旅遊不便費率!$B$5:$CA$184,$A46,HC$3)*$A$3,0))</f>
        <v>330</v>
      </c>
      <c r="HD46" s="95">
        <f t="shared" ca="1" si="27"/>
        <v>6557</v>
      </c>
      <c r="HE46" s="93">
        <f t="shared" ca="1" si="28"/>
        <v>1355</v>
      </c>
      <c r="HF46" s="94"/>
      <c r="HG46" s="94"/>
      <c r="HH46" s="94">
        <f ca="1">ROUND(VLOOKUP(HH$3,費率表彙總!$F$4:$G$404,2,FALSE)*$B46*$A$2,0)</f>
        <v>0</v>
      </c>
      <c r="HI46" s="94">
        <f ca="1">ROUND(VLOOKUP(HI$3,費率表彙總!$H$4:$I$804,2,FALSE)*$B46*$A$2,0)</f>
        <v>0</v>
      </c>
      <c r="HJ46" s="94">
        <f ca="1">IF(ISNA(HJ$56),0,ROUND(INDEX(實支實付_總保費!$B$4:$AE$183,$A46,HJ$56)*$A$2,0))</f>
        <v>810</v>
      </c>
      <c r="HK46" s="94">
        <f ca="1">IF(ISNA(HK$56),0,ROUND(INDEX(重大燒燙傷_總保費!$B$4:$AE$183,$A46,HK$56)*$A$2,0))</f>
        <v>54</v>
      </c>
      <c r="HL46" s="94" t="b">
        <f ca="1">IF(HL$3&lt;&gt;0,MAX(1,ROUND(VLOOKUP(HL$3,費率表彙總!$L$4:$O$34,2,FALSE)*$B46*$A$2,0))+MAX(1,ROUND(INDEX(海突甲門診_總保費!$B$4:$GS$183,$A46,HL$56)*$A$2,0)+MAX(1,ROUND(INDEX(海突甲急診_總保費!$B$4:$GS$183,$A46,HL$56)*$A$2,0),0)))</f>
        <v>0</v>
      </c>
      <c r="HM46" s="94">
        <f ca="1">IF(HM$3&lt;&gt;0,MAX(1,ROUND(VLOOKUP(HM$3,費率表彙總!$L$4:$R$34,5,FALSE)*$B46*$A$2,0))+MAX(1,ROUND(INDEX(海突乙門診_總保費!$B$4:$GS$183,$A46,HM$56)*$A$2,0)+MAX(1,ROUND(INDEX(海突乙急診_總保費!$B$4:$GS$183,$A46,HM$56)*$A$2,0),0)))</f>
        <v>1492</v>
      </c>
      <c r="HN46" s="94">
        <f ca="1">ROUND(VLOOKUP(HN$3,費率表彙總!$S$4:$T$34,2,FALSE)*$B46*$A$2,0)</f>
        <v>0</v>
      </c>
      <c r="HO46" s="94">
        <f ca="1">IF(ISNA(HO$3),0,ROUND(INDEX(旅遊不便費率!$B$5:$CA$184,$A46,HO$3)*$A$3,0))</f>
        <v>271</v>
      </c>
      <c r="HP46" s="94">
        <f ca="1">IF(ISNA(HP$3),0,ROUND(INDEX(旅遊不便費率!$B$5:$CA$184,$A46,HP$3)*$A$3,0))</f>
        <v>2143</v>
      </c>
      <c r="HQ46" s="94">
        <f ca="1">IF(ISNA(HQ$3),0,ROUND(INDEX(旅遊不便費率!$B$5:$CA$184,$A46,HQ$3)*$A$3,0))</f>
        <v>102</v>
      </c>
      <c r="HR46" s="94">
        <f ca="1">IF(ISNA(HR$3),0,ROUND(INDEX(旅遊不便費率!$B$5:$CA$184,$A46,HR$3)*$A$3,0))</f>
        <v>330</v>
      </c>
      <c r="HS46" s="95">
        <f t="shared" ca="1" si="29"/>
        <v>6557</v>
      </c>
    </row>
    <row r="47" spans="1:227">
      <c r="A47" s="83">
        <v>130</v>
      </c>
      <c r="B47" s="104">
        <f>VLOOKUP(A47,費率表彙總!$A$4:$B$183,2,FALSE)</f>
        <v>0.88400000000000001</v>
      </c>
      <c r="C47" s="93">
        <f t="shared" ca="1" si="0"/>
        <v>865</v>
      </c>
      <c r="D47" s="94"/>
      <c r="E47" s="94"/>
      <c r="F47" s="94">
        <f ca="1">ROUND(VLOOKUP(F$3,費率表彙總!$F$4:$G$404,2,FALSE)*$B47*$A$2,0)</f>
        <v>0</v>
      </c>
      <c r="G47" s="94">
        <f ca="1">ROUND(VLOOKUP(G$3,費率表彙總!$H$4:$I$804,2,FALSE)*$B47*$A$2,0)</f>
        <v>0</v>
      </c>
      <c r="H47" s="94">
        <f ca="1">IF(ISNA(H$56),0,ROUND(INDEX(實支實付_總保費!$B$4:$AE$183,$A47,H$56)*$A$2,0))</f>
        <v>0</v>
      </c>
      <c r="I47" s="94">
        <f ca="1">IF(ISNA(I$56),0,ROUND(INDEX(重大燒燙傷_總保費!$B$4:$AE$183,$A47,I$56)*$A$2,0))</f>
        <v>0</v>
      </c>
      <c r="J47" s="94" t="b">
        <f ca="1">IF(J$3&lt;&gt;0,MAX(1,ROUND(VLOOKUP(J$3,費率表彙總!$L$4:$O$34,2,FALSE)*$B47*$A$2,0))+MAX(1,ROUND(INDEX(海突甲門診_總保費!$B$4:$GS$183,$A47,J$56)*$A$2,0)+MAX(1,ROUND(INDEX(海突甲急診_總保費!$B$4:$GS$183,$A47,J$56)*$A$2,0),0)))</f>
        <v>0</v>
      </c>
      <c r="K47" s="94">
        <f ca="1">IF(K$3&lt;&gt;0,MAX(1,ROUND(VLOOKUP(K$3,費率表彙總!$L$4:$R$34,5,FALSE)*$B47*$A$2,0))+MAX(1,ROUND(INDEX(海突乙門診_總保費!$B$4:$GS$183,$A47,K$56)*$A$2,0)+MAX(1,ROUND(INDEX(海突乙急診_總保費!$B$4:$GS$183,$A47,K$56)*$A$2,0),0)))</f>
        <v>804</v>
      </c>
      <c r="L47" s="94">
        <f ca="1">ROUND(VLOOKUP(L$3,費率表彙總!$S$4:$T$34,2,FALSE)*$B47*$A$2,0)</f>
        <v>0</v>
      </c>
      <c r="M47" s="94">
        <f ca="1">IF(ISNA(M$3),0,ROUND(INDEX(旅遊不便費率!$B$5:$CA$184,$A47,M$3)*$A$3,0))</f>
        <v>0</v>
      </c>
      <c r="N47" s="94">
        <f ca="1">IF(ISNA(N$3),0,ROUND(INDEX(旅遊不便費率!$B$5:$CA$184,$A47,N$3)*$A$3,0))</f>
        <v>0</v>
      </c>
      <c r="O47" s="94">
        <f ca="1">IF(ISNA(O$3),0,ROUND(INDEX(旅遊不便費率!$B$5:$CA$184,$A47,O$3)*$A$3,0))</f>
        <v>0</v>
      </c>
      <c r="P47" s="94">
        <f ca="1">IF(ISNA(P$3),0,ROUND(INDEX(旅遊不便費率!$B$5:$CA$184,$A47,P$3)*$A$3,0))</f>
        <v>0</v>
      </c>
      <c r="Q47" s="95">
        <f t="shared" ca="1" si="1"/>
        <v>1669</v>
      </c>
      <c r="R47" s="93">
        <f t="shared" ca="1" si="2"/>
        <v>865</v>
      </c>
      <c r="S47" s="94"/>
      <c r="T47" s="94"/>
      <c r="U47" s="94">
        <f ca="1">ROUND(VLOOKUP(U$3,費率表彙總!$F$4:$G$404,2,FALSE)*$B47*$A$2,0)</f>
        <v>0</v>
      </c>
      <c r="V47" s="94">
        <f ca="1">ROUND(VLOOKUP(V$3,費率表彙總!$H$4:$I$804,2,FALSE)*$B47*$A$2,0)</f>
        <v>0</v>
      </c>
      <c r="W47" s="94">
        <f ca="1">IF(ISNA(W$56),0,ROUND(INDEX(實支實付_總保費!$B$4:$AE$183,$A47,W$56)*$A$2,0))</f>
        <v>0</v>
      </c>
      <c r="X47" s="94">
        <f ca="1">IF(ISNA(X$56),0,ROUND(INDEX(重大燒燙傷_總保費!$B$4:$AE$183,$A47,X$56)*$A$2,0))</f>
        <v>0</v>
      </c>
      <c r="Y47" s="94" t="b">
        <f ca="1">IF(Y$3&lt;&gt;0,MAX(1,ROUND(VLOOKUP(Y$3,費率表彙總!$L$4:$O$34,2,FALSE)*$B47*$A$2,0))+MAX(1,ROUND(INDEX(海突甲門診_總保費!$B$4:$GS$183,$A47,Y$56)*$A$2,0)+MAX(1,ROUND(INDEX(海突甲急診_總保費!$B$4:$GS$183,$A47,Y$56)*$A$2,0),0)))</f>
        <v>0</v>
      </c>
      <c r="Z47" s="94">
        <f ca="1">IF(Z$3&lt;&gt;0,MAX(1,ROUND(VLOOKUP(Z$3,費率表彙總!$L$4:$R$34,5,FALSE)*$B47*$A$2,0))+MAX(1,ROUND(INDEX(海突乙門診_總保費!$B$4:$GS$183,$A47,Z$56)*$A$2,0)+MAX(1,ROUND(INDEX(海突乙急診_總保費!$B$4:$GS$183,$A47,Z$56)*$A$2,0),0)))</f>
        <v>804</v>
      </c>
      <c r="AA47" s="94">
        <f ca="1">ROUND(VLOOKUP(AA$3,費率表彙總!$S$4:$T$34,2,FALSE)*$B47*$A$2,0)</f>
        <v>0</v>
      </c>
      <c r="AB47" s="94">
        <f ca="1">IF(ISNA(AB$3),0,ROUND(INDEX(旅遊不便費率!$B$5:$CA$184,$A47,AB$3)*$A$3,0))</f>
        <v>0</v>
      </c>
      <c r="AC47" s="94">
        <f ca="1">IF(ISNA(AC$3),0,ROUND(INDEX(旅遊不便費率!$B$5:$CA$184,$A47,AC$3)*$A$3,0))</f>
        <v>0</v>
      </c>
      <c r="AD47" s="94">
        <f ca="1">IF(ISNA(AD$3),0,ROUND(INDEX(旅遊不便費率!$B$5:$CA$184,$A47,AD$3)*$A$3,0))</f>
        <v>0</v>
      </c>
      <c r="AE47" s="94">
        <f ca="1">IF(ISNA(AE$3),0,ROUND(INDEX(旅遊不便費率!$B$5:$CA$184,$A47,AE$3)*$A$3,0))</f>
        <v>0</v>
      </c>
      <c r="AF47" s="95">
        <f t="shared" ca="1" si="3"/>
        <v>1669</v>
      </c>
      <c r="AG47" s="93">
        <f t="shared" ca="1" si="4"/>
        <v>1399</v>
      </c>
      <c r="AH47" s="94"/>
      <c r="AI47" s="94"/>
      <c r="AJ47" s="94">
        <f ca="1">ROUND(VLOOKUP(AJ$3,費率表彙總!$F$4:$G$404,2,FALSE)*$B47*$A$2,0)</f>
        <v>0</v>
      </c>
      <c r="AK47" s="94">
        <f ca="1">ROUND(VLOOKUP(AK$3,費率表彙總!$H$4:$I$804,2,FALSE)*$B47*$A$2,0)</f>
        <v>0</v>
      </c>
      <c r="AL47" s="94">
        <f ca="1">IF(ISNA(AL$56),0,ROUND(INDEX(實支實付_總保費!$B$4:$AE$183,$A47,AL$56)*$A$2,0))</f>
        <v>0</v>
      </c>
      <c r="AM47" s="94">
        <f ca="1">IF(ISNA(AM$56),0,ROUND(INDEX(重大燒燙傷_總保費!$B$4:$AE$183,$A47,AM$56)*$A$2,0))</f>
        <v>0</v>
      </c>
      <c r="AN47" s="94" t="b">
        <f ca="1">IF(AN$3&lt;&gt;0,MAX(1,ROUND(VLOOKUP(AN$3,費率表彙總!$L$4:$O$34,2,FALSE)*$B47*$A$2,0))+MAX(1,ROUND(INDEX(海突甲門診_總保費!$B$4:$GS$183,$A47,AN$56)*$A$2,0)+MAX(1,ROUND(INDEX(海突甲急診_總保費!$B$4:$GS$183,$A47,AN$56)*$A$2,0),0)))</f>
        <v>0</v>
      </c>
      <c r="AO47" s="94">
        <f ca="1">IF(AO$3&lt;&gt;0,MAX(1,ROUND(VLOOKUP(AO$3,費率表彙總!$L$4:$R$34,5,FALSE)*$B47*$A$2,0))+MAX(1,ROUND(INDEX(海突乙門診_總保費!$B$4:$GS$183,$A47,AO$56)*$A$2,0)+MAX(1,ROUND(INDEX(海突乙急診_總保費!$B$4:$GS$183,$A47,AO$56)*$A$2,0),0)))</f>
        <v>1302</v>
      </c>
      <c r="AP47" s="94">
        <f ca="1">ROUND(VLOOKUP(AP$3,費率表彙總!$S$4:$T$34,2,FALSE)*$B47*$A$2,0)</f>
        <v>0</v>
      </c>
      <c r="AQ47" s="94">
        <f ca="1">IF(ISNA(AQ$3),0,ROUND(INDEX(旅遊不便費率!$B$5:$CA$184,$A47,AQ$3)*$A$3,0))</f>
        <v>0</v>
      </c>
      <c r="AR47" s="94">
        <f ca="1">IF(ISNA(AR$3),0,ROUND(INDEX(旅遊不便費率!$B$5:$CA$184,$A47,AR$3)*$A$3,0))</f>
        <v>0</v>
      </c>
      <c r="AS47" s="94">
        <f ca="1">IF(ISNA(AS$3),0,ROUND(INDEX(旅遊不便費率!$B$5:$CA$184,$A47,AS$3)*$A$3,0))</f>
        <v>0</v>
      </c>
      <c r="AT47" s="94">
        <f ca="1">IF(ISNA(AT$3),0,ROUND(INDEX(旅遊不便費率!$B$5:$CA$184,$A47,AT$3)*$A$3,0))</f>
        <v>0</v>
      </c>
      <c r="AU47" s="95">
        <f t="shared" ca="1" si="5"/>
        <v>2701</v>
      </c>
      <c r="AV47" s="93">
        <f t="shared" ca="1" si="6"/>
        <v>2156</v>
      </c>
      <c r="AW47" s="94"/>
      <c r="AX47" s="94"/>
      <c r="AY47" s="94">
        <f ca="1">ROUND(VLOOKUP(AY$3,費率表彙總!$F$4:$G$404,2,FALSE)*$B47*$A$2,0)</f>
        <v>0</v>
      </c>
      <c r="AZ47" s="94">
        <f ca="1">ROUND(VLOOKUP(AZ$3,費率表彙總!$H$4:$I$804,2,FALSE)*$B47*$A$2,0)</f>
        <v>0</v>
      </c>
      <c r="BA47" s="94">
        <f ca="1">IF(ISNA(BA$56),0,ROUND(INDEX(實支實付_總保費!$B$4:$AE$183,$A47,BA$56)*$A$2,0))</f>
        <v>0</v>
      </c>
      <c r="BB47" s="94">
        <f ca="1">IF(ISNA(BB$56),0,ROUND(INDEX(重大燒燙傷_總保費!$B$4:$AE$183,$A47,BB$56)*$A$2,0))</f>
        <v>0</v>
      </c>
      <c r="BC47" s="94" t="b">
        <f ca="1">IF(BC$3&lt;&gt;0,MAX(1,ROUND(VLOOKUP(BC$3,費率表彙總!$L$4:$O$34,2,FALSE)*$B47*$A$2,0))+MAX(1,ROUND(INDEX(海突甲門診_總保費!$B$4:$GS$183,$A47,BC$56)*$A$2,0)+MAX(1,ROUND(INDEX(海突甲急診_總保費!$B$4:$GS$183,$A47,BC$56)*$A$2,0),0)))</f>
        <v>0</v>
      </c>
      <c r="BD47" s="94">
        <f ca="1">IF(BD$3&lt;&gt;0,MAX(1,ROUND(VLOOKUP(BD$3,費率表彙總!$L$4:$R$34,5,FALSE)*$B47*$A$2,0))+MAX(1,ROUND(INDEX(海突乙門診_總保費!$B$4:$GS$183,$A47,BD$56)*$A$2,0)+MAX(1,ROUND(INDEX(海突乙急診_總保費!$B$4:$GS$183,$A47,BD$56)*$A$2,0),0)))</f>
        <v>2008</v>
      </c>
      <c r="BE47" s="94">
        <f ca="1">ROUND(VLOOKUP(BE$3,費率表彙總!$S$4:$T$34,2,FALSE)*$B47*$A$2,0)</f>
        <v>0</v>
      </c>
      <c r="BF47" s="94">
        <f ca="1">IF(ISNA(BF$3),0,ROUND(INDEX(旅遊不便費率!$B$5:$CA$184,$A47,BF$3)*$A$3,0))</f>
        <v>0</v>
      </c>
      <c r="BG47" s="94">
        <f ca="1">IF(ISNA(BG$3),0,ROUND(INDEX(旅遊不便費率!$B$5:$CA$184,$A47,BG$3)*$A$3,0))</f>
        <v>0</v>
      </c>
      <c r="BH47" s="94">
        <f ca="1">IF(ISNA(BH$3),0,ROUND(INDEX(旅遊不便費率!$B$5:$CA$184,$A47,BH$3)*$A$3,0))</f>
        <v>0</v>
      </c>
      <c r="BI47" s="94">
        <f ca="1">IF(ISNA(BI$3),0,ROUND(INDEX(旅遊不便費率!$B$5:$CA$184,$A47,BI$3)*$A$3,0))</f>
        <v>0</v>
      </c>
      <c r="BJ47" s="95">
        <f t="shared" ca="1" si="7"/>
        <v>4164</v>
      </c>
      <c r="BK47" s="93">
        <f t="shared" ca="1" si="8"/>
        <v>2633</v>
      </c>
      <c r="BL47" s="94"/>
      <c r="BM47" s="94"/>
      <c r="BN47" s="94">
        <f ca="1">ROUND(VLOOKUP(BN$3,費率表彙總!$F$4:$G$404,2,FALSE)*$B47*$A$2,0)</f>
        <v>0</v>
      </c>
      <c r="BO47" s="94">
        <f ca="1">ROUND(VLOOKUP(BO$3,費率表彙總!$H$4:$I$804,2,FALSE)*$B47*$A$2,0)</f>
        <v>0</v>
      </c>
      <c r="BP47" s="94">
        <f ca="1">IF(ISNA(BP$56),0,ROUND(INDEX(實支實付_總保費!$B$4:$AE$183,$A47,BP$56)*$A$2,0))</f>
        <v>0</v>
      </c>
      <c r="BQ47" s="94">
        <f ca="1">IF(ISNA(BQ$56),0,ROUND(INDEX(重大燒燙傷_總保費!$B$4:$AE$183,$A47,BQ$56)*$A$2,0))</f>
        <v>0</v>
      </c>
      <c r="BR47" s="94" t="b">
        <f ca="1">IF(BR$3&lt;&gt;0,MAX(1,ROUND(VLOOKUP(BR$3,費率表彙總!$L$4:$O$34,2,FALSE)*$B47*$A$2,0))+MAX(1,ROUND(INDEX(海突甲門診_總保費!$B$4:$GS$183,$A47,BR$56)*$A$2,0)+MAX(1,ROUND(INDEX(海突甲急診_總保費!$B$4:$GS$183,$A47,BR$56)*$A$2,0),0)))</f>
        <v>0</v>
      </c>
      <c r="BS47" s="94">
        <f ca="1">IF(BS$3&lt;&gt;0,MAX(1,ROUND(VLOOKUP(BS$3,費率表彙總!$L$4:$R$34,5,FALSE)*$B47*$A$2,0))+MAX(1,ROUND(INDEX(海突乙門診_總保費!$B$4:$GS$183,$A47,BS$56)*$A$2,0)+MAX(1,ROUND(INDEX(海突乙急診_總保費!$B$4:$GS$183,$A47,BS$56)*$A$2,0),0)))</f>
        <v>2451</v>
      </c>
      <c r="BT47" s="94">
        <f ca="1">ROUND(VLOOKUP(BT$3,費率表彙總!$S$4:$T$34,2,FALSE)*$B47*$A$2,0)</f>
        <v>0</v>
      </c>
      <c r="BU47" s="94">
        <f ca="1">IF(ISNA(BU$3),0,ROUND(INDEX(旅遊不便費率!$B$5:$CA$184,$A47,BU$3)*$A$3,0))</f>
        <v>0</v>
      </c>
      <c r="BV47" s="94">
        <f ca="1">IF(ISNA(BV$3),0,ROUND(INDEX(旅遊不便費率!$B$5:$CA$184,$A47,BV$3)*$A$3,0))</f>
        <v>0</v>
      </c>
      <c r="BW47" s="94">
        <f ca="1">IF(ISNA(BW$3),0,ROUND(INDEX(旅遊不便費率!$B$5:$CA$184,$A47,BW$3)*$A$3,0))</f>
        <v>0</v>
      </c>
      <c r="BX47" s="94">
        <f ca="1">IF(ISNA(BX$3),0,ROUND(INDEX(旅遊不便費率!$B$5:$CA$184,$A47,BX$3)*$A$3,0))</f>
        <v>0</v>
      </c>
      <c r="BY47" s="95">
        <f t="shared" ca="1" si="9"/>
        <v>5084</v>
      </c>
      <c r="BZ47" s="93">
        <f t="shared" ca="1" si="10"/>
        <v>589</v>
      </c>
      <c r="CA47" s="94"/>
      <c r="CB47" s="94"/>
      <c r="CC47" s="94">
        <f ca="1">ROUND(VLOOKUP(CC$3,費率表彙總!$F$4:$G$404,2,FALSE)*$B47*$A$2,0)</f>
        <v>0</v>
      </c>
      <c r="CD47" s="94">
        <f ca="1">ROUND(VLOOKUP(CD$3,費率表彙總!$H$4:$I$804,2,FALSE)*$B47*$A$2,0)</f>
        <v>0</v>
      </c>
      <c r="CE47" s="94">
        <f ca="1">IF(ISNA(CE$56),0,ROUND(INDEX(實支實付_總保費!$B$4:$AE$183,$A47,CE$56)*$A$2,0))</f>
        <v>98</v>
      </c>
      <c r="CF47" s="94">
        <f ca="1">IF(ISNA(CF$56),0,ROUND(INDEX(重大燒燙傷_總保費!$B$4:$AE$183,$A47,CF$56)*$A$2,0))</f>
        <v>6</v>
      </c>
      <c r="CG47" s="94" t="b">
        <f ca="1">IF(CG$3&lt;&gt;0,MAX(1,ROUND(VLOOKUP(CG$3,費率表彙總!$L$4:$O$34,2,FALSE)*$B47*$A$2,0))+MAX(1,ROUND(INDEX(海突甲門診_總保費!$B$4:$GS$183,$A47,CG$56)*$A$2,0)+MAX(1,ROUND(INDEX(海突甲急診_總保費!$B$4:$GS$183,$A47,CG$56)*$A$2,0),0)))</f>
        <v>0</v>
      </c>
      <c r="CH47" s="94" t="b">
        <f ca="1">IF(CH$3&lt;&gt;0,MAX(1,ROUND(VLOOKUP(CH$3,費率表彙總!$L$4:$R$34,5,FALSE)*$B47*$A$2,0))+MAX(1,ROUND(INDEX(海突乙門診_總保費!$B$4:$GS$183,$A47,CH$56)*$A$2,0)+MAX(1,ROUND(INDEX(海突乙急診_總保費!$B$4:$GS$183,$A47,CH$56)*$A$2,0),0)))</f>
        <v>0</v>
      </c>
      <c r="CI47" s="94">
        <f ca="1">ROUND(VLOOKUP(CI$3,費率表彙總!$S$4:$T$34,2,FALSE)*$B47*$A$2,0)</f>
        <v>0</v>
      </c>
      <c r="CJ47" s="94">
        <f ca="1">IF(ISNA(CJ$3),0,ROUND(INDEX(旅遊不便費率!$B$5:$CA$184,$A47,CJ$3)*$A$3,0))</f>
        <v>280</v>
      </c>
      <c r="CK47" s="94">
        <f ca="1">IF(ISNA(CK$3),0,ROUND(INDEX(旅遊不便費率!$B$5:$CA$184,$A47,CK$3)*$A$3,0))</f>
        <v>1417</v>
      </c>
      <c r="CL47" s="94">
        <f ca="1">IF(ISNA(CL$3),0,ROUND(INDEX(旅遊不便費率!$B$5:$CA$184,$A47,CL$3)*$A$3,0))</f>
        <v>45</v>
      </c>
      <c r="CM47" s="94">
        <f ca="1">IF(ISNA(CM$3),0,ROUND(INDEX(旅遊不便費率!$B$5:$CA$184,$A47,CM$3)*$A$3,0))</f>
        <v>180</v>
      </c>
      <c r="CN47" s="95">
        <f t="shared" ca="1" si="11"/>
        <v>2615</v>
      </c>
      <c r="CO47" s="93">
        <f t="shared" ca="1" si="12"/>
        <v>865</v>
      </c>
      <c r="CP47" s="94"/>
      <c r="CQ47" s="94"/>
      <c r="CR47" s="94">
        <f ca="1">ROUND(VLOOKUP(CR$3,費率表彙總!$F$4:$G$404,2,FALSE)*$B47*$A$2,0)</f>
        <v>0</v>
      </c>
      <c r="CS47" s="94">
        <f ca="1">ROUND(VLOOKUP(CS$3,費率表彙總!$H$4:$I$804,2,FALSE)*$B47*$A$2,0)</f>
        <v>0</v>
      </c>
      <c r="CT47" s="94">
        <f ca="1">IF(ISNA(CT$56),0,ROUND(INDEX(實支實付_總保費!$B$4:$AE$183,$A47,CT$56)*$A$2,0))</f>
        <v>98</v>
      </c>
      <c r="CU47" s="94">
        <f ca="1">IF(ISNA(CU$56),0,ROUND(INDEX(重大燒燙傷_總保費!$B$4:$AE$183,$A47,CU$56)*$A$2,0))</f>
        <v>6</v>
      </c>
      <c r="CV47" s="94" t="b">
        <f ca="1">IF(CV$3&lt;&gt;0,MAX(1,ROUND(VLOOKUP(CV$3,費率表彙總!$L$4:$O$34,2,FALSE)*$B47*$A$2,0))+MAX(1,ROUND(INDEX(海突甲門診_總保費!$B$4:$GS$183,$A47,CV$56)*$A$2,0)+MAX(1,ROUND(INDEX(海突甲急診_總保費!$B$4:$GS$183,$A47,CV$56)*$A$2,0),0)))</f>
        <v>0</v>
      </c>
      <c r="CW47" s="94" t="b">
        <f ca="1">IF(CW$3&lt;&gt;0,MAX(1,ROUND(VLOOKUP(CW$3,費率表彙總!$L$4:$R$34,5,FALSE)*$B47*$A$2,0))+MAX(1,ROUND(INDEX(海突乙門診_總保費!$B$4:$GS$183,$A47,CW$56)*$A$2,0)+MAX(1,ROUND(INDEX(海突乙急診_總保費!$B$4:$GS$183,$A47,CW$56)*$A$2,0),0)))</f>
        <v>0</v>
      </c>
      <c r="CX47" s="94">
        <f ca="1">ROUND(VLOOKUP(CX$3,費率表彙總!$S$4:$T$34,2,FALSE)*$B47*$A$2,0)</f>
        <v>0</v>
      </c>
      <c r="CY47" s="94">
        <f ca="1">IF(ISNA(CY$3),0,ROUND(INDEX(旅遊不便費率!$B$5:$CA$184,$A47,CY$3)*$A$3,0))</f>
        <v>280</v>
      </c>
      <c r="CZ47" s="94">
        <f ca="1">IF(ISNA(CZ$3),0,ROUND(INDEX(旅遊不便費率!$B$5:$CA$184,$A47,CZ$3)*$A$3,0))</f>
        <v>1417</v>
      </c>
      <c r="DA47" s="94">
        <f ca="1">IF(ISNA(DA$3),0,ROUND(INDEX(旅遊不便費率!$B$5:$CA$184,$A47,DA$3)*$A$3,0))</f>
        <v>45</v>
      </c>
      <c r="DB47" s="94">
        <f ca="1">IF(ISNA(DB$3),0,ROUND(INDEX(旅遊不便費率!$B$5:$CA$184,$A47,DB$3)*$A$3,0))</f>
        <v>180</v>
      </c>
      <c r="DC47" s="95">
        <f t="shared" ca="1" si="13"/>
        <v>2891</v>
      </c>
      <c r="DD47" s="93">
        <f t="shared" ca="1" si="14"/>
        <v>1399</v>
      </c>
      <c r="DE47" s="94"/>
      <c r="DF47" s="94"/>
      <c r="DG47" s="94">
        <f ca="1">ROUND(VLOOKUP(DG$3,費率表彙總!$F$4:$G$404,2,FALSE)*$B47*$A$2,0)</f>
        <v>0</v>
      </c>
      <c r="DH47" s="94">
        <f ca="1">ROUND(VLOOKUP(DH$3,費率表彙總!$H$4:$I$804,2,FALSE)*$B47*$A$2,0)</f>
        <v>0</v>
      </c>
      <c r="DI47" s="94">
        <f ca="1">IF(ISNA(DI$56),0,ROUND(INDEX(實支實付_總保費!$B$4:$AE$183,$A47,DI$56)*$A$2,0))</f>
        <v>98</v>
      </c>
      <c r="DJ47" s="94">
        <f ca="1">IF(ISNA(DJ$56),0,ROUND(INDEX(重大燒燙傷_總保費!$B$4:$AE$183,$A47,DJ$56)*$A$2,0))</f>
        <v>6</v>
      </c>
      <c r="DK47" s="94" t="b">
        <f ca="1">IF(DK$3&lt;&gt;0,MAX(1,ROUND(VLOOKUP(DK$3,費率表彙總!$L$4:$O$34,2,FALSE)*$B47*$A$2,0))+MAX(1,ROUND(INDEX(海突甲門診_總保費!$B$4:$GS$183,$A47,DK$56)*$A$2,0)+MAX(1,ROUND(INDEX(海突甲急診_總保費!$B$4:$GS$183,$A47,DK$56)*$A$2,0),0)))</f>
        <v>0</v>
      </c>
      <c r="DL47" s="94" t="b">
        <f ca="1">IF(DL$3&lt;&gt;0,MAX(1,ROUND(VLOOKUP(DL$3,費率表彙總!$L$4:$R$34,5,FALSE)*$B47*$A$2,0))+MAX(1,ROUND(INDEX(海突乙門診_總保費!$B$4:$GS$183,$A47,DL$56)*$A$2,0)+MAX(1,ROUND(INDEX(海突乙急診_總保費!$B$4:$GS$183,$A47,DL$56)*$A$2,0),0)))</f>
        <v>0</v>
      </c>
      <c r="DM47" s="94">
        <f ca="1">ROUND(VLOOKUP(DM$3,費率表彙總!$S$4:$T$34,2,FALSE)*$B47*$A$2,0)</f>
        <v>0</v>
      </c>
      <c r="DN47" s="94">
        <f ca="1">IF(ISNA(DN$3),0,ROUND(INDEX(旅遊不便費率!$B$5:$CA$184,$A47,DN$3)*$A$3,0))</f>
        <v>280</v>
      </c>
      <c r="DO47" s="94">
        <f ca="1">IF(ISNA(DO$3),0,ROUND(INDEX(旅遊不便費率!$B$5:$CA$184,$A47,DO$3)*$A$3,0))</f>
        <v>1417</v>
      </c>
      <c r="DP47" s="94">
        <f ca="1">IF(ISNA(DP$3),0,ROUND(INDEX(旅遊不便費率!$B$5:$CA$184,$A47,DP$3)*$A$3,0))</f>
        <v>45</v>
      </c>
      <c r="DQ47" s="94">
        <f ca="1">IF(ISNA(DQ$3),0,ROUND(INDEX(旅遊不便費率!$B$5:$CA$184,$A47,DQ$3)*$A$3,0))</f>
        <v>180</v>
      </c>
      <c r="DR47" s="95">
        <f t="shared" ca="1" si="15"/>
        <v>3425</v>
      </c>
      <c r="DS47" s="93">
        <f t="shared" ca="1" si="16"/>
        <v>2156</v>
      </c>
      <c r="DT47" s="94"/>
      <c r="DU47" s="94"/>
      <c r="DV47" s="94">
        <f ca="1">ROUND(VLOOKUP(DV$3,費率表彙總!$F$4:$G$404,2,FALSE)*$B47*$A$2,0)</f>
        <v>0</v>
      </c>
      <c r="DW47" s="94">
        <f ca="1">ROUND(VLOOKUP(DW$3,費率表彙總!$H$4:$I$804,2,FALSE)*$B47*$A$2,0)</f>
        <v>0</v>
      </c>
      <c r="DX47" s="94">
        <f ca="1">IF(ISNA(DX$56),0,ROUND(INDEX(實支實付_總保費!$B$4:$AE$183,$A47,DX$56)*$A$2,0))</f>
        <v>98</v>
      </c>
      <c r="DY47" s="94">
        <f ca="1">IF(ISNA(DY$56),0,ROUND(INDEX(重大燒燙傷_總保費!$B$4:$AE$183,$A47,DY$56)*$A$2,0))</f>
        <v>6</v>
      </c>
      <c r="DZ47" s="94" t="b">
        <f ca="1">IF(DZ$3&lt;&gt;0,MAX(1,ROUND(VLOOKUP(DZ$3,費率表彙總!$L$4:$O$34,2,FALSE)*$B47*$A$2,0))+MAX(1,ROUND(INDEX(海突甲門診_總保費!$B$4:$GS$183,$A47,DZ$56)*$A$2,0)+MAX(1,ROUND(INDEX(海突甲急診_總保費!$B$4:$GS$183,$A47,DZ$56)*$A$2,0),0)))</f>
        <v>0</v>
      </c>
      <c r="EA47" s="94" t="b">
        <f ca="1">IF(EA$3&lt;&gt;0,MAX(1,ROUND(VLOOKUP(EA$3,費率表彙總!$L$4:$R$34,5,FALSE)*$B47*$A$2,0))+MAX(1,ROUND(INDEX(海突乙門診_總保費!$B$4:$GS$183,$A47,EA$56)*$A$2,0)+MAX(1,ROUND(INDEX(海突乙急診_總保費!$B$4:$GS$183,$A47,EA$56)*$A$2,0),0)))</f>
        <v>0</v>
      </c>
      <c r="EB47" s="94">
        <f ca="1">ROUND(VLOOKUP(EB$3,費率表彙總!$S$4:$T$34,2,FALSE)*$B47*$A$2,0)</f>
        <v>0</v>
      </c>
      <c r="EC47" s="94">
        <f ca="1">IF(ISNA(EC$3),0,ROUND(INDEX(旅遊不便費率!$B$5:$CA$184,$A47,EC$3)*$A$3,0))</f>
        <v>280</v>
      </c>
      <c r="ED47" s="94">
        <f ca="1">IF(ISNA(ED$3),0,ROUND(INDEX(旅遊不便費率!$B$5:$CA$184,$A47,ED$3)*$A$3,0))</f>
        <v>1417</v>
      </c>
      <c r="EE47" s="94">
        <f ca="1">IF(ISNA(EE$3),0,ROUND(INDEX(旅遊不便費率!$B$5:$CA$184,$A47,EE$3)*$A$3,0))</f>
        <v>45</v>
      </c>
      <c r="EF47" s="94">
        <f ca="1">IF(ISNA(EF$3),0,ROUND(INDEX(旅遊不便費率!$B$5:$CA$184,$A47,EF$3)*$A$3,0))</f>
        <v>180</v>
      </c>
      <c r="EG47" s="95">
        <f t="shared" ca="1" si="17"/>
        <v>4182</v>
      </c>
      <c r="EH47" s="93">
        <f t="shared" ca="1" si="18"/>
        <v>2633</v>
      </c>
      <c r="EI47" s="94"/>
      <c r="EJ47" s="94"/>
      <c r="EK47" s="94">
        <f ca="1">ROUND(VLOOKUP(EK$3,費率表彙總!$F$4:$G$404,2,FALSE)*$B47*$A$2,0)</f>
        <v>0</v>
      </c>
      <c r="EL47" s="94">
        <f ca="1">ROUND(VLOOKUP(EL$3,費率表彙總!$H$4:$I$804,2,FALSE)*$B47*$A$2,0)</f>
        <v>0</v>
      </c>
      <c r="EM47" s="94">
        <f ca="1">IF(ISNA(EM$56),0,ROUND(INDEX(實支實付_總保費!$B$4:$AE$183,$A47,EM$56)*$A$2,0))</f>
        <v>98</v>
      </c>
      <c r="EN47" s="94">
        <f ca="1">IF(ISNA(EN$56),0,ROUND(INDEX(重大燒燙傷_總保費!$B$4:$AE$183,$A47,EN$56)*$A$2,0))</f>
        <v>6</v>
      </c>
      <c r="EO47" s="94" t="b">
        <f ca="1">IF(EO$3&lt;&gt;0,MAX(1,ROUND(VLOOKUP(EO$3,費率表彙總!$L$4:$O$34,2,FALSE)*$B47*$A$2,0))+MAX(1,ROUND(INDEX(海突甲門診_總保費!$B$4:$GS$183,$A47,EO$56)*$A$2,0)+MAX(1,ROUND(INDEX(海突甲急診_總保費!$B$4:$GS$183,$A47,EO$56)*$A$2,0),0)))</f>
        <v>0</v>
      </c>
      <c r="EP47" s="94" t="b">
        <f ca="1">IF(EP$3&lt;&gt;0,MAX(1,ROUND(VLOOKUP(EP$3,費率表彙總!$L$4:$R$34,5,FALSE)*$B47*$A$2,0))+MAX(1,ROUND(INDEX(海突乙門診_總保費!$B$4:$GS$183,$A47,EP$56)*$A$2,0)+MAX(1,ROUND(INDEX(海突乙急診_總保費!$B$4:$GS$183,$A47,EP$56)*$A$2,0),0)))</f>
        <v>0</v>
      </c>
      <c r="EQ47" s="94">
        <f ca="1">ROUND(VLOOKUP(EQ$3,費率表彙總!$S$4:$T$34,2,FALSE)*$B47*$A$2,0)</f>
        <v>0</v>
      </c>
      <c r="ER47" s="94">
        <f ca="1">IF(ISNA(ER$3),0,ROUND(INDEX(旅遊不便費率!$B$5:$CA$184,$A47,ER$3)*$A$3,0))</f>
        <v>280</v>
      </c>
      <c r="ES47" s="94">
        <f ca="1">IF(ISNA(ES$3),0,ROUND(INDEX(旅遊不便費率!$B$5:$CA$184,$A47,ES$3)*$A$3,0))</f>
        <v>1417</v>
      </c>
      <c r="ET47" s="94">
        <f ca="1">IF(ISNA(ET$3),0,ROUND(INDEX(旅遊不便費率!$B$5:$CA$184,$A47,ET$3)*$A$3,0))</f>
        <v>45</v>
      </c>
      <c r="EU47" s="94">
        <f ca="1">IF(ISNA(EU$3),0,ROUND(INDEX(旅遊不便費率!$B$5:$CA$184,$A47,EU$3)*$A$3,0))</f>
        <v>180</v>
      </c>
      <c r="EV47" s="95">
        <f t="shared" ca="1" si="19"/>
        <v>4659</v>
      </c>
      <c r="EW47" s="93">
        <f t="shared" ca="1" si="20"/>
        <v>1910</v>
      </c>
      <c r="EX47" s="94"/>
      <c r="EY47" s="94"/>
      <c r="EZ47" s="94">
        <f ca="1">ROUND(VLOOKUP(EZ$3,費率表彙總!$F$4:$G$404,2,FALSE)*$B47*$A$2,0)</f>
        <v>0</v>
      </c>
      <c r="FA47" s="94">
        <f ca="1">ROUND(VLOOKUP(FA$3,費率表彙總!$H$4:$I$804,2,FALSE)*$B47*$A$2,0)</f>
        <v>0</v>
      </c>
      <c r="FB47" s="94">
        <f ca="1">IF(ISNA(FB$56),0,ROUND(INDEX(實支實付_總保費!$B$4:$AE$183,$A47,FB$56)*$A$2,0))</f>
        <v>1263</v>
      </c>
      <c r="FC47" s="94">
        <f ca="1">IF(ISNA(FC$56),0,ROUND(INDEX(重大燒燙傷_總保費!$B$4:$AE$183,$A47,FC$56)*$A$2,0))</f>
        <v>83</v>
      </c>
      <c r="FD47" s="94" t="b">
        <f ca="1">IF(FD$3&lt;&gt;0,MAX(1,ROUND(VLOOKUP(FD$3,費率表彙總!$L$4:$O$34,2,FALSE)*$B47*$A$2,0))+MAX(1,ROUND(INDEX(海突甲門診_總保費!$B$4:$GS$183,$A47,FD$56)*$A$2,0)+MAX(1,ROUND(INDEX(海突甲急診_總保費!$B$4:$GS$183,$A47,FD$56)*$A$2,0),0)))</f>
        <v>0</v>
      </c>
      <c r="FE47" s="94">
        <f ca="1">IF(FE$3&lt;&gt;0,MAX(1,ROUND(VLOOKUP(FE$3,費率表彙總!$L$4:$R$34,5,FALSE)*$B47*$A$2,0))+MAX(1,ROUND(INDEX(海突乙門診_總保費!$B$4:$GS$183,$A47,FE$56)*$A$2,0)+MAX(1,ROUND(INDEX(海突乙急診_總保費!$B$4:$GS$183,$A47,FE$56)*$A$2,0),0)))</f>
        <v>2938</v>
      </c>
      <c r="FF47" s="94">
        <f ca="1">ROUND(VLOOKUP(FF$3,費率表彙總!$S$4:$T$34,2,FALSE)*$B47*$A$2,0)</f>
        <v>0</v>
      </c>
      <c r="FG47" s="94">
        <f ca="1">IF(ISNA(FG$3),0,ROUND(INDEX(旅遊不便費率!$B$5:$CA$184,$A47,FG$3)*$A$3,0))</f>
        <v>280</v>
      </c>
      <c r="FH47" s="94">
        <f ca="1">IF(ISNA(FH$3),0,ROUND(INDEX(旅遊不便費率!$B$5:$CA$184,$A47,FH$3)*$A$3,0))</f>
        <v>2213</v>
      </c>
      <c r="FI47" s="94">
        <f ca="1">IF(ISNA(FI$3),0,ROUND(INDEX(旅遊不便費率!$B$5:$CA$184,$A47,FI$3)*$A$3,0))</f>
        <v>105</v>
      </c>
      <c r="FJ47" s="94">
        <f ca="1">IF(ISNA(FJ$3),0,ROUND(INDEX(旅遊不便費率!$B$5:$CA$184,$A47,FJ$3)*$A$3,0))</f>
        <v>342</v>
      </c>
      <c r="FK47" s="95">
        <f t="shared" ca="1" si="21"/>
        <v>9134</v>
      </c>
      <c r="FL47" s="93">
        <f t="shared" ca="1" si="22"/>
        <v>865</v>
      </c>
      <c r="FM47" s="94"/>
      <c r="FN47" s="94"/>
      <c r="FO47" s="94">
        <f ca="1">ROUND(VLOOKUP(FO$3,費率表彙總!$F$4:$G$404,2,FALSE)*$B47*$A$2,0)</f>
        <v>0</v>
      </c>
      <c r="FP47" s="94">
        <f ca="1">ROUND(VLOOKUP(FP$3,費率表彙總!$H$4:$I$804,2,FALSE)*$B47*$A$2,0)</f>
        <v>0</v>
      </c>
      <c r="FQ47" s="94">
        <f ca="1">IF(ISNA(FQ$56),0,ROUND(INDEX(實支實付_總保費!$B$4:$AE$183,$A47,FQ$56)*$A$2,0))</f>
        <v>275</v>
      </c>
      <c r="FR47" s="94">
        <f ca="1">IF(ISNA(FR$56),0,ROUND(INDEX(重大燒燙傷_總保費!$B$4:$AE$183,$A47,FR$56)*$A$2,0))</f>
        <v>18</v>
      </c>
      <c r="FS47" s="94" t="b">
        <f ca="1">IF(FS$3&lt;&gt;0,MAX(1,ROUND(VLOOKUP(FS$3,費率表彙總!$L$4:$O$34,2,FALSE)*$B47*$A$2,0))+MAX(1,ROUND(INDEX(海突甲門診_總保費!$B$4:$GS$183,$A47,FS$56)*$A$2,0)+MAX(1,ROUND(INDEX(海突甲急診_總保費!$B$4:$GS$183,$A47,FS$56)*$A$2,0),0)))</f>
        <v>0</v>
      </c>
      <c r="FT47" s="94">
        <f ca="1">IF(FT$3&lt;&gt;0,MAX(1,ROUND(VLOOKUP(FT$3,費率表彙總!$L$4:$R$34,5,FALSE)*$B47*$A$2,0))+MAX(1,ROUND(INDEX(海突乙門診_總保費!$B$4:$GS$183,$A47,FT$56)*$A$2,0)+MAX(1,ROUND(INDEX(海突乙急診_總保費!$B$4:$GS$183,$A47,FT$56)*$A$2,0),0)))</f>
        <v>1541</v>
      </c>
      <c r="FU47" s="94">
        <f ca="1">ROUND(VLOOKUP(FU$3,費率表彙總!$S$4:$T$34,2,FALSE)*$B47*$A$2,0)</f>
        <v>0</v>
      </c>
      <c r="FV47" s="94">
        <f ca="1">IF(ISNA(FV$3),0,ROUND(INDEX(旅遊不便費率!$B$5:$CA$184,$A47,FV$3)*$A$3,0))</f>
        <v>280</v>
      </c>
      <c r="FW47" s="94">
        <f ca="1">IF(ISNA(FW$3),0,ROUND(INDEX(旅遊不便費率!$B$5:$CA$184,$A47,FW$3)*$A$3,0))</f>
        <v>2213</v>
      </c>
      <c r="FX47" s="94">
        <f ca="1">IF(ISNA(FX$3),0,ROUND(INDEX(旅遊不便費率!$B$5:$CA$184,$A47,FX$3)*$A$3,0))</f>
        <v>105</v>
      </c>
      <c r="FY47" s="94">
        <f ca="1">IF(ISNA(FY$3),0,ROUND(INDEX(旅遊不便費率!$B$5:$CA$184,$A47,FY$3)*$A$3,0))</f>
        <v>342</v>
      </c>
      <c r="FZ47" s="95">
        <f t="shared" ca="1" si="23"/>
        <v>5639</v>
      </c>
      <c r="GA47" s="93">
        <f t="shared" ca="1" si="24"/>
        <v>1399</v>
      </c>
      <c r="GB47" s="94"/>
      <c r="GC47" s="94"/>
      <c r="GD47" s="94">
        <f ca="1">ROUND(VLOOKUP(GD$3,費率表彙總!$F$4:$G$404,2,FALSE)*$B47*$A$2,0)</f>
        <v>0</v>
      </c>
      <c r="GE47" s="94">
        <f ca="1">ROUND(VLOOKUP(GE$3,費率表彙總!$H$4:$I$804,2,FALSE)*$B47*$A$2,0)</f>
        <v>0</v>
      </c>
      <c r="GF47" s="94">
        <f ca="1">IF(ISNA(GF$56),0,ROUND(INDEX(實支實付_總保費!$B$4:$AE$183,$A47,GF$56)*$A$2,0))</f>
        <v>444</v>
      </c>
      <c r="GG47" s="94">
        <f ca="1">IF(ISNA(GG$56),0,ROUND(INDEX(重大燒燙傷_總保費!$B$4:$AE$183,$A47,GG$56)*$A$2,0))</f>
        <v>29</v>
      </c>
      <c r="GH47" s="94" t="b">
        <f ca="1">IF(GH$3&lt;&gt;0,MAX(1,ROUND(VLOOKUP(GH$3,費率表彙總!$L$4:$O$34,2,FALSE)*$B47*$A$2,0))+MAX(1,ROUND(INDEX(海突甲門診_總保費!$B$4:$GS$183,$A47,GH$56)*$A$2,0)+MAX(1,ROUND(INDEX(海突甲急診_總保費!$B$4:$GS$183,$A47,GH$56)*$A$2,0),0)))</f>
        <v>0</v>
      </c>
      <c r="GI47" s="94">
        <f ca="1">IF(GI$3&lt;&gt;0,MAX(1,ROUND(VLOOKUP(GI$3,費率表彙總!$L$4:$R$34,5,FALSE)*$B47*$A$2,0))+MAX(1,ROUND(INDEX(海突乙門診_總保費!$B$4:$GS$183,$A47,GI$56)*$A$2,0)+MAX(1,ROUND(INDEX(海突乙急診_總保費!$B$4:$GS$183,$A47,GI$56)*$A$2,0),0)))</f>
        <v>2451</v>
      </c>
      <c r="GJ47" s="94">
        <f ca="1">ROUND(VLOOKUP(GJ$3,費率表彙總!$S$4:$T$34,2,FALSE)*$B47*$A$2,0)</f>
        <v>0</v>
      </c>
      <c r="GK47" s="94">
        <f ca="1">IF(ISNA(GK$3),0,ROUND(INDEX(旅遊不便費率!$B$5:$CA$184,$A47,GK$3)*$A$3,0))</f>
        <v>280</v>
      </c>
      <c r="GL47" s="94">
        <f ca="1">IF(ISNA(GL$3),0,ROUND(INDEX(旅遊不便費率!$B$5:$CA$184,$A47,GL$3)*$A$3,0))</f>
        <v>2213</v>
      </c>
      <c r="GM47" s="94">
        <f ca="1">IF(ISNA(GM$3),0,ROUND(INDEX(旅遊不便費率!$B$5:$CA$184,$A47,GM$3)*$A$3,0))</f>
        <v>105</v>
      </c>
      <c r="GN47" s="94">
        <f ca="1">IF(ISNA(GN$3),0,ROUND(INDEX(旅遊不便費率!$B$5:$CA$184,$A47,GN$3)*$A$3,0))</f>
        <v>342</v>
      </c>
      <c r="GO47" s="95">
        <f t="shared" ca="1" si="25"/>
        <v>7263</v>
      </c>
      <c r="GP47" s="93">
        <f t="shared" ca="1" si="26"/>
        <v>1399</v>
      </c>
      <c r="GQ47" s="94"/>
      <c r="GR47" s="94"/>
      <c r="GS47" s="94">
        <f ca="1">ROUND(VLOOKUP(GS$3,費率表彙總!$F$4:$G$404,2,FALSE)*$B47*$A$2,0)</f>
        <v>0</v>
      </c>
      <c r="GT47" s="94">
        <f ca="1">ROUND(VLOOKUP(GT$3,費率表彙總!$H$4:$I$804,2,FALSE)*$B47*$A$2,0)</f>
        <v>0</v>
      </c>
      <c r="GU47" s="94">
        <f ca="1">IF(ISNA(GU$56),0,ROUND(INDEX(實支實付_總保費!$B$4:$AE$183,$A47,GU$56)*$A$2,0))</f>
        <v>836</v>
      </c>
      <c r="GV47" s="94">
        <f ca="1">IF(ISNA(GV$56),0,ROUND(INDEX(重大燒燙傷_總保費!$B$4:$AE$183,$A47,GV$56)*$A$2,0))</f>
        <v>55</v>
      </c>
      <c r="GW47" s="94" t="b">
        <f ca="1">IF(GW$3&lt;&gt;0,MAX(1,ROUND(VLOOKUP(GW$3,費率表彙總!$L$4:$O$34,2,FALSE)*$B47*$A$2,0))+MAX(1,ROUND(INDEX(海突甲門診_總保費!$B$4:$GS$183,$A47,GW$56)*$A$2,0)+MAX(1,ROUND(INDEX(海突甲急診_總保費!$B$4:$GS$183,$A47,GW$56)*$A$2,0),0)))</f>
        <v>0</v>
      </c>
      <c r="GX47" s="94">
        <f ca="1">IF(GX$3&lt;&gt;0,MAX(1,ROUND(VLOOKUP(GX$3,費率表彙總!$L$4:$R$34,5,FALSE)*$B47*$A$2,0))+MAX(1,ROUND(INDEX(海突乙門診_總保費!$B$4:$GS$183,$A47,GX$56)*$A$2,0)+MAX(1,ROUND(INDEX(海突乙急診_總保費!$B$4:$GS$183,$A47,GX$56)*$A$2,0),0)))</f>
        <v>1541</v>
      </c>
      <c r="GY47" s="94">
        <f ca="1">ROUND(VLOOKUP(GY$3,費率表彙總!$S$4:$T$34,2,FALSE)*$B47*$A$2,0)</f>
        <v>0</v>
      </c>
      <c r="GZ47" s="94">
        <f ca="1">IF(ISNA(GZ$3),0,ROUND(INDEX(旅遊不便費率!$B$5:$CA$184,$A47,GZ$3)*$A$3,0))</f>
        <v>280</v>
      </c>
      <c r="HA47" s="94">
        <f ca="1">IF(ISNA(HA$3),0,ROUND(INDEX(旅遊不便費率!$B$5:$CA$184,$A47,HA$3)*$A$3,0))</f>
        <v>2213</v>
      </c>
      <c r="HB47" s="94">
        <f ca="1">IF(ISNA(HB$3),0,ROUND(INDEX(旅遊不便費率!$B$5:$CA$184,$A47,HB$3)*$A$3,0))</f>
        <v>105</v>
      </c>
      <c r="HC47" s="94">
        <f ca="1">IF(ISNA(HC$3),0,ROUND(INDEX(旅遊不便費率!$B$5:$CA$184,$A47,HC$3)*$A$3,0))</f>
        <v>342</v>
      </c>
      <c r="HD47" s="95">
        <f t="shared" ca="1" si="27"/>
        <v>6771</v>
      </c>
      <c r="HE47" s="93">
        <f t="shared" ca="1" si="28"/>
        <v>1399</v>
      </c>
      <c r="HF47" s="94"/>
      <c r="HG47" s="94"/>
      <c r="HH47" s="94">
        <f ca="1">ROUND(VLOOKUP(HH$3,費率表彙總!$F$4:$G$404,2,FALSE)*$B47*$A$2,0)</f>
        <v>0</v>
      </c>
      <c r="HI47" s="94">
        <f ca="1">ROUND(VLOOKUP(HI$3,費率表彙總!$H$4:$I$804,2,FALSE)*$B47*$A$2,0)</f>
        <v>0</v>
      </c>
      <c r="HJ47" s="94">
        <f ca="1">IF(ISNA(HJ$56),0,ROUND(INDEX(實支實付_總保費!$B$4:$AE$183,$A47,HJ$56)*$A$2,0))</f>
        <v>836</v>
      </c>
      <c r="HK47" s="94">
        <f ca="1">IF(ISNA(HK$56),0,ROUND(INDEX(重大燒燙傷_總保費!$B$4:$AE$183,$A47,HK$56)*$A$2,0))</f>
        <v>55</v>
      </c>
      <c r="HL47" s="94" t="b">
        <f ca="1">IF(HL$3&lt;&gt;0,MAX(1,ROUND(VLOOKUP(HL$3,費率表彙總!$L$4:$O$34,2,FALSE)*$B47*$A$2,0))+MAX(1,ROUND(INDEX(海突甲門診_總保費!$B$4:$GS$183,$A47,HL$56)*$A$2,0)+MAX(1,ROUND(INDEX(海突甲急診_總保費!$B$4:$GS$183,$A47,HL$56)*$A$2,0),0)))</f>
        <v>0</v>
      </c>
      <c r="HM47" s="94">
        <f ca="1">IF(HM$3&lt;&gt;0,MAX(1,ROUND(VLOOKUP(HM$3,費率表彙總!$L$4:$R$34,5,FALSE)*$B47*$A$2,0))+MAX(1,ROUND(INDEX(海突乙門診_總保費!$B$4:$GS$183,$A47,HM$56)*$A$2,0)+MAX(1,ROUND(INDEX(海突乙急診_總保費!$B$4:$GS$183,$A47,HM$56)*$A$2,0),0)))</f>
        <v>1541</v>
      </c>
      <c r="HN47" s="94">
        <f ca="1">ROUND(VLOOKUP(HN$3,費率表彙總!$S$4:$T$34,2,FALSE)*$B47*$A$2,0)</f>
        <v>0</v>
      </c>
      <c r="HO47" s="94">
        <f ca="1">IF(ISNA(HO$3),0,ROUND(INDEX(旅遊不便費率!$B$5:$CA$184,$A47,HO$3)*$A$3,0))</f>
        <v>280</v>
      </c>
      <c r="HP47" s="94">
        <f ca="1">IF(ISNA(HP$3),0,ROUND(INDEX(旅遊不便費率!$B$5:$CA$184,$A47,HP$3)*$A$3,0))</f>
        <v>2213</v>
      </c>
      <c r="HQ47" s="94">
        <f ca="1">IF(ISNA(HQ$3),0,ROUND(INDEX(旅遊不便費率!$B$5:$CA$184,$A47,HQ$3)*$A$3,0))</f>
        <v>105</v>
      </c>
      <c r="HR47" s="94">
        <f ca="1">IF(ISNA(HR$3),0,ROUND(INDEX(旅遊不便費率!$B$5:$CA$184,$A47,HR$3)*$A$3,0))</f>
        <v>342</v>
      </c>
      <c r="HS47" s="95">
        <f t="shared" ca="1" si="29"/>
        <v>6771</v>
      </c>
    </row>
    <row r="48" spans="1:227">
      <c r="A48" s="83">
        <v>140</v>
      </c>
      <c r="B48" s="104">
        <f>VLOOKUP(A48,費率表彙總!$A$4:$B$183,2,FALSE)</f>
        <v>0.91300000000000003</v>
      </c>
      <c r="C48" s="93">
        <f t="shared" ca="1" si="0"/>
        <v>892</v>
      </c>
      <c r="D48" s="94"/>
      <c r="E48" s="94"/>
      <c r="F48" s="94">
        <f ca="1">ROUND(VLOOKUP(F$3,費率表彙總!$F$4:$G$404,2,FALSE)*$B48*$A$2,0)</f>
        <v>0</v>
      </c>
      <c r="G48" s="94">
        <f ca="1">ROUND(VLOOKUP(G$3,費率表彙總!$H$4:$I$804,2,FALSE)*$B48*$A$2,0)</f>
        <v>0</v>
      </c>
      <c r="H48" s="94">
        <f ca="1">IF(ISNA(H$56),0,ROUND(INDEX(實支實付_總保費!$B$4:$AE$183,$A48,H$56)*$A$2,0))</f>
        <v>0</v>
      </c>
      <c r="I48" s="94">
        <f ca="1">IF(ISNA(I$56),0,ROUND(INDEX(重大燒燙傷_總保費!$B$4:$AE$183,$A48,I$56)*$A$2,0))</f>
        <v>0</v>
      </c>
      <c r="J48" s="94" t="b">
        <f ca="1">IF(J$3&lt;&gt;0,MAX(1,ROUND(VLOOKUP(J$3,費率表彙總!$L$4:$O$34,2,FALSE)*$B48*$A$2,0))+MAX(1,ROUND(INDEX(海突甲門診_總保費!$B$4:$GS$183,$A48,J$56)*$A$2,0)+MAX(1,ROUND(INDEX(海突甲急診_總保費!$B$4:$GS$183,$A48,J$56)*$A$2,0),0)))</f>
        <v>0</v>
      </c>
      <c r="K48" s="94">
        <f ca="1">IF(K$3&lt;&gt;0,MAX(1,ROUND(VLOOKUP(K$3,費率表彙總!$L$4:$R$34,5,FALSE)*$B48*$A$2,0))+MAX(1,ROUND(INDEX(海突乙門診_總保費!$B$4:$GS$183,$A48,K$56)*$A$2,0)+MAX(1,ROUND(INDEX(海突乙急診_總保費!$B$4:$GS$183,$A48,K$56)*$A$2,0),0)))</f>
        <v>832</v>
      </c>
      <c r="L48" s="94">
        <f ca="1">ROUND(VLOOKUP(L$3,費率表彙總!$S$4:$T$34,2,FALSE)*$B48*$A$2,0)</f>
        <v>0</v>
      </c>
      <c r="M48" s="94">
        <f ca="1">IF(ISNA(M$3),0,ROUND(INDEX(旅遊不便費率!$B$5:$CA$184,$A48,M$3)*$A$3,0))</f>
        <v>0</v>
      </c>
      <c r="N48" s="94">
        <f ca="1">IF(ISNA(N$3),0,ROUND(INDEX(旅遊不便費率!$B$5:$CA$184,$A48,N$3)*$A$3,0))</f>
        <v>0</v>
      </c>
      <c r="O48" s="94">
        <f ca="1">IF(ISNA(O$3),0,ROUND(INDEX(旅遊不便費率!$B$5:$CA$184,$A48,O$3)*$A$3,0))</f>
        <v>0</v>
      </c>
      <c r="P48" s="94">
        <f ca="1">IF(ISNA(P$3),0,ROUND(INDEX(旅遊不便費率!$B$5:$CA$184,$A48,P$3)*$A$3,0))</f>
        <v>0</v>
      </c>
      <c r="Q48" s="95">
        <f t="shared" ca="1" si="1"/>
        <v>1724</v>
      </c>
      <c r="R48" s="93">
        <f t="shared" ca="1" si="2"/>
        <v>892</v>
      </c>
      <c r="S48" s="94"/>
      <c r="T48" s="94"/>
      <c r="U48" s="94">
        <f ca="1">ROUND(VLOOKUP(U$3,費率表彙總!$F$4:$G$404,2,FALSE)*$B48*$A$2,0)</f>
        <v>0</v>
      </c>
      <c r="V48" s="94">
        <f ca="1">ROUND(VLOOKUP(V$3,費率表彙總!$H$4:$I$804,2,FALSE)*$B48*$A$2,0)</f>
        <v>0</v>
      </c>
      <c r="W48" s="94">
        <f ca="1">IF(ISNA(W$56),0,ROUND(INDEX(實支實付_總保費!$B$4:$AE$183,$A48,W$56)*$A$2,0))</f>
        <v>0</v>
      </c>
      <c r="X48" s="94">
        <f ca="1">IF(ISNA(X$56),0,ROUND(INDEX(重大燒燙傷_總保費!$B$4:$AE$183,$A48,X$56)*$A$2,0))</f>
        <v>0</v>
      </c>
      <c r="Y48" s="94" t="b">
        <f ca="1">IF(Y$3&lt;&gt;0,MAX(1,ROUND(VLOOKUP(Y$3,費率表彙總!$L$4:$O$34,2,FALSE)*$B48*$A$2,0))+MAX(1,ROUND(INDEX(海突甲門診_總保費!$B$4:$GS$183,$A48,Y$56)*$A$2,0)+MAX(1,ROUND(INDEX(海突甲急診_總保費!$B$4:$GS$183,$A48,Y$56)*$A$2,0),0)))</f>
        <v>0</v>
      </c>
      <c r="Z48" s="94">
        <f ca="1">IF(Z$3&lt;&gt;0,MAX(1,ROUND(VLOOKUP(Z$3,費率表彙總!$L$4:$R$34,5,FALSE)*$B48*$A$2,0))+MAX(1,ROUND(INDEX(海突乙門診_總保費!$B$4:$GS$183,$A48,Z$56)*$A$2,0)+MAX(1,ROUND(INDEX(海突乙急診_總保費!$B$4:$GS$183,$A48,Z$56)*$A$2,0),0)))</f>
        <v>832</v>
      </c>
      <c r="AA48" s="94">
        <f ca="1">ROUND(VLOOKUP(AA$3,費率表彙總!$S$4:$T$34,2,FALSE)*$B48*$A$2,0)</f>
        <v>0</v>
      </c>
      <c r="AB48" s="94">
        <f ca="1">IF(ISNA(AB$3),0,ROUND(INDEX(旅遊不便費率!$B$5:$CA$184,$A48,AB$3)*$A$3,0))</f>
        <v>0</v>
      </c>
      <c r="AC48" s="94">
        <f ca="1">IF(ISNA(AC$3),0,ROUND(INDEX(旅遊不便費率!$B$5:$CA$184,$A48,AC$3)*$A$3,0))</f>
        <v>0</v>
      </c>
      <c r="AD48" s="94">
        <f ca="1">IF(ISNA(AD$3),0,ROUND(INDEX(旅遊不便費率!$B$5:$CA$184,$A48,AD$3)*$A$3,0))</f>
        <v>0</v>
      </c>
      <c r="AE48" s="94">
        <f ca="1">IF(ISNA(AE$3),0,ROUND(INDEX(旅遊不便費率!$B$5:$CA$184,$A48,AE$3)*$A$3,0))</f>
        <v>0</v>
      </c>
      <c r="AF48" s="95">
        <f t="shared" ca="1" si="3"/>
        <v>1724</v>
      </c>
      <c r="AG48" s="93">
        <f t="shared" ca="1" si="4"/>
        <v>1444</v>
      </c>
      <c r="AH48" s="94"/>
      <c r="AI48" s="94"/>
      <c r="AJ48" s="94">
        <f ca="1">ROUND(VLOOKUP(AJ$3,費率表彙總!$F$4:$G$404,2,FALSE)*$B48*$A$2,0)</f>
        <v>0</v>
      </c>
      <c r="AK48" s="94">
        <f ca="1">ROUND(VLOOKUP(AK$3,費率表彙總!$H$4:$I$804,2,FALSE)*$B48*$A$2,0)</f>
        <v>0</v>
      </c>
      <c r="AL48" s="94">
        <f ca="1">IF(ISNA(AL$56),0,ROUND(INDEX(實支實付_總保費!$B$4:$AE$183,$A48,AL$56)*$A$2,0))</f>
        <v>0</v>
      </c>
      <c r="AM48" s="94">
        <f ca="1">IF(ISNA(AM$56),0,ROUND(INDEX(重大燒燙傷_總保費!$B$4:$AE$183,$A48,AM$56)*$A$2,0))</f>
        <v>0</v>
      </c>
      <c r="AN48" s="94" t="b">
        <f ca="1">IF(AN$3&lt;&gt;0,MAX(1,ROUND(VLOOKUP(AN$3,費率表彙總!$L$4:$O$34,2,FALSE)*$B48*$A$2,0))+MAX(1,ROUND(INDEX(海突甲門診_總保費!$B$4:$GS$183,$A48,AN$56)*$A$2,0)+MAX(1,ROUND(INDEX(海突甲急診_總保費!$B$4:$GS$183,$A48,AN$56)*$A$2,0),0)))</f>
        <v>0</v>
      </c>
      <c r="AO48" s="94">
        <f ca="1">IF(AO$3&lt;&gt;0,MAX(1,ROUND(VLOOKUP(AO$3,費率表彙總!$L$4:$R$34,5,FALSE)*$B48*$A$2,0))+MAX(1,ROUND(INDEX(海突乙門診_總保費!$B$4:$GS$183,$A48,AO$56)*$A$2,0)+MAX(1,ROUND(INDEX(海突乙急診_總保費!$B$4:$GS$183,$A48,AO$56)*$A$2,0),0)))</f>
        <v>1346</v>
      </c>
      <c r="AP48" s="94">
        <f ca="1">ROUND(VLOOKUP(AP$3,費率表彙總!$S$4:$T$34,2,FALSE)*$B48*$A$2,0)</f>
        <v>0</v>
      </c>
      <c r="AQ48" s="94">
        <f ca="1">IF(ISNA(AQ$3),0,ROUND(INDEX(旅遊不便費率!$B$5:$CA$184,$A48,AQ$3)*$A$3,0))</f>
        <v>0</v>
      </c>
      <c r="AR48" s="94">
        <f ca="1">IF(ISNA(AR$3),0,ROUND(INDEX(旅遊不便費率!$B$5:$CA$184,$A48,AR$3)*$A$3,0))</f>
        <v>0</v>
      </c>
      <c r="AS48" s="94">
        <f ca="1">IF(ISNA(AS$3),0,ROUND(INDEX(旅遊不便費率!$B$5:$CA$184,$A48,AS$3)*$A$3,0))</f>
        <v>0</v>
      </c>
      <c r="AT48" s="94">
        <f ca="1">IF(ISNA(AT$3),0,ROUND(INDEX(旅遊不便費率!$B$5:$CA$184,$A48,AT$3)*$A$3,0))</f>
        <v>0</v>
      </c>
      <c r="AU48" s="95">
        <f t="shared" ca="1" si="5"/>
        <v>2790</v>
      </c>
      <c r="AV48" s="93">
        <f t="shared" ca="1" si="6"/>
        <v>2225</v>
      </c>
      <c r="AW48" s="94"/>
      <c r="AX48" s="94"/>
      <c r="AY48" s="94">
        <f ca="1">ROUND(VLOOKUP(AY$3,費率表彙總!$F$4:$G$404,2,FALSE)*$B48*$A$2,0)</f>
        <v>0</v>
      </c>
      <c r="AZ48" s="94">
        <f ca="1">ROUND(VLOOKUP(AZ$3,費率表彙總!$H$4:$I$804,2,FALSE)*$B48*$A$2,0)</f>
        <v>0</v>
      </c>
      <c r="BA48" s="94">
        <f ca="1">IF(ISNA(BA$56),0,ROUND(INDEX(實支實付_總保費!$B$4:$AE$183,$A48,BA$56)*$A$2,0))</f>
        <v>0</v>
      </c>
      <c r="BB48" s="94">
        <f ca="1">IF(ISNA(BB$56),0,ROUND(INDEX(重大燒燙傷_總保費!$B$4:$AE$183,$A48,BB$56)*$A$2,0))</f>
        <v>0</v>
      </c>
      <c r="BC48" s="94" t="b">
        <f ca="1">IF(BC$3&lt;&gt;0,MAX(1,ROUND(VLOOKUP(BC$3,費率表彙總!$L$4:$O$34,2,FALSE)*$B48*$A$2,0))+MAX(1,ROUND(INDEX(海突甲門診_總保費!$B$4:$GS$183,$A48,BC$56)*$A$2,0)+MAX(1,ROUND(INDEX(海突甲急診_總保費!$B$4:$GS$183,$A48,BC$56)*$A$2,0),0)))</f>
        <v>0</v>
      </c>
      <c r="BD48" s="94">
        <f ca="1">IF(BD$3&lt;&gt;0,MAX(1,ROUND(VLOOKUP(BD$3,費率表彙總!$L$4:$R$34,5,FALSE)*$B48*$A$2,0))+MAX(1,ROUND(INDEX(海突乙門診_總保費!$B$4:$GS$183,$A48,BD$56)*$A$2,0)+MAX(1,ROUND(INDEX(海突乙急診_總保費!$B$4:$GS$183,$A48,BD$56)*$A$2,0),0)))</f>
        <v>2074</v>
      </c>
      <c r="BE48" s="94">
        <f ca="1">ROUND(VLOOKUP(BE$3,費率表彙總!$S$4:$T$34,2,FALSE)*$B48*$A$2,0)</f>
        <v>0</v>
      </c>
      <c r="BF48" s="94">
        <f ca="1">IF(ISNA(BF$3),0,ROUND(INDEX(旅遊不便費率!$B$5:$CA$184,$A48,BF$3)*$A$3,0))</f>
        <v>0</v>
      </c>
      <c r="BG48" s="94">
        <f ca="1">IF(ISNA(BG$3),0,ROUND(INDEX(旅遊不便費率!$B$5:$CA$184,$A48,BG$3)*$A$3,0))</f>
        <v>0</v>
      </c>
      <c r="BH48" s="94">
        <f ca="1">IF(ISNA(BH$3),0,ROUND(INDEX(旅遊不便費率!$B$5:$CA$184,$A48,BH$3)*$A$3,0))</f>
        <v>0</v>
      </c>
      <c r="BI48" s="94">
        <f ca="1">IF(ISNA(BI$3),0,ROUND(INDEX(旅遊不便費率!$B$5:$CA$184,$A48,BI$3)*$A$3,0))</f>
        <v>0</v>
      </c>
      <c r="BJ48" s="95">
        <f t="shared" ca="1" si="7"/>
        <v>4299</v>
      </c>
      <c r="BK48" s="93">
        <f t="shared" ca="1" si="8"/>
        <v>2717</v>
      </c>
      <c r="BL48" s="94"/>
      <c r="BM48" s="94"/>
      <c r="BN48" s="94">
        <f ca="1">ROUND(VLOOKUP(BN$3,費率表彙總!$F$4:$G$404,2,FALSE)*$B48*$A$2,0)</f>
        <v>0</v>
      </c>
      <c r="BO48" s="94">
        <f ca="1">ROUND(VLOOKUP(BO$3,費率表彙總!$H$4:$I$804,2,FALSE)*$B48*$A$2,0)</f>
        <v>0</v>
      </c>
      <c r="BP48" s="94">
        <f ca="1">IF(ISNA(BP$56),0,ROUND(INDEX(實支實付_總保費!$B$4:$AE$183,$A48,BP$56)*$A$2,0))</f>
        <v>0</v>
      </c>
      <c r="BQ48" s="94">
        <f ca="1">IF(ISNA(BQ$56),0,ROUND(INDEX(重大燒燙傷_總保費!$B$4:$AE$183,$A48,BQ$56)*$A$2,0))</f>
        <v>0</v>
      </c>
      <c r="BR48" s="94" t="b">
        <f ca="1">IF(BR$3&lt;&gt;0,MAX(1,ROUND(VLOOKUP(BR$3,費率表彙總!$L$4:$O$34,2,FALSE)*$B48*$A$2,0))+MAX(1,ROUND(INDEX(海突甲門診_總保費!$B$4:$GS$183,$A48,BR$56)*$A$2,0)+MAX(1,ROUND(INDEX(海突甲急診_總保費!$B$4:$GS$183,$A48,BR$56)*$A$2,0),0)))</f>
        <v>0</v>
      </c>
      <c r="BS48" s="94">
        <f ca="1">IF(BS$3&lt;&gt;0,MAX(1,ROUND(VLOOKUP(BS$3,費率表彙總!$L$4:$R$34,5,FALSE)*$B48*$A$2,0))+MAX(1,ROUND(INDEX(海突乙門診_總保費!$B$4:$GS$183,$A48,BS$56)*$A$2,0)+MAX(1,ROUND(INDEX(海突乙急診_總保費!$B$4:$GS$183,$A48,BS$56)*$A$2,0),0)))</f>
        <v>2532</v>
      </c>
      <c r="BT48" s="94">
        <f ca="1">ROUND(VLOOKUP(BT$3,費率表彙總!$S$4:$T$34,2,FALSE)*$B48*$A$2,0)</f>
        <v>0</v>
      </c>
      <c r="BU48" s="94">
        <f ca="1">IF(ISNA(BU$3),0,ROUND(INDEX(旅遊不便費率!$B$5:$CA$184,$A48,BU$3)*$A$3,0))</f>
        <v>0</v>
      </c>
      <c r="BV48" s="94">
        <f ca="1">IF(ISNA(BV$3),0,ROUND(INDEX(旅遊不便費率!$B$5:$CA$184,$A48,BV$3)*$A$3,0))</f>
        <v>0</v>
      </c>
      <c r="BW48" s="94">
        <f ca="1">IF(ISNA(BW$3),0,ROUND(INDEX(旅遊不便費率!$B$5:$CA$184,$A48,BW$3)*$A$3,0))</f>
        <v>0</v>
      </c>
      <c r="BX48" s="94">
        <f ca="1">IF(ISNA(BX$3),0,ROUND(INDEX(旅遊不便費率!$B$5:$CA$184,$A48,BX$3)*$A$3,0))</f>
        <v>0</v>
      </c>
      <c r="BY48" s="95">
        <f t="shared" ca="1" si="9"/>
        <v>5249</v>
      </c>
      <c r="BZ48" s="93">
        <f t="shared" ca="1" si="10"/>
        <v>607</v>
      </c>
      <c r="CA48" s="94"/>
      <c r="CB48" s="94"/>
      <c r="CC48" s="94">
        <f ca="1">ROUND(VLOOKUP(CC$3,費率表彙總!$F$4:$G$404,2,FALSE)*$B48*$A$2,0)</f>
        <v>0</v>
      </c>
      <c r="CD48" s="94">
        <f ca="1">ROUND(VLOOKUP(CD$3,費率表彙總!$H$4:$I$804,2,FALSE)*$B48*$A$2,0)</f>
        <v>0</v>
      </c>
      <c r="CE48" s="94">
        <f ca="1">IF(ISNA(CE$56),0,ROUND(INDEX(實支實付_總保費!$B$4:$AE$183,$A48,CE$56)*$A$2,0))</f>
        <v>102</v>
      </c>
      <c r="CF48" s="94">
        <f ca="1">IF(ISNA(CF$56),0,ROUND(INDEX(重大燒燙傷_總保費!$B$4:$AE$183,$A48,CF$56)*$A$2,0))</f>
        <v>7</v>
      </c>
      <c r="CG48" s="94" t="b">
        <f ca="1">IF(CG$3&lt;&gt;0,MAX(1,ROUND(VLOOKUP(CG$3,費率表彙總!$L$4:$O$34,2,FALSE)*$B48*$A$2,0))+MAX(1,ROUND(INDEX(海突甲門診_總保費!$B$4:$GS$183,$A48,CG$56)*$A$2,0)+MAX(1,ROUND(INDEX(海突甲急診_總保費!$B$4:$GS$183,$A48,CG$56)*$A$2,0),0)))</f>
        <v>0</v>
      </c>
      <c r="CH48" s="94" t="b">
        <f ca="1">IF(CH$3&lt;&gt;0,MAX(1,ROUND(VLOOKUP(CH$3,費率表彙總!$L$4:$R$34,5,FALSE)*$B48*$A$2,0))+MAX(1,ROUND(INDEX(海突乙門診_總保費!$B$4:$GS$183,$A48,CH$56)*$A$2,0)+MAX(1,ROUND(INDEX(海突乙急診_總保費!$B$4:$GS$183,$A48,CH$56)*$A$2,0),0)))</f>
        <v>0</v>
      </c>
      <c r="CI48" s="94">
        <f ca="1">ROUND(VLOOKUP(CI$3,費率表彙總!$S$4:$T$34,2,FALSE)*$B48*$A$2,0)</f>
        <v>0</v>
      </c>
      <c r="CJ48" s="94">
        <f ca="1">IF(ISNA(CJ$3),0,ROUND(INDEX(旅遊不便費率!$B$5:$CA$184,$A48,CJ$3)*$A$3,0))</f>
        <v>289</v>
      </c>
      <c r="CK48" s="94">
        <f ca="1">IF(ISNA(CK$3),0,ROUND(INDEX(旅遊不便費率!$B$5:$CA$184,$A48,CK$3)*$A$3,0))</f>
        <v>1464</v>
      </c>
      <c r="CL48" s="94">
        <f ca="1">IF(ISNA(CL$3),0,ROUND(INDEX(旅遊不便費率!$B$5:$CA$184,$A48,CL$3)*$A$3,0))</f>
        <v>46</v>
      </c>
      <c r="CM48" s="94">
        <f ca="1">IF(ISNA(CM$3),0,ROUND(INDEX(旅遊不便費率!$B$5:$CA$184,$A48,CM$3)*$A$3,0))</f>
        <v>185</v>
      </c>
      <c r="CN48" s="95">
        <f t="shared" ca="1" si="11"/>
        <v>2700</v>
      </c>
      <c r="CO48" s="93">
        <f t="shared" ca="1" si="12"/>
        <v>892</v>
      </c>
      <c r="CP48" s="94"/>
      <c r="CQ48" s="94"/>
      <c r="CR48" s="94">
        <f ca="1">ROUND(VLOOKUP(CR$3,費率表彙總!$F$4:$G$404,2,FALSE)*$B48*$A$2,0)</f>
        <v>0</v>
      </c>
      <c r="CS48" s="94">
        <f ca="1">ROUND(VLOOKUP(CS$3,費率表彙總!$H$4:$I$804,2,FALSE)*$B48*$A$2,0)</f>
        <v>0</v>
      </c>
      <c r="CT48" s="94">
        <f ca="1">IF(ISNA(CT$56),0,ROUND(INDEX(實支實付_總保費!$B$4:$AE$183,$A48,CT$56)*$A$2,0))</f>
        <v>102</v>
      </c>
      <c r="CU48" s="94">
        <f ca="1">IF(ISNA(CU$56),0,ROUND(INDEX(重大燒燙傷_總保費!$B$4:$AE$183,$A48,CU$56)*$A$2,0))</f>
        <v>7</v>
      </c>
      <c r="CV48" s="94" t="b">
        <f ca="1">IF(CV$3&lt;&gt;0,MAX(1,ROUND(VLOOKUP(CV$3,費率表彙總!$L$4:$O$34,2,FALSE)*$B48*$A$2,0))+MAX(1,ROUND(INDEX(海突甲門診_總保費!$B$4:$GS$183,$A48,CV$56)*$A$2,0)+MAX(1,ROUND(INDEX(海突甲急診_總保費!$B$4:$GS$183,$A48,CV$56)*$A$2,0),0)))</f>
        <v>0</v>
      </c>
      <c r="CW48" s="94" t="b">
        <f ca="1">IF(CW$3&lt;&gt;0,MAX(1,ROUND(VLOOKUP(CW$3,費率表彙總!$L$4:$R$34,5,FALSE)*$B48*$A$2,0))+MAX(1,ROUND(INDEX(海突乙門診_總保費!$B$4:$GS$183,$A48,CW$56)*$A$2,0)+MAX(1,ROUND(INDEX(海突乙急診_總保費!$B$4:$GS$183,$A48,CW$56)*$A$2,0),0)))</f>
        <v>0</v>
      </c>
      <c r="CX48" s="94">
        <f ca="1">ROUND(VLOOKUP(CX$3,費率表彙總!$S$4:$T$34,2,FALSE)*$B48*$A$2,0)</f>
        <v>0</v>
      </c>
      <c r="CY48" s="94">
        <f ca="1">IF(ISNA(CY$3),0,ROUND(INDEX(旅遊不便費率!$B$5:$CA$184,$A48,CY$3)*$A$3,0))</f>
        <v>289</v>
      </c>
      <c r="CZ48" s="94">
        <f ca="1">IF(ISNA(CZ$3),0,ROUND(INDEX(旅遊不便費率!$B$5:$CA$184,$A48,CZ$3)*$A$3,0))</f>
        <v>1464</v>
      </c>
      <c r="DA48" s="94">
        <f ca="1">IF(ISNA(DA$3),0,ROUND(INDEX(旅遊不便費率!$B$5:$CA$184,$A48,DA$3)*$A$3,0))</f>
        <v>46</v>
      </c>
      <c r="DB48" s="94">
        <f ca="1">IF(ISNA(DB$3),0,ROUND(INDEX(旅遊不便費率!$B$5:$CA$184,$A48,DB$3)*$A$3,0))</f>
        <v>185</v>
      </c>
      <c r="DC48" s="95">
        <f t="shared" ca="1" si="13"/>
        <v>2985</v>
      </c>
      <c r="DD48" s="93">
        <f t="shared" ca="1" si="14"/>
        <v>1444</v>
      </c>
      <c r="DE48" s="94"/>
      <c r="DF48" s="94"/>
      <c r="DG48" s="94">
        <f ca="1">ROUND(VLOOKUP(DG$3,費率表彙總!$F$4:$G$404,2,FALSE)*$B48*$A$2,0)</f>
        <v>0</v>
      </c>
      <c r="DH48" s="94">
        <f ca="1">ROUND(VLOOKUP(DH$3,費率表彙總!$H$4:$I$804,2,FALSE)*$B48*$A$2,0)</f>
        <v>0</v>
      </c>
      <c r="DI48" s="94">
        <f ca="1">IF(ISNA(DI$56),0,ROUND(INDEX(實支實付_總保費!$B$4:$AE$183,$A48,DI$56)*$A$2,0))</f>
        <v>102</v>
      </c>
      <c r="DJ48" s="94">
        <f ca="1">IF(ISNA(DJ$56),0,ROUND(INDEX(重大燒燙傷_總保費!$B$4:$AE$183,$A48,DJ$56)*$A$2,0))</f>
        <v>7</v>
      </c>
      <c r="DK48" s="94" t="b">
        <f ca="1">IF(DK$3&lt;&gt;0,MAX(1,ROUND(VLOOKUP(DK$3,費率表彙總!$L$4:$O$34,2,FALSE)*$B48*$A$2,0))+MAX(1,ROUND(INDEX(海突甲門診_總保費!$B$4:$GS$183,$A48,DK$56)*$A$2,0)+MAX(1,ROUND(INDEX(海突甲急診_總保費!$B$4:$GS$183,$A48,DK$56)*$A$2,0),0)))</f>
        <v>0</v>
      </c>
      <c r="DL48" s="94" t="b">
        <f ca="1">IF(DL$3&lt;&gt;0,MAX(1,ROUND(VLOOKUP(DL$3,費率表彙總!$L$4:$R$34,5,FALSE)*$B48*$A$2,0))+MAX(1,ROUND(INDEX(海突乙門診_總保費!$B$4:$GS$183,$A48,DL$56)*$A$2,0)+MAX(1,ROUND(INDEX(海突乙急診_總保費!$B$4:$GS$183,$A48,DL$56)*$A$2,0),0)))</f>
        <v>0</v>
      </c>
      <c r="DM48" s="94">
        <f ca="1">ROUND(VLOOKUP(DM$3,費率表彙總!$S$4:$T$34,2,FALSE)*$B48*$A$2,0)</f>
        <v>0</v>
      </c>
      <c r="DN48" s="94">
        <f ca="1">IF(ISNA(DN$3),0,ROUND(INDEX(旅遊不便費率!$B$5:$CA$184,$A48,DN$3)*$A$3,0))</f>
        <v>289</v>
      </c>
      <c r="DO48" s="94">
        <f ca="1">IF(ISNA(DO$3),0,ROUND(INDEX(旅遊不便費率!$B$5:$CA$184,$A48,DO$3)*$A$3,0))</f>
        <v>1464</v>
      </c>
      <c r="DP48" s="94">
        <f ca="1">IF(ISNA(DP$3),0,ROUND(INDEX(旅遊不便費率!$B$5:$CA$184,$A48,DP$3)*$A$3,0))</f>
        <v>46</v>
      </c>
      <c r="DQ48" s="94">
        <f ca="1">IF(ISNA(DQ$3),0,ROUND(INDEX(旅遊不便費率!$B$5:$CA$184,$A48,DQ$3)*$A$3,0))</f>
        <v>185</v>
      </c>
      <c r="DR48" s="95">
        <f t="shared" ca="1" si="15"/>
        <v>3537</v>
      </c>
      <c r="DS48" s="93">
        <f t="shared" ca="1" si="16"/>
        <v>2225</v>
      </c>
      <c r="DT48" s="94"/>
      <c r="DU48" s="94"/>
      <c r="DV48" s="94">
        <f ca="1">ROUND(VLOOKUP(DV$3,費率表彙總!$F$4:$G$404,2,FALSE)*$B48*$A$2,0)</f>
        <v>0</v>
      </c>
      <c r="DW48" s="94">
        <f ca="1">ROUND(VLOOKUP(DW$3,費率表彙總!$H$4:$I$804,2,FALSE)*$B48*$A$2,0)</f>
        <v>0</v>
      </c>
      <c r="DX48" s="94">
        <f ca="1">IF(ISNA(DX$56),0,ROUND(INDEX(實支實付_總保費!$B$4:$AE$183,$A48,DX$56)*$A$2,0))</f>
        <v>102</v>
      </c>
      <c r="DY48" s="94">
        <f ca="1">IF(ISNA(DY$56),0,ROUND(INDEX(重大燒燙傷_總保費!$B$4:$AE$183,$A48,DY$56)*$A$2,0))</f>
        <v>7</v>
      </c>
      <c r="DZ48" s="94" t="b">
        <f ca="1">IF(DZ$3&lt;&gt;0,MAX(1,ROUND(VLOOKUP(DZ$3,費率表彙總!$L$4:$O$34,2,FALSE)*$B48*$A$2,0))+MAX(1,ROUND(INDEX(海突甲門診_總保費!$B$4:$GS$183,$A48,DZ$56)*$A$2,0)+MAX(1,ROUND(INDEX(海突甲急診_總保費!$B$4:$GS$183,$A48,DZ$56)*$A$2,0),0)))</f>
        <v>0</v>
      </c>
      <c r="EA48" s="94" t="b">
        <f ca="1">IF(EA$3&lt;&gt;0,MAX(1,ROUND(VLOOKUP(EA$3,費率表彙總!$L$4:$R$34,5,FALSE)*$B48*$A$2,0))+MAX(1,ROUND(INDEX(海突乙門診_總保費!$B$4:$GS$183,$A48,EA$56)*$A$2,0)+MAX(1,ROUND(INDEX(海突乙急診_總保費!$B$4:$GS$183,$A48,EA$56)*$A$2,0),0)))</f>
        <v>0</v>
      </c>
      <c r="EB48" s="94">
        <f ca="1">ROUND(VLOOKUP(EB$3,費率表彙總!$S$4:$T$34,2,FALSE)*$B48*$A$2,0)</f>
        <v>0</v>
      </c>
      <c r="EC48" s="94">
        <f ca="1">IF(ISNA(EC$3),0,ROUND(INDEX(旅遊不便費率!$B$5:$CA$184,$A48,EC$3)*$A$3,0))</f>
        <v>289</v>
      </c>
      <c r="ED48" s="94">
        <f ca="1">IF(ISNA(ED$3),0,ROUND(INDEX(旅遊不便費率!$B$5:$CA$184,$A48,ED$3)*$A$3,0))</f>
        <v>1464</v>
      </c>
      <c r="EE48" s="94">
        <f ca="1">IF(ISNA(EE$3),0,ROUND(INDEX(旅遊不便費率!$B$5:$CA$184,$A48,EE$3)*$A$3,0))</f>
        <v>46</v>
      </c>
      <c r="EF48" s="94">
        <f ca="1">IF(ISNA(EF$3),0,ROUND(INDEX(旅遊不便費率!$B$5:$CA$184,$A48,EF$3)*$A$3,0))</f>
        <v>185</v>
      </c>
      <c r="EG48" s="95">
        <f t="shared" ca="1" si="17"/>
        <v>4318</v>
      </c>
      <c r="EH48" s="93">
        <f t="shared" ca="1" si="18"/>
        <v>2717</v>
      </c>
      <c r="EI48" s="94"/>
      <c r="EJ48" s="94"/>
      <c r="EK48" s="94">
        <f ca="1">ROUND(VLOOKUP(EK$3,費率表彙總!$F$4:$G$404,2,FALSE)*$B48*$A$2,0)</f>
        <v>0</v>
      </c>
      <c r="EL48" s="94">
        <f ca="1">ROUND(VLOOKUP(EL$3,費率表彙總!$H$4:$I$804,2,FALSE)*$B48*$A$2,0)</f>
        <v>0</v>
      </c>
      <c r="EM48" s="94">
        <f ca="1">IF(ISNA(EM$56),0,ROUND(INDEX(實支實付_總保費!$B$4:$AE$183,$A48,EM$56)*$A$2,0))</f>
        <v>102</v>
      </c>
      <c r="EN48" s="94">
        <f ca="1">IF(ISNA(EN$56),0,ROUND(INDEX(重大燒燙傷_總保費!$B$4:$AE$183,$A48,EN$56)*$A$2,0))</f>
        <v>7</v>
      </c>
      <c r="EO48" s="94" t="b">
        <f ca="1">IF(EO$3&lt;&gt;0,MAX(1,ROUND(VLOOKUP(EO$3,費率表彙總!$L$4:$O$34,2,FALSE)*$B48*$A$2,0))+MAX(1,ROUND(INDEX(海突甲門診_總保費!$B$4:$GS$183,$A48,EO$56)*$A$2,0)+MAX(1,ROUND(INDEX(海突甲急診_總保費!$B$4:$GS$183,$A48,EO$56)*$A$2,0),0)))</f>
        <v>0</v>
      </c>
      <c r="EP48" s="94" t="b">
        <f ca="1">IF(EP$3&lt;&gt;0,MAX(1,ROUND(VLOOKUP(EP$3,費率表彙總!$L$4:$R$34,5,FALSE)*$B48*$A$2,0))+MAX(1,ROUND(INDEX(海突乙門診_總保費!$B$4:$GS$183,$A48,EP$56)*$A$2,0)+MAX(1,ROUND(INDEX(海突乙急診_總保費!$B$4:$GS$183,$A48,EP$56)*$A$2,0),0)))</f>
        <v>0</v>
      </c>
      <c r="EQ48" s="94">
        <f ca="1">ROUND(VLOOKUP(EQ$3,費率表彙總!$S$4:$T$34,2,FALSE)*$B48*$A$2,0)</f>
        <v>0</v>
      </c>
      <c r="ER48" s="94">
        <f ca="1">IF(ISNA(ER$3),0,ROUND(INDEX(旅遊不便費率!$B$5:$CA$184,$A48,ER$3)*$A$3,0))</f>
        <v>289</v>
      </c>
      <c r="ES48" s="94">
        <f ca="1">IF(ISNA(ES$3),0,ROUND(INDEX(旅遊不便費率!$B$5:$CA$184,$A48,ES$3)*$A$3,0))</f>
        <v>1464</v>
      </c>
      <c r="ET48" s="94">
        <f ca="1">IF(ISNA(ET$3),0,ROUND(INDEX(旅遊不便費率!$B$5:$CA$184,$A48,ET$3)*$A$3,0))</f>
        <v>46</v>
      </c>
      <c r="EU48" s="94">
        <f ca="1">IF(ISNA(EU$3),0,ROUND(INDEX(旅遊不便費率!$B$5:$CA$184,$A48,EU$3)*$A$3,0))</f>
        <v>185</v>
      </c>
      <c r="EV48" s="95">
        <f t="shared" ca="1" si="19"/>
        <v>4810</v>
      </c>
      <c r="EW48" s="93">
        <f t="shared" ca="1" si="20"/>
        <v>1971</v>
      </c>
      <c r="EX48" s="94"/>
      <c r="EY48" s="94"/>
      <c r="EZ48" s="94">
        <f ca="1">ROUND(VLOOKUP(EZ$3,費率表彙總!$F$4:$G$404,2,FALSE)*$B48*$A$2,0)</f>
        <v>0</v>
      </c>
      <c r="FA48" s="94">
        <f ca="1">ROUND(VLOOKUP(FA$3,費率表彙總!$H$4:$I$804,2,FALSE)*$B48*$A$2,0)</f>
        <v>0</v>
      </c>
      <c r="FB48" s="94">
        <f ca="1">IF(ISNA(FB$56),0,ROUND(INDEX(實支實付_總保費!$B$4:$AE$183,$A48,FB$56)*$A$2,0))</f>
        <v>1304</v>
      </c>
      <c r="FC48" s="94">
        <f ca="1">IF(ISNA(FC$56),0,ROUND(INDEX(重大燒燙傷_總保費!$B$4:$AE$183,$A48,FC$56)*$A$2,0))</f>
        <v>86</v>
      </c>
      <c r="FD48" s="94" t="b">
        <f ca="1">IF(FD$3&lt;&gt;0,MAX(1,ROUND(VLOOKUP(FD$3,費率表彙總!$L$4:$O$34,2,FALSE)*$B48*$A$2,0))+MAX(1,ROUND(INDEX(海突甲門診_總保費!$B$4:$GS$183,$A48,FD$56)*$A$2,0)+MAX(1,ROUND(INDEX(海突甲急診_總保費!$B$4:$GS$183,$A48,FD$56)*$A$2,0),0)))</f>
        <v>0</v>
      </c>
      <c r="FE48" s="94">
        <f ca="1">IF(FE$3&lt;&gt;0,MAX(1,ROUND(VLOOKUP(FE$3,費率表彙總!$L$4:$R$34,5,FALSE)*$B48*$A$2,0))+MAX(1,ROUND(INDEX(海突乙門診_總保費!$B$4:$GS$183,$A48,FE$56)*$A$2,0)+MAX(1,ROUND(INDEX(海突乙急診_總保費!$B$4:$GS$183,$A48,FE$56)*$A$2,0),0)))</f>
        <v>3035</v>
      </c>
      <c r="FF48" s="94">
        <f ca="1">ROUND(VLOOKUP(FF$3,費率表彙總!$S$4:$T$34,2,FALSE)*$B48*$A$2,0)</f>
        <v>0</v>
      </c>
      <c r="FG48" s="94">
        <f ca="1">IF(ISNA(FG$3),0,ROUND(INDEX(旅遊不便費率!$B$5:$CA$184,$A48,FG$3)*$A$3,0))</f>
        <v>289</v>
      </c>
      <c r="FH48" s="94">
        <f ca="1">IF(ISNA(FH$3),0,ROUND(INDEX(旅遊不便費率!$B$5:$CA$184,$A48,FH$3)*$A$3,0))</f>
        <v>2287</v>
      </c>
      <c r="FI48" s="94">
        <f ca="1">IF(ISNA(FI$3),0,ROUND(INDEX(旅遊不便費率!$B$5:$CA$184,$A48,FI$3)*$A$3,0))</f>
        <v>108</v>
      </c>
      <c r="FJ48" s="94">
        <f ca="1">IF(ISNA(FJ$3),0,ROUND(INDEX(旅遊不便費率!$B$5:$CA$184,$A48,FJ$3)*$A$3,0))</f>
        <v>354</v>
      </c>
      <c r="FK48" s="95">
        <f t="shared" ca="1" si="21"/>
        <v>9434</v>
      </c>
      <c r="FL48" s="93">
        <f t="shared" ca="1" si="22"/>
        <v>892</v>
      </c>
      <c r="FM48" s="94"/>
      <c r="FN48" s="94"/>
      <c r="FO48" s="94">
        <f ca="1">ROUND(VLOOKUP(FO$3,費率表彙總!$F$4:$G$404,2,FALSE)*$B48*$A$2,0)</f>
        <v>0</v>
      </c>
      <c r="FP48" s="94">
        <f ca="1">ROUND(VLOOKUP(FP$3,費率表彙總!$H$4:$I$804,2,FALSE)*$B48*$A$2,0)</f>
        <v>0</v>
      </c>
      <c r="FQ48" s="94">
        <f ca="1">IF(ISNA(FQ$56),0,ROUND(INDEX(實支實付_總保費!$B$4:$AE$183,$A48,FQ$56)*$A$2,0))</f>
        <v>283</v>
      </c>
      <c r="FR48" s="94">
        <f ca="1">IF(ISNA(FR$56),0,ROUND(INDEX(重大燒燙傷_總保費!$B$4:$AE$183,$A48,FR$56)*$A$2,0))</f>
        <v>19</v>
      </c>
      <c r="FS48" s="94" t="b">
        <f ca="1">IF(FS$3&lt;&gt;0,MAX(1,ROUND(VLOOKUP(FS$3,費率表彙總!$L$4:$O$34,2,FALSE)*$B48*$A$2,0))+MAX(1,ROUND(INDEX(海突甲門診_總保費!$B$4:$GS$183,$A48,FS$56)*$A$2,0)+MAX(1,ROUND(INDEX(海突甲急診_總保費!$B$4:$GS$183,$A48,FS$56)*$A$2,0),0)))</f>
        <v>0</v>
      </c>
      <c r="FT48" s="94">
        <f ca="1">IF(FT$3&lt;&gt;0,MAX(1,ROUND(VLOOKUP(FT$3,費率表彙總!$L$4:$R$34,5,FALSE)*$B48*$A$2,0))+MAX(1,ROUND(INDEX(海突乙門診_總保費!$B$4:$GS$183,$A48,FT$56)*$A$2,0)+MAX(1,ROUND(INDEX(海突乙急診_總保費!$B$4:$GS$183,$A48,FT$56)*$A$2,0),0)))</f>
        <v>1591</v>
      </c>
      <c r="FU48" s="94">
        <f ca="1">ROUND(VLOOKUP(FU$3,費率表彙總!$S$4:$T$34,2,FALSE)*$B48*$A$2,0)</f>
        <v>0</v>
      </c>
      <c r="FV48" s="94">
        <f ca="1">IF(ISNA(FV$3),0,ROUND(INDEX(旅遊不便費率!$B$5:$CA$184,$A48,FV$3)*$A$3,0))</f>
        <v>289</v>
      </c>
      <c r="FW48" s="94">
        <f ca="1">IF(ISNA(FW$3),0,ROUND(INDEX(旅遊不便費率!$B$5:$CA$184,$A48,FW$3)*$A$3,0))</f>
        <v>2287</v>
      </c>
      <c r="FX48" s="94">
        <f ca="1">IF(ISNA(FX$3),0,ROUND(INDEX(旅遊不便費率!$B$5:$CA$184,$A48,FX$3)*$A$3,0))</f>
        <v>108</v>
      </c>
      <c r="FY48" s="94">
        <f ca="1">IF(ISNA(FY$3),0,ROUND(INDEX(旅遊不便費率!$B$5:$CA$184,$A48,FY$3)*$A$3,0))</f>
        <v>354</v>
      </c>
      <c r="FZ48" s="95">
        <f t="shared" ca="1" si="23"/>
        <v>5823</v>
      </c>
      <c r="GA48" s="93">
        <f t="shared" ca="1" si="24"/>
        <v>1444</v>
      </c>
      <c r="GB48" s="94"/>
      <c r="GC48" s="94"/>
      <c r="GD48" s="94">
        <f ca="1">ROUND(VLOOKUP(GD$3,費率表彙總!$F$4:$G$404,2,FALSE)*$B48*$A$2,0)</f>
        <v>0</v>
      </c>
      <c r="GE48" s="94">
        <f ca="1">ROUND(VLOOKUP(GE$3,費率表彙總!$H$4:$I$804,2,FALSE)*$B48*$A$2,0)</f>
        <v>0</v>
      </c>
      <c r="GF48" s="94">
        <f ca="1">IF(ISNA(GF$56),0,ROUND(INDEX(實支實付_總保費!$B$4:$AE$183,$A48,GF$56)*$A$2,0))</f>
        <v>459</v>
      </c>
      <c r="GG48" s="94">
        <f ca="1">IF(ISNA(GG$56),0,ROUND(INDEX(重大燒燙傷_總保費!$B$4:$AE$183,$A48,GG$56)*$A$2,0))</f>
        <v>30</v>
      </c>
      <c r="GH48" s="94" t="b">
        <f ca="1">IF(GH$3&lt;&gt;0,MAX(1,ROUND(VLOOKUP(GH$3,費率表彙總!$L$4:$O$34,2,FALSE)*$B48*$A$2,0))+MAX(1,ROUND(INDEX(海突甲門診_總保費!$B$4:$GS$183,$A48,GH$56)*$A$2,0)+MAX(1,ROUND(INDEX(海突甲急診_總保費!$B$4:$GS$183,$A48,GH$56)*$A$2,0),0)))</f>
        <v>0</v>
      </c>
      <c r="GI48" s="94">
        <f ca="1">IF(GI$3&lt;&gt;0,MAX(1,ROUND(VLOOKUP(GI$3,費率表彙總!$L$4:$R$34,5,FALSE)*$B48*$A$2,0))+MAX(1,ROUND(INDEX(海突乙門診_總保費!$B$4:$GS$183,$A48,GI$56)*$A$2,0)+MAX(1,ROUND(INDEX(海突乙急診_總保費!$B$4:$GS$183,$A48,GI$56)*$A$2,0),0)))</f>
        <v>2532</v>
      </c>
      <c r="GJ48" s="94">
        <f ca="1">ROUND(VLOOKUP(GJ$3,費率表彙總!$S$4:$T$34,2,FALSE)*$B48*$A$2,0)</f>
        <v>0</v>
      </c>
      <c r="GK48" s="94">
        <f ca="1">IF(ISNA(GK$3),0,ROUND(INDEX(旅遊不便費率!$B$5:$CA$184,$A48,GK$3)*$A$3,0))</f>
        <v>289</v>
      </c>
      <c r="GL48" s="94">
        <f ca="1">IF(ISNA(GL$3),0,ROUND(INDEX(旅遊不便費率!$B$5:$CA$184,$A48,GL$3)*$A$3,0))</f>
        <v>2287</v>
      </c>
      <c r="GM48" s="94">
        <f ca="1">IF(ISNA(GM$3),0,ROUND(INDEX(旅遊不便費率!$B$5:$CA$184,$A48,GM$3)*$A$3,0))</f>
        <v>108</v>
      </c>
      <c r="GN48" s="94">
        <f ca="1">IF(ISNA(GN$3),0,ROUND(INDEX(旅遊不便費率!$B$5:$CA$184,$A48,GN$3)*$A$3,0))</f>
        <v>354</v>
      </c>
      <c r="GO48" s="95">
        <f t="shared" ca="1" si="25"/>
        <v>7503</v>
      </c>
      <c r="GP48" s="93">
        <f t="shared" ca="1" si="26"/>
        <v>1444</v>
      </c>
      <c r="GQ48" s="94"/>
      <c r="GR48" s="94"/>
      <c r="GS48" s="94">
        <f ca="1">ROUND(VLOOKUP(GS$3,費率表彙總!$F$4:$G$404,2,FALSE)*$B48*$A$2,0)</f>
        <v>0</v>
      </c>
      <c r="GT48" s="94">
        <f ca="1">ROUND(VLOOKUP(GT$3,費率表彙總!$H$4:$I$804,2,FALSE)*$B48*$A$2,0)</f>
        <v>0</v>
      </c>
      <c r="GU48" s="94">
        <f ca="1">IF(ISNA(GU$56),0,ROUND(INDEX(實支實付_總保費!$B$4:$AE$183,$A48,GU$56)*$A$2,0))</f>
        <v>863</v>
      </c>
      <c r="GV48" s="94">
        <f ca="1">IF(ISNA(GV$56),0,ROUND(INDEX(重大燒燙傷_總保費!$B$4:$AE$183,$A48,GV$56)*$A$2,0))</f>
        <v>57</v>
      </c>
      <c r="GW48" s="94" t="b">
        <f ca="1">IF(GW$3&lt;&gt;0,MAX(1,ROUND(VLOOKUP(GW$3,費率表彙總!$L$4:$O$34,2,FALSE)*$B48*$A$2,0))+MAX(1,ROUND(INDEX(海突甲門診_總保費!$B$4:$GS$183,$A48,GW$56)*$A$2,0)+MAX(1,ROUND(INDEX(海突甲急診_總保費!$B$4:$GS$183,$A48,GW$56)*$A$2,0),0)))</f>
        <v>0</v>
      </c>
      <c r="GX48" s="94">
        <f ca="1">IF(GX$3&lt;&gt;0,MAX(1,ROUND(VLOOKUP(GX$3,費率表彙總!$L$4:$R$34,5,FALSE)*$B48*$A$2,0))+MAX(1,ROUND(INDEX(海突乙門診_總保費!$B$4:$GS$183,$A48,GX$56)*$A$2,0)+MAX(1,ROUND(INDEX(海突乙急診_總保費!$B$4:$GS$183,$A48,GX$56)*$A$2,0),0)))</f>
        <v>1591</v>
      </c>
      <c r="GY48" s="94">
        <f ca="1">ROUND(VLOOKUP(GY$3,費率表彙總!$S$4:$T$34,2,FALSE)*$B48*$A$2,0)</f>
        <v>0</v>
      </c>
      <c r="GZ48" s="94">
        <f ca="1">IF(ISNA(GZ$3),0,ROUND(INDEX(旅遊不便費率!$B$5:$CA$184,$A48,GZ$3)*$A$3,0))</f>
        <v>289</v>
      </c>
      <c r="HA48" s="94">
        <f ca="1">IF(ISNA(HA$3),0,ROUND(INDEX(旅遊不便費率!$B$5:$CA$184,$A48,HA$3)*$A$3,0))</f>
        <v>2287</v>
      </c>
      <c r="HB48" s="94">
        <f ca="1">IF(ISNA(HB$3),0,ROUND(INDEX(旅遊不便費率!$B$5:$CA$184,$A48,HB$3)*$A$3,0))</f>
        <v>108</v>
      </c>
      <c r="HC48" s="94">
        <f ca="1">IF(ISNA(HC$3),0,ROUND(INDEX(旅遊不便費率!$B$5:$CA$184,$A48,HC$3)*$A$3,0))</f>
        <v>354</v>
      </c>
      <c r="HD48" s="95">
        <f t="shared" ca="1" si="27"/>
        <v>6993</v>
      </c>
      <c r="HE48" s="93">
        <f t="shared" ca="1" si="28"/>
        <v>1444</v>
      </c>
      <c r="HF48" s="94"/>
      <c r="HG48" s="94"/>
      <c r="HH48" s="94">
        <f ca="1">ROUND(VLOOKUP(HH$3,費率表彙總!$F$4:$G$404,2,FALSE)*$B48*$A$2,0)</f>
        <v>0</v>
      </c>
      <c r="HI48" s="94">
        <f ca="1">ROUND(VLOOKUP(HI$3,費率表彙總!$H$4:$I$804,2,FALSE)*$B48*$A$2,0)</f>
        <v>0</v>
      </c>
      <c r="HJ48" s="94">
        <f ca="1">IF(ISNA(HJ$56),0,ROUND(INDEX(實支實付_總保費!$B$4:$AE$183,$A48,HJ$56)*$A$2,0))</f>
        <v>863</v>
      </c>
      <c r="HK48" s="94">
        <f ca="1">IF(ISNA(HK$56),0,ROUND(INDEX(重大燒燙傷_總保費!$B$4:$AE$183,$A48,HK$56)*$A$2,0))</f>
        <v>57</v>
      </c>
      <c r="HL48" s="94" t="b">
        <f ca="1">IF(HL$3&lt;&gt;0,MAX(1,ROUND(VLOOKUP(HL$3,費率表彙總!$L$4:$O$34,2,FALSE)*$B48*$A$2,0))+MAX(1,ROUND(INDEX(海突甲門診_總保費!$B$4:$GS$183,$A48,HL$56)*$A$2,0)+MAX(1,ROUND(INDEX(海突甲急診_總保費!$B$4:$GS$183,$A48,HL$56)*$A$2,0),0)))</f>
        <v>0</v>
      </c>
      <c r="HM48" s="94">
        <f ca="1">IF(HM$3&lt;&gt;0,MAX(1,ROUND(VLOOKUP(HM$3,費率表彙總!$L$4:$R$34,5,FALSE)*$B48*$A$2,0))+MAX(1,ROUND(INDEX(海突乙門診_總保費!$B$4:$GS$183,$A48,HM$56)*$A$2,0)+MAX(1,ROUND(INDEX(海突乙急診_總保費!$B$4:$GS$183,$A48,HM$56)*$A$2,0),0)))</f>
        <v>1591</v>
      </c>
      <c r="HN48" s="94">
        <f ca="1">ROUND(VLOOKUP(HN$3,費率表彙總!$S$4:$T$34,2,FALSE)*$B48*$A$2,0)</f>
        <v>0</v>
      </c>
      <c r="HO48" s="94">
        <f ca="1">IF(ISNA(HO$3),0,ROUND(INDEX(旅遊不便費率!$B$5:$CA$184,$A48,HO$3)*$A$3,0))</f>
        <v>289</v>
      </c>
      <c r="HP48" s="94">
        <f ca="1">IF(ISNA(HP$3),0,ROUND(INDEX(旅遊不便費率!$B$5:$CA$184,$A48,HP$3)*$A$3,0))</f>
        <v>2287</v>
      </c>
      <c r="HQ48" s="94">
        <f ca="1">IF(ISNA(HQ$3),0,ROUND(INDEX(旅遊不便費率!$B$5:$CA$184,$A48,HQ$3)*$A$3,0))</f>
        <v>108</v>
      </c>
      <c r="HR48" s="94">
        <f ca="1">IF(ISNA(HR$3),0,ROUND(INDEX(旅遊不便費率!$B$5:$CA$184,$A48,HR$3)*$A$3,0))</f>
        <v>354</v>
      </c>
      <c r="HS48" s="95">
        <f t="shared" ca="1" si="29"/>
        <v>6993</v>
      </c>
    </row>
    <row r="49" spans="1:227">
      <c r="A49" s="83">
        <v>150</v>
      </c>
      <c r="B49" s="104">
        <f>VLOOKUP(A49,費率表彙總!$A$4:$B$183,2,FALSE)</f>
        <v>0.94099999999999995</v>
      </c>
      <c r="C49" s="93">
        <f t="shared" ca="1" si="0"/>
        <v>920</v>
      </c>
      <c r="D49" s="94"/>
      <c r="E49" s="94"/>
      <c r="F49" s="94">
        <f ca="1">ROUND(VLOOKUP(F$3,費率表彙總!$F$4:$G$404,2,FALSE)*$B49*$A$2,0)</f>
        <v>0</v>
      </c>
      <c r="G49" s="94">
        <f ca="1">ROUND(VLOOKUP(G$3,費率表彙總!$H$4:$I$804,2,FALSE)*$B49*$A$2,0)</f>
        <v>0</v>
      </c>
      <c r="H49" s="94">
        <f ca="1">IF(ISNA(H$56),0,ROUND(INDEX(實支實付_總保費!$B$4:$AE$183,$A49,H$56)*$A$2,0))</f>
        <v>0</v>
      </c>
      <c r="I49" s="94">
        <f ca="1">IF(ISNA(I$56),0,ROUND(INDEX(重大燒燙傷_總保費!$B$4:$AE$183,$A49,I$56)*$A$2,0))</f>
        <v>0</v>
      </c>
      <c r="J49" s="94" t="b">
        <f ca="1">IF(J$3&lt;&gt;0,MAX(1,ROUND(VLOOKUP(J$3,費率表彙總!$L$4:$O$34,2,FALSE)*$B49*$A$2,0))+MAX(1,ROUND(INDEX(海突甲門診_總保費!$B$4:$GS$183,$A49,J$56)*$A$2,0)+MAX(1,ROUND(INDEX(海突甲急診_總保費!$B$4:$GS$183,$A49,J$56)*$A$2,0),0)))</f>
        <v>0</v>
      </c>
      <c r="K49" s="94">
        <f ca="1">IF(K$3&lt;&gt;0,MAX(1,ROUND(VLOOKUP(K$3,費率表彙總!$L$4:$R$34,5,FALSE)*$B49*$A$2,0))+MAX(1,ROUND(INDEX(海突乙門診_總保費!$B$4:$GS$183,$A49,K$56)*$A$2,0)+MAX(1,ROUND(INDEX(海突乙急診_總保費!$B$4:$GS$183,$A49,K$56)*$A$2,0),0)))</f>
        <v>856</v>
      </c>
      <c r="L49" s="94">
        <f ca="1">ROUND(VLOOKUP(L$3,費率表彙總!$S$4:$T$34,2,FALSE)*$B49*$A$2,0)</f>
        <v>0</v>
      </c>
      <c r="M49" s="94">
        <f ca="1">IF(ISNA(M$3),0,ROUND(INDEX(旅遊不便費率!$B$5:$CA$184,$A49,M$3)*$A$3,0))</f>
        <v>0</v>
      </c>
      <c r="N49" s="94">
        <f ca="1">IF(ISNA(N$3),0,ROUND(INDEX(旅遊不便費率!$B$5:$CA$184,$A49,N$3)*$A$3,0))</f>
        <v>0</v>
      </c>
      <c r="O49" s="94">
        <f ca="1">IF(ISNA(O$3),0,ROUND(INDEX(旅遊不便費率!$B$5:$CA$184,$A49,O$3)*$A$3,0))</f>
        <v>0</v>
      </c>
      <c r="P49" s="94">
        <f ca="1">IF(ISNA(P$3),0,ROUND(INDEX(旅遊不便費率!$B$5:$CA$184,$A49,P$3)*$A$3,0))</f>
        <v>0</v>
      </c>
      <c r="Q49" s="95">
        <f t="shared" ca="1" si="1"/>
        <v>1776</v>
      </c>
      <c r="R49" s="93">
        <f t="shared" ca="1" si="2"/>
        <v>920</v>
      </c>
      <c r="S49" s="94"/>
      <c r="T49" s="94"/>
      <c r="U49" s="94">
        <f ca="1">ROUND(VLOOKUP(U$3,費率表彙總!$F$4:$G$404,2,FALSE)*$B49*$A$2,0)</f>
        <v>0</v>
      </c>
      <c r="V49" s="94">
        <f ca="1">ROUND(VLOOKUP(V$3,費率表彙總!$H$4:$I$804,2,FALSE)*$B49*$A$2,0)</f>
        <v>0</v>
      </c>
      <c r="W49" s="94">
        <f ca="1">IF(ISNA(W$56),0,ROUND(INDEX(實支實付_總保費!$B$4:$AE$183,$A49,W$56)*$A$2,0))</f>
        <v>0</v>
      </c>
      <c r="X49" s="94">
        <f ca="1">IF(ISNA(X$56),0,ROUND(INDEX(重大燒燙傷_總保費!$B$4:$AE$183,$A49,X$56)*$A$2,0))</f>
        <v>0</v>
      </c>
      <c r="Y49" s="94" t="b">
        <f ca="1">IF(Y$3&lt;&gt;0,MAX(1,ROUND(VLOOKUP(Y$3,費率表彙總!$L$4:$O$34,2,FALSE)*$B49*$A$2,0))+MAX(1,ROUND(INDEX(海突甲門診_總保費!$B$4:$GS$183,$A49,Y$56)*$A$2,0)+MAX(1,ROUND(INDEX(海突甲急診_總保費!$B$4:$GS$183,$A49,Y$56)*$A$2,0),0)))</f>
        <v>0</v>
      </c>
      <c r="Z49" s="94">
        <f ca="1">IF(Z$3&lt;&gt;0,MAX(1,ROUND(VLOOKUP(Z$3,費率表彙總!$L$4:$R$34,5,FALSE)*$B49*$A$2,0))+MAX(1,ROUND(INDEX(海突乙門診_總保費!$B$4:$GS$183,$A49,Z$56)*$A$2,0)+MAX(1,ROUND(INDEX(海突乙急診_總保費!$B$4:$GS$183,$A49,Z$56)*$A$2,0),0)))</f>
        <v>856</v>
      </c>
      <c r="AA49" s="94">
        <f ca="1">ROUND(VLOOKUP(AA$3,費率表彙總!$S$4:$T$34,2,FALSE)*$B49*$A$2,0)</f>
        <v>0</v>
      </c>
      <c r="AB49" s="94">
        <f ca="1">IF(ISNA(AB$3),0,ROUND(INDEX(旅遊不便費率!$B$5:$CA$184,$A49,AB$3)*$A$3,0))</f>
        <v>0</v>
      </c>
      <c r="AC49" s="94">
        <f ca="1">IF(ISNA(AC$3),0,ROUND(INDEX(旅遊不便費率!$B$5:$CA$184,$A49,AC$3)*$A$3,0))</f>
        <v>0</v>
      </c>
      <c r="AD49" s="94">
        <f ca="1">IF(ISNA(AD$3),0,ROUND(INDEX(旅遊不便費率!$B$5:$CA$184,$A49,AD$3)*$A$3,0))</f>
        <v>0</v>
      </c>
      <c r="AE49" s="94">
        <f ca="1">IF(ISNA(AE$3),0,ROUND(INDEX(旅遊不便費率!$B$5:$CA$184,$A49,AE$3)*$A$3,0))</f>
        <v>0</v>
      </c>
      <c r="AF49" s="95">
        <f t="shared" ca="1" si="3"/>
        <v>1776</v>
      </c>
      <c r="AG49" s="93">
        <f t="shared" ca="1" si="4"/>
        <v>1488</v>
      </c>
      <c r="AH49" s="94"/>
      <c r="AI49" s="94"/>
      <c r="AJ49" s="94">
        <f ca="1">ROUND(VLOOKUP(AJ$3,費率表彙總!$F$4:$G$404,2,FALSE)*$B49*$A$2,0)</f>
        <v>0</v>
      </c>
      <c r="AK49" s="94">
        <f ca="1">ROUND(VLOOKUP(AK$3,費率表彙總!$H$4:$I$804,2,FALSE)*$B49*$A$2,0)</f>
        <v>0</v>
      </c>
      <c r="AL49" s="94">
        <f ca="1">IF(ISNA(AL$56),0,ROUND(INDEX(實支實付_總保費!$B$4:$AE$183,$A49,AL$56)*$A$2,0))</f>
        <v>0</v>
      </c>
      <c r="AM49" s="94">
        <f ca="1">IF(ISNA(AM$56),0,ROUND(INDEX(重大燒燙傷_總保費!$B$4:$AE$183,$A49,AM$56)*$A$2,0))</f>
        <v>0</v>
      </c>
      <c r="AN49" s="94" t="b">
        <f ca="1">IF(AN$3&lt;&gt;0,MAX(1,ROUND(VLOOKUP(AN$3,費率表彙總!$L$4:$O$34,2,FALSE)*$B49*$A$2,0))+MAX(1,ROUND(INDEX(海突甲門診_總保費!$B$4:$GS$183,$A49,AN$56)*$A$2,0)+MAX(1,ROUND(INDEX(海突甲急診_總保費!$B$4:$GS$183,$A49,AN$56)*$A$2,0),0)))</f>
        <v>0</v>
      </c>
      <c r="AO49" s="94">
        <f ca="1">IF(AO$3&lt;&gt;0,MAX(1,ROUND(VLOOKUP(AO$3,費率表彙總!$L$4:$R$34,5,FALSE)*$B49*$A$2,0))+MAX(1,ROUND(INDEX(海突乙門診_總保費!$B$4:$GS$183,$A49,AO$56)*$A$2,0)+MAX(1,ROUND(INDEX(海突乙急診_總保費!$B$4:$GS$183,$A49,AO$56)*$A$2,0),0)))</f>
        <v>1387</v>
      </c>
      <c r="AP49" s="94">
        <f ca="1">ROUND(VLOOKUP(AP$3,費率表彙總!$S$4:$T$34,2,FALSE)*$B49*$A$2,0)</f>
        <v>0</v>
      </c>
      <c r="AQ49" s="94">
        <f ca="1">IF(ISNA(AQ$3),0,ROUND(INDEX(旅遊不便費率!$B$5:$CA$184,$A49,AQ$3)*$A$3,0))</f>
        <v>0</v>
      </c>
      <c r="AR49" s="94">
        <f ca="1">IF(ISNA(AR$3),0,ROUND(INDEX(旅遊不便費率!$B$5:$CA$184,$A49,AR$3)*$A$3,0))</f>
        <v>0</v>
      </c>
      <c r="AS49" s="94">
        <f ca="1">IF(ISNA(AS$3),0,ROUND(INDEX(旅遊不便費率!$B$5:$CA$184,$A49,AS$3)*$A$3,0))</f>
        <v>0</v>
      </c>
      <c r="AT49" s="94">
        <f ca="1">IF(ISNA(AT$3),0,ROUND(INDEX(旅遊不便費率!$B$5:$CA$184,$A49,AT$3)*$A$3,0))</f>
        <v>0</v>
      </c>
      <c r="AU49" s="95">
        <f t="shared" ca="1" si="5"/>
        <v>2875</v>
      </c>
      <c r="AV49" s="93">
        <f t="shared" ca="1" si="6"/>
        <v>2294</v>
      </c>
      <c r="AW49" s="94"/>
      <c r="AX49" s="94"/>
      <c r="AY49" s="94">
        <f ca="1">ROUND(VLOOKUP(AY$3,費率表彙總!$F$4:$G$404,2,FALSE)*$B49*$A$2,0)</f>
        <v>0</v>
      </c>
      <c r="AZ49" s="94">
        <f ca="1">ROUND(VLOOKUP(AZ$3,費率表彙總!$H$4:$I$804,2,FALSE)*$B49*$A$2,0)</f>
        <v>0</v>
      </c>
      <c r="BA49" s="94">
        <f ca="1">IF(ISNA(BA$56),0,ROUND(INDEX(實支實付_總保費!$B$4:$AE$183,$A49,BA$56)*$A$2,0))</f>
        <v>0</v>
      </c>
      <c r="BB49" s="94">
        <f ca="1">IF(ISNA(BB$56),0,ROUND(INDEX(重大燒燙傷_總保費!$B$4:$AE$183,$A49,BB$56)*$A$2,0))</f>
        <v>0</v>
      </c>
      <c r="BC49" s="94" t="b">
        <f ca="1">IF(BC$3&lt;&gt;0,MAX(1,ROUND(VLOOKUP(BC$3,費率表彙總!$L$4:$O$34,2,FALSE)*$B49*$A$2,0))+MAX(1,ROUND(INDEX(海突甲門診_總保費!$B$4:$GS$183,$A49,BC$56)*$A$2,0)+MAX(1,ROUND(INDEX(海突甲急診_總保費!$B$4:$GS$183,$A49,BC$56)*$A$2,0),0)))</f>
        <v>0</v>
      </c>
      <c r="BD49" s="94">
        <f ca="1">IF(BD$3&lt;&gt;0,MAX(1,ROUND(VLOOKUP(BD$3,費率表彙總!$L$4:$R$34,5,FALSE)*$B49*$A$2,0))+MAX(1,ROUND(INDEX(海突乙門診_總保費!$B$4:$GS$183,$A49,BD$56)*$A$2,0)+MAX(1,ROUND(INDEX(海突乙急診_總保費!$B$4:$GS$183,$A49,BD$56)*$A$2,0),0)))</f>
        <v>2137</v>
      </c>
      <c r="BE49" s="94">
        <f ca="1">ROUND(VLOOKUP(BE$3,費率表彙總!$S$4:$T$34,2,FALSE)*$B49*$A$2,0)</f>
        <v>0</v>
      </c>
      <c r="BF49" s="94">
        <f ca="1">IF(ISNA(BF$3),0,ROUND(INDEX(旅遊不便費率!$B$5:$CA$184,$A49,BF$3)*$A$3,0))</f>
        <v>0</v>
      </c>
      <c r="BG49" s="94">
        <f ca="1">IF(ISNA(BG$3),0,ROUND(INDEX(旅遊不便費率!$B$5:$CA$184,$A49,BG$3)*$A$3,0))</f>
        <v>0</v>
      </c>
      <c r="BH49" s="94">
        <f ca="1">IF(ISNA(BH$3),0,ROUND(INDEX(旅遊不便費率!$B$5:$CA$184,$A49,BH$3)*$A$3,0))</f>
        <v>0</v>
      </c>
      <c r="BI49" s="94">
        <f ca="1">IF(ISNA(BI$3),0,ROUND(INDEX(旅遊不便費率!$B$5:$CA$184,$A49,BI$3)*$A$3,0))</f>
        <v>0</v>
      </c>
      <c r="BJ49" s="95">
        <f t="shared" ca="1" si="7"/>
        <v>4431</v>
      </c>
      <c r="BK49" s="93">
        <f t="shared" ca="1" si="8"/>
        <v>2801</v>
      </c>
      <c r="BL49" s="94"/>
      <c r="BM49" s="94"/>
      <c r="BN49" s="94">
        <f ca="1">ROUND(VLOOKUP(BN$3,費率表彙總!$F$4:$G$404,2,FALSE)*$B49*$A$2,0)</f>
        <v>0</v>
      </c>
      <c r="BO49" s="94">
        <f ca="1">ROUND(VLOOKUP(BO$3,費率表彙總!$H$4:$I$804,2,FALSE)*$B49*$A$2,0)</f>
        <v>0</v>
      </c>
      <c r="BP49" s="94">
        <f ca="1">IF(ISNA(BP$56),0,ROUND(INDEX(實支實付_總保費!$B$4:$AE$183,$A49,BP$56)*$A$2,0))</f>
        <v>0</v>
      </c>
      <c r="BQ49" s="94">
        <f ca="1">IF(ISNA(BQ$56),0,ROUND(INDEX(重大燒燙傷_總保費!$B$4:$AE$183,$A49,BQ$56)*$A$2,0))</f>
        <v>0</v>
      </c>
      <c r="BR49" s="94" t="b">
        <f ca="1">IF(BR$3&lt;&gt;0,MAX(1,ROUND(VLOOKUP(BR$3,費率表彙總!$L$4:$O$34,2,FALSE)*$B49*$A$2,0))+MAX(1,ROUND(INDEX(海突甲門診_總保費!$B$4:$GS$183,$A49,BR$56)*$A$2,0)+MAX(1,ROUND(INDEX(海突甲急診_總保費!$B$4:$GS$183,$A49,BR$56)*$A$2,0),0)))</f>
        <v>0</v>
      </c>
      <c r="BS49" s="94">
        <f ca="1">IF(BS$3&lt;&gt;0,MAX(1,ROUND(VLOOKUP(BS$3,費率表彙總!$L$4:$R$34,5,FALSE)*$B49*$A$2,0))+MAX(1,ROUND(INDEX(海突乙門診_總保費!$B$4:$GS$183,$A49,BS$56)*$A$2,0)+MAX(1,ROUND(INDEX(海突乙急診_總保費!$B$4:$GS$183,$A49,BS$56)*$A$2,0),0)))</f>
        <v>2610</v>
      </c>
      <c r="BT49" s="94">
        <f ca="1">ROUND(VLOOKUP(BT$3,費率表彙總!$S$4:$T$34,2,FALSE)*$B49*$A$2,0)</f>
        <v>0</v>
      </c>
      <c r="BU49" s="94">
        <f ca="1">IF(ISNA(BU$3),0,ROUND(INDEX(旅遊不便費率!$B$5:$CA$184,$A49,BU$3)*$A$3,0))</f>
        <v>0</v>
      </c>
      <c r="BV49" s="94">
        <f ca="1">IF(ISNA(BV$3),0,ROUND(INDEX(旅遊不便費率!$B$5:$CA$184,$A49,BV$3)*$A$3,0))</f>
        <v>0</v>
      </c>
      <c r="BW49" s="94">
        <f ca="1">IF(ISNA(BW$3),0,ROUND(INDEX(旅遊不便費率!$B$5:$CA$184,$A49,BW$3)*$A$3,0))</f>
        <v>0</v>
      </c>
      <c r="BX49" s="94">
        <f ca="1">IF(ISNA(BX$3),0,ROUND(INDEX(旅遊不便費率!$B$5:$CA$184,$A49,BX$3)*$A$3,0))</f>
        <v>0</v>
      </c>
      <c r="BY49" s="95">
        <f t="shared" ca="1" si="9"/>
        <v>5411</v>
      </c>
      <c r="BZ49" s="93">
        <f t="shared" ca="1" si="10"/>
        <v>626</v>
      </c>
      <c r="CA49" s="94"/>
      <c r="CB49" s="94"/>
      <c r="CC49" s="94">
        <f ca="1">ROUND(VLOOKUP(CC$3,費率表彙總!$F$4:$G$404,2,FALSE)*$B49*$A$2,0)</f>
        <v>0</v>
      </c>
      <c r="CD49" s="94">
        <f ca="1">ROUND(VLOOKUP(CD$3,費率表彙總!$H$4:$I$804,2,FALSE)*$B49*$A$2,0)</f>
        <v>0</v>
      </c>
      <c r="CE49" s="94">
        <f ca="1">IF(ISNA(CE$56),0,ROUND(INDEX(實支實付_總保費!$B$4:$AE$183,$A49,CE$56)*$A$2,0))</f>
        <v>105</v>
      </c>
      <c r="CF49" s="94">
        <f ca="1">IF(ISNA(CF$56),0,ROUND(INDEX(重大燒燙傷_總保費!$B$4:$AE$183,$A49,CF$56)*$A$2,0))</f>
        <v>7</v>
      </c>
      <c r="CG49" s="94" t="b">
        <f ca="1">IF(CG$3&lt;&gt;0,MAX(1,ROUND(VLOOKUP(CG$3,費率表彙總!$L$4:$O$34,2,FALSE)*$B49*$A$2,0))+MAX(1,ROUND(INDEX(海突甲門診_總保費!$B$4:$GS$183,$A49,CG$56)*$A$2,0)+MAX(1,ROUND(INDEX(海突甲急診_總保費!$B$4:$GS$183,$A49,CG$56)*$A$2,0),0)))</f>
        <v>0</v>
      </c>
      <c r="CH49" s="94" t="b">
        <f ca="1">IF(CH$3&lt;&gt;0,MAX(1,ROUND(VLOOKUP(CH$3,費率表彙總!$L$4:$R$34,5,FALSE)*$B49*$A$2,0))+MAX(1,ROUND(INDEX(海突乙門診_總保費!$B$4:$GS$183,$A49,CH$56)*$A$2,0)+MAX(1,ROUND(INDEX(海突乙急診_總保費!$B$4:$GS$183,$A49,CH$56)*$A$2,0),0)))</f>
        <v>0</v>
      </c>
      <c r="CI49" s="94">
        <f ca="1">ROUND(VLOOKUP(CI$3,費率表彙總!$S$4:$T$34,2,FALSE)*$B49*$A$2,0)</f>
        <v>0</v>
      </c>
      <c r="CJ49" s="94">
        <f ca="1">IF(ISNA(CJ$3),0,ROUND(INDEX(旅遊不便費率!$B$5:$CA$184,$A49,CJ$3)*$A$3,0))</f>
        <v>297</v>
      </c>
      <c r="CK49" s="94">
        <f ca="1">IF(ISNA(CK$3),0,ROUND(INDEX(旅遊不便費率!$B$5:$CA$184,$A49,CK$3)*$A$3,0))</f>
        <v>1509</v>
      </c>
      <c r="CL49" s="94">
        <f ca="1">IF(ISNA(CL$3),0,ROUND(INDEX(旅遊不便費率!$B$5:$CA$184,$A49,CL$3)*$A$3,0))</f>
        <v>48</v>
      </c>
      <c r="CM49" s="94">
        <f ca="1">IF(ISNA(CM$3),0,ROUND(INDEX(旅遊不便費率!$B$5:$CA$184,$A49,CM$3)*$A$3,0))</f>
        <v>190</v>
      </c>
      <c r="CN49" s="95">
        <f t="shared" ca="1" si="11"/>
        <v>2782</v>
      </c>
      <c r="CO49" s="93">
        <f t="shared" ca="1" si="12"/>
        <v>920</v>
      </c>
      <c r="CP49" s="94"/>
      <c r="CQ49" s="94"/>
      <c r="CR49" s="94">
        <f ca="1">ROUND(VLOOKUP(CR$3,費率表彙總!$F$4:$G$404,2,FALSE)*$B49*$A$2,0)</f>
        <v>0</v>
      </c>
      <c r="CS49" s="94">
        <f ca="1">ROUND(VLOOKUP(CS$3,費率表彙總!$H$4:$I$804,2,FALSE)*$B49*$A$2,0)</f>
        <v>0</v>
      </c>
      <c r="CT49" s="94">
        <f ca="1">IF(ISNA(CT$56),0,ROUND(INDEX(實支實付_總保費!$B$4:$AE$183,$A49,CT$56)*$A$2,0))</f>
        <v>105</v>
      </c>
      <c r="CU49" s="94">
        <f ca="1">IF(ISNA(CU$56),0,ROUND(INDEX(重大燒燙傷_總保費!$B$4:$AE$183,$A49,CU$56)*$A$2,0))</f>
        <v>7</v>
      </c>
      <c r="CV49" s="94" t="b">
        <f ca="1">IF(CV$3&lt;&gt;0,MAX(1,ROUND(VLOOKUP(CV$3,費率表彙總!$L$4:$O$34,2,FALSE)*$B49*$A$2,0))+MAX(1,ROUND(INDEX(海突甲門診_總保費!$B$4:$GS$183,$A49,CV$56)*$A$2,0)+MAX(1,ROUND(INDEX(海突甲急診_總保費!$B$4:$GS$183,$A49,CV$56)*$A$2,0),0)))</f>
        <v>0</v>
      </c>
      <c r="CW49" s="94" t="b">
        <f ca="1">IF(CW$3&lt;&gt;0,MAX(1,ROUND(VLOOKUP(CW$3,費率表彙總!$L$4:$R$34,5,FALSE)*$B49*$A$2,0))+MAX(1,ROUND(INDEX(海突乙門診_總保費!$B$4:$GS$183,$A49,CW$56)*$A$2,0)+MAX(1,ROUND(INDEX(海突乙急診_總保費!$B$4:$GS$183,$A49,CW$56)*$A$2,0),0)))</f>
        <v>0</v>
      </c>
      <c r="CX49" s="94">
        <f ca="1">ROUND(VLOOKUP(CX$3,費率表彙總!$S$4:$T$34,2,FALSE)*$B49*$A$2,0)</f>
        <v>0</v>
      </c>
      <c r="CY49" s="94">
        <f ca="1">IF(ISNA(CY$3),0,ROUND(INDEX(旅遊不便費率!$B$5:$CA$184,$A49,CY$3)*$A$3,0))</f>
        <v>297</v>
      </c>
      <c r="CZ49" s="94">
        <f ca="1">IF(ISNA(CZ$3),0,ROUND(INDEX(旅遊不便費率!$B$5:$CA$184,$A49,CZ$3)*$A$3,0))</f>
        <v>1509</v>
      </c>
      <c r="DA49" s="94">
        <f ca="1">IF(ISNA(DA$3),0,ROUND(INDEX(旅遊不便費率!$B$5:$CA$184,$A49,DA$3)*$A$3,0))</f>
        <v>48</v>
      </c>
      <c r="DB49" s="94">
        <f ca="1">IF(ISNA(DB$3),0,ROUND(INDEX(旅遊不便費率!$B$5:$CA$184,$A49,DB$3)*$A$3,0))</f>
        <v>190</v>
      </c>
      <c r="DC49" s="95">
        <f t="shared" ca="1" si="13"/>
        <v>3076</v>
      </c>
      <c r="DD49" s="93">
        <f t="shared" ca="1" si="14"/>
        <v>1488</v>
      </c>
      <c r="DE49" s="94"/>
      <c r="DF49" s="94"/>
      <c r="DG49" s="94">
        <f ca="1">ROUND(VLOOKUP(DG$3,費率表彙總!$F$4:$G$404,2,FALSE)*$B49*$A$2,0)</f>
        <v>0</v>
      </c>
      <c r="DH49" s="94">
        <f ca="1">ROUND(VLOOKUP(DH$3,費率表彙總!$H$4:$I$804,2,FALSE)*$B49*$A$2,0)</f>
        <v>0</v>
      </c>
      <c r="DI49" s="94">
        <f ca="1">IF(ISNA(DI$56),0,ROUND(INDEX(實支實付_總保費!$B$4:$AE$183,$A49,DI$56)*$A$2,0))</f>
        <v>105</v>
      </c>
      <c r="DJ49" s="94">
        <f ca="1">IF(ISNA(DJ$56),0,ROUND(INDEX(重大燒燙傷_總保費!$B$4:$AE$183,$A49,DJ$56)*$A$2,0))</f>
        <v>7</v>
      </c>
      <c r="DK49" s="94" t="b">
        <f ca="1">IF(DK$3&lt;&gt;0,MAX(1,ROUND(VLOOKUP(DK$3,費率表彙總!$L$4:$O$34,2,FALSE)*$B49*$A$2,0))+MAX(1,ROUND(INDEX(海突甲門診_總保費!$B$4:$GS$183,$A49,DK$56)*$A$2,0)+MAX(1,ROUND(INDEX(海突甲急診_總保費!$B$4:$GS$183,$A49,DK$56)*$A$2,0),0)))</f>
        <v>0</v>
      </c>
      <c r="DL49" s="94" t="b">
        <f ca="1">IF(DL$3&lt;&gt;0,MAX(1,ROUND(VLOOKUP(DL$3,費率表彙總!$L$4:$R$34,5,FALSE)*$B49*$A$2,0))+MAX(1,ROUND(INDEX(海突乙門診_總保費!$B$4:$GS$183,$A49,DL$56)*$A$2,0)+MAX(1,ROUND(INDEX(海突乙急診_總保費!$B$4:$GS$183,$A49,DL$56)*$A$2,0),0)))</f>
        <v>0</v>
      </c>
      <c r="DM49" s="94">
        <f ca="1">ROUND(VLOOKUP(DM$3,費率表彙總!$S$4:$T$34,2,FALSE)*$B49*$A$2,0)</f>
        <v>0</v>
      </c>
      <c r="DN49" s="94">
        <f ca="1">IF(ISNA(DN$3),0,ROUND(INDEX(旅遊不便費率!$B$5:$CA$184,$A49,DN$3)*$A$3,0))</f>
        <v>297</v>
      </c>
      <c r="DO49" s="94">
        <f ca="1">IF(ISNA(DO$3),0,ROUND(INDEX(旅遊不便費率!$B$5:$CA$184,$A49,DO$3)*$A$3,0))</f>
        <v>1509</v>
      </c>
      <c r="DP49" s="94">
        <f ca="1">IF(ISNA(DP$3),0,ROUND(INDEX(旅遊不便費率!$B$5:$CA$184,$A49,DP$3)*$A$3,0))</f>
        <v>48</v>
      </c>
      <c r="DQ49" s="94">
        <f ca="1">IF(ISNA(DQ$3),0,ROUND(INDEX(旅遊不便費率!$B$5:$CA$184,$A49,DQ$3)*$A$3,0))</f>
        <v>190</v>
      </c>
      <c r="DR49" s="95">
        <f t="shared" ca="1" si="15"/>
        <v>3644</v>
      </c>
      <c r="DS49" s="93">
        <f t="shared" ca="1" si="16"/>
        <v>2294</v>
      </c>
      <c r="DT49" s="94"/>
      <c r="DU49" s="94"/>
      <c r="DV49" s="94">
        <f ca="1">ROUND(VLOOKUP(DV$3,費率表彙總!$F$4:$G$404,2,FALSE)*$B49*$A$2,0)</f>
        <v>0</v>
      </c>
      <c r="DW49" s="94">
        <f ca="1">ROUND(VLOOKUP(DW$3,費率表彙總!$H$4:$I$804,2,FALSE)*$B49*$A$2,0)</f>
        <v>0</v>
      </c>
      <c r="DX49" s="94">
        <f ca="1">IF(ISNA(DX$56),0,ROUND(INDEX(實支實付_總保費!$B$4:$AE$183,$A49,DX$56)*$A$2,0))</f>
        <v>105</v>
      </c>
      <c r="DY49" s="94">
        <f ca="1">IF(ISNA(DY$56),0,ROUND(INDEX(重大燒燙傷_總保費!$B$4:$AE$183,$A49,DY$56)*$A$2,0))</f>
        <v>7</v>
      </c>
      <c r="DZ49" s="94" t="b">
        <f ca="1">IF(DZ$3&lt;&gt;0,MAX(1,ROUND(VLOOKUP(DZ$3,費率表彙總!$L$4:$O$34,2,FALSE)*$B49*$A$2,0))+MAX(1,ROUND(INDEX(海突甲門診_總保費!$B$4:$GS$183,$A49,DZ$56)*$A$2,0)+MAX(1,ROUND(INDEX(海突甲急診_總保費!$B$4:$GS$183,$A49,DZ$56)*$A$2,0),0)))</f>
        <v>0</v>
      </c>
      <c r="EA49" s="94" t="b">
        <f ca="1">IF(EA$3&lt;&gt;0,MAX(1,ROUND(VLOOKUP(EA$3,費率表彙總!$L$4:$R$34,5,FALSE)*$B49*$A$2,0))+MAX(1,ROUND(INDEX(海突乙門診_總保費!$B$4:$GS$183,$A49,EA$56)*$A$2,0)+MAX(1,ROUND(INDEX(海突乙急診_總保費!$B$4:$GS$183,$A49,EA$56)*$A$2,0),0)))</f>
        <v>0</v>
      </c>
      <c r="EB49" s="94">
        <f ca="1">ROUND(VLOOKUP(EB$3,費率表彙總!$S$4:$T$34,2,FALSE)*$B49*$A$2,0)</f>
        <v>0</v>
      </c>
      <c r="EC49" s="94">
        <f ca="1">IF(ISNA(EC$3),0,ROUND(INDEX(旅遊不便費率!$B$5:$CA$184,$A49,EC$3)*$A$3,0))</f>
        <v>297</v>
      </c>
      <c r="ED49" s="94">
        <f ca="1">IF(ISNA(ED$3),0,ROUND(INDEX(旅遊不便費率!$B$5:$CA$184,$A49,ED$3)*$A$3,0))</f>
        <v>1509</v>
      </c>
      <c r="EE49" s="94">
        <f ca="1">IF(ISNA(EE$3),0,ROUND(INDEX(旅遊不便費率!$B$5:$CA$184,$A49,EE$3)*$A$3,0))</f>
        <v>48</v>
      </c>
      <c r="EF49" s="94">
        <f ca="1">IF(ISNA(EF$3),0,ROUND(INDEX(旅遊不便費率!$B$5:$CA$184,$A49,EF$3)*$A$3,0))</f>
        <v>190</v>
      </c>
      <c r="EG49" s="95">
        <f t="shared" ca="1" si="17"/>
        <v>4450</v>
      </c>
      <c r="EH49" s="93">
        <f t="shared" ca="1" si="18"/>
        <v>2801</v>
      </c>
      <c r="EI49" s="94"/>
      <c r="EJ49" s="94"/>
      <c r="EK49" s="94">
        <f ca="1">ROUND(VLOOKUP(EK$3,費率表彙總!$F$4:$G$404,2,FALSE)*$B49*$A$2,0)</f>
        <v>0</v>
      </c>
      <c r="EL49" s="94">
        <f ca="1">ROUND(VLOOKUP(EL$3,費率表彙總!$H$4:$I$804,2,FALSE)*$B49*$A$2,0)</f>
        <v>0</v>
      </c>
      <c r="EM49" s="94">
        <f ca="1">IF(ISNA(EM$56),0,ROUND(INDEX(實支實付_總保費!$B$4:$AE$183,$A49,EM$56)*$A$2,0))</f>
        <v>105</v>
      </c>
      <c r="EN49" s="94">
        <f ca="1">IF(ISNA(EN$56),0,ROUND(INDEX(重大燒燙傷_總保費!$B$4:$AE$183,$A49,EN$56)*$A$2,0))</f>
        <v>7</v>
      </c>
      <c r="EO49" s="94" t="b">
        <f ca="1">IF(EO$3&lt;&gt;0,MAX(1,ROUND(VLOOKUP(EO$3,費率表彙總!$L$4:$O$34,2,FALSE)*$B49*$A$2,0))+MAX(1,ROUND(INDEX(海突甲門診_總保費!$B$4:$GS$183,$A49,EO$56)*$A$2,0)+MAX(1,ROUND(INDEX(海突甲急診_總保費!$B$4:$GS$183,$A49,EO$56)*$A$2,0),0)))</f>
        <v>0</v>
      </c>
      <c r="EP49" s="94" t="b">
        <f ca="1">IF(EP$3&lt;&gt;0,MAX(1,ROUND(VLOOKUP(EP$3,費率表彙總!$L$4:$R$34,5,FALSE)*$B49*$A$2,0))+MAX(1,ROUND(INDEX(海突乙門診_總保費!$B$4:$GS$183,$A49,EP$56)*$A$2,0)+MAX(1,ROUND(INDEX(海突乙急診_總保費!$B$4:$GS$183,$A49,EP$56)*$A$2,0),0)))</f>
        <v>0</v>
      </c>
      <c r="EQ49" s="94">
        <f ca="1">ROUND(VLOOKUP(EQ$3,費率表彙總!$S$4:$T$34,2,FALSE)*$B49*$A$2,0)</f>
        <v>0</v>
      </c>
      <c r="ER49" s="94">
        <f ca="1">IF(ISNA(ER$3),0,ROUND(INDEX(旅遊不便費率!$B$5:$CA$184,$A49,ER$3)*$A$3,0))</f>
        <v>297</v>
      </c>
      <c r="ES49" s="94">
        <f ca="1">IF(ISNA(ES$3),0,ROUND(INDEX(旅遊不便費率!$B$5:$CA$184,$A49,ES$3)*$A$3,0))</f>
        <v>1509</v>
      </c>
      <c r="ET49" s="94">
        <f ca="1">IF(ISNA(ET$3),0,ROUND(INDEX(旅遊不便費率!$B$5:$CA$184,$A49,ET$3)*$A$3,0))</f>
        <v>48</v>
      </c>
      <c r="EU49" s="94">
        <f ca="1">IF(ISNA(EU$3),0,ROUND(INDEX(旅遊不便費率!$B$5:$CA$184,$A49,EU$3)*$A$3,0))</f>
        <v>190</v>
      </c>
      <c r="EV49" s="95">
        <f t="shared" ca="1" si="19"/>
        <v>4957</v>
      </c>
      <c r="EW49" s="93">
        <f t="shared" ca="1" si="20"/>
        <v>2031</v>
      </c>
      <c r="EX49" s="94"/>
      <c r="EY49" s="94"/>
      <c r="EZ49" s="94">
        <f ca="1">ROUND(VLOOKUP(EZ$3,費率表彙總!$F$4:$G$404,2,FALSE)*$B49*$A$2,0)</f>
        <v>0</v>
      </c>
      <c r="FA49" s="94">
        <f ca="1">ROUND(VLOOKUP(FA$3,費率表彙總!$H$4:$I$804,2,FALSE)*$B49*$A$2,0)</f>
        <v>0</v>
      </c>
      <c r="FB49" s="94">
        <f ca="1">IF(ISNA(FB$56),0,ROUND(INDEX(實支實付_總保費!$B$4:$AE$183,$A49,FB$56)*$A$2,0))</f>
        <v>1344</v>
      </c>
      <c r="FC49" s="94">
        <f ca="1">IF(ISNA(FC$56),0,ROUND(INDEX(重大燒燙傷_總保費!$B$4:$AE$183,$A49,FC$56)*$A$2,0))</f>
        <v>89</v>
      </c>
      <c r="FD49" s="94" t="b">
        <f ca="1">IF(FD$3&lt;&gt;0,MAX(1,ROUND(VLOOKUP(FD$3,費率表彙總!$L$4:$O$34,2,FALSE)*$B49*$A$2,0))+MAX(1,ROUND(INDEX(海突甲門診_總保費!$B$4:$GS$183,$A49,FD$56)*$A$2,0)+MAX(1,ROUND(INDEX(海突甲急診_總保費!$B$4:$GS$183,$A49,FD$56)*$A$2,0),0)))</f>
        <v>0</v>
      </c>
      <c r="FE49" s="94">
        <f ca="1">IF(FE$3&lt;&gt;0,MAX(1,ROUND(VLOOKUP(FE$3,費率表彙總!$L$4:$R$34,5,FALSE)*$B49*$A$2,0))+MAX(1,ROUND(INDEX(海突乙門診_總保費!$B$4:$GS$183,$A49,FE$56)*$A$2,0)+MAX(1,ROUND(INDEX(海突乙急診_總保費!$B$4:$GS$183,$A49,FE$56)*$A$2,0),0)))</f>
        <v>3128</v>
      </c>
      <c r="FF49" s="94">
        <f ca="1">ROUND(VLOOKUP(FF$3,費率表彙總!$S$4:$T$34,2,FALSE)*$B49*$A$2,0)</f>
        <v>0</v>
      </c>
      <c r="FG49" s="94">
        <f ca="1">IF(ISNA(FG$3),0,ROUND(INDEX(旅遊不便費率!$B$5:$CA$184,$A49,FG$3)*$A$3,0))</f>
        <v>297</v>
      </c>
      <c r="FH49" s="94">
        <f ca="1">IF(ISNA(FH$3),0,ROUND(INDEX(旅遊不便費率!$B$5:$CA$184,$A49,FH$3)*$A$3,0))</f>
        <v>2355</v>
      </c>
      <c r="FI49" s="94">
        <f ca="1">IF(ISNA(FI$3),0,ROUND(INDEX(旅遊不便費率!$B$5:$CA$184,$A49,FI$3)*$A$3,0))</f>
        <v>110</v>
      </c>
      <c r="FJ49" s="94">
        <f ca="1">IF(ISNA(FJ$3),0,ROUND(INDEX(旅遊不便費率!$B$5:$CA$184,$A49,FJ$3)*$A$3,0))</f>
        <v>364</v>
      </c>
      <c r="FK49" s="95">
        <f t="shared" ca="1" si="21"/>
        <v>9718</v>
      </c>
      <c r="FL49" s="93">
        <f t="shared" ca="1" si="22"/>
        <v>920</v>
      </c>
      <c r="FM49" s="94"/>
      <c r="FN49" s="94"/>
      <c r="FO49" s="94">
        <f ca="1">ROUND(VLOOKUP(FO$3,費率表彙總!$F$4:$G$404,2,FALSE)*$B49*$A$2,0)</f>
        <v>0</v>
      </c>
      <c r="FP49" s="94">
        <f ca="1">ROUND(VLOOKUP(FP$3,費率表彙總!$H$4:$I$804,2,FALSE)*$B49*$A$2,0)</f>
        <v>0</v>
      </c>
      <c r="FQ49" s="94">
        <f ca="1">IF(ISNA(FQ$56),0,ROUND(INDEX(實支實付_總保費!$B$4:$AE$183,$A49,FQ$56)*$A$2,0))</f>
        <v>292</v>
      </c>
      <c r="FR49" s="94">
        <f ca="1">IF(ISNA(FR$56),0,ROUND(INDEX(重大燒燙傷_總保費!$B$4:$AE$183,$A49,FR$56)*$A$2,0))</f>
        <v>19</v>
      </c>
      <c r="FS49" s="94" t="b">
        <f ca="1">IF(FS$3&lt;&gt;0,MAX(1,ROUND(VLOOKUP(FS$3,費率表彙總!$L$4:$O$34,2,FALSE)*$B49*$A$2,0))+MAX(1,ROUND(INDEX(海突甲門診_總保費!$B$4:$GS$183,$A49,FS$56)*$A$2,0)+MAX(1,ROUND(INDEX(海突甲急診_總保費!$B$4:$GS$183,$A49,FS$56)*$A$2,0),0)))</f>
        <v>0</v>
      </c>
      <c r="FT49" s="94">
        <f ca="1">IF(FT$3&lt;&gt;0,MAX(1,ROUND(VLOOKUP(FT$3,費率表彙總!$L$4:$R$34,5,FALSE)*$B49*$A$2,0))+MAX(1,ROUND(INDEX(海突乙門診_總保費!$B$4:$GS$183,$A49,FT$56)*$A$2,0)+MAX(1,ROUND(INDEX(海突乙急診_總保費!$B$4:$GS$183,$A49,FT$56)*$A$2,0),0)))</f>
        <v>1640</v>
      </c>
      <c r="FU49" s="94">
        <f ca="1">ROUND(VLOOKUP(FU$3,費率表彙總!$S$4:$T$34,2,FALSE)*$B49*$A$2,0)</f>
        <v>0</v>
      </c>
      <c r="FV49" s="94">
        <f ca="1">IF(ISNA(FV$3),0,ROUND(INDEX(旅遊不便費率!$B$5:$CA$184,$A49,FV$3)*$A$3,0))</f>
        <v>297</v>
      </c>
      <c r="FW49" s="94">
        <f ca="1">IF(ISNA(FW$3),0,ROUND(INDEX(旅遊不便費率!$B$5:$CA$184,$A49,FW$3)*$A$3,0))</f>
        <v>2355</v>
      </c>
      <c r="FX49" s="94">
        <f ca="1">IF(ISNA(FX$3),0,ROUND(INDEX(旅遊不便費率!$B$5:$CA$184,$A49,FX$3)*$A$3,0))</f>
        <v>110</v>
      </c>
      <c r="FY49" s="94">
        <f ca="1">IF(ISNA(FY$3),0,ROUND(INDEX(旅遊不便費率!$B$5:$CA$184,$A49,FY$3)*$A$3,0))</f>
        <v>364</v>
      </c>
      <c r="FZ49" s="95">
        <f t="shared" ca="1" si="23"/>
        <v>5997</v>
      </c>
      <c r="GA49" s="93">
        <f t="shared" ca="1" si="24"/>
        <v>1488</v>
      </c>
      <c r="GB49" s="94"/>
      <c r="GC49" s="94"/>
      <c r="GD49" s="94">
        <f ca="1">ROUND(VLOOKUP(GD$3,費率表彙總!$F$4:$G$404,2,FALSE)*$B49*$A$2,0)</f>
        <v>0</v>
      </c>
      <c r="GE49" s="94">
        <f ca="1">ROUND(VLOOKUP(GE$3,費率表彙總!$H$4:$I$804,2,FALSE)*$B49*$A$2,0)</f>
        <v>0</v>
      </c>
      <c r="GF49" s="94">
        <f ca="1">IF(ISNA(GF$56),0,ROUND(INDEX(實支實付_總保費!$B$4:$AE$183,$A49,GF$56)*$A$2,0))</f>
        <v>473</v>
      </c>
      <c r="GG49" s="94">
        <f ca="1">IF(ISNA(GG$56),0,ROUND(INDEX(重大燒燙傷_總保費!$B$4:$AE$183,$A49,GG$56)*$A$2,0))</f>
        <v>31</v>
      </c>
      <c r="GH49" s="94" t="b">
        <f ca="1">IF(GH$3&lt;&gt;0,MAX(1,ROUND(VLOOKUP(GH$3,費率表彙總!$L$4:$O$34,2,FALSE)*$B49*$A$2,0))+MAX(1,ROUND(INDEX(海突甲門診_總保費!$B$4:$GS$183,$A49,GH$56)*$A$2,0)+MAX(1,ROUND(INDEX(海突甲急診_總保費!$B$4:$GS$183,$A49,GH$56)*$A$2,0),0)))</f>
        <v>0</v>
      </c>
      <c r="GI49" s="94">
        <f ca="1">IF(GI$3&lt;&gt;0,MAX(1,ROUND(VLOOKUP(GI$3,費率表彙總!$L$4:$R$34,5,FALSE)*$B49*$A$2,0))+MAX(1,ROUND(INDEX(海突乙門診_總保費!$B$4:$GS$183,$A49,GI$56)*$A$2,0)+MAX(1,ROUND(INDEX(海突乙急診_總保費!$B$4:$GS$183,$A49,GI$56)*$A$2,0),0)))</f>
        <v>2610</v>
      </c>
      <c r="GJ49" s="94">
        <f ca="1">ROUND(VLOOKUP(GJ$3,費率表彙總!$S$4:$T$34,2,FALSE)*$B49*$A$2,0)</f>
        <v>0</v>
      </c>
      <c r="GK49" s="94">
        <f ca="1">IF(ISNA(GK$3),0,ROUND(INDEX(旅遊不便費率!$B$5:$CA$184,$A49,GK$3)*$A$3,0))</f>
        <v>297</v>
      </c>
      <c r="GL49" s="94">
        <f ca="1">IF(ISNA(GL$3),0,ROUND(INDEX(旅遊不便費率!$B$5:$CA$184,$A49,GL$3)*$A$3,0))</f>
        <v>2355</v>
      </c>
      <c r="GM49" s="94">
        <f ca="1">IF(ISNA(GM$3),0,ROUND(INDEX(旅遊不便費率!$B$5:$CA$184,$A49,GM$3)*$A$3,0))</f>
        <v>110</v>
      </c>
      <c r="GN49" s="94">
        <f ca="1">IF(ISNA(GN$3),0,ROUND(INDEX(旅遊不便費率!$B$5:$CA$184,$A49,GN$3)*$A$3,0))</f>
        <v>364</v>
      </c>
      <c r="GO49" s="95">
        <f t="shared" ca="1" si="25"/>
        <v>7728</v>
      </c>
      <c r="GP49" s="93">
        <f t="shared" ca="1" si="26"/>
        <v>1488</v>
      </c>
      <c r="GQ49" s="94"/>
      <c r="GR49" s="94"/>
      <c r="GS49" s="94">
        <f ca="1">ROUND(VLOOKUP(GS$3,費率表彙總!$F$4:$G$404,2,FALSE)*$B49*$A$2,0)</f>
        <v>0</v>
      </c>
      <c r="GT49" s="94">
        <f ca="1">ROUND(VLOOKUP(GT$3,費率表彙總!$H$4:$I$804,2,FALSE)*$B49*$A$2,0)</f>
        <v>0</v>
      </c>
      <c r="GU49" s="94">
        <f ca="1">IF(ISNA(GU$56),0,ROUND(INDEX(實支實付_總保費!$B$4:$AE$183,$A49,GU$56)*$A$2,0))</f>
        <v>889</v>
      </c>
      <c r="GV49" s="94">
        <f ca="1">IF(ISNA(GV$56),0,ROUND(INDEX(重大燒燙傷_總保費!$B$4:$AE$183,$A49,GV$56)*$A$2,0))</f>
        <v>59</v>
      </c>
      <c r="GW49" s="94" t="b">
        <f ca="1">IF(GW$3&lt;&gt;0,MAX(1,ROUND(VLOOKUP(GW$3,費率表彙總!$L$4:$O$34,2,FALSE)*$B49*$A$2,0))+MAX(1,ROUND(INDEX(海突甲門診_總保費!$B$4:$GS$183,$A49,GW$56)*$A$2,0)+MAX(1,ROUND(INDEX(海突甲急診_總保費!$B$4:$GS$183,$A49,GW$56)*$A$2,0),0)))</f>
        <v>0</v>
      </c>
      <c r="GX49" s="94">
        <f ca="1">IF(GX$3&lt;&gt;0,MAX(1,ROUND(VLOOKUP(GX$3,費率表彙總!$L$4:$R$34,5,FALSE)*$B49*$A$2,0))+MAX(1,ROUND(INDEX(海突乙門診_總保費!$B$4:$GS$183,$A49,GX$56)*$A$2,0)+MAX(1,ROUND(INDEX(海突乙急診_總保費!$B$4:$GS$183,$A49,GX$56)*$A$2,0),0)))</f>
        <v>1640</v>
      </c>
      <c r="GY49" s="94">
        <f ca="1">ROUND(VLOOKUP(GY$3,費率表彙總!$S$4:$T$34,2,FALSE)*$B49*$A$2,0)</f>
        <v>0</v>
      </c>
      <c r="GZ49" s="94">
        <f ca="1">IF(ISNA(GZ$3),0,ROUND(INDEX(旅遊不便費率!$B$5:$CA$184,$A49,GZ$3)*$A$3,0))</f>
        <v>297</v>
      </c>
      <c r="HA49" s="94">
        <f ca="1">IF(ISNA(HA$3),0,ROUND(INDEX(旅遊不便費率!$B$5:$CA$184,$A49,HA$3)*$A$3,0))</f>
        <v>2355</v>
      </c>
      <c r="HB49" s="94">
        <f ca="1">IF(ISNA(HB$3),0,ROUND(INDEX(旅遊不便費率!$B$5:$CA$184,$A49,HB$3)*$A$3,0))</f>
        <v>110</v>
      </c>
      <c r="HC49" s="94">
        <f ca="1">IF(ISNA(HC$3),0,ROUND(INDEX(旅遊不便費率!$B$5:$CA$184,$A49,HC$3)*$A$3,0))</f>
        <v>364</v>
      </c>
      <c r="HD49" s="95">
        <f t="shared" ca="1" si="27"/>
        <v>7202</v>
      </c>
      <c r="HE49" s="93">
        <f t="shared" ca="1" si="28"/>
        <v>1488</v>
      </c>
      <c r="HF49" s="94"/>
      <c r="HG49" s="94"/>
      <c r="HH49" s="94">
        <f ca="1">ROUND(VLOOKUP(HH$3,費率表彙總!$F$4:$G$404,2,FALSE)*$B49*$A$2,0)</f>
        <v>0</v>
      </c>
      <c r="HI49" s="94">
        <f ca="1">ROUND(VLOOKUP(HI$3,費率表彙總!$H$4:$I$804,2,FALSE)*$B49*$A$2,0)</f>
        <v>0</v>
      </c>
      <c r="HJ49" s="94">
        <f ca="1">IF(ISNA(HJ$56),0,ROUND(INDEX(實支實付_總保費!$B$4:$AE$183,$A49,HJ$56)*$A$2,0))</f>
        <v>889</v>
      </c>
      <c r="HK49" s="94">
        <f ca="1">IF(ISNA(HK$56),0,ROUND(INDEX(重大燒燙傷_總保費!$B$4:$AE$183,$A49,HK$56)*$A$2,0))</f>
        <v>59</v>
      </c>
      <c r="HL49" s="94" t="b">
        <f ca="1">IF(HL$3&lt;&gt;0,MAX(1,ROUND(VLOOKUP(HL$3,費率表彙總!$L$4:$O$34,2,FALSE)*$B49*$A$2,0))+MAX(1,ROUND(INDEX(海突甲門診_總保費!$B$4:$GS$183,$A49,HL$56)*$A$2,0)+MAX(1,ROUND(INDEX(海突甲急診_總保費!$B$4:$GS$183,$A49,HL$56)*$A$2,0),0)))</f>
        <v>0</v>
      </c>
      <c r="HM49" s="94">
        <f ca="1">IF(HM$3&lt;&gt;0,MAX(1,ROUND(VLOOKUP(HM$3,費率表彙總!$L$4:$R$34,5,FALSE)*$B49*$A$2,0))+MAX(1,ROUND(INDEX(海突乙門診_總保費!$B$4:$GS$183,$A49,HM$56)*$A$2,0)+MAX(1,ROUND(INDEX(海突乙急診_總保費!$B$4:$GS$183,$A49,HM$56)*$A$2,0),0)))</f>
        <v>1640</v>
      </c>
      <c r="HN49" s="94">
        <f ca="1">ROUND(VLOOKUP(HN$3,費率表彙總!$S$4:$T$34,2,FALSE)*$B49*$A$2,0)</f>
        <v>0</v>
      </c>
      <c r="HO49" s="94">
        <f ca="1">IF(ISNA(HO$3),0,ROUND(INDEX(旅遊不便費率!$B$5:$CA$184,$A49,HO$3)*$A$3,0))</f>
        <v>297</v>
      </c>
      <c r="HP49" s="94">
        <f ca="1">IF(ISNA(HP$3),0,ROUND(INDEX(旅遊不便費率!$B$5:$CA$184,$A49,HP$3)*$A$3,0))</f>
        <v>2355</v>
      </c>
      <c r="HQ49" s="94">
        <f ca="1">IF(ISNA(HQ$3),0,ROUND(INDEX(旅遊不便費率!$B$5:$CA$184,$A49,HQ$3)*$A$3,0))</f>
        <v>110</v>
      </c>
      <c r="HR49" s="94">
        <f ca="1">IF(ISNA(HR$3),0,ROUND(INDEX(旅遊不便費率!$B$5:$CA$184,$A49,HR$3)*$A$3,0))</f>
        <v>364</v>
      </c>
      <c r="HS49" s="95">
        <f t="shared" ca="1" si="29"/>
        <v>7202</v>
      </c>
    </row>
    <row r="50" spans="1:227">
      <c r="A50" s="83">
        <v>160</v>
      </c>
      <c r="B50" s="104">
        <f>VLOOKUP(A50,費率表彙總!$A$4:$B$183,2,FALSE)</f>
        <v>0.96099999999999997</v>
      </c>
      <c r="C50" s="93">
        <f t="shared" ca="1" si="0"/>
        <v>939</v>
      </c>
      <c r="D50" s="94"/>
      <c r="E50" s="94"/>
      <c r="F50" s="94">
        <f ca="1">ROUND(VLOOKUP(F$3,費率表彙總!$F$4:$G$404,2,FALSE)*$B50*$A$2,0)</f>
        <v>0</v>
      </c>
      <c r="G50" s="94">
        <f ca="1">ROUND(VLOOKUP(G$3,費率表彙總!$H$4:$I$804,2,FALSE)*$B50*$A$2,0)</f>
        <v>0</v>
      </c>
      <c r="H50" s="94">
        <f ca="1">IF(ISNA(H$56),0,ROUND(INDEX(實支實付_總保費!$B$4:$AE$183,$A50,H$56)*$A$2,0))</f>
        <v>0</v>
      </c>
      <c r="I50" s="94">
        <f ca="1">IF(ISNA(I$56),0,ROUND(INDEX(重大燒燙傷_總保費!$B$4:$AE$183,$A50,I$56)*$A$2,0))</f>
        <v>0</v>
      </c>
      <c r="J50" s="94" t="b">
        <f ca="1">IF(J$3&lt;&gt;0,MAX(1,ROUND(VLOOKUP(J$3,費率表彙總!$L$4:$O$34,2,FALSE)*$B50*$A$2,0))+MAX(1,ROUND(INDEX(海突甲門診_總保費!$B$4:$GS$183,$A50,J$56)*$A$2,0)+MAX(1,ROUND(INDEX(海突甲急診_總保費!$B$4:$GS$183,$A50,J$56)*$A$2,0),0)))</f>
        <v>0</v>
      </c>
      <c r="K50" s="94">
        <f ca="1">IF(K$3&lt;&gt;0,MAX(1,ROUND(VLOOKUP(K$3,費率表彙總!$L$4:$R$34,5,FALSE)*$B50*$A$2,0))+MAX(1,ROUND(INDEX(海突乙門診_總保費!$B$4:$GS$183,$A50,K$56)*$A$2,0)+MAX(1,ROUND(INDEX(海突乙急診_總保費!$B$4:$GS$183,$A50,K$56)*$A$2,0),0)))</f>
        <v>875</v>
      </c>
      <c r="L50" s="94">
        <f ca="1">ROUND(VLOOKUP(L$3,費率表彙總!$S$4:$T$34,2,FALSE)*$B50*$A$2,0)</f>
        <v>0</v>
      </c>
      <c r="M50" s="94">
        <f ca="1">IF(ISNA(M$3),0,ROUND(INDEX(旅遊不便費率!$B$5:$CA$184,$A50,M$3)*$A$3,0))</f>
        <v>0</v>
      </c>
      <c r="N50" s="94">
        <f ca="1">IF(ISNA(N$3),0,ROUND(INDEX(旅遊不便費率!$B$5:$CA$184,$A50,N$3)*$A$3,0))</f>
        <v>0</v>
      </c>
      <c r="O50" s="94">
        <f ca="1">IF(ISNA(O$3),0,ROUND(INDEX(旅遊不便費率!$B$5:$CA$184,$A50,O$3)*$A$3,0))</f>
        <v>0</v>
      </c>
      <c r="P50" s="94">
        <f ca="1">IF(ISNA(P$3),0,ROUND(INDEX(旅遊不便費率!$B$5:$CA$184,$A50,P$3)*$A$3,0))</f>
        <v>0</v>
      </c>
      <c r="Q50" s="95">
        <f t="shared" ca="1" si="1"/>
        <v>1814</v>
      </c>
      <c r="R50" s="93">
        <f t="shared" ca="1" si="2"/>
        <v>939</v>
      </c>
      <c r="S50" s="94"/>
      <c r="T50" s="94"/>
      <c r="U50" s="94">
        <f ca="1">ROUND(VLOOKUP(U$3,費率表彙總!$F$4:$G$404,2,FALSE)*$B50*$A$2,0)</f>
        <v>0</v>
      </c>
      <c r="V50" s="94">
        <f ca="1">ROUND(VLOOKUP(V$3,費率表彙總!$H$4:$I$804,2,FALSE)*$B50*$A$2,0)</f>
        <v>0</v>
      </c>
      <c r="W50" s="94">
        <f ca="1">IF(ISNA(W$56),0,ROUND(INDEX(實支實付_總保費!$B$4:$AE$183,$A50,W$56)*$A$2,0))</f>
        <v>0</v>
      </c>
      <c r="X50" s="94">
        <f ca="1">IF(ISNA(X$56),0,ROUND(INDEX(重大燒燙傷_總保費!$B$4:$AE$183,$A50,X$56)*$A$2,0))</f>
        <v>0</v>
      </c>
      <c r="Y50" s="94" t="b">
        <f ca="1">IF(Y$3&lt;&gt;0,MAX(1,ROUND(VLOOKUP(Y$3,費率表彙總!$L$4:$O$34,2,FALSE)*$B50*$A$2,0))+MAX(1,ROUND(INDEX(海突甲門診_總保費!$B$4:$GS$183,$A50,Y$56)*$A$2,0)+MAX(1,ROUND(INDEX(海突甲急診_總保費!$B$4:$GS$183,$A50,Y$56)*$A$2,0),0)))</f>
        <v>0</v>
      </c>
      <c r="Z50" s="94">
        <f ca="1">IF(Z$3&lt;&gt;0,MAX(1,ROUND(VLOOKUP(Z$3,費率表彙總!$L$4:$R$34,5,FALSE)*$B50*$A$2,0))+MAX(1,ROUND(INDEX(海突乙門診_總保費!$B$4:$GS$183,$A50,Z$56)*$A$2,0)+MAX(1,ROUND(INDEX(海突乙急診_總保費!$B$4:$GS$183,$A50,Z$56)*$A$2,0),0)))</f>
        <v>875</v>
      </c>
      <c r="AA50" s="94">
        <f ca="1">ROUND(VLOOKUP(AA$3,費率表彙總!$S$4:$T$34,2,FALSE)*$B50*$A$2,0)</f>
        <v>0</v>
      </c>
      <c r="AB50" s="94">
        <f ca="1">IF(ISNA(AB$3),0,ROUND(INDEX(旅遊不便費率!$B$5:$CA$184,$A50,AB$3)*$A$3,0))</f>
        <v>0</v>
      </c>
      <c r="AC50" s="94">
        <f ca="1">IF(ISNA(AC$3),0,ROUND(INDEX(旅遊不便費率!$B$5:$CA$184,$A50,AC$3)*$A$3,0))</f>
        <v>0</v>
      </c>
      <c r="AD50" s="94">
        <f ca="1">IF(ISNA(AD$3),0,ROUND(INDEX(旅遊不便費率!$B$5:$CA$184,$A50,AD$3)*$A$3,0))</f>
        <v>0</v>
      </c>
      <c r="AE50" s="94">
        <f ca="1">IF(ISNA(AE$3),0,ROUND(INDEX(旅遊不便費率!$B$5:$CA$184,$A50,AE$3)*$A$3,0))</f>
        <v>0</v>
      </c>
      <c r="AF50" s="95">
        <f t="shared" ca="1" si="3"/>
        <v>1814</v>
      </c>
      <c r="AG50" s="93">
        <f t="shared" ca="1" si="4"/>
        <v>1520</v>
      </c>
      <c r="AH50" s="94"/>
      <c r="AI50" s="94"/>
      <c r="AJ50" s="94">
        <f ca="1">ROUND(VLOOKUP(AJ$3,費率表彙總!$F$4:$G$404,2,FALSE)*$B50*$A$2,0)</f>
        <v>0</v>
      </c>
      <c r="AK50" s="94">
        <f ca="1">ROUND(VLOOKUP(AK$3,費率表彙總!$H$4:$I$804,2,FALSE)*$B50*$A$2,0)</f>
        <v>0</v>
      </c>
      <c r="AL50" s="94">
        <f ca="1">IF(ISNA(AL$56),0,ROUND(INDEX(實支實付_總保費!$B$4:$AE$183,$A50,AL$56)*$A$2,0))</f>
        <v>0</v>
      </c>
      <c r="AM50" s="94">
        <f ca="1">IF(ISNA(AM$56),0,ROUND(INDEX(重大燒燙傷_總保費!$B$4:$AE$183,$A50,AM$56)*$A$2,0))</f>
        <v>0</v>
      </c>
      <c r="AN50" s="94" t="b">
        <f ca="1">IF(AN$3&lt;&gt;0,MAX(1,ROUND(VLOOKUP(AN$3,費率表彙總!$L$4:$O$34,2,FALSE)*$B50*$A$2,0))+MAX(1,ROUND(INDEX(海突甲門診_總保費!$B$4:$GS$183,$A50,AN$56)*$A$2,0)+MAX(1,ROUND(INDEX(海突甲急診_總保費!$B$4:$GS$183,$A50,AN$56)*$A$2,0),0)))</f>
        <v>0</v>
      </c>
      <c r="AO50" s="94">
        <f ca="1">IF(AO$3&lt;&gt;0,MAX(1,ROUND(VLOOKUP(AO$3,費率表彙總!$L$4:$R$34,5,FALSE)*$B50*$A$2,0))+MAX(1,ROUND(INDEX(海突乙門診_總保費!$B$4:$GS$183,$A50,AO$56)*$A$2,0)+MAX(1,ROUND(INDEX(海突乙急診_總保費!$B$4:$GS$183,$A50,AO$56)*$A$2,0),0)))</f>
        <v>1416</v>
      </c>
      <c r="AP50" s="94">
        <f ca="1">ROUND(VLOOKUP(AP$3,費率表彙總!$S$4:$T$34,2,FALSE)*$B50*$A$2,0)</f>
        <v>0</v>
      </c>
      <c r="AQ50" s="94">
        <f ca="1">IF(ISNA(AQ$3),0,ROUND(INDEX(旅遊不便費率!$B$5:$CA$184,$A50,AQ$3)*$A$3,0))</f>
        <v>0</v>
      </c>
      <c r="AR50" s="94">
        <f ca="1">IF(ISNA(AR$3),0,ROUND(INDEX(旅遊不便費率!$B$5:$CA$184,$A50,AR$3)*$A$3,0))</f>
        <v>0</v>
      </c>
      <c r="AS50" s="94">
        <f ca="1">IF(ISNA(AS$3),0,ROUND(INDEX(旅遊不便費率!$B$5:$CA$184,$A50,AS$3)*$A$3,0))</f>
        <v>0</v>
      </c>
      <c r="AT50" s="94">
        <f ca="1">IF(ISNA(AT$3),0,ROUND(INDEX(旅遊不便費率!$B$5:$CA$184,$A50,AT$3)*$A$3,0))</f>
        <v>0</v>
      </c>
      <c r="AU50" s="95">
        <f t="shared" ca="1" si="5"/>
        <v>2936</v>
      </c>
      <c r="AV50" s="93">
        <f t="shared" ca="1" si="6"/>
        <v>2344</v>
      </c>
      <c r="AW50" s="94"/>
      <c r="AX50" s="94"/>
      <c r="AY50" s="94">
        <f ca="1">ROUND(VLOOKUP(AY$3,費率表彙總!$F$4:$G$404,2,FALSE)*$B50*$A$2,0)</f>
        <v>0</v>
      </c>
      <c r="AZ50" s="94">
        <f ca="1">ROUND(VLOOKUP(AZ$3,費率表彙總!$H$4:$I$804,2,FALSE)*$B50*$A$2,0)</f>
        <v>0</v>
      </c>
      <c r="BA50" s="94">
        <f ca="1">IF(ISNA(BA$56),0,ROUND(INDEX(實支實付_總保費!$B$4:$AE$183,$A50,BA$56)*$A$2,0))</f>
        <v>0</v>
      </c>
      <c r="BB50" s="94">
        <f ca="1">IF(ISNA(BB$56),0,ROUND(INDEX(重大燒燙傷_總保費!$B$4:$AE$183,$A50,BB$56)*$A$2,0))</f>
        <v>0</v>
      </c>
      <c r="BC50" s="94" t="b">
        <f ca="1">IF(BC$3&lt;&gt;0,MAX(1,ROUND(VLOOKUP(BC$3,費率表彙總!$L$4:$O$34,2,FALSE)*$B50*$A$2,0))+MAX(1,ROUND(INDEX(海突甲門診_總保費!$B$4:$GS$183,$A50,BC$56)*$A$2,0)+MAX(1,ROUND(INDEX(海突甲急診_總保費!$B$4:$GS$183,$A50,BC$56)*$A$2,0),0)))</f>
        <v>0</v>
      </c>
      <c r="BD50" s="94">
        <f ca="1">IF(BD$3&lt;&gt;0,MAX(1,ROUND(VLOOKUP(BD$3,費率表彙總!$L$4:$R$34,5,FALSE)*$B50*$A$2,0))+MAX(1,ROUND(INDEX(海突乙門診_總保費!$B$4:$GS$183,$A50,BD$56)*$A$2,0)+MAX(1,ROUND(INDEX(海突乙急診_總保費!$B$4:$GS$183,$A50,BD$56)*$A$2,0),0)))</f>
        <v>2183</v>
      </c>
      <c r="BE50" s="94">
        <f ca="1">ROUND(VLOOKUP(BE$3,費率表彙總!$S$4:$T$34,2,FALSE)*$B50*$A$2,0)</f>
        <v>0</v>
      </c>
      <c r="BF50" s="94">
        <f ca="1">IF(ISNA(BF$3),0,ROUND(INDEX(旅遊不便費率!$B$5:$CA$184,$A50,BF$3)*$A$3,0))</f>
        <v>0</v>
      </c>
      <c r="BG50" s="94">
        <f ca="1">IF(ISNA(BG$3),0,ROUND(INDEX(旅遊不便費率!$B$5:$CA$184,$A50,BG$3)*$A$3,0))</f>
        <v>0</v>
      </c>
      <c r="BH50" s="94">
        <f ca="1">IF(ISNA(BH$3),0,ROUND(INDEX(旅遊不便費率!$B$5:$CA$184,$A50,BH$3)*$A$3,0))</f>
        <v>0</v>
      </c>
      <c r="BI50" s="94">
        <f ca="1">IF(ISNA(BI$3),0,ROUND(INDEX(旅遊不便費率!$B$5:$CA$184,$A50,BI$3)*$A$3,0))</f>
        <v>0</v>
      </c>
      <c r="BJ50" s="95">
        <f t="shared" ca="1" si="7"/>
        <v>4527</v>
      </c>
      <c r="BK50" s="93">
        <f t="shared" ca="1" si="8"/>
        <v>2861</v>
      </c>
      <c r="BL50" s="94"/>
      <c r="BM50" s="94"/>
      <c r="BN50" s="94">
        <f ca="1">ROUND(VLOOKUP(BN$3,費率表彙總!$F$4:$G$404,2,FALSE)*$B50*$A$2,0)</f>
        <v>0</v>
      </c>
      <c r="BO50" s="94">
        <f ca="1">ROUND(VLOOKUP(BO$3,費率表彙總!$H$4:$I$804,2,FALSE)*$B50*$A$2,0)</f>
        <v>0</v>
      </c>
      <c r="BP50" s="94">
        <f ca="1">IF(ISNA(BP$56),0,ROUND(INDEX(實支實付_總保費!$B$4:$AE$183,$A50,BP$56)*$A$2,0))</f>
        <v>0</v>
      </c>
      <c r="BQ50" s="94">
        <f ca="1">IF(ISNA(BQ$56),0,ROUND(INDEX(重大燒燙傷_總保費!$B$4:$AE$183,$A50,BQ$56)*$A$2,0))</f>
        <v>0</v>
      </c>
      <c r="BR50" s="94" t="b">
        <f ca="1">IF(BR$3&lt;&gt;0,MAX(1,ROUND(VLOOKUP(BR$3,費率表彙總!$L$4:$O$34,2,FALSE)*$B50*$A$2,0))+MAX(1,ROUND(INDEX(海突甲門診_總保費!$B$4:$GS$183,$A50,BR$56)*$A$2,0)+MAX(1,ROUND(INDEX(海突甲急診_總保費!$B$4:$GS$183,$A50,BR$56)*$A$2,0),0)))</f>
        <v>0</v>
      </c>
      <c r="BS50" s="94">
        <f ca="1">IF(BS$3&lt;&gt;0,MAX(1,ROUND(VLOOKUP(BS$3,費率表彙總!$L$4:$R$34,5,FALSE)*$B50*$A$2,0))+MAX(1,ROUND(INDEX(海突乙門診_總保費!$B$4:$GS$183,$A50,BS$56)*$A$2,0)+MAX(1,ROUND(INDEX(海突乙急診_總保費!$B$4:$GS$183,$A50,BS$56)*$A$2,0),0)))</f>
        <v>2665</v>
      </c>
      <c r="BT50" s="94">
        <f ca="1">ROUND(VLOOKUP(BT$3,費率表彙總!$S$4:$T$34,2,FALSE)*$B50*$A$2,0)</f>
        <v>0</v>
      </c>
      <c r="BU50" s="94">
        <f ca="1">IF(ISNA(BU$3),0,ROUND(INDEX(旅遊不便費率!$B$5:$CA$184,$A50,BU$3)*$A$3,0))</f>
        <v>0</v>
      </c>
      <c r="BV50" s="94">
        <f ca="1">IF(ISNA(BV$3),0,ROUND(INDEX(旅遊不便費率!$B$5:$CA$184,$A50,BV$3)*$A$3,0))</f>
        <v>0</v>
      </c>
      <c r="BW50" s="94">
        <f ca="1">IF(ISNA(BW$3),0,ROUND(INDEX(旅遊不便費率!$B$5:$CA$184,$A50,BW$3)*$A$3,0))</f>
        <v>0</v>
      </c>
      <c r="BX50" s="94">
        <f ca="1">IF(ISNA(BX$3),0,ROUND(INDEX(旅遊不便費率!$B$5:$CA$184,$A50,BX$3)*$A$3,0))</f>
        <v>0</v>
      </c>
      <c r="BY50" s="95">
        <f t="shared" ca="1" si="9"/>
        <v>5526</v>
      </c>
      <c r="BZ50" s="93">
        <f t="shared" ca="1" si="10"/>
        <v>639</v>
      </c>
      <c r="CA50" s="94"/>
      <c r="CB50" s="94"/>
      <c r="CC50" s="94">
        <f ca="1">ROUND(VLOOKUP(CC$3,費率表彙總!$F$4:$G$404,2,FALSE)*$B50*$A$2,0)</f>
        <v>0</v>
      </c>
      <c r="CD50" s="94">
        <f ca="1">ROUND(VLOOKUP(CD$3,費率表彙總!$H$4:$I$804,2,FALSE)*$B50*$A$2,0)</f>
        <v>0</v>
      </c>
      <c r="CE50" s="94">
        <f ca="1">IF(ISNA(CE$56),0,ROUND(INDEX(實支實付_總保費!$B$4:$AE$183,$A50,CE$56)*$A$2,0))</f>
        <v>107</v>
      </c>
      <c r="CF50" s="94">
        <f ca="1">IF(ISNA(CF$56),0,ROUND(INDEX(重大燒燙傷_總保費!$B$4:$AE$183,$A50,CF$56)*$A$2,0))</f>
        <v>7</v>
      </c>
      <c r="CG50" s="94" t="b">
        <f ca="1">IF(CG$3&lt;&gt;0,MAX(1,ROUND(VLOOKUP(CG$3,費率表彙總!$L$4:$O$34,2,FALSE)*$B50*$A$2,0))+MAX(1,ROUND(INDEX(海突甲門診_總保費!$B$4:$GS$183,$A50,CG$56)*$A$2,0)+MAX(1,ROUND(INDEX(海突甲急診_總保費!$B$4:$GS$183,$A50,CG$56)*$A$2,0),0)))</f>
        <v>0</v>
      </c>
      <c r="CH50" s="94" t="b">
        <f ca="1">IF(CH$3&lt;&gt;0,MAX(1,ROUND(VLOOKUP(CH$3,費率表彙總!$L$4:$R$34,5,FALSE)*$B50*$A$2,0))+MAX(1,ROUND(INDEX(海突乙門診_總保費!$B$4:$GS$183,$A50,CH$56)*$A$2,0)+MAX(1,ROUND(INDEX(海突乙急診_總保費!$B$4:$GS$183,$A50,CH$56)*$A$2,0),0)))</f>
        <v>0</v>
      </c>
      <c r="CI50" s="94">
        <f ca="1">ROUND(VLOOKUP(CI$3,費率表彙總!$S$4:$T$34,2,FALSE)*$B50*$A$2,0)</f>
        <v>0</v>
      </c>
      <c r="CJ50" s="94">
        <f ca="1">IF(ISNA(CJ$3),0,ROUND(INDEX(旅遊不便費率!$B$5:$CA$184,$A50,CJ$3)*$A$3,0))</f>
        <v>304</v>
      </c>
      <c r="CK50" s="94">
        <f ca="1">IF(ISNA(CK$3),0,ROUND(INDEX(旅遊不便費率!$B$5:$CA$184,$A50,CK$3)*$A$3,0))</f>
        <v>1540</v>
      </c>
      <c r="CL50" s="94">
        <f ca="1">IF(ISNA(CL$3),0,ROUND(INDEX(旅遊不便費率!$B$5:$CA$184,$A50,CL$3)*$A$3,0))</f>
        <v>49</v>
      </c>
      <c r="CM50" s="94">
        <f ca="1">IF(ISNA(CM$3),0,ROUND(INDEX(旅遊不便費率!$B$5:$CA$184,$A50,CM$3)*$A$3,0))</f>
        <v>195</v>
      </c>
      <c r="CN50" s="95">
        <f t="shared" ca="1" si="11"/>
        <v>2841</v>
      </c>
      <c r="CO50" s="93">
        <f t="shared" ca="1" si="12"/>
        <v>939</v>
      </c>
      <c r="CP50" s="94"/>
      <c r="CQ50" s="94"/>
      <c r="CR50" s="94">
        <f ca="1">ROUND(VLOOKUP(CR$3,費率表彙總!$F$4:$G$404,2,FALSE)*$B50*$A$2,0)</f>
        <v>0</v>
      </c>
      <c r="CS50" s="94">
        <f ca="1">ROUND(VLOOKUP(CS$3,費率表彙總!$H$4:$I$804,2,FALSE)*$B50*$A$2,0)</f>
        <v>0</v>
      </c>
      <c r="CT50" s="94">
        <f ca="1">IF(ISNA(CT$56),0,ROUND(INDEX(實支實付_總保費!$B$4:$AE$183,$A50,CT$56)*$A$2,0))</f>
        <v>107</v>
      </c>
      <c r="CU50" s="94">
        <f ca="1">IF(ISNA(CU$56),0,ROUND(INDEX(重大燒燙傷_總保費!$B$4:$AE$183,$A50,CU$56)*$A$2,0))</f>
        <v>7</v>
      </c>
      <c r="CV50" s="94" t="b">
        <f ca="1">IF(CV$3&lt;&gt;0,MAX(1,ROUND(VLOOKUP(CV$3,費率表彙總!$L$4:$O$34,2,FALSE)*$B50*$A$2,0))+MAX(1,ROUND(INDEX(海突甲門診_總保費!$B$4:$GS$183,$A50,CV$56)*$A$2,0)+MAX(1,ROUND(INDEX(海突甲急診_總保費!$B$4:$GS$183,$A50,CV$56)*$A$2,0),0)))</f>
        <v>0</v>
      </c>
      <c r="CW50" s="94" t="b">
        <f ca="1">IF(CW$3&lt;&gt;0,MAX(1,ROUND(VLOOKUP(CW$3,費率表彙總!$L$4:$R$34,5,FALSE)*$B50*$A$2,0))+MAX(1,ROUND(INDEX(海突乙門診_總保費!$B$4:$GS$183,$A50,CW$56)*$A$2,0)+MAX(1,ROUND(INDEX(海突乙急診_總保費!$B$4:$GS$183,$A50,CW$56)*$A$2,0),0)))</f>
        <v>0</v>
      </c>
      <c r="CX50" s="94">
        <f ca="1">ROUND(VLOOKUP(CX$3,費率表彙總!$S$4:$T$34,2,FALSE)*$B50*$A$2,0)</f>
        <v>0</v>
      </c>
      <c r="CY50" s="94">
        <f ca="1">IF(ISNA(CY$3),0,ROUND(INDEX(旅遊不便費率!$B$5:$CA$184,$A50,CY$3)*$A$3,0))</f>
        <v>304</v>
      </c>
      <c r="CZ50" s="94">
        <f ca="1">IF(ISNA(CZ$3),0,ROUND(INDEX(旅遊不便費率!$B$5:$CA$184,$A50,CZ$3)*$A$3,0))</f>
        <v>1540</v>
      </c>
      <c r="DA50" s="94">
        <f ca="1">IF(ISNA(DA$3),0,ROUND(INDEX(旅遊不便費率!$B$5:$CA$184,$A50,DA$3)*$A$3,0))</f>
        <v>49</v>
      </c>
      <c r="DB50" s="94">
        <f ca="1">IF(ISNA(DB$3),0,ROUND(INDEX(旅遊不便費率!$B$5:$CA$184,$A50,DB$3)*$A$3,0))</f>
        <v>195</v>
      </c>
      <c r="DC50" s="95">
        <f t="shared" ca="1" si="13"/>
        <v>3141</v>
      </c>
      <c r="DD50" s="93">
        <f t="shared" ca="1" si="14"/>
        <v>1520</v>
      </c>
      <c r="DE50" s="94"/>
      <c r="DF50" s="94"/>
      <c r="DG50" s="94">
        <f ca="1">ROUND(VLOOKUP(DG$3,費率表彙總!$F$4:$G$404,2,FALSE)*$B50*$A$2,0)</f>
        <v>0</v>
      </c>
      <c r="DH50" s="94">
        <f ca="1">ROUND(VLOOKUP(DH$3,費率表彙總!$H$4:$I$804,2,FALSE)*$B50*$A$2,0)</f>
        <v>0</v>
      </c>
      <c r="DI50" s="94">
        <f ca="1">IF(ISNA(DI$56),0,ROUND(INDEX(實支實付_總保費!$B$4:$AE$183,$A50,DI$56)*$A$2,0))</f>
        <v>107</v>
      </c>
      <c r="DJ50" s="94">
        <f ca="1">IF(ISNA(DJ$56),0,ROUND(INDEX(重大燒燙傷_總保費!$B$4:$AE$183,$A50,DJ$56)*$A$2,0))</f>
        <v>7</v>
      </c>
      <c r="DK50" s="94" t="b">
        <f ca="1">IF(DK$3&lt;&gt;0,MAX(1,ROUND(VLOOKUP(DK$3,費率表彙總!$L$4:$O$34,2,FALSE)*$B50*$A$2,0))+MAX(1,ROUND(INDEX(海突甲門診_總保費!$B$4:$GS$183,$A50,DK$56)*$A$2,0)+MAX(1,ROUND(INDEX(海突甲急診_總保費!$B$4:$GS$183,$A50,DK$56)*$A$2,0),0)))</f>
        <v>0</v>
      </c>
      <c r="DL50" s="94" t="b">
        <f ca="1">IF(DL$3&lt;&gt;0,MAX(1,ROUND(VLOOKUP(DL$3,費率表彙總!$L$4:$R$34,5,FALSE)*$B50*$A$2,0))+MAX(1,ROUND(INDEX(海突乙門診_總保費!$B$4:$GS$183,$A50,DL$56)*$A$2,0)+MAX(1,ROUND(INDEX(海突乙急診_總保費!$B$4:$GS$183,$A50,DL$56)*$A$2,0),0)))</f>
        <v>0</v>
      </c>
      <c r="DM50" s="94">
        <f ca="1">ROUND(VLOOKUP(DM$3,費率表彙總!$S$4:$T$34,2,FALSE)*$B50*$A$2,0)</f>
        <v>0</v>
      </c>
      <c r="DN50" s="94">
        <f ca="1">IF(ISNA(DN$3),0,ROUND(INDEX(旅遊不便費率!$B$5:$CA$184,$A50,DN$3)*$A$3,0))</f>
        <v>304</v>
      </c>
      <c r="DO50" s="94">
        <f ca="1">IF(ISNA(DO$3),0,ROUND(INDEX(旅遊不便費率!$B$5:$CA$184,$A50,DO$3)*$A$3,0))</f>
        <v>1540</v>
      </c>
      <c r="DP50" s="94">
        <f ca="1">IF(ISNA(DP$3),0,ROUND(INDEX(旅遊不便費率!$B$5:$CA$184,$A50,DP$3)*$A$3,0))</f>
        <v>49</v>
      </c>
      <c r="DQ50" s="94">
        <f ca="1">IF(ISNA(DQ$3),0,ROUND(INDEX(旅遊不便費率!$B$5:$CA$184,$A50,DQ$3)*$A$3,0))</f>
        <v>195</v>
      </c>
      <c r="DR50" s="95">
        <f t="shared" ca="1" si="15"/>
        <v>3722</v>
      </c>
      <c r="DS50" s="93">
        <f t="shared" ca="1" si="16"/>
        <v>2344</v>
      </c>
      <c r="DT50" s="94"/>
      <c r="DU50" s="94"/>
      <c r="DV50" s="94">
        <f ca="1">ROUND(VLOOKUP(DV$3,費率表彙總!$F$4:$G$404,2,FALSE)*$B50*$A$2,0)</f>
        <v>0</v>
      </c>
      <c r="DW50" s="94">
        <f ca="1">ROUND(VLOOKUP(DW$3,費率表彙總!$H$4:$I$804,2,FALSE)*$B50*$A$2,0)</f>
        <v>0</v>
      </c>
      <c r="DX50" s="94">
        <f ca="1">IF(ISNA(DX$56),0,ROUND(INDEX(實支實付_總保費!$B$4:$AE$183,$A50,DX$56)*$A$2,0))</f>
        <v>107</v>
      </c>
      <c r="DY50" s="94">
        <f ca="1">IF(ISNA(DY$56),0,ROUND(INDEX(重大燒燙傷_總保費!$B$4:$AE$183,$A50,DY$56)*$A$2,0))</f>
        <v>7</v>
      </c>
      <c r="DZ50" s="94" t="b">
        <f ca="1">IF(DZ$3&lt;&gt;0,MAX(1,ROUND(VLOOKUP(DZ$3,費率表彙總!$L$4:$O$34,2,FALSE)*$B50*$A$2,0))+MAX(1,ROUND(INDEX(海突甲門診_總保費!$B$4:$GS$183,$A50,DZ$56)*$A$2,0)+MAX(1,ROUND(INDEX(海突甲急診_總保費!$B$4:$GS$183,$A50,DZ$56)*$A$2,0),0)))</f>
        <v>0</v>
      </c>
      <c r="EA50" s="94" t="b">
        <f ca="1">IF(EA$3&lt;&gt;0,MAX(1,ROUND(VLOOKUP(EA$3,費率表彙總!$L$4:$R$34,5,FALSE)*$B50*$A$2,0))+MAX(1,ROUND(INDEX(海突乙門診_總保費!$B$4:$GS$183,$A50,EA$56)*$A$2,0)+MAX(1,ROUND(INDEX(海突乙急診_總保費!$B$4:$GS$183,$A50,EA$56)*$A$2,0),0)))</f>
        <v>0</v>
      </c>
      <c r="EB50" s="94">
        <f ca="1">ROUND(VLOOKUP(EB$3,費率表彙總!$S$4:$T$34,2,FALSE)*$B50*$A$2,0)</f>
        <v>0</v>
      </c>
      <c r="EC50" s="94">
        <f ca="1">IF(ISNA(EC$3),0,ROUND(INDEX(旅遊不便費率!$B$5:$CA$184,$A50,EC$3)*$A$3,0))</f>
        <v>304</v>
      </c>
      <c r="ED50" s="94">
        <f ca="1">IF(ISNA(ED$3),0,ROUND(INDEX(旅遊不便費率!$B$5:$CA$184,$A50,ED$3)*$A$3,0))</f>
        <v>1540</v>
      </c>
      <c r="EE50" s="94">
        <f ca="1">IF(ISNA(EE$3),0,ROUND(INDEX(旅遊不便費率!$B$5:$CA$184,$A50,EE$3)*$A$3,0))</f>
        <v>49</v>
      </c>
      <c r="EF50" s="94">
        <f ca="1">IF(ISNA(EF$3),0,ROUND(INDEX(旅遊不便費率!$B$5:$CA$184,$A50,EF$3)*$A$3,0))</f>
        <v>195</v>
      </c>
      <c r="EG50" s="95">
        <f t="shared" ca="1" si="17"/>
        <v>4546</v>
      </c>
      <c r="EH50" s="93">
        <f t="shared" ca="1" si="18"/>
        <v>2861</v>
      </c>
      <c r="EI50" s="94"/>
      <c r="EJ50" s="94"/>
      <c r="EK50" s="94">
        <f ca="1">ROUND(VLOOKUP(EK$3,費率表彙總!$F$4:$G$404,2,FALSE)*$B50*$A$2,0)</f>
        <v>0</v>
      </c>
      <c r="EL50" s="94">
        <f ca="1">ROUND(VLOOKUP(EL$3,費率表彙總!$H$4:$I$804,2,FALSE)*$B50*$A$2,0)</f>
        <v>0</v>
      </c>
      <c r="EM50" s="94">
        <f ca="1">IF(ISNA(EM$56),0,ROUND(INDEX(實支實付_總保費!$B$4:$AE$183,$A50,EM$56)*$A$2,0))</f>
        <v>107</v>
      </c>
      <c r="EN50" s="94">
        <f ca="1">IF(ISNA(EN$56),0,ROUND(INDEX(重大燒燙傷_總保費!$B$4:$AE$183,$A50,EN$56)*$A$2,0))</f>
        <v>7</v>
      </c>
      <c r="EO50" s="94" t="b">
        <f ca="1">IF(EO$3&lt;&gt;0,MAX(1,ROUND(VLOOKUP(EO$3,費率表彙總!$L$4:$O$34,2,FALSE)*$B50*$A$2,0))+MAX(1,ROUND(INDEX(海突甲門診_總保費!$B$4:$GS$183,$A50,EO$56)*$A$2,0)+MAX(1,ROUND(INDEX(海突甲急診_總保費!$B$4:$GS$183,$A50,EO$56)*$A$2,0),0)))</f>
        <v>0</v>
      </c>
      <c r="EP50" s="94" t="b">
        <f ca="1">IF(EP$3&lt;&gt;0,MAX(1,ROUND(VLOOKUP(EP$3,費率表彙總!$L$4:$R$34,5,FALSE)*$B50*$A$2,0))+MAX(1,ROUND(INDEX(海突乙門診_總保費!$B$4:$GS$183,$A50,EP$56)*$A$2,0)+MAX(1,ROUND(INDEX(海突乙急診_總保費!$B$4:$GS$183,$A50,EP$56)*$A$2,0),0)))</f>
        <v>0</v>
      </c>
      <c r="EQ50" s="94">
        <f ca="1">ROUND(VLOOKUP(EQ$3,費率表彙總!$S$4:$T$34,2,FALSE)*$B50*$A$2,0)</f>
        <v>0</v>
      </c>
      <c r="ER50" s="94">
        <f ca="1">IF(ISNA(ER$3),0,ROUND(INDEX(旅遊不便費率!$B$5:$CA$184,$A50,ER$3)*$A$3,0))</f>
        <v>304</v>
      </c>
      <c r="ES50" s="94">
        <f ca="1">IF(ISNA(ES$3),0,ROUND(INDEX(旅遊不便費率!$B$5:$CA$184,$A50,ES$3)*$A$3,0))</f>
        <v>1540</v>
      </c>
      <c r="ET50" s="94">
        <f ca="1">IF(ISNA(ET$3),0,ROUND(INDEX(旅遊不便費率!$B$5:$CA$184,$A50,ET$3)*$A$3,0))</f>
        <v>49</v>
      </c>
      <c r="EU50" s="94">
        <f ca="1">IF(ISNA(EU$3),0,ROUND(INDEX(旅遊不便費率!$B$5:$CA$184,$A50,EU$3)*$A$3,0))</f>
        <v>195</v>
      </c>
      <c r="EV50" s="95">
        <f t="shared" ca="1" si="19"/>
        <v>5063</v>
      </c>
      <c r="EW50" s="93">
        <f t="shared" ca="1" si="20"/>
        <v>2075</v>
      </c>
      <c r="EX50" s="94"/>
      <c r="EY50" s="94"/>
      <c r="EZ50" s="94">
        <f ca="1">ROUND(VLOOKUP(EZ$3,費率表彙總!$F$4:$G$404,2,FALSE)*$B50*$A$2,0)</f>
        <v>0</v>
      </c>
      <c r="FA50" s="94">
        <f ca="1">ROUND(VLOOKUP(FA$3,費率表彙總!$H$4:$I$804,2,FALSE)*$B50*$A$2,0)</f>
        <v>0</v>
      </c>
      <c r="FB50" s="94">
        <f ca="1">IF(ISNA(FB$56),0,ROUND(INDEX(實支實付_總保費!$B$4:$AE$183,$A50,FB$56)*$A$2,0))</f>
        <v>1373</v>
      </c>
      <c r="FC50" s="94">
        <f ca="1">IF(ISNA(FC$56),0,ROUND(INDEX(重大燒燙傷_總保費!$B$4:$AE$183,$A50,FC$56)*$A$2,0))</f>
        <v>90</v>
      </c>
      <c r="FD50" s="94" t="b">
        <f ca="1">IF(FD$3&lt;&gt;0,MAX(1,ROUND(VLOOKUP(FD$3,費率表彙總!$L$4:$O$34,2,FALSE)*$B50*$A$2,0))+MAX(1,ROUND(INDEX(海突甲門診_總保費!$B$4:$GS$183,$A50,FD$56)*$A$2,0)+MAX(1,ROUND(INDEX(海突甲急診_總保費!$B$4:$GS$183,$A50,FD$56)*$A$2,0),0)))</f>
        <v>0</v>
      </c>
      <c r="FE50" s="94">
        <f ca="1">IF(FE$3&lt;&gt;0,MAX(1,ROUND(VLOOKUP(FE$3,費率表彙總!$L$4:$R$34,5,FALSE)*$B50*$A$2,0))+MAX(1,ROUND(INDEX(海突乙門診_總保費!$B$4:$GS$183,$A50,FE$56)*$A$2,0)+MAX(1,ROUND(INDEX(海突乙急診_總保費!$B$4:$GS$183,$A50,FE$56)*$A$2,0),0)))</f>
        <v>3195</v>
      </c>
      <c r="FF50" s="94">
        <f ca="1">ROUND(VLOOKUP(FF$3,費率表彙總!$S$4:$T$34,2,FALSE)*$B50*$A$2,0)</f>
        <v>0</v>
      </c>
      <c r="FG50" s="94">
        <f ca="1">IF(ISNA(FG$3),0,ROUND(INDEX(旅遊不便費率!$B$5:$CA$184,$A50,FG$3)*$A$3,0))</f>
        <v>304</v>
      </c>
      <c r="FH50" s="94">
        <f ca="1">IF(ISNA(FH$3),0,ROUND(INDEX(旅遊不便費率!$B$5:$CA$184,$A50,FH$3)*$A$3,0))</f>
        <v>2406</v>
      </c>
      <c r="FI50" s="94">
        <f ca="1">IF(ISNA(FI$3),0,ROUND(INDEX(旅遊不便費率!$B$5:$CA$184,$A50,FI$3)*$A$3,0))</f>
        <v>114</v>
      </c>
      <c r="FJ50" s="94">
        <f ca="1">IF(ISNA(FJ$3),0,ROUND(INDEX(旅遊不便費率!$B$5:$CA$184,$A50,FJ$3)*$A$3,0))</f>
        <v>372</v>
      </c>
      <c r="FK50" s="95">
        <f t="shared" ca="1" si="21"/>
        <v>9929</v>
      </c>
      <c r="FL50" s="93">
        <f t="shared" ca="1" si="22"/>
        <v>939</v>
      </c>
      <c r="FM50" s="94"/>
      <c r="FN50" s="94"/>
      <c r="FO50" s="94">
        <f ca="1">ROUND(VLOOKUP(FO$3,費率表彙總!$F$4:$G$404,2,FALSE)*$B50*$A$2,0)</f>
        <v>0</v>
      </c>
      <c r="FP50" s="94">
        <f ca="1">ROUND(VLOOKUP(FP$3,費率表彙總!$H$4:$I$804,2,FALSE)*$B50*$A$2,0)</f>
        <v>0</v>
      </c>
      <c r="FQ50" s="94">
        <f ca="1">IF(ISNA(FQ$56),0,ROUND(INDEX(實支實付_總保費!$B$4:$AE$183,$A50,FQ$56)*$A$2,0))</f>
        <v>298</v>
      </c>
      <c r="FR50" s="94">
        <f ca="1">IF(ISNA(FR$56),0,ROUND(INDEX(重大燒燙傷_總保費!$B$4:$AE$183,$A50,FR$56)*$A$2,0))</f>
        <v>20</v>
      </c>
      <c r="FS50" s="94" t="b">
        <f ca="1">IF(FS$3&lt;&gt;0,MAX(1,ROUND(VLOOKUP(FS$3,費率表彙總!$L$4:$O$34,2,FALSE)*$B50*$A$2,0))+MAX(1,ROUND(INDEX(海突甲門診_總保費!$B$4:$GS$183,$A50,FS$56)*$A$2,0)+MAX(1,ROUND(INDEX(海突甲急診_總保費!$B$4:$GS$183,$A50,FS$56)*$A$2,0),0)))</f>
        <v>0</v>
      </c>
      <c r="FT50" s="94">
        <f ca="1">IF(FT$3&lt;&gt;0,MAX(1,ROUND(VLOOKUP(FT$3,費率表彙總!$L$4:$R$34,5,FALSE)*$B50*$A$2,0))+MAX(1,ROUND(INDEX(海突乙門診_總保費!$B$4:$GS$183,$A50,FT$56)*$A$2,0)+MAX(1,ROUND(INDEX(海突乙急診_總保費!$B$4:$GS$183,$A50,FT$56)*$A$2,0),0)))</f>
        <v>1675</v>
      </c>
      <c r="FU50" s="94">
        <f ca="1">ROUND(VLOOKUP(FU$3,費率表彙總!$S$4:$T$34,2,FALSE)*$B50*$A$2,0)</f>
        <v>0</v>
      </c>
      <c r="FV50" s="94">
        <f ca="1">IF(ISNA(FV$3),0,ROUND(INDEX(旅遊不便費率!$B$5:$CA$184,$A50,FV$3)*$A$3,0))</f>
        <v>304</v>
      </c>
      <c r="FW50" s="94">
        <f ca="1">IF(ISNA(FW$3),0,ROUND(INDEX(旅遊不便費率!$B$5:$CA$184,$A50,FW$3)*$A$3,0))</f>
        <v>2406</v>
      </c>
      <c r="FX50" s="94">
        <f ca="1">IF(ISNA(FX$3),0,ROUND(INDEX(旅遊不便費率!$B$5:$CA$184,$A50,FX$3)*$A$3,0))</f>
        <v>114</v>
      </c>
      <c r="FY50" s="94">
        <f ca="1">IF(ISNA(FY$3),0,ROUND(INDEX(旅遊不便費率!$B$5:$CA$184,$A50,FY$3)*$A$3,0))</f>
        <v>372</v>
      </c>
      <c r="FZ50" s="95">
        <f t="shared" ca="1" si="23"/>
        <v>6128</v>
      </c>
      <c r="GA50" s="93">
        <f t="shared" ca="1" si="24"/>
        <v>1520</v>
      </c>
      <c r="GB50" s="94"/>
      <c r="GC50" s="94"/>
      <c r="GD50" s="94">
        <f ca="1">ROUND(VLOOKUP(GD$3,費率表彙總!$F$4:$G$404,2,FALSE)*$B50*$A$2,0)</f>
        <v>0</v>
      </c>
      <c r="GE50" s="94">
        <f ca="1">ROUND(VLOOKUP(GE$3,費率表彙總!$H$4:$I$804,2,FALSE)*$B50*$A$2,0)</f>
        <v>0</v>
      </c>
      <c r="GF50" s="94">
        <f ca="1">IF(ISNA(GF$56),0,ROUND(INDEX(實支實付_總保費!$B$4:$AE$183,$A50,GF$56)*$A$2,0))</f>
        <v>483</v>
      </c>
      <c r="GG50" s="94">
        <f ca="1">IF(ISNA(GG$56),0,ROUND(INDEX(重大燒燙傷_總保費!$B$4:$AE$183,$A50,GG$56)*$A$2,0))</f>
        <v>32</v>
      </c>
      <c r="GH50" s="94" t="b">
        <f ca="1">IF(GH$3&lt;&gt;0,MAX(1,ROUND(VLOOKUP(GH$3,費率表彙總!$L$4:$O$34,2,FALSE)*$B50*$A$2,0))+MAX(1,ROUND(INDEX(海突甲門診_總保費!$B$4:$GS$183,$A50,GH$56)*$A$2,0)+MAX(1,ROUND(INDEX(海突甲急診_總保費!$B$4:$GS$183,$A50,GH$56)*$A$2,0),0)))</f>
        <v>0</v>
      </c>
      <c r="GI50" s="94">
        <f ca="1">IF(GI$3&lt;&gt;0,MAX(1,ROUND(VLOOKUP(GI$3,費率表彙總!$L$4:$R$34,5,FALSE)*$B50*$A$2,0))+MAX(1,ROUND(INDEX(海突乙門診_總保費!$B$4:$GS$183,$A50,GI$56)*$A$2,0)+MAX(1,ROUND(INDEX(海突乙急診_總保費!$B$4:$GS$183,$A50,GI$56)*$A$2,0),0)))</f>
        <v>2665</v>
      </c>
      <c r="GJ50" s="94">
        <f ca="1">ROUND(VLOOKUP(GJ$3,費率表彙總!$S$4:$T$34,2,FALSE)*$B50*$A$2,0)</f>
        <v>0</v>
      </c>
      <c r="GK50" s="94">
        <f ca="1">IF(ISNA(GK$3),0,ROUND(INDEX(旅遊不便費率!$B$5:$CA$184,$A50,GK$3)*$A$3,0))</f>
        <v>304</v>
      </c>
      <c r="GL50" s="94">
        <f ca="1">IF(ISNA(GL$3),0,ROUND(INDEX(旅遊不便費率!$B$5:$CA$184,$A50,GL$3)*$A$3,0))</f>
        <v>2406</v>
      </c>
      <c r="GM50" s="94">
        <f ca="1">IF(ISNA(GM$3),0,ROUND(INDEX(旅遊不便費率!$B$5:$CA$184,$A50,GM$3)*$A$3,0))</f>
        <v>114</v>
      </c>
      <c r="GN50" s="94">
        <f ca="1">IF(ISNA(GN$3),0,ROUND(INDEX(旅遊不便費率!$B$5:$CA$184,$A50,GN$3)*$A$3,0))</f>
        <v>372</v>
      </c>
      <c r="GO50" s="95">
        <f t="shared" ca="1" si="25"/>
        <v>7896</v>
      </c>
      <c r="GP50" s="93">
        <f t="shared" ca="1" si="26"/>
        <v>1520</v>
      </c>
      <c r="GQ50" s="94"/>
      <c r="GR50" s="94"/>
      <c r="GS50" s="94">
        <f ca="1">ROUND(VLOOKUP(GS$3,費率表彙總!$F$4:$G$404,2,FALSE)*$B50*$A$2,0)</f>
        <v>0</v>
      </c>
      <c r="GT50" s="94">
        <f ca="1">ROUND(VLOOKUP(GT$3,費率表彙總!$H$4:$I$804,2,FALSE)*$B50*$A$2,0)</f>
        <v>0</v>
      </c>
      <c r="GU50" s="94">
        <f ca="1">IF(ISNA(GU$56),0,ROUND(INDEX(實支實付_總保費!$B$4:$AE$183,$A50,GU$56)*$A$2,0))</f>
        <v>909</v>
      </c>
      <c r="GV50" s="94">
        <f ca="1">IF(ISNA(GV$56),0,ROUND(INDEX(重大燒燙傷_總保費!$B$4:$AE$183,$A50,GV$56)*$A$2,0))</f>
        <v>60</v>
      </c>
      <c r="GW50" s="94" t="b">
        <f ca="1">IF(GW$3&lt;&gt;0,MAX(1,ROUND(VLOOKUP(GW$3,費率表彙總!$L$4:$O$34,2,FALSE)*$B50*$A$2,0))+MAX(1,ROUND(INDEX(海突甲門診_總保費!$B$4:$GS$183,$A50,GW$56)*$A$2,0)+MAX(1,ROUND(INDEX(海突甲急診_總保費!$B$4:$GS$183,$A50,GW$56)*$A$2,0),0)))</f>
        <v>0</v>
      </c>
      <c r="GX50" s="94">
        <f ca="1">IF(GX$3&lt;&gt;0,MAX(1,ROUND(VLOOKUP(GX$3,費率表彙總!$L$4:$R$34,5,FALSE)*$B50*$A$2,0))+MAX(1,ROUND(INDEX(海突乙門診_總保費!$B$4:$GS$183,$A50,GX$56)*$A$2,0)+MAX(1,ROUND(INDEX(海突乙急診_總保費!$B$4:$GS$183,$A50,GX$56)*$A$2,0),0)))</f>
        <v>1675</v>
      </c>
      <c r="GY50" s="94">
        <f ca="1">ROUND(VLOOKUP(GY$3,費率表彙總!$S$4:$T$34,2,FALSE)*$B50*$A$2,0)</f>
        <v>0</v>
      </c>
      <c r="GZ50" s="94">
        <f ca="1">IF(ISNA(GZ$3),0,ROUND(INDEX(旅遊不便費率!$B$5:$CA$184,$A50,GZ$3)*$A$3,0))</f>
        <v>304</v>
      </c>
      <c r="HA50" s="94">
        <f ca="1">IF(ISNA(HA$3),0,ROUND(INDEX(旅遊不便費率!$B$5:$CA$184,$A50,HA$3)*$A$3,0))</f>
        <v>2406</v>
      </c>
      <c r="HB50" s="94">
        <f ca="1">IF(ISNA(HB$3),0,ROUND(INDEX(旅遊不便費率!$B$5:$CA$184,$A50,HB$3)*$A$3,0))</f>
        <v>114</v>
      </c>
      <c r="HC50" s="94">
        <f ca="1">IF(ISNA(HC$3),0,ROUND(INDEX(旅遊不便費率!$B$5:$CA$184,$A50,HC$3)*$A$3,0))</f>
        <v>372</v>
      </c>
      <c r="HD50" s="95">
        <f t="shared" ca="1" si="27"/>
        <v>7360</v>
      </c>
      <c r="HE50" s="93">
        <f t="shared" ca="1" si="28"/>
        <v>1520</v>
      </c>
      <c r="HF50" s="94"/>
      <c r="HG50" s="94"/>
      <c r="HH50" s="94">
        <f ca="1">ROUND(VLOOKUP(HH$3,費率表彙總!$F$4:$G$404,2,FALSE)*$B50*$A$2,0)</f>
        <v>0</v>
      </c>
      <c r="HI50" s="94">
        <f ca="1">ROUND(VLOOKUP(HI$3,費率表彙總!$H$4:$I$804,2,FALSE)*$B50*$A$2,0)</f>
        <v>0</v>
      </c>
      <c r="HJ50" s="94">
        <f ca="1">IF(ISNA(HJ$56),0,ROUND(INDEX(實支實付_總保費!$B$4:$AE$183,$A50,HJ$56)*$A$2,0))</f>
        <v>909</v>
      </c>
      <c r="HK50" s="94">
        <f ca="1">IF(ISNA(HK$56),0,ROUND(INDEX(重大燒燙傷_總保費!$B$4:$AE$183,$A50,HK$56)*$A$2,0))</f>
        <v>60</v>
      </c>
      <c r="HL50" s="94" t="b">
        <f ca="1">IF(HL$3&lt;&gt;0,MAX(1,ROUND(VLOOKUP(HL$3,費率表彙總!$L$4:$O$34,2,FALSE)*$B50*$A$2,0))+MAX(1,ROUND(INDEX(海突甲門診_總保費!$B$4:$GS$183,$A50,HL$56)*$A$2,0)+MAX(1,ROUND(INDEX(海突甲急診_總保費!$B$4:$GS$183,$A50,HL$56)*$A$2,0),0)))</f>
        <v>0</v>
      </c>
      <c r="HM50" s="94">
        <f ca="1">IF(HM$3&lt;&gt;0,MAX(1,ROUND(VLOOKUP(HM$3,費率表彙總!$L$4:$R$34,5,FALSE)*$B50*$A$2,0))+MAX(1,ROUND(INDEX(海突乙門診_總保費!$B$4:$GS$183,$A50,HM$56)*$A$2,0)+MAX(1,ROUND(INDEX(海突乙急診_總保費!$B$4:$GS$183,$A50,HM$56)*$A$2,0),0)))</f>
        <v>1675</v>
      </c>
      <c r="HN50" s="94">
        <f ca="1">ROUND(VLOOKUP(HN$3,費率表彙總!$S$4:$T$34,2,FALSE)*$B50*$A$2,0)</f>
        <v>0</v>
      </c>
      <c r="HO50" s="94">
        <f ca="1">IF(ISNA(HO$3),0,ROUND(INDEX(旅遊不便費率!$B$5:$CA$184,$A50,HO$3)*$A$3,0))</f>
        <v>304</v>
      </c>
      <c r="HP50" s="94">
        <f ca="1">IF(ISNA(HP$3),0,ROUND(INDEX(旅遊不便費率!$B$5:$CA$184,$A50,HP$3)*$A$3,0))</f>
        <v>2406</v>
      </c>
      <c r="HQ50" s="94">
        <f ca="1">IF(ISNA(HQ$3),0,ROUND(INDEX(旅遊不便費率!$B$5:$CA$184,$A50,HQ$3)*$A$3,0))</f>
        <v>114</v>
      </c>
      <c r="HR50" s="94">
        <f ca="1">IF(ISNA(HR$3),0,ROUND(INDEX(旅遊不便費率!$B$5:$CA$184,$A50,HR$3)*$A$3,0))</f>
        <v>372</v>
      </c>
      <c r="HS50" s="95">
        <f t="shared" ca="1" si="29"/>
        <v>7360</v>
      </c>
    </row>
    <row r="51" spans="1:227">
      <c r="A51" s="83">
        <v>170</v>
      </c>
      <c r="B51" s="104">
        <f>VLOOKUP(A51,費率表彙總!$A$4:$B$183,2,FALSE)</f>
        <v>0.98</v>
      </c>
      <c r="C51" s="93">
        <f t="shared" ca="1" si="0"/>
        <v>959</v>
      </c>
      <c r="D51" s="94"/>
      <c r="E51" s="94"/>
      <c r="F51" s="94">
        <f ca="1">ROUND(VLOOKUP(F$3,費率表彙總!$F$4:$G$404,2,FALSE)*$B51*$A$2,0)</f>
        <v>0</v>
      </c>
      <c r="G51" s="94">
        <f ca="1">ROUND(VLOOKUP(G$3,費率表彙總!$H$4:$I$804,2,FALSE)*$B51*$A$2,0)</f>
        <v>0</v>
      </c>
      <c r="H51" s="94">
        <f ca="1">IF(ISNA(H$56),0,ROUND(INDEX(實支實付_總保費!$B$4:$AE$183,$A51,H$56)*$A$2,0))</f>
        <v>0</v>
      </c>
      <c r="I51" s="94">
        <f ca="1">IF(ISNA(I$56),0,ROUND(INDEX(重大燒燙傷_總保費!$B$4:$AE$183,$A51,I$56)*$A$2,0))</f>
        <v>0</v>
      </c>
      <c r="J51" s="94" t="b">
        <f ca="1">IF(J$3&lt;&gt;0,MAX(1,ROUND(VLOOKUP(J$3,費率表彙總!$L$4:$O$34,2,FALSE)*$B51*$A$2,0))+MAX(1,ROUND(INDEX(海突甲門診_總保費!$B$4:$GS$183,$A51,J$56)*$A$2,0)+MAX(1,ROUND(INDEX(海突甲急診_總保費!$B$4:$GS$183,$A51,J$56)*$A$2,0),0)))</f>
        <v>0</v>
      </c>
      <c r="K51" s="94">
        <f ca="1">IF(K$3&lt;&gt;0,MAX(1,ROUND(VLOOKUP(K$3,費率表彙總!$L$4:$R$34,5,FALSE)*$B51*$A$2,0))+MAX(1,ROUND(INDEX(海突乙門診_總保費!$B$4:$GS$183,$A51,K$56)*$A$2,0)+MAX(1,ROUND(INDEX(海突乙急診_總保費!$B$4:$GS$183,$A51,K$56)*$A$2,0),0)))</f>
        <v>892</v>
      </c>
      <c r="L51" s="94">
        <f ca="1">ROUND(VLOOKUP(L$3,費率表彙總!$S$4:$T$34,2,FALSE)*$B51*$A$2,0)</f>
        <v>0</v>
      </c>
      <c r="M51" s="94">
        <f ca="1">IF(ISNA(M$3),0,ROUND(INDEX(旅遊不便費率!$B$5:$CA$184,$A51,M$3)*$A$3,0))</f>
        <v>0</v>
      </c>
      <c r="N51" s="94">
        <f ca="1">IF(ISNA(N$3),0,ROUND(INDEX(旅遊不便費率!$B$5:$CA$184,$A51,N$3)*$A$3,0))</f>
        <v>0</v>
      </c>
      <c r="O51" s="94">
        <f ca="1">IF(ISNA(O$3),0,ROUND(INDEX(旅遊不便費率!$B$5:$CA$184,$A51,O$3)*$A$3,0))</f>
        <v>0</v>
      </c>
      <c r="P51" s="94">
        <f ca="1">IF(ISNA(P$3),0,ROUND(INDEX(旅遊不便費率!$B$5:$CA$184,$A51,P$3)*$A$3,0))</f>
        <v>0</v>
      </c>
      <c r="Q51" s="95">
        <f t="shared" ca="1" si="1"/>
        <v>1851</v>
      </c>
      <c r="R51" s="93">
        <f t="shared" ca="1" si="2"/>
        <v>959</v>
      </c>
      <c r="S51" s="94"/>
      <c r="T51" s="94"/>
      <c r="U51" s="94">
        <f ca="1">ROUND(VLOOKUP(U$3,費率表彙總!$F$4:$G$404,2,FALSE)*$B51*$A$2,0)</f>
        <v>0</v>
      </c>
      <c r="V51" s="94">
        <f ca="1">ROUND(VLOOKUP(V$3,費率表彙總!$H$4:$I$804,2,FALSE)*$B51*$A$2,0)</f>
        <v>0</v>
      </c>
      <c r="W51" s="94">
        <f ca="1">IF(ISNA(W$56),0,ROUND(INDEX(實支實付_總保費!$B$4:$AE$183,$A51,W$56)*$A$2,0))</f>
        <v>0</v>
      </c>
      <c r="X51" s="94">
        <f ca="1">IF(ISNA(X$56),0,ROUND(INDEX(重大燒燙傷_總保費!$B$4:$AE$183,$A51,X$56)*$A$2,0))</f>
        <v>0</v>
      </c>
      <c r="Y51" s="94" t="b">
        <f ca="1">IF(Y$3&lt;&gt;0,MAX(1,ROUND(VLOOKUP(Y$3,費率表彙總!$L$4:$O$34,2,FALSE)*$B51*$A$2,0))+MAX(1,ROUND(INDEX(海突甲門診_總保費!$B$4:$GS$183,$A51,Y$56)*$A$2,0)+MAX(1,ROUND(INDEX(海突甲急診_總保費!$B$4:$GS$183,$A51,Y$56)*$A$2,0),0)))</f>
        <v>0</v>
      </c>
      <c r="Z51" s="94">
        <f ca="1">IF(Z$3&lt;&gt;0,MAX(1,ROUND(VLOOKUP(Z$3,費率表彙總!$L$4:$R$34,5,FALSE)*$B51*$A$2,0))+MAX(1,ROUND(INDEX(海突乙門診_總保費!$B$4:$GS$183,$A51,Z$56)*$A$2,0)+MAX(1,ROUND(INDEX(海突乙急診_總保費!$B$4:$GS$183,$A51,Z$56)*$A$2,0),0)))</f>
        <v>892</v>
      </c>
      <c r="AA51" s="94">
        <f ca="1">ROUND(VLOOKUP(AA$3,費率表彙總!$S$4:$T$34,2,FALSE)*$B51*$A$2,0)</f>
        <v>0</v>
      </c>
      <c r="AB51" s="94">
        <f ca="1">IF(ISNA(AB$3),0,ROUND(INDEX(旅遊不便費率!$B$5:$CA$184,$A51,AB$3)*$A$3,0))</f>
        <v>0</v>
      </c>
      <c r="AC51" s="94">
        <f ca="1">IF(ISNA(AC$3),0,ROUND(INDEX(旅遊不便費率!$B$5:$CA$184,$A51,AC$3)*$A$3,0))</f>
        <v>0</v>
      </c>
      <c r="AD51" s="94">
        <f ca="1">IF(ISNA(AD$3),0,ROUND(INDEX(旅遊不便費率!$B$5:$CA$184,$A51,AD$3)*$A$3,0))</f>
        <v>0</v>
      </c>
      <c r="AE51" s="94">
        <f ca="1">IF(ISNA(AE$3),0,ROUND(INDEX(旅遊不便費率!$B$5:$CA$184,$A51,AE$3)*$A$3,0))</f>
        <v>0</v>
      </c>
      <c r="AF51" s="95">
        <f t="shared" ca="1" si="3"/>
        <v>1851</v>
      </c>
      <c r="AG51" s="93">
        <f t="shared" ca="1" si="4"/>
        <v>1552</v>
      </c>
      <c r="AH51" s="94"/>
      <c r="AI51" s="94"/>
      <c r="AJ51" s="94">
        <f ca="1">ROUND(VLOOKUP(AJ$3,費率表彙總!$F$4:$G$404,2,FALSE)*$B51*$A$2,0)</f>
        <v>0</v>
      </c>
      <c r="AK51" s="94">
        <f ca="1">ROUND(VLOOKUP(AK$3,費率表彙總!$H$4:$I$804,2,FALSE)*$B51*$A$2,0)</f>
        <v>0</v>
      </c>
      <c r="AL51" s="94">
        <f ca="1">IF(ISNA(AL$56),0,ROUND(INDEX(實支實付_總保費!$B$4:$AE$183,$A51,AL$56)*$A$2,0))</f>
        <v>0</v>
      </c>
      <c r="AM51" s="94">
        <f ca="1">IF(ISNA(AM$56),0,ROUND(INDEX(重大燒燙傷_總保費!$B$4:$AE$183,$A51,AM$56)*$A$2,0))</f>
        <v>0</v>
      </c>
      <c r="AN51" s="94" t="b">
        <f ca="1">IF(AN$3&lt;&gt;0,MAX(1,ROUND(VLOOKUP(AN$3,費率表彙總!$L$4:$O$34,2,FALSE)*$B51*$A$2,0))+MAX(1,ROUND(INDEX(海突甲門診_總保費!$B$4:$GS$183,$A51,AN$56)*$A$2,0)+MAX(1,ROUND(INDEX(海突甲急診_總保費!$B$4:$GS$183,$A51,AN$56)*$A$2,0),0)))</f>
        <v>0</v>
      </c>
      <c r="AO51" s="94">
        <f ca="1">IF(AO$3&lt;&gt;0,MAX(1,ROUND(VLOOKUP(AO$3,費率表彙總!$L$4:$R$34,5,FALSE)*$B51*$A$2,0))+MAX(1,ROUND(INDEX(海突乙門診_總保費!$B$4:$GS$183,$A51,AO$56)*$A$2,0)+MAX(1,ROUND(INDEX(海突乙急診_總保費!$B$4:$GS$183,$A51,AO$56)*$A$2,0),0)))</f>
        <v>1445</v>
      </c>
      <c r="AP51" s="94">
        <f ca="1">ROUND(VLOOKUP(AP$3,費率表彙總!$S$4:$T$34,2,FALSE)*$B51*$A$2,0)</f>
        <v>0</v>
      </c>
      <c r="AQ51" s="94">
        <f ca="1">IF(ISNA(AQ$3),0,ROUND(INDEX(旅遊不便費率!$B$5:$CA$184,$A51,AQ$3)*$A$3,0))</f>
        <v>0</v>
      </c>
      <c r="AR51" s="94">
        <f ca="1">IF(ISNA(AR$3),0,ROUND(INDEX(旅遊不便費率!$B$5:$CA$184,$A51,AR$3)*$A$3,0))</f>
        <v>0</v>
      </c>
      <c r="AS51" s="94">
        <f ca="1">IF(ISNA(AS$3),0,ROUND(INDEX(旅遊不便費率!$B$5:$CA$184,$A51,AS$3)*$A$3,0))</f>
        <v>0</v>
      </c>
      <c r="AT51" s="94">
        <f ca="1">IF(ISNA(AT$3),0,ROUND(INDEX(旅遊不便費率!$B$5:$CA$184,$A51,AT$3)*$A$3,0))</f>
        <v>0</v>
      </c>
      <c r="AU51" s="95">
        <f t="shared" ca="1" si="5"/>
        <v>2997</v>
      </c>
      <c r="AV51" s="93">
        <f t="shared" ca="1" si="6"/>
        <v>2393</v>
      </c>
      <c r="AW51" s="94"/>
      <c r="AX51" s="94"/>
      <c r="AY51" s="94">
        <f ca="1">ROUND(VLOOKUP(AY$3,費率表彙總!$F$4:$G$404,2,FALSE)*$B51*$A$2,0)</f>
        <v>0</v>
      </c>
      <c r="AZ51" s="94">
        <f ca="1">ROUND(VLOOKUP(AZ$3,費率表彙總!$H$4:$I$804,2,FALSE)*$B51*$A$2,0)</f>
        <v>0</v>
      </c>
      <c r="BA51" s="94">
        <f ca="1">IF(ISNA(BA$56),0,ROUND(INDEX(實支實付_總保費!$B$4:$AE$183,$A51,BA$56)*$A$2,0))</f>
        <v>0</v>
      </c>
      <c r="BB51" s="94">
        <f ca="1">IF(ISNA(BB$56),0,ROUND(INDEX(重大燒燙傷_總保費!$B$4:$AE$183,$A51,BB$56)*$A$2,0))</f>
        <v>0</v>
      </c>
      <c r="BC51" s="94" t="b">
        <f ca="1">IF(BC$3&lt;&gt;0,MAX(1,ROUND(VLOOKUP(BC$3,費率表彙總!$L$4:$O$34,2,FALSE)*$B51*$A$2,0))+MAX(1,ROUND(INDEX(海突甲門診_總保費!$B$4:$GS$183,$A51,BC$56)*$A$2,0)+MAX(1,ROUND(INDEX(海突甲急診_總保費!$B$4:$GS$183,$A51,BC$56)*$A$2,0),0)))</f>
        <v>0</v>
      </c>
      <c r="BD51" s="94">
        <f ca="1">IF(BD$3&lt;&gt;0,MAX(1,ROUND(VLOOKUP(BD$3,費率表彙總!$L$4:$R$34,5,FALSE)*$B51*$A$2,0))+MAX(1,ROUND(INDEX(海突乙門診_總保費!$B$4:$GS$183,$A51,BD$56)*$A$2,0)+MAX(1,ROUND(INDEX(海突乙急診_總保費!$B$4:$GS$183,$A51,BD$56)*$A$2,0),0)))</f>
        <v>2225</v>
      </c>
      <c r="BE51" s="94">
        <f ca="1">ROUND(VLOOKUP(BE$3,費率表彙總!$S$4:$T$34,2,FALSE)*$B51*$A$2,0)</f>
        <v>0</v>
      </c>
      <c r="BF51" s="94">
        <f ca="1">IF(ISNA(BF$3),0,ROUND(INDEX(旅遊不便費率!$B$5:$CA$184,$A51,BF$3)*$A$3,0))</f>
        <v>0</v>
      </c>
      <c r="BG51" s="94">
        <f ca="1">IF(ISNA(BG$3),0,ROUND(INDEX(旅遊不便費率!$B$5:$CA$184,$A51,BG$3)*$A$3,0))</f>
        <v>0</v>
      </c>
      <c r="BH51" s="94">
        <f ca="1">IF(ISNA(BH$3),0,ROUND(INDEX(旅遊不便費率!$B$5:$CA$184,$A51,BH$3)*$A$3,0))</f>
        <v>0</v>
      </c>
      <c r="BI51" s="94">
        <f ca="1">IF(ISNA(BI$3),0,ROUND(INDEX(旅遊不便費率!$B$5:$CA$184,$A51,BI$3)*$A$3,0))</f>
        <v>0</v>
      </c>
      <c r="BJ51" s="95">
        <f t="shared" ca="1" si="7"/>
        <v>4618</v>
      </c>
      <c r="BK51" s="93">
        <f t="shared" ca="1" si="8"/>
        <v>2922</v>
      </c>
      <c r="BL51" s="94"/>
      <c r="BM51" s="94"/>
      <c r="BN51" s="94">
        <f ca="1">ROUND(VLOOKUP(BN$3,費率表彙總!$F$4:$G$404,2,FALSE)*$B51*$A$2,0)</f>
        <v>0</v>
      </c>
      <c r="BO51" s="94">
        <f ca="1">ROUND(VLOOKUP(BO$3,費率表彙總!$H$4:$I$804,2,FALSE)*$B51*$A$2,0)</f>
        <v>0</v>
      </c>
      <c r="BP51" s="94">
        <f ca="1">IF(ISNA(BP$56),0,ROUND(INDEX(實支實付_總保費!$B$4:$AE$183,$A51,BP$56)*$A$2,0))</f>
        <v>0</v>
      </c>
      <c r="BQ51" s="94">
        <f ca="1">IF(ISNA(BQ$56),0,ROUND(INDEX(重大燒燙傷_總保費!$B$4:$AE$183,$A51,BQ$56)*$A$2,0))</f>
        <v>0</v>
      </c>
      <c r="BR51" s="94" t="b">
        <f ca="1">IF(BR$3&lt;&gt;0,MAX(1,ROUND(VLOOKUP(BR$3,費率表彙總!$L$4:$O$34,2,FALSE)*$B51*$A$2,0))+MAX(1,ROUND(INDEX(海突甲門診_總保費!$B$4:$GS$183,$A51,BR$56)*$A$2,0)+MAX(1,ROUND(INDEX(海突甲急診_總保費!$B$4:$GS$183,$A51,BR$56)*$A$2,0),0)))</f>
        <v>0</v>
      </c>
      <c r="BS51" s="94">
        <f ca="1">IF(BS$3&lt;&gt;0,MAX(1,ROUND(VLOOKUP(BS$3,費率表彙總!$L$4:$R$34,5,FALSE)*$B51*$A$2,0))+MAX(1,ROUND(INDEX(海突乙門診_總保費!$B$4:$GS$183,$A51,BS$56)*$A$2,0)+MAX(1,ROUND(INDEX(海突乙急診_總保費!$B$4:$GS$183,$A51,BS$56)*$A$2,0),0)))</f>
        <v>2717</v>
      </c>
      <c r="BT51" s="94">
        <f ca="1">ROUND(VLOOKUP(BT$3,費率表彙總!$S$4:$T$34,2,FALSE)*$B51*$A$2,0)</f>
        <v>0</v>
      </c>
      <c r="BU51" s="94">
        <f ca="1">IF(ISNA(BU$3),0,ROUND(INDEX(旅遊不便費率!$B$5:$CA$184,$A51,BU$3)*$A$3,0))</f>
        <v>0</v>
      </c>
      <c r="BV51" s="94">
        <f ca="1">IF(ISNA(BV$3),0,ROUND(INDEX(旅遊不便費率!$B$5:$CA$184,$A51,BV$3)*$A$3,0))</f>
        <v>0</v>
      </c>
      <c r="BW51" s="94">
        <f ca="1">IF(ISNA(BW$3),0,ROUND(INDEX(旅遊不便費率!$B$5:$CA$184,$A51,BW$3)*$A$3,0))</f>
        <v>0</v>
      </c>
      <c r="BX51" s="94">
        <f ca="1">IF(ISNA(BX$3),0,ROUND(INDEX(旅遊不便費率!$B$5:$CA$184,$A51,BX$3)*$A$3,0))</f>
        <v>0</v>
      </c>
      <c r="BY51" s="95">
        <f t="shared" ca="1" si="9"/>
        <v>5639</v>
      </c>
      <c r="BZ51" s="93">
        <f t="shared" ca="1" si="10"/>
        <v>653</v>
      </c>
      <c r="CA51" s="94"/>
      <c r="CB51" s="94"/>
      <c r="CC51" s="94">
        <f ca="1">ROUND(VLOOKUP(CC$3,費率表彙總!$F$4:$G$404,2,FALSE)*$B51*$A$2,0)</f>
        <v>0</v>
      </c>
      <c r="CD51" s="94">
        <f ca="1">ROUND(VLOOKUP(CD$3,費率表彙總!$H$4:$I$804,2,FALSE)*$B51*$A$2,0)</f>
        <v>0</v>
      </c>
      <c r="CE51" s="94">
        <f ca="1">IF(ISNA(CE$56),0,ROUND(INDEX(實支實付_總保費!$B$4:$AE$183,$A51,CE$56)*$A$2,0))</f>
        <v>110</v>
      </c>
      <c r="CF51" s="94">
        <f ca="1">IF(ISNA(CF$56),0,ROUND(INDEX(重大燒燙傷_總保費!$B$4:$AE$183,$A51,CF$56)*$A$2,0))</f>
        <v>7</v>
      </c>
      <c r="CG51" s="94" t="b">
        <f ca="1">IF(CG$3&lt;&gt;0,MAX(1,ROUND(VLOOKUP(CG$3,費率表彙總!$L$4:$O$34,2,FALSE)*$B51*$A$2,0))+MAX(1,ROUND(INDEX(海突甲門診_總保費!$B$4:$GS$183,$A51,CG$56)*$A$2,0)+MAX(1,ROUND(INDEX(海突甲急診_總保費!$B$4:$GS$183,$A51,CG$56)*$A$2,0),0)))</f>
        <v>0</v>
      </c>
      <c r="CH51" s="94" t="b">
        <f ca="1">IF(CH$3&lt;&gt;0,MAX(1,ROUND(VLOOKUP(CH$3,費率表彙總!$L$4:$R$34,5,FALSE)*$B51*$A$2,0))+MAX(1,ROUND(INDEX(海突乙門診_總保費!$B$4:$GS$183,$A51,CH$56)*$A$2,0)+MAX(1,ROUND(INDEX(海突乙急診_總保費!$B$4:$GS$183,$A51,CH$56)*$A$2,0),0)))</f>
        <v>0</v>
      </c>
      <c r="CI51" s="94">
        <f ca="1">ROUND(VLOOKUP(CI$3,費率表彙總!$S$4:$T$34,2,FALSE)*$B51*$A$2,0)</f>
        <v>0</v>
      </c>
      <c r="CJ51" s="94">
        <f ca="1">IF(ISNA(CJ$3),0,ROUND(INDEX(旅遊不便費率!$B$5:$CA$184,$A51,CJ$3)*$A$3,0))</f>
        <v>310</v>
      </c>
      <c r="CK51" s="94">
        <f ca="1">IF(ISNA(CK$3),0,ROUND(INDEX(旅遊不便費率!$B$5:$CA$184,$A51,CK$3)*$A$3,0))</f>
        <v>1571</v>
      </c>
      <c r="CL51" s="94">
        <f ca="1">IF(ISNA(CL$3),0,ROUND(INDEX(旅遊不便費率!$B$5:$CA$184,$A51,CL$3)*$A$3,0))</f>
        <v>49</v>
      </c>
      <c r="CM51" s="94">
        <f ca="1">IF(ISNA(CM$3),0,ROUND(INDEX(旅遊不便費率!$B$5:$CA$184,$A51,CM$3)*$A$3,0))</f>
        <v>199</v>
      </c>
      <c r="CN51" s="95">
        <f t="shared" ca="1" si="11"/>
        <v>2899</v>
      </c>
      <c r="CO51" s="93">
        <f t="shared" ca="1" si="12"/>
        <v>959</v>
      </c>
      <c r="CP51" s="94"/>
      <c r="CQ51" s="94"/>
      <c r="CR51" s="94">
        <f ca="1">ROUND(VLOOKUP(CR$3,費率表彙總!$F$4:$G$404,2,FALSE)*$B51*$A$2,0)</f>
        <v>0</v>
      </c>
      <c r="CS51" s="94">
        <f ca="1">ROUND(VLOOKUP(CS$3,費率表彙總!$H$4:$I$804,2,FALSE)*$B51*$A$2,0)</f>
        <v>0</v>
      </c>
      <c r="CT51" s="94">
        <f ca="1">IF(ISNA(CT$56),0,ROUND(INDEX(實支實付_總保費!$B$4:$AE$183,$A51,CT$56)*$A$2,0))</f>
        <v>110</v>
      </c>
      <c r="CU51" s="94">
        <f ca="1">IF(ISNA(CU$56),0,ROUND(INDEX(重大燒燙傷_總保費!$B$4:$AE$183,$A51,CU$56)*$A$2,0))</f>
        <v>7</v>
      </c>
      <c r="CV51" s="94" t="b">
        <f ca="1">IF(CV$3&lt;&gt;0,MAX(1,ROUND(VLOOKUP(CV$3,費率表彙總!$L$4:$O$34,2,FALSE)*$B51*$A$2,0))+MAX(1,ROUND(INDEX(海突甲門診_總保費!$B$4:$GS$183,$A51,CV$56)*$A$2,0)+MAX(1,ROUND(INDEX(海突甲急診_總保費!$B$4:$GS$183,$A51,CV$56)*$A$2,0),0)))</f>
        <v>0</v>
      </c>
      <c r="CW51" s="94" t="b">
        <f ca="1">IF(CW$3&lt;&gt;0,MAX(1,ROUND(VLOOKUP(CW$3,費率表彙總!$L$4:$R$34,5,FALSE)*$B51*$A$2,0))+MAX(1,ROUND(INDEX(海突乙門診_總保費!$B$4:$GS$183,$A51,CW$56)*$A$2,0)+MAX(1,ROUND(INDEX(海突乙急診_總保費!$B$4:$GS$183,$A51,CW$56)*$A$2,0),0)))</f>
        <v>0</v>
      </c>
      <c r="CX51" s="94">
        <f ca="1">ROUND(VLOOKUP(CX$3,費率表彙總!$S$4:$T$34,2,FALSE)*$B51*$A$2,0)</f>
        <v>0</v>
      </c>
      <c r="CY51" s="94">
        <f ca="1">IF(ISNA(CY$3),0,ROUND(INDEX(旅遊不便費率!$B$5:$CA$184,$A51,CY$3)*$A$3,0))</f>
        <v>310</v>
      </c>
      <c r="CZ51" s="94">
        <f ca="1">IF(ISNA(CZ$3),0,ROUND(INDEX(旅遊不便費率!$B$5:$CA$184,$A51,CZ$3)*$A$3,0))</f>
        <v>1571</v>
      </c>
      <c r="DA51" s="94">
        <f ca="1">IF(ISNA(DA$3),0,ROUND(INDEX(旅遊不便費率!$B$5:$CA$184,$A51,DA$3)*$A$3,0))</f>
        <v>49</v>
      </c>
      <c r="DB51" s="94">
        <f ca="1">IF(ISNA(DB$3),0,ROUND(INDEX(旅遊不便費率!$B$5:$CA$184,$A51,DB$3)*$A$3,0))</f>
        <v>199</v>
      </c>
      <c r="DC51" s="95">
        <f t="shared" ca="1" si="13"/>
        <v>3205</v>
      </c>
      <c r="DD51" s="93">
        <f t="shared" ca="1" si="14"/>
        <v>1552</v>
      </c>
      <c r="DE51" s="94"/>
      <c r="DF51" s="94"/>
      <c r="DG51" s="94">
        <f ca="1">ROUND(VLOOKUP(DG$3,費率表彙總!$F$4:$G$404,2,FALSE)*$B51*$A$2,0)</f>
        <v>0</v>
      </c>
      <c r="DH51" s="94">
        <f ca="1">ROUND(VLOOKUP(DH$3,費率表彙總!$H$4:$I$804,2,FALSE)*$B51*$A$2,0)</f>
        <v>0</v>
      </c>
      <c r="DI51" s="94">
        <f ca="1">IF(ISNA(DI$56),0,ROUND(INDEX(實支實付_總保費!$B$4:$AE$183,$A51,DI$56)*$A$2,0))</f>
        <v>110</v>
      </c>
      <c r="DJ51" s="94">
        <f ca="1">IF(ISNA(DJ$56),0,ROUND(INDEX(重大燒燙傷_總保費!$B$4:$AE$183,$A51,DJ$56)*$A$2,0))</f>
        <v>7</v>
      </c>
      <c r="DK51" s="94" t="b">
        <f ca="1">IF(DK$3&lt;&gt;0,MAX(1,ROUND(VLOOKUP(DK$3,費率表彙總!$L$4:$O$34,2,FALSE)*$B51*$A$2,0))+MAX(1,ROUND(INDEX(海突甲門診_總保費!$B$4:$GS$183,$A51,DK$56)*$A$2,0)+MAX(1,ROUND(INDEX(海突甲急診_總保費!$B$4:$GS$183,$A51,DK$56)*$A$2,0),0)))</f>
        <v>0</v>
      </c>
      <c r="DL51" s="94" t="b">
        <f ca="1">IF(DL$3&lt;&gt;0,MAX(1,ROUND(VLOOKUP(DL$3,費率表彙總!$L$4:$R$34,5,FALSE)*$B51*$A$2,0))+MAX(1,ROUND(INDEX(海突乙門診_總保費!$B$4:$GS$183,$A51,DL$56)*$A$2,0)+MAX(1,ROUND(INDEX(海突乙急診_總保費!$B$4:$GS$183,$A51,DL$56)*$A$2,0),0)))</f>
        <v>0</v>
      </c>
      <c r="DM51" s="94">
        <f ca="1">ROUND(VLOOKUP(DM$3,費率表彙總!$S$4:$T$34,2,FALSE)*$B51*$A$2,0)</f>
        <v>0</v>
      </c>
      <c r="DN51" s="94">
        <f ca="1">IF(ISNA(DN$3),0,ROUND(INDEX(旅遊不便費率!$B$5:$CA$184,$A51,DN$3)*$A$3,0))</f>
        <v>310</v>
      </c>
      <c r="DO51" s="94">
        <f ca="1">IF(ISNA(DO$3),0,ROUND(INDEX(旅遊不便費率!$B$5:$CA$184,$A51,DO$3)*$A$3,0))</f>
        <v>1571</v>
      </c>
      <c r="DP51" s="94">
        <f ca="1">IF(ISNA(DP$3),0,ROUND(INDEX(旅遊不便費率!$B$5:$CA$184,$A51,DP$3)*$A$3,0))</f>
        <v>49</v>
      </c>
      <c r="DQ51" s="94">
        <f ca="1">IF(ISNA(DQ$3),0,ROUND(INDEX(旅遊不便費率!$B$5:$CA$184,$A51,DQ$3)*$A$3,0))</f>
        <v>199</v>
      </c>
      <c r="DR51" s="95">
        <f t="shared" ca="1" si="15"/>
        <v>3798</v>
      </c>
      <c r="DS51" s="93">
        <f t="shared" ca="1" si="16"/>
        <v>2393</v>
      </c>
      <c r="DT51" s="94"/>
      <c r="DU51" s="94"/>
      <c r="DV51" s="94">
        <f ca="1">ROUND(VLOOKUP(DV$3,費率表彙總!$F$4:$G$404,2,FALSE)*$B51*$A$2,0)</f>
        <v>0</v>
      </c>
      <c r="DW51" s="94">
        <f ca="1">ROUND(VLOOKUP(DW$3,費率表彙總!$H$4:$I$804,2,FALSE)*$B51*$A$2,0)</f>
        <v>0</v>
      </c>
      <c r="DX51" s="94">
        <f ca="1">IF(ISNA(DX$56),0,ROUND(INDEX(實支實付_總保費!$B$4:$AE$183,$A51,DX$56)*$A$2,0))</f>
        <v>110</v>
      </c>
      <c r="DY51" s="94">
        <f ca="1">IF(ISNA(DY$56),0,ROUND(INDEX(重大燒燙傷_總保費!$B$4:$AE$183,$A51,DY$56)*$A$2,0))</f>
        <v>7</v>
      </c>
      <c r="DZ51" s="94" t="b">
        <f ca="1">IF(DZ$3&lt;&gt;0,MAX(1,ROUND(VLOOKUP(DZ$3,費率表彙總!$L$4:$O$34,2,FALSE)*$B51*$A$2,0))+MAX(1,ROUND(INDEX(海突甲門診_總保費!$B$4:$GS$183,$A51,DZ$56)*$A$2,0)+MAX(1,ROUND(INDEX(海突甲急診_總保費!$B$4:$GS$183,$A51,DZ$56)*$A$2,0),0)))</f>
        <v>0</v>
      </c>
      <c r="EA51" s="94" t="b">
        <f ca="1">IF(EA$3&lt;&gt;0,MAX(1,ROUND(VLOOKUP(EA$3,費率表彙總!$L$4:$R$34,5,FALSE)*$B51*$A$2,0))+MAX(1,ROUND(INDEX(海突乙門診_總保費!$B$4:$GS$183,$A51,EA$56)*$A$2,0)+MAX(1,ROUND(INDEX(海突乙急診_總保費!$B$4:$GS$183,$A51,EA$56)*$A$2,0),0)))</f>
        <v>0</v>
      </c>
      <c r="EB51" s="94">
        <f ca="1">ROUND(VLOOKUP(EB$3,費率表彙總!$S$4:$T$34,2,FALSE)*$B51*$A$2,0)</f>
        <v>0</v>
      </c>
      <c r="EC51" s="94">
        <f ca="1">IF(ISNA(EC$3),0,ROUND(INDEX(旅遊不便費率!$B$5:$CA$184,$A51,EC$3)*$A$3,0))</f>
        <v>310</v>
      </c>
      <c r="ED51" s="94">
        <f ca="1">IF(ISNA(ED$3),0,ROUND(INDEX(旅遊不便費率!$B$5:$CA$184,$A51,ED$3)*$A$3,0))</f>
        <v>1571</v>
      </c>
      <c r="EE51" s="94">
        <f ca="1">IF(ISNA(EE$3),0,ROUND(INDEX(旅遊不便費率!$B$5:$CA$184,$A51,EE$3)*$A$3,0))</f>
        <v>49</v>
      </c>
      <c r="EF51" s="94">
        <f ca="1">IF(ISNA(EF$3),0,ROUND(INDEX(旅遊不便費率!$B$5:$CA$184,$A51,EF$3)*$A$3,0))</f>
        <v>199</v>
      </c>
      <c r="EG51" s="95">
        <f t="shared" ca="1" si="17"/>
        <v>4639</v>
      </c>
      <c r="EH51" s="93">
        <f t="shared" ca="1" si="18"/>
        <v>2922</v>
      </c>
      <c r="EI51" s="94"/>
      <c r="EJ51" s="94"/>
      <c r="EK51" s="94">
        <f ca="1">ROUND(VLOOKUP(EK$3,費率表彙總!$F$4:$G$404,2,FALSE)*$B51*$A$2,0)</f>
        <v>0</v>
      </c>
      <c r="EL51" s="94">
        <f ca="1">ROUND(VLOOKUP(EL$3,費率表彙總!$H$4:$I$804,2,FALSE)*$B51*$A$2,0)</f>
        <v>0</v>
      </c>
      <c r="EM51" s="94">
        <f ca="1">IF(ISNA(EM$56),0,ROUND(INDEX(實支實付_總保費!$B$4:$AE$183,$A51,EM$56)*$A$2,0))</f>
        <v>110</v>
      </c>
      <c r="EN51" s="94">
        <f ca="1">IF(ISNA(EN$56),0,ROUND(INDEX(重大燒燙傷_總保費!$B$4:$AE$183,$A51,EN$56)*$A$2,0))</f>
        <v>7</v>
      </c>
      <c r="EO51" s="94" t="b">
        <f ca="1">IF(EO$3&lt;&gt;0,MAX(1,ROUND(VLOOKUP(EO$3,費率表彙總!$L$4:$O$34,2,FALSE)*$B51*$A$2,0))+MAX(1,ROUND(INDEX(海突甲門診_總保費!$B$4:$GS$183,$A51,EO$56)*$A$2,0)+MAX(1,ROUND(INDEX(海突甲急診_總保費!$B$4:$GS$183,$A51,EO$56)*$A$2,0),0)))</f>
        <v>0</v>
      </c>
      <c r="EP51" s="94" t="b">
        <f ca="1">IF(EP$3&lt;&gt;0,MAX(1,ROUND(VLOOKUP(EP$3,費率表彙總!$L$4:$R$34,5,FALSE)*$B51*$A$2,0))+MAX(1,ROUND(INDEX(海突乙門診_總保費!$B$4:$GS$183,$A51,EP$56)*$A$2,0)+MAX(1,ROUND(INDEX(海突乙急診_總保費!$B$4:$GS$183,$A51,EP$56)*$A$2,0),0)))</f>
        <v>0</v>
      </c>
      <c r="EQ51" s="94">
        <f ca="1">ROUND(VLOOKUP(EQ$3,費率表彙總!$S$4:$T$34,2,FALSE)*$B51*$A$2,0)</f>
        <v>0</v>
      </c>
      <c r="ER51" s="94">
        <f ca="1">IF(ISNA(ER$3),0,ROUND(INDEX(旅遊不便費率!$B$5:$CA$184,$A51,ER$3)*$A$3,0))</f>
        <v>310</v>
      </c>
      <c r="ES51" s="94">
        <f ca="1">IF(ISNA(ES$3),0,ROUND(INDEX(旅遊不便費率!$B$5:$CA$184,$A51,ES$3)*$A$3,0))</f>
        <v>1571</v>
      </c>
      <c r="ET51" s="94">
        <f ca="1">IF(ISNA(ET$3),0,ROUND(INDEX(旅遊不便費率!$B$5:$CA$184,$A51,ET$3)*$A$3,0))</f>
        <v>49</v>
      </c>
      <c r="EU51" s="94">
        <f ca="1">IF(ISNA(EU$3),0,ROUND(INDEX(旅遊不便費率!$B$5:$CA$184,$A51,EU$3)*$A$3,0))</f>
        <v>199</v>
      </c>
      <c r="EV51" s="95">
        <f t="shared" ca="1" si="19"/>
        <v>5168</v>
      </c>
      <c r="EW51" s="93">
        <f t="shared" ca="1" si="20"/>
        <v>2119</v>
      </c>
      <c r="EX51" s="94"/>
      <c r="EY51" s="94"/>
      <c r="EZ51" s="94">
        <f ca="1">ROUND(VLOOKUP(EZ$3,費率表彙總!$F$4:$G$404,2,FALSE)*$B51*$A$2,0)</f>
        <v>0</v>
      </c>
      <c r="FA51" s="94">
        <f ca="1">ROUND(VLOOKUP(FA$3,費率表彙總!$H$4:$I$804,2,FALSE)*$B51*$A$2,0)</f>
        <v>0</v>
      </c>
      <c r="FB51" s="94">
        <f ca="1">IF(ISNA(FB$56),0,ROUND(INDEX(實支實付_總保費!$B$4:$AE$183,$A51,FB$56)*$A$2,0))</f>
        <v>1403</v>
      </c>
      <c r="FC51" s="94">
        <f ca="1">IF(ISNA(FC$56),0,ROUND(INDEX(重大燒燙傷_總保費!$B$4:$AE$183,$A51,FC$56)*$A$2,0))</f>
        <v>92</v>
      </c>
      <c r="FD51" s="94" t="b">
        <f ca="1">IF(FD$3&lt;&gt;0,MAX(1,ROUND(VLOOKUP(FD$3,費率表彙總!$L$4:$O$34,2,FALSE)*$B51*$A$2,0))+MAX(1,ROUND(INDEX(海突甲門診_總保費!$B$4:$GS$183,$A51,FD$56)*$A$2,0)+MAX(1,ROUND(INDEX(海突甲急診_總保費!$B$4:$GS$183,$A51,FD$56)*$A$2,0),0)))</f>
        <v>0</v>
      </c>
      <c r="FE51" s="94">
        <f ca="1">IF(FE$3&lt;&gt;0,MAX(1,ROUND(VLOOKUP(FE$3,費率表彙總!$L$4:$R$34,5,FALSE)*$B51*$A$2,0))+MAX(1,ROUND(INDEX(海突乙門診_總保費!$B$4:$GS$183,$A51,FE$56)*$A$2,0)+MAX(1,ROUND(INDEX(海突乙急診_總保費!$B$4:$GS$183,$A51,FE$56)*$A$2,0),0)))</f>
        <v>3257</v>
      </c>
      <c r="FF51" s="94">
        <f ca="1">ROUND(VLOOKUP(FF$3,費率表彙總!$S$4:$T$34,2,FALSE)*$B51*$A$2,0)</f>
        <v>0</v>
      </c>
      <c r="FG51" s="94">
        <f ca="1">IF(ISNA(FG$3),0,ROUND(INDEX(旅遊不便費率!$B$5:$CA$184,$A51,FG$3)*$A$3,0))</f>
        <v>310</v>
      </c>
      <c r="FH51" s="94">
        <f ca="1">IF(ISNA(FH$3),0,ROUND(INDEX(旅遊不便費率!$B$5:$CA$184,$A51,FH$3)*$A$3,0))</f>
        <v>2453</v>
      </c>
      <c r="FI51" s="94">
        <f ca="1">IF(ISNA(FI$3),0,ROUND(INDEX(旅遊不便費率!$B$5:$CA$184,$A51,FI$3)*$A$3,0))</f>
        <v>116</v>
      </c>
      <c r="FJ51" s="94">
        <f ca="1">IF(ISNA(FJ$3),0,ROUND(INDEX(旅遊不便費率!$B$5:$CA$184,$A51,FJ$3)*$A$3,0))</f>
        <v>379</v>
      </c>
      <c r="FK51" s="95">
        <f t="shared" ca="1" si="21"/>
        <v>10129</v>
      </c>
      <c r="FL51" s="93">
        <f t="shared" ca="1" si="22"/>
        <v>959</v>
      </c>
      <c r="FM51" s="94"/>
      <c r="FN51" s="94"/>
      <c r="FO51" s="94">
        <f ca="1">ROUND(VLOOKUP(FO$3,費率表彙總!$F$4:$G$404,2,FALSE)*$B51*$A$2,0)</f>
        <v>0</v>
      </c>
      <c r="FP51" s="94">
        <f ca="1">ROUND(VLOOKUP(FP$3,費率表彙總!$H$4:$I$804,2,FALSE)*$B51*$A$2,0)</f>
        <v>0</v>
      </c>
      <c r="FQ51" s="94">
        <f ca="1">IF(ISNA(FQ$56),0,ROUND(INDEX(實支實付_總保費!$B$4:$AE$183,$A51,FQ$56)*$A$2,0))</f>
        <v>305</v>
      </c>
      <c r="FR51" s="94">
        <f ca="1">IF(ISNA(FR$56),0,ROUND(INDEX(重大燒燙傷_總保費!$B$4:$AE$183,$A51,FR$56)*$A$2,0))</f>
        <v>20</v>
      </c>
      <c r="FS51" s="94" t="b">
        <f ca="1">IF(FS$3&lt;&gt;0,MAX(1,ROUND(VLOOKUP(FS$3,費率表彙總!$L$4:$O$34,2,FALSE)*$B51*$A$2,0))+MAX(1,ROUND(INDEX(海突甲門診_總保費!$B$4:$GS$183,$A51,FS$56)*$A$2,0)+MAX(1,ROUND(INDEX(海突甲急診_總保費!$B$4:$GS$183,$A51,FS$56)*$A$2,0),0)))</f>
        <v>0</v>
      </c>
      <c r="FT51" s="94">
        <f ca="1">IF(FT$3&lt;&gt;0,MAX(1,ROUND(VLOOKUP(FT$3,費率表彙總!$L$4:$R$34,5,FALSE)*$B51*$A$2,0))+MAX(1,ROUND(INDEX(海突乙門診_總保費!$B$4:$GS$183,$A51,FT$56)*$A$2,0)+MAX(1,ROUND(INDEX(海突乙急診_總保費!$B$4:$GS$183,$A51,FT$56)*$A$2,0),0)))</f>
        <v>1708</v>
      </c>
      <c r="FU51" s="94">
        <f ca="1">ROUND(VLOOKUP(FU$3,費率表彙總!$S$4:$T$34,2,FALSE)*$B51*$A$2,0)</f>
        <v>0</v>
      </c>
      <c r="FV51" s="94">
        <f ca="1">IF(ISNA(FV$3),0,ROUND(INDEX(旅遊不便費率!$B$5:$CA$184,$A51,FV$3)*$A$3,0))</f>
        <v>310</v>
      </c>
      <c r="FW51" s="94">
        <f ca="1">IF(ISNA(FW$3),0,ROUND(INDEX(旅遊不便費率!$B$5:$CA$184,$A51,FW$3)*$A$3,0))</f>
        <v>2453</v>
      </c>
      <c r="FX51" s="94">
        <f ca="1">IF(ISNA(FX$3),0,ROUND(INDEX(旅遊不便費率!$B$5:$CA$184,$A51,FX$3)*$A$3,0))</f>
        <v>116</v>
      </c>
      <c r="FY51" s="94">
        <f ca="1">IF(ISNA(FY$3),0,ROUND(INDEX(旅遊不便費率!$B$5:$CA$184,$A51,FY$3)*$A$3,0))</f>
        <v>379</v>
      </c>
      <c r="FZ51" s="95">
        <f t="shared" ca="1" si="23"/>
        <v>6250</v>
      </c>
      <c r="GA51" s="93">
        <f t="shared" ca="1" si="24"/>
        <v>1552</v>
      </c>
      <c r="GB51" s="94"/>
      <c r="GC51" s="94"/>
      <c r="GD51" s="94">
        <f ca="1">ROUND(VLOOKUP(GD$3,費率表彙總!$F$4:$G$404,2,FALSE)*$B51*$A$2,0)</f>
        <v>0</v>
      </c>
      <c r="GE51" s="94">
        <f ca="1">ROUND(VLOOKUP(GE$3,費率表彙總!$H$4:$I$804,2,FALSE)*$B51*$A$2,0)</f>
        <v>0</v>
      </c>
      <c r="GF51" s="94">
        <f ca="1">IF(ISNA(GF$56),0,ROUND(INDEX(實支實付_總保費!$B$4:$AE$183,$A51,GF$56)*$A$2,0))</f>
        <v>493</v>
      </c>
      <c r="GG51" s="94">
        <f ca="1">IF(ISNA(GG$56),0,ROUND(INDEX(重大燒燙傷_總保費!$B$4:$AE$183,$A51,GG$56)*$A$2,0))</f>
        <v>33</v>
      </c>
      <c r="GH51" s="94" t="b">
        <f ca="1">IF(GH$3&lt;&gt;0,MAX(1,ROUND(VLOOKUP(GH$3,費率表彙總!$L$4:$O$34,2,FALSE)*$B51*$A$2,0))+MAX(1,ROUND(INDEX(海突甲門診_總保費!$B$4:$GS$183,$A51,GH$56)*$A$2,0)+MAX(1,ROUND(INDEX(海突甲急診_總保費!$B$4:$GS$183,$A51,GH$56)*$A$2,0),0)))</f>
        <v>0</v>
      </c>
      <c r="GI51" s="94">
        <f ca="1">IF(GI$3&lt;&gt;0,MAX(1,ROUND(VLOOKUP(GI$3,費率表彙總!$L$4:$R$34,5,FALSE)*$B51*$A$2,0))+MAX(1,ROUND(INDEX(海突乙門診_總保費!$B$4:$GS$183,$A51,GI$56)*$A$2,0)+MAX(1,ROUND(INDEX(海突乙急診_總保費!$B$4:$GS$183,$A51,GI$56)*$A$2,0),0)))</f>
        <v>2717</v>
      </c>
      <c r="GJ51" s="94">
        <f ca="1">ROUND(VLOOKUP(GJ$3,費率表彙總!$S$4:$T$34,2,FALSE)*$B51*$A$2,0)</f>
        <v>0</v>
      </c>
      <c r="GK51" s="94">
        <f ca="1">IF(ISNA(GK$3),0,ROUND(INDEX(旅遊不便費率!$B$5:$CA$184,$A51,GK$3)*$A$3,0))</f>
        <v>310</v>
      </c>
      <c r="GL51" s="94">
        <f ca="1">IF(ISNA(GL$3),0,ROUND(INDEX(旅遊不便費率!$B$5:$CA$184,$A51,GL$3)*$A$3,0))</f>
        <v>2453</v>
      </c>
      <c r="GM51" s="94">
        <f ca="1">IF(ISNA(GM$3),0,ROUND(INDEX(旅遊不便費率!$B$5:$CA$184,$A51,GM$3)*$A$3,0))</f>
        <v>116</v>
      </c>
      <c r="GN51" s="94">
        <f ca="1">IF(ISNA(GN$3),0,ROUND(INDEX(旅遊不便費率!$B$5:$CA$184,$A51,GN$3)*$A$3,0))</f>
        <v>379</v>
      </c>
      <c r="GO51" s="95">
        <f t="shared" ca="1" si="25"/>
        <v>8053</v>
      </c>
      <c r="GP51" s="93">
        <f t="shared" ca="1" si="26"/>
        <v>1552</v>
      </c>
      <c r="GQ51" s="94"/>
      <c r="GR51" s="94"/>
      <c r="GS51" s="94">
        <f ca="1">ROUND(VLOOKUP(GS$3,費率表彙總!$F$4:$G$404,2,FALSE)*$B51*$A$2,0)</f>
        <v>0</v>
      </c>
      <c r="GT51" s="94">
        <f ca="1">ROUND(VLOOKUP(GT$3,費率表彙總!$H$4:$I$804,2,FALSE)*$B51*$A$2,0)</f>
        <v>0</v>
      </c>
      <c r="GU51" s="94">
        <f ca="1">IF(ISNA(GU$56),0,ROUND(INDEX(實支實付_總保費!$B$4:$AE$183,$A51,GU$56)*$A$2,0))</f>
        <v>928</v>
      </c>
      <c r="GV51" s="94">
        <f ca="1">IF(ISNA(GV$56),0,ROUND(INDEX(重大燒燙傷_總保費!$B$4:$AE$183,$A51,GV$56)*$A$2,0))</f>
        <v>61</v>
      </c>
      <c r="GW51" s="94" t="b">
        <f ca="1">IF(GW$3&lt;&gt;0,MAX(1,ROUND(VLOOKUP(GW$3,費率表彙總!$L$4:$O$34,2,FALSE)*$B51*$A$2,0))+MAX(1,ROUND(INDEX(海突甲門診_總保費!$B$4:$GS$183,$A51,GW$56)*$A$2,0)+MAX(1,ROUND(INDEX(海突甲急診_總保費!$B$4:$GS$183,$A51,GW$56)*$A$2,0),0)))</f>
        <v>0</v>
      </c>
      <c r="GX51" s="94">
        <f ca="1">IF(GX$3&lt;&gt;0,MAX(1,ROUND(VLOOKUP(GX$3,費率表彙總!$L$4:$R$34,5,FALSE)*$B51*$A$2,0))+MAX(1,ROUND(INDEX(海突乙門診_總保費!$B$4:$GS$183,$A51,GX$56)*$A$2,0)+MAX(1,ROUND(INDEX(海突乙急診_總保費!$B$4:$GS$183,$A51,GX$56)*$A$2,0),0)))</f>
        <v>1708</v>
      </c>
      <c r="GY51" s="94">
        <f ca="1">ROUND(VLOOKUP(GY$3,費率表彙總!$S$4:$T$34,2,FALSE)*$B51*$A$2,0)</f>
        <v>0</v>
      </c>
      <c r="GZ51" s="94">
        <f ca="1">IF(ISNA(GZ$3),0,ROUND(INDEX(旅遊不便費率!$B$5:$CA$184,$A51,GZ$3)*$A$3,0))</f>
        <v>310</v>
      </c>
      <c r="HA51" s="94">
        <f ca="1">IF(ISNA(HA$3),0,ROUND(INDEX(旅遊不便費率!$B$5:$CA$184,$A51,HA$3)*$A$3,0))</f>
        <v>2453</v>
      </c>
      <c r="HB51" s="94">
        <f ca="1">IF(ISNA(HB$3),0,ROUND(INDEX(旅遊不便費率!$B$5:$CA$184,$A51,HB$3)*$A$3,0))</f>
        <v>116</v>
      </c>
      <c r="HC51" s="94">
        <f ca="1">IF(ISNA(HC$3),0,ROUND(INDEX(旅遊不便費率!$B$5:$CA$184,$A51,HC$3)*$A$3,0))</f>
        <v>379</v>
      </c>
      <c r="HD51" s="95">
        <f t="shared" ca="1" si="27"/>
        <v>7507</v>
      </c>
      <c r="HE51" s="93">
        <f t="shared" ca="1" si="28"/>
        <v>1552</v>
      </c>
      <c r="HF51" s="94"/>
      <c r="HG51" s="94"/>
      <c r="HH51" s="94">
        <f ca="1">ROUND(VLOOKUP(HH$3,費率表彙總!$F$4:$G$404,2,FALSE)*$B51*$A$2,0)</f>
        <v>0</v>
      </c>
      <c r="HI51" s="94">
        <f ca="1">ROUND(VLOOKUP(HI$3,費率表彙總!$H$4:$I$804,2,FALSE)*$B51*$A$2,0)</f>
        <v>0</v>
      </c>
      <c r="HJ51" s="94">
        <f ca="1">IF(ISNA(HJ$56),0,ROUND(INDEX(實支實付_總保費!$B$4:$AE$183,$A51,HJ$56)*$A$2,0))</f>
        <v>928</v>
      </c>
      <c r="HK51" s="94">
        <f ca="1">IF(ISNA(HK$56),0,ROUND(INDEX(重大燒燙傷_總保費!$B$4:$AE$183,$A51,HK$56)*$A$2,0))</f>
        <v>61</v>
      </c>
      <c r="HL51" s="94" t="b">
        <f ca="1">IF(HL$3&lt;&gt;0,MAX(1,ROUND(VLOOKUP(HL$3,費率表彙總!$L$4:$O$34,2,FALSE)*$B51*$A$2,0))+MAX(1,ROUND(INDEX(海突甲門診_總保費!$B$4:$GS$183,$A51,HL$56)*$A$2,0)+MAX(1,ROUND(INDEX(海突甲急診_總保費!$B$4:$GS$183,$A51,HL$56)*$A$2,0),0)))</f>
        <v>0</v>
      </c>
      <c r="HM51" s="94">
        <f ca="1">IF(HM$3&lt;&gt;0,MAX(1,ROUND(VLOOKUP(HM$3,費率表彙總!$L$4:$R$34,5,FALSE)*$B51*$A$2,0))+MAX(1,ROUND(INDEX(海突乙門診_總保費!$B$4:$GS$183,$A51,HM$56)*$A$2,0)+MAX(1,ROUND(INDEX(海突乙急診_總保費!$B$4:$GS$183,$A51,HM$56)*$A$2,0),0)))</f>
        <v>1708</v>
      </c>
      <c r="HN51" s="94">
        <f ca="1">ROUND(VLOOKUP(HN$3,費率表彙總!$S$4:$T$34,2,FALSE)*$B51*$A$2,0)</f>
        <v>0</v>
      </c>
      <c r="HO51" s="94">
        <f ca="1">IF(ISNA(HO$3),0,ROUND(INDEX(旅遊不便費率!$B$5:$CA$184,$A51,HO$3)*$A$3,0))</f>
        <v>310</v>
      </c>
      <c r="HP51" s="94">
        <f ca="1">IF(ISNA(HP$3),0,ROUND(INDEX(旅遊不便費率!$B$5:$CA$184,$A51,HP$3)*$A$3,0))</f>
        <v>2453</v>
      </c>
      <c r="HQ51" s="94">
        <f ca="1">IF(ISNA(HQ$3),0,ROUND(INDEX(旅遊不便費率!$B$5:$CA$184,$A51,HQ$3)*$A$3,0))</f>
        <v>116</v>
      </c>
      <c r="HR51" s="94">
        <f ca="1">IF(ISNA(HR$3),0,ROUND(INDEX(旅遊不便費率!$B$5:$CA$184,$A51,HR$3)*$A$3,0))</f>
        <v>379</v>
      </c>
      <c r="HS51" s="95">
        <f t="shared" ca="1" si="29"/>
        <v>7507</v>
      </c>
    </row>
    <row r="52" spans="1:227">
      <c r="A52" s="520">
        <v>180</v>
      </c>
      <c r="B52" s="104">
        <f>VLOOKUP(A52,費率表彙總!$A$4:$B$183,2,FALSE)</f>
        <v>1</v>
      </c>
      <c r="C52" s="93">
        <f t="shared" ca="1" si="0"/>
        <v>978</v>
      </c>
      <c r="D52" s="94"/>
      <c r="E52" s="94"/>
      <c r="F52" s="94">
        <f ca="1">ROUND(VLOOKUP(F$3,費率表彙總!$F$4:$G$404,2,FALSE)*$B52*$A$2,0)</f>
        <v>0</v>
      </c>
      <c r="G52" s="94">
        <f ca="1">ROUND(VLOOKUP(G$3,費率表彙總!$H$4:$I$804,2,FALSE)*$B52*$A$2,0)</f>
        <v>0</v>
      </c>
      <c r="H52" s="94">
        <f ca="1">IF(ISNA(H$56),0,ROUND(INDEX(實支實付_總保費!$B$4:$AE$183,$A52,H$56)*$A$2,0))</f>
        <v>0</v>
      </c>
      <c r="I52" s="94">
        <f ca="1">IF(ISNA(I$56),0,ROUND(INDEX(重大燒燙傷_總保費!$B$4:$AE$183,$A52,I$56)*$A$2,0))</f>
        <v>0</v>
      </c>
      <c r="J52" s="94" t="b">
        <f ca="1">IF(J$3&lt;&gt;0,MAX(1,ROUND(VLOOKUP(J$3,費率表彙總!$L$4:$O$34,2,FALSE)*$B52*$A$2,0))+MAX(1,ROUND(INDEX(海突甲門診_總保費!$B$4:$GS$183,$A52,J$56)*$A$2,0)+MAX(1,ROUND(INDEX(海突甲急診_總保費!$B$4:$GS$183,$A52,J$56)*$A$2,0),0)))</f>
        <v>0</v>
      </c>
      <c r="K52" s="94">
        <f ca="1">IF(K$3&lt;&gt;0,MAX(1,ROUND(VLOOKUP(K$3,費率表彙總!$L$4:$R$34,5,FALSE)*$B52*$A$2,0))+MAX(1,ROUND(INDEX(海突乙門診_總保費!$B$4:$GS$183,$A52,K$56)*$A$2,0)+MAX(1,ROUND(INDEX(海突乙急診_總保費!$B$4:$GS$183,$A52,K$56)*$A$2,0),0)))</f>
        <v>911</v>
      </c>
      <c r="L52" s="94">
        <f ca="1">ROUND(VLOOKUP(L$3,費率表彙總!$S$4:$T$34,2,FALSE)*$B52*$A$2,0)</f>
        <v>0</v>
      </c>
      <c r="M52" s="94">
        <f ca="1">IF(ISNA(M$3),0,ROUND(INDEX(旅遊不便費率!$B$5:$CA$184,$A52,M$3)*$A$3,0))</f>
        <v>0</v>
      </c>
      <c r="N52" s="94">
        <f ca="1">IF(ISNA(N$3),0,ROUND(INDEX(旅遊不便費率!$B$5:$CA$184,$A52,N$3)*$A$3,0))</f>
        <v>0</v>
      </c>
      <c r="O52" s="94">
        <f ca="1">IF(ISNA(O$3),0,ROUND(INDEX(旅遊不便費率!$B$5:$CA$184,$A52,O$3)*$A$3,0))</f>
        <v>0</v>
      </c>
      <c r="P52" s="94">
        <f ca="1">IF(ISNA(P$3),0,ROUND(INDEX(旅遊不便費率!$B$5:$CA$184,$A52,P$3)*$A$3,0))</f>
        <v>0</v>
      </c>
      <c r="Q52" s="95">
        <f t="shared" ca="1" si="1"/>
        <v>1889</v>
      </c>
      <c r="R52" s="93">
        <f t="shared" ca="1" si="2"/>
        <v>978</v>
      </c>
      <c r="S52" s="94"/>
      <c r="T52" s="94"/>
      <c r="U52" s="94">
        <f ca="1">ROUND(VLOOKUP(U$3,費率表彙總!$F$4:$G$404,2,FALSE)*$B52*$A$2,0)</f>
        <v>0</v>
      </c>
      <c r="V52" s="94">
        <f ca="1">ROUND(VLOOKUP(V$3,費率表彙總!$H$4:$I$804,2,FALSE)*$B52*$A$2,0)</f>
        <v>0</v>
      </c>
      <c r="W52" s="94">
        <f ca="1">IF(ISNA(W$56),0,ROUND(INDEX(實支實付_總保費!$B$4:$AE$183,$A52,W$56)*$A$2,0))</f>
        <v>0</v>
      </c>
      <c r="X52" s="94">
        <f ca="1">IF(ISNA(X$56),0,ROUND(INDEX(重大燒燙傷_總保費!$B$4:$AE$183,$A52,X$56)*$A$2,0))</f>
        <v>0</v>
      </c>
      <c r="Y52" s="94" t="b">
        <f ca="1">IF(Y$3&lt;&gt;0,MAX(1,ROUND(VLOOKUP(Y$3,費率表彙總!$L$4:$O$34,2,FALSE)*$B52*$A$2,0))+MAX(1,ROUND(INDEX(海突甲門診_總保費!$B$4:$GS$183,$A52,Y$56)*$A$2,0)+MAX(1,ROUND(INDEX(海突甲急診_總保費!$B$4:$GS$183,$A52,Y$56)*$A$2,0),0)))</f>
        <v>0</v>
      </c>
      <c r="Z52" s="94">
        <f ca="1">IF(Z$3&lt;&gt;0,MAX(1,ROUND(VLOOKUP(Z$3,費率表彙總!$L$4:$R$34,5,FALSE)*$B52*$A$2,0))+MAX(1,ROUND(INDEX(海突乙門診_總保費!$B$4:$GS$183,$A52,Z$56)*$A$2,0)+MAX(1,ROUND(INDEX(海突乙急診_總保費!$B$4:$GS$183,$A52,Z$56)*$A$2,0),0)))</f>
        <v>911</v>
      </c>
      <c r="AA52" s="94">
        <f ca="1">ROUND(VLOOKUP(AA$3,費率表彙總!$S$4:$T$34,2,FALSE)*$B52*$A$2,0)</f>
        <v>0</v>
      </c>
      <c r="AB52" s="94">
        <f ca="1">IF(ISNA(AB$3),0,ROUND(INDEX(旅遊不便費率!$B$5:$CA$184,$A52,AB$3)*$A$3,0))</f>
        <v>0</v>
      </c>
      <c r="AC52" s="94">
        <f ca="1">IF(ISNA(AC$3),0,ROUND(INDEX(旅遊不便費率!$B$5:$CA$184,$A52,AC$3)*$A$3,0))</f>
        <v>0</v>
      </c>
      <c r="AD52" s="94">
        <f ca="1">IF(ISNA(AD$3),0,ROUND(INDEX(旅遊不便費率!$B$5:$CA$184,$A52,AD$3)*$A$3,0))</f>
        <v>0</v>
      </c>
      <c r="AE52" s="94">
        <f ca="1">IF(ISNA(AE$3),0,ROUND(INDEX(旅遊不便費率!$B$5:$CA$184,$A52,AE$3)*$A$3,0))</f>
        <v>0</v>
      </c>
      <c r="AF52" s="95">
        <f t="shared" ca="1" si="3"/>
        <v>1889</v>
      </c>
      <c r="AG52" s="93">
        <f t="shared" ca="1" si="4"/>
        <v>1584</v>
      </c>
      <c r="AH52" s="94"/>
      <c r="AI52" s="94"/>
      <c r="AJ52" s="94">
        <f ca="1">ROUND(VLOOKUP(AJ$3,費率表彙總!$F$4:$G$404,2,FALSE)*$B52*$A$2,0)</f>
        <v>0</v>
      </c>
      <c r="AK52" s="94">
        <f ca="1">ROUND(VLOOKUP(AK$3,費率表彙總!$H$4:$I$804,2,FALSE)*$B52*$A$2,0)</f>
        <v>0</v>
      </c>
      <c r="AL52" s="94">
        <f ca="1">IF(ISNA(AL$56),0,ROUND(INDEX(實支實付_總保費!$B$4:$AE$183,$A52,AL$56)*$A$2,0))</f>
        <v>0</v>
      </c>
      <c r="AM52" s="94">
        <f ca="1">IF(ISNA(AM$56),0,ROUND(INDEX(重大燒燙傷_總保費!$B$4:$AE$183,$A52,AM$56)*$A$2,0))</f>
        <v>0</v>
      </c>
      <c r="AN52" s="94" t="b">
        <f ca="1">IF(AN$3&lt;&gt;0,MAX(1,ROUND(VLOOKUP(AN$3,費率表彙總!$L$4:$O$34,2,FALSE)*$B52*$A$2,0))+MAX(1,ROUND(INDEX(海突甲門診_總保費!$B$4:$GS$183,$A52,AN$56)*$A$2,0)+MAX(1,ROUND(INDEX(海突甲急診_總保費!$B$4:$GS$183,$A52,AN$56)*$A$2,0),0)))</f>
        <v>0</v>
      </c>
      <c r="AO52" s="94">
        <f ca="1">IF(AO$3&lt;&gt;0,MAX(1,ROUND(VLOOKUP(AO$3,費率表彙總!$L$4:$R$34,5,FALSE)*$B52*$A$2,0))+MAX(1,ROUND(INDEX(海突乙門診_總保費!$B$4:$GS$183,$A52,AO$56)*$A$2,0)+MAX(1,ROUND(INDEX(海突乙急診_總保費!$B$4:$GS$183,$A52,AO$56)*$A$2,0),0)))</f>
        <v>1474</v>
      </c>
      <c r="AP52" s="94">
        <f ca="1">ROUND(VLOOKUP(AP$3,費率表彙總!$S$4:$T$34,2,FALSE)*$B52*$A$2,0)</f>
        <v>0</v>
      </c>
      <c r="AQ52" s="94">
        <f ca="1">IF(ISNA(AQ$3),0,ROUND(INDEX(旅遊不便費率!$B$5:$CA$184,$A52,AQ$3)*$A$3,0))</f>
        <v>0</v>
      </c>
      <c r="AR52" s="94">
        <f ca="1">IF(ISNA(AR$3),0,ROUND(INDEX(旅遊不便費率!$B$5:$CA$184,$A52,AR$3)*$A$3,0))</f>
        <v>0</v>
      </c>
      <c r="AS52" s="94">
        <f ca="1">IF(ISNA(AS$3),0,ROUND(INDEX(旅遊不便費率!$B$5:$CA$184,$A52,AS$3)*$A$3,0))</f>
        <v>0</v>
      </c>
      <c r="AT52" s="94">
        <f ca="1">IF(ISNA(AT$3),0,ROUND(INDEX(旅遊不便費率!$B$5:$CA$184,$A52,AT$3)*$A$3,0))</f>
        <v>0</v>
      </c>
      <c r="AU52" s="95">
        <f t="shared" ca="1" si="5"/>
        <v>3058</v>
      </c>
      <c r="AV52" s="93">
        <f t="shared" ca="1" si="6"/>
        <v>2443</v>
      </c>
      <c r="AW52" s="94"/>
      <c r="AX52" s="94"/>
      <c r="AY52" s="94">
        <f ca="1">ROUND(VLOOKUP(AY$3,費率表彙總!$F$4:$G$404,2,FALSE)*$B52*$A$2,0)</f>
        <v>0</v>
      </c>
      <c r="AZ52" s="94">
        <f ca="1">ROUND(VLOOKUP(AZ$3,費率表彙總!$H$4:$I$804,2,FALSE)*$B52*$A$2,0)</f>
        <v>0</v>
      </c>
      <c r="BA52" s="94">
        <f ca="1">IF(ISNA(BA$56),0,ROUND(INDEX(實支實付_總保費!$B$4:$AE$183,$A52,BA$56)*$A$2,0))</f>
        <v>0</v>
      </c>
      <c r="BB52" s="94">
        <f ca="1">IF(ISNA(BB$56),0,ROUND(INDEX(重大燒燙傷_總保費!$B$4:$AE$183,$A52,BB$56)*$A$2,0))</f>
        <v>0</v>
      </c>
      <c r="BC52" s="94" t="b">
        <f ca="1">IF(BC$3&lt;&gt;0,MAX(1,ROUND(VLOOKUP(BC$3,費率表彙總!$L$4:$O$34,2,FALSE)*$B52*$A$2,0))+MAX(1,ROUND(INDEX(海突甲門診_總保費!$B$4:$GS$183,$A52,BC$56)*$A$2,0)+MAX(1,ROUND(INDEX(海突甲急診_總保費!$B$4:$GS$183,$A52,BC$56)*$A$2,0),0)))</f>
        <v>0</v>
      </c>
      <c r="BD52" s="94">
        <f ca="1">IF(BD$3&lt;&gt;0,MAX(1,ROUND(VLOOKUP(BD$3,費率表彙總!$L$4:$R$34,5,FALSE)*$B52*$A$2,0))+MAX(1,ROUND(INDEX(海突乙門診_總保費!$B$4:$GS$183,$A52,BD$56)*$A$2,0)+MAX(1,ROUND(INDEX(海突乙急診_總保費!$B$4:$GS$183,$A52,BD$56)*$A$2,0),0)))</f>
        <v>2271</v>
      </c>
      <c r="BE52" s="94">
        <f ca="1">ROUND(VLOOKUP(BE$3,費率表彙總!$S$4:$T$34,2,FALSE)*$B52*$A$2,0)</f>
        <v>0</v>
      </c>
      <c r="BF52" s="94">
        <f ca="1">IF(ISNA(BF$3),0,ROUND(INDEX(旅遊不便費率!$B$5:$CA$184,$A52,BF$3)*$A$3,0))</f>
        <v>0</v>
      </c>
      <c r="BG52" s="94">
        <f ca="1">IF(ISNA(BG$3),0,ROUND(INDEX(旅遊不便費率!$B$5:$CA$184,$A52,BG$3)*$A$3,0))</f>
        <v>0</v>
      </c>
      <c r="BH52" s="94">
        <f ca="1">IF(ISNA(BH$3),0,ROUND(INDEX(旅遊不便費率!$B$5:$CA$184,$A52,BH$3)*$A$3,0))</f>
        <v>0</v>
      </c>
      <c r="BI52" s="94">
        <f ca="1">IF(ISNA(BI$3),0,ROUND(INDEX(旅遊不便費率!$B$5:$CA$184,$A52,BI$3)*$A$3,0))</f>
        <v>0</v>
      </c>
      <c r="BJ52" s="95">
        <f t="shared" ca="1" si="7"/>
        <v>4714</v>
      </c>
      <c r="BK52" s="93">
        <f t="shared" ca="1" si="8"/>
        <v>2982</v>
      </c>
      <c r="BL52" s="94"/>
      <c r="BM52" s="94"/>
      <c r="BN52" s="94">
        <f ca="1">ROUND(VLOOKUP(BN$3,費率表彙總!$F$4:$G$404,2,FALSE)*$B52*$A$2,0)</f>
        <v>0</v>
      </c>
      <c r="BO52" s="94">
        <f ca="1">ROUND(VLOOKUP(BO$3,費率表彙總!$H$4:$I$804,2,FALSE)*$B52*$A$2,0)</f>
        <v>0</v>
      </c>
      <c r="BP52" s="94">
        <f ca="1">IF(ISNA(BP$56),0,ROUND(INDEX(實支實付_總保費!$B$4:$AE$183,$A52,BP$56)*$A$2,0))</f>
        <v>0</v>
      </c>
      <c r="BQ52" s="94">
        <f ca="1">IF(ISNA(BQ$56),0,ROUND(INDEX(重大燒燙傷_總保費!$B$4:$AE$183,$A52,BQ$56)*$A$2,0))</f>
        <v>0</v>
      </c>
      <c r="BR52" s="94" t="b">
        <f ca="1">IF(BR$3&lt;&gt;0,MAX(1,ROUND(VLOOKUP(BR$3,費率表彙總!$L$4:$O$34,2,FALSE)*$B52*$A$2,0))+MAX(1,ROUND(INDEX(海突甲門診_總保費!$B$4:$GS$183,$A52,BR$56)*$A$2,0)+MAX(1,ROUND(INDEX(海突甲急診_總保費!$B$4:$GS$183,$A52,BR$56)*$A$2,0),0)))</f>
        <v>0</v>
      </c>
      <c r="BS52" s="94">
        <f ca="1">IF(BS$3&lt;&gt;0,MAX(1,ROUND(VLOOKUP(BS$3,費率表彙總!$L$4:$R$34,5,FALSE)*$B52*$A$2,0))+MAX(1,ROUND(INDEX(海突乙門診_總保費!$B$4:$GS$183,$A52,BS$56)*$A$2,0)+MAX(1,ROUND(INDEX(海突乙急診_總保費!$B$4:$GS$183,$A52,BS$56)*$A$2,0),0)))</f>
        <v>2773</v>
      </c>
      <c r="BT52" s="94">
        <f ca="1">ROUND(VLOOKUP(BT$3,費率表彙總!$S$4:$T$34,2,FALSE)*$B52*$A$2,0)</f>
        <v>0</v>
      </c>
      <c r="BU52" s="94">
        <f ca="1">IF(ISNA(BU$3),0,ROUND(INDEX(旅遊不便費率!$B$5:$CA$184,$A52,BU$3)*$A$3,0))</f>
        <v>0</v>
      </c>
      <c r="BV52" s="94">
        <f ca="1">IF(ISNA(BV$3),0,ROUND(INDEX(旅遊不便費率!$B$5:$CA$184,$A52,BV$3)*$A$3,0))</f>
        <v>0</v>
      </c>
      <c r="BW52" s="94">
        <f ca="1">IF(ISNA(BW$3),0,ROUND(INDEX(旅遊不便費率!$B$5:$CA$184,$A52,BW$3)*$A$3,0))</f>
        <v>0</v>
      </c>
      <c r="BX52" s="94">
        <f ca="1">IF(ISNA(BX$3),0,ROUND(INDEX(旅遊不便費率!$B$5:$CA$184,$A52,BX$3)*$A$3,0))</f>
        <v>0</v>
      </c>
      <c r="BY52" s="95">
        <f t="shared" ca="1" si="9"/>
        <v>5755</v>
      </c>
      <c r="BZ52" s="93">
        <f t="shared" ca="1" si="10"/>
        <v>666</v>
      </c>
      <c r="CA52" s="94"/>
      <c r="CB52" s="94"/>
      <c r="CC52" s="94">
        <f ca="1">ROUND(VLOOKUP(CC$3,費率表彙總!$F$4:$G$404,2,FALSE)*$B52*$A$2,0)</f>
        <v>0</v>
      </c>
      <c r="CD52" s="94">
        <f ca="1">ROUND(VLOOKUP(CD$3,費率表彙總!$H$4:$I$804,2,FALSE)*$B52*$A$2,0)</f>
        <v>0</v>
      </c>
      <c r="CE52" s="94">
        <f ca="1">IF(ISNA(CE$56),0,ROUND(INDEX(實支實付_總保費!$B$4:$AE$183,$A52,CE$56)*$A$2,0))</f>
        <v>112</v>
      </c>
      <c r="CF52" s="94">
        <f ca="1">IF(ISNA(CF$56),0,ROUND(INDEX(重大燒燙傷_總保費!$B$4:$AE$183,$A52,CF$56)*$A$2,0))</f>
        <v>7</v>
      </c>
      <c r="CG52" s="94" t="b">
        <f ca="1">IF(CG$3&lt;&gt;0,MAX(1,ROUND(VLOOKUP(CG$3,費率表彙總!$L$4:$O$34,2,FALSE)*$B52*$A$2,0))+MAX(1,ROUND(INDEX(海突甲門診_總保費!$B$4:$GS$183,$A52,CG$56)*$A$2,0)+MAX(1,ROUND(INDEX(海突甲急診_總保費!$B$4:$GS$183,$A52,CG$56)*$A$2,0),0)))</f>
        <v>0</v>
      </c>
      <c r="CH52" s="94" t="b">
        <f ca="1">IF(CH$3&lt;&gt;0,MAX(1,ROUND(VLOOKUP(CH$3,費率表彙總!$L$4:$R$34,5,FALSE)*$B52*$A$2,0))+MAX(1,ROUND(INDEX(海突乙門診_總保費!$B$4:$GS$183,$A52,CH$56)*$A$2,0)+MAX(1,ROUND(INDEX(海突乙急診_總保費!$B$4:$GS$183,$A52,CH$56)*$A$2,0),0)))</f>
        <v>0</v>
      </c>
      <c r="CI52" s="94">
        <f ca="1">ROUND(VLOOKUP(CI$3,費率表彙總!$S$4:$T$34,2,FALSE)*$B52*$A$2,0)</f>
        <v>0</v>
      </c>
      <c r="CJ52" s="94">
        <f ca="1">IF(ISNA(CJ$3),0,ROUND(INDEX(旅遊不便費率!$B$5:$CA$184,$A52,CJ$3)*$A$3,0))</f>
        <v>316</v>
      </c>
      <c r="CK52" s="94">
        <f ca="1">IF(ISNA(CK$3),0,ROUND(INDEX(旅遊不便費率!$B$5:$CA$184,$A52,CK$3)*$A$3,0))</f>
        <v>1604</v>
      </c>
      <c r="CL52" s="94">
        <f ca="1">IF(ISNA(CL$3),0,ROUND(INDEX(旅遊不便費率!$B$5:$CA$184,$A52,CL$3)*$A$3,0))</f>
        <v>50</v>
      </c>
      <c r="CM52" s="94">
        <f ca="1">IF(ISNA(CM$3),0,ROUND(INDEX(旅遊不便費率!$B$5:$CA$184,$A52,CM$3)*$A$3,0))</f>
        <v>202</v>
      </c>
      <c r="CN52" s="95">
        <f t="shared" ca="1" si="11"/>
        <v>2957</v>
      </c>
      <c r="CO52" s="93">
        <f t="shared" ca="1" si="12"/>
        <v>978</v>
      </c>
      <c r="CP52" s="94"/>
      <c r="CQ52" s="94"/>
      <c r="CR52" s="94">
        <f ca="1">ROUND(VLOOKUP(CR$3,費率表彙總!$F$4:$G$404,2,FALSE)*$B52*$A$2,0)</f>
        <v>0</v>
      </c>
      <c r="CS52" s="94">
        <f ca="1">ROUND(VLOOKUP(CS$3,費率表彙總!$H$4:$I$804,2,FALSE)*$B52*$A$2,0)</f>
        <v>0</v>
      </c>
      <c r="CT52" s="94">
        <f ca="1">IF(ISNA(CT$56),0,ROUND(INDEX(實支實付_總保費!$B$4:$AE$183,$A52,CT$56)*$A$2,0))</f>
        <v>112</v>
      </c>
      <c r="CU52" s="94">
        <f ca="1">IF(ISNA(CU$56),0,ROUND(INDEX(重大燒燙傷_總保費!$B$4:$AE$183,$A52,CU$56)*$A$2,0))</f>
        <v>7</v>
      </c>
      <c r="CV52" s="94" t="b">
        <f ca="1">IF(CV$3&lt;&gt;0,MAX(1,ROUND(VLOOKUP(CV$3,費率表彙總!$L$4:$O$34,2,FALSE)*$B52*$A$2,0))+MAX(1,ROUND(INDEX(海突甲門診_總保費!$B$4:$GS$183,$A52,CV$56)*$A$2,0)+MAX(1,ROUND(INDEX(海突甲急診_總保費!$B$4:$GS$183,$A52,CV$56)*$A$2,0),0)))</f>
        <v>0</v>
      </c>
      <c r="CW52" s="94" t="b">
        <f ca="1">IF(CW$3&lt;&gt;0,MAX(1,ROUND(VLOOKUP(CW$3,費率表彙總!$L$4:$R$34,5,FALSE)*$B52*$A$2,0))+MAX(1,ROUND(INDEX(海突乙門診_總保費!$B$4:$GS$183,$A52,CW$56)*$A$2,0)+MAX(1,ROUND(INDEX(海突乙急診_總保費!$B$4:$GS$183,$A52,CW$56)*$A$2,0),0)))</f>
        <v>0</v>
      </c>
      <c r="CX52" s="94">
        <f ca="1">ROUND(VLOOKUP(CX$3,費率表彙總!$S$4:$T$34,2,FALSE)*$B52*$A$2,0)</f>
        <v>0</v>
      </c>
      <c r="CY52" s="94">
        <f ca="1">IF(ISNA(CY$3),0,ROUND(INDEX(旅遊不便費率!$B$5:$CA$184,$A52,CY$3)*$A$3,0))</f>
        <v>316</v>
      </c>
      <c r="CZ52" s="94">
        <f ca="1">IF(ISNA(CZ$3),0,ROUND(INDEX(旅遊不便費率!$B$5:$CA$184,$A52,CZ$3)*$A$3,0))</f>
        <v>1604</v>
      </c>
      <c r="DA52" s="94">
        <f ca="1">IF(ISNA(DA$3),0,ROUND(INDEX(旅遊不便費率!$B$5:$CA$184,$A52,DA$3)*$A$3,0))</f>
        <v>50</v>
      </c>
      <c r="DB52" s="94">
        <f ca="1">IF(ISNA(DB$3),0,ROUND(INDEX(旅遊不便費率!$B$5:$CA$184,$A52,DB$3)*$A$3,0))</f>
        <v>202</v>
      </c>
      <c r="DC52" s="95">
        <f t="shared" ca="1" si="13"/>
        <v>3269</v>
      </c>
      <c r="DD52" s="93">
        <f t="shared" ca="1" si="14"/>
        <v>1584</v>
      </c>
      <c r="DE52" s="94"/>
      <c r="DF52" s="94"/>
      <c r="DG52" s="94">
        <f ca="1">ROUND(VLOOKUP(DG$3,費率表彙總!$F$4:$G$404,2,FALSE)*$B52*$A$2,0)</f>
        <v>0</v>
      </c>
      <c r="DH52" s="94">
        <f ca="1">ROUND(VLOOKUP(DH$3,費率表彙總!$H$4:$I$804,2,FALSE)*$B52*$A$2,0)</f>
        <v>0</v>
      </c>
      <c r="DI52" s="94">
        <f ca="1">IF(ISNA(DI$56),0,ROUND(INDEX(實支實付_總保費!$B$4:$AE$183,$A52,DI$56)*$A$2,0))</f>
        <v>112</v>
      </c>
      <c r="DJ52" s="94">
        <f ca="1">IF(ISNA(DJ$56),0,ROUND(INDEX(重大燒燙傷_總保費!$B$4:$AE$183,$A52,DJ$56)*$A$2,0))</f>
        <v>7</v>
      </c>
      <c r="DK52" s="94" t="b">
        <f ca="1">IF(DK$3&lt;&gt;0,MAX(1,ROUND(VLOOKUP(DK$3,費率表彙總!$L$4:$O$34,2,FALSE)*$B52*$A$2,0))+MAX(1,ROUND(INDEX(海突甲門診_總保費!$B$4:$GS$183,$A52,DK$56)*$A$2,0)+MAX(1,ROUND(INDEX(海突甲急診_總保費!$B$4:$GS$183,$A52,DK$56)*$A$2,0),0)))</f>
        <v>0</v>
      </c>
      <c r="DL52" s="94" t="b">
        <f ca="1">IF(DL$3&lt;&gt;0,MAX(1,ROUND(VLOOKUP(DL$3,費率表彙總!$L$4:$R$34,5,FALSE)*$B52*$A$2,0))+MAX(1,ROUND(INDEX(海突乙門診_總保費!$B$4:$GS$183,$A52,DL$56)*$A$2,0)+MAX(1,ROUND(INDEX(海突乙急診_總保費!$B$4:$GS$183,$A52,DL$56)*$A$2,0),0)))</f>
        <v>0</v>
      </c>
      <c r="DM52" s="94">
        <f ca="1">ROUND(VLOOKUP(DM$3,費率表彙總!$S$4:$T$34,2,FALSE)*$B52*$A$2,0)</f>
        <v>0</v>
      </c>
      <c r="DN52" s="94">
        <f ca="1">IF(ISNA(DN$3),0,ROUND(INDEX(旅遊不便費率!$B$5:$CA$184,$A52,DN$3)*$A$3,0))</f>
        <v>316</v>
      </c>
      <c r="DO52" s="94">
        <f ca="1">IF(ISNA(DO$3),0,ROUND(INDEX(旅遊不便費率!$B$5:$CA$184,$A52,DO$3)*$A$3,0))</f>
        <v>1604</v>
      </c>
      <c r="DP52" s="94">
        <f ca="1">IF(ISNA(DP$3),0,ROUND(INDEX(旅遊不便費率!$B$5:$CA$184,$A52,DP$3)*$A$3,0))</f>
        <v>50</v>
      </c>
      <c r="DQ52" s="94">
        <f ca="1">IF(ISNA(DQ$3),0,ROUND(INDEX(旅遊不便費率!$B$5:$CA$184,$A52,DQ$3)*$A$3,0))</f>
        <v>202</v>
      </c>
      <c r="DR52" s="95">
        <f t="shared" ca="1" si="15"/>
        <v>3875</v>
      </c>
      <c r="DS52" s="93">
        <f t="shared" ca="1" si="16"/>
        <v>2443</v>
      </c>
      <c r="DT52" s="94"/>
      <c r="DU52" s="94"/>
      <c r="DV52" s="94">
        <f ca="1">ROUND(VLOOKUP(DV$3,費率表彙總!$F$4:$G$404,2,FALSE)*$B52*$A$2,0)</f>
        <v>0</v>
      </c>
      <c r="DW52" s="94">
        <f ca="1">ROUND(VLOOKUP(DW$3,費率表彙總!$H$4:$I$804,2,FALSE)*$B52*$A$2,0)</f>
        <v>0</v>
      </c>
      <c r="DX52" s="94">
        <f ca="1">IF(ISNA(DX$56),0,ROUND(INDEX(實支實付_總保費!$B$4:$AE$183,$A52,DX$56)*$A$2,0))</f>
        <v>112</v>
      </c>
      <c r="DY52" s="94">
        <f ca="1">IF(ISNA(DY$56),0,ROUND(INDEX(重大燒燙傷_總保費!$B$4:$AE$183,$A52,DY$56)*$A$2,0))</f>
        <v>7</v>
      </c>
      <c r="DZ52" s="94" t="b">
        <f ca="1">IF(DZ$3&lt;&gt;0,MAX(1,ROUND(VLOOKUP(DZ$3,費率表彙總!$L$4:$O$34,2,FALSE)*$B52*$A$2,0))+MAX(1,ROUND(INDEX(海突甲門診_總保費!$B$4:$GS$183,$A52,DZ$56)*$A$2,0)+MAX(1,ROUND(INDEX(海突甲急診_總保費!$B$4:$GS$183,$A52,DZ$56)*$A$2,0),0)))</f>
        <v>0</v>
      </c>
      <c r="EA52" s="94" t="b">
        <f ca="1">IF(EA$3&lt;&gt;0,MAX(1,ROUND(VLOOKUP(EA$3,費率表彙總!$L$4:$R$34,5,FALSE)*$B52*$A$2,0))+MAX(1,ROUND(INDEX(海突乙門診_總保費!$B$4:$GS$183,$A52,EA$56)*$A$2,0)+MAX(1,ROUND(INDEX(海突乙急診_總保費!$B$4:$GS$183,$A52,EA$56)*$A$2,0),0)))</f>
        <v>0</v>
      </c>
      <c r="EB52" s="94">
        <f ca="1">ROUND(VLOOKUP(EB$3,費率表彙總!$S$4:$T$34,2,FALSE)*$B52*$A$2,0)</f>
        <v>0</v>
      </c>
      <c r="EC52" s="94">
        <f ca="1">IF(ISNA(EC$3),0,ROUND(INDEX(旅遊不便費率!$B$5:$CA$184,$A52,EC$3)*$A$3,0))</f>
        <v>316</v>
      </c>
      <c r="ED52" s="94">
        <f ca="1">IF(ISNA(ED$3),0,ROUND(INDEX(旅遊不便費率!$B$5:$CA$184,$A52,ED$3)*$A$3,0))</f>
        <v>1604</v>
      </c>
      <c r="EE52" s="94">
        <f ca="1">IF(ISNA(EE$3),0,ROUND(INDEX(旅遊不便費率!$B$5:$CA$184,$A52,EE$3)*$A$3,0))</f>
        <v>50</v>
      </c>
      <c r="EF52" s="94">
        <f ca="1">IF(ISNA(EF$3),0,ROUND(INDEX(旅遊不便費率!$B$5:$CA$184,$A52,EF$3)*$A$3,0))</f>
        <v>202</v>
      </c>
      <c r="EG52" s="95">
        <f t="shared" ca="1" si="17"/>
        <v>4734</v>
      </c>
      <c r="EH52" s="93">
        <f t="shared" ca="1" si="18"/>
        <v>2982</v>
      </c>
      <c r="EI52" s="94"/>
      <c r="EJ52" s="94"/>
      <c r="EK52" s="94">
        <f ca="1">ROUND(VLOOKUP(EK$3,費率表彙總!$F$4:$G$404,2,FALSE)*$B52*$A$2,0)</f>
        <v>0</v>
      </c>
      <c r="EL52" s="94">
        <f ca="1">ROUND(VLOOKUP(EL$3,費率表彙總!$H$4:$I$804,2,FALSE)*$B52*$A$2,0)</f>
        <v>0</v>
      </c>
      <c r="EM52" s="94">
        <f ca="1">IF(ISNA(EM$56),0,ROUND(INDEX(實支實付_總保費!$B$4:$AE$183,$A52,EM$56)*$A$2,0))</f>
        <v>112</v>
      </c>
      <c r="EN52" s="94">
        <f ca="1">IF(ISNA(EN$56),0,ROUND(INDEX(重大燒燙傷_總保費!$B$4:$AE$183,$A52,EN$56)*$A$2,0))</f>
        <v>7</v>
      </c>
      <c r="EO52" s="94" t="b">
        <f ca="1">IF(EO$3&lt;&gt;0,MAX(1,ROUND(VLOOKUP(EO$3,費率表彙總!$L$4:$O$34,2,FALSE)*$B52*$A$2,0))+MAX(1,ROUND(INDEX(海突甲門診_總保費!$B$4:$GS$183,$A52,EO$56)*$A$2,0)+MAX(1,ROUND(INDEX(海突甲急診_總保費!$B$4:$GS$183,$A52,EO$56)*$A$2,0),0)))</f>
        <v>0</v>
      </c>
      <c r="EP52" s="94" t="b">
        <f ca="1">IF(EP$3&lt;&gt;0,MAX(1,ROUND(VLOOKUP(EP$3,費率表彙總!$L$4:$R$34,5,FALSE)*$B52*$A$2,0))+MAX(1,ROUND(INDEX(海突乙門診_總保費!$B$4:$GS$183,$A52,EP$56)*$A$2,0)+MAX(1,ROUND(INDEX(海突乙急診_總保費!$B$4:$GS$183,$A52,EP$56)*$A$2,0),0)))</f>
        <v>0</v>
      </c>
      <c r="EQ52" s="94">
        <f ca="1">ROUND(VLOOKUP(EQ$3,費率表彙總!$S$4:$T$34,2,FALSE)*$B52*$A$2,0)</f>
        <v>0</v>
      </c>
      <c r="ER52" s="94">
        <f ca="1">IF(ISNA(ER$3),0,ROUND(INDEX(旅遊不便費率!$B$5:$CA$184,$A52,ER$3)*$A$3,0))</f>
        <v>316</v>
      </c>
      <c r="ES52" s="94">
        <f ca="1">IF(ISNA(ES$3),0,ROUND(INDEX(旅遊不便費率!$B$5:$CA$184,$A52,ES$3)*$A$3,0))</f>
        <v>1604</v>
      </c>
      <c r="ET52" s="94">
        <f ca="1">IF(ISNA(ET$3),0,ROUND(INDEX(旅遊不便費率!$B$5:$CA$184,$A52,ET$3)*$A$3,0))</f>
        <v>50</v>
      </c>
      <c r="EU52" s="94">
        <f ca="1">IF(ISNA(EU$3),0,ROUND(INDEX(旅遊不便費率!$B$5:$CA$184,$A52,EU$3)*$A$3,0))</f>
        <v>202</v>
      </c>
      <c r="EV52" s="95">
        <f t="shared" ca="1" si="19"/>
        <v>5273</v>
      </c>
      <c r="EW52" s="93">
        <f t="shared" ca="1" si="20"/>
        <v>2163</v>
      </c>
      <c r="EX52" s="94"/>
      <c r="EY52" s="94"/>
      <c r="EZ52" s="94">
        <f ca="1">ROUND(VLOOKUP(EZ$3,費率表彙總!$F$4:$G$404,2,FALSE)*$B52*$A$2,0)</f>
        <v>0</v>
      </c>
      <c r="FA52" s="94">
        <f ca="1">ROUND(VLOOKUP(FA$3,費率表彙總!$H$4:$I$804,2,FALSE)*$B52*$A$2,0)</f>
        <v>0</v>
      </c>
      <c r="FB52" s="94">
        <f ca="1">IF(ISNA(FB$56),0,ROUND(INDEX(實支實付_總保費!$B$4:$AE$183,$A52,FB$56)*$A$2,0))</f>
        <v>1432</v>
      </c>
      <c r="FC52" s="94">
        <f ca="1">IF(ISNA(FC$56),0,ROUND(INDEX(重大燒燙傷_總保費!$B$4:$AE$183,$A52,FC$56)*$A$2,0))</f>
        <v>94</v>
      </c>
      <c r="FD52" s="94" t="b">
        <f ca="1">IF(FD$3&lt;&gt;0,MAX(1,ROUND(VLOOKUP(FD$3,費率表彙總!$L$4:$O$34,2,FALSE)*$B52*$A$2,0))+MAX(1,ROUND(INDEX(海突甲門診_總保費!$B$4:$GS$183,$A52,FD$56)*$A$2,0)+MAX(1,ROUND(INDEX(海突甲急診_總保費!$B$4:$GS$183,$A52,FD$56)*$A$2,0),0)))</f>
        <v>0</v>
      </c>
      <c r="FE52" s="94">
        <f ca="1">IF(FE$3&lt;&gt;0,MAX(1,ROUND(VLOOKUP(FE$3,費率表彙總!$L$4:$R$34,5,FALSE)*$B52*$A$2,0))+MAX(1,ROUND(INDEX(海突乙門診_總保費!$B$4:$GS$183,$A52,FE$56)*$A$2,0)+MAX(1,ROUND(INDEX(海突乙急診_總保費!$B$4:$GS$183,$A52,FE$56)*$A$2,0),0)))</f>
        <v>3324</v>
      </c>
      <c r="FF52" s="94">
        <f ca="1">ROUND(VLOOKUP(FF$3,費率表彙總!$S$4:$T$34,2,FALSE)*$B52*$A$2,0)</f>
        <v>0</v>
      </c>
      <c r="FG52" s="94">
        <f ca="1">IF(ISNA(FG$3),0,ROUND(INDEX(旅遊不便費率!$B$5:$CA$184,$A52,FG$3)*$A$3,0))</f>
        <v>316</v>
      </c>
      <c r="FH52" s="94">
        <f ca="1">IF(ISNA(FH$3),0,ROUND(INDEX(旅遊不便費率!$B$5:$CA$184,$A52,FH$3)*$A$3,0))</f>
        <v>2504</v>
      </c>
      <c r="FI52" s="94">
        <f ca="1">IF(ISNA(FI$3),0,ROUND(INDEX(旅遊不便費率!$B$5:$CA$184,$A52,FI$3)*$A$3,0))</f>
        <v>117</v>
      </c>
      <c r="FJ52" s="94">
        <f ca="1">IF(ISNA(FJ$3),0,ROUND(INDEX(旅遊不便費率!$B$5:$CA$184,$A52,FJ$3)*$A$3,0))</f>
        <v>386</v>
      </c>
      <c r="FK52" s="95">
        <f t="shared" ca="1" si="21"/>
        <v>10336</v>
      </c>
      <c r="FL52" s="93">
        <f t="shared" ca="1" si="22"/>
        <v>978</v>
      </c>
      <c r="FM52" s="94"/>
      <c r="FN52" s="94"/>
      <c r="FO52" s="94">
        <f ca="1">ROUND(VLOOKUP(FO$3,費率表彙總!$F$4:$G$404,2,FALSE)*$B52*$A$2,0)</f>
        <v>0</v>
      </c>
      <c r="FP52" s="94">
        <f ca="1">ROUND(VLOOKUP(FP$3,費率表彙總!$H$4:$I$804,2,FALSE)*$B52*$A$2,0)</f>
        <v>0</v>
      </c>
      <c r="FQ52" s="94">
        <f ca="1">IF(ISNA(FQ$56),0,ROUND(INDEX(實支實付_總保費!$B$4:$AE$183,$A52,FQ$56)*$A$2,0))</f>
        <v>311</v>
      </c>
      <c r="FR52" s="94">
        <f ca="1">IF(ISNA(FR$56),0,ROUND(INDEX(重大燒燙傷_總保費!$B$4:$AE$183,$A52,FR$56)*$A$2,0))</f>
        <v>21</v>
      </c>
      <c r="FS52" s="94" t="b">
        <f ca="1">IF(FS$3&lt;&gt;0,MAX(1,ROUND(VLOOKUP(FS$3,費率表彙總!$L$4:$O$34,2,FALSE)*$B52*$A$2,0))+MAX(1,ROUND(INDEX(海突甲門診_總保費!$B$4:$GS$183,$A52,FS$56)*$A$2,0)+MAX(1,ROUND(INDEX(海突甲急診_總保費!$B$4:$GS$183,$A52,FS$56)*$A$2,0),0)))</f>
        <v>0</v>
      </c>
      <c r="FT52" s="94">
        <f ca="1">IF(FT$3&lt;&gt;0,MAX(1,ROUND(VLOOKUP(FT$3,費率表彙總!$L$4:$R$34,5,FALSE)*$B52*$A$2,0))+MAX(1,ROUND(INDEX(海突乙門診_總保費!$B$4:$GS$183,$A52,FT$56)*$A$2,0)+MAX(1,ROUND(INDEX(海突乙急診_總保費!$B$4:$GS$183,$A52,FT$56)*$A$2,0),0)))</f>
        <v>1743</v>
      </c>
      <c r="FU52" s="94">
        <f ca="1">ROUND(VLOOKUP(FU$3,費率表彙總!$S$4:$T$34,2,FALSE)*$B52*$A$2,0)</f>
        <v>0</v>
      </c>
      <c r="FV52" s="94">
        <f ca="1">IF(ISNA(FV$3),0,ROUND(INDEX(旅遊不便費率!$B$5:$CA$184,$A52,FV$3)*$A$3,0))</f>
        <v>316</v>
      </c>
      <c r="FW52" s="94">
        <f ca="1">IF(ISNA(FW$3),0,ROUND(INDEX(旅遊不便費率!$B$5:$CA$184,$A52,FW$3)*$A$3,0))</f>
        <v>2504</v>
      </c>
      <c r="FX52" s="94">
        <f ca="1">IF(ISNA(FX$3),0,ROUND(INDEX(旅遊不便費率!$B$5:$CA$184,$A52,FX$3)*$A$3,0))</f>
        <v>117</v>
      </c>
      <c r="FY52" s="94">
        <f ca="1">IF(ISNA(FY$3),0,ROUND(INDEX(旅遊不便費率!$B$5:$CA$184,$A52,FY$3)*$A$3,0))</f>
        <v>386</v>
      </c>
      <c r="FZ52" s="95">
        <f t="shared" ca="1" si="23"/>
        <v>6376</v>
      </c>
      <c r="GA52" s="93">
        <f t="shared" ca="1" si="24"/>
        <v>1584</v>
      </c>
      <c r="GB52" s="94"/>
      <c r="GC52" s="94"/>
      <c r="GD52" s="94">
        <f ca="1">ROUND(VLOOKUP(GD$3,費率表彙總!$F$4:$G$404,2,FALSE)*$B52*$A$2,0)</f>
        <v>0</v>
      </c>
      <c r="GE52" s="94">
        <f ca="1">ROUND(VLOOKUP(GE$3,費率表彙總!$H$4:$I$804,2,FALSE)*$B52*$A$2,0)</f>
        <v>0</v>
      </c>
      <c r="GF52" s="94">
        <f ca="1">IF(ISNA(GF$56),0,ROUND(INDEX(實支實付_總保費!$B$4:$AE$183,$A52,GF$56)*$A$2,0))</f>
        <v>503</v>
      </c>
      <c r="GG52" s="94">
        <f ca="1">IF(ISNA(GG$56),0,ROUND(INDEX(重大燒燙傷_總保費!$B$4:$AE$183,$A52,GG$56)*$A$2,0))</f>
        <v>33</v>
      </c>
      <c r="GH52" s="94" t="b">
        <f ca="1">IF(GH$3&lt;&gt;0,MAX(1,ROUND(VLOOKUP(GH$3,費率表彙總!$L$4:$O$34,2,FALSE)*$B52*$A$2,0))+MAX(1,ROUND(INDEX(海突甲門診_總保費!$B$4:$GS$183,$A52,GH$56)*$A$2,0)+MAX(1,ROUND(INDEX(海突甲急診_總保費!$B$4:$GS$183,$A52,GH$56)*$A$2,0),0)))</f>
        <v>0</v>
      </c>
      <c r="GI52" s="94">
        <f ca="1">IF(GI$3&lt;&gt;0,MAX(1,ROUND(VLOOKUP(GI$3,費率表彙總!$L$4:$R$34,5,FALSE)*$B52*$A$2,0))+MAX(1,ROUND(INDEX(海突乙門診_總保費!$B$4:$GS$183,$A52,GI$56)*$A$2,0)+MAX(1,ROUND(INDEX(海突乙急診_總保費!$B$4:$GS$183,$A52,GI$56)*$A$2,0),0)))</f>
        <v>2773</v>
      </c>
      <c r="GJ52" s="94">
        <f ca="1">ROUND(VLOOKUP(GJ$3,費率表彙總!$S$4:$T$34,2,FALSE)*$B52*$A$2,0)</f>
        <v>0</v>
      </c>
      <c r="GK52" s="94">
        <f ca="1">IF(ISNA(GK$3),0,ROUND(INDEX(旅遊不便費率!$B$5:$CA$184,$A52,GK$3)*$A$3,0))</f>
        <v>316</v>
      </c>
      <c r="GL52" s="94">
        <f ca="1">IF(ISNA(GL$3),0,ROUND(INDEX(旅遊不便費率!$B$5:$CA$184,$A52,GL$3)*$A$3,0))</f>
        <v>2504</v>
      </c>
      <c r="GM52" s="94">
        <f ca="1">IF(ISNA(GM$3),0,ROUND(INDEX(旅遊不便費率!$B$5:$CA$184,$A52,GM$3)*$A$3,0))</f>
        <v>117</v>
      </c>
      <c r="GN52" s="94">
        <f ca="1">IF(ISNA(GN$3),0,ROUND(INDEX(旅遊不便費率!$B$5:$CA$184,$A52,GN$3)*$A$3,0))</f>
        <v>386</v>
      </c>
      <c r="GO52" s="95">
        <f t="shared" ca="1" si="25"/>
        <v>8216</v>
      </c>
      <c r="GP52" s="93">
        <f t="shared" ca="1" si="26"/>
        <v>1584</v>
      </c>
      <c r="GQ52" s="94"/>
      <c r="GR52" s="94"/>
      <c r="GS52" s="94">
        <f ca="1">ROUND(VLOOKUP(GS$3,費率表彙總!$F$4:$G$404,2,FALSE)*$B52*$A$2,0)</f>
        <v>0</v>
      </c>
      <c r="GT52" s="94">
        <f ca="1">ROUND(VLOOKUP(GT$3,費率表彙總!$H$4:$I$804,2,FALSE)*$B52*$A$2,0)</f>
        <v>0</v>
      </c>
      <c r="GU52" s="94">
        <f ca="1">IF(ISNA(GU$56),0,ROUND(INDEX(實支實付_總保費!$B$4:$AE$183,$A52,GU$56)*$A$2,0))</f>
        <v>948</v>
      </c>
      <c r="GV52" s="94">
        <f ca="1">IF(ISNA(GV$56),0,ROUND(INDEX(重大燒燙傷_總保費!$B$4:$AE$183,$A52,GV$56)*$A$2,0))</f>
        <v>63</v>
      </c>
      <c r="GW52" s="94" t="b">
        <f ca="1">IF(GW$3&lt;&gt;0,MAX(1,ROUND(VLOOKUP(GW$3,費率表彙總!$L$4:$O$34,2,FALSE)*$B52*$A$2,0))+MAX(1,ROUND(INDEX(海突甲門診_總保費!$B$4:$GS$183,$A52,GW$56)*$A$2,0)+MAX(1,ROUND(INDEX(海突甲急診_總保費!$B$4:$GS$183,$A52,GW$56)*$A$2,0),0)))</f>
        <v>0</v>
      </c>
      <c r="GX52" s="94">
        <f ca="1">IF(GX$3&lt;&gt;0,MAX(1,ROUND(VLOOKUP(GX$3,費率表彙總!$L$4:$R$34,5,FALSE)*$B52*$A$2,0))+MAX(1,ROUND(INDEX(海突乙門診_總保費!$B$4:$GS$183,$A52,GX$56)*$A$2,0)+MAX(1,ROUND(INDEX(海突乙急診_總保費!$B$4:$GS$183,$A52,GX$56)*$A$2,0),0)))</f>
        <v>1743</v>
      </c>
      <c r="GY52" s="94">
        <f ca="1">ROUND(VLOOKUP(GY$3,費率表彙總!$S$4:$T$34,2,FALSE)*$B52*$A$2,0)</f>
        <v>0</v>
      </c>
      <c r="GZ52" s="94">
        <f ca="1">IF(ISNA(GZ$3),0,ROUND(INDEX(旅遊不便費率!$B$5:$CA$184,$A52,GZ$3)*$A$3,0))</f>
        <v>316</v>
      </c>
      <c r="HA52" s="94">
        <f ca="1">IF(ISNA(HA$3),0,ROUND(INDEX(旅遊不便費率!$B$5:$CA$184,$A52,HA$3)*$A$3,0))</f>
        <v>2504</v>
      </c>
      <c r="HB52" s="94">
        <f ca="1">IF(ISNA(HB$3),0,ROUND(INDEX(旅遊不便費率!$B$5:$CA$184,$A52,HB$3)*$A$3,0))</f>
        <v>117</v>
      </c>
      <c r="HC52" s="94">
        <f ca="1">IF(ISNA(HC$3),0,ROUND(INDEX(旅遊不便費率!$B$5:$CA$184,$A52,HC$3)*$A$3,0))</f>
        <v>386</v>
      </c>
      <c r="HD52" s="95">
        <f t="shared" ca="1" si="27"/>
        <v>7661</v>
      </c>
      <c r="HE52" s="93">
        <f t="shared" ca="1" si="28"/>
        <v>1584</v>
      </c>
      <c r="HF52" s="94"/>
      <c r="HG52" s="94"/>
      <c r="HH52" s="94">
        <f ca="1">ROUND(VLOOKUP(HH$3,費率表彙總!$F$4:$G$404,2,FALSE)*$B52*$A$2,0)</f>
        <v>0</v>
      </c>
      <c r="HI52" s="94">
        <f ca="1">ROUND(VLOOKUP(HI$3,費率表彙總!$H$4:$I$804,2,FALSE)*$B52*$A$2,0)</f>
        <v>0</v>
      </c>
      <c r="HJ52" s="94">
        <f ca="1">IF(ISNA(HJ$56),0,ROUND(INDEX(實支實付_總保費!$B$4:$AE$183,$A52,HJ$56)*$A$2,0))</f>
        <v>948</v>
      </c>
      <c r="HK52" s="94">
        <f ca="1">IF(ISNA(HK$56),0,ROUND(INDEX(重大燒燙傷_總保費!$B$4:$AE$183,$A52,HK$56)*$A$2,0))</f>
        <v>63</v>
      </c>
      <c r="HL52" s="94" t="b">
        <f ca="1">IF(HL$3&lt;&gt;0,MAX(1,ROUND(VLOOKUP(HL$3,費率表彙總!$L$4:$O$34,2,FALSE)*$B52*$A$2,0))+MAX(1,ROUND(INDEX(海突甲門診_總保費!$B$4:$GS$183,$A52,HL$56)*$A$2,0)+MAX(1,ROUND(INDEX(海突甲急診_總保費!$B$4:$GS$183,$A52,HL$56)*$A$2,0),0)))</f>
        <v>0</v>
      </c>
      <c r="HM52" s="94">
        <f ca="1">IF(HM$3&lt;&gt;0,MAX(1,ROUND(VLOOKUP(HM$3,費率表彙總!$L$4:$R$34,5,FALSE)*$B52*$A$2,0))+MAX(1,ROUND(INDEX(海突乙門診_總保費!$B$4:$GS$183,$A52,HM$56)*$A$2,0)+MAX(1,ROUND(INDEX(海突乙急診_總保費!$B$4:$GS$183,$A52,HM$56)*$A$2,0),0)))</f>
        <v>1743</v>
      </c>
      <c r="HN52" s="94">
        <f ca="1">ROUND(VLOOKUP(HN$3,費率表彙總!$S$4:$T$34,2,FALSE)*$B52*$A$2,0)</f>
        <v>0</v>
      </c>
      <c r="HO52" s="94">
        <f ca="1">IF(ISNA(HO$3),0,ROUND(INDEX(旅遊不便費率!$B$5:$CA$184,$A52,HO$3)*$A$3,0))</f>
        <v>316</v>
      </c>
      <c r="HP52" s="94">
        <f ca="1">IF(ISNA(HP$3),0,ROUND(INDEX(旅遊不便費率!$B$5:$CA$184,$A52,HP$3)*$A$3,0))</f>
        <v>2504</v>
      </c>
      <c r="HQ52" s="94">
        <f ca="1">IF(ISNA(HQ$3),0,ROUND(INDEX(旅遊不便費率!$B$5:$CA$184,$A52,HQ$3)*$A$3,0))</f>
        <v>117</v>
      </c>
      <c r="HR52" s="94">
        <f ca="1">IF(ISNA(HR$3),0,ROUND(INDEX(旅遊不便費率!$B$5:$CA$184,$A52,HR$3)*$A$3,0))</f>
        <v>386</v>
      </c>
      <c r="HS52" s="95">
        <f t="shared" ca="1" si="29"/>
        <v>7661</v>
      </c>
    </row>
    <row r="55" spans="1:227">
      <c r="C55" t="s">
        <v>524</v>
      </c>
      <c r="R55" t="s">
        <v>524</v>
      </c>
      <c r="AG55" t="s">
        <v>524</v>
      </c>
      <c r="AV55" t="s">
        <v>524</v>
      </c>
      <c r="BK55" t="s">
        <v>524</v>
      </c>
      <c r="BZ55" t="s">
        <v>524</v>
      </c>
      <c r="CO55" t="s">
        <v>524</v>
      </c>
      <c r="DD55" t="s">
        <v>524</v>
      </c>
      <c r="DS55" t="s">
        <v>524</v>
      </c>
      <c r="EH55" t="s">
        <v>524</v>
      </c>
      <c r="EW55" t="s">
        <v>524</v>
      </c>
      <c r="FL55" t="s">
        <v>524</v>
      </c>
      <c r="GA55" t="s">
        <v>524</v>
      </c>
      <c r="GP55" t="s">
        <v>524</v>
      </c>
      <c r="HE55" t="s">
        <v>524</v>
      </c>
    </row>
    <row r="56" spans="1:227">
      <c r="C56">
        <f ca="1">VLOOKUP(C3,查表位置!$A$3:$B$452,2,FALSE)</f>
        <v>80</v>
      </c>
      <c r="H56" t="e">
        <f ca="1">VLOOKUP(H3,查表位置!$C$3:$D$203,2,FALSE)</f>
        <v>#N/A</v>
      </c>
      <c r="I56" t="e">
        <f ca="1">VLOOKUP(I3,查表位置!$E$3:$F$203,2,FALSE)</f>
        <v>#N/A</v>
      </c>
      <c r="J56" t="e">
        <f ca="1">VLOOKUP(J3,查表位置!$G$3:$H$203,2,FALSE)</f>
        <v>#N/A</v>
      </c>
      <c r="K56">
        <f ca="1">VLOOKUP(K3,查表位置!$I$3:$J$122,2,FALSE)</f>
        <v>30</v>
      </c>
      <c r="R56">
        <f ca="1">VLOOKUP(R3,查表位置!$A$3:$B$452,2,FALSE)</f>
        <v>80</v>
      </c>
      <c r="W56" t="e">
        <f ca="1">VLOOKUP(W3,查表位置!$C$3:$D$203,2,FALSE)</f>
        <v>#N/A</v>
      </c>
      <c r="X56" t="e">
        <f ca="1">VLOOKUP(X3,查表位置!$E$3:$F$203,2,FALSE)</f>
        <v>#N/A</v>
      </c>
      <c r="Y56" t="e">
        <f ca="1">VLOOKUP(Y3,查表位置!$G$3:$H$203,2,FALSE)</f>
        <v>#N/A</v>
      </c>
      <c r="Z56">
        <f ca="1">VLOOKUP(Z3,查表位置!$I$3:$J$122,2,FALSE)</f>
        <v>30</v>
      </c>
      <c r="AG56">
        <f ca="1">VLOOKUP(AG3,查表位置!$A$3:$B$452,2,FALSE)</f>
        <v>84</v>
      </c>
      <c r="AL56" t="e">
        <f ca="1">VLOOKUP(AL3,查表位置!$C$3:$D$203,2,FALSE)</f>
        <v>#N/A</v>
      </c>
      <c r="AM56" t="e">
        <f ca="1">VLOOKUP(AM3,查表位置!$E$3:$F$203,2,FALSE)</f>
        <v>#N/A</v>
      </c>
      <c r="AN56" t="e">
        <f ca="1">VLOOKUP(AN3,查表位置!$G$3:$H$203,2,FALSE)</f>
        <v>#N/A</v>
      </c>
      <c r="AO56">
        <f ca="1">VLOOKUP(AO3,查表位置!$I$3:$J$122,2,FALSE)</f>
        <v>50</v>
      </c>
      <c r="AV56">
        <f ca="1">VLOOKUP(AV3,查表位置!$A$3:$B$452,2,FALSE)</f>
        <v>90</v>
      </c>
      <c r="BA56" t="e">
        <f ca="1">VLOOKUP(BA3,查表位置!$C$3:$D$203,2,FALSE)</f>
        <v>#N/A</v>
      </c>
      <c r="BB56" t="e">
        <f ca="1">VLOOKUP(BB3,查表位置!$E$3:$F$203,2,FALSE)</f>
        <v>#N/A</v>
      </c>
      <c r="BC56" t="e">
        <f ca="1">VLOOKUP(BC3,查表位置!$G$3:$H$203,2,FALSE)</f>
        <v>#N/A</v>
      </c>
      <c r="BD56">
        <f ca="1">VLOOKUP(BD3,查表位置!$I$3:$J$122,2,FALSE)</f>
        <v>80</v>
      </c>
      <c r="BK56">
        <f ca="1">VLOOKUP(BK3,查表位置!$A$3:$B$452,2,FALSE)</f>
        <v>94</v>
      </c>
      <c r="BP56" t="e">
        <f ca="1">VLOOKUP(BP3,查表位置!$C$3:$D$203,2,FALSE)</f>
        <v>#N/A</v>
      </c>
      <c r="BQ56" t="e">
        <f ca="1">VLOOKUP(BQ3,查表位置!$E$3:$F$203,2,FALSE)</f>
        <v>#N/A</v>
      </c>
      <c r="BR56" t="e">
        <f ca="1">VLOOKUP(BR3,查表位置!$G$3:$H$203,2,FALSE)</f>
        <v>#N/A</v>
      </c>
      <c r="BS56">
        <f ca="1">VLOOKUP(BS3,查表位置!$I$3:$J$122,2,FALSE)</f>
        <v>100</v>
      </c>
      <c r="BZ56">
        <f ca="1">VLOOKUP(BZ3,查表位置!$A$3:$B$452,2,FALSE)</f>
        <v>78</v>
      </c>
      <c r="CE56">
        <f ca="1">VLOOKUP(CE3,查表位置!$C$3:$D$203,2,FALSE)</f>
        <v>10</v>
      </c>
      <c r="CF56">
        <f ca="1">VLOOKUP(CF3,查表位置!$E$3:$F$203,2,FALSE)</f>
        <v>10</v>
      </c>
      <c r="CG56" t="e">
        <f ca="1">VLOOKUP(CG3,查表位置!$G$3:$H$203,2,FALSE)</f>
        <v>#N/A</v>
      </c>
      <c r="CH56" t="e">
        <f ca="1">VLOOKUP(CH3,查表位置!$I$3:$J$122,2,FALSE)</f>
        <v>#N/A</v>
      </c>
      <c r="CO56">
        <f ca="1">VLOOKUP(CO3,查表位置!$A$3:$B$452,2,FALSE)</f>
        <v>80</v>
      </c>
      <c r="CT56">
        <f ca="1">VLOOKUP(CT3,查表位置!$C$3:$D$203,2,FALSE)</f>
        <v>10</v>
      </c>
      <c r="CU56">
        <f ca="1">VLOOKUP(CU3,查表位置!$E$3:$F$203,2,FALSE)</f>
        <v>10</v>
      </c>
      <c r="CV56" t="e">
        <f ca="1">VLOOKUP(CV3,查表位置!$G$3:$H$203,2,FALSE)</f>
        <v>#N/A</v>
      </c>
      <c r="CW56" t="e">
        <f ca="1">VLOOKUP(CW3,查表位置!$I$3:$J$122,2,FALSE)</f>
        <v>#N/A</v>
      </c>
      <c r="DD56">
        <f ca="1">VLOOKUP(DD3,查表位置!$A$3:$B$452,2,FALSE)</f>
        <v>84</v>
      </c>
      <c r="DI56">
        <f ca="1">VLOOKUP(DI3,查表位置!$C$3:$D$203,2,FALSE)</f>
        <v>10</v>
      </c>
      <c r="DJ56">
        <f ca="1">VLOOKUP(DJ3,查表位置!$E$3:$F$203,2,FALSE)</f>
        <v>10</v>
      </c>
      <c r="DK56" t="e">
        <f ca="1">VLOOKUP(DK3,查表位置!$G$3:$H$203,2,FALSE)</f>
        <v>#N/A</v>
      </c>
      <c r="DL56" t="e">
        <f ca="1">VLOOKUP(DL3,查表位置!$I$3:$J$122,2,FALSE)</f>
        <v>#N/A</v>
      </c>
      <c r="DS56">
        <f ca="1">VLOOKUP(DS3,查表位置!$A$3:$B$452,2,FALSE)</f>
        <v>90</v>
      </c>
      <c r="DX56">
        <f ca="1">VLOOKUP(DX3,查表位置!$C$3:$D$203,2,FALSE)</f>
        <v>10</v>
      </c>
      <c r="DY56">
        <f ca="1">VLOOKUP(DY3,查表位置!$E$3:$F$203,2,FALSE)</f>
        <v>10</v>
      </c>
      <c r="DZ56" t="e">
        <f ca="1">VLOOKUP(DZ3,查表位置!$G$3:$H$203,2,FALSE)</f>
        <v>#N/A</v>
      </c>
      <c r="EA56" t="e">
        <f ca="1">VLOOKUP(EA3,查表位置!$I$3:$J$122,2,FALSE)</f>
        <v>#N/A</v>
      </c>
      <c r="EH56">
        <f ca="1">VLOOKUP(EH3,查表位置!$A$3:$B$452,2,FALSE)</f>
        <v>94</v>
      </c>
      <c r="EM56">
        <f ca="1">VLOOKUP(EM3,查表位置!$C$3:$D$203,2,FALSE)</f>
        <v>10</v>
      </c>
      <c r="EN56">
        <f ca="1">VLOOKUP(EN3,查表位置!$E$3:$F$203,2,FALSE)</f>
        <v>10</v>
      </c>
      <c r="EO56" t="e">
        <f ca="1">VLOOKUP(EO3,查表位置!$G$3:$H$203,2,FALSE)</f>
        <v>#N/A</v>
      </c>
      <c r="EP56" t="e">
        <f ca="1">VLOOKUP(EP3,查表位置!$I$3:$J$122,2,FALSE)</f>
        <v>#N/A</v>
      </c>
      <c r="EW56">
        <f ca="1">VLOOKUP(EW3,查表位置!$A$3:$B$452,2,FALSE)</f>
        <v>88</v>
      </c>
      <c r="FB56">
        <f ca="1">VLOOKUP(FB3,查表位置!$C$3:$D$203,2,FALSE)</f>
        <v>25</v>
      </c>
      <c r="FC56">
        <f ca="1">VLOOKUP(FC3,查表位置!$E$3:$F$203,2,FALSE)</f>
        <v>25</v>
      </c>
      <c r="FD56" t="e">
        <f ca="1">VLOOKUP(FD3,查表位置!$G$3:$H$203,2,FALSE)</f>
        <v>#N/A</v>
      </c>
      <c r="FE56">
        <f ca="1">VLOOKUP(FE3,查表位置!$I$3:$J$122,2,FALSE)</f>
        <v>120</v>
      </c>
      <c r="FL56">
        <f ca="1">VLOOKUP(FL3,查表位置!$A$3:$B$452,2,FALSE)</f>
        <v>80</v>
      </c>
      <c r="FQ56">
        <f ca="1">VLOOKUP(FQ3,查表位置!$C$3:$D$203,2,FALSE)</f>
        <v>13</v>
      </c>
      <c r="FR56">
        <f ca="1">VLOOKUP(FR3,查表位置!$E$3:$F$203,2,FALSE)</f>
        <v>13</v>
      </c>
      <c r="FS56" t="e">
        <f ca="1">VLOOKUP(FS3,查表位置!$G$3:$H$203,2,FALSE)</f>
        <v>#N/A</v>
      </c>
      <c r="FT56">
        <f ca="1">VLOOKUP(FT3,查表位置!$I$3:$J$122,2,FALSE)</f>
        <v>60</v>
      </c>
      <c r="GA56">
        <f ca="1">VLOOKUP(GA3,查表位置!$A$3:$B$452,2,FALSE)</f>
        <v>84</v>
      </c>
      <c r="GF56">
        <f ca="1">VLOOKUP(GF3,查表位置!$C$3:$D$203,2,FALSE)</f>
        <v>15</v>
      </c>
      <c r="GG56">
        <f ca="1">VLOOKUP(GG3,查表位置!$E$3:$F$203,2,FALSE)</f>
        <v>15</v>
      </c>
      <c r="GH56" t="e">
        <f ca="1">VLOOKUP(GH3,查表位置!$G$3:$H$203,2,FALSE)</f>
        <v>#N/A</v>
      </c>
      <c r="GI56">
        <f ca="1">VLOOKUP(GI3,查表位置!$I$3:$J$122,2,FALSE)</f>
        <v>100</v>
      </c>
      <c r="GP56">
        <f ca="1">VLOOKUP(GP3,查表位置!$A$3:$B$452,2,FALSE)</f>
        <v>84</v>
      </c>
      <c r="GU56">
        <f ca="1">VLOOKUP(GU3,查表位置!$C$3:$D$203,2,FALSE)</f>
        <v>20</v>
      </c>
      <c r="GV56">
        <f ca="1">VLOOKUP(GV3,查表位置!$E$3:$F$203,2,FALSE)</f>
        <v>20</v>
      </c>
      <c r="GW56" t="e">
        <f ca="1">VLOOKUP(GW3,查表位置!$G$3:$H$203,2,FALSE)</f>
        <v>#N/A</v>
      </c>
      <c r="GX56">
        <f ca="1">VLOOKUP(GX3,查表位置!$I$3:$J$122,2,FALSE)</f>
        <v>60</v>
      </c>
      <c r="HE56">
        <f ca="1">VLOOKUP(HE3,查表位置!$A$3:$B$452,2,FALSE)</f>
        <v>84</v>
      </c>
      <c r="HJ56">
        <f ca="1">VLOOKUP(HJ3,查表位置!$C$3:$D$203,2,FALSE)</f>
        <v>20</v>
      </c>
      <c r="HK56">
        <f ca="1">VLOOKUP(HK3,查表位置!$E$3:$F$203,2,FALSE)</f>
        <v>20</v>
      </c>
      <c r="HL56" t="e">
        <f ca="1">VLOOKUP(HL3,查表位置!$G$3:$H$203,2,FALSE)</f>
        <v>#N/A</v>
      </c>
      <c r="HM56">
        <f ca="1">VLOOKUP(HM3,查表位置!$I$3:$J$122,2,FALSE)</f>
        <v>60</v>
      </c>
    </row>
  </sheetData>
  <sheetProtection algorithmName="SHA-512" hashValue="x19PnE9hhtbxXkoAho8dN8hIh2EXO5QUvozwD4I8SyKnAHz6JPKTnPPw3xRrXd5HrVje3dfUiyp1bqKSD2TJhw==" saltValue="9rVscQ1kRaL7iQ67KG0b6Q==" spinCount="100000" sheet="1" objects="1" scenarios="1"/>
  <mergeCells count="17">
    <mergeCell ref="HD3:HD4"/>
    <mergeCell ref="HS3:HS4"/>
    <mergeCell ref="FZ3:FZ4"/>
    <mergeCell ref="GO3:GO4"/>
    <mergeCell ref="EV3:EV4"/>
    <mergeCell ref="FK3:FK4"/>
    <mergeCell ref="DR3:DR4"/>
    <mergeCell ref="EG3:EG4"/>
    <mergeCell ref="BY3:BY4"/>
    <mergeCell ref="CN3:CN4"/>
    <mergeCell ref="DC3:DC4"/>
    <mergeCell ref="AU3:AU4"/>
    <mergeCell ref="BJ3:BJ4"/>
    <mergeCell ref="A1:B1"/>
    <mergeCell ref="Q3:Q4"/>
    <mergeCell ref="T3:T4"/>
    <mergeCell ref="AF3:AF4"/>
  </mergeCells>
  <phoneticPr fontId="4" type="noConversion"/>
  <pageMargins left="0.75" right="0.75" top="1" bottom="1" header="0.5" footer="0.5"/>
  <pageSetup paperSize="9" orientation="portrait" r:id="rId1"/>
  <headerFooter alignWithMargins="0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17"/>
  <sheetViews>
    <sheetView showGridLines="0" showRowColHeaders="0" view="pageBreakPreview" zoomScaleNormal="100" zoomScaleSheetLayoutView="100" workbookViewId="0">
      <pane xSplit="1" ySplit="2" topLeftCell="B3" activePane="bottomRight" state="frozen"/>
      <selection activeCell="T21" sqref="T21"/>
      <selection pane="topRight" activeCell="T21" sqref="T21"/>
      <selection pane="bottomLeft" activeCell="T21" sqref="T21"/>
      <selection pane="bottomRight" activeCell="T21" sqref="T21"/>
    </sheetView>
  </sheetViews>
  <sheetFormatPr defaultColWidth="8.77734375" defaultRowHeight="15"/>
  <cols>
    <col min="1" max="1" width="0.44140625" style="353" customWidth="1"/>
    <col min="2" max="2" width="11" style="353" customWidth="1"/>
    <col min="3" max="3" width="11.44140625" style="353" customWidth="1"/>
    <col min="4" max="4" width="7.44140625" style="353" customWidth="1"/>
    <col min="5" max="5" width="10.33203125" style="353" customWidth="1"/>
    <col min="6" max="6" width="8.109375" style="353" customWidth="1"/>
    <col min="7" max="7" width="8.6640625" style="353" customWidth="1"/>
    <col min="8" max="8" width="10.44140625" style="353" customWidth="1"/>
    <col min="9" max="9" width="12.44140625" style="353" customWidth="1"/>
    <col min="10" max="10" width="9.6640625" style="353" customWidth="1"/>
    <col min="11" max="11" width="10.44140625" style="353" customWidth="1"/>
    <col min="12" max="12" width="14.109375" style="353" customWidth="1"/>
    <col min="13" max="13" width="11.21875" style="353" customWidth="1"/>
    <col min="14" max="14" width="8.109375" style="353" customWidth="1"/>
    <col min="15" max="15" width="0.44140625" style="353" customWidth="1"/>
    <col min="16" max="16384" width="8.77734375" style="353"/>
  </cols>
  <sheetData>
    <row r="1" spans="1:15" ht="3.6" customHeight="1">
      <c r="A1" s="597"/>
      <c r="B1" s="598"/>
      <c r="C1" s="598"/>
      <c r="D1" s="598"/>
      <c r="E1" s="598"/>
      <c r="F1" s="598"/>
      <c r="G1" s="598"/>
      <c r="H1" s="598"/>
      <c r="I1" s="598"/>
      <c r="J1" s="598"/>
      <c r="K1" s="598"/>
      <c r="L1" s="598"/>
      <c r="M1" s="598"/>
      <c r="N1" s="598"/>
      <c r="O1" s="598"/>
    </row>
    <row r="2" spans="1:15" ht="34.5" customHeight="1" thickBot="1">
      <c r="A2" s="574"/>
      <c r="B2" s="689" t="s">
        <v>252</v>
      </c>
      <c r="C2" s="689"/>
      <c r="D2" s="689"/>
      <c r="E2" s="689"/>
      <c r="F2" s="689"/>
      <c r="G2" s="689"/>
      <c r="H2" s="689"/>
      <c r="I2" s="690" t="str">
        <f ca="1">+總表!F2</f>
        <v>使用期限:2025/12/31</v>
      </c>
      <c r="J2" s="599"/>
      <c r="K2" s="599" t="str">
        <f>+總表!H2</f>
        <v>版本編號:20250808</v>
      </c>
      <c r="L2" s="600"/>
      <c r="M2" s="601" t="s">
        <v>38</v>
      </c>
      <c r="N2" s="602"/>
      <c r="O2" s="603"/>
    </row>
    <row r="3" spans="1:15" ht="30" customHeight="1">
      <c r="A3" s="574"/>
      <c r="B3" s="605" t="s">
        <v>7</v>
      </c>
      <c r="C3" s="607"/>
      <c r="D3" s="607"/>
      <c r="E3" s="7" t="s">
        <v>8</v>
      </c>
      <c r="F3" s="606" t="s">
        <v>431</v>
      </c>
      <c r="G3" s="607"/>
      <c r="H3" s="607"/>
      <c r="I3" s="606" t="s">
        <v>430</v>
      </c>
      <c r="J3" s="607"/>
      <c r="K3" s="607"/>
      <c r="L3" s="606" t="s">
        <v>129</v>
      </c>
      <c r="M3" s="607"/>
      <c r="N3" s="609"/>
      <c r="O3" s="603"/>
    </row>
    <row r="4" spans="1:15" ht="24.75" customHeight="1">
      <c r="A4" s="574"/>
      <c r="B4" s="594" t="s">
        <v>1</v>
      </c>
      <c r="C4" s="539"/>
      <c r="D4" s="539"/>
      <c r="E4" s="5">
        <v>1</v>
      </c>
      <c r="F4" s="539" t="s">
        <v>243</v>
      </c>
      <c r="G4" s="539"/>
      <c r="H4" s="539"/>
      <c r="I4" s="539" t="s">
        <v>243</v>
      </c>
      <c r="J4" s="539"/>
      <c r="K4" s="539"/>
      <c r="L4" s="539" t="s">
        <v>243</v>
      </c>
      <c r="M4" s="539"/>
      <c r="N4" s="539"/>
      <c r="O4" s="603"/>
    </row>
    <row r="5" spans="1:15" ht="24.75" customHeight="1">
      <c r="A5" s="574"/>
      <c r="B5" s="594" t="s">
        <v>2</v>
      </c>
      <c r="C5" s="539"/>
      <c r="D5" s="539"/>
      <c r="E5" s="5">
        <v>2</v>
      </c>
      <c r="F5" s="687" t="s">
        <v>829</v>
      </c>
      <c r="G5" s="688"/>
      <c r="H5" s="6"/>
      <c r="I5" s="539" t="s">
        <v>432</v>
      </c>
      <c r="J5" s="539"/>
      <c r="K5" s="539"/>
      <c r="L5" s="539" t="s">
        <v>243</v>
      </c>
      <c r="M5" s="539"/>
      <c r="N5" s="539"/>
      <c r="O5" s="603"/>
    </row>
    <row r="6" spans="1:15" ht="24.75" customHeight="1">
      <c r="A6" s="574"/>
      <c r="B6" s="594" t="s">
        <v>354</v>
      </c>
      <c r="C6" s="539"/>
      <c r="D6" s="539"/>
      <c r="E6" s="5">
        <v>3</v>
      </c>
      <c r="F6" s="687" t="s">
        <v>829</v>
      </c>
      <c r="G6" s="688"/>
      <c r="H6" s="6"/>
      <c r="I6" s="539" t="s">
        <v>432</v>
      </c>
      <c r="J6" s="539"/>
      <c r="K6" s="539"/>
      <c r="L6" s="539" t="s">
        <v>243</v>
      </c>
      <c r="M6" s="539"/>
      <c r="N6" s="539"/>
      <c r="O6" s="603"/>
    </row>
    <row r="7" spans="1:15" ht="24.75" customHeight="1">
      <c r="A7" s="574"/>
      <c r="B7" s="594" t="s">
        <v>830</v>
      </c>
      <c r="C7" s="539"/>
      <c r="D7" s="539"/>
      <c r="E7" s="5">
        <v>4</v>
      </c>
      <c r="F7" s="687" t="s">
        <v>244</v>
      </c>
      <c r="G7" s="688"/>
      <c r="H7" s="6"/>
      <c r="I7" s="539" t="s">
        <v>432</v>
      </c>
      <c r="J7" s="539"/>
      <c r="K7" s="539"/>
      <c r="L7" s="539" t="s">
        <v>243</v>
      </c>
      <c r="M7" s="539"/>
      <c r="N7" s="539"/>
      <c r="O7" s="603"/>
    </row>
    <row r="8" spans="1:15" ht="24.75" customHeight="1">
      <c r="A8" s="574"/>
      <c r="B8" s="594" t="s">
        <v>4</v>
      </c>
      <c r="C8" s="539"/>
      <c r="D8" s="539"/>
      <c r="E8" s="5">
        <v>5</v>
      </c>
      <c r="F8" s="687" t="s">
        <v>245</v>
      </c>
      <c r="G8" s="688"/>
      <c r="H8" s="6"/>
      <c r="I8" s="539" t="s">
        <v>243</v>
      </c>
      <c r="J8" s="539"/>
      <c r="K8" s="539"/>
      <c r="L8" s="539" t="s">
        <v>243</v>
      </c>
      <c r="M8" s="539"/>
      <c r="N8" s="539"/>
      <c r="O8" s="603"/>
    </row>
    <row r="9" spans="1:15" ht="24.75" customHeight="1" thickBot="1">
      <c r="A9" s="574"/>
      <c r="B9" s="594" t="s">
        <v>5</v>
      </c>
      <c r="C9" s="539"/>
      <c r="D9" s="539"/>
      <c r="E9" s="5">
        <v>6</v>
      </c>
      <c r="F9" s="680" t="s">
        <v>245</v>
      </c>
      <c r="G9" s="681"/>
      <c r="H9" s="120"/>
      <c r="I9" s="554" t="s">
        <v>243</v>
      </c>
      <c r="J9" s="554"/>
      <c r="K9" s="554"/>
      <c r="L9" s="539" t="s">
        <v>243</v>
      </c>
      <c r="M9" s="539"/>
      <c r="N9" s="539"/>
      <c r="O9" s="603"/>
    </row>
    <row r="10" spans="1:15" ht="42" customHeight="1" thickBot="1">
      <c r="A10" s="574"/>
      <c r="B10" s="583" t="s">
        <v>25</v>
      </c>
      <c r="C10" s="584"/>
      <c r="D10" s="585">
        <f ca="1">TODAY()</f>
        <v>45877</v>
      </c>
      <c r="E10" s="586"/>
      <c r="F10" s="664" t="s">
        <v>254</v>
      </c>
      <c r="G10" s="665"/>
      <c r="H10" s="682" t="s">
        <v>873</v>
      </c>
      <c r="I10" s="683"/>
      <c r="J10" s="583" t="s">
        <v>179</v>
      </c>
      <c r="K10" s="584"/>
      <c r="L10" s="543" t="s">
        <v>451</v>
      </c>
      <c r="M10" s="544"/>
      <c r="N10" s="545"/>
      <c r="O10" s="603"/>
    </row>
    <row r="11" spans="1:15" ht="72.75" customHeight="1" thickBot="1">
      <c r="A11" s="574"/>
      <c r="B11" s="685" t="s">
        <v>429</v>
      </c>
      <c r="C11" s="686"/>
      <c r="D11" s="549">
        <v>200</v>
      </c>
      <c r="E11" s="550"/>
      <c r="F11" s="551" t="s">
        <v>11</v>
      </c>
      <c r="G11" s="551"/>
      <c r="H11" s="666"/>
      <c r="I11" s="667"/>
      <c r="J11" s="675" t="s">
        <v>255</v>
      </c>
      <c r="K11" s="677" t="s">
        <v>871</v>
      </c>
      <c r="L11" s="677"/>
      <c r="M11" s="677"/>
      <c r="N11" s="677"/>
      <c r="O11" s="574"/>
    </row>
    <row r="12" spans="1:15" ht="72.75" customHeight="1" thickBot="1">
      <c r="A12" s="574"/>
      <c r="B12" s="565" t="s">
        <v>246</v>
      </c>
      <c r="C12" s="684"/>
      <c r="D12" s="546">
        <v>20</v>
      </c>
      <c r="E12" s="547"/>
      <c r="F12" s="551" t="s">
        <v>0</v>
      </c>
      <c r="G12" s="551"/>
      <c r="H12" s="567"/>
      <c r="I12" s="568"/>
      <c r="J12" s="676"/>
      <c r="K12" s="677"/>
      <c r="L12" s="677"/>
      <c r="M12" s="677"/>
      <c r="N12" s="677"/>
      <c r="O12" s="574"/>
    </row>
    <row r="13" spans="1:15" ht="51" customHeight="1" thickBot="1">
      <c r="A13" s="574"/>
      <c r="B13" s="188"/>
      <c r="C13" s="188"/>
      <c r="D13" s="134"/>
      <c r="E13" s="134"/>
      <c r="F13" s="678" t="s">
        <v>9</v>
      </c>
      <c r="G13" s="679"/>
      <c r="H13" s="552" t="s">
        <v>185</v>
      </c>
      <c r="I13" s="553"/>
      <c r="J13" s="675" t="s">
        <v>256</v>
      </c>
      <c r="K13" s="677" t="s">
        <v>872</v>
      </c>
      <c r="L13" s="677"/>
      <c r="M13" s="677"/>
      <c r="N13" s="677"/>
      <c r="O13" s="574"/>
    </row>
    <row r="14" spans="1:15" ht="51" customHeight="1" thickBot="1">
      <c r="A14" s="574"/>
      <c r="B14" s="188"/>
      <c r="C14" s="188"/>
      <c r="D14" s="134"/>
      <c r="E14" s="134"/>
      <c r="F14" s="551" t="s">
        <v>10</v>
      </c>
      <c r="G14" s="551"/>
      <c r="H14" s="567">
        <v>1</v>
      </c>
      <c r="I14" s="568"/>
      <c r="J14" s="676"/>
      <c r="K14" s="677"/>
      <c r="L14" s="677"/>
      <c r="M14" s="677"/>
      <c r="N14" s="677"/>
      <c r="O14" s="574"/>
    </row>
    <row r="15" spans="1:15" ht="26.4" customHeight="1" thickBot="1">
      <c r="A15" s="574"/>
      <c r="B15" s="668" t="s">
        <v>12</v>
      </c>
      <c r="C15" s="669"/>
      <c r="D15" s="670" t="str">
        <f ca="1">+訊息提示!B72</f>
        <v/>
      </c>
      <c r="E15" s="670"/>
      <c r="F15" s="671"/>
      <c r="G15" s="671"/>
      <c r="H15" s="671"/>
      <c r="I15" s="671"/>
      <c r="J15" s="672"/>
      <c r="K15" s="672"/>
      <c r="L15" s="672"/>
      <c r="M15" s="672"/>
      <c r="N15" s="673"/>
      <c r="O15" s="603"/>
    </row>
    <row r="16" spans="1:15" s="354" customFormat="1" ht="16.8" thickBot="1">
      <c r="A16" s="574"/>
      <c r="B16" s="582" t="s">
        <v>17</v>
      </c>
      <c r="C16" s="582"/>
      <c r="D16" s="587">
        <f ca="1">IF(LEN(TRIM(D15))=0,保費試算!E67,"---")</f>
        <v>424</v>
      </c>
      <c r="E16" s="588"/>
      <c r="F16" s="121" t="s">
        <v>13</v>
      </c>
      <c r="G16" s="674"/>
      <c r="H16" s="674"/>
      <c r="I16" s="674"/>
      <c r="J16" s="674"/>
      <c r="K16" s="674"/>
      <c r="L16" s="674"/>
      <c r="M16" s="674"/>
      <c r="N16" s="674"/>
      <c r="O16" s="603"/>
    </row>
    <row r="17" spans="1:15" ht="2.25" customHeight="1">
      <c r="A17" s="574"/>
      <c r="B17" s="574"/>
      <c r="C17" s="574"/>
      <c r="D17" s="574"/>
      <c r="E17" s="574"/>
      <c r="F17" s="574"/>
      <c r="G17" s="574"/>
      <c r="H17" s="574"/>
      <c r="I17" s="574"/>
      <c r="J17" s="574"/>
      <c r="K17" s="574"/>
      <c r="L17" s="574"/>
      <c r="M17" s="574"/>
      <c r="N17" s="574"/>
      <c r="O17" s="351"/>
    </row>
    <row r="18" spans="1:15" ht="16.2">
      <c r="A18" s="8"/>
      <c r="B18" s="575" t="s">
        <v>251</v>
      </c>
      <c r="C18" s="576"/>
      <c r="D18" s="576"/>
      <c r="E18" s="577"/>
      <c r="F18" s="49"/>
      <c r="G18" s="509" t="s">
        <v>865</v>
      </c>
      <c r="H18" s="50"/>
      <c r="I18" s="50"/>
      <c r="J18" s="50"/>
      <c r="K18" s="50"/>
      <c r="L18" s="50"/>
      <c r="M18" s="50"/>
      <c r="N18" s="50"/>
      <c r="O18" s="352"/>
    </row>
    <row r="19" spans="1:15">
      <c r="A19" s="3"/>
      <c r="B19" s="50"/>
      <c r="C19" s="50"/>
      <c r="D19" s="50"/>
      <c r="E19" s="50"/>
      <c r="F19" s="51"/>
      <c r="G19" s="51"/>
      <c r="H19" s="51"/>
      <c r="I19" s="51"/>
      <c r="J19" s="51"/>
      <c r="K19" s="51"/>
      <c r="L19" s="51"/>
      <c r="M19" s="51"/>
      <c r="N19" s="51"/>
      <c r="O19" s="352"/>
    </row>
    <row r="20" spans="1:15" hidden="1">
      <c r="A20" s="3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352"/>
    </row>
    <row r="21" spans="1:15" hidden="1">
      <c r="A21" s="3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352"/>
    </row>
    <row r="22" spans="1:15" hidden="1">
      <c r="A22" s="3"/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352"/>
    </row>
    <row r="23" spans="1:15" hidden="1">
      <c r="A23" s="3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352"/>
    </row>
    <row r="24" spans="1:15" hidden="1">
      <c r="A24" s="3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352"/>
    </row>
    <row r="25" spans="1:15" hidden="1">
      <c r="A25" s="2"/>
      <c r="B25" s="208"/>
      <c r="C25" s="208"/>
      <c r="D25" s="208"/>
      <c r="E25" s="208"/>
      <c r="F25" s="208"/>
      <c r="G25" s="208"/>
      <c r="H25" s="208"/>
      <c r="I25" s="208"/>
      <c r="J25" s="208"/>
      <c r="K25" s="208"/>
      <c r="L25" s="208"/>
      <c r="M25" s="208"/>
      <c r="N25" s="208"/>
      <c r="O25" s="40"/>
    </row>
    <row r="26" spans="1:15" hidden="1">
      <c r="A26" s="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40"/>
    </row>
    <row r="27" spans="1:15" hidden="1">
      <c r="A27" s="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40"/>
    </row>
    <row r="28" spans="1:15" hidden="1">
      <c r="A28" s="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40"/>
    </row>
    <row r="29" spans="1:15" hidden="1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40"/>
    </row>
    <row r="30" spans="1:15" hidden="1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40"/>
    </row>
    <row r="31" spans="1:15" hidden="1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40"/>
    </row>
    <row r="32" spans="1:15" hidden="1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40"/>
    </row>
    <row r="33" spans="1:15" hidden="1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40"/>
    </row>
    <row r="34" spans="1:15" hidden="1">
      <c r="A34" s="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40"/>
    </row>
    <row r="35" spans="1:15" hidden="1">
      <c r="A35" s="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40"/>
    </row>
    <row r="36" spans="1:15" hidden="1">
      <c r="A36" s="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40"/>
    </row>
    <row r="37" spans="1:15" hidden="1">
      <c r="A37" s="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40"/>
    </row>
    <row r="38" spans="1:15" hidden="1">
      <c r="A38" s="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40"/>
    </row>
    <row r="39" spans="1:15" hidden="1">
      <c r="A39" s="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40"/>
    </row>
    <row r="40" spans="1:15" hidden="1">
      <c r="A40" s="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40"/>
    </row>
    <row r="41" spans="1:15" hidden="1">
      <c r="A41" s="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40"/>
    </row>
    <row r="42" spans="1:15" hidden="1">
      <c r="A42" s="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40"/>
    </row>
    <row r="43" spans="1:15" hidden="1">
      <c r="A43" s="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40"/>
    </row>
    <row r="44" spans="1:15" hidden="1">
      <c r="A44" s="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40"/>
    </row>
    <row r="45" spans="1:15" hidden="1">
      <c r="A45" s="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40"/>
    </row>
    <row r="46" spans="1:15" hidden="1">
      <c r="A46" s="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40"/>
    </row>
    <row r="47" spans="1:15" hidden="1">
      <c r="A47" s="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40"/>
    </row>
    <row r="48" spans="1:15" hidden="1">
      <c r="A48" s="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40"/>
    </row>
    <row r="49" spans="1:15" hidden="1">
      <c r="A49" s="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40"/>
    </row>
    <row r="50" spans="1:15" hidden="1">
      <c r="A50" s="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40"/>
    </row>
    <row r="51" spans="1:15" hidden="1">
      <c r="A51" s="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40"/>
    </row>
    <row r="52" spans="1:15" hidden="1">
      <c r="A52" s="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40"/>
    </row>
    <row r="53" spans="1:15" hidden="1">
      <c r="A53" s="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40"/>
    </row>
    <row r="54" spans="1:15" hidden="1">
      <c r="A54" s="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40"/>
    </row>
    <row r="55" spans="1:15" hidden="1">
      <c r="A55" s="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40"/>
    </row>
    <row r="56" spans="1:15" hidden="1">
      <c r="A56" s="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40"/>
    </row>
    <row r="57" spans="1:15" hidden="1">
      <c r="A57" s="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40"/>
    </row>
    <row r="58" spans="1:15" hidden="1">
      <c r="A58" s="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40"/>
    </row>
    <row r="59" spans="1:15" hidden="1">
      <c r="A59" s="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40"/>
    </row>
    <row r="60" spans="1:15" hidden="1">
      <c r="A60" s="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40"/>
    </row>
    <row r="61" spans="1:15" hidden="1">
      <c r="A61" s="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40"/>
    </row>
    <row r="62" spans="1:15" hidden="1">
      <c r="A62" s="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40"/>
    </row>
    <row r="63" spans="1:15" hidden="1">
      <c r="A63" s="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40"/>
    </row>
    <row r="64" spans="1:15" hidden="1">
      <c r="A64" s="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40"/>
    </row>
    <row r="65" spans="1:15" hidden="1">
      <c r="A65" s="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40"/>
    </row>
    <row r="66" spans="1:15" hidden="1">
      <c r="A66" s="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40"/>
    </row>
    <row r="67" spans="1:15" hidden="1">
      <c r="A67" s="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40"/>
    </row>
    <row r="68" spans="1:15" hidden="1">
      <c r="A68" s="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40"/>
    </row>
    <row r="69" spans="1:15" hidden="1">
      <c r="A69" s="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40"/>
    </row>
    <row r="70" spans="1:15" hidden="1">
      <c r="A70" s="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40"/>
    </row>
    <row r="71" spans="1:15" hidden="1">
      <c r="A71" s="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40"/>
    </row>
    <row r="72" spans="1:15" hidden="1">
      <c r="A72" s="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40"/>
    </row>
    <row r="73" spans="1:15" hidden="1">
      <c r="A73" s="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40"/>
    </row>
    <row r="74" spans="1:15" hidden="1">
      <c r="A74" s="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40"/>
    </row>
    <row r="75" spans="1:15" hidden="1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40"/>
    </row>
    <row r="76" spans="1:15" hidden="1">
      <c r="A76" s="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40"/>
    </row>
    <row r="77" spans="1:15" hidden="1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40"/>
    </row>
    <row r="78" spans="1:15" hidden="1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40"/>
    </row>
    <row r="79" spans="1:15" hidden="1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40"/>
    </row>
    <row r="80" spans="1:15" hidden="1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40"/>
    </row>
    <row r="81" spans="1:15" hidden="1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40"/>
    </row>
    <row r="82" spans="1:15" hidden="1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40"/>
    </row>
    <row r="83" spans="1:15" hidden="1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40"/>
    </row>
    <row r="84" spans="1:15" hidden="1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40"/>
    </row>
    <row r="85" spans="1:15" hidden="1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40"/>
    </row>
    <row r="86" spans="1:15" hidden="1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40"/>
    </row>
    <row r="87" spans="1:15" hidden="1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40"/>
    </row>
    <row r="88" spans="1:15" hidden="1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40"/>
    </row>
    <row r="89" spans="1:15" hidden="1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40"/>
    </row>
    <row r="90" spans="1:15" hidden="1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40"/>
    </row>
    <row r="91" spans="1:15" hidden="1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40"/>
    </row>
    <row r="92" spans="1:15" hidden="1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40"/>
    </row>
    <row r="93" spans="1:15" hidden="1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40"/>
    </row>
    <row r="94" spans="1:15" hidden="1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40"/>
    </row>
    <row r="95" spans="1:15" hidden="1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40"/>
    </row>
    <row r="96" spans="1:15" hidden="1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40"/>
    </row>
    <row r="97" spans="1:15" hidden="1">
      <c r="A97" s="2"/>
      <c r="B97" s="1"/>
      <c r="C97" s="1"/>
      <c r="D97" s="1"/>
      <c r="E97" s="1"/>
      <c r="F97" s="1"/>
      <c r="G97" s="1"/>
      <c r="H97" s="1"/>
      <c r="I97" s="1"/>
      <c r="J97" s="1"/>
      <c r="K97" s="25"/>
      <c r="L97" s="25"/>
      <c r="M97" s="1"/>
      <c r="N97" s="1"/>
      <c r="O97" s="40"/>
    </row>
    <row r="98" spans="1:15" hidden="1">
      <c r="A98" s="2"/>
      <c r="B98" s="1"/>
      <c r="C98" s="1"/>
      <c r="D98" s="1"/>
      <c r="E98" s="1"/>
      <c r="F98" s="1"/>
      <c r="G98" s="1"/>
      <c r="H98" s="1"/>
      <c r="I98" s="1"/>
      <c r="J98" s="1"/>
      <c r="K98" s="25"/>
      <c r="L98" s="25"/>
      <c r="M98" s="1"/>
      <c r="N98" s="1"/>
      <c r="O98" s="40"/>
    </row>
    <row r="99" spans="1:15" hidden="1">
      <c r="A99" s="2"/>
      <c r="B99" s="1"/>
      <c r="C99" s="1"/>
      <c r="D99" s="1"/>
      <c r="E99" s="1"/>
      <c r="F99" s="1"/>
      <c r="G99" s="1"/>
      <c r="H99" s="1"/>
      <c r="I99" s="1"/>
      <c r="J99" s="1"/>
      <c r="K99" s="25"/>
      <c r="L99" s="25"/>
      <c r="M99" s="1"/>
      <c r="N99" s="1"/>
      <c r="O99" s="40"/>
    </row>
    <row r="100" spans="1:15" ht="16.2" hidden="1">
      <c r="A100" s="2"/>
      <c r="B100" s="558" t="s">
        <v>193</v>
      </c>
      <c r="C100" s="559"/>
      <c r="D100" s="559"/>
      <c r="E100" s="560"/>
      <c r="F100" s="1"/>
      <c r="G100" s="1"/>
      <c r="H100" s="1"/>
      <c r="I100" s="1"/>
      <c r="J100" s="1"/>
      <c r="K100" s="25"/>
      <c r="L100" s="25"/>
      <c r="M100" s="1"/>
      <c r="N100" s="1"/>
      <c r="O100" s="40"/>
    </row>
    <row r="101" spans="1:15" ht="16.2" hidden="1">
      <c r="A101" s="2"/>
      <c r="B101" s="22" t="s">
        <v>187</v>
      </c>
      <c r="C101" s="185" t="s">
        <v>253</v>
      </c>
      <c r="D101" s="186"/>
      <c r="E101" s="22"/>
      <c r="F101" s="1"/>
      <c r="G101" s="1"/>
      <c r="H101" s="1"/>
      <c r="I101" s="1"/>
      <c r="J101" s="1"/>
      <c r="K101" s="1"/>
      <c r="L101" s="1"/>
      <c r="M101" s="1"/>
      <c r="N101" s="1"/>
      <c r="O101" s="40"/>
    </row>
    <row r="102" spans="1:15" ht="16.2" hidden="1">
      <c r="A102" s="2"/>
      <c r="B102" s="22" t="s">
        <v>188</v>
      </c>
      <c r="C102" s="22" t="str">
        <f>IF(選擇項目!E21=1,D102,E102)</f>
        <v>費率表彙總!$W$4:$W$5</v>
      </c>
      <c r="D102" s="22" t="s">
        <v>888</v>
      </c>
      <c r="E102" s="22" t="s">
        <v>889</v>
      </c>
      <c r="F102" s="1"/>
      <c r="G102" s="1"/>
      <c r="H102" s="1"/>
      <c r="I102" s="1"/>
      <c r="J102" s="1"/>
      <c r="K102" s="1"/>
      <c r="L102" s="1"/>
      <c r="M102" s="1"/>
      <c r="N102" s="1"/>
      <c r="O102" s="40"/>
    </row>
    <row r="103" spans="1:15" ht="16.2" hidden="1">
      <c r="A103" s="2"/>
      <c r="B103" s="22" t="s">
        <v>45</v>
      </c>
      <c r="C103" s="22" t="s">
        <v>887</v>
      </c>
      <c r="D103" s="22"/>
      <c r="E103" s="22"/>
      <c r="F103" s="1"/>
      <c r="G103" s="1"/>
      <c r="H103" s="1"/>
      <c r="I103" s="1"/>
      <c r="J103" s="1"/>
      <c r="K103" s="1"/>
      <c r="L103" s="1"/>
      <c r="M103" s="1"/>
      <c r="N103" s="1"/>
      <c r="O103" s="40"/>
    </row>
    <row r="104" spans="1:15" ht="16.2" hidden="1">
      <c r="A104" s="2"/>
      <c r="B104" s="1" t="s">
        <v>178</v>
      </c>
      <c r="C104" s="22" t="s">
        <v>260</v>
      </c>
      <c r="D104" s="22"/>
      <c r="E104" s="22"/>
      <c r="F104" s="1"/>
      <c r="G104" s="1"/>
      <c r="H104" s="1"/>
      <c r="I104" s="1"/>
      <c r="J104" s="1"/>
      <c r="K104" s="1"/>
      <c r="L104" s="1"/>
      <c r="M104" s="1"/>
      <c r="N104" s="1"/>
      <c r="O104" s="40"/>
    </row>
    <row r="105" spans="1:15" ht="16.2" hidden="1">
      <c r="A105" s="2"/>
      <c r="B105" s="1" t="s">
        <v>269</v>
      </c>
      <c r="C105" s="22" t="str">
        <f>IF(選擇項目!B21=1,"費率表彙總!A4:A63","費率表彙總!A4:A183")</f>
        <v>費率表彙總!A4:A63</v>
      </c>
      <c r="D105" s="22"/>
      <c r="E105" s="22"/>
      <c r="F105" s="1"/>
      <c r="G105" s="1"/>
      <c r="H105" s="1"/>
      <c r="I105" s="1"/>
      <c r="J105" s="1"/>
      <c r="K105" s="1"/>
      <c r="L105" s="1"/>
      <c r="M105" s="1"/>
      <c r="N105" s="1"/>
      <c r="O105" s="40"/>
    </row>
    <row r="106" spans="1:15" ht="16.2" hidden="1">
      <c r="A106" s="2"/>
      <c r="B106" s="1" t="s">
        <v>248</v>
      </c>
      <c r="C106" s="22" t="str">
        <f>+總表!G98</f>
        <v>選擇項目!C3:C6</v>
      </c>
      <c r="D106" s="22"/>
      <c r="E106" s="22"/>
      <c r="F106" s="1"/>
      <c r="G106" s="1"/>
      <c r="H106" s="1"/>
      <c r="I106" s="1"/>
      <c r="J106" s="1"/>
      <c r="K106" s="1"/>
      <c r="L106" s="1"/>
      <c r="M106" s="1"/>
      <c r="N106" s="1"/>
      <c r="O106" s="40"/>
    </row>
    <row r="107" spans="1:15" ht="16.2" hidden="1">
      <c r="A107" s="2"/>
      <c r="B107" s="1" t="s">
        <v>172</v>
      </c>
      <c r="C107" s="247" t="str">
        <f>CHOOSE(選擇項目!B21,"特定活動!$B$109:$B$109","特定活動!$B$112:$B$114")</f>
        <v>特定活動!$B$109:$B$109</v>
      </c>
      <c r="D107" s="1"/>
      <c r="E107" s="22"/>
      <c r="F107" s="1"/>
      <c r="G107" s="1"/>
      <c r="H107" s="1"/>
      <c r="I107" s="1"/>
      <c r="J107" s="1"/>
      <c r="K107" s="1"/>
      <c r="L107" s="1"/>
      <c r="M107" s="1"/>
      <c r="N107" s="1"/>
      <c r="O107" s="40"/>
    </row>
    <row r="108" spans="1:15" hidden="1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40"/>
    </row>
    <row r="109" spans="1:15" ht="16.2" hidden="1">
      <c r="A109" s="2"/>
      <c r="B109" s="247" t="s">
        <v>390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40"/>
    </row>
    <row r="110" spans="1:15" ht="16.2" hidden="1">
      <c r="A110" s="2"/>
      <c r="B110" s="247" t="s">
        <v>391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40"/>
    </row>
    <row r="111" spans="1:15" hidden="1">
      <c r="A111" s="2"/>
      <c r="B111" s="248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40"/>
    </row>
    <row r="112" spans="1:15" hidden="1">
      <c r="A112" s="2"/>
      <c r="B112" s="248" t="s">
        <v>77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40"/>
    </row>
    <row r="113" spans="1:15" ht="16.2" hidden="1">
      <c r="A113" s="2"/>
      <c r="B113" s="247" t="s">
        <v>395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40"/>
    </row>
    <row r="114" spans="1:15" ht="16.2" hidden="1">
      <c r="A114" s="2"/>
      <c r="B114" s="247" t="s">
        <v>395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40"/>
    </row>
    <row r="115" spans="1:15" ht="16.2" hidden="1">
      <c r="A115" s="2"/>
      <c r="B115" s="22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40"/>
    </row>
    <row r="116" spans="1:15" ht="16.2" hidden="1">
      <c r="A116" s="2"/>
      <c r="B116" s="22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40"/>
    </row>
    <row r="117" spans="1:15" ht="16.2">
      <c r="B117" s="22"/>
    </row>
  </sheetData>
  <sheetProtection algorithmName="SHA-512" hashValue="fCw5obbc9I9OFdWir2ZqdIThCTBVLNVRz0nYq0VrvRQJ8QJ4YWIY+kydSkRTeUNQJQ2lhUuL1XyIuxrmDmW14A==" saltValue="JxRhom2Oy/4UMipUb/vTgQ==" spinCount="100000" sheet="1" objects="1" scenarios="1"/>
  <mergeCells count="65">
    <mergeCell ref="A1:O1"/>
    <mergeCell ref="A2:A16"/>
    <mergeCell ref="K2:L2"/>
    <mergeCell ref="M2:N2"/>
    <mergeCell ref="O2:O16"/>
    <mergeCell ref="B3:D3"/>
    <mergeCell ref="F3:H3"/>
    <mergeCell ref="I3:K3"/>
    <mergeCell ref="B5:D5"/>
    <mergeCell ref="F5:G5"/>
    <mergeCell ref="I5:K5"/>
    <mergeCell ref="L5:N5"/>
    <mergeCell ref="B2:H2"/>
    <mergeCell ref="I2:J2"/>
    <mergeCell ref="L3:N3"/>
    <mergeCell ref="B4:D4"/>
    <mergeCell ref="F4:H4"/>
    <mergeCell ref="I4:K4"/>
    <mergeCell ref="L4:N4"/>
    <mergeCell ref="B6:D6"/>
    <mergeCell ref="F6:G6"/>
    <mergeCell ref="I6:K6"/>
    <mergeCell ref="L6:N6"/>
    <mergeCell ref="F7:G7"/>
    <mergeCell ref="I7:K7"/>
    <mergeCell ref="L7:N7"/>
    <mergeCell ref="B8:D8"/>
    <mergeCell ref="F8:G8"/>
    <mergeCell ref="I8:K8"/>
    <mergeCell ref="L8:N8"/>
    <mergeCell ref="B10:C10"/>
    <mergeCell ref="D10:E10"/>
    <mergeCell ref="B11:C11"/>
    <mergeCell ref="D11:E11"/>
    <mergeCell ref="B7:D7"/>
    <mergeCell ref="F14:G14"/>
    <mergeCell ref="J13:J14"/>
    <mergeCell ref="K13:N14"/>
    <mergeCell ref="F13:G13"/>
    <mergeCell ref="B9:D9"/>
    <mergeCell ref="F9:G9"/>
    <mergeCell ref="I9:K9"/>
    <mergeCell ref="L9:N9"/>
    <mergeCell ref="H14:I14"/>
    <mergeCell ref="H10:I10"/>
    <mergeCell ref="J11:J12"/>
    <mergeCell ref="K11:N12"/>
    <mergeCell ref="B12:C12"/>
    <mergeCell ref="D12:E12"/>
    <mergeCell ref="F12:G12"/>
    <mergeCell ref="H12:I12"/>
    <mergeCell ref="B100:E100"/>
    <mergeCell ref="A17:N17"/>
    <mergeCell ref="B18:E18"/>
    <mergeCell ref="B15:C15"/>
    <mergeCell ref="D15:N15"/>
    <mergeCell ref="B16:C16"/>
    <mergeCell ref="D16:E16"/>
    <mergeCell ref="G16:N16"/>
    <mergeCell ref="H13:I13"/>
    <mergeCell ref="F11:G11"/>
    <mergeCell ref="F10:G10"/>
    <mergeCell ref="J10:K10"/>
    <mergeCell ref="L10:N10"/>
    <mergeCell ref="H11:I11"/>
  </mergeCells>
  <phoneticPr fontId="4" type="noConversion"/>
  <conditionalFormatting sqref="A1:O1">
    <cfRule type="expression" dxfId="28" priority="40" stopIfTrue="1">
      <formula>INDIRECT("選擇項目!$J$1")=2</formula>
    </cfRule>
  </conditionalFormatting>
  <conditionalFormatting sqref="B13:C14">
    <cfRule type="expression" dxfId="27" priority="14" stopIfTrue="1">
      <formula>INDIRECT("選擇項目!$J$1")=2</formula>
    </cfRule>
  </conditionalFormatting>
  <conditionalFormatting sqref="B15:C15">
    <cfRule type="expression" dxfId="26" priority="42" stopIfTrue="1">
      <formula>LEN(D15)&gt;10</formula>
    </cfRule>
  </conditionalFormatting>
  <conditionalFormatting sqref="D12:E12">
    <cfRule type="expression" dxfId="25" priority="8" stopIfTrue="1">
      <formula>ISNA(VLOOKUP($D$12,INDIRECT($C$103),1,FALSE))</formula>
    </cfRule>
  </conditionalFormatting>
  <conditionalFormatting sqref="D13:E14">
    <cfRule type="expression" dxfId="24" priority="12" stopIfTrue="1">
      <formula>$F$14=0</formula>
    </cfRule>
  </conditionalFormatting>
  <conditionalFormatting sqref="D15:N15">
    <cfRule type="expression" dxfId="23" priority="43" stopIfTrue="1">
      <formula>LEN(D15)&gt;10</formula>
    </cfRule>
  </conditionalFormatting>
  <conditionalFormatting sqref="F12:G12">
    <cfRule type="expression" dxfId="22" priority="18" stopIfTrue="1">
      <formula>INDIRECT("選擇項目!$K$1")=1</formula>
    </cfRule>
  </conditionalFormatting>
  <conditionalFormatting sqref="H10:I10">
    <cfRule type="expression" dxfId="21" priority="11" stopIfTrue="1">
      <formula>ISNA(VLOOKUP($H$13,INDIRECT(#REF!),1,FALSE))</formula>
    </cfRule>
  </conditionalFormatting>
  <conditionalFormatting sqref="H13:I13">
    <cfRule type="expression" dxfId="20" priority="15" stopIfTrue="1">
      <formula>ISNA(VLOOKUP($H$13,INDIRECT(C107),1,FALSE))</formula>
    </cfRule>
  </conditionalFormatting>
  <conditionalFormatting sqref="H14:I14">
    <cfRule type="expression" dxfId="19" priority="7" stopIfTrue="1">
      <formula>ISNA(VLOOKUP($H$14,INDIRECT($C$105),1,FALSE))</formula>
    </cfRule>
  </conditionalFormatting>
  <conditionalFormatting sqref="J13:J14">
    <cfRule type="expression" dxfId="18" priority="4" stopIfTrue="1">
      <formula>H10="中風險-第2類活動"</formula>
    </cfRule>
  </conditionalFormatting>
  <conditionalFormatting sqref="J11:N12">
    <cfRule type="expression" dxfId="17" priority="1" stopIfTrue="1">
      <formula>$H$10="高風險-第1類活動"</formula>
    </cfRule>
  </conditionalFormatting>
  <conditionalFormatting sqref="K13:N14">
    <cfRule type="expression" dxfId="16" priority="3" stopIfTrue="1">
      <formula>$H$10="中風險-第2類活動"</formula>
    </cfRule>
  </conditionalFormatting>
  <conditionalFormatting sqref="L10:N10">
    <cfRule type="expression" dxfId="15" priority="6" stopIfTrue="1">
      <formula>ISNA(VLOOKUP($L$10,INDIRECT($C$106),1,FALSE))</formula>
    </cfRule>
  </conditionalFormatting>
  <dataValidations disablePrompts="1" count="6">
    <dataValidation type="list" allowBlank="1" showInputMessage="1" showErrorMessage="1" sqref="H14:I14" xr:uid="{00000000-0002-0000-0500-000000000000}">
      <formula1>INDIRECT($C$105)</formula1>
    </dataValidation>
    <dataValidation type="list" allowBlank="1" showInputMessage="1" showErrorMessage="1" sqref="D11:E11" xr:uid="{00000000-0002-0000-0500-000001000000}">
      <formula1>INDIRECT($C$102)</formula1>
    </dataValidation>
    <dataValidation type="list" allowBlank="1" showInputMessage="1" showErrorMessage="1" sqref="H13:I13" xr:uid="{00000000-0002-0000-0500-000002000000}">
      <formula1>INDIRECT($C$107)</formula1>
    </dataValidation>
    <dataValidation type="list" allowBlank="1" showInputMessage="1" showErrorMessage="1" sqref="L10:N10" xr:uid="{00000000-0002-0000-0500-000003000000}">
      <formula1>INDIRECT(C106)</formula1>
    </dataValidation>
    <dataValidation type="list" allowBlank="1" showInputMessage="1" showErrorMessage="1" sqref="H10:I10" xr:uid="{00000000-0002-0000-0500-000004000000}">
      <formula1>INDIRECT($C$104)</formula1>
    </dataValidation>
    <dataValidation type="list" allowBlank="1" showInputMessage="1" showErrorMessage="1" sqref="D12:E12" xr:uid="{A9E72B3F-0181-454B-8EDE-DB7DED8AA148}">
      <formula1>INDIRECT($C$103)</formula1>
    </dataValidation>
  </dataValidations>
  <hyperlinks>
    <hyperlink ref="B18:E18" location="特定活動簡易版費率表!A1" display="製作特定活動簡易版費率表" xr:uid="{00000000-0004-0000-0500-000000000000}"/>
    <hyperlink ref="F13:G13" location="旅遊不便!A1" display="旅遊不便" xr:uid="{00000000-0004-0000-0500-000001000000}"/>
    <hyperlink ref="M2:N2" location="總表!A1" display="#總表!A1" xr:uid="{00000000-0004-0000-0500-000002000000}"/>
  </hyperlinks>
  <pageMargins left="0.7" right="0.7" top="0.75" bottom="0.75" header="0.3" footer="0.3"/>
  <pageSetup paperSize="9" scale="64" orientation="portrait" r:id="rId1"/>
  <colBreaks count="1" manualBreakCount="1">
    <brk id="14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9702" r:id="rId4" name="Drop Down 6">
              <controlPr defaultSize="0" autoLine="0" autoPict="0">
                <anchor moveWithCells="1">
                  <from>
                    <xdr:col>7</xdr:col>
                    <xdr:colOff>7620</xdr:colOff>
                    <xdr:row>10</xdr:row>
                    <xdr:rowOff>0</xdr:rowOff>
                  </from>
                  <to>
                    <xdr:col>8</xdr:col>
                    <xdr:colOff>838200</xdr:colOff>
                    <xdr:row>10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697" r:id="rId5" name="Drop Down 1">
              <controlPr defaultSize="0" autoLine="0" autoPict="0">
                <anchor moveWithCells="1">
                  <from>
                    <xdr:col>7</xdr:col>
                    <xdr:colOff>0</xdr:colOff>
                    <xdr:row>11</xdr:row>
                    <xdr:rowOff>22860</xdr:rowOff>
                  </from>
                  <to>
                    <xdr:col>8</xdr:col>
                    <xdr:colOff>838200</xdr:colOff>
                    <xdr:row>11</xdr:row>
                    <xdr:rowOff>220980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P107"/>
  <sheetViews>
    <sheetView showGridLines="0" showRowColHeaders="0" view="pageBreakPreview" zoomScaleNormal="100" zoomScaleSheetLayoutView="100" workbookViewId="0">
      <pane xSplit="1" ySplit="8" topLeftCell="B9" activePane="bottomRight" state="frozen"/>
      <selection activeCell="T21" sqref="T21"/>
      <selection pane="topRight" activeCell="T21" sqref="T21"/>
      <selection pane="bottomLeft" activeCell="T21" sqref="T21"/>
      <selection pane="bottomRight" activeCell="T21" sqref="T21"/>
    </sheetView>
  </sheetViews>
  <sheetFormatPr defaultRowHeight="16.2"/>
  <cols>
    <col min="1" max="1" width="19.44140625" customWidth="1"/>
    <col min="2" max="16" width="6.44140625" customWidth="1"/>
  </cols>
  <sheetData>
    <row r="1" spans="1:16" ht="20.399999999999999" customHeight="1" thickBot="1">
      <c r="A1" s="692" t="s">
        <v>864</v>
      </c>
      <c r="B1" s="693"/>
      <c r="C1" s="693"/>
      <c r="D1" s="693"/>
      <c r="E1" s="693"/>
      <c r="F1" s="693"/>
      <c r="G1" s="693"/>
      <c r="H1" s="693"/>
      <c r="I1" s="693"/>
      <c r="J1" s="694"/>
      <c r="K1" s="637" t="s">
        <v>30</v>
      </c>
      <c r="L1" s="637"/>
      <c r="M1" s="647">
        <f ca="1">TODAY()</f>
        <v>45877</v>
      </c>
      <c r="N1" s="647"/>
      <c r="O1" s="646" t="s">
        <v>38</v>
      </c>
      <c r="P1" s="646"/>
    </row>
    <row r="2" spans="1:16" ht="16.8" thickBot="1">
      <c r="A2" s="160" t="s">
        <v>178</v>
      </c>
      <c r="B2" s="698" t="s">
        <v>502</v>
      </c>
      <c r="C2" s="699"/>
      <c r="D2" s="699"/>
      <c r="E2" s="699"/>
      <c r="F2" s="700"/>
      <c r="G2" s="698" t="s">
        <v>438</v>
      </c>
      <c r="H2" s="699"/>
      <c r="I2" s="699"/>
      <c r="J2" s="699"/>
      <c r="K2" s="700"/>
      <c r="L2" s="698" t="s">
        <v>502</v>
      </c>
      <c r="M2" s="699"/>
      <c r="N2" s="699"/>
      <c r="O2" s="699"/>
      <c r="P2" s="700"/>
    </row>
    <row r="3" spans="1:16">
      <c r="A3" s="159" t="s">
        <v>27</v>
      </c>
      <c r="B3" s="695" t="s">
        <v>221</v>
      </c>
      <c r="C3" s="696"/>
      <c r="D3" s="696"/>
      <c r="E3" s="696"/>
      <c r="F3" s="697"/>
      <c r="G3" s="695" t="s">
        <v>822</v>
      </c>
      <c r="H3" s="696"/>
      <c r="I3" s="696"/>
      <c r="J3" s="696"/>
      <c r="K3" s="697"/>
      <c r="L3" s="695" t="s">
        <v>221</v>
      </c>
      <c r="M3" s="696"/>
      <c r="N3" s="696"/>
      <c r="O3" s="696"/>
      <c r="P3" s="697"/>
    </row>
    <row r="4" spans="1:16">
      <c r="A4" s="146" t="s">
        <v>28</v>
      </c>
      <c r="B4" s="634" t="s">
        <v>223</v>
      </c>
      <c r="C4" s="635"/>
      <c r="D4" s="635"/>
      <c r="E4" s="635"/>
      <c r="F4" s="636"/>
      <c r="G4" s="634" t="s">
        <v>223</v>
      </c>
      <c r="H4" s="635"/>
      <c r="I4" s="635"/>
      <c r="J4" s="635"/>
      <c r="K4" s="636"/>
      <c r="L4" s="634" t="s">
        <v>223</v>
      </c>
      <c r="M4" s="635"/>
      <c r="N4" s="635"/>
      <c r="O4" s="635"/>
      <c r="P4" s="636"/>
    </row>
    <row r="5" spans="1:16">
      <c r="A5" s="146" t="s">
        <v>435</v>
      </c>
      <c r="B5" s="291">
        <v>100</v>
      </c>
      <c r="C5" s="292">
        <v>100</v>
      </c>
      <c r="D5" s="292">
        <v>200</v>
      </c>
      <c r="E5" s="292">
        <v>200</v>
      </c>
      <c r="F5" s="294">
        <v>200</v>
      </c>
      <c r="G5" s="291">
        <v>100</v>
      </c>
      <c r="H5" s="292">
        <v>200</v>
      </c>
      <c r="I5" s="292">
        <v>200</v>
      </c>
      <c r="J5" s="292">
        <v>200</v>
      </c>
      <c r="K5" s="294">
        <v>200</v>
      </c>
      <c r="L5" s="291">
        <v>200</v>
      </c>
      <c r="M5" s="292">
        <v>100</v>
      </c>
      <c r="N5" s="292">
        <v>100</v>
      </c>
      <c r="O5" s="292">
        <v>100</v>
      </c>
      <c r="P5" s="294">
        <v>200</v>
      </c>
    </row>
    <row r="6" spans="1:16" ht="16.8" thickBot="1">
      <c r="A6" s="197" t="s">
        <v>436</v>
      </c>
      <c r="B6" s="305">
        <v>10</v>
      </c>
      <c r="C6" s="306">
        <v>0</v>
      </c>
      <c r="D6" s="307">
        <v>20</v>
      </c>
      <c r="E6" s="307">
        <v>10</v>
      </c>
      <c r="F6" s="308">
        <v>0</v>
      </c>
      <c r="G6" s="305">
        <v>10</v>
      </c>
      <c r="H6" s="307">
        <v>0</v>
      </c>
      <c r="I6" s="307">
        <v>0</v>
      </c>
      <c r="J6" s="307">
        <v>0</v>
      </c>
      <c r="K6" s="308">
        <v>20</v>
      </c>
      <c r="L6" s="305">
        <v>20</v>
      </c>
      <c r="M6" s="307">
        <v>10</v>
      </c>
      <c r="N6" s="307">
        <v>10</v>
      </c>
      <c r="O6" s="307">
        <v>10</v>
      </c>
      <c r="P6" s="308">
        <v>20</v>
      </c>
    </row>
    <row r="7" spans="1:16" ht="16.8" thickBot="1">
      <c r="A7" s="9" t="s">
        <v>42</v>
      </c>
      <c r="B7" s="691" t="str">
        <f ca="1">+費率表參數!Z70</f>
        <v/>
      </c>
      <c r="C7" s="691"/>
      <c r="D7" s="691"/>
      <c r="E7" s="691"/>
      <c r="F7" s="691"/>
      <c r="G7" s="691"/>
      <c r="H7" s="691"/>
      <c r="I7" s="691"/>
      <c r="J7" s="691"/>
      <c r="K7" s="691"/>
      <c r="L7" s="691"/>
      <c r="M7" s="691"/>
      <c r="N7" s="691"/>
      <c r="O7" s="691"/>
      <c r="P7" s="691"/>
    </row>
    <row r="8" spans="1:16" ht="16.8" thickBot="1">
      <c r="A8" s="204" t="s">
        <v>32</v>
      </c>
      <c r="B8" s="623" t="s">
        <v>821</v>
      </c>
      <c r="C8" s="623"/>
      <c r="D8" s="623"/>
      <c r="E8" s="623"/>
      <c r="F8" s="623"/>
      <c r="G8" s="623"/>
      <c r="H8" s="623"/>
      <c r="I8" s="623"/>
      <c r="J8" s="621" t="s">
        <v>351</v>
      </c>
      <c r="K8" s="621"/>
      <c r="L8" s="621"/>
      <c r="M8" s="621"/>
      <c r="N8" s="621"/>
      <c r="O8" s="621"/>
      <c r="P8" s="622"/>
    </row>
    <row r="9" spans="1:16">
      <c r="A9" s="205">
        <v>1</v>
      </c>
      <c r="B9" s="174">
        <f ca="1">IF(LEN($B$7)&gt;0,"",IF(AND(MID(B$3,2,1)="內",$A9&gt;60),"---",特定活動簡易版費率表試算!J5))</f>
        <v>224</v>
      </c>
      <c r="C9" s="167">
        <f ca="1">IF(LEN($B$7)&gt;0,"",IF(AND(MID(B$3,2,1)="內",$A9&gt;60),"---",特定活動簡易版費率表試算!R5))</f>
        <v>142</v>
      </c>
      <c r="D9" s="167">
        <f ca="1">IF(LEN($B$7)&gt;0,"",IF(AND(MID(B$3,2,1)="內",$A9&gt;60),"---",特定活動簡易版費率表試算!Z5))</f>
        <v>424</v>
      </c>
      <c r="E9" s="167">
        <f ca="1">IF(LEN($B$7)&gt;0,"",IF(AND(MID(B$3,2,1)="內",$A9&gt;60),"---",特定活動簡易版費率表試算!AH5))</f>
        <v>350</v>
      </c>
      <c r="F9" s="175">
        <f ca="1">IF(LEN($B$7)&gt;0,"",IF(AND(MID(B$3,2,1)="內",$A9&gt;60),"---",特定活動簡易版費率表試算!AP5))</f>
        <v>268</v>
      </c>
      <c r="G9" s="180">
        <f ca="1">IF(LEN($B$7)&gt;0,"",IF(AND(MID(G$3,2,1)="內",$A9&gt;60),"---",特定活動簡易版費率表試算!AX5))</f>
        <v>112</v>
      </c>
      <c r="H9" s="168">
        <f ca="1">IF(LEN($B$7)&gt;0,"",IF(AND(MID(G$3,2,1)="內",$A9&gt;60),"---",特定活動簡易版費率表試算!BF5))</f>
        <v>134</v>
      </c>
      <c r="I9" s="168">
        <f ca="1">IF(LEN($B$7)&gt;0,"",IF(AND(MID(G$3,2,1)="內",$A9&gt;60),"---",特定活動簡易版費率表試算!BN5))</f>
        <v>134</v>
      </c>
      <c r="J9" s="168">
        <f ca="1">IF(LEN($B$7)&gt;0,"",IF(AND(MID(G$3,2,1)="內",$A9&gt;60),"---",特定活動簡易版費率表試算!BV5))</f>
        <v>134</v>
      </c>
      <c r="K9" s="169">
        <f ca="1">IF(LEN($B$7)&gt;0,"",IF(AND(MID(G$3,2,1)="內",$A9&gt;60),"---",特定活動簡易版費率表試算!CD5))</f>
        <v>212</v>
      </c>
      <c r="L9" s="206">
        <f ca="1">IF(LEN($B$7)&gt;0,"",IF(AND(MID(L$3,2,1)="內",$A9&gt;60),"---",特定活動簡易版費率表試算!CL5))</f>
        <v>424</v>
      </c>
      <c r="M9" s="202">
        <f ca="1">IF(LEN($B$7)&gt;0,"",IF(AND(MID(L$3,2,1)="內",$A9&gt;60),"---",特定活動簡易版費率表試算!CT5))</f>
        <v>224</v>
      </c>
      <c r="N9" s="202">
        <f ca="1">IF(LEN($B$7)&gt;0,"",IF(AND(MID(L$3,2,1)="內",$A9&gt;60),"---",特定活動簡易版費率表試算!DB5))</f>
        <v>224</v>
      </c>
      <c r="O9" s="202">
        <f ca="1">IF(LEN($B$7)&gt;0,"",IF(AND(MID(L$3,2,1)="內",$A9&gt;60),"---",特定活動簡易版費率表試算!DJ5))</f>
        <v>224</v>
      </c>
      <c r="P9" s="203">
        <f ca="1">IF(LEN($B$7)&gt;0,"",IF(AND(MID(L$3,2,1)="內",$A9&gt;60),"---",特定活動簡易版費率表試算!DR5))</f>
        <v>424</v>
      </c>
    </row>
    <row r="10" spans="1:16">
      <c r="A10" s="170">
        <v>2</v>
      </c>
      <c r="B10" s="176">
        <f ca="1">IF(LEN($B$7)&gt;0,"",IF(AND(MID(B$3,2,1)="內",$A10&gt;60),"---",特定活動簡易版費率表試算!J6))</f>
        <v>244</v>
      </c>
      <c r="C10" s="161">
        <f ca="1">IF(LEN($B$7)&gt;0,"",IF(AND(MID(B$3,2,1)="內",$A10&gt;60),"---",特定活動簡易版費率表試算!R6))</f>
        <v>154</v>
      </c>
      <c r="D10" s="161">
        <f ca="1">IF(LEN($B$7)&gt;0,"",IF(AND(MID(B$3,2,1)="內",$A10&gt;60),"---",特定活動簡易版費率表試算!Z6))</f>
        <v>466</v>
      </c>
      <c r="E10" s="161">
        <f ca="1">IF(LEN($B$7)&gt;0,"",IF(AND(MID(B$3,2,1)="內",$A10&gt;60),"---",特定活動簡易版費率表試算!AH6))</f>
        <v>384</v>
      </c>
      <c r="F10" s="177">
        <f ca="1">IF(LEN($B$7)&gt;0,"",IF(AND(MID(B$3,2,1)="內",$A10&gt;60),"---",特定活動簡易版費率表試算!AP6))</f>
        <v>294</v>
      </c>
      <c r="G10" s="181">
        <f ca="1">IF(LEN($B$7)&gt;0,"",IF(AND(MID(G$3,2,1)="內",$A10&gt;60),"---",特定活動簡易版費率表試算!AX6))</f>
        <v>122</v>
      </c>
      <c r="H10" s="162">
        <f ca="1">IF(LEN($B$7)&gt;0,"",IF(AND(MID(G$3,2,1)="內",$A10&gt;60),"---",特定活動簡易版費率表試算!BF6))</f>
        <v>147</v>
      </c>
      <c r="I10" s="162">
        <f ca="1">IF(LEN($B$7)&gt;0,"",IF(AND(MID(G$3,2,1)="內",$A10&gt;60),"---",特定活動簡易版費率表試算!BN6))</f>
        <v>147</v>
      </c>
      <c r="J10" s="162">
        <f ca="1">IF(LEN($B$7)&gt;0,"",IF(AND(MID(G$3,2,1)="內",$A10&gt;60),"---",特定活動簡易版費率表試算!BV6))</f>
        <v>147</v>
      </c>
      <c r="K10" s="163">
        <f ca="1">IF(LEN($B$7)&gt;0,"",IF(AND(MID(G$3,2,1)="內",$A10&gt;60),"---",特定活動簡易版費率表試算!CD6))</f>
        <v>233</v>
      </c>
      <c r="L10" s="172">
        <f ca="1">IF(LEN($B$7)&gt;0,"",IF(AND(MID(L$3,2,1)="內",$A10&gt;60),"---",特定活動簡易版費率表試算!CL6))</f>
        <v>466</v>
      </c>
      <c r="M10" s="162">
        <f ca="1">IF(LEN($B$7)&gt;0,"",IF(AND(MID(L$3,2,1)="內",$A10&gt;60),"---",特定活動簡易版費率表試算!CT6))</f>
        <v>244</v>
      </c>
      <c r="N10" s="162">
        <f ca="1">IF(LEN($B$7)&gt;0,"",IF(AND(MID(L$3,2,1)="內",$A10&gt;60),"---",特定活動簡易版費率表試算!DB6))</f>
        <v>244</v>
      </c>
      <c r="O10" s="162">
        <f ca="1">IF(LEN($B$7)&gt;0,"",IF(AND(MID(L$3,2,1)="內",$A10&gt;60),"---",特定活動簡易版費率表試算!DJ6))</f>
        <v>244</v>
      </c>
      <c r="P10" s="163">
        <f ca="1">IF(LEN($B$7)&gt;0,"",IF(AND(MID(L$3,2,1)="內",$A10&gt;60),"---",特定活動簡易版費率表試算!DR6))</f>
        <v>466</v>
      </c>
    </row>
    <row r="11" spans="1:16">
      <c r="A11" s="170">
        <v>3</v>
      </c>
      <c r="B11" s="176">
        <f ca="1">IF(LEN($B$7)&gt;0,"",IF(AND(MID(B$3,2,1)="內",$A11&gt;60),"---",特定活動簡易版費率表試算!J7))</f>
        <v>262</v>
      </c>
      <c r="C11" s="161">
        <f ca="1">IF(LEN($B$7)&gt;0,"",IF(AND(MID(B$3,2,1)="內",$A11&gt;60),"---",特定活動簡易版費率表試算!R7))</f>
        <v>166</v>
      </c>
      <c r="D11" s="161">
        <f ca="1">IF(LEN($B$7)&gt;0,"",IF(AND(MID(B$3,2,1)="內",$A11&gt;60),"---",特定活動簡易版費率表試算!Z7))</f>
        <v>498</v>
      </c>
      <c r="E11" s="161">
        <f ca="1">IF(LEN($B$7)&gt;0,"",IF(AND(MID(B$3,2,1)="內",$A11&gt;60),"---",特定活動簡易版費率表試算!AH7))</f>
        <v>410</v>
      </c>
      <c r="F11" s="177">
        <f ca="1">IF(LEN($B$7)&gt;0,"",IF(AND(MID(B$3,2,1)="內",$A11&gt;60),"---",特定活動簡易版費率表試算!AP7))</f>
        <v>314</v>
      </c>
      <c r="G11" s="181">
        <f ca="1">IF(LEN($B$7)&gt;0,"",IF(AND(MID(G$3,2,1)="內",$A11&gt;60),"---",特定活動簡易版費率表試算!AX7))</f>
        <v>131</v>
      </c>
      <c r="H11" s="162">
        <f ca="1">IF(LEN($B$7)&gt;0,"",IF(AND(MID(G$3,2,1)="內",$A11&gt;60),"---",特定活動簡易版費率表試算!BF7))</f>
        <v>157</v>
      </c>
      <c r="I11" s="162">
        <f ca="1">IF(LEN($B$7)&gt;0,"",IF(AND(MID(G$3,2,1)="內",$A11&gt;60),"---",特定活動簡易版費率表試算!BN7))</f>
        <v>157</v>
      </c>
      <c r="J11" s="162">
        <f ca="1">IF(LEN($B$7)&gt;0,"",IF(AND(MID(G$3,2,1)="內",$A11&gt;60),"---",特定活動簡易版費率表試算!BV7))</f>
        <v>157</v>
      </c>
      <c r="K11" s="163">
        <f ca="1">IF(LEN($B$7)&gt;0,"",IF(AND(MID(G$3,2,1)="內",$A11&gt;60),"---",特定活動簡易版費率表試算!CD7))</f>
        <v>249</v>
      </c>
      <c r="L11" s="172">
        <f ca="1">IF(LEN($B$7)&gt;0,"",IF(AND(MID(L$3,2,1)="內",$A11&gt;60),"---",特定活動簡易版費率表試算!CL7))</f>
        <v>498</v>
      </c>
      <c r="M11" s="162">
        <f ca="1">IF(LEN($B$7)&gt;0,"",IF(AND(MID(L$3,2,1)="內",$A11&gt;60),"---",特定活動簡易版費率表試算!CT7))</f>
        <v>262</v>
      </c>
      <c r="N11" s="162">
        <f ca="1">IF(LEN($B$7)&gt;0,"",IF(AND(MID(L$3,2,1)="內",$A11&gt;60),"---",特定活動簡易版費率表試算!DB7))</f>
        <v>262</v>
      </c>
      <c r="O11" s="162">
        <f ca="1">IF(LEN($B$7)&gt;0,"",IF(AND(MID(L$3,2,1)="內",$A11&gt;60),"---",特定活動簡易版費率表試算!DJ7))</f>
        <v>262</v>
      </c>
      <c r="P11" s="163">
        <f ca="1">IF(LEN($B$7)&gt;0,"",IF(AND(MID(L$3,2,1)="內",$A11&gt;60),"---",特定活動簡易版費率表試算!DR7))</f>
        <v>498</v>
      </c>
    </row>
    <row r="12" spans="1:16">
      <c r="A12" s="170">
        <v>4</v>
      </c>
      <c r="B12" s="176">
        <f ca="1">IF(LEN($B$7)&gt;0,"",IF(AND(MID(B$3,2,1)="內",$A12&gt;60),"---",特定活動簡易版費率表試算!J8))</f>
        <v>342</v>
      </c>
      <c r="C12" s="161">
        <f ca="1">IF(LEN($B$7)&gt;0,"",IF(AND(MID(B$3,2,1)="內",$A12&gt;60),"---",特定活動簡易版費率表試算!R8))</f>
        <v>216</v>
      </c>
      <c r="D12" s="161">
        <f ca="1">IF(LEN($B$7)&gt;0,"",IF(AND(MID(B$3,2,1)="內",$A12&gt;60),"---",特定活動簡易版費率表試算!Z8))</f>
        <v>652</v>
      </c>
      <c r="E12" s="161">
        <f ca="1">IF(LEN($B$7)&gt;0,"",IF(AND(MID(B$3,2,1)="內",$A12&gt;60),"---",特定活動簡易版費率表試算!AH8))</f>
        <v>538</v>
      </c>
      <c r="F12" s="177">
        <f ca="1">IF(LEN($B$7)&gt;0,"",IF(AND(MID(B$3,2,1)="內",$A12&gt;60),"---",特定活動簡易版費率表試算!AP8))</f>
        <v>412</v>
      </c>
      <c r="G12" s="181">
        <f ca="1">IF(LEN($B$7)&gt;0,"",IF(AND(MID(G$3,2,1)="內",$A12&gt;60),"---",特定活動簡易版費率表試算!AX8))</f>
        <v>171</v>
      </c>
      <c r="H12" s="162">
        <f ca="1">IF(LEN($B$7)&gt;0,"",IF(AND(MID(G$3,2,1)="內",$A12&gt;60),"---",特定活動簡易版費率表試算!BF8))</f>
        <v>206</v>
      </c>
      <c r="I12" s="162">
        <f ca="1">IF(LEN($B$7)&gt;0,"",IF(AND(MID(G$3,2,1)="內",$A12&gt;60),"---",特定活動簡易版費率表試算!BN8))</f>
        <v>206</v>
      </c>
      <c r="J12" s="162">
        <f ca="1">IF(LEN($B$7)&gt;0,"",IF(AND(MID(G$3,2,1)="內",$A12&gt;60),"---",特定活動簡易版費率表試算!BV8))</f>
        <v>206</v>
      </c>
      <c r="K12" s="163">
        <f ca="1">IF(LEN($B$7)&gt;0,"",IF(AND(MID(G$3,2,1)="內",$A12&gt;60),"---",特定活動簡易版費率表試算!CD8))</f>
        <v>326</v>
      </c>
      <c r="L12" s="172">
        <f ca="1">IF(LEN($B$7)&gt;0,"",IF(AND(MID(L$3,2,1)="內",$A12&gt;60),"---",特定活動簡易版費率表試算!CL8))</f>
        <v>652</v>
      </c>
      <c r="M12" s="162">
        <f ca="1">IF(LEN($B$7)&gt;0,"",IF(AND(MID(L$3,2,1)="內",$A12&gt;60),"---",特定活動簡易版費率表試算!CT8))</f>
        <v>342</v>
      </c>
      <c r="N12" s="162">
        <f ca="1">IF(LEN($B$7)&gt;0,"",IF(AND(MID(L$3,2,1)="內",$A12&gt;60),"---",特定活動簡易版費率表試算!DB8))</f>
        <v>342</v>
      </c>
      <c r="O12" s="162">
        <f ca="1">IF(LEN($B$7)&gt;0,"",IF(AND(MID(L$3,2,1)="內",$A12&gt;60),"---",特定活動簡易版費率表試算!DJ8))</f>
        <v>342</v>
      </c>
      <c r="P12" s="163">
        <f ca="1">IF(LEN($B$7)&gt;0,"",IF(AND(MID(L$3,2,1)="內",$A12&gt;60),"---",特定活動簡易版費率表試算!DR8))</f>
        <v>652</v>
      </c>
    </row>
    <row r="13" spans="1:16">
      <c r="A13" s="170">
        <v>5</v>
      </c>
      <c r="B13" s="176">
        <f ca="1">IF(LEN($B$7)&gt;0,"",IF(AND(MID(B$3,2,1)="內",$A13&gt;60),"---",特定活動簡易版費率表試算!J9))</f>
        <v>420</v>
      </c>
      <c r="C13" s="161">
        <f ca="1">IF(LEN($B$7)&gt;0,"",IF(AND(MID(B$3,2,1)="內",$A13&gt;60),"---",特定活動簡易版費率表試算!R9))</f>
        <v>266</v>
      </c>
      <c r="D13" s="161">
        <f ca="1">IF(LEN($B$7)&gt;0,"",IF(AND(MID(B$3,2,1)="內",$A13&gt;60),"---",特定活動簡易版費率表試算!Z9))</f>
        <v>802</v>
      </c>
      <c r="E13" s="161">
        <f ca="1">IF(LEN($B$7)&gt;0,"",IF(AND(MID(B$3,2,1)="內",$A13&gt;60),"---",特定活動簡易版費率表試算!AH9))</f>
        <v>660</v>
      </c>
      <c r="F13" s="177">
        <f ca="1">IF(LEN($B$7)&gt;0,"",IF(AND(MID(B$3,2,1)="內",$A13&gt;60),"---",特定活動簡易版費率表試算!AP9))</f>
        <v>506</v>
      </c>
      <c r="G13" s="181">
        <f ca="1">IF(LEN($B$7)&gt;0,"",IF(AND(MID(G$3,2,1)="內",$A13&gt;60),"---",特定活動簡易版費率表試算!AX9))</f>
        <v>210</v>
      </c>
      <c r="H13" s="162">
        <f ca="1">IF(LEN($B$7)&gt;0,"",IF(AND(MID(G$3,2,1)="內",$A13&gt;60),"---",特定活動簡易版費率表試算!BF9))</f>
        <v>253</v>
      </c>
      <c r="I13" s="162">
        <f ca="1">IF(LEN($B$7)&gt;0,"",IF(AND(MID(G$3,2,1)="內",$A13&gt;60),"---",特定活動簡易版費率表試算!BN9))</f>
        <v>253</v>
      </c>
      <c r="J13" s="162">
        <f ca="1">IF(LEN($B$7)&gt;0,"",IF(AND(MID(G$3,2,1)="內",$A13&gt;60),"---",特定活動簡易版費率表試算!BV9))</f>
        <v>253</v>
      </c>
      <c r="K13" s="163">
        <f ca="1">IF(LEN($B$7)&gt;0,"",IF(AND(MID(G$3,2,1)="內",$A13&gt;60),"---",特定活動簡易版費率表試算!CD9))</f>
        <v>401</v>
      </c>
      <c r="L13" s="172">
        <f ca="1">IF(LEN($B$7)&gt;0,"",IF(AND(MID(L$3,2,1)="內",$A13&gt;60),"---",特定活動簡易版費率表試算!CL9))</f>
        <v>802</v>
      </c>
      <c r="M13" s="162">
        <f ca="1">IF(LEN($B$7)&gt;0,"",IF(AND(MID(L$3,2,1)="內",$A13&gt;60),"---",特定活動簡易版費率表試算!CT9))</f>
        <v>420</v>
      </c>
      <c r="N13" s="162">
        <f ca="1">IF(LEN($B$7)&gt;0,"",IF(AND(MID(L$3,2,1)="內",$A13&gt;60),"---",特定活動簡易版費率表試算!DB9))</f>
        <v>420</v>
      </c>
      <c r="O13" s="162">
        <f ca="1">IF(LEN($B$7)&gt;0,"",IF(AND(MID(L$3,2,1)="內",$A13&gt;60),"---",特定活動簡易版費率表試算!DJ9))</f>
        <v>420</v>
      </c>
      <c r="P13" s="163">
        <f ca="1">IF(LEN($B$7)&gt;0,"",IF(AND(MID(L$3,2,1)="內",$A13&gt;60),"---",特定活動簡易版費率表試算!DR9))</f>
        <v>802</v>
      </c>
    </row>
    <row r="14" spans="1:16">
      <c r="A14" s="170">
        <v>6</v>
      </c>
      <c r="B14" s="176">
        <f ca="1">IF(LEN($B$7)&gt;0,"",IF(AND(MID(B$3,2,1)="內",$A14&gt;60),"---",特定活動簡易版費率表試算!J10))</f>
        <v>454</v>
      </c>
      <c r="C14" s="161">
        <f ca="1">IF(LEN($B$7)&gt;0,"",IF(AND(MID(B$3,2,1)="內",$A14&gt;60),"---",特定活動簡易版費率表試算!R10))</f>
        <v>288</v>
      </c>
      <c r="D14" s="161">
        <f ca="1">IF(LEN($B$7)&gt;0,"",IF(AND(MID(B$3,2,1)="內",$A14&gt;60),"---",特定活動簡易版費率表試算!Z10))</f>
        <v>864</v>
      </c>
      <c r="E14" s="161">
        <f ca="1">IF(LEN($B$7)&gt;0,"",IF(AND(MID(B$3,2,1)="內",$A14&gt;60),"---",特定活動簡易版費率表試算!AH10))</f>
        <v>712</v>
      </c>
      <c r="F14" s="177">
        <f ca="1">IF(LEN($B$7)&gt;0,"",IF(AND(MID(B$3,2,1)="內",$A14&gt;60),"---",特定活動簡易版費率表試算!AP10))</f>
        <v>546</v>
      </c>
      <c r="G14" s="181">
        <f ca="1">IF(LEN($B$7)&gt;0,"",IF(AND(MID(G$3,2,1)="內",$A14&gt;60),"---",特定活動簡易版費率表試算!AX10))</f>
        <v>227</v>
      </c>
      <c r="H14" s="162">
        <f ca="1">IF(LEN($B$7)&gt;0,"",IF(AND(MID(G$3,2,1)="內",$A14&gt;60),"---",特定活動簡易版費率表試算!BF10))</f>
        <v>273</v>
      </c>
      <c r="I14" s="162">
        <f ca="1">IF(LEN($B$7)&gt;0,"",IF(AND(MID(G$3,2,1)="內",$A14&gt;60),"---",特定活動簡易版費率表試算!BN10))</f>
        <v>273</v>
      </c>
      <c r="J14" s="162">
        <f ca="1">IF(LEN($B$7)&gt;0,"",IF(AND(MID(G$3,2,1)="內",$A14&gt;60),"---",特定活動簡易版費率表試算!BV10))</f>
        <v>273</v>
      </c>
      <c r="K14" s="163">
        <f ca="1">IF(LEN($B$7)&gt;0,"",IF(AND(MID(G$3,2,1)="內",$A14&gt;60),"---",特定活動簡易版費率表試算!CD10))</f>
        <v>432</v>
      </c>
      <c r="L14" s="172">
        <f ca="1">IF(LEN($B$7)&gt;0,"",IF(AND(MID(L$3,2,1)="內",$A14&gt;60),"---",特定活動簡易版費率表試算!CL10))</f>
        <v>864</v>
      </c>
      <c r="M14" s="162">
        <f ca="1">IF(LEN($B$7)&gt;0,"",IF(AND(MID(L$3,2,1)="內",$A14&gt;60),"---",特定活動簡易版費率表試算!CT10))</f>
        <v>454</v>
      </c>
      <c r="N14" s="162">
        <f ca="1">IF(LEN($B$7)&gt;0,"",IF(AND(MID(L$3,2,1)="內",$A14&gt;60),"---",特定活動簡易版費率表試算!DB10))</f>
        <v>454</v>
      </c>
      <c r="O14" s="162">
        <f ca="1">IF(LEN($B$7)&gt;0,"",IF(AND(MID(L$3,2,1)="內",$A14&gt;60),"---",特定活動簡易版費率表試算!DJ10))</f>
        <v>454</v>
      </c>
      <c r="P14" s="163">
        <f ca="1">IF(LEN($B$7)&gt;0,"",IF(AND(MID(L$3,2,1)="內",$A14&gt;60),"---",特定活動簡易版費率表試算!DR10))</f>
        <v>864</v>
      </c>
    </row>
    <row r="15" spans="1:16">
      <c r="A15" s="170">
        <v>7</v>
      </c>
      <c r="B15" s="176">
        <f ca="1">IF(LEN($B$7)&gt;0,"",IF(AND(MID(B$3,2,1)="內",$A15&gt;60),"---",特定活動簡易版費率表試算!J11))</f>
        <v>484</v>
      </c>
      <c r="C15" s="161">
        <f ca="1">IF(LEN($B$7)&gt;0,"",IF(AND(MID(B$3,2,1)="內",$A15&gt;60),"---",特定活動簡易版費率表試算!R11))</f>
        <v>306</v>
      </c>
      <c r="D15" s="161">
        <f ca="1">IF(LEN($B$7)&gt;0,"",IF(AND(MID(B$3,2,1)="內",$A15&gt;60),"---",特定活動簡易版費率表試算!Z11))</f>
        <v>924</v>
      </c>
      <c r="E15" s="161">
        <f ca="1">IF(LEN($B$7)&gt;0,"",IF(AND(MID(B$3,2,1)="內",$A15&gt;60),"---",特定活動簡易版費率表試算!AH11))</f>
        <v>762</v>
      </c>
      <c r="F15" s="177">
        <f ca="1">IF(LEN($B$7)&gt;0,"",IF(AND(MID(B$3,2,1)="內",$A15&gt;60),"---",特定活動簡易版費率表試算!AP11))</f>
        <v>584</v>
      </c>
      <c r="G15" s="181">
        <f ca="1">IF(LEN($B$7)&gt;0,"",IF(AND(MID(G$3,2,1)="內",$A15&gt;60),"---",特定活動簡易版費率表試算!AX11))</f>
        <v>242</v>
      </c>
      <c r="H15" s="162">
        <f ca="1">IF(LEN($B$7)&gt;0,"",IF(AND(MID(G$3,2,1)="內",$A15&gt;60),"---",特定活動簡易版費率表試算!BF11))</f>
        <v>292</v>
      </c>
      <c r="I15" s="162">
        <f ca="1">IF(LEN($B$7)&gt;0,"",IF(AND(MID(G$3,2,1)="內",$A15&gt;60),"---",特定活動簡易版費率表試算!BN11))</f>
        <v>292</v>
      </c>
      <c r="J15" s="162">
        <f ca="1">IF(LEN($B$7)&gt;0,"",IF(AND(MID(G$3,2,1)="內",$A15&gt;60),"---",特定活動簡易版費率表試算!BV11))</f>
        <v>292</v>
      </c>
      <c r="K15" s="163">
        <f ca="1">IF(LEN($B$7)&gt;0,"",IF(AND(MID(G$3,2,1)="內",$A15&gt;60),"---",特定活動簡易版費率表試算!CD11))</f>
        <v>462</v>
      </c>
      <c r="L15" s="172">
        <f ca="1">IF(LEN($B$7)&gt;0,"",IF(AND(MID(L$3,2,1)="內",$A15&gt;60),"---",特定活動簡易版費率表試算!CL11))</f>
        <v>924</v>
      </c>
      <c r="M15" s="162">
        <f ca="1">IF(LEN($B$7)&gt;0,"",IF(AND(MID(L$3,2,1)="內",$A15&gt;60),"---",特定活動簡易版費率表試算!CT11))</f>
        <v>484</v>
      </c>
      <c r="N15" s="162">
        <f ca="1">IF(LEN($B$7)&gt;0,"",IF(AND(MID(L$3,2,1)="內",$A15&gt;60),"---",特定活動簡易版費率表試算!DB11))</f>
        <v>484</v>
      </c>
      <c r="O15" s="162">
        <f ca="1">IF(LEN($B$7)&gt;0,"",IF(AND(MID(L$3,2,1)="內",$A15&gt;60),"---",特定活動簡易版費率表試算!DJ11))</f>
        <v>484</v>
      </c>
      <c r="P15" s="163">
        <f ca="1">IF(LEN($B$7)&gt;0,"",IF(AND(MID(L$3,2,1)="內",$A15&gt;60),"---",特定活動簡易版費率表試算!DR11))</f>
        <v>924</v>
      </c>
    </row>
    <row r="16" spans="1:16">
      <c r="A16" s="170">
        <v>8</v>
      </c>
      <c r="B16" s="176">
        <f ca="1">IF(LEN($B$7)&gt;0,"",IF(AND(MID(B$3,2,1)="內",$A16&gt;60),"---",特定活動簡易版費率表試算!J12))</f>
        <v>512</v>
      </c>
      <c r="C16" s="161">
        <f ca="1">IF(LEN($B$7)&gt;0,"",IF(AND(MID(B$3,2,1)="內",$A16&gt;60),"---",特定活動簡易版費率表試算!R12))</f>
        <v>324</v>
      </c>
      <c r="D16" s="161">
        <f ca="1">IF(LEN($B$7)&gt;0,"",IF(AND(MID(B$3,2,1)="內",$A16&gt;60),"---",特定活動簡易版費率表試算!Z12))</f>
        <v>972</v>
      </c>
      <c r="E16" s="161">
        <f ca="1">IF(LEN($B$7)&gt;0,"",IF(AND(MID(B$3,2,1)="內",$A16&gt;60),"---",特定活動簡易版費率表試算!AH12))</f>
        <v>802</v>
      </c>
      <c r="F16" s="177">
        <f ca="1">IF(LEN($B$7)&gt;0,"",IF(AND(MID(B$3,2,1)="內",$A16&gt;60),"---",特定活動簡易版費率表試算!AP12))</f>
        <v>614</v>
      </c>
      <c r="G16" s="181">
        <f ca="1">IF(LEN($B$7)&gt;0,"",IF(AND(MID(G$3,2,1)="內",$A16&gt;60),"---",特定活動簡易版費率表試算!AX12))</f>
        <v>256</v>
      </c>
      <c r="H16" s="162">
        <f ca="1">IF(LEN($B$7)&gt;0,"",IF(AND(MID(G$3,2,1)="內",$A16&gt;60),"---",特定活動簡易版費率表試算!BF12))</f>
        <v>307</v>
      </c>
      <c r="I16" s="162">
        <f ca="1">IF(LEN($B$7)&gt;0,"",IF(AND(MID(G$3,2,1)="內",$A16&gt;60),"---",特定活動簡易版費率表試算!BN12))</f>
        <v>307</v>
      </c>
      <c r="J16" s="162">
        <f ca="1">IF(LEN($B$7)&gt;0,"",IF(AND(MID(G$3,2,1)="內",$A16&gt;60),"---",特定活動簡易版費率表試算!BV12))</f>
        <v>307</v>
      </c>
      <c r="K16" s="163">
        <f ca="1">IF(LEN($B$7)&gt;0,"",IF(AND(MID(G$3,2,1)="內",$A16&gt;60),"---",特定活動簡易版費率表試算!CD12))</f>
        <v>486</v>
      </c>
      <c r="L16" s="172">
        <f ca="1">IF(LEN($B$7)&gt;0,"",IF(AND(MID(L$3,2,1)="內",$A16&gt;60),"---",特定活動簡易版費率表試算!CL12))</f>
        <v>972</v>
      </c>
      <c r="M16" s="162">
        <f ca="1">IF(LEN($B$7)&gt;0,"",IF(AND(MID(L$3,2,1)="內",$A16&gt;60),"---",特定活動簡易版費率表試算!CT12))</f>
        <v>512</v>
      </c>
      <c r="N16" s="162">
        <f ca="1">IF(LEN($B$7)&gt;0,"",IF(AND(MID(L$3,2,1)="內",$A16&gt;60),"---",特定活動簡易版費率表試算!DB12))</f>
        <v>512</v>
      </c>
      <c r="O16" s="162">
        <f ca="1">IF(LEN($B$7)&gt;0,"",IF(AND(MID(L$3,2,1)="內",$A16&gt;60),"---",特定活動簡易版費率表試算!DJ12))</f>
        <v>512</v>
      </c>
      <c r="P16" s="163">
        <f ca="1">IF(LEN($B$7)&gt;0,"",IF(AND(MID(L$3,2,1)="內",$A16&gt;60),"---",特定活動簡易版費率表試算!DR12))</f>
        <v>972</v>
      </c>
    </row>
    <row r="17" spans="1:16">
      <c r="A17" s="170">
        <v>9</v>
      </c>
      <c r="B17" s="176">
        <f ca="1">IF(LEN($B$7)&gt;0,"",IF(AND(MID(B$3,2,1)="內",$A17&gt;60),"---",特定活動簡易版費率表試算!J13))</f>
        <v>534</v>
      </c>
      <c r="C17" s="161">
        <f ca="1">IF(LEN($B$7)&gt;0,"",IF(AND(MID(B$3,2,1)="內",$A17&gt;60),"---",特定活動簡易版費率表試算!R13))</f>
        <v>338</v>
      </c>
      <c r="D17" s="161">
        <f ca="1">IF(LEN($B$7)&gt;0,"",IF(AND(MID(B$3,2,1)="內",$A17&gt;60),"---",特定活動簡易版費率表試算!Z13))</f>
        <v>1018</v>
      </c>
      <c r="E17" s="161">
        <f ca="1">IF(LEN($B$7)&gt;0,"",IF(AND(MID(B$3,2,1)="內",$A17&gt;60),"---",特定活動簡易版費率表試算!AH13))</f>
        <v>838</v>
      </c>
      <c r="F17" s="177">
        <f ca="1">IF(LEN($B$7)&gt;0,"",IF(AND(MID(B$3,2,1)="內",$A17&gt;60),"---",特定活動簡易版費率表試算!AP13))</f>
        <v>642</v>
      </c>
      <c r="G17" s="181">
        <f ca="1">IF(LEN($B$7)&gt;0,"",IF(AND(MID(G$3,2,1)="內",$A17&gt;60),"---",特定活動簡易版費率表試算!AX13))</f>
        <v>267</v>
      </c>
      <c r="H17" s="162">
        <f ca="1">IF(LEN($B$7)&gt;0,"",IF(AND(MID(G$3,2,1)="內",$A17&gt;60),"---",特定活動簡易版費率表試算!BF13))</f>
        <v>321</v>
      </c>
      <c r="I17" s="162">
        <f ca="1">IF(LEN($B$7)&gt;0,"",IF(AND(MID(G$3,2,1)="內",$A17&gt;60),"---",特定活動簡易版費率表試算!BN13))</f>
        <v>321</v>
      </c>
      <c r="J17" s="162">
        <f ca="1">IF(LEN($B$7)&gt;0,"",IF(AND(MID(G$3,2,1)="內",$A17&gt;60),"---",特定活動簡易版費率表試算!BV13))</f>
        <v>321</v>
      </c>
      <c r="K17" s="163">
        <f ca="1">IF(LEN($B$7)&gt;0,"",IF(AND(MID(G$3,2,1)="內",$A17&gt;60),"---",特定活動簡易版費率表試算!CD13))</f>
        <v>509</v>
      </c>
      <c r="L17" s="172">
        <f ca="1">IF(LEN($B$7)&gt;0,"",IF(AND(MID(L$3,2,1)="內",$A17&gt;60),"---",特定活動簡易版費率表試算!CL13))</f>
        <v>1018</v>
      </c>
      <c r="M17" s="162">
        <f ca="1">IF(LEN($B$7)&gt;0,"",IF(AND(MID(L$3,2,1)="內",$A17&gt;60),"---",特定活動簡易版費率表試算!CT13))</f>
        <v>534</v>
      </c>
      <c r="N17" s="162">
        <f ca="1">IF(LEN($B$7)&gt;0,"",IF(AND(MID(L$3,2,1)="內",$A17&gt;60),"---",特定活動簡易版費率表試算!DB13))</f>
        <v>534</v>
      </c>
      <c r="O17" s="162">
        <f ca="1">IF(LEN($B$7)&gt;0,"",IF(AND(MID(L$3,2,1)="內",$A17&gt;60),"---",特定活動簡易版費率表試算!DJ13))</f>
        <v>534</v>
      </c>
      <c r="P17" s="163">
        <f ca="1">IF(LEN($B$7)&gt;0,"",IF(AND(MID(L$3,2,1)="內",$A17&gt;60),"---",特定活動簡易版費率表試算!DR13))</f>
        <v>1018</v>
      </c>
    </row>
    <row r="18" spans="1:16">
      <c r="A18" s="170">
        <v>10</v>
      </c>
      <c r="B18" s="176">
        <f ca="1">IF(LEN($B$7)&gt;0,"",IF(AND(MID(B$3,2,1)="內",$A18&gt;60),"---",特定活動簡易版費率表試算!J14))</f>
        <v>560</v>
      </c>
      <c r="C18" s="161">
        <f ca="1">IF(LEN($B$7)&gt;0,"",IF(AND(MID(B$3,2,1)="內",$A18&gt;60),"---",特定活動簡易版費率表試算!R14))</f>
        <v>354</v>
      </c>
      <c r="D18" s="161">
        <f ca="1">IF(LEN($B$7)&gt;0,"",IF(AND(MID(B$3,2,1)="內",$A18&gt;60),"---",特定活動簡易版費率表試算!Z14))</f>
        <v>1068</v>
      </c>
      <c r="E18" s="161">
        <f ca="1">IF(LEN($B$7)&gt;0,"",IF(AND(MID(B$3,2,1)="內",$A18&gt;60),"---",特定活動簡易版費率表試算!AH14))</f>
        <v>880</v>
      </c>
      <c r="F18" s="177">
        <f ca="1">IF(LEN($B$7)&gt;0,"",IF(AND(MID(B$3,2,1)="內",$A18&gt;60),"---",特定活動簡易版費率表試算!AP14))</f>
        <v>674</v>
      </c>
      <c r="G18" s="181">
        <f ca="1">IF(LEN($B$7)&gt;0,"",IF(AND(MID(G$3,2,1)="內",$A18&gt;60),"---",特定活動簡易版費率表試算!AX14))</f>
        <v>280</v>
      </c>
      <c r="H18" s="162">
        <f ca="1">IF(LEN($B$7)&gt;0,"",IF(AND(MID(G$3,2,1)="內",$A18&gt;60),"---",特定活動簡易版費率表試算!BF14))</f>
        <v>337</v>
      </c>
      <c r="I18" s="162">
        <f ca="1">IF(LEN($B$7)&gt;0,"",IF(AND(MID(G$3,2,1)="內",$A18&gt;60),"---",特定活動簡易版費率表試算!BN14))</f>
        <v>337</v>
      </c>
      <c r="J18" s="162">
        <f ca="1">IF(LEN($B$7)&gt;0,"",IF(AND(MID(G$3,2,1)="內",$A18&gt;60),"---",特定活動簡易版費率表試算!BV14))</f>
        <v>337</v>
      </c>
      <c r="K18" s="163">
        <f ca="1">IF(LEN($B$7)&gt;0,"",IF(AND(MID(G$3,2,1)="內",$A18&gt;60),"---",特定活動簡易版費率表試算!CD14))</f>
        <v>534</v>
      </c>
      <c r="L18" s="172">
        <f ca="1">IF(LEN($B$7)&gt;0,"",IF(AND(MID(L$3,2,1)="內",$A18&gt;60),"---",特定活動簡易版費率表試算!CL14))</f>
        <v>1068</v>
      </c>
      <c r="M18" s="162">
        <f ca="1">IF(LEN($B$7)&gt;0,"",IF(AND(MID(L$3,2,1)="內",$A18&gt;60),"---",特定活動簡易版費率表試算!CT14))</f>
        <v>560</v>
      </c>
      <c r="N18" s="162">
        <f ca="1">IF(LEN($B$7)&gt;0,"",IF(AND(MID(L$3,2,1)="內",$A18&gt;60),"---",特定活動簡易版費率表試算!DB14))</f>
        <v>560</v>
      </c>
      <c r="O18" s="162">
        <f ca="1">IF(LEN($B$7)&gt;0,"",IF(AND(MID(L$3,2,1)="內",$A18&gt;60),"---",特定活動簡易版費率表試算!DJ14))</f>
        <v>560</v>
      </c>
      <c r="P18" s="163">
        <f ca="1">IF(LEN($B$7)&gt;0,"",IF(AND(MID(L$3,2,1)="內",$A18&gt;60),"---",特定活動簡易版費率表試算!DR14))</f>
        <v>1068</v>
      </c>
    </row>
    <row r="19" spans="1:16">
      <c r="A19" s="170">
        <v>11</v>
      </c>
      <c r="B19" s="176">
        <f ca="1">IF(LEN($B$7)&gt;0,"",IF(AND(MID(B$3,2,1)="內",$A19&gt;60),"---",特定活動簡易版費率表試算!J15))</f>
        <v>586</v>
      </c>
      <c r="C19" s="161">
        <f ca="1">IF(LEN($B$7)&gt;0,"",IF(AND(MID(B$3,2,1)="內",$A19&gt;60),"---",特定活動簡易版費率表試算!R15))</f>
        <v>370</v>
      </c>
      <c r="D19" s="161">
        <f ca="1">IF(LEN($B$7)&gt;0,"",IF(AND(MID(B$3,2,1)="內",$A19&gt;60),"---",特定活動簡易版費率表試算!Z15))</f>
        <v>1116</v>
      </c>
      <c r="E19" s="161">
        <f ca="1">IF(LEN($B$7)&gt;0,"",IF(AND(MID(B$3,2,1)="內",$A19&gt;60),"---",特定活動簡易版費率表試算!AH15))</f>
        <v>920</v>
      </c>
      <c r="F19" s="177">
        <f ca="1">IF(LEN($B$7)&gt;0,"",IF(AND(MID(B$3,2,1)="內",$A19&gt;60),"---",特定活動簡易版費率表試算!AP15))</f>
        <v>704</v>
      </c>
      <c r="G19" s="181">
        <f ca="1">IF(LEN($B$7)&gt;0,"",IF(AND(MID(G$3,2,1)="內",$A19&gt;60),"---",特定活動簡易版費率表試算!AX15))</f>
        <v>293</v>
      </c>
      <c r="H19" s="162">
        <f ca="1">IF(LEN($B$7)&gt;0,"",IF(AND(MID(G$3,2,1)="內",$A19&gt;60),"---",特定活動簡易版費率表試算!BF15))</f>
        <v>352</v>
      </c>
      <c r="I19" s="162">
        <f ca="1">IF(LEN($B$7)&gt;0,"",IF(AND(MID(G$3,2,1)="內",$A19&gt;60),"---",特定活動簡易版費率表試算!BN15))</f>
        <v>352</v>
      </c>
      <c r="J19" s="162">
        <f ca="1">IF(LEN($B$7)&gt;0,"",IF(AND(MID(G$3,2,1)="內",$A19&gt;60),"---",特定活動簡易版費率表試算!BV15))</f>
        <v>352</v>
      </c>
      <c r="K19" s="163">
        <f ca="1">IF(LEN($B$7)&gt;0,"",IF(AND(MID(G$3,2,1)="內",$A19&gt;60),"---",特定活動簡易版費率表試算!CD15))</f>
        <v>558</v>
      </c>
      <c r="L19" s="172">
        <f ca="1">IF(LEN($B$7)&gt;0,"",IF(AND(MID(L$3,2,1)="內",$A19&gt;60),"---",特定活動簡易版費率表試算!CL15))</f>
        <v>1116</v>
      </c>
      <c r="M19" s="162">
        <f ca="1">IF(LEN($B$7)&gt;0,"",IF(AND(MID(L$3,2,1)="內",$A19&gt;60),"---",特定活動簡易版費率表試算!CT15))</f>
        <v>586</v>
      </c>
      <c r="N19" s="162">
        <f ca="1">IF(LEN($B$7)&gt;0,"",IF(AND(MID(L$3,2,1)="內",$A19&gt;60),"---",特定活動簡易版費率表試算!DB15))</f>
        <v>586</v>
      </c>
      <c r="O19" s="162">
        <f ca="1">IF(LEN($B$7)&gt;0,"",IF(AND(MID(L$3,2,1)="內",$A19&gt;60),"---",特定活動簡易版費率表試算!DJ15))</f>
        <v>586</v>
      </c>
      <c r="P19" s="163">
        <f ca="1">IF(LEN($B$7)&gt;0,"",IF(AND(MID(L$3,2,1)="內",$A19&gt;60),"---",特定活動簡易版費率表試算!DR15))</f>
        <v>1116</v>
      </c>
    </row>
    <row r="20" spans="1:16">
      <c r="A20" s="170">
        <v>12</v>
      </c>
      <c r="B20" s="176">
        <f ca="1">IF(LEN($B$7)&gt;0,"",IF(AND(MID(B$3,2,1)="內",$A20&gt;60),"---",特定活動簡易版費率表試算!J16))</f>
        <v>612</v>
      </c>
      <c r="C20" s="161">
        <f ca="1">IF(LEN($B$7)&gt;0,"",IF(AND(MID(B$3,2,1)="內",$A20&gt;60),"---",特定活動簡易版費率表試算!R16))</f>
        <v>388</v>
      </c>
      <c r="D20" s="161">
        <f ca="1">IF(LEN($B$7)&gt;0,"",IF(AND(MID(B$3,2,1)="內",$A20&gt;60),"---",特定活動簡易版費率表試算!Z16))</f>
        <v>1166</v>
      </c>
      <c r="E20" s="161">
        <f ca="1">IF(LEN($B$7)&gt;0,"",IF(AND(MID(B$3,2,1)="內",$A20&gt;60),"---",特定活動簡易版費率表試算!AH16))</f>
        <v>960</v>
      </c>
      <c r="F20" s="177">
        <f ca="1">IF(LEN($B$7)&gt;0,"",IF(AND(MID(B$3,2,1)="內",$A20&gt;60),"---",特定活動簡易版費率表試算!AP16))</f>
        <v>736</v>
      </c>
      <c r="G20" s="181">
        <f ca="1">IF(LEN($B$7)&gt;0,"",IF(AND(MID(G$3,2,1)="內",$A20&gt;60),"---",特定活動簡易版費率表試算!AX16))</f>
        <v>306</v>
      </c>
      <c r="H20" s="162">
        <f ca="1">IF(LEN($B$7)&gt;0,"",IF(AND(MID(G$3,2,1)="內",$A20&gt;60),"---",特定活動簡易版費率表試算!BF16))</f>
        <v>368</v>
      </c>
      <c r="I20" s="162">
        <f ca="1">IF(LEN($B$7)&gt;0,"",IF(AND(MID(G$3,2,1)="內",$A20&gt;60),"---",特定活動簡易版費率表試算!BN16))</f>
        <v>368</v>
      </c>
      <c r="J20" s="162">
        <f ca="1">IF(LEN($B$7)&gt;0,"",IF(AND(MID(G$3,2,1)="內",$A20&gt;60),"---",特定活動簡易版費率表試算!BV16))</f>
        <v>368</v>
      </c>
      <c r="K20" s="163">
        <f ca="1">IF(LEN($B$7)&gt;0,"",IF(AND(MID(G$3,2,1)="內",$A20&gt;60),"---",特定活動簡易版費率表試算!CD16))</f>
        <v>583</v>
      </c>
      <c r="L20" s="172">
        <f ca="1">IF(LEN($B$7)&gt;0,"",IF(AND(MID(L$3,2,1)="內",$A20&gt;60),"---",特定活動簡易版費率表試算!CL16))</f>
        <v>1166</v>
      </c>
      <c r="M20" s="162">
        <f ca="1">IF(LEN($B$7)&gt;0,"",IF(AND(MID(L$3,2,1)="內",$A20&gt;60),"---",特定活動簡易版費率表試算!CT16))</f>
        <v>612</v>
      </c>
      <c r="N20" s="162">
        <f ca="1">IF(LEN($B$7)&gt;0,"",IF(AND(MID(L$3,2,1)="內",$A20&gt;60),"---",特定活動簡易版費率表試算!DB16))</f>
        <v>612</v>
      </c>
      <c r="O20" s="162">
        <f ca="1">IF(LEN($B$7)&gt;0,"",IF(AND(MID(L$3,2,1)="內",$A20&gt;60),"---",特定活動簡易版費率表試算!DJ16))</f>
        <v>612</v>
      </c>
      <c r="P20" s="163">
        <f ca="1">IF(LEN($B$7)&gt;0,"",IF(AND(MID(L$3,2,1)="內",$A20&gt;60),"---",特定活動簡易版費率表試算!DR16))</f>
        <v>1166</v>
      </c>
    </row>
    <row r="21" spans="1:16">
      <c r="A21" s="170">
        <v>13</v>
      </c>
      <c r="B21" s="176">
        <f ca="1">IF(LEN($B$7)&gt;0,"",IF(AND(MID(B$3,2,1)="內",$A21&gt;60),"---",特定活動簡易版費率表試算!J17))</f>
        <v>636</v>
      </c>
      <c r="C21" s="161">
        <f ca="1">IF(LEN($B$7)&gt;0,"",IF(AND(MID(B$3,2,1)="內",$A21&gt;60),"---",特定活動簡易版費率表試算!R17))</f>
        <v>402</v>
      </c>
      <c r="D21" s="161">
        <f ca="1">IF(LEN($B$7)&gt;0,"",IF(AND(MID(B$3,2,1)="內",$A21&gt;60),"---",特定活動簡易版費率表試算!Z17))</f>
        <v>1210</v>
      </c>
      <c r="E21" s="161">
        <f ca="1">IF(LEN($B$7)&gt;0,"",IF(AND(MID(B$3,2,1)="內",$A21&gt;60),"---",特定活動簡易版費率表試算!AH17))</f>
        <v>998</v>
      </c>
      <c r="F21" s="177">
        <f ca="1">IF(LEN($B$7)&gt;0,"",IF(AND(MID(B$3,2,1)="內",$A21&gt;60),"---",特定活動簡易版費率表試算!AP17))</f>
        <v>764</v>
      </c>
      <c r="G21" s="181">
        <f ca="1">IF(LEN($B$7)&gt;0,"",IF(AND(MID(G$3,2,1)="內",$A21&gt;60),"---",特定活動簡易版費率表試算!AX17))</f>
        <v>318</v>
      </c>
      <c r="H21" s="162">
        <f ca="1">IF(LEN($B$7)&gt;0,"",IF(AND(MID(G$3,2,1)="內",$A21&gt;60),"---",特定活動簡易版費率表試算!BF17))</f>
        <v>382</v>
      </c>
      <c r="I21" s="162">
        <f ca="1">IF(LEN($B$7)&gt;0,"",IF(AND(MID(G$3,2,1)="內",$A21&gt;60),"---",特定活動簡易版費率表試算!BN17))</f>
        <v>382</v>
      </c>
      <c r="J21" s="162">
        <f ca="1">IF(LEN($B$7)&gt;0,"",IF(AND(MID(G$3,2,1)="內",$A21&gt;60),"---",特定活動簡易版費率表試算!BV17))</f>
        <v>382</v>
      </c>
      <c r="K21" s="163">
        <f ca="1">IF(LEN($B$7)&gt;0,"",IF(AND(MID(G$3,2,1)="內",$A21&gt;60),"---",特定活動簡易版費率表試算!CD17))</f>
        <v>605</v>
      </c>
      <c r="L21" s="172">
        <f ca="1">IF(LEN($B$7)&gt;0,"",IF(AND(MID(L$3,2,1)="內",$A21&gt;60),"---",特定活動簡易版費率表試算!CL17))</f>
        <v>1210</v>
      </c>
      <c r="M21" s="162">
        <f ca="1">IF(LEN($B$7)&gt;0,"",IF(AND(MID(L$3,2,1)="內",$A21&gt;60),"---",特定活動簡易版費率表試算!CT17))</f>
        <v>636</v>
      </c>
      <c r="N21" s="162">
        <f ca="1">IF(LEN($B$7)&gt;0,"",IF(AND(MID(L$3,2,1)="內",$A21&gt;60),"---",特定活動簡易版費率表試算!DB17))</f>
        <v>636</v>
      </c>
      <c r="O21" s="162">
        <f ca="1">IF(LEN($B$7)&gt;0,"",IF(AND(MID(L$3,2,1)="內",$A21&gt;60),"---",特定活動簡易版費率表試算!DJ17))</f>
        <v>636</v>
      </c>
      <c r="P21" s="163">
        <f ca="1">IF(LEN($B$7)&gt;0,"",IF(AND(MID(L$3,2,1)="內",$A21&gt;60),"---",特定活動簡易版費率表試算!DR17))</f>
        <v>1210</v>
      </c>
    </row>
    <row r="22" spans="1:16">
      <c r="A22" s="170">
        <v>14</v>
      </c>
      <c r="B22" s="176">
        <f ca="1">IF(LEN($B$7)&gt;0,"",IF(AND(MID(B$3,2,1)="內",$A22&gt;60),"---",特定活動簡易版費率表試算!J18))</f>
        <v>660</v>
      </c>
      <c r="C22" s="161">
        <f ca="1">IF(LEN($B$7)&gt;0,"",IF(AND(MID(B$3,2,1)="內",$A22&gt;60),"---",特定活動簡易版費率表試算!R18))</f>
        <v>418</v>
      </c>
      <c r="D22" s="161">
        <f ca="1">IF(LEN($B$7)&gt;0,"",IF(AND(MID(B$3,2,1)="內",$A22&gt;60),"---",特定活動簡易版費率表試算!Z18))</f>
        <v>1260</v>
      </c>
      <c r="E22" s="161">
        <f ca="1">IF(LEN($B$7)&gt;0,"",IF(AND(MID(B$3,2,1)="內",$A22&gt;60),"---",特定活動簡易版費率表試算!AH18))</f>
        <v>1038</v>
      </c>
      <c r="F22" s="177">
        <f ca="1">IF(LEN($B$7)&gt;0,"",IF(AND(MID(B$3,2,1)="內",$A22&gt;60),"---",特定活動簡易版費率表試算!AP18))</f>
        <v>796</v>
      </c>
      <c r="G22" s="181">
        <f ca="1">IF(LEN($B$7)&gt;0,"",IF(AND(MID(G$3,2,1)="內",$A22&gt;60),"---",特定活動簡易版費率表試算!AX18))</f>
        <v>330</v>
      </c>
      <c r="H22" s="162">
        <f ca="1">IF(LEN($B$7)&gt;0,"",IF(AND(MID(G$3,2,1)="內",$A22&gt;60),"---",特定活動簡易版費率表試算!BF18))</f>
        <v>398</v>
      </c>
      <c r="I22" s="162">
        <f ca="1">IF(LEN($B$7)&gt;0,"",IF(AND(MID(G$3,2,1)="內",$A22&gt;60),"---",特定活動簡易版費率表試算!BN18))</f>
        <v>398</v>
      </c>
      <c r="J22" s="162">
        <f ca="1">IF(LEN($B$7)&gt;0,"",IF(AND(MID(G$3,2,1)="內",$A22&gt;60),"---",特定活動簡易版費率表試算!BV18))</f>
        <v>398</v>
      </c>
      <c r="K22" s="163">
        <f ca="1">IF(LEN($B$7)&gt;0,"",IF(AND(MID(G$3,2,1)="內",$A22&gt;60),"---",特定活動簡易版費率表試算!CD18))</f>
        <v>630</v>
      </c>
      <c r="L22" s="172">
        <f ca="1">IF(LEN($B$7)&gt;0,"",IF(AND(MID(L$3,2,1)="內",$A22&gt;60),"---",特定活動簡易版費率表試算!CL18))</f>
        <v>1260</v>
      </c>
      <c r="M22" s="162">
        <f ca="1">IF(LEN($B$7)&gt;0,"",IF(AND(MID(L$3,2,1)="內",$A22&gt;60),"---",特定活動簡易版費率表試算!CT18))</f>
        <v>660</v>
      </c>
      <c r="N22" s="162">
        <f ca="1">IF(LEN($B$7)&gt;0,"",IF(AND(MID(L$3,2,1)="內",$A22&gt;60),"---",特定活動簡易版費率表試算!DB18))</f>
        <v>660</v>
      </c>
      <c r="O22" s="162">
        <f ca="1">IF(LEN($B$7)&gt;0,"",IF(AND(MID(L$3,2,1)="內",$A22&gt;60),"---",特定活動簡易版費率表試算!DJ18))</f>
        <v>660</v>
      </c>
      <c r="P22" s="163">
        <f ca="1">IF(LEN($B$7)&gt;0,"",IF(AND(MID(L$3,2,1)="內",$A22&gt;60),"---",特定活動簡易版費率表試算!DR18))</f>
        <v>1260</v>
      </c>
    </row>
    <row r="23" spans="1:16">
      <c r="A23" s="170">
        <v>15</v>
      </c>
      <c r="B23" s="176">
        <f ca="1">IF(LEN($B$7)&gt;0,"",IF(AND(MID(B$3,2,1)="內",$A23&gt;60),"---",特定活動簡易版費率表試算!J19))</f>
        <v>684</v>
      </c>
      <c r="C23" s="161">
        <f ca="1">IF(LEN($B$7)&gt;0,"",IF(AND(MID(B$3,2,1)="內",$A23&gt;60),"---",特定活動簡易版費率表試算!R19))</f>
        <v>432</v>
      </c>
      <c r="D23" s="161">
        <f ca="1">IF(LEN($B$7)&gt;0,"",IF(AND(MID(B$3,2,1)="內",$A23&gt;60),"---",特定活動簡易版費率表試算!Z19))</f>
        <v>1306</v>
      </c>
      <c r="E23" s="161">
        <f ca="1">IF(LEN($B$7)&gt;0,"",IF(AND(MID(B$3,2,1)="內",$A23&gt;60),"---",特定活動簡易版費率表試算!AH19))</f>
        <v>1076</v>
      </c>
      <c r="F23" s="177">
        <f ca="1">IF(LEN($B$7)&gt;0,"",IF(AND(MID(B$3,2,1)="內",$A23&gt;60),"---",特定活動簡易版費率表試算!AP19))</f>
        <v>824</v>
      </c>
      <c r="G23" s="181">
        <f ca="1">IF(LEN($B$7)&gt;0,"",IF(AND(MID(G$3,2,1)="內",$A23&gt;60),"---",特定活動簡易版費率表試算!AX19))</f>
        <v>342</v>
      </c>
      <c r="H23" s="162">
        <f ca="1">IF(LEN($B$7)&gt;0,"",IF(AND(MID(G$3,2,1)="內",$A23&gt;60),"---",特定活動簡易版費率表試算!BF19))</f>
        <v>412</v>
      </c>
      <c r="I23" s="162">
        <f ca="1">IF(LEN($B$7)&gt;0,"",IF(AND(MID(G$3,2,1)="內",$A23&gt;60),"---",特定活動簡易版費率表試算!BN19))</f>
        <v>412</v>
      </c>
      <c r="J23" s="162">
        <f ca="1">IF(LEN($B$7)&gt;0,"",IF(AND(MID(G$3,2,1)="內",$A23&gt;60),"---",特定活動簡易版費率表試算!BV19))</f>
        <v>412</v>
      </c>
      <c r="K23" s="163">
        <f ca="1">IF(LEN($B$7)&gt;0,"",IF(AND(MID(G$3,2,1)="內",$A23&gt;60),"---",特定活動簡易版費率表試算!CD19))</f>
        <v>653</v>
      </c>
      <c r="L23" s="172">
        <f ca="1">IF(LEN($B$7)&gt;0,"",IF(AND(MID(L$3,2,1)="內",$A23&gt;60),"---",特定活動簡易版費率表試算!CL19))</f>
        <v>1306</v>
      </c>
      <c r="M23" s="162">
        <f ca="1">IF(LEN($B$7)&gt;0,"",IF(AND(MID(L$3,2,1)="內",$A23&gt;60),"---",特定活動簡易版費率表試算!CT19))</f>
        <v>684</v>
      </c>
      <c r="N23" s="162">
        <f ca="1">IF(LEN($B$7)&gt;0,"",IF(AND(MID(L$3,2,1)="內",$A23&gt;60),"---",特定活動簡易版費率表試算!DB19))</f>
        <v>684</v>
      </c>
      <c r="O23" s="162">
        <f ca="1">IF(LEN($B$7)&gt;0,"",IF(AND(MID(L$3,2,1)="內",$A23&gt;60),"---",特定活動簡易版費率表試算!DJ19))</f>
        <v>684</v>
      </c>
      <c r="P23" s="163">
        <f ca="1">IF(LEN($B$7)&gt;0,"",IF(AND(MID(L$3,2,1)="內",$A23&gt;60),"---",特定活動簡易版費率表試算!DR19))</f>
        <v>1306</v>
      </c>
    </row>
    <row r="24" spans="1:16">
      <c r="A24" s="170">
        <v>16</v>
      </c>
      <c r="B24" s="176">
        <f ca="1">IF(LEN($B$7)&gt;0,"",IF(AND(MID(B$3,2,1)="內",$A24&gt;60),"---",特定活動簡易版費率表試算!J20))</f>
        <v>708</v>
      </c>
      <c r="C24" s="161">
        <f ca="1">IF(LEN($B$7)&gt;0,"",IF(AND(MID(B$3,2,1)="內",$A24&gt;60),"---",特定活動簡易版費率表試算!R20))</f>
        <v>448</v>
      </c>
      <c r="D24" s="161">
        <f ca="1">IF(LEN($B$7)&gt;0,"",IF(AND(MID(B$3,2,1)="內",$A24&gt;60),"---",特定活動簡易版費率表試算!Z20))</f>
        <v>1350</v>
      </c>
      <c r="E24" s="161">
        <f ca="1">IF(LEN($B$7)&gt;0,"",IF(AND(MID(B$3,2,1)="內",$A24&gt;60),"---",特定活動簡易版費率表試算!AH20))</f>
        <v>1112</v>
      </c>
      <c r="F24" s="177">
        <f ca="1">IF(LEN($B$7)&gt;0,"",IF(AND(MID(B$3,2,1)="內",$A24&gt;60),"---",特定活動簡易版費率表試算!AP20))</f>
        <v>852</v>
      </c>
      <c r="G24" s="181">
        <f ca="1">IF(LEN($B$7)&gt;0,"",IF(AND(MID(G$3,2,1)="內",$A24&gt;60),"---",特定活動簡易版費率表試算!AX20))</f>
        <v>354</v>
      </c>
      <c r="H24" s="162">
        <f ca="1">IF(LEN($B$7)&gt;0,"",IF(AND(MID(G$3,2,1)="內",$A24&gt;60),"---",特定活動簡易版費率表試算!BF20))</f>
        <v>426</v>
      </c>
      <c r="I24" s="162">
        <f ca="1">IF(LEN($B$7)&gt;0,"",IF(AND(MID(G$3,2,1)="內",$A24&gt;60),"---",特定活動簡易版費率表試算!BN20))</f>
        <v>426</v>
      </c>
      <c r="J24" s="162">
        <f ca="1">IF(LEN($B$7)&gt;0,"",IF(AND(MID(G$3,2,1)="內",$A24&gt;60),"---",特定活動簡易版費率表試算!BV20))</f>
        <v>426</v>
      </c>
      <c r="K24" s="163">
        <f ca="1">IF(LEN($B$7)&gt;0,"",IF(AND(MID(G$3,2,1)="內",$A24&gt;60),"---",特定活動簡易版費率表試算!CD20))</f>
        <v>675</v>
      </c>
      <c r="L24" s="172">
        <f ca="1">IF(LEN($B$7)&gt;0,"",IF(AND(MID(L$3,2,1)="內",$A24&gt;60),"---",特定活動簡易版費率表試算!CL20))</f>
        <v>1350</v>
      </c>
      <c r="M24" s="162">
        <f ca="1">IF(LEN($B$7)&gt;0,"",IF(AND(MID(L$3,2,1)="內",$A24&gt;60),"---",特定活動簡易版費率表試算!CT20))</f>
        <v>708</v>
      </c>
      <c r="N24" s="162">
        <f ca="1">IF(LEN($B$7)&gt;0,"",IF(AND(MID(L$3,2,1)="內",$A24&gt;60),"---",特定活動簡易版費率表試算!DB20))</f>
        <v>708</v>
      </c>
      <c r="O24" s="162">
        <f ca="1">IF(LEN($B$7)&gt;0,"",IF(AND(MID(L$3,2,1)="內",$A24&gt;60),"---",特定活動簡易版費率表試算!DJ20))</f>
        <v>708</v>
      </c>
      <c r="P24" s="163">
        <f ca="1">IF(LEN($B$7)&gt;0,"",IF(AND(MID(L$3,2,1)="內",$A24&gt;60),"---",特定活動簡易版費率表試算!DR20))</f>
        <v>1350</v>
      </c>
    </row>
    <row r="25" spans="1:16">
      <c r="A25" s="170">
        <v>17</v>
      </c>
      <c r="B25" s="176">
        <f ca="1">IF(LEN($B$7)&gt;0,"",IF(AND(MID(B$3,2,1)="內",$A25&gt;60),"---",特定活動簡易版費率表試算!J21))</f>
        <v>730</v>
      </c>
      <c r="C25" s="161">
        <f ca="1">IF(LEN($B$7)&gt;0,"",IF(AND(MID(B$3,2,1)="內",$A25&gt;60),"---",特定活動簡易版費率表試算!R21))</f>
        <v>462</v>
      </c>
      <c r="D25" s="161">
        <f ca="1">IF(LEN($B$7)&gt;0,"",IF(AND(MID(B$3,2,1)="內",$A25&gt;60),"---",特定活動簡易版費率表試算!Z21))</f>
        <v>1394</v>
      </c>
      <c r="E25" s="161">
        <f ca="1">IF(LEN($B$7)&gt;0,"",IF(AND(MID(B$3,2,1)="內",$A25&gt;60),"---",特定活動簡易版費率表試算!AH21))</f>
        <v>1148</v>
      </c>
      <c r="F25" s="177">
        <f ca="1">IF(LEN($B$7)&gt;0,"",IF(AND(MID(B$3,2,1)="內",$A25&gt;60),"---",特定活動簡易版費率表試算!AP21))</f>
        <v>880</v>
      </c>
      <c r="G25" s="181">
        <f ca="1">IF(LEN($B$7)&gt;0,"",IF(AND(MID(G$3,2,1)="內",$A25&gt;60),"---",特定活動簡易版費率表試算!AX21))</f>
        <v>365</v>
      </c>
      <c r="H25" s="162">
        <f ca="1">IF(LEN($B$7)&gt;0,"",IF(AND(MID(G$3,2,1)="內",$A25&gt;60),"---",特定活動簡易版費率表試算!BF21))</f>
        <v>440</v>
      </c>
      <c r="I25" s="162">
        <f ca="1">IF(LEN($B$7)&gt;0,"",IF(AND(MID(G$3,2,1)="內",$A25&gt;60),"---",特定活動簡易版費率表試算!BN21))</f>
        <v>440</v>
      </c>
      <c r="J25" s="162">
        <f ca="1">IF(LEN($B$7)&gt;0,"",IF(AND(MID(G$3,2,1)="內",$A25&gt;60),"---",特定活動簡易版費率表試算!BV21))</f>
        <v>440</v>
      </c>
      <c r="K25" s="163">
        <f ca="1">IF(LEN($B$7)&gt;0,"",IF(AND(MID(G$3,2,1)="內",$A25&gt;60),"---",特定活動簡易版費率表試算!CD21))</f>
        <v>697</v>
      </c>
      <c r="L25" s="172">
        <f ca="1">IF(LEN($B$7)&gt;0,"",IF(AND(MID(L$3,2,1)="內",$A25&gt;60),"---",特定活動簡易版費率表試算!CL21))</f>
        <v>1394</v>
      </c>
      <c r="M25" s="162">
        <f ca="1">IF(LEN($B$7)&gt;0,"",IF(AND(MID(L$3,2,1)="內",$A25&gt;60),"---",特定活動簡易版費率表試算!CT21))</f>
        <v>730</v>
      </c>
      <c r="N25" s="162">
        <f ca="1">IF(LEN($B$7)&gt;0,"",IF(AND(MID(L$3,2,1)="內",$A25&gt;60),"---",特定活動簡易版費率表試算!DB21))</f>
        <v>730</v>
      </c>
      <c r="O25" s="162">
        <f ca="1">IF(LEN($B$7)&gt;0,"",IF(AND(MID(L$3,2,1)="內",$A25&gt;60),"---",特定活動簡易版費率表試算!DJ21))</f>
        <v>730</v>
      </c>
      <c r="P25" s="163">
        <f ca="1">IF(LEN($B$7)&gt;0,"",IF(AND(MID(L$3,2,1)="內",$A25&gt;60),"---",特定活動簡易版費率表試算!DR21))</f>
        <v>1394</v>
      </c>
    </row>
    <row r="26" spans="1:16">
      <c r="A26" s="170">
        <v>18</v>
      </c>
      <c r="B26" s="176">
        <f ca="1">IF(LEN($B$7)&gt;0,"",IF(AND(MID(B$3,2,1)="內",$A26&gt;60),"---",特定活動簡易版費率表試算!J22))</f>
        <v>756</v>
      </c>
      <c r="C26" s="161">
        <f ca="1">IF(LEN($B$7)&gt;0,"",IF(AND(MID(B$3,2,1)="內",$A26&gt;60),"---",特定活動簡易版費率表試算!R22))</f>
        <v>478</v>
      </c>
      <c r="D26" s="161">
        <f ca="1">IF(LEN($B$7)&gt;0,"",IF(AND(MID(B$3,2,1)="內",$A26&gt;60),"---",特定活動簡易版費率表試算!Z22))</f>
        <v>1442</v>
      </c>
      <c r="E26" s="161">
        <f ca="1">IF(LEN($B$7)&gt;0,"",IF(AND(MID(B$3,2,1)="內",$A26&gt;60),"---",特定活動簡易版費率表試算!AH22))</f>
        <v>1188</v>
      </c>
      <c r="F26" s="177">
        <f ca="1">IF(LEN($B$7)&gt;0,"",IF(AND(MID(B$3,2,1)="內",$A26&gt;60),"---",特定活動簡易版費率表試算!AP22))</f>
        <v>910</v>
      </c>
      <c r="G26" s="181">
        <f ca="1">IF(LEN($B$7)&gt;0,"",IF(AND(MID(G$3,2,1)="內",$A26&gt;60),"---",特定活動簡易版費率表試算!AX22))</f>
        <v>378</v>
      </c>
      <c r="H26" s="162">
        <f ca="1">IF(LEN($B$7)&gt;0,"",IF(AND(MID(G$3,2,1)="內",$A26&gt;60),"---",特定活動簡易版費率表試算!BF22))</f>
        <v>455</v>
      </c>
      <c r="I26" s="162">
        <f ca="1">IF(LEN($B$7)&gt;0,"",IF(AND(MID(G$3,2,1)="內",$A26&gt;60),"---",特定活動簡易版費率表試算!BN22))</f>
        <v>455</v>
      </c>
      <c r="J26" s="162">
        <f ca="1">IF(LEN($B$7)&gt;0,"",IF(AND(MID(G$3,2,1)="內",$A26&gt;60),"---",特定活動簡易版費率表試算!BV22))</f>
        <v>455</v>
      </c>
      <c r="K26" s="163">
        <f ca="1">IF(LEN($B$7)&gt;0,"",IF(AND(MID(G$3,2,1)="內",$A26&gt;60),"---",特定活動簡易版費率表試算!CD22))</f>
        <v>721</v>
      </c>
      <c r="L26" s="172">
        <f ca="1">IF(LEN($B$7)&gt;0,"",IF(AND(MID(L$3,2,1)="內",$A26&gt;60),"---",特定活動簡易版費率表試算!CL22))</f>
        <v>1442</v>
      </c>
      <c r="M26" s="162">
        <f ca="1">IF(LEN($B$7)&gt;0,"",IF(AND(MID(L$3,2,1)="內",$A26&gt;60),"---",特定活動簡易版費率表試算!CT22))</f>
        <v>756</v>
      </c>
      <c r="N26" s="162">
        <f ca="1">IF(LEN($B$7)&gt;0,"",IF(AND(MID(L$3,2,1)="內",$A26&gt;60),"---",特定活動簡易版費率表試算!DB22))</f>
        <v>756</v>
      </c>
      <c r="O26" s="162">
        <f ca="1">IF(LEN($B$7)&gt;0,"",IF(AND(MID(L$3,2,1)="內",$A26&gt;60),"---",特定活動簡易版費率表試算!DJ22))</f>
        <v>756</v>
      </c>
      <c r="P26" s="163">
        <f ca="1">IF(LEN($B$7)&gt;0,"",IF(AND(MID(L$3,2,1)="內",$A26&gt;60),"---",特定活動簡易版費率表試算!DR22))</f>
        <v>1442</v>
      </c>
    </row>
    <row r="27" spans="1:16">
      <c r="A27" s="170">
        <v>19</v>
      </c>
      <c r="B27" s="176">
        <f ca="1">IF(LEN($B$7)&gt;0,"",IF(AND(MID(B$3,2,1)="內",$A27&gt;60),"---",特定活動簡易版費率表試算!J23))</f>
        <v>780</v>
      </c>
      <c r="C27" s="161">
        <f ca="1">IF(LEN($B$7)&gt;0,"",IF(AND(MID(B$3,2,1)="內",$A27&gt;60),"---",特定活動簡易版費率表試算!R23))</f>
        <v>494</v>
      </c>
      <c r="D27" s="161">
        <f ca="1">IF(LEN($B$7)&gt;0,"",IF(AND(MID(B$3,2,1)="內",$A27&gt;60),"---",特定活動簡易版費率表試算!Z23))</f>
        <v>1486</v>
      </c>
      <c r="E27" s="161">
        <f ca="1">IF(LEN($B$7)&gt;0,"",IF(AND(MID(B$3,2,1)="內",$A27&gt;60),"---",特定活動簡易版費率表試算!AH23))</f>
        <v>1224</v>
      </c>
      <c r="F27" s="177">
        <f ca="1">IF(LEN($B$7)&gt;0,"",IF(AND(MID(B$3,2,1)="內",$A27&gt;60),"---",特定活動簡易版費率表試算!AP23))</f>
        <v>938</v>
      </c>
      <c r="G27" s="181">
        <f ca="1">IF(LEN($B$7)&gt;0,"",IF(AND(MID(G$3,2,1)="內",$A27&gt;60),"---",特定活動簡易版費率表試算!AX23))</f>
        <v>390</v>
      </c>
      <c r="H27" s="162">
        <f ca="1">IF(LEN($B$7)&gt;0,"",IF(AND(MID(G$3,2,1)="內",$A27&gt;60),"---",特定活動簡易版費率表試算!BF23))</f>
        <v>469</v>
      </c>
      <c r="I27" s="162">
        <f ca="1">IF(LEN($B$7)&gt;0,"",IF(AND(MID(G$3,2,1)="內",$A27&gt;60),"---",特定活動簡易版費率表試算!BN23))</f>
        <v>469</v>
      </c>
      <c r="J27" s="162">
        <f ca="1">IF(LEN($B$7)&gt;0,"",IF(AND(MID(G$3,2,1)="內",$A27&gt;60),"---",特定活動簡易版費率表試算!BV23))</f>
        <v>469</v>
      </c>
      <c r="K27" s="163">
        <f ca="1">IF(LEN($B$7)&gt;0,"",IF(AND(MID(G$3,2,1)="內",$A27&gt;60),"---",特定活動簡易版費率表試算!CD23))</f>
        <v>743</v>
      </c>
      <c r="L27" s="172">
        <f ca="1">IF(LEN($B$7)&gt;0,"",IF(AND(MID(L$3,2,1)="內",$A27&gt;60),"---",特定活動簡易版費率表試算!CL23))</f>
        <v>1486</v>
      </c>
      <c r="M27" s="162">
        <f ca="1">IF(LEN($B$7)&gt;0,"",IF(AND(MID(L$3,2,1)="內",$A27&gt;60),"---",特定活動簡易版費率表試算!CT23))</f>
        <v>780</v>
      </c>
      <c r="N27" s="162">
        <f ca="1">IF(LEN($B$7)&gt;0,"",IF(AND(MID(L$3,2,1)="內",$A27&gt;60),"---",特定活動簡易版費率表試算!DB23))</f>
        <v>780</v>
      </c>
      <c r="O27" s="162">
        <f ca="1">IF(LEN($B$7)&gt;0,"",IF(AND(MID(L$3,2,1)="內",$A27&gt;60),"---",特定活動簡易版費率表試算!DJ23))</f>
        <v>780</v>
      </c>
      <c r="P27" s="163">
        <f ca="1">IF(LEN($B$7)&gt;0,"",IF(AND(MID(L$3,2,1)="內",$A27&gt;60),"---",特定活動簡易版費率表試算!DR23))</f>
        <v>1486</v>
      </c>
    </row>
    <row r="28" spans="1:16">
      <c r="A28" s="170">
        <v>20</v>
      </c>
      <c r="B28" s="176">
        <f ca="1">IF(LEN($B$7)&gt;0,"",IF(AND(MID(B$3,2,1)="內",$A28&gt;60),"---",特定活動簡易版費率表試算!J24))</f>
        <v>804</v>
      </c>
      <c r="C28" s="161">
        <f ca="1">IF(LEN($B$7)&gt;0,"",IF(AND(MID(B$3,2,1)="內",$A28&gt;60),"---",特定活動簡易版費率表試算!R24))</f>
        <v>508</v>
      </c>
      <c r="D28" s="161">
        <f ca="1">IF(LEN($B$7)&gt;0,"",IF(AND(MID(B$3,2,1)="內",$A28&gt;60),"---",特定活動簡易版費率表試算!Z24))</f>
        <v>1530</v>
      </c>
      <c r="E28" s="161">
        <f ca="1">IF(LEN($B$7)&gt;0,"",IF(AND(MID(B$3,2,1)="內",$A28&gt;60),"---",特定活動簡易版費率表試算!AH24))</f>
        <v>1262</v>
      </c>
      <c r="F28" s="177">
        <f ca="1">IF(LEN($B$7)&gt;0,"",IF(AND(MID(B$3,2,1)="內",$A28&gt;60),"---",特定活動簡易版費率表試算!AP24))</f>
        <v>966</v>
      </c>
      <c r="G28" s="181">
        <f ca="1">IF(LEN($B$7)&gt;0,"",IF(AND(MID(G$3,2,1)="內",$A28&gt;60),"---",特定活動簡易版費率表試算!AX24))</f>
        <v>402</v>
      </c>
      <c r="H28" s="162">
        <f ca="1">IF(LEN($B$7)&gt;0,"",IF(AND(MID(G$3,2,1)="內",$A28&gt;60),"---",特定活動簡易版費率表試算!BF24))</f>
        <v>483</v>
      </c>
      <c r="I28" s="162">
        <f ca="1">IF(LEN($B$7)&gt;0,"",IF(AND(MID(G$3,2,1)="內",$A28&gt;60),"---",特定活動簡易版費率表試算!BN24))</f>
        <v>483</v>
      </c>
      <c r="J28" s="162">
        <f ca="1">IF(LEN($B$7)&gt;0,"",IF(AND(MID(G$3,2,1)="內",$A28&gt;60),"---",特定活動簡易版費率表試算!BV24))</f>
        <v>483</v>
      </c>
      <c r="K28" s="163">
        <f ca="1">IF(LEN($B$7)&gt;0,"",IF(AND(MID(G$3,2,1)="內",$A28&gt;60),"---",特定活動簡易版費率表試算!CD24))</f>
        <v>765</v>
      </c>
      <c r="L28" s="172">
        <f ca="1">IF(LEN($B$7)&gt;0,"",IF(AND(MID(L$3,2,1)="內",$A28&gt;60),"---",特定活動簡易版費率表試算!CL24))</f>
        <v>1530</v>
      </c>
      <c r="M28" s="162">
        <f ca="1">IF(LEN($B$7)&gt;0,"",IF(AND(MID(L$3,2,1)="內",$A28&gt;60),"---",特定活動簡易版費率表試算!CT24))</f>
        <v>804</v>
      </c>
      <c r="N28" s="162">
        <f ca="1">IF(LEN($B$7)&gt;0,"",IF(AND(MID(L$3,2,1)="內",$A28&gt;60),"---",特定活動簡易版費率表試算!DB24))</f>
        <v>804</v>
      </c>
      <c r="O28" s="162">
        <f ca="1">IF(LEN($B$7)&gt;0,"",IF(AND(MID(L$3,2,1)="內",$A28&gt;60),"---",特定活動簡易版費率表試算!DJ24))</f>
        <v>804</v>
      </c>
      <c r="P28" s="163">
        <f ca="1">IF(LEN($B$7)&gt;0,"",IF(AND(MID(L$3,2,1)="內",$A28&gt;60),"---",特定活動簡易版費率表試算!DR24))</f>
        <v>1530</v>
      </c>
    </row>
    <row r="29" spans="1:16">
      <c r="A29" s="170">
        <v>21</v>
      </c>
      <c r="B29" s="176">
        <f ca="1">IF(LEN($B$7)&gt;0,"",IF(AND(MID(B$3,2,1)="內",$A29&gt;60),"---",特定活動簡易版費率表試算!J25))</f>
        <v>828</v>
      </c>
      <c r="C29" s="161">
        <f ca="1">IF(LEN($B$7)&gt;0,"",IF(AND(MID(B$3,2,1)="內",$A29&gt;60),"---",特定活動簡易版費率表試算!R25))</f>
        <v>524</v>
      </c>
      <c r="D29" s="161">
        <f ca="1">IF(LEN($B$7)&gt;0,"",IF(AND(MID(B$3,2,1)="內",$A29&gt;60),"---",特定活動簡易版費率表試算!Z25))</f>
        <v>1576</v>
      </c>
      <c r="E29" s="161">
        <f ca="1">IF(LEN($B$7)&gt;0,"",IF(AND(MID(B$3,2,1)="內",$A29&gt;60),"---",特定活動簡易版費率表試算!AH25))</f>
        <v>1298</v>
      </c>
      <c r="F29" s="177">
        <f ca="1">IF(LEN($B$7)&gt;0,"",IF(AND(MID(B$3,2,1)="內",$A29&gt;60),"---",特定活動簡易版費率表試算!AP25))</f>
        <v>994</v>
      </c>
      <c r="G29" s="181">
        <f ca="1">IF(LEN($B$7)&gt;0,"",IF(AND(MID(G$3,2,1)="內",$A29&gt;60),"---",特定活動簡易版費率表試算!AX25))</f>
        <v>414</v>
      </c>
      <c r="H29" s="162">
        <f ca="1">IF(LEN($B$7)&gt;0,"",IF(AND(MID(G$3,2,1)="內",$A29&gt;60),"---",特定活動簡易版費率表試算!BF25))</f>
        <v>497</v>
      </c>
      <c r="I29" s="162">
        <f ca="1">IF(LEN($B$7)&gt;0,"",IF(AND(MID(G$3,2,1)="內",$A29&gt;60),"---",特定活動簡易版費率表試算!BN25))</f>
        <v>497</v>
      </c>
      <c r="J29" s="162">
        <f ca="1">IF(LEN($B$7)&gt;0,"",IF(AND(MID(G$3,2,1)="內",$A29&gt;60),"---",特定活動簡易版費率表試算!BV25))</f>
        <v>497</v>
      </c>
      <c r="K29" s="163">
        <f ca="1">IF(LEN($B$7)&gt;0,"",IF(AND(MID(G$3,2,1)="內",$A29&gt;60),"---",特定活動簡易版費率表試算!CD25))</f>
        <v>788</v>
      </c>
      <c r="L29" s="172">
        <f ca="1">IF(LEN($B$7)&gt;0,"",IF(AND(MID(L$3,2,1)="內",$A29&gt;60),"---",特定活動簡易版費率表試算!CL25))</f>
        <v>1576</v>
      </c>
      <c r="M29" s="162">
        <f ca="1">IF(LEN($B$7)&gt;0,"",IF(AND(MID(L$3,2,1)="內",$A29&gt;60),"---",特定活動簡易版費率表試算!CT25))</f>
        <v>828</v>
      </c>
      <c r="N29" s="162">
        <f ca="1">IF(LEN($B$7)&gt;0,"",IF(AND(MID(L$3,2,1)="內",$A29&gt;60),"---",特定活動簡易版費率表試算!DB25))</f>
        <v>828</v>
      </c>
      <c r="O29" s="162">
        <f ca="1">IF(LEN($B$7)&gt;0,"",IF(AND(MID(L$3,2,1)="內",$A29&gt;60),"---",特定活動簡易版費率表試算!DJ25))</f>
        <v>828</v>
      </c>
      <c r="P29" s="163">
        <f ca="1">IF(LEN($B$7)&gt;0,"",IF(AND(MID(L$3,2,1)="內",$A29&gt;60),"---",特定活動簡易版費率表試算!DR25))</f>
        <v>1576</v>
      </c>
    </row>
    <row r="30" spans="1:16">
      <c r="A30" s="170">
        <v>22</v>
      </c>
      <c r="B30" s="176">
        <f ca="1">IF(LEN($B$7)&gt;0,"",IF(AND(MID(B$3,2,1)="內",$A30&gt;60),"---",特定活動簡易版費率表試算!J26))</f>
        <v>844</v>
      </c>
      <c r="C30" s="161">
        <f ca="1">IF(LEN($B$7)&gt;0,"",IF(AND(MID(B$3,2,1)="內",$A30&gt;60),"---",特定活動簡易版費率表試算!R26))</f>
        <v>534</v>
      </c>
      <c r="D30" s="161">
        <f ca="1">IF(LEN($B$7)&gt;0,"",IF(AND(MID(B$3,2,1)="內",$A30&gt;60),"---",特定活動簡易版費率表試算!Z26))</f>
        <v>1610</v>
      </c>
      <c r="E30" s="161">
        <f ca="1">IF(LEN($B$7)&gt;0,"",IF(AND(MID(B$3,2,1)="內",$A30&gt;60),"---",特定活動簡易版費率表試算!AH26))</f>
        <v>1326</v>
      </c>
      <c r="F30" s="177">
        <f ca="1">IF(LEN($B$7)&gt;0,"",IF(AND(MID(B$3,2,1)="內",$A30&gt;60),"---",特定活動簡易版費率表試算!AP26))</f>
        <v>1016</v>
      </c>
      <c r="G30" s="181">
        <f ca="1">IF(LEN($B$7)&gt;0,"",IF(AND(MID(G$3,2,1)="內",$A30&gt;60),"---",特定活動簡易版費率表試算!AX26))</f>
        <v>422</v>
      </c>
      <c r="H30" s="162">
        <f ca="1">IF(LEN($B$7)&gt;0,"",IF(AND(MID(G$3,2,1)="內",$A30&gt;60),"---",特定活動簡易版費率表試算!BF26))</f>
        <v>508</v>
      </c>
      <c r="I30" s="162">
        <f ca="1">IF(LEN($B$7)&gt;0,"",IF(AND(MID(G$3,2,1)="內",$A30&gt;60),"---",特定活動簡易版費率表試算!BN26))</f>
        <v>508</v>
      </c>
      <c r="J30" s="162">
        <f ca="1">IF(LEN($B$7)&gt;0,"",IF(AND(MID(G$3,2,1)="內",$A30&gt;60),"---",特定活動簡易版費率表試算!BV26))</f>
        <v>508</v>
      </c>
      <c r="K30" s="163">
        <f ca="1">IF(LEN($B$7)&gt;0,"",IF(AND(MID(G$3,2,1)="內",$A30&gt;60),"---",特定活動簡易版費率表試算!CD26))</f>
        <v>805</v>
      </c>
      <c r="L30" s="172">
        <f ca="1">IF(LEN($B$7)&gt;0,"",IF(AND(MID(L$3,2,1)="內",$A30&gt;60),"---",特定活動簡易版費率表試算!CL26))</f>
        <v>1610</v>
      </c>
      <c r="M30" s="162">
        <f ca="1">IF(LEN($B$7)&gt;0,"",IF(AND(MID(L$3,2,1)="內",$A30&gt;60),"---",特定活動簡易版費率表試算!CT26))</f>
        <v>844</v>
      </c>
      <c r="N30" s="162">
        <f ca="1">IF(LEN($B$7)&gt;0,"",IF(AND(MID(L$3,2,1)="內",$A30&gt;60),"---",特定活動簡易版費率表試算!DB26))</f>
        <v>844</v>
      </c>
      <c r="O30" s="162">
        <f ca="1">IF(LEN($B$7)&gt;0,"",IF(AND(MID(L$3,2,1)="內",$A30&gt;60),"---",特定活動簡易版費率表試算!DJ26))</f>
        <v>844</v>
      </c>
      <c r="P30" s="163">
        <f ca="1">IF(LEN($B$7)&gt;0,"",IF(AND(MID(L$3,2,1)="內",$A30&gt;60),"---",特定活動簡易版費率表試算!DR26))</f>
        <v>1610</v>
      </c>
    </row>
    <row r="31" spans="1:16">
      <c r="A31" s="170">
        <v>23</v>
      </c>
      <c r="B31" s="176">
        <f ca="1">IF(LEN($B$7)&gt;0,"",IF(AND(MID(B$3,2,1)="內",$A31&gt;60),"---",特定活動簡易版費率表試算!J27))</f>
        <v>860</v>
      </c>
      <c r="C31" s="161">
        <f ca="1">IF(LEN($B$7)&gt;0,"",IF(AND(MID(B$3,2,1)="內",$A31&gt;60),"---",特定活動簡易版費率表試算!R27))</f>
        <v>544</v>
      </c>
      <c r="D31" s="161">
        <f ca="1">IF(LEN($B$7)&gt;0,"",IF(AND(MID(B$3,2,1)="內",$A31&gt;60),"---",特定活動簡易版費率表試算!Z27))</f>
        <v>1640</v>
      </c>
      <c r="E31" s="161">
        <f ca="1">IF(LEN($B$7)&gt;0,"",IF(AND(MID(B$3,2,1)="內",$A31&gt;60),"---",特定活動簡易版費率表試算!AH27))</f>
        <v>1352</v>
      </c>
      <c r="F31" s="177">
        <f ca="1">IF(LEN($B$7)&gt;0,"",IF(AND(MID(B$3,2,1)="內",$A31&gt;60),"---",特定活動簡易版費率表試算!AP27))</f>
        <v>1036</v>
      </c>
      <c r="G31" s="181">
        <f ca="1">IF(LEN($B$7)&gt;0,"",IF(AND(MID(G$3,2,1)="內",$A31&gt;60),"---",特定活動簡易版費率表試算!AX27))</f>
        <v>430</v>
      </c>
      <c r="H31" s="162">
        <f ca="1">IF(LEN($B$7)&gt;0,"",IF(AND(MID(G$3,2,1)="內",$A31&gt;60),"---",特定活動簡易版費率表試算!BF27))</f>
        <v>518</v>
      </c>
      <c r="I31" s="162">
        <f ca="1">IF(LEN($B$7)&gt;0,"",IF(AND(MID(G$3,2,1)="內",$A31&gt;60),"---",特定活動簡易版費率表試算!BN27))</f>
        <v>518</v>
      </c>
      <c r="J31" s="162">
        <f ca="1">IF(LEN($B$7)&gt;0,"",IF(AND(MID(G$3,2,1)="內",$A31&gt;60),"---",特定活動簡易版費率表試算!BV27))</f>
        <v>518</v>
      </c>
      <c r="K31" s="163">
        <f ca="1">IF(LEN($B$7)&gt;0,"",IF(AND(MID(G$3,2,1)="內",$A31&gt;60),"---",特定活動簡易版費率表試算!CD27))</f>
        <v>820</v>
      </c>
      <c r="L31" s="172">
        <f ca="1">IF(LEN($B$7)&gt;0,"",IF(AND(MID(L$3,2,1)="內",$A31&gt;60),"---",特定活動簡易版費率表試算!CL27))</f>
        <v>1640</v>
      </c>
      <c r="M31" s="162">
        <f ca="1">IF(LEN($B$7)&gt;0,"",IF(AND(MID(L$3,2,1)="內",$A31&gt;60),"---",特定活動簡易版費率表試算!CT27))</f>
        <v>860</v>
      </c>
      <c r="N31" s="162">
        <f ca="1">IF(LEN($B$7)&gt;0,"",IF(AND(MID(L$3,2,1)="內",$A31&gt;60),"---",特定活動簡易版費率表試算!DB27))</f>
        <v>860</v>
      </c>
      <c r="O31" s="162">
        <f ca="1">IF(LEN($B$7)&gt;0,"",IF(AND(MID(L$3,2,1)="內",$A31&gt;60),"---",特定活動簡易版費率表試算!DJ27))</f>
        <v>860</v>
      </c>
      <c r="P31" s="163">
        <f ca="1">IF(LEN($B$7)&gt;0,"",IF(AND(MID(L$3,2,1)="內",$A31&gt;60),"---",特定活動簡易版費率表試算!DR27))</f>
        <v>1640</v>
      </c>
    </row>
    <row r="32" spans="1:16">
      <c r="A32" s="170">
        <v>24</v>
      </c>
      <c r="B32" s="176">
        <f ca="1">IF(LEN($B$7)&gt;0,"",IF(AND(MID(B$3,2,1)="內",$A32&gt;60),"---",特定活動簡易版費率表試算!J28))</f>
        <v>878</v>
      </c>
      <c r="C32" s="161">
        <f ca="1">IF(LEN($B$7)&gt;0,"",IF(AND(MID(B$3,2,1)="內",$A32&gt;60),"---",特定活動簡易版費率表試算!R28))</f>
        <v>556</v>
      </c>
      <c r="D32" s="161">
        <f ca="1">IF(LEN($B$7)&gt;0,"",IF(AND(MID(B$3,2,1)="內",$A32&gt;60),"---",特定活動簡易版費率表試算!Z28))</f>
        <v>1676</v>
      </c>
      <c r="E32" s="161">
        <f ca="1">IF(LEN($B$7)&gt;0,"",IF(AND(MID(B$3,2,1)="內",$A32&gt;60),"---",特定活動簡易版費率表試算!AH28))</f>
        <v>1380</v>
      </c>
      <c r="F32" s="177">
        <f ca="1">IF(LEN($B$7)&gt;0,"",IF(AND(MID(B$3,2,1)="內",$A32&gt;60),"---",特定活動簡易版費率表試算!AP28))</f>
        <v>1058</v>
      </c>
      <c r="G32" s="181">
        <f ca="1">IF(LEN($B$7)&gt;0,"",IF(AND(MID(G$3,2,1)="內",$A32&gt;60),"---",特定活動簡易版費率表試算!AX28))</f>
        <v>439</v>
      </c>
      <c r="H32" s="162">
        <f ca="1">IF(LEN($B$7)&gt;0,"",IF(AND(MID(G$3,2,1)="內",$A32&gt;60),"---",特定活動簡易版費率表試算!BF28))</f>
        <v>529</v>
      </c>
      <c r="I32" s="162">
        <f ca="1">IF(LEN($B$7)&gt;0,"",IF(AND(MID(G$3,2,1)="內",$A32&gt;60),"---",特定活動簡易版費率表試算!BN28))</f>
        <v>529</v>
      </c>
      <c r="J32" s="162">
        <f ca="1">IF(LEN($B$7)&gt;0,"",IF(AND(MID(G$3,2,1)="內",$A32&gt;60),"---",特定活動簡易版費率表試算!BV28))</f>
        <v>529</v>
      </c>
      <c r="K32" s="163">
        <f ca="1">IF(LEN($B$7)&gt;0,"",IF(AND(MID(G$3,2,1)="內",$A32&gt;60),"---",特定活動簡易版費率表試算!CD28))</f>
        <v>838</v>
      </c>
      <c r="L32" s="172">
        <f ca="1">IF(LEN($B$7)&gt;0,"",IF(AND(MID(L$3,2,1)="內",$A32&gt;60),"---",特定活動簡易版費率表試算!CL28))</f>
        <v>1676</v>
      </c>
      <c r="M32" s="162">
        <f ca="1">IF(LEN($B$7)&gt;0,"",IF(AND(MID(L$3,2,1)="內",$A32&gt;60),"---",特定活動簡易版費率表試算!CT28))</f>
        <v>878</v>
      </c>
      <c r="N32" s="162">
        <f ca="1">IF(LEN($B$7)&gt;0,"",IF(AND(MID(L$3,2,1)="內",$A32&gt;60),"---",特定活動簡易版費率表試算!DB28))</f>
        <v>878</v>
      </c>
      <c r="O32" s="162">
        <f ca="1">IF(LEN($B$7)&gt;0,"",IF(AND(MID(L$3,2,1)="內",$A32&gt;60),"---",特定活動簡易版費率表試算!DJ28))</f>
        <v>878</v>
      </c>
      <c r="P32" s="163">
        <f ca="1">IF(LEN($B$7)&gt;0,"",IF(AND(MID(L$3,2,1)="內",$A32&gt;60),"---",特定活動簡易版費率表試算!DR28))</f>
        <v>1676</v>
      </c>
    </row>
    <row r="33" spans="1:16">
      <c r="A33" s="170">
        <v>25</v>
      </c>
      <c r="B33" s="176">
        <f ca="1">IF(LEN($B$7)&gt;0,"",IF(AND(MID(B$3,2,1)="內",$A33&gt;60),"---",特定活動簡易版費率表試算!J29))</f>
        <v>894</v>
      </c>
      <c r="C33" s="161">
        <f ca="1">IF(LEN($B$7)&gt;0,"",IF(AND(MID(B$3,2,1)="內",$A33&gt;60),"---",特定活動簡易版費率表試算!R29))</f>
        <v>566</v>
      </c>
      <c r="D33" s="161">
        <f ca="1">IF(LEN($B$7)&gt;0,"",IF(AND(MID(B$3,2,1)="內",$A33&gt;60),"---",特定活動簡易版費率表試算!Z29))</f>
        <v>1704</v>
      </c>
      <c r="E33" s="161">
        <f ca="1">IF(LEN($B$7)&gt;0,"",IF(AND(MID(B$3,2,1)="內",$A33&gt;60),"---",特定活動簡易版費率表試算!AH29))</f>
        <v>1404</v>
      </c>
      <c r="F33" s="177">
        <f ca="1">IF(LEN($B$7)&gt;0,"",IF(AND(MID(B$3,2,1)="內",$A33&gt;60),"---",特定活動簡易版費率表試算!AP29))</f>
        <v>1076</v>
      </c>
      <c r="G33" s="181">
        <f ca="1">IF(LEN($B$7)&gt;0,"",IF(AND(MID(G$3,2,1)="內",$A33&gt;60),"---",特定活動簡易版費率表試算!AX29))</f>
        <v>447</v>
      </c>
      <c r="H33" s="162">
        <f ca="1">IF(LEN($B$7)&gt;0,"",IF(AND(MID(G$3,2,1)="內",$A33&gt;60),"---",特定活動簡易版費率表試算!BF29))</f>
        <v>538</v>
      </c>
      <c r="I33" s="162">
        <f ca="1">IF(LEN($B$7)&gt;0,"",IF(AND(MID(G$3,2,1)="內",$A33&gt;60),"---",特定活動簡易版費率表試算!BN29))</f>
        <v>538</v>
      </c>
      <c r="J33" s="162">
        <f ca="1">IF(LEN($B$7)&gt;0,"",IF(AND(MID(G$3,2,1)="內",$A33&gt;60),"---",特定活動簡易版費率表試算!BV29))</f>
        <v>538</v>
      </c>
      <c r="K33" s="163">
        <f ca="1">IF(LEN($B$7)&gt;0,"",IF(AND(MID(G$3,2,1)="內",$A33&gt;60),"---",特定活動簡易版費率表試算!CD29))</f>
        <v>852</v>
      </c>
      <c r="L33" s="172">
        <f ca="1">IF(LEN($B$7)&gt;0,"",IF(AND(MID(L$3,2,1)="內",$A33&gt;60),"---",特定活動簡易版費率表試算!CL29))</f>
        <v>1704</v>
      </c>
      <c r="M33" s="162">
        <f ca="1">IF(LEN($B$7)&gt;0,"",IF(AND(MID(L$3,2,1)="內",$A33&gt;60),"---",特定活動簡易版費率表試算!CT29))</f>
        <v>894</v>
      </c>
      <c r="N33" s="162">
        <f ca="1">IF(LEN($B$7)&gt;0,"",IF(AND(MID(L$3,2,1)="內",$A33&gt;60),"---",特定活動簡易版費率表試算!DB29))</f>
        <v>894</v>
      </c>
      <c r="O33" s="162">
        <f ca="1">IF(LEN($B$7)&gt;0,"",IF(AND(MID(L$3,2,1)="內",$A33&gt;60),"---",特定活動簡易版費率表試算!DJ29))</f>
        <v>894</v>
      </c>
      <c r="P33" s="163">
        <f ca="1">IF(LEN($B$7)&gt;0,"",IF(AND(MID(L$3,2,1)="內",$A33&gt;60),"---",特定活動簡易版費率表試算!DR29))</f>
        <v>1704</v>
      </c>
    </row>
    <row r="34" spans="1:16">
      <c r="A34" s="170">
        <v>26</v>
      </c>
      <c r="B34" s="176">
        <f ca="1">IF(LEN($B$7)&gt;0,"",IF(AND(MID(B$3,2,1)="內",$A34&gt;60),"---",特定活動簡易版費率表試算!J30))</f>
        <v>914</v>
      </c>
      <c r="C34" s="161">
        <f ca="1">IF(LEN($B$7)&gt;0,"",IF(AND(MID(B$3,2,1)="內",$A34&gt;60),"---",特定活動簡易版費率表試算!R30))</f>
        <v>578</v>
      </c>
      <c r="D34" s="161">
        <f ca="1">IF(LEN($B$7)&gt;0,"",IF(AND(MID(B$3,2,1)="內",$A34&gt;60),"---",特定活動簡易版費率表試算!Z30))</f>
        <v>1740</v>
      </c>
      <c r="E34" s="161">
        <f ca="1">IF(LEN($B$7)&gt;0,"",IF(AND(MID(B$3,2,1)="內",$A34&gt;60),"---",特定活動簡易版費率表試算!AH30))</f>
        <v>1434</v>
      </c>
      <c r="F34" s="177">
        <f ca="1">IF(LEN($B$7)&gt;0,"",IF(AND(MID(B$3,2,1)="內",$A34&gt;60),"---",特定活動簡易版費率表試算!AP30))</f>
        <v>1098</v>
      </c>
      <c r="G34" s="181">
        <f ca="1">IF(LEN($B$7)&gt;0,"",IF(AND(MID(G$3,2,1)="內",$A34&gt;60),"---",特定活動簡易版費率表試算!AX30))</f>
        <v>457</v>
      </c>
      <c r="H34" s="162">
        <f ca="1">IF(LEN($B$7)&gt;0,"",IF(AND(MID(G$3,2,1)="內",$A34&gt;60),"---",特定活動簡易版費率表試算!BF30))</f>
        <v>549</v>
      </c>
      <c r="I34" s="162">
        <f ca="1">IF(LEN($B$7)&gt;0,"",IF(AND(MID(G$3,2,1)="內",$A34&gt;60),"---",特定活動簡易版費率表試算!BN30))</f>
        <v>549</v>
      </c>
      <c r="J34" s="162">
        <f ca="1">IF(LEN($B$7)&gt;0,"",IF(AND(MID(G$3,2,1)="內",$A34&gt;60),"---",特定活動簡易版費率表試算!BV30))</f>
        <v>549</v>
      </c>
      <c r="K34" s="163">
        <f ca="1">IF(LEN($B$7)&gt;0,"",IF(AND(MID(G$3,2,1)="內",$A34&gt;60),"---",特定活動簡易版費率表試算!CD30))</f>
        <v>870</v>
      </c>
      <c r="L34" s="172">
        <f ca="1">IF(LEN($B$7)&gt;0,"",IF(AND(MID(L$3,2,1)="內",$A34&gt;60),"---",特定活動簡易版費率表試算!CL30))</f>
        <v>1740</v>
      </c>
      <c r="M34" s="162">
        <f ca="1">IF(LEN($B$7)&gt;0,"",IF(AND(MID(L$3,2,1)="內",$A34&gt;60),"---",特定活動簡易版費率表試算!CT30))</f>
        <v>914</v>
      </c>
      <c r="N34" s="162">
        <f ca="1">IF(LEN($B$7)&gt;0,"",IF(AND(MID(L$3,2,1)="內",$A34&gt;60),"---",特定活動簡易版費率表試算!DB30))</f>
        <v>914</v>
      </c>
      <c r="O34" s="162">
        <f ca="1">IF(LEN($B$7)&gt;0,"",IF(AND(MID(L$3,2,1)="內",$A34&gt;60),"---",特定活動簡易版費率表試算!DJ30))</f>
        <v>914</v>
      </c>
      <c r="P34" s="163">
        <f ca="1">IF(LEN($B$7)&gt;0,"",IF(AND(MID(L$3,2,1)="內",$A34&gt;60),"---",特定活動簡易版費率表試算!DR30))</f>
        <v>1740</v>
      </c>
    </row>
    <row r="35" spans="1:16">
      <c r="A35" s="170">
        <v>27</v>
      </c>
      <c r="B35" s="176">
        <f ca="1">IF(LEN($B$7)&gt;0,"",IF(AND(MID(B$3,2,1)="內",$A35&gt;60),"---",特定活動簡易版費率表試算!J31))</f>
        <v>930</v>
      </c>
      <c r="C35" s="161">
        <f ca="1">IF(LEN($B$7)&gt;0,"",IF(AND(MID(B$3,2,1)="內",$A35&gt;60),"---",特定活動簡易版費率表試算!R31))</f>
        <v>588</v>
      </c>
      <c r="D35" s="161">
        <f ca="1">IF(LEN($B$7)&gt;0,"",IF(AND(MID(B$3,2,1)="內",$A35&gt;60),"---",特定活動簡易版費率表試算!Z31))</f>
        <v>1774</v>
      </c>
      <c r="E35" s="161">
        <f ca="1">IF(LEN($B$7)&gt;0,"",IF(AND(MID(B$3,2,1)="內",$A35&gt;60),"---",特定活動簡易版費率表試算!AH31))</f>
        <v>1462</v>
      </c>
      <c r="F35" s="177">
        <f ca="1">IF(LEN($B$7)&gt;0,"",IF(AND(MID(B$3,2,1)="內",$A35&gt;60),"---",特定活動簡易版費率表試算!AP31))</f>
        <v>1120</v>
      </c>
      <c r="G35" s="181">
        <f ca="1">IF(LEN($B$7)&gt;0,"",IF(AND(MID(G$3,2,1)="內",$A35&gt;60),"---",特定活動簡易版費率表試算!AX31))</f>
        <v>465</v>
      </c>
      <c r="H35" s="162">
        <f ca="1">IF(LEN($B$7)&gt;0,"",IF(AND(MID(G$3,2,1)="內",$A35&gt;60),"---",特定活動簡易版費率表試算!BF31))</f>
        <v>560</v>
      </c>
      <c r="I35" s="162">
        <f ca="1">IF(LEN($B$7)&gt;0,"",IF(AND(MID(G$3,2,1)="內",$A35&gt;60),"---",特定活動簡易版費率表試算!BN31))</f>
        <v>560</v>
      </c>
      <c r="J35" s="162">
        <f ca="1">IF(LEN($B$7)&gt;0,"",IF(AND(MID(G$3,2,1)="內",$A35&gt;60),"---",特定活動簡易版費率表試算!BV31))</f>
        <v>560</v>
      </c>
      <c r="K35" s="163">
        <f ca="1">IF(LEN($B$7)&gt;0,"",IF(AND(MID(G$3,2,1)="內",$A35&gt;60),"---",特定活動簡易版費率表試算!CD31))</f>
        <v>887</v>
      </c>
      <c r="L35" s="172">
        <f ca="1">IF(LEN($B$7)&gt;0,"",IF(AND(MID(L$3,2,1)="內",$A35&gt;60),"---",特定活動簡易版費率表試算!CL31))</f>
        <v>1774</v>
      </c>
      <c r="M35" s="162">
        <f ca="1">IF(LEN($B$7)&gt;0,"",IF(AND(MID(L$3,2,1)="內",$A35&gt;60),"---",特定活動簡易版費率表試算!CT31))</f>
        <v>930</v>
      </c>
      <c r="N35" s="162">
        <f ca="1">IF(LEN($B$7)&gt;0,"",IF(AND(MID(L$3,2,1)="內",$A35&gt;60),"---",特定活動簡易版費率表試算!DB31))</f>
        <v>930</v>
      </c>
      <c r="O35" s="162">
        <f ca="1">IF(LEN($B$7)&gt;0,"",IF(AND(MID(L$3,2,1)="內",$A35&gt;60),"---",特定活動簡易版費率表試算!DJ31))</f>
        <v>930</v>
      </c>
      <c r="P35" s="163">
        <f ca="1">IF(LEN($B$7)&gt;0,"",IF(AND(MID(L$3,2,1)="內",$A35&gt;60),"---",特定活動簡易版費率表試算!DR31))</f>
        <v>1774</v>
      </c>
    </row>
    <row r="36" spans="1:16">
      <c r="A36" s="170">
        <v>28</v>
      </c>
      <c r="B36" s="176">
        <f ca="1">IF(LEN($B$7)&gt;0,"",IF(AND(MID(B$3,2,1)="內",$A36&gt;60),"---",特定活動簡易版費率表試算!J32))</f>
        <v>946</v>
      </c>
      <c r="C36" s="161">
        <f ca="1">IF(LEN($B$7)&gt;0,"",IF(AND(MID(B$3,2,1)="內",$A36&gt;60),"---",特定活動簡易版費率表試算!R32))</f>
        <v>598</v>
      </c>
      <c r="D36" s="161">
        <f ca="1">IF(LEN($B$7)&gt;0,"",IF(AND(MID(B$3,2,1)="內",$A36&gt;60),"---",特定活動簡易版費率表試算!Z32))</f>
        <v>1804</v>
      </c>
      <c r="E36" s="161">
        <f ca="1">IF(LEN($B$7)&gt;0,"",IF(AND(MID(B$3,2,1)="內",$A36&gt;60),"---",特定活動簡易版費率表試算!AH32))</f>
        <v>1486</v>
      </c>
      <c r="F36" s="177">
        <f ca="1">IF(LEN($B$7)&gt;0,"",IF(AND(MID(B$3,2,1)="內",$A36&gt;60),"---",特定活動簡易版費率表試算!AP32))</f>
        <v>1138</v>
      </c>
      <c r="G36" s="181">
        <f ca="1">IF(LEN($B$7)&gt;0,"",IF(AND(MID(G$3,2,1)="內",$A36&gt;60),"---",特定活動簡易版費率表試算!AX32))</f>
        <v>473</v>
      </c>
      <c r="H36" s="162">
        <f ca="1">IF(LEN($B$7)&gt;0,"",IF(AND(MID(G$3,2,1)="內",$A36&gt;60),"---",特定活動簡易版費率表試算!BF32))</f>
        <v>569</v>
      </c>
      <c r="I36" s="162">
        <f ca="1">IF(LEN($B$7)&gt;0,"",IF(AND(MID(G$3,2,1)="內",$A36&gt;60),"---",特定活動簡易版費率表試算!BN32))</f>
        <v>569</v>
      </c>
      <c r="J36" s="162">
        <f ca="1">IF(LEN($B$7)&gt;0,"",IF(AND(MID(G$3,2,1)="內",$A36&gt;60),"---",特定活動簡易版費率表試算!BV32))</f>
        <v>569</v>
      </c>
      <c r="K36" s="163">
        <f ca="1">IF(LEN($B$7)&gt;0,"",IF(AND(MID(G$3,2,1)="內",$A36&gt;60),"---",特定活動簡易版費率表試算!CD32))</f>
        <v>902</v>
      </c>
      <c r="L36" s="172">
        <f ca="1">IF(LEN($B$7)&gt;0,"",IF(AND(MID(L$3,2,1)="內",$A36&gt;60),"---",特定活動簡易版費率表試算!CL32))</f>
        <v>1804</v>
      </c>
      <c r="M36" s="162">
        <f ca="1">IF(LEN($B$7)&gt;0,"",IF(AND(MID(L$3,2,1)="內",$A36&gt;60),"---",特定活動簡易版費率表試算!CT32))</f>
        <v>946</v>
      </c>
      <c r="N36" s="162">
        <f ca="1">IF(LEN($B$7)&gt;0,"",IF(AND(MID(L$3,2,1)="內",$A36&gt;60),"---",特定活動簡易版費率表試算!DB32))</f>
        <v>946</v>
      </c>
      <c r="O36" s="162">
        <f ca="1">IF(LEN($B$7)&gt;0,"",IF(AND(MID(L$3,2,1)="內",$A36&gt;60),"---",特定活動簡易版費率表試算!DJ32))</f>
        <v>946</v>
      </c>
      <c r="P36" s="163">
        <f ca="1">IF(LEN($B$7)&gt;0,"",IF(AND(MID(L$3,2,1)="內",$A36&gt;60),"---",特定活動簡易版費率表試算!DR32))</f>
        <v>1804</v>
      </c>
    </row>
    <row r="37" spans="1:16">
      <c r="A37" s="170">
        <v>29</v>
      </c>
      <c r="B37" s="176">
        <f ca="1">IF(LEN($B$7)&gt;0,"",IF(AND(MID(B$3,2,1)="內",$A37&gt;60),"---",特定活動簡易版費率表試算!J33))</f>
        <v>964</v>
      </c>
      <c r="C37" s="161">
        <f ca="1">IF(LEN($B$7)&gt;0,"",IF(AND(MID(B$3,2,1)="內",$A37&gt;60),"---",特定活動簡易版費率表試算!R33))</f>
        <v>610</v>
      </c>
      <c r="D37" s="161">
        <f ca="1">IF(LEN($B$7)&gt;0,"",IF(AND(MID(B$3,2,1)="內",$A37&gt;60),"---",特定活動簡易版費率表試算!Z33))</f>
        <v>1838</v>
      </c>
      <c r="E37" s="161">
        <f ca="1">IF(LEN($B$7)&gt;0,"",IF(AND(MID(B$3,2,1)="內",$A37&gt;60),"---",特定活動簡易版費率表試算!AH33))</f>
        <v>1514</v>
      </c>
      <c r="F37" s="177">
        <f ca="1">IF(LEN($B$7)&gt;0,"",IF(AND(MID(B$3,2,1)="內",$A37&gt;60),"---",特定活動簡易版費率表試算!AP33))</f>
        <v>1160</v>
      </c>
      <c r="G37" s="181">
        <f ca="1">IF(LEN($B$7)&gt;0,"",IF(AND(MID(G$3,2,1)="內",$A37&gt;60),"---",特定活動簡易版費率表試算!AX33))</f>
        <v>482</v>
      </c>
      <c r="H37" s="162">
        <f ca="1">IF(LEN($B$7)&gt;0,"",IF(AND(MID(G$3,2,1)="內",$A37&gt;60),"---",特定活動簡易版費率表試算!BF33))</f>
        <v>580</v>
      </c>
      <c r="I37" s="162">
        <f ca="1">IF(LEN($B$7)&gt;0,"",IF(AND(MID(G$3,2,1)="內",$A37&gt;60),"---",特定活動簡易版費率表試算!BN33))</f>
        <v>580</v>
      </c>
      <c r="J37" s="162">
        <f ca="1">IF(LEN($B$7)&gt;0,"",IF(AND(MID(G$3,2,1)="內",$A37&gt;60),"---",特定活動簡易版費率表試算!BV33))</f>
        <v>580</v>
      </c>
      <c r="K37" s="163">
        <f ca="1">IF(LEN($B$7)&gt;0,"",IF(AND(MID(G$3,2,1)="內",$A37&gt;60),"---",特定活動簡易版費率表試算!CD33))</f>
        <v>919</v>
      </c>
      <c r="L37" s="172">
        <f ca="1">IF(LEN($B$7)&gt;0,"",IF(AND(MID(L$3,2,1)="內",$A37&gt;60),"---",特定活動簡易版費率表試算!CL33))</f>
        <v>1838</v>
      </c>
      <c r="M37" s="162">
        <f ca="1">IF(LEN($B$7)&gt;0,"",IF(AND(MID(L$3,2,1)="內",$A37&gt;60),"---",特定活動簡易版費率表試算!CT33))</f>
        <v>964</v>
      </c>
      <c r="N37" s="162">
        <f ca="1">IF(LEN($B$7)&gt;0,"",IF(AND(MID(L$3,2,1)="內",$A37&gt;60),"---",特定活動簡易版費率表試算!DB33))</f>
        <v>964</v>
      </c>
      <c r="O37" s="162">
        <f ca="1">IF(LEN($B$7)&gt;0,"",IF(AND(MID(L$3,2,1)="內",$A37&gt;60),"---",特定活動簡易版費率表試算!DJ33))</f>
        <v>964</v>
      </c>
      <c r="P37" s="163">
        <f ca="1">IF(LEN($B$7)&gt;0,"",IF(AND(MID(L$3,2,1)="內",$A37&gt;60),"---",特定活動簡易版費率表試算!DR33))</f>
        <v>1838</v>
      </c>
    </row>
    <row r="38" spans="1:16">
      <c r="A38" s="170">
        <v>30</v>
      </c>
      <c r="B38" s="176">
        <f ca="1">IF(LEN($B$7)&gt;0,"",IF(AND(MID(B$3,2,1)="內",$A38&gt;60),"---",特定活動簡易版費率表試算!J34))</f>
        <v>980</v>
      </c>
      <c r="C38" s="161">
        <f ca="1">IF(LEN($B$7)&gt;0,"",IF(AND(MID(B$3,2,1)="內",$A38&gt;60),"---",特定活動簡易版費率表試算!R34))</f>
        <v>620</v>
      </c>
      <c r="D38" s="161">
        <f ca="1">IF(LEN($B$7)&gt;0,"",IF(AND(MID(B$3,2,1)="內",$A38&gt;60),"---",特定活動簡易版費率表試算!Z34))</f>
        <v>1866</v>
      </c>
      <c r="E38" s="161">
        <f ca="1">IF(LEN($B$7)&gt;0,"",IF(AND(MID(B$3,2,1)="內",$A38&gt;60),"---",特定活動簡易版費率表試算!AH34))</f>
        <v>1538</v>
      </c>
      <c r="F38" s="177">
        <f ca="1">IF(LEN($B$7)&gt;0,"",IF(AND(MID(B$3,2,1)="內",$A38&gt;60),"---",特定活動簡易版費率表試算!AP34))</f>
        <v>1178</v>
      </c>
      <c r="G38" s="181">
        <f ca="1">IF(LEN($B$7)&gt;0,"",IF(AND(MID(G$3,2,1)="內",$A38&gt;60),"---",特定活動簡易版費率表試算!AX34))</f>
        <v>490</v>
      </c>
      <c r="H38" s="162">
        <f ca="1">IF(LEN($B$7)&gt;0,"",IF(AND(MID(G$3,2,1)="內",$A38&gt;60),"---",特定活動簡易版費率表試算!BF34))</f>
        <v>589</v>
      </c>
      <c r="I38" s="162">
        <f ca="1">IF(LEN($B$7)&gt;0,"",IF(AND(MID(G$3,2,1)="內",$A38&gt;60),"---",特定活動簡易版費率表試算!BN34))</f>
        <v>589</v>
      </c>
      <c r="J38" s="162">
        <f ca="1">IF(LEN($B$7)&gt;0,"",IF(AND(MID(G$3,2,1)="內",$A38&gt;60),"---",特定活動簡易版費率表試算!BV34))</f>
        <v>589</v>
      </c>
      <c r="K38" s="163">
        <f ca="1">IF(LEN($B$7)&gt;0,"",IF(AND(MID(G$3,2,1)="內",$A38&gt;60),"---",特定活動簡易版費率表試算!CD34))</f>
        <v>933</v>
      </c>
      <c r="L38" s="172">
        <f ca="1">IF(LEN($B$7)&gt;0,"",IF(AND(MID(L$3,2,1)="內",$A38&gt;60),"---",特定活動簡易版費率表試算!CL34))</f>
        <v>1866</v>
      </c>
      <c r="M38" s="162">
        <f ca="1">IF(LEN($B$7)&gt;0,"",IF(AND(MID(L$3,2,1)="內",$A38&gt;60),"---",特定活動簡易版費率表試算!CT34))</f>
        <v>980</v>
      </c>
      <c r="N38" s="162">
        <f ca="1">IF(LEN($B$7)&gt;0,"",IF(AND(MID(L$3,2,1)="內",$A38&gt;60),"---",特定活動簡易版費率表試算!DB34))</f>
        <v>980</v>
      </c>
      <c r="O38" s="162">
        <f ca="1">IF(LEN($B$7)&gt;0,"",IF(AND(MID(L$3,2,1)="內",$A38&gt;60),"---",特定活動簡易版費率表試算!DJ34))</f>
        <v>980</v>
      </c>
      <c r="P38" s="163">
        <f ca="1">IF(LEN($B$7)&gt;0,"",IF(AND(MID(L$3,2,1)="內",$A38&gt;60),"---",特定活動簡易版費率表試算!DR34))</f>
        <v>1866</v>
      </c>
    </row>
    <row r="39" spans="1:16">
      <c r="A39" s="170">
        <v>35</v>
      </c>
      <c r="B39" s="176">
        <f ca="1">IF(LEN($B$7)&gt;0,"",IF(AND(MID(B$3,2,1)="內",$A39&gt;60),"---",特定活動簡易版費率表試算!J35))</f>
        <v>1072</v>
      </c>
      <c r="C39" s="161">
        <f ca="1">IF(LEN($B$7)&gt;0,"",IF(AND(MID(B$3,2,1)="內",$A39&gt;60),"---",特定活動簡易版費率表試算!R35))</f>
        <v>678</v>
      </c>
      <c r="D39" s="161">
        <f ca="1">IF(LEN($B$7)&gt;0,"",IF(AND(MID(B$3,2,1)="內",$A39&gt;60),"---",特定活動簡易版費率表試算!Z35))</f>
        <v>2040</v>
      </c>
      <c r="E39" s="161">
        <f ca="1">IF(LEN($B$7)&gt;0,"",IF(AND(MID(B$3,2,1)="內",$A39&gt;60),"---",特定活動簡易版費率表試算!AH35))</f>
        <v>1682</v>
      </c>
      <c r="F39" s="177">
        <f ca="1">IF(LEN($B$7)&gt;0,"",IF(AND(MID(B$3,2,1)="內",$A39&gt;60),"---",特定活動簡易版費率表試算!AP35))</f>
        <v>1288</v>
      </c>
      <c r="G39" s="181">
        <f ca="1">IF(LEN($B$7)&gt;0,"",IF(AND(MID(G$3,2,1)="內",$A39&gt;60),"---",特定活動簡易版費率表試算!AX35))</f>
        <v>536</v>
      </c>
      <c r="H39" s="162">
        <f ca="1">IF(LEN($B$7)&gt;0,"",IF(AND(MID(G$3,2,1)="內",$A39&gt;60),"---",特定活動簡易版費率表試算!BF35))</f>
        <v>644</v>
      </c>
      <c r="I39" s="162">
        <f ca="1">IF(LEN($B$7)&gt;0,"",IF(AND(MID(G$3,2,1)="內",$A39&gt;60),"---",特定活動簡易版費率表試算!BN35))</f>
        <v>644</v>
      </c>
      <c r="J39" s="162">
        <f ca="1">IF(LEN($B$7)&gt;0,"",IF(AND(MID(G$3,2,1)="內",$A39&gt;60),"---",特定活動簡易版費率表試算!BV35))</f>
        <v>644</v>
      </c>
      <c r="K39" s="163">
        <f ca="1">IF(LEN($B$7)&gt;0,"",IF(AND(MID(G$3,2,1)="內",$A39&gt;60),"---",特定活動簡易版費率表試算!CD35))</f>
        <v>1020</v>
      </c>
      <c r="L39" s="172">
        <f ca="1">IF(LEN($B$7)&gt;0,"",IF(AND(MID(L$3,2,1)="內",$A39&gt;60),"---",特定活動簡易版費率表試算!CL35))</f>
        <v>2040</v>
      </c>
      <c r="M39" s="162">
        <f ca="1">IF(LEN($B$7)&gt;0,"",IF(AND(MID(L$3,2,1)="內",$A39&gt;60),"---",特定活動簡易版費率表試算!CT35))</f>
        <v>1072</v>
      </c>
      <c r="N39" s="162">
        <f ca="1">IF(LEN($B$7)&gt;0,"",IF(AND(MID(L$3,2,1)="內",$A39&gt;60),"---",特定活動簡易版費率表試算!DB35))</f>
        <v>1072</v>
      </c>
      <c r="O39" s="162">
        <f ca="1">IF(LEN($B$7)&gt;0,"",IF(AND(MID(L$3,2,1)="內",$A39&gt;60),"---",特定活動簡易版費率表試算!DJ35))</f>
        <v>1072</v>
      </c>
      <c r="P39" s="163">
        <f ca="1">IF(LEN($B$7)&gt;0,"",IF(AND(MID(L$3,2,1)="內",$A39&gt;60),"---",特定活動簡易版費率表試算!DR35))</f>
        <v>2040</v>
      </c>
    </row>
    <row r="40" spans="1:16">
      <c r="A40" s="170">
        <v>40</v>
      </c>
      <c r="B40" s="176">
        <f ca="1">IF(LEN($B$7)&gt;0,"",IF(AND(MID(B$3,2,1)="內",$A40&gt;60),"---",特定活動簡易版費率表試算!J36))</f>
        <v>1160</v>
      </c>
      <c r="C40" s="161">
        <f ca="1">IF(LEN($B$7)&gt;0,"",IF(AND(MID(B$3,2,1)="內",$A40&gt;60),"---",特定活動簡易版費率表試算!R36))</f>
        <v>734</v>
      </c>
      <c r="D40" s="161">
        <f ca="1">IF(LEN($B$7)&gt;0,"",IF(AND(MID(B$3,2,1)="內",$A40&gt;60),"---",特定活動簡易版費率表試算!Z36))</f>
        <v>2212</v>
      </c>
      <c r="E40" s="161">
        <f ca="1">IF(LEN($B$7)&gt;0,"",IF(AND(MID(B$3,2,1)="內",$A40&gt;60),"---",特定活動簡易版費率表試算!AH36))</f>
        <v>1822</v>
      </c>
      <c r="F40" s="177">
        <f ca="1">IF(LEN($B$7)&gt;0,"",IF(AND(MID(B$3,2,1)="內",$A40&gt;60),"---",特定活動簡易版費率表試算!AP36))</f>
        <v>1396</v>
      </c>
      <c r="G40" s="181">
        <f ca="1">IF(LEN($B$7)&gt;0,"",IF(AND(MID(G$3,2,1)="內",$A40&gt;60),"---",特定活動簡易版費率表試算!AX36))</f>
        <v>580</v>
      </c>
      <c r="H40" s="162">
        <f ca="1">IF(LEN($B$7)&gt;0,"",IF(AND(MID(G$3,2,1)="內",$A40&gt;60),"---",特定活動簡易版費率表試算!BF36))</f>
        <v>698</v>
      </c>
      <c r="I40" s="162">
        <f ca="1">IF(LEN($B$7)&gt;0,"",IF(AND(MID(G$3,2,1)="內",$A40&gt;60),"---",特定活動簡易版費率表試算!BN36))</f>
        <v>698</v>
      </c>
      <c r="J40" s="162">
        <f ca="1">IF(LEN($B$7)&gt;0,"",IF(AND(MID(G$3,2,1)="內",$A40&gt;60),"---",特定活動簡易版費率表試算!BV36))</f>
        <v>698</v>
      </c>
      <c r="K40" s="163">
        <f ca="1">IF(LEN($B$7)&gt;0,"",IF(AND(MID(G$3,2,1)="內",$A40&gt;60),"---",特定活動簡易版費率表試算!CD36))</f>
        <v>1106</v>
      </c>
      <c r="L40" s="172">
        <f ca="1">IF(LEN($B$7)&gt;0,"",IF(AND(MID(L$3,2,1)="內",$A40&gt;60),"---",特定活動簡易版費率表試算!CL36))</f>
        <v>2212</v>
      </c>
      <c r="M40" s="162">
        <f ca="1">IF(LEN($B$7)&gt;0,"",IF(AND(MID(L$3,2,1)="內",$A40&gt;60),"---",特定活動簡易版費率表試算!CT36))</f>
        <v>1160</v>
      </c>
      <c r="N40" s="162">
        <f ca="1">IF(LEN($B$7)&gt;0,"",IF(AND(MID(L$3,2,1)="內",$A40&gt;60),"---",特定活動簡易版費率表試算!DB36))</f>
        <v>1160</v>
      </c>
      <c r="O40" s="162">
        <f ca="1">IF(LEN($B$7)&gt;0,"",IF(AND(MID(L$3,2,1)="內",$A40&gt;60),"---",特定活動簡易版費率表試算!DJ36))</f>
        <v>1160</v>
      </c>
      <c r="P40" s="163">
        <f ca="1">IF(LEN($B$7)&gt;0,"",IF(AND(MID(L$3,2,1)="內",$A40&gt;60),"---",特定活動簡易版費率表試算!DR36))</f>
        <v>2212</v>
      </c>
    </row>
    <row r="41" spans="1:16">
      <c r="A41" s="170">
        <v>45</v>
      </c>
      <c r="B41" s="176">
        <f ca="1">IF(LEN($B$7)&gt;0,"",IF(AND(MID(B$3,2,1)="內",$A41&gt;60),"---",特定活動簡易版費率表試算!J37))</f>
        <v>1252</v>
      </c>
      <c r="C41" s="161">
        <f ca="1">IF(LEN($B$7)&gt;0,"",IF(AND(MID(B$3,2,1)="內",$A41&gt;60),"---",特定活動簡易版費率表試算!R37))</f>
        <v>792</v>
      </c>
      <c r="D41" s="161">
        <f ca="1">IF(LEN($B$7)&gt;0,"",IF(AND(MID(B$3,2,1)="內",$A41&gt;60),"---",特定活動簡易版費率表試算!Z37))</f>
        <v>2386</v>
      </c>
      <c r="E41" s="161">
        <f ca="1">IF(LEN($B$7)&gt;0,"",IF(AND(MID(B$3,2,1)="內",$A41&gt;60),"---",特定活動簡易版費率表試算!AH37))</f>
        <v>1966</v>
      </c>
      <c r="F41" s="177">
        <f ca="1">IF(LEN($B$7)&gt;0,"",IF(AND(MID(B$3,2,1)="內",$A41&gt;60),"---",特定活動簡易版費率表試算!AP37))</f>
        <v>1506</v>
      </c>
      <c r="G41" s="181">
        <f ca="1">IF(LEN($B$7)&gt;0,"",IF(AND(MID(G$3,2,1)="內",$A41&gt;60),"---",特定活動簡易版費率表試算!AX37))</f>
        <v>626</v>
      </c>
      <c r="H41" s="162">
        <f ca="1">IF(LEN($B$7)&gt;0,"",IF(AND(MID(G$3,2,1)="內",$A41&gt;60),"---",特定活動簡易版費率表試算!BF37))</f>
        <v>753</v>
      </c>
      <c r="I41" s="162">
        <f ca="1">IF(LEN($B$7)&gt;0,"",IF(AND(MID(G$3,2,1)="內",$A41&gt;60),"---",特定活動簡易版費率表試算!BN37))</f>
        <v>753</v>
      </c>
      <c r="J41" s="162">
        <f ca="1">IF(LEN($B$7)&gt;0,"",IF(AND(MID(G$3,2,1)="內",$A41&gt;60),"---",特定活動簡易版費率表試算!BV37))</f>
        <v>753</v>
      </c>
      <c r="K41" s="163">
        <f ca="1">IF(LEN($B$7)&gt;0,"",IF(AND(MID(G$3,2,1)="內",$A41&gt;60),"---",特定活動簡易版費率表試算!CD37))</f>
        <v>1193</v>
      </c>
      <c r="L41" s="172">
        <f ca="1">IF(LEN($B$7)&gt;0,"",IF(AND(MID(L$3,2,1)="內",$A41&gt;60),"---",特定活動簡易版費率表試算!CL37))</f>
        <v>2386</v>
      </c>
      <c r="M41" s="162">
        <f ca="1">IF(LEN($B$7)&gt;0,"",IF(AND(MID(L$3,2,1)="內",$A41&gt;60),"---",特定活動簡易版費率表試算!CT37))</f>
        <v>1252</v>
      </c>
      <c r="N41" s="162">
        <f ca="1">IF(LEN($B$7)&gt;0,"",IF(AND(MID(L$3,2,1)="內",$A41&gt;60),"---",特定活動簡易版費率表試算!DB37))</f>
        <v>1252</v>
      </c>
      <c r="O41" s="162">
        <f ca="1">IF(LEN($B$7)&gt;0,"",IF(AND(MID(L$3,2,1)="內",$A41&gt;60),"---",特定活動簡易版費率表試算!DJ37))</f>
        <v>1252</v>
      </c>
      <c r="P41" s="163">
        <f ca="1">IF(LEN($B$7)&gt;0,"",IF(AND(MID(L$3,2,1)="內",$A41&gt;60),"---",特定活動簡易版費率表試算!DR37))</f>
        <v>2386</v>
      </c>
    </row>
    <row r="42" spans="1:16">
      <c r="A42" s="170">
        <v>50</v>
      </c>
      <c r="B42" s="176">
        <f ca="1">IF(LEN($B$7)&gt;0,"",IF(AND(MID(B$3,2,1)="內",$A42&gt;60),"---",特定活動簡易版費率表試算!J38))</f>
        <v>1346</v>
      </c>
      <c r="C42" s="161">
        <f ca="1">IF(LEN($B$7)&gt;0,"",IF(AND(MID(B$3,2,1)="內",$A42&gt;60),"---",特定活動簡易版費率表試算!R38))</f>
        <v>852</v>
      </c>
      <c r="D42" s="161">
        <f ca="1">IF(LEN($B$7)&gt;0,"",IF(AND(MID(B$3,2,1)="內",$A42&gt;60),"---",特定活動簡易版費率表試算!Z38))</f>
        <v>2564</v>
      </c>
      <c r="E42" s="161">
        <f ca="1">IF(LEN($B$7)&gt;0,"",IF(AND(MID(B$3,2,1)="內",$A42&gt;60),"---",特定活動簡易版費率表試算!AH38))</f>
        <v>2112</v>
      </c>
      <c r="F42" s="177">
        <f ca="1">IF(LEN($B$7)&gt;0,"",IF(AND(MID(B$3,2,1)="內",$A42&gt;60),"---",特定活動簡易版費率表試算!AP38))</f>
        <v>1618</v>
      </c>
      <c r="G42" s="181">
        <f ca="1">IF(LEN($B$7)&gt;0,"",IF(AND(MID(G$3,2,1)="內",$A42&gt;60),"---",特定活動簡易版費率表試算!AX38))</f>
        <v>673</v>
      </c>
      <c r="H42" s="162">
        <f ca="1">IF(LEN($B$7)&gt;0,"",IF(AND(MID(G$3,2,1)="內",$A42&gt;60),"---",特定活動簡易版費率表試算!BF38))</f>
        <v>809</v>
      </c>
      <c r="I42" s="162">
        <f ca="1">IF(LEN($B$7)&gt;0,"",IF(AND(MID(G$3,2,1)="內",$A42&gt;60),"---",特定活動簡易版費率表試算!BN38))</f>
        <v>809</v>
      </c>
      <c r="J42" s="162">
        <f ca="1">IF(LEN($B$7)&gt;0,"",IF(AND(MID(G$3,2,1)="內",$A42&gt;60),"---",特定活動簡易版費率表試算!BV38))</f>
        <v>809</v>
      </c>
      <c r="K42" s="163">
        <f ca="1">IF(LEN($B$7)&gt;0,"",IF(AND(MID(G$3,2,1)="內",$A42&gt;60),"---",特定活動簡易版費率表試算!CD38))</f>
        <v>1282</v>
      </c>
      <c r="L42" s="172">
        <f ca="1">IF(LEN($B$7)&gt;0,"",IF(AND(MID(L$3,2,1)="內",$A42&gt;60),"---",特定活動簡易版費率表試算!CL38))</f>
        <v>2564</v>
      </c>
      <c r="M42" s="162">
        <f ca="1">IF(LEN($B$7)&gt;0,"",IF(AND(MID(L$3,2,1)="內",$A42&gt;60),"---",特定活動簡易版費率表試算!CT38))</f>
        <v>1346</v>
      </c>
      <c r="N42" s="162">
        <f ca="1">IF(LEN($B$7)&gt;0,"",IF(AND(MID(L$3,2,1)="內",$A42&gt;60),"---",特定活動簡易版費率表試算!DB38))</f>
        <v>1346</v>
      </c>
      <c r="O42" s="162">
        <f ca="1">IF(LEN($B$7)&gt;0,"",IF(AND(MID(L$3,2,1)="內",$A42&gt;60),"---",特定活動簡易版費率表試算!DJ38))</f>
        <v>1346</v>
      </c>
      <c r="P42" s="163">
        <f ca="1">IF(LEN($B$7)&gt;0,"",IF(AND(MID(L$3,2,1)="內",$A42&gt;60),"---",特定活動簡易版費率表試算!DR38))</f>
        <v>2564</v>
      </c>
    </row>
    <row r="43" spans="1:16">
      <c r="A43" s="170">
        <v>55</v>
      </c>
      <c r="B43" s="176">
        <f ca="1">IF(LEN($B$7)&gt;0,"",IF(AND(MID(B$3,2,1)="內",$A43&gt;60),"---",特定活動簡易版費率表試算!J39))</f>
        <v>1438</v>
      </c>
      <c r="C43" s="161">
        <f ca="1">IF(LEN($B$7)&gt;0,"",IF(AND(MID(B$3,2,1)="內",$A43&gt;60),"---",特定活動簡易版費率表試算!R39))</f>
        <v>910</v>
      </c>
      <c r="D43" s="161">
        <f ca="1">IF(LEN($B$7)&gt;0,"",IF(AND(MID(B$3,2,1)="內",$A43&gt;60),"---",特定活動簡易版費率表試算!Z39))</f>
        <v>2742</v>
      </c>
      <c r="E43" s="161">
        <f ca="1">IF(LEN($B$7)&gt;0,"",IF(AND(MID(B$3,2,1)="內",$A43&gt;60),"---",特定活動簡易版費率表試算!AH39))</f>
        <v>2258</v>
      </c>
      <c r="F43" s="177">
        <f ca="1">IF(LEN($B$7)&gt;0,"",IF(AND(MID(B$3,2,1)="內",$A43&gt;60),"---",特定活動簡易版費率表試算!AP39))</f>
        <v>1730</v>
      </c>
      <c r="G43" s="181">
        <f ca="1">IF(LEN($B$7)&gt;0,"",IF(AND(MID(G$3,2,1)="內",$A43&gt;60),"---",特定活動簡易版費率表試算!AX39))</f>
        <v>719</v>
      </c>
      <c r="H43" s="162">
        <f ca="1">IF(LEN($B$7)&gt;0,"",IF(AND(MID(G$3,2,1)="內",$A43&gt;60),"---",特定活動簡易版費率表試算!BF39))</f>
        <v>865</v>
      </c>
      <c r="I43" s="162">
        <f ca="1">IF(LEN($B$7)&gt;0,"",IF(AND(MID(G$3,2,1)="內",$A43&gt;60),"---",特定活動簡易版費率表試算!BN39))</f>
        <v>865</v>
      </c>
      <c r="J43" s="162">
        <f ca="1">IF(LEN($B$7)&gt;0,"",IF(AND(MID(G$3,2,1)="內",$A43&gt;60),"---",特定活動簡易版費率表試算!BV39))</f>
        <v>865</v>
      </c>
      <c r="K43" s="163">
        <f ca="1">IF(LEN($B$7)&gt;0,"",IF(AND(MID(G$3,2,1)="內",$A43&gt;60),"---",特定活動簡易版費率表試算!CD39))</f>
        <v>1371</v>
      </c>
      <c r="L43" s="172">
        <f ca="1">IF(LEN($B$7)&gt;0,"",IF(AND(MID(L$3,2,1)="內",$A43&gt;60),"---",特定活動簡易版費率表試算!CL39))</f>
        <v>2742</v>
      </c>
      <c r="M43" s="162">
        <f ca="1">IF(LEN($B$7)&gt;0,"",IF(AND(MID(L$3,2,1)="內",$A43&gt;60),"---",特定活動簡易版費率表試算!CT39))</f>
        <v>1438</v>
      </c>
      <c r="N43" s="162">
        <f ca="1">IF(LEN($B$7)&gt;0,"",IF(AND(MID(L$3,2,1)="內",$A43&gt;60),"---",特定活動簡易版費率表試算!DB39))</f>
        <v>1438</v>
      </c>
      <c r="O43" s="162">
        <f ca="1">IF(LEN($B$7)&gt;0,"",IF(AND(MID(L$3,2,1)="內",$A43&gt;60),"---",特定活動簡易版費率表試算!DJ39))</f>
        <v>1438</v>
      </c>
      <c r="P43" s="163">
        <f ca="1">IF(LEN($B$7)&gt;0,"",IF(AND(MID(L$3,2,1)="內",$A43&gt;60),"---",特定活動簡易版費率表試算!DR39))</f>
        <v>2742</v>
      </c>
    </row>
    <row r="44" spans="1:16">
      <c r="A44" s="170">
        <v>60</v>
      </c>
      <c r="B44" s="176">
        <f ca="1">IF(LEN($B$7)&gt;0,"",IF(AND(MID(B$3,2,1)="內",$A44&gt;60),"---",特定活動簡易版費率表試算!J40))</f>
        <v>1532</v>
      </c>
      <c r="C44" s="161">
        <f ca="1">IF(LEN($B$7)&gt;0,"",IF(AND(MID(B$3,2,1)="內",$A44&gt;60),"---",特定活動簡易版費率表試算!R40))</f>
        <v>970</v>
      </c>
      <c r="D44" s="161">
        <f ca="1">IF(LEN($B$7)&gt;0,"",IF(AND(MID(B$3,2,1)="內",$A44&gt;60),"---",特定活動簡易版費率表試算!Z40))</f>
        <v>2918</v>
      </c>
      <c r="E44" s="161">
        <f ca="1">IF(LEN($B$7)&gt;0,"",IF(AND(MID(B$3,2,1)="內",$A44&gt;60),"---",特定活動簡易版費率表試算!AH40))</f>
        <v>2404</v>
      </c>
      <c r="F44" s="177">
        <f ca="1">IF(LEN($B$7)&gt;0,"",IF(AND(MID(B$3,2,1)="內",$A44&gt;60),"---",特定活動簡易版費率表試算!AP40))</f>
        <v>1842</v>
      </c>
      <c r="G44" s="181">
        <f ca="1">IF(LEN($B$7)&gt;0,"",IF(AND(MID(G$3,2,1)="內",$A44&gt;60),"---",特定活動簡易版費率表試算!AX40))</f>
        <v>766</v>
      </c>
      <c r="H44" s="162">
        <f ca="1">IF(LEN($B$7)&gt;0,"",IF(AND(MID(G$3,2,1)="內",$A44&gt;60),"---",特定活動簡易版費率表試算!BF40))</f>
        <v>921</v>
      </c>
      <c r="I44" s="162">
        <f ca="1">IF(LEN($B$7)&gt;0,"",IF(AND(MID(G$3,2,1)="內",$A44&gt;60),"---",特定活動簡易版費率表試算!BN40))</f>
        <v>921</v>
      </c>
      <c r="J44" s="162">
        <f ca="1">IF(LEN($B$7)&gt;0,"",IF(AND(MID(G$3,2,1)="內",$A44&gt;60),"---",特定活動簡易版費率表試算!BV40))</f>
        <v>921</v>
      </c>
      <c r="K44" s="163">
        <f ca="1">IF(LEN($B$7)&gt;0,"",IF(AND(MID(G$3,2,1)="內",$A44&gt;60),"---",特定活動簡易版費率表試算!CD40))</f>
        <v>1459</v>
      </c>
      <c r="L44" s="172">
        <f ca="1">IF(LEN($B$7)&gt;0,"",IF(AND(MID(L$3,2,1)="內",$A44&gt;60),"---",特定活動簡易版費率表試算!CL40))</f>
        <v>2918</v>
      </c>
      <c r="M44" s="162">
        <f ca="1">IF(LEN($B$7)&gt;0,"",IF(AND(MID(L$3,2,1)="內",$A44&gt;60),"---",特定活動簡易版費率表試算!CT40))</f>
        <v>1532</v>
      </c>
      <c r="N44" s="162">
        <f ca="1">IF(LEN($B$7)&gt;0,"",IF(AND(MID(L$3,2,1)="內",$A44&gt;60),"---",特定活動簡易版費率表試算!DB40))</f>
        <v>1532</v>
      </c>
      <c r="O44" s="162">
        <f ca="1">IF(LEN($B$7)&gt;0,"",IF(AND(MID(L$3,2,1)="內",$A44&gt;60),"---",特定活動簡易版費率表試算!DJ40))</f>
        <v>1532</v>
      </c>
      <c r="P44" s="163">
        <f ca="1">IF(LEN($B$7)&gt;0,"",IF(AND(MID(L$3,2,1)="內",$A44&gt;60),"---",特定活動簡易版費率表試算!DR40))</f>
        <v>2918</v>
      </c>
    </row>
    <row r="45" spans="1:16">
      <c r="A45" s="170">
        <v>70</v>
      </c>
      <c r="B45" s="176" t="str">
        <f ca="1">IF(LEN($B$7)&gt;0,"",IF(AND(MID(B$3,2,1)="內",$A45&gt;60),"---",特定活動簡易版費率表試算!J41))</f>
        <v>---</v>
      </c>
      <c r="C45" s="161" t="str">
        <f ca="1">IF(LEN($B$7)&gt;0,"",IF(AND(MID(B$3,2,1)="內",$A45&gt;60),"---",特定活動簡易版費率表試算!R41))</f>
        <v>---</v>
      </c>
      <c r="D45" s="161" t="str">
        <f ca="1">IF(LEN($B$7)&gt;0,"",IF(AND(MID(B$3,2,1)="內",$A45&gt;60),"---",特定活動簡易版費率表試算!Z41))</f>
        <v>---</v>
      </c>
      <c r="E45" s="161" t="str">
        <f ca="1">IF(LEN($B$7)&gt;0,"",IF(AND(MID(B$3,2,1)="內",$A45&gt;60),"---",特定活動簡易版費率表試算!AH41))</f>
        <v>---</v>
      </c>
      <c r="F45" s="177" t="str">
        <f ca="1">IF(LEN($B$7)&gt;0,"",IF(AND(MID(B$3,2,1)="內",$A45&gt;60),"---",特定活動簡易版費率表試算!AP41))</f>
        <v>---</v>
      </c>
      <c r="G45" s="181">
        <f ca="1">IF(LEN($B$7)&gt;0,"",IF(AND(MID(G$3,2,1)="內",$A45&gt;60),"---",特定活動簡易版費率表試算!AX41))</f>
        <v>827</v>
      </c>
      <c r="H45" s="162">
        <f ca="1">IF(LEN($B$7)&gt;0,"",IF(AND(MID(G$3,2,1)="內",$A45&gt;60),"---",特定活動簡易版費率表試算!BF41))</f>
        <v>995</v>
      </c>
      <c r="I45" s="162">
        <f ca="1">IF(LEN($B$7)&gt;0,"",IF(AND(MID(G$3,2,1)="內",$A45&gt;60),"---",特定活動簡易版費率表試算!BN41))</f>
        <v>995</v>
      </c>
      <c r="J45" s="162">
        <f ca="1">IF(LEN($B$7)&gt;0,"",IF(AND(MID(G$3,2,1)="內",$A45&gt;60),"---",特定活動簡易版費率表試算!BV41))</f>
        <v>995</v>
      </c>
      <c r="K45" s="163">
        <f ca="1">IF(LEN($B$7)&gt;0,"",IF(AND(MID(G$3,2,1)="內",$A45&gt;60),"---",特定活動簡易版費率表試算!CD41))</f>
        <v>1576</v>
      </c>
      <c r="L45" s="172" t="str">
        <f ca="1">IF(LEN($B$7)&gt;0,"",IF(AND(MID(L$3,2,1)="內",$A45&gt;60),"---",特定活動簡易版費率表試算!CL41))</f>
        <v>---</v>
      </c>
      <c r="M45" s="162" t="str">
        <f ca="1">IF(LEN($B$7)&gt;0,"",IF(AND(MID(L$3,2,1)="內",$A45&gt;60),"---",特定活動簡易版費率表試算!CT41))</f>
        <v>---</v>
      </c>
      <c r="N45" s="162" t="str">
        <f ca="1">IF(LEN($B$7)&gt;0,"",IF(AND(MID(L$3,2,1)="內",$A45&gt;60),"---",特定活動簡易版費率表試算!DB41))</f>
        <v>---</v>
      </c>
      <c r="O45" s="162" t="str">
        <f ca="1">IF(LEN($B$7)&gt;0,"",IF(AND(MID(L$3,2,1)="內",$A45&gt;60),"---",特定活動簡易版費率表試算!DJ41))</f>
        <v>---</v>
      </c>
      <c r="P45" s="163" t="str">
        <f ca="1">IF(LEN($B$7)&gt;0,"",IF(AND(MID(L$3,2,1)="內",$A45&gt;60),"---",特定活動簡易版費率表試算!DR41))</f>
        <v>---</v>
      </c>
    </row>
    <row r="46" spans="1:16">
      <c r="A46" s="170">
        <v>80</v>
      </c>
      <c r="B46" s="176" t="str">
        <f ca="1">IF(LEN($B$7)&gt;0,"",IF(AND(MID(B$3,2,1)="內",$A46&gt;60),"---",特定活動簡易版費率表試算!J42))</f>
        <v>---</v>
      </c>
      <c r="C46" s="161" t="str">
        <f ca="1">IF(LEN($B$7)&gt;0,"",IF(AND(MID(B$3,2,1)="內",$A46&gt;60),"---",特定活動簡易版費率表試算!R42))</f>
        <v>---</v>
      </c>
      <c r="D46" s="161" t="str">
        <f ca="1">IF(LEN($B$7)&gt;0,"",IF(AND(MID(B$3,2,1)="內",$A46&gt;60),"---",特定活動簡易版費率表試算!Z42))</f>
        <v>---</v>
      </c>
      <c r="E46" s="161" t="str">
        <f ca="1">IF(LEN($B$7)&gt;0,"",IF(AND(MID(B$3,2,1)="內",$A46&gt;60),"---",特定活動簡易版費率表試算!AH42))</f>
        <v>---</v>
      </c>
      <c r="F46" s="177" t="str">
        <f ca="1">IF(LEN($B$7)&gt;0,"",IF(AND(MID(B$3,2,1)="內",$A46&gt;60),"---",特定活動簡易版費率表試算!AP42))</f>
        <v>---</v>
      </c>
      <c r="G46" s="181">
        <f ca="1">IF(LEN($B$7)&gt;0,"",IF(AND(MID(G$3,2,1)="內",$A46&gt;60),"---",特定活動簡易版費率表試算!AX42))</f>
        <v>887</v>
      </c>
      <c r="H46" s="162">
        <f ca="1">IF(LEN($B$7)&gt;0,"",IF(AND(MID(G$3,2,1)="內",$A46&gt;60),"---",特定活動簡易版費率表試算!BF42))</f>
        <v>1066</v>
      </c>
      <c r="I46" s="162">
        <f ca="1">IF(LEN($B$7)&gt;0,"",IF(AND(MID(G$3,2,1)="內",$A46&gt;60),"---",特定活動簡易版費率表試算!BN42))</f>
        <v>1066</v>
      </c>
      <c r="J46" s="162">
        <f ca="1">IF(LEN($B$7)&gt;0,"",IF(AND(MID(G$3,2,1)="內",$A46&gt;60),"---",特定活動簡易版費率表試算!BV42))</f>
        <v>1066</v>
      </c>
      <c r="K46" s="163">
        <f ca="1">IF(LEN($B$7)&gt;0,"",IF(AND(MID(G$3,2,1)="內",$A46&gt;60),"---",特定活動簡易版費率表試算!CD42))</f>
        <v>1689</v>
      </c>
      <c r="L46" s="172" t="str">
        <f ca="1">IF(LEN($B$7)&gt;0,"",IF(AND(MID(L$3,2,1)="內",$A46&gt;60),"---",特定活動簡易版費率表試算!CL42))</f>
        <v>---</v>
      </c>
      <c r="M46" s="162" t="str">
        <f ca="1">IF(LEN($B$7)&gt;0,"",IF(AND(MID(L$3,2,1)="內",$A46&gt;60),"---",特定活動簡易版費率表試算!CT42))</f>
        <v>---</v>
      </c>
      <c r="N46" s="162" t="str">
        <f ca="1">IF(LEN($B$7)&gt;0,"",IF(AND(MID(L$3,2,1)="內",$A46&gt;60),"---",特定活動簡易版費率表試算!DB42))</f>
        <v>---</v>
      </c>
      <c r="O46" s="162" t="str">
        <f ca="1">IF(LEN($B$7)&gt;0,"",IF(AND(MID(L$3,2,1)="內",$A46&gt;60),"---",特定活動簡易版費率表試算!DJ42))</f>
        <v>---</v>
      </c>
      <c r="P46" s="163" t="str">
        <f ca="1">IF(LEN($B$7)&gt;0,"",IF(AND(MID(L$3,2,1)="內",$A46&gt;60),"---",特定活動簡易版費率表試算!DR42))</f>
        <v>---</v>
      </c>
    </row>
    <row r="47" spans="1:16">
      <c r="A47" s="170">
        <v>90</v>
      </c>
      <c r="B47" s="176" t="str">
        <f ca="1">IF(LEN($B$7)&gt;0,"",IF(AND(MID(B$3,2,1)="內",$A47&gt;60),"---",特定活動簡易版費率表試算!J43))</f>
        <v>---</v>
      </c>
      <c r="C47" s="161" t="str">
        <f ca="1">IF(LEN($B$7)&gt;0,"",IF(AND(MID(B$3,2,1)="內",$A47&gt;60),"---",特定活動簡易版費率表試算!R43))</f>
        <v>---</v>
      </c>
      <c r="D47" s="161" t="str">
        <f ca="1">IF(LEN($B$7)&gt;0,"",IF(AND(MID(B$3,2,1)="內",$A47&gt;60),"---",特定活動簡易版費率表試算!Z43))</f>
        <v>---</v>
      </c>
      <c r="E47" s="161" t="str">
        <f ca="1">IF(LEN($B$7)&gt;0,"",IF(AND(MID(B$3,2,1)="內",$A47&gt;60),"---",特定活動簡易版費率表試算!AH43))</f>
        <v>---</v>
      </c>
      <c r="F47" s="177" t="str">
        <f ca="1">IF(LEN($B$7)&gt;0,"",IF(AND(MID(B$3,2,1)="內",$A47&gt;60),"---",特定活動簡易版費率表試算!AP43))</f>
        <v>---</v>
      </c>
      <c r="G47" s="181">
        <f ca="1">IF(LEN($B$7)&gt;0,"",IF(AND(MID(G$3,2,1)="內",$A47&gt;60),"---",特定活動簡易版費率表試算!AX43))</f>
        <v>947</v>
      </c>
      <c r="H47" s="162">
        <f ca="1">IF(LEN($B$7)&gt;0,"",IF(AND(MID(G$3,2,1)="內",$A47&gt;60),"---",特定活動簡易版費率表試算!BF43))</f>
        <v>1140</v>
      </c>
      <c r="I47" s="162">
        <f ca="1">IF(LEN($B$7)&gt;0,"",IF(AND(MID(G$3,2,1)="內",$A47&gt;60),"---",特定活動簡易版費率表試算!BN43))</f>
        <v>1140</v>
      </c>
      <c r="J47" s="162">
        <f ca="1">IF(LEN($B$7)&gt;0,"",IF(AND(MID(G$3,2,1)="內",$A47&gt;60),"---",特定活動簡易版費率表試算!BV43))</f>
        <v>1140</v>
      </c>
      <c r="K47" s="163">
        <f ca="1">IF(LEN($B$7)&gt;0,"",IF(AND(MID(G$3,2,1)="內",$A47&gt;60),"---",特定活動簡易版費率表試算!CD43))</f>
        <v>1806</v>
      </c>
      <c r="L47" s="172" t="str">
        <f ca="1">IF(LEN($B$7)&gt;0,"",IF(AND(MID(L$3,2,1)="內",$A47&gt;60),"---",特定活動簡易版費率表試算!CL43))</f>
        <v>---</v>
      </c>
      <c r="M47" s="162" t="str">
        <f ca="1">IF(LEN($B$7)&gt;0,"",IF(AND(MID(L$3,2,1)="內",$A47&gt;60),"---",特定活動簡易版費率表試算!CT43))</f>
        <v>---</v>
      </c>
      <c r="N47" s="162" t="str">
        <f ca="1">IF(LEN($B$7)&gt;0,"",IF(AND(MID(L$3,2,1)="內",$A47&gt;60),"---",特定活動簡易版費率表試算!DB43))</f>
        <v>---</v>
      </c>
      <c r="O47" s="162" t="str">
        <f ca="1">IF(LEN($B$7)&gt;0,"",IF(AND(MID(L$3,2,1)="內",$A47&gt;60),"---",特定活動簡易版費率表試算!DJ43))</f>
        <v>---</v>
      </c>
      <c r="P47" s="163" t="str">
        <f ca="1">IF(LEN($B$7)&gt;0,"",IF(AND(MID(L$3,2,1)="內",$A47&gt;60),"---",特定活動簡易版費率表試算!DR43))</f>
        <v>---</v>
      </c>
    </row>
    <row r="48" spans="1:16">
      <c r="A48" s="170">
        <v>100</v>
      </c>
      <c r="B48" s="176" t="str">
        <f ca="1">IF(LEN($B$7)&gt;0,"",IF(AND(MID(B$3,2,1)="內",$A48&gt;60),"---",特定活動簡易版費率表試算!J44))</f>
        <v>---</v>
      </c>
      <c r="C48" s="161" t="str">
        <f ca="1">IF(LEN($B$7)&gt;0,"",IF(AND(MID(B$3,2,1)="內",$A48&gt;60),"---",特定活動簡易版費率表試算!R44))</f>
        <v>---</v>
      </c>
      <c r="D48" s="161" t="str">
        <f ca="1">IF(LEN($B$7)&gt;0,"",IF(AND(MID(B$3,2,1)="內",$A48&gt;60),"---",特定活動簡易版費率表試算!Z44))</f>
        <v>---</v>
      </c>
      <c r="E48" s="161" t="str">
        <f ca="1">IF(LEN($B$7)&gt;0,"",IF(AND(MID(B$3,2,1)="內",$A48&gt;60),"---",特定活動簡易版費率表試算!AH44))</f>
        <v>---</v>
      </c>
      <c r="F48" s="177" t="str">
        <f ca="1">IF(LEN($B$7)&gt;0,"",IF(AND(MID(B$3,2,1)="內",$A48&gt;60),"---",特定活動簡易版費率表試算!AP44))</f>
        <v>---</v>
      </c>
      <c r="G48" s="181">
        <f ca="1">IF(LEN($B$7)&gt;0,"",IF(AND(MID(G$3,2,1)="內",$A48&gt;60),"---",特定活動簡易版費率表試算!AX44))</f>
        <v>1002</v>
      </c>
      <c r="H48" s="162">
        <f ca="1">IF(LEN($B$7)&gt;0,"",IF(AND(MID(G$3,2,1)="內",$A48&gt;60),"---",特定活動簡易版費率表試算!BF44))</f>
        <v>1205</v>
      </c>
      <c r="I48" s="162">
        <f ca="1">IF(LEN($B$7)&gt;0,"",IF(AND(MID(G$3,2,1)="內",$A48&gt;60),"---",特定活動簡易版費率表試算!BN44))</f>
        <v>1205</v>
      </c>
      <c r="J48" s="162">
        <f ca="1">IF(LEN($B$7)&gt;0,"",IF(AND(MID(G$3,2,1)="內",$A48&gt;60),"---",特定活動簡易版費率表試算!BV44))</f>
        <v>1205</v>
      </c>
      <c r="K48" s="163">
        <f ca="1">IF(LEN($B$7)&gt;0,"",IF(AND(MID(G$3,2,1)="內",$A48&gt;60),"---",特定活動簡易版費率表試算!CD44))</f>
        <v>1909</v>
      </c>
      <c r="L48" s="172" t="str">
        <f ca="1">IF(LEN($B$7)&gt;0,"",IF(AND(MID(L$3,2,1)="內",$A48&gt;60),"---",特定活動簡易版費率表試算!CL44))</f>
        <v>---</v>
      </c>
      <c r="M48" s="162" t="str">
        <f ca="1">IF(LEN($B$7)&gt;0,"",IF(AND(MID(L$3,2,1)="內",$A48&gt;60),"---",特定活動簡易版費率表試算!CT44))</f>
        <v>---</v>
      </c>
      <c r="N48" s="162" t="str">
        <f ca="1">IF(LEN($B$7)&gt;0,"",IF(AND(MID(L$3,2,1)="內",$A48&gt;60),"---",特定活動簡易版費率表試算!DB44))</f>
        <v>---</v>
      </c>
      <c r="O48" s="162" t="str">
        <f ca="1">IF(LEN($B$7)&gt;0,"",IF(AND(MID(L$3,2,1)="內",$A48&gt;60),"---",特定活動簡易版費率表試算!DJ44))</f>
        <v>---</v>
      </c>
      <c r="P48" s="163" t="str">
        <f ca="1">IF(LEN($B$7)&gt;0,"",IF(AND(MID(L$3,2,1)="內",$A48&gt;60),"---",特定活動簡易版費率表試算!DR44))</f>
        <v>---</v>
      </c>
    </row>
    <row r="49" spans="1:16">
      <c r="A49" s="170">
        <v>110</v>
      </c>
      <c r="B49" s="176" t="str">
        <f ca="1">IF(LEN($B$7)&gt;0,"",IF(AND(MID(B$3,2,1)="內",$A49&gt;60),"---",特定活動簡易版費率表試算!J45))</f>
        <v>---</v>
      </c>
      <c r="C49" s="161" t="str">
        <f ca="1">IF(LEN($B$7)&gt;0,"",IF(AND(MID(B$3,2,1)="內",$A49&gt;60),"---",特定活動簡易版費率表試算!R45))</f>
        <v>---</v>
      </c>
      <c r="D49" s="161" t="str">
        <f ca="1">IF(LEN($B$7)&gt;0,"",IF(AND(MID(B$3,2,1)="內",$A49&gt;60),"---",特定活動簡易版費率表試算!Z45))</f>
        <v>---</v>
      </c>
      <c r="E49" s="161" t="str">
        <f ca="1">IF(LEN($B$7)&gt;0,"",IF(AND(MID(B$3,2,1)="內",$A49&gt;60),"---",特定活動簡易版費率表試算!AH45))</f>
        <v>---</v>
      </c>
      <c r="F49" s="177" t="str">
        <f ca="1">IF(LEN($B$7)&gt;0,"",IF(AND(MID(B$3,2,1)="內",$A49&gt;60),"---",特定活動簡易版費率表試算!AP45))</f>
        <v>---</v>
      </c>
      <c r="G49" s="181">
        <f ca="1">IF(LEN($B$7)&gt;0,"",IF(AND(MID(G$3,2,1)="內",$A49&gt;60),"---",特定活動簡易版費率表試算!AX45))</f>
        <v>1054</v>
      </c>
      <c r="H49" s="162">
        <f ca="1">IF(LEN($B$7)&gt;0,"",IF(AND(MID(G$3,2,1)="內",$A49&gt;60),"---",特定活動簡易版費率表試算!BF45))</f>
        <v>1269</v>
      </c>
      <c r="I49" s="162">
        <f ca="1">IF(LEN($B$7)&gt;0,"",IF(AND(MID(G$3,2,1)="內",$A49&gt;60),"---",特定活動簡易版費率表試算!BN45))</f>
        <v>1269</v>
      </c>
      <c r="J49" s="162">
        <f ca="1">IF(LEN($B$7)&gt;0,"",IF(AND(MID(G$3,2,1)="內",$A49&gt;60),"---",特定活動簡易版費率表試算!BV45))</f>
        <v>1269</v>
      </c>
      <c r="K49" s="163">
        <f ca="1">IF(LEN($B$7)&gt;0,"",IF(AND(MID(G$3,2,1)="內",$A49&gt;60),"---",特定活動簡易版費率表試算!CD45))</f>
        <v>2011</v>
      </c>
      <c r="L49" s="172" t="str">
        <f ca="1">IF(LEN($B$7)&gt;0,"",IF(AND(MID(L$3,2,1)="內",$A49&gt;60),"---",特定活動簡易版費率表試算!CL45))</f>
        <v>---</v>
      </c>
      <c r="M49" s="162" t="str">
        <f ca="1">IF(LEN($B$7)&gt;0,"",IF(AND(MID(L$3,2,1)="內",$A49&gt;60),"---",特定活動簡易版費率表試算!CT45))</f>
        <v>---</v>
      </c>
      <c r="N49" s="162" t="str">
        <f ca="1">IF(LEN($B$7)&gt;0,"",IF(AND(MID(L$3,2,1)="內",$A49&gt;60),"---",特定活動簡易版費率表試算!DB45))</f>
        <v>---</v>
      </c>
      <c r="O49" s="162" t="str">
        <f ca="1">IF(LEN($B$7)&gt;0,"",IF(AND(MID(L$3,2,1)="內",$A49&gt;60),"---",特定活動簡易版費率表試算!DJ45))</f>
        <v>---</v>
      </c>
      <c r="P49" s="163" t="str">
        <f ca="1">IF(LEN($B$7)&gt;0,"",IF(AND(MID(L$3,2,1)="內",$A49&gt;60),"---",特定活動簡易版費率表試算!DR45))</f>
        <v>---</v>
      </c>
    </row>
    <row r="50" spans="1:16">
      <c r="A50" s="170">
        <v>120</v>
      </c>
      <c r="B50" s="176" t="str">
        <f ca="1">IF(LEN($B$7)&gt;0,"",IF(AND(MID(B$3,2,1)="內",$A50&gt;60),"---",特定活動簡易版費率表試算!J46))</f>
        <v>---</v>
      </c>
      <c r="C50" s="161" t="str">
        <f ca="1">IF(LEN($B$7)&gt;0,"",IF(AND(MID(B$3,2,1)="內",$A50&gt;60),"---",特定活動簡易版費率表試算!R46))</f>
        <v>---</v>
      </c>
      <c r="D50" s="161" t="str">
        <f ca="1">IF(LEN($B$7)&gt;0,"",IF(AND(MID(B$3,2,1)="內",$A50&gt;60),"---",特定活動簡易版費率表試算!Z46))</f>
        <v>---</v>
      </c>
      <c r="E50" s="161" t="str">
        <f ca="1">IF(LEN($B$7)&gt;0,"",IF(AND(MID(B$3,2,1)="內",$A50&gt;60),"---",特定活動簡易版費率表試算!AH46))</f>
        <v>---</v>
      </c>
      <c r="F50" s="177" t="str">
        <f ca="1">IF(LEN($B$7)&gt;0,"",IF(AND(MID(B$3,2,1)="內",$A50&gt;60),"---",特定活動簡易版費率表試算!AP46))</f>
        <v>---</v>
      </c>
      <c r="G50" s="181">
        <f ca="1">IF(LEN($B$7)&gt;0,"",IF(AND(MID(G$3,2,1)="內",$A50&gt;60),"---",特定活動簡易版費率表試算!AX46))</f>
        <v>1109</v>
      </c>
      <c r="H50" s="162">
        <f ca="1">IF(LEN($B$7)&gt;0,"",IF(AND(MID(G$3,2,1)="內",$A50&gt;60),"---",特定活動簡易版費率表試算!BF46))</f>
        <v>1335</v>
      </c>
      <c r="I50" s="162">
        <f ca="1">IF(LEN($B$7)&gt;0,"",IF(AND(MID(G$3,2,1)="內",$A50&gt;60),"---",特定活動簡易版費率表試算!BN46))</f>
        <v>1335</v>
      </c>
      <c r="J50" s="162">
        <f ca="1">IF(LEN($B$7)&gt;0,"",IF(AND(MID(G$3,2,1)="內",$A50&gt;60),"---",特定活動簡易版費率表試算!BV46))</f>
        <v>1335</v>
      </c>
      <c r="K50" s="163">
        <f ca="1">IF(LEN($B$7)&gt;0,"",IF(AND(MID(G$3,2,1)="內",$A50&gt;60),"---",特定活動簡易版費率表試算!CD46))</f>
        <v>2115</v>
      </c>
      <c r="L50" s="172" t="str">
        <f ca="1">IF(LEN($B$7)&gt;0,"",IF(AND(MID(L$3,2,1)="內",$A50&gt;60),"---",特定活動簡易版費率表試算!CL46))</f>
        <v>---</v>
      </c>
      <c r="M50" s="162" t="str">
        <f ca="1">IF(LEN($B$7)&gt;0,"",IF(AND(MID(L$3,2,1)="內",$A50&gt;60),"---",特定活動簡易版費率表試算!CT46))</f>
        <v>---</v>
      </c>
      <c r="N50" s="162" t="str">
        <f ca="1">IF(LEN($B$7)&gt;0,"",IF(AND(MID(L$3,2,1)="內",$A50&gt;60),"---",特定活動簡易版費率表試算!DB46))</f>
        <v>---</v>
      </c>
      <c r="O50" s="162" t="str">
        <f ca="1">IF(LEN($B$7)&gt;0,"",IF(AND(MID(L$3,2,1)="內",$A50&gt;60),"---",特定活動簡易版費率表試算!DJ46))</f>
        <v>---</v>
      </c>
      <c r="P50" s="163" t="str">
        <f ca="1">IF(LEN($B$7)&gt;0,"",IF(AND(MID(L$3,2,1)="內",$A50&gt;60),"---",特定活動簡易版費率表試算!DR46))</f>
        <v>---</v>
      </c>
    </row>
    <row r="51" spans="1:16">
      <c r="A51" s="170">
        <v>130</v>
      </c>
      <c r="B51" s="176" t="str">
        <f ca="1">IF(LEN($B$7)&gt;0,"",IF(AND(MID(B$3,2,1)="內",$A51&gt;60),"---",特定活動簡易版費率表試算!J47))</f>
        <v>---</v>
      </c>
      <c r="C51" s="161" t="str">
        <f ca="1">IF(LEN($B$7)&gt;0,"",IF(AND(MID(B$3,2,1)="內",$A51&gt;60),"---",特定活動簡易版費率表試算!R47))</f>
        <v>---</v>
      </c>
      <c r="D51" s="161" t="str">
        <f ca="1">IF(LEN($B$7)&gt;0,"",IF(AND(MID(B$3,2,1)="內",$A51&gt;60),"---",特定活動簡易版費率表試算!Z47))</f>
        <v>---</v>
      </c>
      <c r="E51" s="161" t="str">
        <f ca="1">IF(LEN($B$7)&gt;0,"",IF(AND(MID(B$3,2,1)="內",$A51&gt;60),"---",特定活動簡易版費率表試算!AH47))</f>
        <v>---</v>
      </c>
      <c r="F51" s="177" t="str">
        <f ca="1">IF(LEN($B$7)&gt;0,"",IF(AND(MID(B$3,2,1)="內",$A51&gt;60),"---",特定活動簡易版費率表試算!AP47))</f>
        <v>---</v>
      </c>
      <c r="G51" s="181">
        <f ca="1">IF(LEN($B$7)&gt;0,"",IF(AND(MID(G$3,2,1)="內",$A51&gt;60),"---",特定活動簡易版費率表試算!AX47))</f>
        <v>1146</v>
      </c>
      <c r="H51" s="162">
        <f ca="1">IF(LEN($B$7)&gt;0,"",IF(AND(MID(G$3,2,1)="內",$A51&gt;60),"---",特定活動簡易版費率表試算!BF47))</f>
        <v>1378</v>
      </c>
      <c r="I51" s="162">
        <f ca="1">IF(LEN($B$7)&gt;0,"",IF(AND(MID(G$3,2,1)="內",$A51&gt;60),"---",特定活動簡易版費率表試算!BN47))</f>
        <v>1378</v>
      </c>
      <c r="J51" s="162">
        <f ca="1">IF(LEN($B$7)&gt;0,"",IF(AND(MID(G$3,2,1)="內",$A51&gt;60),"---",特定活動簡易版費率表試算!BV47))</f>
        <v>1378</v>
      </c>
      <c r="K51" s="163">
        <f ca="1">IF(LEN($B$7)&gt;0,"",IF(AND(MID(G$3,2,1)="內",$A51&gt;60),"---",特定活動簡易版費率表試算!CD47))</f>
        <v>2183</v>
      </c>
      <c r="L51" s="172" t="str">
        <f ca="1">IF(LEN($B$7)&gt;0,"",IF(AND(MID(L$3,2,1)="內",$A51&gt;60),"---",特定活動簡易版費率表試算!CL47))</f>
        <v>---</v>
      </c>
      <c r="M51" s="162" t="str">
        <f ca="1">IF(LEN($B$7)&gt;0,"",IF(AND(MID(L$3,2,1)="內",$A51&gt;60),"---",特定活動簡易版費率表試算!CT47))</f>
        <v>---</v>
      </c>
      <c r="N51" s="162" t="str">
        <f ca="1">IF(LEN($B$7)&gt;0,"",IF(AND(MID(L$3,2,1)="內",$A51&gt;60),"---",特定活動簡易版費率表試算!DB47))</f>
        <v>---</v>
      </c>
      <c r="O51" s="162" t="str">
        <f ca="1">IF(LEN($B$7)&gt;0,"",IF(AND(MID(L$3,2,1)="內",$A51&gt;60),"---",特定活動簡易版費率表試算!DJ47))</f>
        <v>---</v>
      </c>
      <c r="P51" s="163" t="str">
        <f ca="1">IF(LEN($B$7)&gt;0,"",IF(AND(MID(L$3,2,1)="內",$A51&gt;60),"---",特定活動簡易版費率表試算!DR47))</f>
        <v>---</v>
      </c>
    </row>
    <row r="52" spans="1:16">
      <c r="A52" s="170">
        <v>140</v>
      </c>
      <c r="B52" s="176" t="str">
        <f ca="1">IF(LEN($B$7)&gt;0,"",IF(AND(MID(B$3,2,1)="內",$A52&gt;60),"---",特定活動簡易版費率表試算!J48))</f>
        <v>---</v>
      </c>
      <c r="C52" s="161" t="str">
        <f ca="1">IF(LEN($B$7)&gt;0,"",IF(AND(MID(B$3,2,1)="內",$A52&gt;60),"---",特定活動簡易版費率表試算!R48))</f>
        <v>---</v>
      </c>
      <c r="D52" s="161" t="str">
        <f ca="1">IF(LEN($B$7)&gt;0,"",IF(AND(MID(B$3,2,1)="內",$A52&gt;60),"---",特定活動簡易版費率表試算!Z48))</f>
        <v>---</v>
      </c>
      <c r="E52" s="161" t="str">
        <f ca="1">IF(LEN($B$7)&gt;0,"",IF(AND(MID(B$3,2,1)="內",$A52&gt;60),"---",特定活動簡易版費率表試算!AH48))</f>
        <v>---</v>
      </c>
      <c r="F52" s="177" t="str">
        <f ca="1">IF(LEN($B$7)&gt;0,"",IF(AND(MID(B$3,2,1)="內",$A52&gt;60),"---",特定活動簡易版費率表試算!AP48))</f>
        <v>---</v>
      </c>
      <c r="G52" s="181">
        <f ca="1">IF(LEN($B$7)&gt;0,"",IF(AND(MID(G$3,2,1)="內",$A52&gt;60),"---",特定活動簡易版費率表試算!AX48))</f>
        <v>1184</v>
      </c>
      <c r="H52" s="162">
        <f ca="1">IF(LEN($B$7)&gt;0,"",IF(AND(MID(G$3,2,1)="內",$A52&gt;60),"---",特定活動簡易版費率表試算!BF48))</f>
        <v>1423</v>
      </c>
      <c r="I52" s="162">
        <f ca="1">IF(LEN($B$7)&gt;0,"",IF(AND(MID(G$3,2,1)="內",$A52&gt;60),"---",特定活動簡易版費率表試算!BN48))</f>
        <v>1423</v>
      </c>
      <c r="J52" s="162">
        <f ca="1">IF(LEN($B$7)&gt;0,"",IF(AND(MID(G$3,2,1)="內",$A52&gt;60),"---",特定活動簡易版費率表試算!BV48))</f>
        <v>1423</v>
      </c>
      <c r="K52" s="163">
        <f ca="1">IF(LEN($B$7)&gt;0,"",IF(AND(MID(G$3,2,1)="內",$A52&gt;60),"---",特定活動簡易版費率表試算!CD48))</f>
        <v>2255</v>
      </c>
      <c r="L52" s="172" t="str">
        <f ca="1">IF(LEN($B$7)&gt;0,"",IF(AND(MID(L$3,2,1)="內",$A52&gt;60),"---",特定活動簡易版費率表試算!CL48))</f>
        <v>---</v>
      </c>
      <c r="M52" s="162" t="str">
        <f ca="1">IF(LEN($B$7)&gt;0,"",IF(AND(MID(L$3,2,1)="內",$A52&gt;60),"---",特定活動簡易版費率表試算!CT48))</f>
        <v>---</v>
      </c>
      <c r="N52" s="162" t="str">
        <f ca="1">IF(LEN($B$7)&gt;0,"",IF(AND(MID(L$3,2,1)="內",$A52&gt;60),"---",特定活動簡易版費率表試算!DB48))</f>
        <v>---</v>
      </c>
      <c r="O52" s="162" t="str">
        <f ca="1">IF(LEN($B$7)&gt;0,"",IF(AND(MID(L$3,2,1)="內",$A52&gt;60),"---",特定活動簡易版費率表試算!DJ48))</f>
        <v>---</v>
      </c>
      <c r="P52" s="163" t="str">
        <f ca="1">IF(LEN($B$7)&gt;0,"",IF(AND(MID(L$3,2,1)="內",$A52&gt;60),"---",特定活動簡易版費率表試算!DR48))</f>
        <v>---</v>
      </c>
    </row>
    <row r="53" spans="1:16">
      <c r="A53" s="170">
        <v>150</v>
      </c>
      <c r="B53" s="176" t="str">
        <f ca="1">IF(LEN($B$7)&gt;0,"",IF(AND(MID(B$3,2,1)="內",$A53&gt;60),"---",特定活動簡易版費率表試算!J49))</f>
        <v>---</v>
      </c>
      <c r="C53" s="161" t="str">
        <f ca="1">IF(LEN($B$7)&gt;0,"",IF(AND(MID(B$3,2,1)="內",$A53&gt;60),"---",特定活動簡易版費率表試算!R49))</f>
        <v>---</v>
      </c>
      <c r="D53" s="161" t="str">
        <f ca="1">IF(LEN($B$7)&gt;0,"",IF(AND(MID(B$3,2,1)="內",$A53&gt;60),"---",特定活動簡易版費率表試算!Z49))</f>
        <v>---</v>
      </c>
      <c r="E53" s="161" t="str">
        <f ca="1">IF(LEN($B$7)&gt;0,"",IF(AND(MID(B$3,2,1)="內",$A53&gt;60),"---",特定活動簡易版費率表試算!AH49))</f>
        <v>---</v>
      </c>
      <c r="F53" s="177" t="str">
        <f ca="1">IF(LEN($B$7)&gt;0,"",IF(AND(MID(B$3,2,1)="內",$A53&gt;60),"---",特定活動簡易版費率表試算!AP49))</f>
        <v>---</v>
      </c>
      <c r="G53" s="181">
        <f ca="1">IF(LEN($B$7)&gt;0,"",IF(AND(MID(G$3,2,1)="內",$A53&gt;60),"---",特定活動簡易版費率表試算!AX49))</f>
        <v>1220</v>
      </c>
      <c r="H53" s="162">
        <f ca="1">IF(LEN($B$7)&gt;0,"",IF(AND(MID(G$3,2,1)="內",$A53&gt;60),"---",特定活動簡易版費率表試算!BF49))</f>
        <v>1467</v>
      </c>
      <c r="I53" s="162">
        <f ca="1">IF(LEN($B$7)&gt;0,"",IF(AND(MID(G$3,2,1)="內",$A53&gt;60),"---",特定活動簡易版費率表試算!BN49))</f>
        <v>1467</v>
      </c>
      <c r="J53" s="162">
        <f ca="1">IF(LEN($B$7)&gt;0,"",IF(AND(MID(G$3,2,1)="內",$A53&gt;60),"---",特定活動簡易版費率表試算!BV49))</f>
        <v>1467</v>
      </c>
      <c r="K53" s="163">
        <f ca="1">IF(LEN($B$7)&gt;0,"",IF(AND(MID(G$3,2,1)="內",$A53&gt;60),"---",特定活動簡易版費率表試算!CD49))</f>
        <v>2324</v>
      </c>
      <c r="L53" s="172" t="str">
        <f ca="1">IF(LEN($B$7)&gt;0,"",IF(AND(MID(L$3,2,1)="內",$A53&gt;60),"---",特定活動簡易版費率表試算!CL49))</f>
        <v>---</v>
      </c>
      <c r="M53" s="162" t="str">
        <f ca="1">IF(LEN($B$7)&gt;0,"",IF(AND(MID(L$3,2,1)="內",$A53&gt;60),"---",特定活動簡易版費率表試算!CT49))</f>
        <v>---</v>
      </c>
      <c r="N53" s="162" t="str">
        <f ca="1">IF(LEN($B$7)&gt;0,"",IF(AND(MID(L$3,2,1)="內",$A53&gt;60),"---",特定活動簡易版費率表試算!DB49))</f>
        <v>---</v>
      </c>
      <c r="O53" s="162" t="str">
        <f ca="1">IF(LEN($B$7)&gt;0,"",IF(AND(MID(L$3,2,1)="內",$A53&gt;60),"---",特定活動簡易版費率表試算!DJ49))</f>
        <v>---</v>
      </c>
      <c r="P53" s="163" t="str">
        <f ca="1">IF(LEN($B$7)&gt;0,"",IF(AND(MID(L$3,2,1)="內",$A53&gt;60),"---",特定活動簡易版費率表試算!DR49))</f>
        <v>---</v>
      </c>
    </row>
    <row r="54" spans="1:16">
      <c r="A54" s="170">
        <v>160</v>
      </c>
      <c r="B54" s="176" t="str">
        <f ca="1">IF(LEN($B$7)&gt;0,"",IF(AND(MID(B$3,2,1)="內",$A54&gt;60),"---",特定活動簡易版費率表試算!J50))</f>
        <v>---</v>
      </c>
      <c r="C54" s="161" t="str">
        <f ca="1">IF(LEN($B$7)&gt;0,"",IF(AND(MID(B$3,2,1)="內",$A54&gt;60),"---",特定活動簡易版費率表試算!R50))</f>
        <v>---</v>
      </c>
      <c r="D54" s="161" t="str">
        <f ca="1">IF(LEN($B$7)&gt;0,"",IF(AND(MID(B$3,2,1)="內",$A54&gt;60),"---",特定活動簡易版費率表試算!Z50))</f>
        <v>---</v>
      </c>
      <c r="E54" s="161" t="str">
        <f ca="1">IF(LEN($B$7)&gt;0,"",IF(AND(MID(B$3,2,1)="內",$A54&gt;60),"---",特定活動簡易版費率表試算!AH50))</f>
        <v>---</v>
      </c>
      <c r="F54" s="177" t="str">
        <f ca="1">IF(LEN($B$7)&gt;0,"",IF(AND(MID(B$3,2,1)="內",$A54&gt;60),"---",特定活動簡易版費率表試算!AP50))</f>
        <v>---</v>
      </c>
      <c r="G54" s="181">
        <f ca="1">IF(LEN($B$7)&gt;0,"",IF(AND(MID(G$3,2,1)="內",$A54&gt;60),"---",特定活動簡易版費率表試算!AX50))</f>
        <v>1245</v>
      </c>
      <c r="H54" s="162">
        <f ca="1">IF(LEN($B$7)&gt;0,"",IF(AND(MID(G$3,2,1)="內",$A54&gt;60),"---",特定活動簡易版費率表試算!BF50))</f>
        <v>1498</v>
      </c>
      <c r="I54" s="162">
        <f ca="1">IF(LEN($B$7)&gt;0,"",IF(AND(MID(G$3,2,1)="內",$A54&gt;60),"---",特定活動簡易版費率表試算!BN50))</f>
        <v>1498</v>
      </c>
      <c r="J54" s="162">
        <f ca="1">IF(LEN($B$7)&gt;0,"",IF(AND(MID(G$3,2,1)="內",$A54&gt;60),"---",特定活動簡易版費率表試算!BV50))</f>
        <v>1498</v>
      </c>
      <c r="K54" s="163">
        <f ca="1">IF(LEN($B$7)&gt;0,"",IF(AND(MID(G$3,2,1)="內",$A54&gt;60),"---",特定活動簡易版費率表試算!CD50))</f>
        <v>2373</v>
      </c>
      <c r="L54" s="172" t="str">
        <f ca="1">IF(LEN($B$7)&gt;0,"",IF(AND(MID(L$3,2,1)="內",$A54&gt;60),"---",特定活動簡易版費率表試算!CL50))</f>
        <v>---</v>
      </c>
      <c r="M54" s="162" t="str">
        <f ca="1">IF(LEN($B$7)&gt;0,"",IF(AND(MID(L$3,2,1)="內",$A54&gt;60),"---",特定活動簡易版費率表試算!CT50))</f>
        <v>---</v>
      </c>
      <c r="N54" s="162" t="str">
        <f ca="1">IF(LEN($B$7)&gt;0,"",IF(AND(MID(L$3,2,1)="內",$A54&gt;60),"---",特定活動簡易版費率表試算!DB50))</f>
        <v>---</v>
      </c>
      <c r="O54" s="162" t="str">
        <f ca="1">IF(LEN($B$7)&gt;0,"",IF(AND(MID(L$3,2,1)="內",$A54&gt;60),"---",特定活動簡易版費率表試算!DJ50))</f>
        <v>---</v>
      </c>
      <c r="P54" s="163" t="str">
        <f ca="1">IF(LEN($B$7)&gt;0,"",IF(AND(MID(L$3,2,1)="內",$A54&gt;60),"---",特定活動簡易版費率表試算!DR50))</f>
        <v>---</v>
      </c>
    </row>
    <row r="55" spans="1:16">
      <c r="A55" s="170">
        <v>170</v>
      </c>
      <c r="B55" s="176" t="str">
        <f ca="1">IF(LEN($B$7)&gt;0,"",IF(AND(MID(B$3,2,1)="內",$A55&gt;60),"---",特定活動簡易版費率表試算!J51))</f>
        <v>---</v>
      </c>
      <c r="C55" s="161" t="str">
        <f ca="1">IF(LEN($B$7)&gt;0,"",IF(AND(MID(B$3,2,1)="內",$A55&gt;60),"---",特定活動簡易版費率表試算!R51))</f>
        <v>---</v>
      </c>
      <c r="D55" s="161" t="str">
        <f ca="1">IF(LEN($B$7)&gt;0,"",IF(AND(MID(B$3,2,1)="內",$A55&gt;60),"---",特定活動簡易版費率表試算!Z51))</f>
        <v>---</v>
      </c>
      <c r="E55" s="161" t="str">
        <f ca="1">IF(LEN($B$7)&gt;0,"",IF(AND(MID(B$3,2,1)="內",$A55&gt;60),"---",特定活動簡易版費率表試算!AH51))</f>
        <v>---</v>
      </c>
      <c r="F55" s="177" t="str">
        <f ca="1">IF(LEN($B$7)&gt;0,"",IF(AND(MID(B$3,2,1)="內",$A55&gt;60),"---",特定活動簡易版費率表試算!AP51))</f>
        <v>---</v>
      </c>
      <c r="G55" s="181">
        <f ca="1">IF(LEN($B$7)&gt;0,"",IF(AND(MID(G$3,2,1)="內",$A55&gt;60),"---",特定活動簡易版費率表試算!AX51))</f>
        <v>1270</v>
      </c>
      <c r="H55" s="162">
        <f ca="1">IF(LEN($B$7)&gt;0,"",IF(AND(MID(G$3,2,1)="內",$A55&gt;60),"---",特定活動簡易版費率表試算!BF51))</f>
        <v>1528</v>
      </c>
      <c r="I55" s="162">
        <f ca="1">IF(LEN($B$7)&gt;0,"",IF(AND(MID(G$3,2,1)="內",$A55&gt;60),"---",特定活動簡易版費率表試算!BN51))</f>
        <v>1528</v>
      </c>
      <c r="J55" s="162">
        <f ca="1">IF(LEN($B$7)&gt;0,"",IF(AND(MID(G$3,2,1)="內",$A55&gt;60),"---",特定活動簡易版費率表試算!BV51))</f>
        <v>1528</v>
      </c>
      <c r="K55" s="163">
        <f ca="1">IF(LEN($B$7)&gt;0,"",IF(AND(MID(G$3,2,1)="內",$A55&gt;60),"---",特定活動簡易版費率表試算!CD51))</f>
        <v>2421</v>
      </c>
      <c r="L55" s="172" t="str">
        <f ca="1">IF(LEN($B$7)&gt;0,"",IF(AND(MID(L$3,2,1)="內",$A55&gt;60),"---",特定活動簡易版費率表試算!CL51))</f>
        <v>---</v>
      </c>
      <c r="M55" s="162" t="str">
        <f ca="1">IF(LEN($B$7)&gt;0,"",IF(AND(MID(L$3,2,1)="內",$A55&gt;60),"---",特定活動簡易版費率表試算!CT51))</f>
        <v>---</v>
      </c>
      <c r="N55" s="162" t="str">
        <f ca="1">IF(LEN($B$7)&gt;0,"",IF(AND(MID(L$3,2,1)="內",$A55&gt;60),"---",特定活動簡易版費率表試算!DB51))</f>
        <v>---</v>
      </c>
      <c r="O55" s="162" t="str">
        <f ca="1">IF(LEN($B$7)&gt;0,"",IF(AND(MID(L$3,2,1)="內",$A55&gt;60),"---",特定活動簡易版費率表試算!DJ51))</f>
        <v>---</v>
      </c>
      <c r="P55" s="163" t="str">
        <f ca="1">IF(LEN($B$7)&gt;0,"",IF(AND(MID(L$3,2,1)="內",$A55&gt;60),"---",特定活動簡易版費率表試算!DR51))</f>
        <v>---</v>
      </c>
    </row>
    <row r="56" spans="1:16" ht="16.8" thickBot="1">
      <c r="A56" s="171">
        <v>180</v>
      </c>
      <c r="B56" s="178" t="str">
        <f ca="1">IF(LEN($B$7)&gt;0,"",IF(AND(MID(B$3,2,1)="內",$A56&gt;60),"---",特定活動簡易版費率表試算!J52))</f>
        <v>---</v>
      </c>
      <c r="C56" s="164" t="str">
        <f ca="1">IF(LEN($B$7)&gt;0,"",IF(AND(MID(B$3,2,1)="內",$A56&gt;60),"---",特定活動簡易版費率表試算!R52))</f>
        <v>---</v>
      </c>
      <c r="D56" s="164" t="str">
        <f ca="1">IF(LEN($B$7)&gt;0,"",IF(AND(MID(B$3,2,1)="內",$A56&gt;60),"---",特定活動簡易版費率表試算!Z52))</f>
        <v>---</v>
      </c>
      <c r="E56" s="164" t="str">
        <f ca="1">IF(LEN($B$7)&gt;0,"",IF(AND(MID(B$3,2,1)="內",$A56&gt;60),"---",特定活動簡易版費率表試算!AH52))</f>
        <v>---</v>
      </c>
      <c r="F56" s="179" t="str">
        <f ca="1">IF(LEN($B$7)&gt;0,"",IF(AND(MID(B$3,2,1)="內",$A56&gt;60),"---",特定活動簡易版費率表試算!AP52))</f>
        <v>---</v>
      </c>
      <c r="G56" s="182">
        <f ca="1">IF(LEN($B$7)&gt;0,"",IF(AND(MID(G$3,2,1)="內",$A56&gt;60),"---",特定活動簡易版費率表試算!AX52))</f>
        <v>1296</v>
      </c>
      <c r="H56" s="165">
        <f ca="1">IF(LEN($B$7)&gt;0,"",IF(AND(MID(G$3,2,1)="內",$A56&gt;60),"---",特定活動簡易版費率表試算!BF52))</f>
        <v>1559</v>
      </c>
      <c r="I56" s="165">
        <f ca="1">IF(LEN($B$7)&gt;0,"",IF(AND(MID(G$3,2,1)="內",$A56&gt;60),"---",特定活動簡易版費率表試算!BN52))</f>
        <v>1559</v>
      </c>
      <c r="J56" s="165">
        <f ca="1">IF(LEN($B$7)&gt;0,"",IF(AND(MID(G$3,2,1)="內",$A56&gt;60),"---",特定活動簡易版費率表試算!BV52))</f>
        <v>1559</v>
      </c>
      <c r="K56" s="166">
        <f ca="1">IF(LEN($B$7)&gt;0,"",IF(AND(MID(G$3,2,1)="內",$A56&gt;60),"---",特定活動簡易版費率表試算!CD52))</f>
        <v>2470</v>
      </c>
      <c r="L56" s="173" t="str">
        <f ca="1">IF(LEN($B$7)&gt;0,"",IF(AND(MID(L$3,2,1)="內",$A56&gt;60),"---",特定活動簡易版費率表試算!CL52))</f>
        <v>---</v>
      </c>
      <c r="M56" s="165" t="str">
        <f ca="1">IF(LEN($B$7)&gt;0,"",IF(AND(MID(L$3,2,1)="內",$A56&gt;60),"---",特定活動簡易版費率表試算!CT52))</f>
        <v>---</v>
      </c>
      <c r="N56" s="165" t="str">
        <f ca="1">IF(LEN($B$7)&gt;0,"",IF(AND(MID(L$3,2,1)="內",$A56&gt;60),"---",特定活動簡易版費率表試算!DB52))</f>
        <v>---</v>
      </c>
      <c r="O56" s="165" t="str">
        <f ca="1">IF(LEN($B$7)&gt;0,"",IF(AND(MID(L$3,2,1)="內",$A56&gt;60),"---",特定活動簡易版費率表試算!DJ52))</f>
        <v>---</v>
      </c>
      <c r="P56" s="166" t="str">
        <f ca="1">IF(LEN($B$7)&gt;0,"",IF(AND(MID(L$3,2,1)="內",$A56&gt;60),"---",特定活動簡易版費率表試算!DR52))</f>
        <v>---</v>
      </c>
    </row>
    <row r="57" spans="1:16">
      <c r="A57" s="11" t="s">
        <v>35</v>
      </c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</row>
    <row r="58" spans="1:16" hidden="1"/>
    <row r="59" spans="1:16" hidden="1"/>
    <row r="60" spans="1:16" hidden="1"/>
    <row r="61" spans="1:16" hidden="1"/>
    <row r="62" spans="1:16" hidden="1"/>
    <row r="63" spans="1:16" hidden="1"/>
    <row r="64" spans="1:16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spans="1:16" hidden="1"/>
    <row r="98" spans="1:16" hidden="1"/>
    <row r="99" spans="1:16" hidden="1">
      <c r="A99" s="12" t="s">
        <v>200</v>
      </c>
      <c r="B99" s="144">
        <f>+費率表參數!S69</f>
        <v>1</v>
      </c>
      <c r="C99" s="144">
        <f>+費率表參數!S76</f>
        <v>2</v>
      </c>
      <c r="D99" s="144">
        <f>+費率表參數!S83</f>
        <v>1</v>
      </c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</row>
    <row r="100" spans="1:16" hidden="1">
      <c r="A100" s="12" t="s">
        <v>201</v>
      </c>
      <c r="B100" s="144" t="str">
        <f>IF(B99=1,B101,B102)</f>
        <v>費率表參數!U70:U70</v>
      </c>
      <c r="C100" s="144" t="str">
        <f>IF(C99=1,C101,C102)</f>
        <v>費率表參數!U87:U87</v>
      </c>
      <c r="D100" s="144" t="str">
        <f>IF(D99=1,D101,D102)</f>
        <v>費率表參數!U104:U104</v>
      </c>
      <c r="E100" s="143"/>
      <c r="F100" s="143"/>
      <c r="G100" s="143"/>
      <c r="H100" s="10"/>
      <c r="I100" s="10"/>
      <c r="J100" s="10"/>
      <c r="K100" s="10"/>
      <c r="L100" s="10"/>
      <c r="M100" s="10"/>
      <c r="N100" s="10"/>
      <c r="O100" s="10"/>
      <c r="P100" s="10"/>
    </row>
    <row r="101" spans="1:16" hidden="1">
      <c r="A101" s="145" t="s">
        <v>202</v>
      </c>
      <c r="B101" s="143" t="s">
        <v>425</v>
      </c>
      <c r="C101" s="143" t="s">
        <v>426</v>
      </c>
      <c r="D101" s="143" t="s">
        <v>427</v>
      </c>
      <c r="E101" s="147"/>
      <c r="F101" s="147"/>
      <c r="G101" s="147"/>
      <c r="H101" s="10"/>
      <c r="I101" s="10"/>
      <c r="J101" s="10"/>
      <c r="K101" s="10"/>
      <c r="L101" s="10"/>
      <c r="M101" s="10"/>
      <c r="N101" s="10"/>
      <c r="O101" s="10"/>
      <c r="P101" s="10"/>
    </row>
    <row r="102" spans="1:16" hidden="1">
      <c r="A102" s="145" t="s">
        <v>203</v>
      </c>
      <c r="B102" s="143" t="s">
        <v>425</v>
      </c>
      <c r="C102" s="143" t="s">
        <v>426</v>
      </c>
      <c r="D102" s="143" t="s">
        <v>427</v>
      </c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</row>
    <row r="103" spans="1:16" hidden="1">
      <c r="A103" s="12" t="s">
        <v>204</v>
      </c>
      <c r="B103" s="10" t="s">
        <v>890</v>
      </c>
      <c r="C103" s="10" t="s">
        <v>891</v>
      </c>
      <c r="D103" s="142" t="str">
        <f>IF(費率表參數!I69=1,B103,C103)</f>
        <v>費率表彙總!W4:W5</v>
      </c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</row>
    <row r="104" spans="1:16" hidden="1">
      <c r="A104" s="12" t="s">
        <v>178</v>
      </c>
      <c r="B104" s="142" t="s">
        <v>437</v>
      </c>
      <c r="C104" s="10"/>
      <c r="D104" s="147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</row>
    <row r="105" spans="1:16" hidden="1">
      <c r="A105" s="39" t="s">
        <v>80</v>
      </c>
      <c r="B105" s="1" t="s">
        <v>39</v>
      </c>
      <c r="C105" s="40"/>
      <c r="D105" s="2">
        <f>+總表!F98</f>
        <v>6</v>
      </c>
      <c r="E105" s="41"/>
      <c r="F105" s="199" t="str">
        <f>CHOOSE(D105,"費率表參數!G70:G74","費率表參數!G70:G70","費率表參數!G71:G71","費率表參數!G70:G71","費率表參數!G70:G72","費率表參數!G70:G73","費率表參數!G73:G73")</f>
        <v>費率表參數!G70:G73</v>
      </c>
      <c r="G105" s="1"/>
      <c r="H105" s="1"/>
      <c r="I105" s="10"/>
      <c r="J105" s="184"/>
      <c r="K105" s="184"/>
      <c r="L105" s="10"/>
      <c r="M105" s="10"/>
      <c r="N105" s="10"/>
      <c r="O105" s="10"/>
      <c r="P105" s="10"/>
    </row>
    <row r="106" spans="1:16" hidden="1">
      <c r="A106" s="12" t="s">
        <v>858</v>
      </c>
      <c r="B106" s="10" t="s">
        <v>892</v>
      </c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</row>
    <row r="107" spans="1:16" hidden="1">
      <c r="A107" s="12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</row>
  </sheetData>
  <sheetProtection algorithmName="SHA-512" hashValue="totyWy9/O20RK6DgXaZMpdz2Ha71GSpMb0zXjf2R6tlbVr3L0PBcA8M5nUgn/J4ppJENbGYf3nwaQDMI8DEiYw==" saltValue="C0KkqU8HiwVwle/JaZnB/w==" spinCount="100000" sheet="1" objects="1" scenarios="1"/>
  <protectedRanges>
    <protectedRange sqref="B2:P6" name="範圍1"/>
  </protectedRanges>
  <mergeCells count="16">
    <mergeCell ref="B7:P7"/>
    <mergeCell ref="B8:I8"/>
    <mergeCell ref="J8:P8"/>
    <mergeCell ref="A1:J1"/>
    <mergeCell ref="B3:F3"/>
    <mergeCell ref="G3:K3"/>
    <mergeCell ref="L3:P3"/>
    <mergeCell ref="B4:F4"/>
    <mergeCell ref="G4:K4"/>
    <mergeCell ref="L4:P4"/>
    <mergeCell ref="K1:L1"/>
    <mergeCell ref="M1:N1"/>
    <mergeCell ref="O1:P1"/>
    <mergeCell ref="B2:F2"/>
    <mergeCell ref="G2:K2"/>
    <mergeCell ref="L2:P2"/>
  </mergeCells>
  <phoneticPr fontId="4" type="noConversion"/>
  <conditionalFormatting sqref="A7">
    <cfRule type="expression" dxfId="14" priority="38" stopIfTrue="1">
      <formula>LEN(B7)&gt;0</formula>
    </cfRule>
  </conditionalFormatting>
  <conditionalFormatting sqref="B2:F2">
    <cfRule type="expression" dxfId="13" priority="149" stopIfTrue="1">
      <formula>ISNA(VLOOKUP($B$2,INDIRECT($D$97),1,FALSE))</formula>
    </cfRule>
  </conditionalFormatting>
  <conditionalFormatting sqref="B4:F4">
    <cfRule type="expression" dxfId="12" priority="8" stopIfTrue="1">
      <formula>ISNA(VLOOKUP($B$4,INDIRECT($B$100),1,FALSE))</formula>
    </cfRule>
  </conditionalFormatting>
  <conditionalFormatting sqref="B8:I8">
    <cfRule type="expression" dxfId="10" priority="4" stopIfTrue="1">
      <formula>ISNA(VLOOKUP($B$8,INDIRECT($F$105),1,FALSE))</formula>
    </cfRule>
  </conditionalFormatting>
  <conditionalFormatting sqref="B5:P5">
    <cfRule type="expression" dxfId="9" priority="5" stopIfTrue="1">
      <formula>ISNA(VLOOKUP(B5,INDIRECT($D$103),1,FALSE))</formula>
    </cfRule>
  </conditionalFormatting>
  <conditionalFormatting sqref="B6:P6">
    <cfRule type="expression" dxfId="8" priority="210" stopIfTrue="1">
      <formula>ISNA(VLOOKUP(B6,INDIRECT(#REF!),1,FALSE))</formula>
    </cfRule>
  </conditionalFormatting>
  <conditionalFormatting sqref="B7:P7">
    <cfRule type="expression" dxfId="7" priority="39" stopIfTrue="1">
      <formula>LEN($B$7)&gt;0</formula>
    </cfRule>
  </conditionalFormatting>
  <conditionalFormatting sqref="G2:K2">
    <cfRule type="expression" dxfId="6" priority="150" stopIfTrue="1">
      <formula>ISNA(VLOOKUP($G$2,INDIRECT($D$97),1,FALSE))</formula>
    </cfRule>
  </conditionalFormatting>
  <conditionalFormatting sqref="G4:K4">
    <cfRule type="expression" dxfId="5" priority="7" stopIfTrue="1">
      <formula>ISNA(VLOOKUP($G$4,INDIRECT($C$100),1,FALSE))</formula>
    </cfRule>
  </conditionalFormatting>
  <conditionalFormatting sqref="J8:P8">
    <cfRule type="expression" dxfId="3" priority="40" stopIfTrue="1">
      <formula>OR(AND(MID(#REF!,1,2)="加保",$J$8="(被保險人未滿15足歲適用)"),AND(MID(#REF!,1,2)="加保",$J$8="(被保險人未滿15足歲適用)"),AND(MID(#REF!,1,2)="加保",$J$8="(被保險人未滿15足歲適用)"))</formula>
    </cfRule>
  </conditionalFormatting>
  <conditionalFormatting sqref="L2:P2">
    <cfRule type="expression" dxfId="2" priority="151" stopIfTrue="1">
      <formula>ISNA(VLOOKUP($L$2,INDIRECT($D$97),1,FALSE))</formula>
    </cfRule>
  </conditionalFormatting>
  <conditionalFormatting sqref="L4:P4">
    <cfRule type="expression" dxfId="1" priority="6" stopIfTrue="1">
      <formula>ISNA(VLOOKUP($L$4,INDIRECT($D$100),1,FALSE))</formula>
    </cfRule>
  </conditionalFormatting>
  <dataValidations count="11">
    <dataValidation type="list" allowBlank="1" showInputMessage="1" showErrorMessage="1" sqref="G4:K4" xr:uid="{00000000-0002-0000-0600-000000000000}">
      <formula1>INDIRECT(C100)</formula1>
    </dataValidation>
    <dataValidation type="list" allowBlank="1" showInputMessage="1" showErrorMessage="1" sqref="B4:F4" xr:uid="{00000000-0002-0000-0600-000001000000}">
      <formula1>INDIRECT(B100)</formula1>
    </dataValidation>
    <dataValidation type="list" allowBlank="1" showInputMessage="1" showErrorMessage="1" sqref="B3:P3" xr:uid="{00000000-0002-0000-0600-000002000000}">
      <formula1>INDIRECT("費率表參數!S70:S71")</formula1>
    </dataValidation>
    <dataValidation type="list" allowBlank="1" showInputMessage="1" showErrorMessage="1" sqref="L2:P2" xr:uid="{00000000-0002-0000-0600-000003000000}">
      <formula1>INDIRECT(B104)</formula1>
    </dataValidation>
    <dataValidation type="list" allowBlank="1" showInputMessage="1" showErrorMessage="1" sqref="L4:P4" xr:uid="{00000000-0002-0000-0600-000004000000}">
      <formula1>INDIRECT(D100)</formula1>
    </dataValidation>
    <dataValidation type="whole" allowBlank="1" showInputMessage="1" showErrorMessage="1" errorTitle="輸入數值錯誤" error="輸入天數須介於1~180" sqref="A9:A56" xr:uid="{00000000-0002-0000-0600-000005000000}">
      <formula1>0</formula1>
      <formula2>180</formula2>
    </dataValidation>
    <dataValidation type="list" allowBlank="1" showInputMessage="1" showErrorMessage="1" sqref="B5:P5" xr:uid="{00000000-0002-0000-0600-000006000000}">
      <formula1>INDIRECT($D$103)</formula1>
    </dataValidation>
    <dataValidation type="list" allowBlank="1" showInputMessage="1" showErrorMessage="1" sqref="B8:I8" xr:uid="{00000000-0002-0000-0600-000007000000}">
      <formula1>INDIRECT($F$105)</formula1>
    </dataValidation>
    <dataValidation type="list" allowBlank="1" showInputMessage="1" showErrorMessage="1" sqref="B2:F2" xr:uid="{00000000-0002-0000-0600-000008000000}">
      <formula1>INDIRECT(B104)</formula1>
    </dataValidation>
    <dataValidation type="list" allowBlank="1" showInputMessage="1" showErrorMessage="1" sqref="G2:K2" xr:uid="{00000000-0002-0000-0600-000009000000}">
      <formula1>INDIRECT(B104)</formula1>
    </dataValidation>
    <dataValidation type="list" allowBlank="1" showInputMessage="1" showErrorMessage="1" sqref="B6:P6" xr:uid="{5EB452B7-AE13-4F4A-8CB1-C88D3399E12B}">
      <formula1>INDIRECT($B$106)</formula1>
    </dataValidation>
  </dataValidations>
  <hyperlinks>
    <hyperlink ref="O1:P1" location="特定活動!A1" display="返回主畫面" xr:uid="{00000000-0004-0000-0600-000000000000}"/>
  </hyperlinks>
  <pageMargins left="0.28999999999999998" right="0.26" top="0.28999999999999998" bottom="0.24" header="0.3" footer="0.19"/>
  <pageSetup paperSize="9" scale="84" fitToHeight="0" orientation="portrait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F3306134-C5DB-4DCA-85D0-962A5A0D196D}">
            <xm:f>費率表參數!$AA$81</xm:f>
            <x14:dxf>
              <fill>
                <patternFill>
                  <bgColor theme="9"/>
                </patternFill>
              </fill>
            </x14:dxf>
          </x14:cfRule>
          <xm:sqref>B6:F6</xm:sqref>
        </x14:conditionalFormatting>
        <x14:conditionalFormatting xmlns:xm="http://schemas.microsoft.com/office/excel/2006/main">
          <x14:cfRule type="expression" priority="2" id="{34C2C418-0FEE-42C0-BD51-0A1B163601F8}">
            <xm:f>費率表參數!$AB$81</xm:f>
            <x14:dxf>
              <fill>
                <patternFill>
                  <bgColor theme="9"/>
                </patternFill>
              </fill>
            </x14:dxf>
          </x14:cfRule>
          <xm:sqref>G6:K6</xm:sqref>
        </x14:conditionalFormatting>
        <x14:conditionalFormatting xmlns:xm="http://schemas.microsoft.com/office/excel/2006/main">
          <x14:cfRule type="expression" priority="1" id="{6B26EF0D-EAB2-496C-BE58-2BC64DDC0D9B}">
            <xm:f>費率表參數!$AC$81</xm:f>
            <x14:dxf>
              <fill>
                <patternFill>
                  <bgColor theme="9"/>
                </patternFill>
              </fill>
            </x14:dxf>
          </x14:cfRule>
          <xm:sqref>L6:P6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600-00000A000000}">
          <x14:formula1>
            <xm:f>費率表參數!$I$70:$I$70</xm:f>
          </x14:formula1>
          <xm:sqref>J8:P8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工作表9"/>
  <dimension ref="A1:AS122"/>
  <sheetViews>
    <sheetView topLeftCell="W1" zoomScale="87" zoomScaleNormal="87" workbookViewId="0">
      <selection activeCell="B7" sqref="B7:P7"/>
    </sheetView>
  </sheetViews>
  <sheetFormatPr defaultColWidth="8.88671875" defaultRowHeight="16.2"/>
  <cols>
    <col min="1" max="1" width="22" customWidth="1"/>
    <col min="2" max="2" width="27.109375" customWidth="1"/>
    <col min="3" max="5" width="14.44140625" customWidth="1"/>
    <col min="6" max="6" width="12.109375" customWidth="1"/>
    <col min="7" max="7" width="30.21875" customWidth="1"/>
    <col min="8" max="8" width="28.6640625" bestFit="1" customWidth="1"/>
    <col min="9" max="9" width="27" customWidth="1"/>
    <col min="11" max="11" width="33" customWidth="1"/>
    <col min="12" max="12" width="7.77734375" customWidth="1"/>
    <col min="13" max="13" width="37.109375" customWidth="1"/>
    <col min="14" max="14" width="11.44140625" customWidth="1"/>
    <col min="15" max="15" width="27.88671875" customWidth="1"/>
    <col min="16" max="16" width="9.88671875" customWidth="1"/>
    <col min="17" max="17" width="27.88671875" customWidth="1"/>
    <col min="18" max="18" width="10.44140625" style="13" customWidth="1"/>
    <col min="19" max="19" width="13.33203125" customWidth="1"/>
    <col min="20" max="20" width="7.33203125" customWidth="1"/>
    <col min="21" max="21" width="28.6640625" customWidth="1"/>
    <col min="22" max="22" width="15.77734375" bestFit="1" customWidth="1"/>
    <col min="23" max="23" width="34.21875" customWidth="1"/>
    <col min="24" max="24" width="40.109375" customWidth="1"/>
    <col min="25" max="25" width="20.88671875" customWidth="1"/>
    <col min="26" max="26" width="48.77734375" customWidth="1"/>
    <col min="27" max="27" width="44.33203125" customWidth="1"/>
    <col min="28" max="28" width="9.21875" customWidth="1"/>
    <col min="29" max="29" width="10.44140625" customWidth="1"/>
    <col min="30" max="30" width="9.44140625" customWidth="1"/>
    <col min="32" max="32" width="10.33203125" bestFit="1" customWidth="1"/>
  </cols>
  <sheetData>
    <row r="1" spans="1:45" ht="68.25" customHeight="1">
      <c r="A1" s="196" t="s">
        <v>273</v>
      </c>
      <c r="B1" s="493" t="s">
        <v>802</v>
      </c>
      <c r="H1" s="701" t="s">
        <v>90</v>
      </c>
      <c r="I1" s="701"/>
      <c r="J1" s="136">
        <f>VLOOKUP(旅綜險簡易版費率表!K11,費率表參數!J2:K3,2,FALSE)</f>
        <v>1</v>
      </c>
      <c r="K1" s="13"/>
      <c r="L1" s="136">
        <f>VLOOKUP(旅綜險簡易版費率表!C5,L3:M4,2,FALSE)</f>
        <v>1</v>
      </c>
      <c r="M1" s="148"/>
      <c r="N1" s="149">
        <f>VLOOKUP(旅綜險簡易版費率表!C6,費率表參數!N3:O4,2,FALSE)</f>
        <v>1</v>
      </c>
      <c r="P1" s="13"/>
      <c r="Q1" s="13"/>
      <c r="T1" s="136"/>
      <c r="U1" s="136">
        <f>VLOOKUP(旅綜險簡易版費率表!C2,費率表參數!T2:U3,2,FALSE)</f>
        <v>2</v>
      </c>
      <c r="W1" s="136">
        <f>VLOOKUP(旅綜險簡易版費率表!C3,費率表參數!$V$2:$W$13,2,FALSE)</f>
        <v>1</v>
      </c>
      <c r="Z1" s="242" t="s">
        <v>43</v>
      </c>
      <c r="AA1" s="502" t="str">
        <f ca="1">AA3&amp;AA4&amp;AA5&amp;AA6&amp;AA7&amp;AA8&amp;AA9&amp;AA10&amp;AA11&amp;AA12&amp;AA13&amp;AA14&amp;AA15&amp;AA17&amp;AA19&amp;AA20&amp;AA22&amp;AA24&amp;AA25&amp;AA26&amp;AA27&amp;AA28&amp;AA29</f>
        <v/>
      </c>
      <c r="AB1" s="243" t="s">
        <v>212</v>
      </c>
      <c r="AC1" s="243" t="s">
        <v>213</v>
      </c>
      <c r="AD1" s="244" t="s">
        <v>214</v>
      </c>
      <c r="AE1" s="467" t="s">
        <v>757</v>
      </c>
      <c r="AF1" s="467" t="s">
        <v>758</v>
      </c>
      <c r="AG1" s="467" t="s">
        <v>759</v>
      </c>
      <c r="AH1" s="467" t="s">
        <v>760</v>
      </c>
      <c r="AI1" s="467" t="s">
        <v>761</v>
      </c>
      <c r="AJ1" s="467" t="s">
        <v>762</v>
      </c>
      <c r="AK1" s="467" t="s">
        <v>763</v>
      </c>
      <c r="AL1" s="467" t="s">
        <v>764</v>
      </c>
      <c r="AM1" s="467" t="s">
        <v>765</v>
      </c>
      <c r="AN1" s="467" t="s">
        <v>766</v>
      </c>
      <c r="AO1" s="467" t="s">
        <v>767</v>
      </c>
      <c r="AP1" s="467" t="s">
        <v>768</v>
      </c>
      <c r="AQ1" s="467" t="s">
        <v>769</v>
      </c>
      <c r="AR1" s="467" t="s">
        <v>770</v>
      </c>
      <c r="AS1" s="467" t="s">
        <v>771</v>
      </c>
    </row>
    <row r="2" spans="1:45">
      <c r="H2" s="14" t="s">
        <v>37</v>
      </c>
      <c r="I2" s="81">
        <f>+說明!D5</f>
        <v>1</v>
      </c>
      <c r="J2" s="14" t="s">
        <v>33</v>
      </c>
      <c r="K2" s="13">
        <v>1</v>
      </c>
      <c r="L2" t="s">
        <v>143</v>
      </c>
      <c r="N2" t="s">
        <v>140</v>
      </c>
      <c r="P2" s="201"/>
      <c r="Q2" s="13"/>
      <c r="R2" s="125"/>
      <c r="S2" s="20"/>
      <c r="T2" t="s">
        <v>18</v>
      </c>
      <c r="U2" s="13">
        <v>1</v>
      </c>
      <c r="V2" s="21" t="s">
        <v>210</v>
      </c>
      <c r="W2" s="13">
        <v>1</v>
      </c>
      <c r="X2" t="s">
        <v>143</v>
      </c>
      <c r="Y2" t="s">
        <v>141</v>
      </c>
      <c r="Z2" s="150" t="s">
        <v>215</v>
      </c>
      <c r="AA2" s="16"/>
      <c r="AB2" s="16"/>
      <c r="AC2" s="16"/>
      <c r="AD2" s="16"/>
    </row>
    <row r="3" spans="1:45">
      <c r="H3" s="14" t="s">
        <v>34</v>
      </c>
      <c r="I3" s="81">
        <f>+說明!D6</f>
        <v>0.81089999999999995</v>
      </c>
      <c r="J3" s="14" t="s">
        <v>41</v>
      </c>
      <c r="K3" s="13">
        <v>0</v>
      </c>
      <c r="L3" t="s">
        <v>40</v>
      </c>
      <c r="M3" s="13">
        <v>1</v>
      </c>
      <c r="N3" t="s">
        <v>40</v>
      </c>
      <c r="O3" s="13">
        <v>1</v>
      </c>
      <c r="P3" s="201"/>
      <c r="Q3" s="13"/>
      <c r="R3" s="125"/>
      <c r="S3" s="20"/>
      <c r="T3" t="s">
        <v>31</v>
      </c>
      <c r="U3" s="13">
        <v>2</v>
      </c>
      <c r="V3" s="22" t="s">
        <v>509</v>
      </c>
      <c r="W3" s="13">
        <v>2</v>
      </c>
      <c r="X3" t="s">
        <v>40</v>
      </c>
      <c r="Y3" t="s">
        <v>40</v>
      </c>
      <c r="Z3" s="16" t="s">
        <v>275</v>
      </c>
      <c r="AA3" s="16" t="str">
        <f ca="1">IF(總表!D100&lt;TODAY(),"請重新下載更新版本 ","")</f>
        <v/>
      </c>
      <c r="AB3" s="16"/>
      <c r="AC3" s="16"/>
      <c r="AD3" s="16"/>
    </row>
    <row r="4" spans="1:45">
      <c r="H4" s="14" t="s">
        <v>88</v>
      </c>
      <c r="I4" s="81">
        <f>+說明!D7</f>
        <v>0.78939999999999999</v>
      </c>
      <c r="J4" s="14"/>
      <c r="L4" t="s">
        <v>450</v>
      </c>
      <c r="M4" s="13">
        <v>2</v>
      </c>
      <c r="N4" t="s">
        <v>503</v>
      </c>
      <c r="O4" s="13">
        <v>2</v>
      </c>
      <c r="P4" s="13"/>
      <c r="Q4" s="13"/>
      <c r="R4" s="125"/>
      <c r="S4" s="20"/>
      <c r="T4" s="13"/>
      <c r="V4" s="22" t="s">
        <v>793</v>
      </c>
      <c r="W4" s="13">
        <v>3</v>
      </c>
      <c r="X4" t="s">
        <v>450</v>
      </c>
      <c r="Y4" t="s">
        <v>503</v>
      </c>
      <c r="Z4" s="16" t="s">
        <v>216</v>
      </c>
      <c r="AA4" s="16" t="str">
        <f ca="1">IF(OR(AB4:AD4),"旅遊地點與旅遊不便選項搭配錯誤 ","")</f>
        <v/>
      </c>
      <c r="AB4" s="16" t="b">
        <f ca="1">ISNA(VLOOKUP(旅綜險簡易版費率表!$C$3,INDIRECT(旅綜險簡易版費率表!C100),1,FALSE))</f>
        <v>0</v>
      </c>
      <c r="AC4" s="16" t="b">
        <f ca="1">ISNA(VLOOKUP(旅綜險簡易版費率表!$H$3,INDIRECT(旅綜險簡易版費率表!D100),1,FALSE))</f>
        <v>0</v>
      </c>
      <c r="AD4" s="16" t="b">
        <f ca="1">ISNA(VLOOKUP(旅綜險簡易版費率表!$M$3,INDIRECT(旅綜險簡易版費率表!E100),1,FALSE))</f>
        <v>0</v>
      </c>
    </row>
    <row r="5" spans="1:45">
      <c r="H5" s="14" t="s">
        <v>89</v>
      </c>
      <c r="I5" s="81">
        <f>+說明!D8</f>
        <v>0.84250000000000003</v>
      </c>
      <c r="K5" s="13"/>
      <c r="P5" s="13"/>
      <c r="Q5" s="13"/>
      <c r="S5" s="13"/>
      <c r="T5" s="13"/>
      <c r="V5" s="21" t="s">
        <v>794</v>
      </c>
      <c r="W5" s="13">
        <v>4</v>
      </c>
      <c r="Z5" s="16" t="s">
        <v>477</v>
      </c>
      <c r="AA5" s="16" t="str">
        <f>IF(OR(AB5:AD5),"未滿15足歲失能保額&lt;=69萬 ","")</f>
        <v/>
      </c>
      <c r="AB5" s="16" t="b">
        <f>AND($J$1=0,MAX(旅綜險簡易版費率表!C4:G4)&gt;69)</f>
        <v>0</v>
      </c>
      <c r="AC5" s="16" t="b">
        <f>AND($J$1=0,MAX(旅綜險簡易版費率表!H4:L4)&gt;69)</f>
        <v>0</v>
      </c>
      <c r="AD5" s="16" t="b">
        <f>AND($J$1=0,MAX(旅綜險簡易版費率表!M4:Q4)&gt;69)</f>
        <v>0</v>
      </c>
    </row>
    <row r="6" spans="1:45">
      <c r="H6" s="14" t="s">
        <v>36</v>
      </c>
      <c r="I6" s="81">
        <f>+說明!D9</f>
        <v>0.70809999999999995</v>
      </c>
      <c r="J6" s="14"/>
      <c r="K6" s="13"/>
      <c r="R6"/>
      <c r="V6" s="229" t="s">
        <v>844</v>
      </c>
      <c r="W6" s="13">
        <v>5</v>
      </c>
      <c r="Z6" s="16" t="s">
        <v>478</v>
      </c>
      <c r="AA6" s="16" t="str">
        <f>IF(OR(AB6:AD6),"未滿15足歲不得加保特定事故 ","")</f>
        <v/>
      </c>
      <c r="AB6" s="16" t="b">
        <f>AND($J$1=0,L1=2)</f>
        <v>0</v>
      </c>
      <c r="AC6" s="16" t="b">
        <f>AND($J$1=0,L7=2)</f>
        <v>0</v>
      </c>
      <c r="AD6" s="16" t="b">
        <f>AND($J$1=0,L13=2)</f>
        <v>0</v>
      </c>
    </row>
    <row r="7" spans="1:45">
      <c r="H7" s="14"/>
      <c r="I7" s="15"/>
      <c r="J7" s="14"/>
      <c r="K7" s="13"/>
      <c r="L7" s="136">
        <f>VLOOKUP(旅綜險簡易版費率表!H5,L9:M10,2,FALSE)</f>
        <v>1</v>
      </c>
      <c r="N7" s="149">
        <f>VLOOKUP(旅綜險簡易版費率表!H6,費率表參數!N9:O10,2,FALSE)</f>
        <v>1</v>
      </c>
      <c r="P7" s="13"/>
      <c r="Q7" s="13"/>
      <c r="S7" s="13"/>
      <c r="T7" s="13"/>
      <c r="V7" s="21"/>
      <c r="W7" s="13"/>
      <c r="Z7" s="16" t="s">
        <v>97</v>
      </c>
      <c r="AA7" s="16" t="str">
        <f>IF(OR(AB7:AD7),"國內旅遊不得投保海外突疾 ","")</f>
        <v/>
      </c>
      <c r="AB7" s="16" t="b">
        <f>AND(U1=1,MAX(旅綜險簡易版費率表!C8:G8)&gt;0)</f>
        <v>0</v>
      </c>
      <c r="AC7" s="16" t="b">
        <f>AND(U8=1,MAX(旅綜險簡易版費率表!H8:L8)&gt;0)</f>
        <v>0</v>
      </c>
      <c r="AD7" s="16" t="b">
        <f>AND(U15=1,MAX(旅綜險簡易版費率表!M8:Q8)&gt;0)</f>
        <v>0</v>
      </c>
    </row>
    <row r="8" spans="1:45">
      <c r="L8" t="s">
        <v>143</v>
      </c>
      <c r="N8" t="s">
        <v>140</v>
      </c>
      <c r="P8" s="13"/>
      <c r="Q8" s="13"/>
      <c r="T8" s="136"/>
      <c r="U8" s="136">
        <f>VLOOKUP(旅綜險簡易版費率表!H2,費率表參數!T9:U10,2,FALSE)</f>
        <v>2</v>
      </c>
      <c r="V8" s="21" t="s">
        <v>210</v>
      </c>
      <c r="W8" s="13">
        <v>7</v>
      </c>
      <c r="Z8" s="16" t="s">
        <v>756</v>
      </c>
      <c r="AA8" s="16" t="str">
        <f>IF(OR(AB8:AD8),"海外旅遊不得投保境內突疾 ","")</f>
        <v/>
      </c>
      <c r="AB8" s="16" t="b">
        <f>AND(U1=2,MAX(旅綜險簡易版費率表!C9:G9)&gt;0)</f>
        <v>0</v>
      </c>
      <c r="AC8" s="16" t="b">
        <f>AND(U8=2,MAX(旅綜險簡易版費率表!H9:L9)&gt;0)</f>
        <v>0</v>
      </c>
      <c r="AD8" s="16" t="b">
        <f>AND(U15=2,MAX(旅綜險簡易版費率表!M9:Q9)&gt;0)</f>
        <v>0</v>
      </c>
    </row>
    <row r="9" spans="1:45">
      <c r="K9" s="13"/>
      <c r="L9" t="s">
        <v>40</v>
      </c>
      <c r="M9" s="13">
        <v>1</v>
      </c>
      <c r="N9" t="s">
        <v>40</v>
      </c>
      <c r="O9" s="13">
        <v>1</v>
      </c>
      <c r="R9" s="125"/>
      <c r="S9" s="20"/>
      <c r="T9" t="str">
        <f>+T2</f>
        <v>國內旅遊</v>
      </c>
      <c r="U9" s="13">
        <v>1</v>
      </c>
      <c r="V9" s="21" t="s">
        <v>515</v>
      </c>
      <c r="W9" s="13">
        <v>8</v>
      </c>
      <c r="Z9" s="16" t="s">
        <v>479</v>
      </c>
      <c r="AA9" s="16" t="str">
        <f>IF(OR(AB9:AD9),"未滿15足歲不得加保恐怖主義買回 ","")</f>
        <v/>
      </c>
      <c r="AB9" s="16" t="b">
        <f>AND($J$1=0,N1=2)</f>
        <v>0</v>
      </c>
      <c r="AC9" s="16" t="b">
        <f>AND($J$1=0,N7=2)</f>
        <v>0</v>
      </c>
      <c r="AD9" s="16" t="b">
        <f>AND($J$1=0,N13=2)</f>
        <v>0</v>
      </c>
    </row>
    <row r="10" spans="1:45">
      <c r="H10" s="702" t="s">
        <v>91</v>
      </c>
      <c r="I10" s="702"/>
      <c r="J10" s="14"/>
      <c r="K10" s="13"/>
      <c r="L10" t="s">
        <v>450</v>
      </c>
      <c r="M10" s="13">
        <v>2</v>
      </c>
      <c r="N10" t="s">
        <v>503</v>
      </c>
      <c r="O10" s="13">
        <v>2</v>
      </c>
      <c r="R10" s="125"/>
      <c r="S10" s="20"/>
      <c r="T10" t="str">
        <f>+T3</f>
        <v>海外旅遊</v>
      </c>
      <c r="U10" s="13">
        <v>2</v>
      </c>
      <c r="V10" s="21" t="s">
        <v>517</v>
      </c>
      <c r="W10" s="13">
        <v>9</v>
      </c>
      <c r="Z10" s="16" t="s">
        <v>53</v>
      </c>
      <c r="AA10" s="16" t="str">
        <f ca="1">IF(AB10,"請調整適用費率別 ","")</f>
        <v/>
      </c>
      <c r="AB10" s="16" t="b">
        <f ca="1">ISNA(VLOOKUP(旅綜險簡易版費率表!C11,INDIRECT(旅綜險簡易版費率表!G113),1,FALSE))</f>
        <v>0</v>
      </c>
      <c r="AC10" s="16"/>
      <c r="AD10" s="16"/>
    </row>
    <row r="11" spans="1:45">
      <c r="H11" s="36" t="s">
        <v>37</v>
      </c>
      <c r="I11" s="37">
        <f>+說明!F5</f>
        <v>1</v>
      </c>
      <c r="J11" s="14"/>
      <c r="K11" s="13"/>
      <c r="R11" s="125"/>
      <c r="S11" s="20"/>
      <c r="V11" s="21" t="s">
        <v>523</v>
      </c>
      <c r="W11" s="13">
        <v>10</v>
      </c>
      <c r="Z11" s="16" t="s">
        <v>841</v>
      </c>
      <c r="AA11" s="16" t="str">
        <f>IF(AND(J1=1,OR(AB11:AD11)),"投保海外豪華型(U2)專案身故失能保額限300萬以上 ","" )</f>
        <v/>
      </c>
      <c r="AB11" s="16" t="b">
        <f>AND(MIN(旅綜險簡易版費率表!C4:G4)&lt;300,旅綜險簡易版費率表!C3="海外豪華型(U2)")</f>
        <v>0</v>
      </c>
      <c r="AC11" s="16" t="b">
        <f>AND(MIN(旅綜險簡易版費率表!H4:L4)&lt;300,旅綜險簡易版費率表!H3="海外豪華型(U2)")</f>
        <v>0</v>
      </c>
      <c r="AD11" s="16" t="b">
        <f>AND(MIN(旅綜險簡易版費率表!M4:Q4)&lt;300,旅綜險簡易版費率表!M3="海外豪華型(U2)")</f>
        <v>0</v>
      </c>
      <c r="AE11" s="227"/>
    </row>
    <row r="12" spans="1:45">
      <c r="H12" s="36" t="s">
        <v>34</v>
      </c>
      <c r="I12" s="37">
        <f>+說明!F6</f>
        <v>1</v>
      </c>
      <c r="R12"/>
      <c r="S12" s="13"/>
      <c r="V12" s="21"/>
      <c r="W12" s="13">
        <v>11</v>
      </c>
      <c r="Z12" s="16" t="s">
        <v>795</v>
      </c>
      <c r="AA12" s="16" t="str">
        <f>IF(OR(AB12:AD12),"投保海外標準型(T2)專案身故失能保額限200萬以上 ","" )</f>
        <v/>
      </c>
      <c r="AB12" s="16" t="b">
        <f>AND(J1=1,MIN(旅綜險簡易版費率表!C4:G4)&lt;200,旅綜險簡易版費率表!C3="海外標準型(T2)")</f>
        <v>0</v>
      </c>
      <c r="AC12" s="16" t="b">
        <f>AND(J1=1,MIN(旅綜險簡易版費率表!H4:L4)&lt;200,旅綜險簡易版費率表!H3="海外標準型(T2)")</f>
        <v>0</v>
      </c>
      <c r="AD12" s="16" t="b">
        <f>AND(J1=1,MIN(旅綜險簡易版費率表!M4:Q4)&lt;200,旅綜險簡易版費率表!M3="海外標準型(T2)")</f>
        <v>0</v>
      </c>
    </row>
    <row r="13" spans="1:45">
      <c r="H13" s="36" t="s">
        <v>88</v>
      </c>
      <c r="I13" s="37">
        <f>+說明!F7</f>
        <v>1</v>
      </c>
      <c r="L13" s="136">
        <f>VLOOKUP(旅綜險簡易版費率表!M5,L15:M16,2,FALSE)</f>
        <v>1</v>
      </c>
      <c r="N13" s="149">
        <f>VLOOKUP(旅綜險簡易版費率表!M6,費率表參數!N15:O16,2,FALSE)</f>
        <v>1</v>
      </c>
      <c r="R13"/>
      <c r="S13" s="13"/>
      <c r="V13" s="21"/>
      <c r="W13" s="13">
        <v>12</v>
      </c>
      <c r="Z13" s="16" t="s">
        <v>359</v>
      </c>
      <c r="AA13" s="16" t="str">
        <f>IF(OR(AB13:AD13),"國內旅遊身故失能保額&lt;=1,500萬 ","")</f>
        <v/>
      </c>
      <c r="AB13" s="16" t="b">
        <f>AND(U1=1,MAX(旅綜險簡易版費率表!C4:G4)&gt;1500)</f>
        <v>0</v>
      </c>
      <c r="AC13" s="16" t="b">
        <f>AND(U8=1,MAX(旅綜險簡易版費率表!H4:L4)&gt;1500)</f>
        <v>0</v>
      </c>
      <c r="AD13" s="16" t="b">
        <f>AND(U15=1,MAX(旅綜險簡易版費率表!M4:Q4)&gt;1500)</f>
        <v>0</v>
      </c>
    </row>
    <row r="14" spans="1:45">
      <c r="B14" s="18" t="s">
        <v>48</v>
      </c>
      <c r="C14" s="18" t="str">
        <f>+保費試算!B30</f>
        <v>責任險</v>
      </c>
      <c r="D14" s="18" t="str">
        <f>+保費試算!C30</f>
        <v>不便險</v>
      </c>
      <c r="E14" s="18" t="str">
        <f>+保費試算!D30</f>
        <v>補償險</v>
      </c>
      <c r="F14" s="18" t="str">
        <f>+保費試算!E30</f>
        <v>急難救助險</v>
      </c>
      <c r="H14" s="36" t="s">
        <v>89</v>
      </c>
      <c r="I14" s="37">
        <f>+說明!F8</f>
        <v>1</v>
      </c>
      <c r="L14" t="s">
        <v>143</v>
      </c>
      <c r="N14" t="s">
        <v>140</v>
      </c>
      <c r="R14"/>
      <c r="S14" s="13"/>
      <c r="V14" s="21"/>
      <c r="Z14" s="16" t="s">
        <v>481</v>
      </c>
      <c r="AA14" s="16" t="str">
        <f>IF(OR(AB14:AD14),"15歲以上身故失能保額&gt;=100萬 ","")</f>
        <v/>
      </c>
      <c r="AB14" s="16" t="b">
        <f>AND($J$1=1,MIN(旅綜險簡易版費率表!C4:G4)&lt;100)</f>
        <v>0</v>
      </c>
      <c r="AC14" s="16" t="b">
        <f>AND($J$1=1,MIN(旅綜險簡易版費率表!H4:L4)&lt;100)</f>
        <v>0</v>
      </c>
      <c r="AD14" s="16" t="b">
        <f>AND($J$1=1,MIN(旅綜險簡易版費率表!M4:Q4)&lt;100)</f>
        <v>0</v>
      </c>
    </row>
    <row r="15" spans="1:45">
      <c r="B15" s="17" t="str">
        <f>+旅綜險簡易版費率表!C3</f>
        <v>不加保</v>
      </c>
      <c r="C15" s="18" t="e">
        <f>VLOOKUP($B15,$B16:$F31,2,FALSE)</f>
        <v>#N/A</v>
      </c>
      <c r="D15" s="18" t="e">
        <f>VLOOKUP($B15,$B16:$F31,3,FALSE)</f>
        <v>#N/A</v>
      </c>
      <c r="E15" s="18" t="e">
        <f>VLOOKUP($B15,$B16:$F31,4,FALSE)</f>
        <v>#N/A</v>
      </c>
      <c r="F15" s="18" t="e">
        <f>VLOOKUP($B15,$B16:$F31,5,FALSE)</f>
        <v>#N/A</v>
      </c>
      <c r="H15" s="36" t="s">
        <v>36</v>
      </c>
      <c r="I15" s="37">
        <f>+說明!F9</f>
        <v>0.72219999999999995</v>
      </c>
      <c r="L15" t="s">
        <v>40</v>
      </c>
      <c r="M15" s="13">
        <v>1</v>
      </c>
      <c r="N15" t="s">
        <v>40</v>
      </c>
      <c r="O15" s="13">
        <v>1</v>
      </c>
      <c r="T15" s="136"/>
      <c r="U15" s="136">
        <f>VLOOKUP(旅綜險簡易版費率表!M2,費率表參數!T16:U17,2,FALSE)</f>
        <v>2</v>
      </c>
      <c r="V15" s="13"/>
      <c r="W15" s="13"/>
      <c r="Z15" s="16" t="s">
        <v>806</v>
      </c>
      <c r="AA15" s="703" t="str">
        <f>IF(OR(AB15:AD16),"海外醫療實支保額未符規範 ","")</f>
        <v/>
      </c>
      <c r="AB15" s="16" t="b">
        <f>AND(旅綜險簡易版費率表!$C$2="海外旅遊",OR(AE15:AI15))</f>
        <v>0</v>
      </c>
      <c r="AC15" s="16" t="b">
        <f>AND(旅綜險簡易版費率表!$H$2="海外旅遊",OR(AJ15:AN15))</f>
        <v>0</v>
      </c>
      <c r="AD15" s="16" t="b">
        <f>AND(旅綜險簡易版費率表!$M$2="海外旅遊",OR(AO15:AS15))</f>
        <v>0</v>
      </c>
      <c r="AE15" t="b">
        <f>IF(AND($J$1=0,旅綜險簡易版費率表!C$7&lt;&gt;0,旅綜險簡易版費率表!C$7&lt;&gt;10,旅綜險簡易版費率表!C$7&lt;&gt;20,旅綜險簡易版費率表!C$7&lt;&gt;30,旅綜險簡易版費率表!C$7&lt;&gt;50,旅綜險簡易版費率表!C$7&lt;&gt;120),TRUE,FALSE)</f>
        <v>0</v>
      </c>
      <c r="AF15" t="b">
        <f>IF(AND($J$1=0,旅綜險簡易版費率表!D$7&lt;&gt;0,旅綜險簡易版費率表!D$7&lt;&gt;10,旅綜險簡易版費率表!D$7&lt;&gt;20,旅綜險簡易版費率表!D$7&lt;&gt;30,旅綜險簡易版費率表!D$7&lt;&gt;50,旅綜險簡易版費率表!D$7&lt;&gt;120),TRUE,FALSE)</f>
        <v>0</v>
      </c>
      <c r="AG15" t="b">
        <f>IF(AND($J$1=0,旅綜險簡易版費率表!E$7&lt;&gt;0,旅綜險簡易版費率表!E$7&lt;&gt;10,旅綜險簡易版費率表!E$7&lt;&gt;20,旅綜險簡易版費率表!E$7&lt;&gt;30,旅綜險簡易版費率表!E$7&lt;&gt;50,旅綜險簡易版費率表!E$7&lt;&gt;120),TRUE,FALSE)</f>
        <v>0</v>
      </c>
      <c r="AH15" t="b">
        <f>IF(AND($J$1=0,旅綜險簡易版費率表!F$7&lt;&gt;0,旅綜險簡易版費率表!F$7&lt;&gt;10,旅綜險簡易版費率表!F$7&lt;&gt;20,旅綜險簡易版費率表!F$7&lt;&gt;30,旅綜險簡易版費率表!F$7&lt;&gt;50,旅綜險簡易版費率表!F$7&lt;&gt;120),TRUE,FALSE)</f>
        <v>0</v>
      </c>
      <c r="AI15" t="b">
        <f>IF(AND($J$1=0,旅綜險簡易版費率表!G$7&lt;&gt;0,旅綜險簡易版費率表!G$7&lt;&gt;10,旅綜險簡易版費率表!G$7&lt;&gt;20,旅綜險簡易版費率表!G$7&lt;&gt;30,旅綜險簡易版費率表!G$7&lt;&gt;50,旅綜險簡易版費率表!G$7&lt;&gt;120),TRUE,FALSE)</f>
        <v>0</v>
      </c>
      <c r="AJ15" t="b">
        <f>IF(AND($J$1=0,旅綜險簡易版費率表!H$7&lt;&gt;0,旅綜險簡易版費率表!H$7&lt;&gt;10,旅綜險簡易版費率表!H$7&lt;&gt;20,旅綜險簡易版費率表!H$7&lt;&gt;30,旅綜險簡易版費率表!H$7&lt;&gt;50,旅綜險簡易版費率表!H$7&lt;&gt;120),TRUE,FALSE)</f>
        <v>0</v>
      </c>
      <c r="AK15" t="b">
        <f>IF(AND($J$1=0,旅綜險簡易版費率表!I$7&lt;&gt;0,旅綜險簡易版費率表!I$7&lt;&gt;10,旅綜險簡易版費率表!I$7&lt;&gt;20,旅綜險簡易版費率表!I$7&lt;&gt;30,旅綜險簡易版費率表!I$7&lt;&gt;50,旅綜險簡易版費率表!I$7&lt;&gt;120),TRUE,FALSE)</f>
        <v>0</v>
      </c>
      <c r="AL15" t="b">
        <f>IF(AND($J$1=0,旅綜險簡易版費率表!J$7&lt;&gt;0,旅綜險簡易版費率表!J$7&lt;&gt;10,旅綜險簡易版費率表!J$7&lt;&gt;20,旅綜險簡易版費率表!J$7&lt;&gt;30,旅綜險簡易版費率表!J$7&lt;&gt;50,旅綜險簡易版費率表!J$7&lt;&gt;120),TRUE,FALSE)</f>
        <v>0</v>
      </c>
      <c r="AM15" t="b">
        <f>IF(AND($J$1=0,旅綜險簡易版費率表!K$7&lt;&gt;0,旅綜險簡易版費率表!K$7&lt;&gt;10,旅綜險簡易版費率表!K$7&lt;&gt;20,旅綜險簡易版費率表!K$7&lt;&gt;30,旅綜險簡易版費率表!K$7&lt;&gt;50,旅綜險簡易版費率表!K$7&lt;&gt;120),TRUE,FALSE)</f>
        <v>0</v>
      </c>
      <c r="AN15" t="b">
        <f>IF(AND($J$1=0,旅綜險簡易版費率表!L$7&lt;&gt;0,旅綜險簡易版費率表!L$7&lt;&gt;10,旅綜險簡易版費率表!L$7&lt;&gt;20,旅綜險簡易版費率表!L$7&lt;&gt;30,旅綜險簡易版費率表!L$7&lt;&gt;50,旅綜險簡易版費率表!L$7&lt;&gt;120),TRUE,FALSE)</f>
        <v>0</v>
      </c>
      <c r="AO15" t="b">
        <f>IF(AND($J$1=0,旅綜險簡易版費率表!M$7&lt;&gt;0,旅綜險簡易版費率表!M$7&lt;&gt;10,旅綜險簡易版費率表!M$7&lt;&gt;20,旅綜險簡易版費率表!M$7&lt;&gt;30,旅綜險簡易版費率表!M$7&lt;&gt;50,旅綜險簡易版費率表!M$7&lt;&gt;120),TRUE,FALSE)</f>
        <v>0</v>
      </c>
      <c r="AP15" t="b">
        <f>IF(AND($J$1=0,旅綜險簡易版費率表!N$7&lt;&gt;0,旅綜險簡易版費率表!N$7&lt;&gt;10,旅綜險簡易版費率表!N$7&lt;&gt;20,旅綜險簡易版費率表!N$7&lt;&gt;30,旅綜險簡易版費率表!N$7&lt;&gt;50,旅綜險簡易版費率表!N$7&lt;&gt;120),TRUE,FALSE)</f>
        <v>0</v>
      </c>
      <c r="AQ15" t="b">
        <f>IF(AND($J$1=0,旅綜險簡易版費率表!O$7&lt;&gt;0,旅綜險簡易版費率表!O$7&lt;&gt;10,旅綜險簡易版費率表!O$7&lt;&gt;20,旅綜險簡易版費率表!O$7&lt;&gt;30,旅綜險簡易版費率表!O$7&lt;&gt;50,旅綜險簡易版費率表!O$7&lt;&gt;120),TRUE,FALSE)</f>
        <v>0</v>
      </c>
      <c r="AR15" t="b">
        <f>IF(AND($J$1=0,旅綜險簡易版費率表!P$7&lt;&gt;0,旅綜險簡易版費率表!P$7&lt;&gt;10,旅綜險簡易版費率表!P$7&lt;&gt;20,旅綜險簡易版費率表!P$7&lt;&gt;30,旅綜險簡易版費率表!P$7&lt;&gt;50,旅綜險簡易版費率表!P$7&lt;&gt;120),TRUE,FALSE)</f>
        <v>0</v>
      </c>
      <c r="AS15" t="b">
        <f>IF(AND($J$1=0,旅綜險簡易版費率表!Q$7&lt;&gt;0,旅綜險簡易版費率表!Q$7&lt;&gt;10,旅綜險簡易版費率表!Q$7&lt;&gt;20,旅綜險簡易版費率表!Q$7&lt;&gt;30,旅綜險簡易版費率表!Q$7&lt;&gt;50,旅綜險簡易版費率表!Q$7&lt;&gt;120),TRUE,FALSE)</f>
        <v>0</v>
      </c>
    </row>
    <row r="16" spans="1:45">
      <c r="B16" s="16" t="str">
        <f>+保費試算!A32</f>
        <v>國內基本型(G)</v>
      </c>
      <c r="C16" s="19">
        <f>+保費試算!B32</f>
        <v>2</v>
      </c>
      <c r="D16" s="19">
        <f>+保費試算!C32</f>
        <v>1</v>
      </c>
      <c r="E16" s="19" t="e">
        <f>+保費試算!D32</f>
        <v>#N/A</v>
      </c>
      <c r="F16" s="19" t="e">
        <f>+保費試算!E32</f>
        <v>#N/A</v>
      </c>
      <c r="L16" t="s">
        <v>450</v>
      </c>
      <c r="M16" s="13">
        <v>2</v>
      </c>
      <c r="N16" t="s">
        <v>503</v>
      </c>
      <c r="O16" s="13">
        <v>2</v>
      </c>
      <c r="R16" s="125"/>
      <c r="S16" s="20"/>
      <c r="T16" t="str">
        <f>+T2</f>
        <v>國內旅遊</v>
      </c>
      <c r="U16" s="13">
        <v>1</v>
      </c>
      <c r="V16" s="21"/>
      <c r="W16" s="13"/>
      <c r="Z16" s="500" t="s">
        <v>772</v>
      </c>
      <c r="AA16" s="704"/>
      <c r="AB16" s="16" t="b">
        <f>AND(旅綜險簡易版費率表!$C$2="海外旅遊",OR(AE16:AI16))</f>
        <v>0</v>
      </c>
      <c r="AC16" s="16" t="b">
        <f>AND(旅綜險簡易版費率表!$H$2="海外旅遊",OR(AJ16:AN16))</f>
        <v>0</v>
      </c>
      <c r="AD16" s="16" t="b">
        <f>AND(旅綜險簡易版費率表!$M$2="海外旅遊",OR(AO16:AS16))</f>
        <v>0</v>
      </c>
      <c r="AE16" t="b">
        <f>IF(AND($J$1=1,旅綜險簡易版費率表!C$4*30%&lt;旅綜險簡易版費率表!C$7),TRUE,FALSE)</f>
        <v>0</v>
      </c>
      <c r="AF16" t="b">
        <f>IF(AND($J$1=1,旅綜險簡易版費率表!D$4*30%&lt;旅綜險簡易版費率表!D$7),TRUE,FALSE)</f>
        <v>0</v>
      </c>
      <c r="AG16" t="b">
        <f>IF(AND($J$1=1,旅綜險簡易版費率表!E$4*30%&lt;旅綜險簡易版費率表!E$7),TRUE,FALSE)</f>
        <v>0</v>
      </c>
      <c r="AH16" t="b">
        <f>IF(AND($J$1=1,旅綜險簡易版費率表!F$4*30%&lt;旅綜險簡易版費率表!F$7),TRUE,FALSE)</f>
        <v>0</v>
      </c>
      <c r="AI16" t="b">
        <f>IF(AND($J$1=1,旅綜險簡易版費率表!G$4*30%&lt;旅綜險簡易版費率表!G$7),TRUE,FALSE)</f>
        <v>0</v>
      </c>
      <c r="AJ16" t="b">
        <f>IF(AND($J$1=1,旅綜險簡易版費率表!H$4*30%&lt;旅綜險簡易版費率表!H$7),TRUE,FALSE)</f>
        <v>0</v>
      </c>
      <c r="AK16" t="b">
        <f>IF(AND($J$1=1,旅綜險簡易版費率表!I$4*30%&lt;旅綜險簡易版費率表!I$7),TRUE,FALSE)</f>
        <v>0</v>
      </c>
      <c r="AL16" t="b">
        <f>IF(AND($J$1=1,旅綜險簡易版費率表!J$4*30%&lt;旅綜險簡易版費率表!J$7),TRUE,FALSE)</f>
        <v>0</v>
      </c>
      <c r="AM16" t="b">
        <f>IF(AND($J$1=1,旅綜險簡易版費率表!K$4*30%&lt;旅綜險簡易版費率表!K$7),TRUE,FALSE)</f>
        <v>0</v>
      </c>
      <c r="AN16" t="b">
        <f>IF(AND($J$1=1,旅綜險簡易版費率表!L$4*30%&lt;旅綜險簡易版費率表!L$7),TRUE,FALSE)</f>
        <v>0</v>
      </c>
      <c r="AO16" t="b">
        <f>IF(AND($J$1=1,旅綜險簡易版費率表!M$4*30%&lt;旅綜險簡易版費率表!M$7),TRUE,FALSE)</f>
        <v>0</v>
      </c>
      <c r="AP16" t="b">
        <f>IF(AND($J$1=1,旅綜險簡易版費率表!N$4*30%&lt;旅綜險簡易版費率表!N$7),TRUE,FALSE)</f>
        <v>0</v>
      </c>
      <c r="AQ16" t="b">
        <f>IF(AND($J$1=1,旅綜險簡易版費率表!O$4*30%&lt;旅綜險簡易版費率表!O$7),TRUE,FALSE)</f>
        <v>0</v>
      </c>
      <c r="AR16" t="b">
        <f>IF(AND($J$1=1,旅綜險簡易版費率表!P$4*30%&lt;旅綜險簡易版費率表!P$7),TRUE,FALSE)</f>
        <v>0</v>
      </c>
      <c r="AS16" t="b">
        <f>IF(AND($J$1=1,旅綜險簡易版費率表!Q$4*30%&lt;旅綜險簡易版費率表!Q$7),TRUE,FALSE)</f>
        <v>0</v>
      </c>
    </row>
    <row r="17" spans="2:45">
      <c r="B17" s="16" t="str">
        <f>+保費試算!A33</f>
        <v>國內非台籍(H)</v>
      </c>
      <c r="C17" s="19">
        <f>+保費試算!B33</f>
        <v>2</v>
      </c>
      <c r="D17" s="19">
        <f>+保費試算!C33</f>
        <v>1</v>
      </c>
      <c r="E17" s="19" t="e">
        <f>+保費試算!D33</f>
        <v>#N/A</v>
      </c>
      <c r="F17" s="19">
        <f>+保費試算!E33</f>
        <v>4</v>
      </c>
      <c r="R17" s="125"/>
      <c r="S17" s="20"/>
      <c r="T17" t="str">
        <f>+T3</f>
        <v>海外旅遊</v>
      </c>
      <c r="U17" s="13">
        <v>2</v>
      </c>
      <c r="V17" s="21"/>
      <c r="W17" s="13"/>
      <c r="Z17" s="16" t="s">
        <v>773</v>
      </c>
      <c r="AA17" s="703" t="str">
        <f>IF(OR(AB17:AD18),"國內醫療實支保額未符規範 ","")</f>
        <v/>
      </c>
      <c r="AB17" s="16" t="b">
        <f>AND(旅綜險簡易版費率表!$C$2="國內旅遊",OR(AE17:AI17))</f>
        <v>0</v>
      </c>
      <c r="AC17" s="16" t="b">
        <f>AND(旅綜險簡易版費率表!$H$2="國內旅遊",OR(AJ17:AN17))</f>
        <v>0</v>
      </c>
      <c r="AD17" s="16" t="b">
        <f>AND(旅綜險簡易版費率表!$M$2="國內旅遊",OR(AO17:AS17))</f>
        <v>0</v>
      </c>
      <c r="AE17" t="b">
        <f>IF(AND($J$1=0,旅綜險簡易版費率表!C$7&lt;&gt;0,旅綜險簡易版費率表!C$7&lt;&gt;6),TRUE,FALSE)</f>
        <v>0</v>
      </c>
      <c r="AF17" t="b">
        <f>IF(AND($J$1=0,旅綜險簡易版費率表!D$7&lt;&gt;0,旅綜險簡易版費率表!D$7&lt;&gt;6),TRUE,FALSE)</f>
        <v>0</v>
      </c>
      <c r="AG17" t="b">
        <f>IF(AND($J$1=0,旅綜險簡易版費率表!E$7&lt;&gt;0,旅綜險簡易版費率表!E$7&lt;&gt;6),TRUE,FALSE)</f>
        <v>0</v>
      </c>
      <c r="AH17" t="b">
        <f>IF(AND($J$1=0,旅綜險簡易版費率表!F$7&lt;&gt;0,旅綜險簡易版費率表!F$7&lt;&gt;6),TRUE,FALSE)</f>
        <v>0</v>
      </c>
      <c r="AI17" t="b">
        <f>IF(AND($J$1=0,旅綜險簡易版費率表!G$7&lt;&gt;0,旅綜險簡易版費率表!G$7&lt;&gt;6),TRUE,FALSE)</f>
        <v>0</v>
      </c>
      <c r="AJ17" t="b">
        <f>IF(AND($J$1=0,旅綜險簡易版費率表!H$7&lt;&gt;0,旅綜險簡易版費率表!H$7&lt;&gt;6),TRUE,FALSE)</f>
        <v>0</v>
      </c>
      <c r="AK17" t="b">
        <f>IF(AND($J$1=0,旅綜險簡易版費率表!I$7&lt;&gt;0,旅綜險簡易版費率表!I$7&lt;&gt;6),TRUE,FALSE)</f>
        <v>0</v>
      </c>
      <c r="AL17" t="b">
        <f>IF(AND($J$1=0,旅綜險簡易版費率表!J$7&lt;&gt;0,旅綜險簡易版費率表!J$7&lt;&gt;6),TRUE,FALSE)</f>
        <v>0</v>
      </c>
      <c r="AM17" t="b">
        <f>IF(AND($J$1=0,旅綜險簡易版費率表!K$7&lt;&gt;0,旅綜險簡易版費率表!K$7&lt;&gt;6),TRUE,FALSE)</f>
        <v>0</v>
      </c>
      <c r="AN17" t="b">
        <f>IF(AND($J$1=0,旅綜險簡易版費率表!L$7&lt;&gt;0,旅綜險簡易版費率表!L$7&lt;&gt;6),TRUE,FALSE)</f>
        <v>0</v>
      </c>
      <c r="AO17" t="b">
        <f>IF(AND($J$1=0,旅綜險簡易版費率表!M$7&lt;&gt;0,旅綜險簡易版費率表!M$7&lt;&gt;6),TRUE,FALSE)</f>
        <v>0</v>
      </c>
      <c r="AP17" t="b">
        <f>IF(AND($J$1=0,旅綜險簡易版費率表!N$7&lt;&gt;0,旅綜險簡易版費率表!N$7&lt;&gt;6),TRUE,FALSE)</f>
        <v>0</v>
      </c>
      <c r="AQ17" t="b">
        <f>IF(AND($J$1=0,旅綜險簡易版費率表!O$7&lt;&gt;0,旅綜險簡易版費率表!O$7&lt;&gt;6),TRUE,FALSE)</f>
        <v>0</v>
      </c>
      <c r="AR17" t="b">
        <f>IF(AND($J$1=0,旅綜險簡易版費率表!P$7&lt;&gt;0,旅綜險簡易版費率表!P$7&lt;&gt;6),TRUE,FALSE)</f>
        <v>0</v>
      </c>
      <c r="AS17" t="b">
        <f>IF(AND($J$1=0,旅綜險簡易版費率表!Q$7&lt;&gt;0,旅綜險簡易版費率表!Q$7&lt;&gt;6),TRUE,FALSE)</f>
        <v>0</v>
      </c>
    </row>
    <row r="18" spans="2:45">
      <c r="B18" s="16" t="str">
        <f>+保費試算!A34</f>
        <v>基本租車型(GC)</v>
      </c>
      <c r="C18" s="19">
        <f>+保費試算!B34</f>
        <v>32</v>
      </c>
      <c r="D18" s="19">
        <f>+保費試算!C34</f>
        <v>31</v>
      </c>
      <c r="E18" s="19" t="e">
        <f>+保費試算!D34</f>
        <v>#N/A</v>
      </c>
      <c r="F18" s="19">
        <f>+保費試算!E34</f>
        <v>33</v>
      </c>
      <c r="R18" s="125"/>
      <c r="S18" s="20"/>
      <c r="W18" s="136">
        <f>VLOOKUP(旅綜險簡易版費率表!H3,費率表參數!$V$19:$W$33,2,FALSE)</f>
        <v>3</v>
      </c>
      <c r="Z18" s="500" t="s">
        <v>774</v>
      </c>
      <c r="AA18" s="704"/>
      <c r="AB18" s="16" t="b">
        <f>AND(旅綜險簡易版費率表!$C$2="國內旅遊",OR(AE18:AI18))</f>
        <v>0</v>
      </c>
      <c r="AC18" s="16" t="b">
        <f>AND(旅綜險簡易版費率表!$H$2="國內旅遊",OR(AJ18:AN18))</f>
        <v>0</v>
      </c>
      <c r="AD18" s="16" t="b">
        <f>AND(旅綜險簡易版費率表!$M$2="國內旅遊",OR(AO18:AS18))</f>
        <v>0</v>
      </c>
      <c r="AE18" t="b">
        <f>IF(AND($J$1=1,旅綜險簡易版費率表!C$4*10%&lt;旅綜險簡易版費率表!C$7),TRUE,FALSE)</f>
        <v>0</v>
      </c>
      <c r="AF18" t="b">
        <f>IF(AND($J$1=1,旅綜險簡易版費率表!D$4*10%&lt;旅綜險簡易版費率表!D$7),TRUE,FALSE)</f>
        <v>0</v>
      </c>
      <c r="AG18" t="b">
        <f>IF(AND($J$1=1,旅綜險簡易版費率表!E$4*10%&lt;旅綜險簡易版費率表!E$7),TRUE,FALSE)</f>
        <v>0</v>
      </c>
      <c r="AH18" t="b">
        <f>IF(AND($J$1=1,旅綜險簡易版費率表!F$4*10%&lt;旅綜險簡易版費率表!F$7),TRUE,FALSE)</f>
        <v>0</v>
      </c>
      <c r="AI18" t="b">
        <f>IF(AND($J$1=1,旅綜險簡易版費率表!G$4*10%&lt;旅綜險簡易版費率表!G$7),TRUE,FALSE)</f>
        <v>0</v>
      </c>
      <c r="AJ18" t="b">
        <f>IF(AND($J$1=1,旅綜險簡易版費率表!H$4*10%&lt;旅綜險簡易版費率表!H$7),TRUE,FALSE)</f>
        <v>0</v>
      </c>
      <c r="AK18" t="b">
        <f>IF(AND($J$1=1,旅綜險簡易版費率表!I$4*10%&lt;旅綜險簡易版費率表!I$7),TRUE,FALSE)</f>
        <v>0</v>
      </c>
      <c r="AL18" t="b">
        <f>IF(AND($J$1=1,旅綜險簡易版費率表!J$4*10%&lt;旅綜險簡易版費率表!J$7),TRUE,FALSE)</f>
        <v>0</v>
      </c>
      <c r="AM18" t="b">
        <f>IF(AND($J$1=1,旅綜險簡易版費率表!K$4*10%&lt;旅綜險簡易版費率表!K$7),TRUE,FALSE)</f>
        <v>0</v>
      </c>
      <c r="AN18" t="b">
        <f>IF(AND($J$1=1,旅綜險簡易版費率表!L$4*10%&lt;旅綜險簡易版費率表!L$7),TRUE,FALSE)</f>
        <v>0</v>
      </c>
      <c r="AO18" t="b">
        <f>IF(AND($J$1=1,旅綜險簡易版費率表!M$4*10%&lt;旅綜險簡易版費率表!M$7),TRUE,FALSE)</f>
        <v>1</v>
      </c>
      <c r="AP18" t="b">
        <f>IF(AND($J$1=1,旅綜險簡易版費率表!N$4*10%&lt;旅綜險簡易版費率表!N$7),TRUE,FALSE)</f>
        <v>0</v>
      </c>
      <c r="AQ18" t="b">
        <f>IF(AND($J$1=1,旅綜險簡易版費率表!O$4*10%&lt;旅綜險簡易版費率表!O$7),TRUE,FALSE)</f>
        <v>0</v>
      </c>
      <c r="AR18" t="b">
        <f>IF(AND($J$1=1,旅綜險簡易版費率表!P$4*10%&lt;旅綜險簡易版費率表!P$7),TRUE,FALSE)</f>
        <v>1</v>
      </c>
      <c r="AS18" t="b">
        <f>IF(AND($J$1=1,旅綜險簡易版費率表!Q$4*10%&lt;旅綜險簡易版費率表!Q$7),TRUE,FALSE)</f>
        <v>1</v>
      </c>
    </row>
    <row r="19" spans="2:45">
      <c r="B19" s="16" t="str">
        <f>+保費試算!A35</f>
        <v>海外標準型(M)</v>
      </c>
      <c r="C19" s="19">
        <f>+保費試算!B35</f>
        <v>12</v>
      </c>
      <c r="D19" s="19">
        <f>+保費試算!C35</f>
        <v>13</v>
      </c>
      <c r="E19" s="19" t="e">
        <f>+保費試算!D35</f>
        <v>#N/A</v>
      </c>
      <c r="F19" s="19">
        <f>+保費試算!E35</f>
        <v>14</v>
      </c>
      <c r="H19" s="13"/>
      <c r="R19"/>
      <c r="S19" s="13"/>
      <c r="V19" s="21" t="s">
        <v>40</v>
      </c>
      <c r="W19" s="13">
        <v>1</v>
      </c>
      <c r="Z19" s="501" t="s">
        <v>820</v>
      </c>
      <c r="AA19" s="16" t="str">
        <f>IF(OR(AB19:AD19),"國內實支上限10萬 ","")</f>
        <v/>
      </c>
      <c r="AB19" s="16" t="b">
        <f>AND(旅綜險簡易版費率表!$C$2="國內旅遊",MAX(旅綜險簡易版費率表!C7:G7)&gt;10)</f>
        <v>0</v>
      </c>
      <c r="AC19" s="16" t="b">
        <f>AND(旅綜險簡易版費率表!$H$2="國內旅遊",MAX(旅綜險簡易版費率表!H7:L7)&gt;10)</f>
        <v>0</v>
      </c>
      <c r="AD19" s="16" t="b">
        <f>AND(旅綜險簡易版費率表!$M$2="國內旅遊",MAX(旅綜險簡易版費率表!M7:Q7)&gt;10)</f>
        <v>0</v>
      </c>
    </row>
    <row r="20" spans="2:45">
      <c r="B20" s="16" t="str">
        <f>+保費試算!A36</f>
        <v>海外豪華型(L)</v>
      </c>
      <c r="C20" s="19">
        <f>+保費試算!B36</f>
        <v>9</v>
      </c>
      <c r="D20" s="19">
        <f>+保費試算!C36</f>
        <v>8</v>
      </c>
      <c r="E20" s="19" t="e">
        <f>+保費試算!D36</f>
        <v>#N/A</v>
      </c>
      <c r="F20" s="19">
        <f>+保費試算!E36</f>
        <v>10</v>
      </c>
      <c r="I20" s="13"/>
      <c r="R20"/>
      <c r="S20" s="13"/>
      <c r="V20" s="22" t="s">
        <v>509</v>
      </c>
      <c r="W20" s="13">
        <v>2</v>
      </c>
      <c r="Z20" s="16" t="s">
        <v>775</v>
      </c>
      <c r="AA20" s="703" t="str">
        <f>IF(OR(AB20:AD21),"海外突疾保額未符規範 ","")</f>
        <v/>
      </c>
      <c r="AB20" s="16" t="b">
        <f>AND(旅綜險簡易版費率表!$C$2="海外旅遊",OR(AE20:AI20))</f>
        <v>0</v>
      </c>
      <c r="AC20" s="16" t="b">
        <f>AND(旅綜險簡易版費率表!$H$2="海外旅遊",OR(AJ20:AN20))</f>
        <v>0</v>
      </c>
      <c r="AD20" s="16" t="b">
        <f>AND(旅綜險簡易版費率表!$M$2="海外旅遊",OR(AO20:AS20))</f>
        <v>0</v>
      </c>
      <c r="AE20" t="b">
        <f>IF(AND($J$1=0,旅綜險簡易版費率表!C$8&lt;&gt;0,旅綜險簡易版費率表!C$8&lt;&gt;10,旅綜險簡易版費率表!C$8&lt;&gt;20,旅綜險簡易版費率表!C$8&lt;&gt;30,旅綜險簡易版費率表!C$8&lt;&gt;50,旅綜險簡易版費率表!C$8&lt;&gt;120),TRUE,FALSE)</f>
        <v>0</v>
      </c>
      <c r="AF20" t="b">
        <f>IF(AND($J$1=0,旅綜險簡易版費率表!D$8&lt;&gt;0,旅綜險簡易版費率表!D$8&lt;&gt;10,旅綜險簡易版費率表!D$8&lt;&gt;20,旅綜險簡易版費率表!D$8&lt;&gt;30,旅綜險簡易版費率表!D$8&lt;&gt;50,旅綜險簡易版費率表!D$8&lt;&gt;120),TRUE,FALSE)</f>
        <v>0</v>
      </c>
      <c r="AG20" t="b">
        <f>IF(AND($J$1=0,旅綜險簡易版費率表!E$8&lt;&gt;0,旅綜險簡易版費率表!E$8&lt;&gt;10,旅綜險簡易版費率表!E$8&lt;&gt;20,旅綜險簡易版費率表!E$8&lt;&gt;30,旅綜險簡易版費率表!E$8&lt;&gt;50,旅綜險簡易版費率表!E$8&lt;&gt;120),TRUE,FALSE)</f>
        <v>0</v>
      </c>
      <c r="AH20" t="b">
        <f>IF(AND($J$1=0,旅綜險簡易版費率表!F$8&lt;&gt;0,旅綜險簡易版費率表!F$8&lt;&gt;10,旅綜險簡易版費率表!F$8&lt;&gt;20,旅綜險簡易版費率表!F$8&lt;&gt;30,旅綜險簡易版費率表!F$8&lt;&gt;50,旅綜險簡易版費率表!F$8&lt;&gt;120),TRUE,FALSE)</f>
        <v>0</v>
      </c>
      <c r="AI20" t="b">
        <f>IF(AND($J$1=0,旅綜險簡易版費率表!G$8&lt;&gt;0,旅綜險簡易版費率表!G$8&lt;&gt;10,旅綜險簡易版費率表!G$8&lt;&gt;20,旅綜險簡易版費率表!G$8&lt;&gt;30,旅綜險簡易版費率表!G$8&lt;&gt;50,旅綜險簡易版費率表!G$8&lt;&gt;120),TRUE,FALSE)</f>
        <v>0</v>
      </c>
      <c r="AJ20" t="b">
        <f>IF(AND($J$1=0,旅綜險簡易版費率表!H$8&lt;&gt;0,旅綜險簡易版費率表!H$8&lt;&gt;10,旅綜險簡易版費率表!H$8&lt;&gt;20,旅綜險簡易版費率表!H$8&lt;&gt;30,旅綜險簡易版費率表!H$8&lt;&gt;50,旅綜險簡易版費率表!H$8&lt;&gt;120),TRUE,FALSE)</f>
        <v>0</v>
      </c>
      <c r="AK20" t="b">
        <f>IF(AND($J$1=0,旅綜險簡易版費率表!I$8&lt;&gt;0,旅綜險簡易版費率表!I$8&lt;&gt;10,旅綜險簡易版費率表!I$8&lt;&gt;20,旅綜險簡易版費率表!I$8&lt;&gt;30,旅綜險簡易版費率表!I$8&lt;&gt;50,旅綜險簡易版費率表!I$8&lt;&gt;120),TRUE,FALSE)</f>
        <v>0</v>
      </c>
      <c r="AL20" t="b">
        <f>IF(AND($J$1=0,旅綜險簡易版費率表!J$8&lt;&gt;0,旅綜險簡易版費率表!J$8&lt;&gt;10,旅綜險簡易版費率表!J$8&lt;&gt;20,旅綜險簡易版費率表!J$8&lt;&gt;30,旅綜險簡易版費率表!J$8&lt;&gt;50,旅綜險簡易版費率表!J$8&lt;&gt;120),TRUE,FALSE)</f>
        <v>0</v>
      </c>
      <c r="AM20" t="b">
        <f>IF(AND($J$1=0,旅綜險簡易版費率表!K$8&lt;&gt;0,旅綜險簡易版費率表!K$8&lt;&gt;10,旅綜險簡易版費率表!K$8&lt;&gt;20,旅綜險簡易版費率表!K$8&lt;&gt;30,旅綜險簡易版費率表!K$8&lt;&gt;50,旅綜險簡易版費率表!K$8&lt;&gt;120),TRUE,FALSE)</f>
        <v>0</v>
      </c>
      <c r="AN20" t="b">
        <f>IF(AND($J$1=0,旅綜險簡易版費率表!L$8&lt;&gt;0,旅綜險簡易版費率表!L$8&lt;&gt;10,旅綜險簡易版費率表!L$8&lt;&gt;20,旅綜險簡易版費率表!L$8&lt;&gt;30,旅綜險簡易版費率表!L$8&lt;&gt;50,旅綜險簡易版費率表!L$8&lt;&gt;120),TRUE,FALSE)</f>
        <v>0</v>
      </c>
      <c r="AO20" t="b">
        <f>IF(AND($J$1=0,旅綜險簡易版費率表!M$8&lt;&gt;0,旅綜險簡易版費率表!M$8&lt;&gt;10,旅綜險簡易版費率表!M$8&lt;&gt;20,旅綜險簡易版費率表!M$8&lt;&gt;30,旅綜險簡易版費率表!M$8&lt;&gt;50,旅綜險簡易版費率表!M$8&lt;&gt;120),TRUE,FALSE)</f>
        <v>0</v>
      </c>
      <c r="AP20" t="b">
        <f>IF(AND($J$1=0,旅綜險簡易版費率表!N$8&lt;&gt;0,旅綜險簡易版費率表!N$8&lt;&gt;10,旅綜險簡易版費率表!N$8&lt;&gt;20,旅綜險簡易版費率表!N$8&lt;&gt;30,旅綜險簡易版費率表!N$8&lt;&gt;50,旅綜險簡易版費率表!N$8&lt;&gt;120),TRUE,FALSE)</f>
        <v>0</v>
      </c>
      <c r="AQ20" t="b">
        <f>IF(AND($J$1=0,旅綜險簡易版費率表!O$8&lt;&gt;0,旅綜險簡易版費率表!O$8&lt;&gt;10,旅綜險簡易版費率表!O$8&lt;&gt;20,旅綜險簡易版費率表!O$8&lt;&gt;30,旅綜險簡易版費率表!O$8&lt;&gt;50,旅綜險簡易版費率表!O$8&lt;&gt;120),TRUE,FALSE)</f>
        <v>0</v>
      </c>
      <c r="AR20" t="b">
        <f>IF(AND($J$1=0,旅綜險簡易版費率表!P$8&lt;&gt;0,旅綜險簡易版費率表!P$8&lt;&gt;10,旅綜險簡易版費率表!P$8&lt;&gt;20,旅綜險簡易版費率表!P$8&lt;&gt;30,旅綜險簡易版費率表!P$8&lt;&gt;50,旅綜險簡易版費率表!P$8&lt;&gt;120),TRUE,FALSE)</f>
        <v>0</v>
      </c>
      <c r="AS20" t="b">
        <f>IF(AND($J$1=0,旅綜險簡易版費率表!Q$8&lt;&gt;0,旅綜險簡易版費率表!Q$8&lt;&gt;10,旅綜險簡易版費率表!Q$8&lt;&gt;20,旅綜險簡易版費率表!Q$8&lt;&gt;30,旅綜險簡易版費率表!Q$8&lt;&gt;50,旅綜險簡易版費率表!Q$8&lt;&gt;120),TRUE,FALSE)</f>
        <v>0</v>
      </c>
    </row>
    <row r="21" spans="2:45">
      <c r="B21" s="16" t="str">
        <f>+保費試算!A37</f>
        <v>海外標準型(M)</v>
      </c>
      <c r="C21" s="19">
        <f>+保費試算!B37</f>
        <v>13</v>
      </c>
      <c r="D21" s="19">
        <f>+保費試算!C37</f>
        <v>12</v>
      </c>
      <c r="E21" s="19" t="e">
        <f>+保費試算!D37</f>
        <v>#N/A</v>
      </c>
      <c r="F21" s="19">
        <f>+保費試算!E37</f>
        <v>14</v>
      </c>
      <c r="I21" s="13"/>
      <c r="R21"/>
      <c r="S21" s="13"/>
      <c r="V21" s="22" t="s">
        <v>793</v>
      </c>
      <c r="W21" s="13">
        <v>3</v>
      </c>
      <c r="Z21" s="500" t="s">
        <v>776</v>
      </c>
      <c r="AA21" s="704"/>
      <c r="AB21" s="16" t="b">
        <f>AND(旅綜險簡易版費率表!$C$2="海外旅遊",OR(AE21:AI21))</f>
        <v>0</v>
      </c>
      <c r="AC21" s="16" t="b">
        <f>AND(旅綜險簡易版費率表!$H$2="海外旅遊",OR(AJ21:AN21))</f>
        <v>0</v>
      </c>
      <c r="AD21" s="16" t="b">
        <f>AND(旅綜險簡易版費率表!$M$2="海外旅遊",OR(AO21:AS21))</f>
        <v>0</v>
      </c>
      <c r="AE21" t="b">
        <f>IF(AND($J$1=1,旅綜險簡易版費率表!C$4*30%&lt;旅綜險簡易版費率表!C$8),TRUE,FALSE)</f>
        <v>0</v>
      </c>
      <c r="AF21" t="b">
        <f>IF(AND($J$1=1,旅綜險簡易版費率表!D$4*30%&lt;旅綜險簡易版費率表!D$8),TRUE,FALSE)</f>
        <v>0</v>
      </c>
      <c r="AG21" t="b">
        <f>IF(AND($J$1=1,旅綜險簡易版費率表!E$4*30%&lt;旅綜險簡易版費率表!E$8),TRUE,FALSE)</f>
        <v>0</v>
      </c>
      <c r="AH21" t="b">
        <f>IF(AND($J$1=1,旅綜險簡易版費率表!F$4*30%&lt;旅綜險簡易版費率表!F$8),TRUE,FALSE)</f>
        <v>0</v>
      </c>
      <c r="AI21" t="b">
        <f>IF(AND($J$1=1,旅綜險簡易版費率表!G$4*30%&lt;旅綜險簡易版費率表!G$8),TRUE,FALSE)</f>
        <v>0</v>
      </c>
      <c r="AJ21" t="b">
        <f>IF(AND($J$1=1,旅綜險簡易版費率表!H$4*30%&lt;旅綜險簡易版費率表!H$8),TRUE,FALSE)</f>
        <v>0</v>
      </c>
      <c r="AK21" t="b">
        <f>IF(AND($J$1=1,旅綜險簡易版費率表!I$4*30%&lt;旅綜險簡易版費率表!I$8),TRUE,FALSE)</f>
        <v>0</v>
      </c>
      <c r="AL21" t="b">
        <f>IF(AND($J$1=1,旅綜險簡易版費率表!J$4*30%&lt;旅綜險簡易版費率表!J$8),TRUE,FALSE)</f>
        <v>0</v>
      </c>
      <c r="AM21" t="b">
        <f>IF(AND($J$1=1,旅綜險簡易版費率表!K$4*30%&lt;旅綜險簡易版費率表!K$8),TRUE,FALSE)</f>
        <v>0</v>
      </c>
      <c r="AN21" t="b">
        <f>IF(AND($J$1=1,旅綜險簡易版費率表!L$4*30%&lt;旅綜險簡易版費率表!L$8),TRUE,FALSE)</f>
        <v>0</v>
      </c>
      <c r="AO21" t="b">
        <f>IF(AND($J$1=1,旅綜險簡易版費率表!M$4*30%&lt;旅綜險簡易版費率表!M$8),TRUE,FALSE)</f>
        <v>0</v>
      </c>
      <c r="AP21" t="b">
        <f>IF(AND($J$1=1,旅綜險簡易版費率表!N$4*30%&lt;旅綜險簡易版費率表!N$8),TRUE,FALSE)</f>
        <v>0</v>
      </c>
      <c r="AQ21" t="b">
        <f>IF(AND($J$1=1,旅綜險簡易版費率表!O$4*30%&lt;旅綜險簡易版費率表!O$8),TRUE,FALSE)</f>
        <v>0</v>
      </c>
      <c r="AR21" t="b">
        <f>IF(AND($J$1=1,旅綜險簡易版費率表!P$4*30%&lt;旅綜險簡易版費率表!P$8),TRUE,FALSE)</f>
        <v>0</v>
      </c>
      <c r="AS21" t="b">
        <f>IF(AND($J$1=1,旅綜險簡易版費率表!Q$4*30%&lt;旅綜險簡易版費率表!Q$8),TRUE,FALSE)</f>
        <v>0</v>
      </c>
    </row>
    <row r="22" spans="2:45">
      <c r="B22" s="16" t="str">
        <f>+保費試算!A38</f>
        <v>翱翔型(I)</v>
      </c>
      <c r="C22" s="19">
        <f>+保費試算!B38</f>
        <v>36</v>
      </c>
      <c r="D22" s="19">
        <f>+保費試算!C38</f>
        <v>35</v>
      </c>
      <c r="E22" s="19" t="e">
        <f>+保費試算!D38</f>
        <v>#N/A</v>
      </c>
      <c r="F22" s="19">
        <f>+保費試算!E38</f>
        <v>37</v>
      </c>
      <c r="R22"/>
      <c r="S22" s="13"/>
      <c r="V22" s="21" t="s">
        <v>794</v>
      </c>
      <c r="W22" s="13">
        <v>4</v>
      </c>
      <c r="Z22" s="16" t="s">
        <v>777</v>
      </c>
      <c r="AA22" s="703" t="str">
        <f>IF(OR(AB22:AD23),"境內突疾保額未符規範 ","")</f>
        <v/>
      </c>
      <c r="AB22" s="16" t="b">
        <f>AND(旅綜險簡易版費率表!$C$2="國內旅遊",OR(AE22:AI22))</f>
        <v>0</v>
      </c>
      <c r="AC22" s="16" t="b">
        <f>AND(旅綜險簡易版費率表!$H$2="國內旅遊",OR(AJ22:AN22))</f>
        <v>0</v>
      </c>
      <c r="AD22" s="16" t="b">
        <f>AND(旅綜險簡易版費率表!$M$2="國內旅遊",OR(AO22:AS22))</f>
        <v>0</v>
      </c>
      <c r="AE22" t="b">
        <f>IF(AND($J$1=0,旅綜險簡易版費率表!C$8&lt;&gt;0,旅綜險簡易版費率表!C$8&lt;&gt;6),TRUE,FALSE)</f>
        <v>0</v>
      </c>
      <c r="AF22" t="b">
        <f>IF(AND($J$1=0,旅綜險簡易版費率表!D$8&lt;&gt;0,旅綜險簡易版費率表!D$8&lt;&gt;6),TRUE,FALSE)</f>
        <v>0</v>
      </c>
      <c r="AG22" t="b">
        <f>IF(AND($J$1=0,旅綜險簡易版費率表!E$8&lt;&gt;0,旅綜險簡易版費率表!E$8&lt;&gt;6),TRUE,FALSE)</f>
        <v>0</v>
      </c>
      <c r="AH22" t="b">
        <f>IF(AND($J$1=0,旅綜險簡易版費率表!F$8&lt;&gt;0,旅綜險簡易版費率表!F$8&lt;&gt;6),TRUE,FALSE)</f>
        <v>0</v>
      </c>
      <c r="AI22" t="b">
        <f>IF(AND($J$1=0,旅綜險簡易版費率表!G$8&lt;&gt;0,旅綜險簡易版費率表!G$8&lt;&gt;6),TRUE,FALSE)</f>
        <v>0</v>
      </c>
      <c r="AJ22" t="b">
        <f>IF(AND($J$1=0,旅綜險簡易版費率表!H$8&lt;&gt;0,旅綜險簡易版費率表!H$8&lt;&gt;6),TRUE,FALSE)</f>
        <v>0</v>
      </c>
      <c r="AK22" t="b">
        <f>IF(AND($J$1=0,旅綜險簡易版費率表!I$8&lt;&gt;0,旅綜險簡易版費率表!I$8&lt;&gt;6),TRUE,FALSE)</f>
        <v>0</v>
      </c>
      <c r="AL22" t="b">
        <f>IF(AND($J$1=0,旅綜險簡易版費率表!J$8&lt;&gt;0,旅綜險簡易版費率表!J$8&lt;&gt;6),TRUE,FALSE)</f>
        <v>0</v>
      </c>
      <c r="AM22" t="b">
        <f>IF(AND($J$1=0,旅綜險簡易版費率表!K$8&lt;&gt;0,旅綜險簡易版費率表!K$8&lt;&gt;6),TRUE,FALSE)</f>
        <v>0</v>
      </c>
      <c r="AN22" t="b">
        <f>IF(AND($J$1=0,旅綜險簡易版費率表!L$8&lt;&gt;0,旅綜險簡易版費率表!L$8&lt;&gt;6),TRUE,FALSE)</f>
        <v>0</v>
      </c>
      <c r="AO22" t="b">
        <f>IF(AND($J$1=0,旅綜險簡易版費率表!M$8&lt;&gt;0,旅綜險簡易版費率表!M$8&lt;&gt;6),TRUE,FALSE)</f>
        <v>0</v>
      </c>
      <c r="AP22" t="b">
        <f>IF(AND($J$1=0,旅綜險簡易版費率表!N$8&lt;&gt;0,旅綜險簡易版費率表!N$8&lt;&gt;6),TRUE,FALSE)</f>
        <v>0</v>
      </c>
      <c r="AQ22" t="b">
        <f>IF(AND($J$1=0,旅綜險簡易版費率表!O$8&lt;&gt;0,旅綜險簡易版費率表!O$8&lt;&gt;6),TRUE,FALSE)</f>
        <v>0</v>
      </c>
      <c r="AR22" t="b">
        <f>IF(AND($J$1=0,旅綜險簡易版費率表!P$8&lt;&gt;0,旅綜險簡易版費率表!P$8&lt;&gt;6),TRUE,FALSE)</f>
        <v>0</v>
      </c>
      <c r="AS22" t="b">
        <f>IF(AND($J$1=0,旅綜險簡易版費率表!Q$8&lt;&gt;0,旅綜險簡易版費率表!Q$8&lt;&gt;6),TRUE,FALSE)</f>
        <v>0</v>
      </c>
    </row>
    <row r="23" spans="2:45">
      <c r="B23" s="16" t="str">
        <f>+保費試算!A39</f>
        <v>翱翔租車型(IC)</v>
      </c>
      <c r="C23" s="19">
        <f>+保費試算!B39</f>
        <v>40</v>
      </c>
      <c r="D23" s="19">
        <f>+保費試算!C39</f>
        <v>39</v>
      </c>
      <c r="E23" s="19" t="e">
        <f>+保費試算!D39</f>
        <v>#N/A</v>
      </c>
      <c r="F23" s="19">
        <f>+保費試算!E39</f>
        <v>41</v>
      </c>
      <c r="R23"/>
      <c r="S23" s="13"/>
      <c r="V23" s="229" t="s">
        <v>844</v>
      </c>
      <c r="W23" s="13">
        <v>5</v>
      </c>
      <c r="Z23" s="16" t="s">
        <v>778</v>
      </c>
      <c r="AA23" s="704"/>
      <c r="AB23" s="16" t="b">
        <f>AND(旅綜險簡易版費率表!$C$2="國內旅遊",OR(AE23:AI23))</f>
        <v>0</v>
      </c>
      <c r="AC23" s="16" t="b">
        <f>AND(旅綜險簡易版費率表!$H$2="國內旅遊",OR(AJ23:AN23))</f>
        <v>0</v>
      </c>
      <c r="AD23" s="16" t="b">
        <f>AND(旅綜險簡易版費率表!$M$2="國內旅遊",OR(AO23:AS23))</f>
        <v>0</v>
      </c>
      <c r="AE23" t="b">
        <f>IF(AND($J$1=1,旅綜險簡易版費率表!C$4*10%&lt;旅綜險簡易版費率表!C$9),TRUE,FALSE)</f>
        <v>0</v>
      </c>
      <c r="AF23" t="b">
        <f>IF(AND($J$1=1,旅綜險簡易版費率表!D$4*10%&lt;旅綜險簡易版費率表!D$9),TRUE,FALSE)</f>
        <v>0</v>
      </c>
      <c r="AG23" t="b">
        <f>IF(AND($J$1=1,旅綜險簡易版費率表!E$4*10%&lt;旅綜險簡易版費率表!E$9),TRUE,FALSE)</f>
        <v>0</v>
      </c>
      <c r="AH23" t="b">
        <f>IF(AND($J$1=1,旅綜險簡易版費率表!F$4*10%&lt;旅綜險簡易版費率表!F$9),TRUE,FALSE)</f>
        <v>0</v>
      </c>
      <c r="AI23" t="b">
        <f>IF(AND($J$1=1,旅綜險簡易版費率表!G$4*10%&lt;旅綜險簡易版費率表!G$9),TRUE,FALSE)</f>
        <v>0</v>
      </c>
      <c r="AJ23" t="b">
        <f>IF(AND($J$1=1,旅綜險簡易版費率表!H$4*10%&lt;旅綜險簡易版費率表!H$9),TRUE,FALSE)</f>
        <v>0</v>
      </c>
      <c r="AK23" t="b">
        <f>IF(AND($J$1=1,旅綜險簡易版費率表!I$4*10%&lt;旅綜險簡易版費率表!I$9),TRUE,FALSE)</f>
        <v>0</v>
      </c>
      <c r="AL23" t="b">
        <f>IF(AND($J$1=1,旅綜險簡易版費率表!J$4*10%&lt;旅綜險簡易版費率表!J$9),TRUE,FALSE)</f>
        <v>0</v>
      </c>
      <c r="AM23" t="b">
        <f>IF(AND($J$1=1,旅綜險簡易版費率表!K$4*10%&lt;旅綜險簡易版費率表!K$9),TRUE,FALSE)</f>
        <v>0</v>
      </c>
      <c r="AN23" t="b">
        <f>IF(AND($J$1=1,旅綜險簡易版費率表!L$4*10%&lt;旅綜險簡易版費率表!L$9),TRUE,FALSE)</f>
        <v>0</v>
      </c>
      <c r="AO23" t="b">
        <f>IF(AND($J$1=1,旅綜險簡易版費率表!M$4*10%&lt;旅綜險簡易版費率表!M$9),TRUE,FALSE)</f>
        <v>0</v>
      </c>
      <c r="AP23" t="b">
        <f>IF(AND($J$1=1,旅綜險簡易版費率表!N$4*10%&lt;旅綜險簡易版費率表!N$9),TRUE,FALSE)</f>
        <v>0</v>
      </c>
      <c r="AQ23" t="b">
        <f>IF(AND($J$1=1,旅綜險簡易版費率表!O$4*10%&lt;旅綜險簡易版費率表!O$9),TRUE,FALSE)</f>
        <v>0</v>
      </c>
      <c r="AR23" t="b">
        <f>IF(AND($J$1=1,旅綜險簡易版費率表!P$4*10%&lt;旅綜險簡易版費率表!P$9),TRUE,FALSE)</f>
        <v>0</v>
      </c>
      <c r="AS23" t="b">
        <f>IF(AND($J$1=1,旅綜險簡易版費率表!Q$4*10%&lt;旅綜險簡易版費率表!Q$9),TRUE,FALSE)</f>
        <v>0</v>
      </c>
    </row>
    <row r="24" spans="2:45">
      <c r="B24" s="16" t="str">
        <f>+保費試算!A40</f>
        <v>海外保障型(Q)</v>
      </c>
      <c r="C24" s="19">
        <f>+保費試算!B40</f>
        <v>43</v>
      </c>
      <c r="D24" s="19" t="e">
        <f>+保費試算!C40</f>
        <v>#N/A</v>
      </c>
      <c r="E24" s="19" t="e">
        <f>+保費試算!D40</f>
        <v>#N/A</v>
      </c>
      <c r="F24" s="19">
        <f>+保費試算!E40</f>
        <v>44</v>
      </c>
      <c r="R24"/>
      <c r="S24" s="13"/>
      <c r="V24" s="21"/>
      <c r="W24" s="13"/>
      <c r="Z24" s="16" t="s">
        <v>804</v>
      </c>
      <c r="AA24" s="16" t="str">
        <f>IF(OR(AB24:AD24),"實支與突疾組合有誤 ","")</f>
        <v/>
      </c>
      <c r="AB24" s="16" t="b">
        <f>AND($J$1=0,OR(旅綜險簡易版費率表!C9&gt;旅綜險簡易版費率表!C7,旅綜險簡易版費率表!D9&gt;旅綜險簡易版費率表!D7,旅綜險簡易版費率表!E9&gt;旅綜險簡易版費率表!E7,旅綜險簡易版費率表!F9&gt;旅綜險簡易版費率表!F7,旅綜險簡易版費率表!G9&gt;旅綜險簡易版費率表!G7))</f>
        <v>0</v>
      </c>
      <c r="AC24" s="16" t="b">
        <f>AND($J$1=0,OR(旅綜險簡易版費率表!H9&gt;旅綜險簡易版費率表!H7,旅綜險簡易版費率表!I9&gt;旅綜險簡易版費率表!I7,旅綜險簡易版費率表!J9&gt;旅綜險簡易版費率表!J7,旅綜險簡易版費率表!K9&gt;旅綜險簡易版費率表!K7,旅綜險簡易版費率表!L9&gt;旅綜險簡易版費率表!L7))</f>
        <v>0</v>
      </c>
      <c r="AD24" s="16" t="b">
        <f>AND($J$1=0,OR(旅綜險簡易版費率表!M9&gt;旅綜險簡易版費率表!M7,旅綜險簡易版費率表!N9&gt;旅綜險簡易版費率表!N7,旅綜險簡易版費率表!O9&gt;旅綜險簡易版費率表!O7,旅綜險簡易版費率表!P9&gt;旅綜險簡易版費率表!P7,旅綜險簡易版費率表!Q9&gt;旅綜險簡易版費率表!Q7))</f>
        <v>0</v>
      </c>
    </row>
    <row r="25" spans="2:45">
      <c r="B25" s="16" t="str">
        <f>+保費試算!A41</f>
        <v>國內本島型(V1)</v>
      </c>
      <c r="C25" s="19">
        <f>+保費試算!B41</f>
        <v>46</v>
      </c>
      <c r="D25" s="19">
        <f>+保費試算!C41</f>
        <v>47</v>
      </c>
      <c r="E25" s="19">
        <f>+保費試算!D41</f>
        <v>48</v>
      </c>
      <c r="F25" s="19">
        <f>+保費試算!E41</f>
        <v>49</v>
      </c>
      <c r="R25"/>
      <c r="S25" s="13"/>
      <c r="V25" s="21" t="s">
        <v>40</v>
      </c>
      <c r="W25" s="13">
        <v>7</v>
      </c>
      <c r="Z25" s="16" t="s">
        <v>805</v>
      </c>
      <c r="AA25" s="16" t="str">
        <f>IF(OR(AB25:AD25),"實支與突疾組合有誤 ","")</f>
        <v/>
      </c>
      <c r="AB25" s="16" t="b">
        <f>AND($J$1=0,$U1=2,OR(旅綜險簡易版費率表!C8&lt;&gt;旅綜險簡易版費率表!C7,旅綜險簡易版費率表!D8&lt;&gt;旅綜險簡易版費率表!D7,旅綜險簡易版費率表!E8&lt;&gt;旅綜險簡易版費率表!E7,旅綜險簡易版費率表!F8&lt;&gt;旅綜險簡易版費率表!F7,旅綜險簡易版費率表!G8&lt;&gt;旅綜險簡易版費率表!G7))</f>
        <v>0</v>
      </c>
      <c r="AC25" s="16" t="b">
        <f>AND($J$1=0,$U8=2,OR(旅綜險簡易版費率表!H8&lt;&gt;旅綜險簡易版費率表!H7,旅綜險簡易版費率表!I8&lt;&gt;旅綜險簡易版費率表!I7,旅綜險簡易版費率表!J8&lt;&gt;旅綜險簡易版費率表!J7,旅綜險簡易版費率表!K8&lt;&gt;旅綜險簡易版費率表!K7,旅綜險簡易版費率表!L8&lt;&gt;旅綜險簡易版費率表!L7))</f>
        <v>0</v>
      </c>
      <c r="AD25" s="16" t="b">
        <f>AND($J$1=0,$U15=2,OR(旅綜險簡易版費率表!M8&lt;&gt;旅綜險簡易版費率表!M7,旅綜險簡易版費率表!N8&lt;&gt;旅綜險簡易版費率表!N7,旅綜險簡易版費率表!O8&lt;&gt;旅綜險簡易版費率表!O7,旅綜險簡易版費率表!P8&lt;&gt;旅綜險簡易版費率表!P7,旅綜險簡易版費率表!Q8&lt;&gt;旅綜險簡易版費率表!Q7))</f>
        <v>0</v>
      </c>
    </row>
    <row r="26" spans="2:45">
      <c r="B26" s="16" t="str">
        <f>+保費試算!A42</f>
        <v>國內離島型(W1)</v>
      </c>
      <c r="C26" s="19">
        <f>+保費試算!B42</f>
        <v>51</v>
      </c>
      <c r="D26" s="19">
        <f>+保費試算!C42</f>
        <v>52</v>
      </c>
      <c r="E26" s="19">
        <f>+保費試算!D42</f>
        <v>53</v>
      </c>
      <c r="F26" s="19">
        <f>+保費試算!E42</f>
        <v>54</v>
      </c>
      <c r="R26"/>
      <c r="S26" s="13"/>
      <c r="V26" s="21" t="s">
        <v>515</v>
      </c>
      <c r="W26" s="13">
        <v>8</v>
      </c>
      <c r="Z26" s="501" t="s">
        <v>811</v>
      </c>
      <c r="AA26" s="16" t="str">
        <f>IF(OR(AB26:AD26),"國內非台籍(X1)的實支與突疾應為10萬 ","")</f>
        <v/>
      </c>
      <c r="AB26" s="16" t="b">
        <f>AND(W1=10,SUM(旅綜險簡易版費率表!C7:G7,旅綜險簡易版費率表!C9:G9)&lt;&gt;100)</f>
        <v>0</v>
      </c>
      <c r="AC26" s="16" t="b">
        <f>AND(W18=10,SUM(旅綜險簡易版費率表!H7:L7,旅綜險簡易版費率表!H9:L9)&lt;&gt;100)</f>
        <v>0</v>
      </c>
      <c r="AD26" s="16" t="b">
        <f>AND(W35=10,SUM(旅綜險簡易版費率表!M7:Q7,旅綜險簡易版費率表!M9:Q9)&lt;&gt;100)</f>
        <v>0</v>
      </c>
    </row>
    <row r="27" spans="2:45">
      <c r="B27" s="16" t="str">
        <f>+保費試算!A43</f>
        <v>國內非台籍(X1)</v>
      </c>
      <c r="C27" s="19">
        <f>+保費試算!B43</f>
        <v>56</v>
      </c>
      <c r="D27" s="19">
        <f>+保費試算!C43</f>
        <v>57</v>
      </c>
      <c r="E27" s="19">
        <f>+保費試算!D43</f>
        <v>58</v>
      </c>
      <c r="F27" s="19">
        <f>+保費試算!E43</f>
        <v>59</v>
      </c>
      <c r="R27"/>
      <c r="S27" s="13"/>
      <c r="V27" s="21" t="s">
        <v>517</v>
      </c>
      <c r="W27" s="13">
        <v>9</v>
      </c>
      <c r="Z27" s="16" t="s">
        <v>842</v>
      </c>
      <c r="AA27" s="16" t="str">
        <f>IF(AND(J1=0,OR(AB27:AD27)),"投保海外豪華型(U2)專案實支海突應=50或120萬 ","" )</f>
        <v/>
      </c>
      <c r="AB27" s="16" t="b">
        <f>AND(OR(AND(旅綜險簡易版費率表!C7&lt;&gt;50,旅綜險簡易版費率表!C7&lt;&gt;120),AND(旅綜險簡易版費率表!D7&lt;&gt;50,旅綜險簡易版費率表!D7&lt;&gt;120),AND(旅綜險簡易版費率表!E7&lt;&gt;50,旅綜險簡易版費率表!E7&lt;&gt;120),AND(旅綜險簡易版費率表!F7&lt;&gt;50,旅綜險簡易版費率表!F7&lt;&gt;120),AND(旅綜險簡易版費率表!G7&lt;&gt;50,旅綜險簡易版費率表!G7&lt;&gt;120)),W1=4)</f>
        <v>0</v>
      </c>
      <c r="AC27" s="16" t="b">
        <f>AND(OR(AND(旅綜險簡易版費率表!H7&lt;&gt;50,旅綜險簡易版費率表!H7&lt;&gt;120),AND(旅綜險簡易版費率表!I7&lt;&gt;50,旅綜險簡易版費率表!I7&lt;&gt;120),AND(旅綜險簡易版費率表!J7&lt;&gt;50,旅綜險簡易版費率表!J7&lt;&gt;120),AND(旅綜險簡易版費率表!K7&lt;&gt;50,旅綜險簡易版費率表!K7&lt;&gt;120),AND(旅綜險簡易版費率表!L7&lt;&gt;50,旅綜險簡易版費率表!L7&lt;&gt;120)),W18=4)</f>
        <v>0</v>
      </c>
      <c r="AD27" s="16" t="b">
        <f>AND(OR(AND(旅綜險簡易版費率表!M7&lt;&gt;50,旅綜險簡易版費率表!M7&lt;&gt;120),AND(旅綜險簡易版費率表!N7&lt;&gt;50,旅綜險簡易版費率表!N7&lt;&gt;120),AND(旅綜險簡易版費率表!O7&lt;&gt;50,旅綜險簡易版費率表!O7&lt;&gt;120),AND(旅綜險簡易版費率表!P7&lt;&gt;50,旅綜險簡易版費率表!P7&lt;&gt;120),AND(旅綜險簡易版費率表!Q7&lt;&gt;50,旅綜險簡易版費率表!Q7&lt;&gt;120)),W35=4)</f>
        <v>1</v>
      </c>
    </row>
    <row r="28" spans="2:45">
      <c r="B28" s="16" t="str">
        <f>+保費試算!A44</f>
        <v>海外標準型(T2)</v>
      </c>
      <c r="C28" s="19">
        <f>+保費試算!B44</f>
        <v>61</v>
      </c>
      <c r="D28" s="19">
        <f>+保費試算!C44</f>
        <v>62</v>
      </c>
      <c r="E28" s="19">
        <f>+保費試算!D44</f>
        <v>63</v>
      </c>
      <c r="F28" s="19">
        <f>+保費試算!E44</f>
        <v>64</v>
      </c>
      <c r="R28"/>
      <c r="S28" s="13"/>
      <c r="V28" s="21" t="s">
        <v>513</v>
      </c>
      <c r="W28" s="13">
        <v>10</v>
      </c>
      <c r="Z28" s="16" t="s">
        <v>843</v>
      </c>
      <c r="AA28" s="16" t="str">
        <f>IF(AND(J1=1,OR(AB28:AD28)),"投保海外豪華型(U2)專案實支海突&gt;=身故失能10% ","" )</f>
        <v/>
      </c>
      <c r="AB28" s="16" t="b">
        <f>AND(W1=4,OR(MIN(旅綜險簡易版費率表!C7:C8)&lt;旅綜險簡易版費率表!C4*10%,MIN(旅綜險簡易版費率表!D7:D8)&lt;旅綜險簡易版費率表!D4*10%,MIN(旅綜險簡易版費率表!E7:E8)&lt;旅綜險簡易版費率表!E4*10%,MIN(旅綜險簡易版費率表!F7:F8)&lt;旅綜險簡易版費率表!F4*10%,MIN(旅綜險簡易版費率表!G7:G8)&lt;旅綜險簡易版費率表!G4*10%))</f>
        <v>0</v>
      </c>
      <c r="AC28" s="16" t="b">
        <f>AND(W18=4,OR(MIN(旅綜險簡易版費率表!H7:H8)&lt;旅綜險簡易版費率表!H4*10%,MIN(旅綜險簡易版費率表!I7:I8)&lt;旅綜險簡易版費率表!I4*10%,MIN(旅綜險簡易版費率表!J7:J8)&lt;旅綜險簡易版費率表!J4*10%,MIN(旅綜險簡易版費率表!K7:K8)&lt;旅綜險簡易版費率表!K4*10%,MIN(旅綜險簡易版費率表!L7:L8)&lt;旅綜險簡易版費率表!L4*10%))</f>
        <v>0</v>
      </c>
      <c r="AD28" s="16" t="b">
        <f>AND(W35=4,OR(MIN(旅綜險簡易版費率表!M7:M8)&lt;旅綜險簡易版費率表!M4*10%,MIN(旅綜險簡易版費率表!N7:N8)&lt;旅綜險簡易版費率表!N4*10%,MIN(旅綜險簡易版費率表!O7:O8)&lt;旅綜險簡易版費率表!O4*10%,MIN(旅綜險簡易版費率表!P7:P8)&lt;旅綜險簡易版費率表!P4*10%,MIN(旅綜險簡易版費率表!Q7:Q8)&lt;旅綜險簡易版費率表!Q4*10%))</f>
        <v>0</v>
      </c>
    </row>
    <row r="29" spans="2:45">
      <c r="B29" s="16" t="str">
        <f>+保費試算!A45</f>
        <v>海外豪華型(U2)</v>
      </c>
      <c r="C29" s="19">
        <f>+保費試算!B45</f>
        <v>66</v>
      </c>
      <c r="D29" s="19">
        <f>+保費試算!C45</f>
        <v>67</v>
      </c>
      <c r="E29" s="19">
        <f>+保費試算!D45</f>
        <v>68</v>
      </c>
      <c r="F29" s="19">
        <f>+保費試算!E45</f>
        <v>69</v>
      </c>
      <c r="R29"/>
      <c r="S29" s="13"/>
      <c r="V29" s="21"/>
      <c r="W29" s="13">
        <v>11</v>
      </c>
      <c r="Z29" s="16" t="s">
        <v>883</v>
      </c>
      <c r="AA29" s="16" t="str">
        <f>IF(AB29,"(乙型)海突保額&lt;=120萬 ","")</f>
        <v/>
      </c>
      <c r="AB29" t="b">
        <f>AND(旅綜險簡易版費率表!B8="(乙型)",MAX(旅綜險簡易版費率表!C8:Q8)&gt;120)</f>
        <v>0</v>
      </c>
    </row>
    <row r="30" spans="2:45">
      <c r="B30" s="16" t="str">
        <f>+保費試算!A46</f>
        <v>海外保障型(Y1)</v>
      </c>
      <c r="C30" s="19">
        <f>+保費試算!B46</f>
        <v>71</v>
      </c>
      <c r="D30" s="19" t="e">
        <f>+保費試算!C46</f>
        <v>#N/A</v>
      </c>
      <c r="E30" s="19" t="e">
        <f>+保費試算!D46</f>
        <v>#N/A</v>
      </c>
      <c r="F30" s="19">
        <f>+保費試算!E46</f>
        <v>72</v>
      </c>
      <c r="R30"/>
      <c r="S30" s="13"/>
      <c r="V30" s="21"/>
      <c r="W30" s="13">
        <v>12</v>
      </c>
    </row>
    <row r="31" spans="2:45">
      <c r="B31" s="16" t="s">
        <v>844</v>
      </c>
      <c r="C31" s="19">
        <f>保費試算!B47</f>
        <v>74</v>
      </c>
      <c r="D31" s="19">
        <f>保費試算!C47</f>
        <v>75</v>
      </c>
      <c r="E31" s="19">
        <f>保費試算!D47</f>
        <v>76</v>
      </c>
      <c r="F31" s="19">
        <f>保費試算!E47</f>
        <v>77</v>
      </c>
      <c r="R31"/>
      <c r="S31" s="13"/>
      <c r="V31" s="21"/>
      <c r="W31" s="13"/>
    </row>
    <row r="32" spans="2:45">
      <c r="B32" s="18" t="s">
        <v>49</v>
      </c>
      <c r="C32" s="18" t="str">
        <f>+C14</f>
        <v>責任險</v>
      </c>
      <c r="D32" s="18" t="str">
        <f>+D14</f>
        <v>不便險</v>
      </c>
      <c r="E32" s="18" t="str">
        <f t="shared" ref="E32:F32" si="0">+E14</f>
        <v>補償險</v>
      </c>
      <c r="F32" s="18" t="str">
        <f t="shared" si="0"/>
        <v>急難救助險</v>
      </c>
      <c r="R32"/>
      <c r="S32" s="13"/>
      <c r="V32" s="21"/>
      <c r="W32" s="13"/>
    </row>
    <row r="33" spans="2:23">
      <c r="B33" s="38" t="str">
        <f>+旅綜險簡易版費率表!H3</f>
        <v>海外標準型(T2)</v>
      </c>
      <c r="C33" s="18">
        <f>VLOOKUP($B33,$B34:$F49,2,FALSE)</f>
        <v>61</v>
      </c>
      <c r="D33" s="18">
        <f>VLOOKUP($B33,$B34:$F49,3,FALSE)</f>
        <v>62</v>
      </c>
      <c r="E33" s="18">
        <f>VLOOKUP($B33,$B34:$F49,4,FALSE)</f>
        <v>63</v>
      </c>
      <c r="F33" s="18">
        <f>VLOOKUP($B33,$B34:$F49,5,FALSE)</f>
        <v>64</v>
      </c>
      <c r="R33"/>
      <c r="S33" s="13"/>
      <c r="V33" s="21"/>
      <c r="W33" s="13"/>
    </row>
    <row r="34" spans="2:23">
      <c r="B34" s="16" t="str">
        <f t="shared" ref="B34:F42" si="1">+B16</f>
        <v>國內基本型(G)</v>
      </c>
      <c r="C34" s="19">
        <f t="shared" si="1"/>
        <v>2</v>
      </c>
      <c r="D34" s="19">
        <f t="shared" si="1"/>
        <v>1</v>
      </c>
      <c r="E34" s="19" t="e">
        <f t="shared" ref="E34" si="2">+E16</f>
        <v>#N/A</v>
      </c>
      <c r="F34" s="19" t="e">
        <f t="shared" si="1"/>
        <v>#N/A</v>
      </c>
      <c r="R34"/>
      <c r="S34" s="13"/>
      <c r="V34" s="21"/>
      <c r="W34" s="13"/>
    </row>
    <row r="35" spans="2:23">
      <c r="B35" s="16" t="str">
        <f t="shared" si="1"/>
        <v>國內非台籍(H)</v>
      </c>
      <c r="C35" s="19">
        <f t="shared" si="1"/>
        <v>2</v>
      </c>
      <c r="D35" s="19">
        <f t="shared" si="1"/>
        <v>1</v>
      </c>
      <c r="E35" s="19" t="e">
        <f t="shared" ref="E35" si="3">+E17</f>
        <v>#N/A</v>
      </c>
      <c r="F35" s="19">
        <f t="shared" si="1"/>
        <v>4</v>
      </c>
      <c r="R35"/>
      <c r="S35" s="13"/>
      <c r="W35" s="136">
        <f>VLOOKUP(旅綜險簡易版費率表!M3,費率表參數!$V$36:$W$50,2,FALSE)</f>
        <v>4</v>
      </c>
    </row>
    <row r="36" spans="2:23">
      <c r="B36" s="16" t="str">
        <f t="shared" si="1"/>
        <v>基本租車型(GC)</v>
      </c>
      <c r="C36" s="19">
        <f t="shared" si="1"/>
        <v>32</v>
      </c>
      <c r="D36" s="19">
        <f t="shared" si="1"/>
        <v>31</v>
      </c>
      <c r="E36" s="19" t="e">
        <f t="shared" ref="E36" si="4">+E18</f>
        <v>#N/A</v>
      </c>
      <c r="F36" s="19">
        <f t="shared" si="1"/>
        <v>33</v>
      </c>
      <c r="R36"/>
      <c r="S36" s="13"/>
      <c r="V36" s="21" t="s">
        <v>40</v>
      </c>
      <c r="W36" s="13">
        <v>1</v>
      </c>
    </row>
    <row r="37" spans="2:23">
      <c r="B37" s="16" t="str">
        <f t="shared" si="1"/>
        <v>海外標準型(M)</v>
      </c>
      <c r="C37" s="19">
        <f t="shared" si="1"/>
        <v>12</v>
      </c>
      <c r="D37" s="19">
        <f t="shared" si="1"/>
        <v>13</v>
      </c>
      <c r="E37" s="19" t="e">
        <f t="shared" ref="E37" si="5">+E19</f>
        <v>#N/A</v>
      </c>
      <c r="F37" s="19">
        <f t="shared" si="1"/>
        <v>14</v>
      </c>
      <c r="R37"/>
      <c r="S37" s="13"/>
      <c r="V37" s="22" t="s">
        <v>509</v>
      </c>
      <c r="W37" s="13">
        <v>2</v>
      </c>
    </row>
    <row r="38" spans="2:23">
      <c r="B38" s="16" t="str">
        <f t="shared" si="1"/>
        <v>海外豪華型(L)</v>
      </c>
      <c r="C38" s="19">
        <f t="shared" si="1"/>
        <v>9</v>
      </c>
      <c r="D38" s="19">
        <f t="shared" si="1"/>
        <v>8</v>
      </c>
      <c r="E38" s="19" t="e">
        <f t="shared" ref="E38" si="6">+E20</f>
        <v>#N/A</v>
      </c>
      <c r="F38" s="19">
        <f t="shared" si="1"/>
        <v>10</v>
      </c>
      <c r="R38"/>
      <c r="S38" s="13"/>
      <c r="V38" s="22" t="s">
        <v>793</v>
      </c>
      <c r="W38" s="13">
        <v>3</v>
      </c>
    </row>
    <row r="39" spans="2:23">
      <c r="B39" s="16" t="str">
        <f t="shared" si="1"/>
        <v>海外標準型(M)</v>
      </c>
      <c r="C39" s="19">
        <f t="shared" si="1"/>
        <v>13</v>
      </c>
      <c r="D39" s="19">
        <f t="shared" si="1"/>
        <v>12</v>
      </c>
      <c r="E39" s="19" t="e">
        <f t="shared" ref="E39" si="7">+E21</f>
        <v>#N/A</v>
      </c>
      <c r="F39" s="19">
        <f t="shared" si="1"/>
        <v>14</v>
      </c>
      <c r="R39"/>
      <c r="S39" s="13"/>
      <c r="V39" s="21" t="s">
        <v>794</v>
      </c>
      <c r="W39" s="13">
        <v>4</v>
      </c>
    </row>
    <row r="40" spans="2:23">
      <c r="B40" s="16" t="str">
        <f t="shared" si="1"/>
        <v>翱翔型(I)</v>
      </c>
      <c r="C40" s="19">
        <f t="shared" si="1"/>
        <v>36</v>
      </c>
      <c r="D40" s="19">
        <f t="shared" si="1"/>
        <v>35</v>
      </c>
      <c r="E40" s="19" t="e">
        <f t="shared" ref="E40" si="8">+E22</f>
        <v>#N/A</v>
      </c>
      <c r="F40" s="19">
        <f t="shared" si="1"/>
        <v>37</v>
      </c>
      <c r="R40"/>
      <c r="S40" s="13"/>
      <c r="V40" s="229" t="s">
        <v>844</v>
      </c>
      <c r="W40" s="13">
        <v>5</v>
      </c>
    </row>
    <row r="41" spans="2:23">
      <c r="B41" s="16" t="str">
        <f t="shared" si="1"/>
        <v>翱翔租車型(IC)</v>
      </c>
      <c r="C41" s="19">
        <f t="shared" si="1"/>
        <v>40</v>
      </c>
      <c r="D41" s="19">
        <f t="shared" si="1"/>
        <v>39</v>
      </c>
      <c r="E41" s="19" t="e">
        <f t="shared" ref="E41" si="9">+E23</f>
        <v>#N/A</v>
      </c>
      <c r="F41" s="19">
        <f t="shared" si="1"/>
        <v>41</v>
      </c>
      <c r="R41"/>
      <c r="S41" s="13"/>
      <c r="V41" s="21"/>
      <c r="W41" s="13"/>
    </row>
    <row r="42" spans="2:23">
      <c r="B42" s="16" t="str">
        <f t="shared" si="1"/>
        <v>海外保障型(Q)</v>
      </c>
      <c r="C42" s="19">
        <f t="shared" si="1"/>
        <v>43</v>
      </c>
      <c r="D42" s="19" t="e">
        <f t="shared" si="1"/>
        <v>#N/A</v>
      </c>
      <c r="E42" s="19" t="e">
        <f t="shared" ref="E42" si="10">+E24</f>
        <v>#N/A</v>
      </c>
      <c r="F42" s="19">
        <f t="shared" si="1"/>
        <v>44</v>
      </c>
      <c r="R42"/>
      <c r="S42" s="13"/>
      <c r="V42" s="21" t="s">
        <v>40</v>
      </c>
      <c r="W42" s="13">
        <v>7</v>
      </c>
    </row>
    <row r="43" spans="2:23">
      <c r="B43" s="16" t="str">
        <f t="shared" ref="B43:F43" si="11">+B25</f>
        <v>國內本島型(V1)</v>
      </c>
      <c r="C43" s="19">
        <f t="shared" si="11"/>
        <v>46</v>
      </c>
      <c r="D43" s="19">
        <f t="shared" si="11"/>
        <v>47</v>
      </c>
      <c r="E43" s="19">
        <f t="shared" ref="E43" si="12">+E25</f>
        <v>48</v>
      </c>
      <c r="F43" s="19">
        <f t="shared" si="11"/>
        <v>49</v>
      </c>
      <c r="R43"/>
      <c r="S43" s="13"/>
      <c r="V43" s="21" t="s">
        <v>515</v>
      </c>
      <c r="W43" s="13">
        <v>8</v>
      </c>
    </row>
    <row r="44" spans="2:23">
      <c r="B44" s="16" t="str">
        <f t="shared" ref="B44:F44" si="13">+B26</f>
        <v>國內離島型(W1)</v>
      </c>
      <c r="C44" s="19">
        <f t="shared" si="13"/>
        <v>51</v>
      </c>
      <c r="D44" s="19">
        <f t="shared" si="13"/>
        <v>52</v>
      </c>
      <c r="E44" s="19">
        <f t="shared" ref="E44" si="14">+E26</f>
        <v>53</v>
      </c>
      <c r="F44" s="19">
        <f t="shared" si="13"/>
        <v>54</v>
      </c>
      <c r="R44"/>
      <c r="S44" s="13"/>
      <c r="V44" s="21" t="s">
        <v>517</v>
      </c>
      <c r="W44" s="13">
        <v>9</v>
      </c>
    </row>
    <row r="45" spans="2:23">
      <c r="B45" s="16" t="str">
        <f t="shared" ref="B45:F45" si="15">+B27</f>
        <v>國內非台籍(X1)</v>
      </c>
      <c r="C45" s="19">
        <f t="shared" si="15"/>
        <v>56</v>
      </c>
      <c r="D45" s="19">
        <f t="shared" si="15"/>
        <v>57</v>
      </c>
      <c r="E45" s="19">
        <f t="shared" ref="E45" si="16">+E27</f>
        <v>58</v>
      </c>
      <c r="F45" s="19">
        <f t="shared" si="15"/>
        <v>59</v>
      </c>
      <c r="R45"/>
      <c r="S45" s="13"/>
      <c r="V45" s="21" t="s">
        <v>513</v>
      </c>
      <c r="W45" s="13">
        <v>10</v>
      </c>
    </row>
    <row r="46" spans="2:23">
      <c r="B46" s="16" t="str">
        <f t="shared" ref="B46:F46" si="17">+B28</f>
        <v>海外標準型(T2)</v>
      </c>
      <c r="C46" s="19">
        <f t="shared" si="17"/>
        <v>61</v>
      </c>
      <c r="D46" s="19">
        <f t="shared" si="17"/>
        <v>62</v>
      </c>
      <c r="E46" s="19">
        <f t="shared" ref="E46" si="18">+E28</f>
        <v>63</v>
      </c>
      <c r="F46" s="19">
        <f t="shared" si="17"/>
        <v>64</v>
      </c>
      <c r="R46"/>
      <c r="S46" s="13"/>
      <c r="V46" s="21"/>
      <c r="W46" s="13">
        <v>11</v>
      </c>
    </row>
    <row r="47" spans="2:23">
      <c r="B47" s="16" t="str">
        <f t="shared" ref="B47:F48" si="19">+B29</f>
        <v>海外豪華型(U2)</v>
      </c>
      <c r="C47" s="19">
        <f t="shared" si="19"/>
        <v>66</v>
      </c>
      <c r="D47" s="19">
        <f t="shared" si="19"/>
        <v>67</v>
      </c>
      <c r="E47" s="19">
        <f t="shared" ref="E47:E48" si="20">+E29</f>
        <v>68</v>
      </c>
      <c r="F47" s="19">
        <f t="shared" si="19"/>
        <v>69</v>
      </c>
      <c r="R47"/>
      <c r="S47" s="13"/>
      <c r="V47" s="21"/>
      <c r="W47" s="13">
        <v>12</v>
      </c>
    </row>
    <row r="48" spans="2:23">
      <c r="B48" s="16" t="str">
        <f t="shared" si="19"/>
        <v>海外保障型(Y1)</v>
      </c>
      <c r="C48" s="19">
        <f t="shared" si="19"/>
        <v>71</v>
      </c>
      <c r="D48" s="19" t="e">
        <f t="shared" si="19"/>
        <v>#N/A</v>
      </c>
      <c r="E48" s="19" t="e">
        <f t="shared" si="20"/>
        <v>#N/A</v>
      </c>
      <c r="F48" s="19">
        <f t="shared" si="19"/>
        <v>72</v>
      </c>
      <c r="R48"/>
      <c r="S48" s="13"/>
      <c r="V48" s="21"/>
      <c r="W48" s="13"/>
    </row>
    <row r="49" spans="2:23">
      <c r="B49" s="229" t="s">
        <v>844</v>
      </c>
      <c r="C49" s="508">
        <f>保費試算!B47</f>
        <v>74</v>
      </c>
      <c r="D49" s="508">
        <f>保費試算!C47</f>
        <v>75</v>
      </c>
      <c r="E49" s="508">
        <f>保費試算!D47</f>
        <v>76</v>
      </c>
      <c r="F49" s="508">
        <f>保費試算!E47</f>
        <v>77</v>
      </c>
      <c r="R49"/>
      <c r="S49" s="13"/>
      <c r="V49" s="21"/>
      <c r="W49" s="13"/>
    </row>
    <row r="50" spans="2:23">
      <c r="B50" s="17" t="s">
        <v>50</v>
      </c>
      <c r="C50" s="18" t="str">
        <f>+C14</f>
        <v>責任險</v>
      </c>
      <c r="D50" s="18" t="str">
        <f>+D14</f>
        <v>不便險</v>
      </c>
      <c r="E50" s="18" t="str">
        <f>+E14</f>
        <v>補償險</v>
      </c>
      <c r="F50" s="18" t="str">
        <f>+F14</f>
        <v>急難救助險</v>
      </c>
      <c r="R50"/>
      <c r="S50" s="13"/>
      <c r="V50" s="21"/>
      <c r="W50" s="13"/>
    </row>
    <row r="51" spans="2:23">
      <c r="B51" s="17" t="str">
        <f>+旅綜險簡易版費率表!M3</f>
        <v>海外豪華型(U2)</v>
      </c>
      <c r="C51" s="18">
        <f>VLOOKUP($B51,$B52:$F67,2,FALSE)</f>
        <v>66</v>
      </c>
      <c r="D51" s="18">
        <f>VLOOKUP($B51,$B52:$F67,3,FALSE)</f>
        <v>67</v>
      </c>
      <c r="E51" s="18">
        <f>VLOOKUP($B51,$B52:$F67,4,FALSE)</f>
        <v>68</v>
      </c>
      <c r="F51" s="18">
        <f>VLOOKUP($B51,$B52:$F67,5,FALSE)</f>
        <v>69</v>
      </c>
      <c r="R51"/>
      <c r="S51" s="13"/>
      <c r="V51" s="21"/>
      <c r="W51" s="13"/>
    </row>
    <row r="52" spans="2:23">
      <c r="B52" s="16" t="str">
        <f t="shared" ref="B52:F60" si="21">+B16</f>
        <v>國內基本型(G)</v>
      </c>
      <c r="C52" s="19">
        <f t="shared" si="21"/>
        <v>2</v>
      </c>
      <c r="D52" s="19">
        <f t="shared" si="21"/>
        <v>1</v>
      </c>
      <c r="E52" s="19" t="e">
        <f t="shared" ref="E52" si="22">+E16</f>
        <v>#N/A</v>
      </c>
      <c r="F52" s="19" t="e">
        <f t="shared" si="21"/>
        <v>#N/A</v>
      </c>
      <c r="R52"/>
      <c r="S52" s="13"/>
      <c r="V52" s="21"/>
      <c r="W52" s="13"/>
    </row>
    <row r="53" spans="2:23">
      <c r="B53" s="16" t="str">
        <f t="shared" si="21"/>
        <v>國內非台籍(H)</v>
      </c>
      <c r="C53" s="19">
        <f t="shared" si="21"/>
        <v>2</v>
      </c>
      <c r="D53" s="19">
        <f t="shared" si="21"/>
        <v>1</v>
      </c>
      <c r="E53" s="19" t="e">
        <f t="shared" ref="E53" si="23">+E17</f>
        <v>#N/A</v>
      </c>
      <c r="F53" s="19">
        <f t="shared" si="21"/>
        <v>4</v>
      </c>
      <c r="R53"/>
      <c r="S53" s="13"/>
      <c r="V53" s="21"/>
      <c r="W53" s="13"/>
    </row>
    <row r="54" spans="2:23">
      <c r="B54" s="16" t="str">
        <f t="shared" si="21"/>
        <v>基本租車型(GC)</v>
      </c>
      <c r="C54" s="19">
        <f t="shared" si="21"/>
        <v>32</v>
      </c>
      <c r="D54" s="19">
        <f t="shared" si="21"/>
        <v>31</v>
      </c>
      <c r="E54" s="19" t="e">
        <f t="shared" ref="E54" si="24">+E18</f>
        <v>#N/A</v>
      </c>
      <c r="F54" s="19">
        <f t="shared" si="21"/>
        <v>33</v>
      </c>
      <c r="R54"/>
      <c r="S54" s="13"/>
    </row>
    <row r="55" spans="2:23">
      <c r="B55" s="16" t="str">
        <f t="shared" si="21"/>
        <v>海外標準型(M)</v>
      </c>
      <c r="C55" s="19">
        <f t="shared" si="21"/>
        <v>12</v>
      </c>
      <c r="D55" s="19">
        <f t="shared" si="21"/>
        <v>13</v>
      </c>
      <c r="E55" s="19" t="e">
        <f t="shared" ref="E55" si="25">+E19</f>
        <v>#N/A</v>
      </c>
      <c r="F55" s="19">
        <f t="shared" si="21"/>
        <v>14</v>
      </c>
      <c r="R55"/>
      <c r="S55" s="13"/>
    </row>
    <row r="56" spans="2:23">
      <c r="B56" s="16" t="str">
        <f t="shared" si="21"/>
        <v>海外豪華型(L)</v>
      </c>
      <c r="C56" s="19">
        <f t="shared" si="21"/>
        <v>9</v>
      </c>
      <c r="D56" s="19">
        <f t="shared" si="21"/>
        <v>8</v>
      </c>
      <c r="E56" s="19" t="e">
        <f t="shared" ref="E56" si="26">+E20</f>
        <v>#N/A</v>
      </c>
      <c r="F56" s="19">
        <f t="shared" si="21"/>
        <v>10</v>
      </c>
      <c r="R56"/>
      <c r="S56" s="13"/>
    </row>
    <row r="57" spans="2:23">
      <c r="B57" s="16" t="str">
        <f t="shared" si="21"/>
        <v>海外標準型(M)</v>
      </c>
      <c r="C57" s="19">
        <f t="shared" si="21"/>
        <v>13</v>
      </c>
      <c r="D57" s="19">
        <f t="shared" si="21"/>
        <v>12</v>
      </c>
      <c r="E57" s="19" t="e">
        <f t="shared" ref="E57" si="27">+E21</f>
        <v>#N/A</v>
      </c>
      <c r="F57" s="19">
        <f t="shared" si="21"/>
        <v>14</v>
      </c>
      <c r="R57"/>
      <c r="S57" s="13"/>
    </row>
    <row r="58" spans="2:23">
      <c r="B58" s="16" t="str">
        <f t="shared" si="21"/>
        <v>翱翔型(I)</v>
      </c>
      <c r="C58" s="19">
        <f t="shared" si="21"/>
        <v>36</v>
      </c>
      <c r="D58" s="19">
        <f t="shared" si="21"/>
        <v>35</v>
      </c>
      <c r="E58" s="19" t="e">
        <f t="shared" ref="E58" si="28">+E22</f>
        <v>#N/A</v>
      </c>
      <c r="F58" s="19">
        <f t="shared" si="21"/>
        <v>37</v>
      </c>
      <c r="R58"/>
      <c r="S58" s="13"/>
    </row>
    <row r="59" spans="2:23">
      <c r="B59" s="16" t="str">
        <f t="shared" si="21"/>
        <v>翱翔租車型(IC)</v>
      </c>
      <c r="C59" s="19">
        <f t="shared" si="21"/>
        <v>40</v>
      </c>
      <c r="D59" s="19">
        <f t="shared" si="21"/>
        <v>39</v>
      </c>
      <c r="E59" s="19" t="e">
        <f t="shared" ref="E59" si="29">+E23</f>
        <v>#N/A</v>
      </c>
      <c r="F59" s="19">
        <f t="shared" si="21"/>
        <v>41</v>
      </c>
      <c r="R59"/>
      <c r="S59" s="13"/>
    </row>
    <row r="60" spans="2:23">
      <c r="B60" s="16" t="str">
        <f t="shared" si="21"/>
        <v>海外保障型(Q)</v>
      </c>
      <c r="C60" s="19">
        <f t="shared" si="21"/>
        <v>43</v>
      </c>
      <c r="D60" s="19" t="e">
        <f t="shared" si="21"/>
        <v>#N/A</v>
      </c>
      <c r="E60" s="19" t="e">
        <f t="shared" ref="E60" si="30">+E24</f>
        <v>#N/A</v>
      </c>
      <c r="F60" s="19">
        <f t="shared" si="21"/>
        <v>44</v>
      </c>
      <c r="R60"/>
      <c r="S60" s="13"/>
    </row>
    <row r="61" spans="2:23">
      <c r="B61" s="16" t="str">
        <f t="shared" ref="B61" si="31">+B25</f>
        <v>國內本島型(V1)</v>
      </c>
      <c r="C61" s="19">
        <f t="shared" ref="C61:F61" si="32">+C25</f>
        <v>46</v>
      </c>
      <c r="D61" s="19">
        <f t="shared" si="32"/>
        <v>47</v>
      </c>
      <c r="E61" s="19">
        <f t="shared" ref="E61" si="33">+E25</f>
        <v>48</v>
      </c>
      <c r="F61" s="19">
        <f t="shared" si="32"/>
        <v>49</v>
      </c>
      <c r="R61"/>
      <c r="S61" s="13"/>
    </row>
    <row r="62" spans="2:23">
      <c r="B62" s="16" t="str">
        <f t="shared" ref="B62" si="34">+B26</f>
        <v>國內離島型(W1)</v>
      </c>
      <c r="C62" s="19">
        <f t="shared" ref="C62:F62" si="35">+C26</f>
        <v>51</v>
      </c>
      <c r="D62" s="19">
        <f t="shared" si="35"/>
        <v>52</v>
      </c>
      <c r="E62" s="19">
        <f t="shared" ref="E62" si="36">+E26</f>
        <v>53</v>
      </c>
      <c r="F62" s="19">
        <f t="shared" si="35"/>
        <v>54</v>
      </c>
      <c r="R62"/>
      <c r="S62" s="13"/>
    </row>
    <row r="63" spans="2:23">
      <c r="B63" s="16" t="str">
        <f t="shared" ref="B63" si="37">+B27</f>
        <v>國內非台籍(X1)</v>
      </c>
      <c r="C63" s="19">
        <f t="shared" ref="C63:F63" si="38">+C27</f>
        <v>56</v>
      </c>
      <c r="D63" s="19">
        <f t="shared" si="38"/>
        <v>57</v>
      </c>
      <c r="E63" s="19">
        <f t="shared" ref="E63" si="39">+E27</f>
        <v>58</v>
      </c>
      <c r="F63" s="19">
        <f t="shared" si="38"/>
        <v>59</v>
      </c>
      <c r="R63"/>
      <c r="S63" s="13"/>
    </row>
    <row r="64" spans="2:23">
      <c r="B64" s="16" t="str">
        <f t="shared" ref="B64:F64" si="40">+B28</f>
        <v>海外標準型(T2)</v>
      </c>
      <c r="C64" s="19">
        <f t="shared" si="40"/>
        <v>61</v>
      </c>
      <c r="D64" s="19">
        <f t="shared" si="40"/>
        <v>62</v>
      </c>
      <c r="E64" s="19">
        <f t="shared" ref="E64" si="41">+E28</f>
        <v>63</v>
      </c>
      <c r="F64" s="19">
        <f t="shared" si="40"/>
        <v>64</v>
      </c>
      <c r="R64"/>
      <c r="S64" s="13"/>
    </row>
    <row r="65" spans="1:29">
      <c r="B65" s="16" t="str">
        <f t="shared" ref="B65:F66" si="42">+B29</f>
        <v>海外豪華型(U2)</v>
      </c>
      <c r="C65" s="19">
        <f t="shared" si="42"/>
        <v>66</v>
      </c>
      <c r="D65" s="19">
        <f t="shared" si="42"/>
        <v>67</v>
      </c>
      <c r="E65" s="19">
        <f t="shared" ref="E65:E66" si="43">+E29</f>
        <v>68</v>
      </c>
      <c r="F65" s="19">
        <f t="shared" si="42"/>
        <v>69</v>
      </c>
      <c r="R65"/>
      <c r="S65" s="13"/>
    </row>
    <row r="66" spans="1:29">
      <c r="B66" s="16" t="str">
        <f t="shared" si="42"/>
        <v>海外保障型(Y1)</v>
      </c>
      <c r="C66" s="19">
        <f t="shared" si="42"/>
        <v>71</v>
      </c>
      <c r="D66" s="19" t="e">
        <f t="shared" si="42"/>
        <v>#N/A</v>
      </c>
      <c r="E66" s="19" t="e">
        <f t="shared" si="43"/>
        <v>#N/A</v>
      </c>
      <c r="F66" s="19">
        <f t="shared" si="42"/>
        <v>72</v>
      </c>
      <c r="R66"/>
      <c r="S66" s="13"/>
    </row>
    <row r="67" spans="1:29">
      <c r="B67" s="229" t="s">
        <v>844</v>
      </c>
      <c r="C67" s="19">
        <f>保費試算!B47</f>
        <v>74</v>
      </c>
      <c r="D67" s="19">
        <f>保費試算!C47</f>
        <v>75</v>
      </c>
      <c r="E67" s="19">
        <f>保費試算!D47</f>
        <v>76</v>
      </c>
      <c r="F67" s="19">
        <f>保費試算!E47</f>
        <v>77</v>
      </c>
    </row>
    <row r="68" spans="1:29" ht="16.8" thickBot="1">
      <c r="A68" s="196" t="s">
        <v>272</v>
      </c>
    </row>
    <row r="69" spans="1:29" ht="16.8" thickBot="1">
      <c r="G69" s="701" t="s">
        <v>90</v>
      </c>
      <c r="H69" s="701"/>
      <c r="I69" s="136">
        <f>VLOOKUP(特定活動簡易版費率表!J8,費率表參數!I70:J71,2,FALSE)</f>
        <v>1</v>
      </c>
      <c r="J69" s="13"/>
      <c r="K69" s="13"/>
      <c r="L69" s="148"/>
      <c r="M69" s="200"/>
      <c r="O69" s="13"/>
      <c r="P69" s="13"/>
      <c r="Q69" s="136">
        <f>VLOOKUP(特定活動簡易版費率表!B2,費率表參數!Q70:R72,2,FALSE)</f>
        <v>1</v>
      </c>
      <c r="R69" s="136"/>
      <c r="S69" s="136">
        <f>VLOOKUP(特定活動簡易版費率表!B3,費率表參數!S70:T71,2,FALSE)</f>
        <v>1</v>
      </c>
      <c r="U69" s="136">
        <f>VLOOKUP(特定活動簡易版費率表!B4,費率表參數!$U$70:$V$73,2,FALSE)</f>
        <v>1</v>
      </c>
      <c r="V69" s="13"/>
      <c r="Y69" s="152" t="s">
        <v>43</v>
      </c>
    </row>
    <row r="70" spans="1:29" ht="16.8" thickBot="1">
      <c r="G70" s="14" t="s">
        <v>37</v>
      </c>
      <c r="H70" s="81">
        <f>+說明!D5</f>
        <v>1</v>
      </c>
      <c r="I70" s="14" t="s">
        <v>33</v>
      </c>
      <c r="J70" s="13">
        <v>1</v>
      </c>
      <c r="O70" s="201"/>
      <c r="P70" s="13"/>
      <c r="Q70" s="125" t="s">
        <v>198</v>
      </c>
      <c r="R70" s="20">
        <v>1</v>
      </c>
      <c r="S70" t="s">
        <v>18</v>
      </c>
      <c r="T70" s="13">
        <v>1</v>
      </c>
      <c r="U70" s="21" t="s">
        <v>363</v>
      </c>
      <c r="V70" s="13">
        <v>1</v>
      </c>
      <c r="Y70" s="150" t="s">
        <v>217</v>
      </c>
      <c r="Z70" s="153" t="str">
        <f ca="1">Z79&amp;Z83&amp;Z80&amp;Z81&amp;Z82&amp;Z84&amp;Z86&amp;Z87&amp;Z85</f>
        <v/>
      </c>
      <c r="AA70" s="154" t="s">
        <v>212</v>
      </c>
      <c r="AB70" s="154" t="s">
        <v>213</v>
      </c>
      <c r="AC70" s="155" t="s">
        <v>214</v>
      </c>
    </row>
    <row r="71" spans="1:29">
      <c r="G71" s="14" t="s">
        <v>34</v>
      </c>
      <c r="H71" s="81">
        <f>+說明!D6</f>
        <v>0.81089999999999995</v>
      </c>
      <c r="I71" s="14" t="s">
        <v>41</v>
      </c>
      <c r="J71" s="13">
        <v>0</v>
      </c>
      <c r="L71" s="13"/>
      <c r="N71" s="13"/>
      <c r="O71" s="201"/>
      <c r="P71" s="13"/>
      <c r="Q71" s="125" t="s">
        <v>199</v>
      </c>
      <c r="R71" s="20">
        <v>2</v>
      </c>
      <c r="S71" t="s">
        <v>31</v>
      </c>
      <c r="T71" s="13">
        <v>2</v>
      </c>
      <c r="U71" s="21" t="s">
        <v>364</v>
      </c>
      <c r="V71" s="13">
        <v>2</v>
      </c>
      <c r="Y71" s="16"/>
      <c r="Z71" s="151"/>
      <c r="AA71" s="151"/>
      <c r="AB71" s="151"/>
      <c r="AC71" s="151"/>
    </row>
    <row r="72" spans="1:29">
      <c r="G72" s="14" t="s">
        <v>88</v>
      </c>
      <c r="H72" s="81">
        <f>+說明!D7</f>
        <v>0.78939999999999999</v>
      </c>
      <c r="I72" s="14"/>
      <c r="L72" s="13"/>
      <c r="N72" s="13"/>
      <c r="O72" s="13"/>
      <c r="P72" s="13"/>
      <c r="Q72" s="13"/>
      <c r="R72" s="20"/>
      <c r="S72" s="13"/>
      <c r="U72" s="21" t="s">
        <v>365</v>
      </c>
      <c r="V72" s="13">
        <v>3</v>
      </c>
      <c r="Y72" s="16"/>
      <c r="Z72" s="16"/>
      <c r="AA72" s="16"/>
      <c r="AB72" s="16"/>
      <c r="AC72" s="16"/>
    </row>
    <row r="73" spans="1:29">
      <c r="G73" s="14" t="s">
        <v>89</v>
      </c>
      <c r="H73" s="81">
        <f>+說明!D8</f>
        <v>0.84250000000000003</v>
      </c>
      <c r="J73" s="13"/>
      <c r="O73" s="13"/>
      <c r="P73" s="13"/>
      <c r="Q73" s="13"/>
      <c r="S73" s="13"/>
      <c r="U73" s="21" t="s">
        <v>366</v>
      </c>
      <c r="V73" s="13">
        <v>4</v>
      </c>
      <c r="Y73" s="16"/>
      <c r="Z73" s="16"/>
      <c r="AA73" s="16"/>
      <c r="AB73" s="16"/>
      <c r="AC73" s="16"/>
    </row>
    <row r="74" spans="1:29">
      <c r="G74" s="14" t="s">
        <v>36</v>
      </c>
      <c r="H74" s="81">
        <f>+說明!D9</f>
        <v>0.70809999999999995</v>
      </c>
      <c r="I74" s="14"/>
      <c r="J74" s="13"/>
      <c r="R74"/>
      <c r="U74" s="21" t="s">
        <v>363</v>
      </c>
      <c r="V74" s="13">
        <v>5</v>
      </c>
      <c r="Y74" s="16"/>
      <c r="Z74" s="16"/>
      <c r="AA74" s="16"/>
      <c r="AB74" s="16"/>
      <c r="AC74" s="16"/>
    </row>
    <row r="75" spans="1:29">
      <c r="G75" s="14"/>
      <c r="H75" s="15"/>
      <c r="I75" s="14"/>
      <c r="J75" s="13"/>
      <c r="K75" s="13"/>
      <c r="M75" s="200"/>
      <c r="O75" s="13"/>
      <c r="P75" s="13"/>
      <c r="Q75" s="13"/>
      <c r="S75" s="13"/>
      <c r="U75" s="22"/>
      <c r="V75" s="13"/>
      <c r="Y75" s="16"/>
      <c r="Z75" s="16"/>
      <c r="AA75" s="16"/>
      <c r="AB75" s="16"/>
      <c r="AC75" s="16"/>
    </row>
    <row r="76" spans="1:29">
      <c r="O76" s="13"/>
      <c r="P76" s="13"/>
      <c r="Q76" s="136">
        <f>VLOOKUP(特定活動簡易版費率表!G2,費率表參數!Q77:R79,2,FALSE)</f>
        <v>2</v>
      </c>
      <c r="R76" s="136"/>
      <c r="S76" s="136">
        <f>VLOOKUP(特定活動簡易版費率表!G3,費率表參數!S77:T78,2,FALSE)</f>
        <v>2</v>
      </c>
      <c r="U76" s="21"/>
      <c r="V76" s="13"/>
      <c r="Y76" s="16"/>
      <c r="Z76" s="16"/>
      <c r="AA76" s="16"/>
      <c r="AB76" s="16"/>
      <c r="AC76" s="16"/>
    </row>
    <row r="77" spans="1:29">
      <c r="J77" s="13"/>
      <c r="L77" s="13"/>
      <c r="N77" s="13"/>
      <c r="Q77" s="125" t="str">
        <f>+Q70</f>
        <v>特定活動-第1類活動</v>
      </c>
      <c r="R77" s="20">
        <v>1</v>
      </c>
      <c r="S77" t="str">
        <f>+S70</f>
        <v>國內旅遊</v>
      </c>
      <c r="T77" s="13">
        <v>1</v>
      </c>
      <c r="U77" s="21" t="s">
        <v>367</v>
      </c>
      <c r="V77" s="13">
        <v>8</v>
      </c>
      <c r="Y77" s="16"/>
      <c r="Z77" s="16"/>
      <c r="AA77" s="16"/>
      <c r="AB77" s="16"/>
      <c r="AC77" s="16"/>
    </row>
    <row r="78" spans="1:29">
      <c r="G78" s="702" t="s">
        <v>91</v>
      </c>
      <c r="H78" s="702"/>
      <c r="I78" s="14"/>
      <c r="J78" s="13"/>
      <c r="L78" s="13"/>
      <c r="N78" s="13"/>
      <c r="Q78" s="125" t="str">
        <f>+Q71</f>
        <v>特定活動-第2類活動</v>
      </c>
      <c r="R78" s="20">
        <v>2</v>
      </c>
      <c r="S78" t="str">
        <f>+S71</f>
        <v>海外旅遊</v>
      </c>
      <c r="T78" s="13">
        <v>2</v>
      </c>
      <c r="U78" s="21" t="s">
        <v>368</v>
      </c>
      <c r="V78" s="13">
        <v>9</v>
      </c>
      <c r="Y78" s="16" t="s">
        <v>481</v>
      </c>
      <c r="Z78" s="16"/>
      <c r="AA78" s="16"/>
      <c r="AB78" s="16"/>
      <c r="AC78" s="16"/>
    </row>
    <row r="79" spans="1:29">
      <c r="G79" s="36" t="s">
        <v>37</v>
      </c>
      <c r="H79" s="37">
        <f>+說明!F5</f>
        <v>1</v>
      </c>
      <c r="I79" s="14"/>
      <c r="J79" s="13"/>
      <c r="Q79" s="125"/>
      <c r="R79" s="20"/>
      <c r="U79" s="21"/>
      <c r="V79" s="13"/>
      <c r="Y79" s="16" t="s">
        <v>218</v>
      </c>
      <c r="Z79" s="16" t="str">
        <f>IF(OR(AA79:AC79),"15歲以上身故失能保額須&gt;=100萬","")</f>
        <v/>
      </c>
      <c r="AA79" s="16" t="b">
        <f>AND($I$69=1,MIN(特定活動簡易版費率表!B5:F5)&lt;100)</f>
        <v>0</v>
      </c>
      <c r="AB79" s="16" t="b">
        <f>AND($I$69=1,MIN(特定活動簡易版費率表!G5:K5)&lt;100)</f>
        <v>0</v>
      </c>
      <c r="AC79" s="16" t="b">
        <f>AND($I$69=1,MIN(特定活動簡易版費率表!L5:P5)&lt;100)</f>
        <v>0</v>
      </c>
    </row>
    <row r="80" spans="1:29">
      <c r="G80" s="36" t="s">
        <v>34</v>
      </c>
      <c r="H80" s="37">
        <f>+說明!F6</f>
        <v>1</v>
      </c>
      <c r="U80" s="21"/>
      <c r="V80" s="13"/>
      <c r="Y80" s="16" t="s">
        <v>196</v>
      </c>
      <c r="Z80" s="16" t="str">
        <f>IF(OR(AA80:AC80),"特定活動身故失能保額須為100的倍數 ","")</f>
        <v/>
      </c>
      <c r="AA80" s="16" t="b">
        <f>INT(SUM(特定活動簡易版費率表!B4:F4)/100)*100&lt;&gt;SUM(特定活動簡易版費率表!B4:F4)</f>
        <v>0</v>
      </c>
      <c r="AB80" s="16" t="b">
        <f>INT(SUM(特定活動簡易版費率表!G4:K4)/100)*100&lt;&gt;SUM(特定活動簡易版費率表!G4:K4)</f>
        <v>0</v>
      </c>
      <c r="AC80" s="16" t="b">
        <f>INT(SUM(特定活動簡易版費率表!L4:P4)/100)*100&lt;&gt;SUM(特定活動簡易版費率表!L4:P4)</f>
        <v>0</v>
      </c>
    </row>
    <row r="81" spans="2:29">
      <c r="G81" s="36" t="s">
        <v>88</v>
      </c>
      <c r="H81" s="37">
        <f>+說明!F7</f>
        <v>1</v>
      </c>
      <c r="K81" s="13"/>
      <c r="M81" s="200"/>
      <c r="U81" s="21"/>
      <c r="V81" s="13"/>
      <c r="Y81" s="16" t="s">
        <v>859</v>
      </c>
      <c r="Z81" s="16" t="str">
        <f>IF(OR(AA81:AC81),"實支以身故失能10%為限 ","")</f>
        <v/>
      </c>
      <c r="AA81" s="16" t="b">
        <f>OR(特定活動簡易版費率表!B6&gt;特定活動簡易版費率表!B5*10%,特定活動簡易版費率表!C6&gt;特定活動簡易版費率表!C5*10%,特定活動簡易版費率表!D6&gt;特定活動簡易版費率表!D5*10%,特定活動簡易版費率表!E6&gt;特定活動簡易版費率表!E5*10%,特定活動簡易版費率表!F6&gt;特定活動簡易版費率表!F5*10%)</f>
        <v>0</v>
      </c>
      <c r="AB81" s="16" t="b">
        <f>OR(特定活動簡易版費率表!G6&gt;特定活動簡易版費率表!G5*10%,特定活動簡易版費率表!H6&gt;特定活動簡易版費率表!H5*10%,特定活動簡易版費率表!I6&gt;特定活動簡易版費率表!I5*10%,特定活動簡易版費率表!J6&gt;特定活動簡易版費率表!J5*10%,特定活動簡易版費率表!K6&gt;特定活動簡易版費率表!K5*10%)</f>
        <v>0</v>
      </c>
      <c r="AC81" s="16" t="b">
        <f>OR(特定活動簡易版費率表!L6&gt;特定活動簡易版費率表!L5*10%,特定活動簡易版費率表!M6&gt;特定活動簡易版費率表!M5*10%,特定活動簡易版費率表!N6&gt;特定活動簡易版費率表!N5*10%,特定活動簡易版費率表!O6&gt;特定活動簡易版費率表!O5*10%,特定活動簡易版費率表!P6&gt;特定活動簡易版費率表!P5*10%)</f>
        <v>0</v>
      </c>
    </row>
    <row r="82" spans="2:29">
      <c r="G82" s="36" t="s">
        <v>89</v>
      </c>
      <c r="H82" s="37">
        <f>+說明!F8</f>
        <v>1</v>
      </c>
      <c r="Y82" s="16" t="s">
        <v>274</v>
      </c>
      <c r="Z82" s="16" t="str">
        <f>IF(OR(AA82:AC82),"特定活動實支實付保額為身故失能10% ","")</f>
        <v/>
      </c>
      <c r="AA82" s="16" t="b">
        <f>SUM(特定活動簡易版費率表!B63:F63)*10%&lt;&gt;SUM(特定活動簡易版費率表!B66:F66)</f>
        <v>0</v>
      </c>
      <c r="AB82" s="16" t="b">
        <f>SUM(特定活動簡易版費率表!G63:K63)*10%&lt;&gt;SUM(特定活動簡易版費率表!G66:K66)</f>
        <v>0</v>
      </c>
      <c r="AC82" s="16" t="b">
        <f>SUM(特定活動簡易版費率表!L63:P63)*10%&lt;&gt;SUM(特定活動簡易版費率表!L66:P66)</f>
        <v>0</v>
      </c>
    </row>
    <row r="83" spans="2:29">
      <c r="G83" s="36" t="s">
        <v>36</v>
      </c>
      <c r="H83" s="37">
        <f>+說明!F9</f>
        <v>0.72219999999999995</v>
      </c>
      <c r="L83" s="13"/>
      <c r="N83" s="13"/>
      <c r="Q83" s="136">
        <f>VLOOKUP(特定活動簡易版費率表!L2,費率表參數!Q84:R86,2,FALSE)</f>
        <v>1</v>
      </c>
      <c r="R83" s="136"/>
      <c r="S83" s="136">
        <f>VLOOKUP(特定活動簡易版費率表!L3,費率表參數!S84:T85,2,FALSE)</f>
        <v>1</v>
      </c>
      <c r="U83" s="13"/>
      <c r="V83" s="13"/>
      <c r="Y83" s="16" t="s">
        <v>489</v>
      </c>
      <c r="Z83" s="16" t="str">
        <f ca="1">IF(總表!D100&lt;TODAY(),"請重新下載更新版本 ","")</f>
        <v/>
      </c>
      <c r="AA83" s="16"/>
      <c r="AB83" s="16"/>
      <c r="AC83" s="16"/>
    </row>
    <row r="84" spans="2:29">
      <c r="L84" s="13"/>
      <c r="N84" s="13"/>
      <c r="Q84" s="125" t="str">
        <f>+Q70</f>
        <v>特定活動-第1類活動</v>
      </c>
      <c r="R84" s="20">
        <v>1</v>
      </c>
      <c r="S84" t="str">
        <f>+S70</f>
        <v>國內旅遊</v>
      </c>
      <c r="T84" s="13">
        <v>1</v>
      </c>
      <c r="U84" s="21"/>
      <c r="V84" s="13"/>
      <c r="Y84" s="16" t="s">
        <v>343</v>
      </c>
      <c r="Z84" s="16" t="str">
        <f>IF(OR(AA84:AC84),"未滿15足歲失能保額須&lt;=61.5萬 ","")</f>
        <v/>
      </c>
      <c r="AA84" s="16" t="b">
        <f>AND($I$69=0,MAX(特定活動簡易版費率表!B5:F5)&gt;61.5)</f>
        <v>0</v>
      </c>
      <c r="AB84" s="16" t="b">
        <f>AND($I$69=0,MAX(特定活動簡易版費率表!G5:K5)&gt;61.5)</f>
        <v>0</v>
      </c>
      <c r="AC84" s="16" t="b">
        <f>AND($I$69=0,MAX(特定活動簡易版費率表!L5:P5)&gt;61.5)</f>
        <v>0</v>
      </c>
    </row>
    <row r="85" spans="2:29">
      <c r="Q85" s="125" t="str">
        <f>+Q71</f>
        <v>特定活動-第2類活動</v>
      </c>
      <c r="R85" s="20">
        <v>2</v>
      </c>
      <c r="S85" t="str">
        <f>+S71</f>
        <v>海外旅遊</v>
      </c>
      <c r="T85" s="13">
        <v>2</v>
      </c>
      <c r="U85" s="21"/>
      <c r="V85" s="13"/>
      <c r="Y85" s="16" t="s">
        <v>219</v>
      </c>
      <c r="Z85" s="16" t="str">
        <f>IF(OR(AA85:AC85),"投保不便險海外豪華型(L)專案死亡失能保額限300萬以上 ","" )</f>
        <v/>
      </c>
      <c r="AA85" s="16" t="b">
        <f>AND(MIN(特定活動簡易版費率表!B5:F5)&lt;300,特定活動簡易版費率表!B4="海外豪華型(L)")</f>
        <v>0</v>
      </c>
      <c r="AB85" s="16" t="b">
        <f>AND(MIN(特定活動簡易版費率表!G5:K5)&lt;300,特定活動簡易版費率表!G4="海外豪華型(L)")</f>
        <v>0</v>
      </c>
      <c r="AC85" s="16" t="b">
        <f>AND(MIN(特定活動簡易版費率表!L5:P5)&lt;300,特定活動簡易版費率表!L4="海外豪華型(L)")</f>
        <v>0</v>
      </c>
    </row>
    <row r="86" spans="2:29">
      <c r="Q86" s="125"/>
      <c r="R86" s="20"/>
      <c r="U86" s="136">
        <f>VLOOKUP(特定活動簡易版費率表!G4,費率表參數!$U$87:$V$90,2,FALSE)</f>
        <v>1</v>
      </c>
      <c r="V86" s="13"/>
      <c r="Y86" s="16" t="s">
        <v>53</v>
      </c>
      <c r="Z86" s="16" t="str">
        <f ca="1">IF(OR(AA86:AC86),"特定活動不便險選擇錯誤 ","")</f>
        <v/>
      </c>
      <c r="AA86" s="16" t="b">
        <f ca="1">ISNA(VLOOKUP(特定活動簡易版費率表!$B$4,INDIRECT(特定活動簡易版費率表!$B$100),1,FALSE))</f>
        <v>0</v>
      </c>
      <c r="AB86" s="16" t="b">
        <f ca="1">ISNA(VLOOKUP(特定活動簡易版費率表!$G$4,INDIRECT(特定活動簡易版費率表!$C$100),1,FALSE))</f>
        <v>0</v>
      </c>
      <c r="AC86" s="16" t="b">
        <f ca="1">ISNA(VLOOKUP(特定活動簡易版費率表!$L$4,INDIRECT(特定活動簡易版費率表!$D$100),1,FALSE))</f>
        <v>0</v>
      </c>
    </row>
    <row r="87" spans="2:29">
      <c r="G87" s="136" t="s">
        <v>211</v>
      </c>
      <c r="H87" s="141"/>
      <c r="U87" s="21" t="s">
        <v>363</v>
      </c>
      <c r="V87" s="13">
        <v>1</v>
      </c>
      <c r="Z87" s="16" t="str">
        <f ca="1">IF(AA87,"請調整適用費率別 ","")</f>
        <v/>
      </c>
      <c r="AA87" s="16" t="b">
        <f ca="1">ISNA(VLOOKUP(特定活動簡易版費率表!B8,INDIRECT(特定活動簡易版費率表!F105),1,FALSE))</f>
        <v>0</v>
      </c>
      <c r="AB87" s="16"/>
      <c r="AC87" s="16"/>
    </row>
    <row r="88" spans="2:29">
      <c r="B88" s="18" t="s">
        <v>48</v>
      </c>
      <c r="C88" s="18" t="str">
        <f>+保費試算!B72</f>
        <v>責任險</v>
      </c>
      <c r="D88" s="18" t="str">
        <f>+保費試算!C72</f>
        <v>不便險</v>
      </c>
      <c r="E88" s="18" t="str">
        <f>+保費試算!D72</f>
        <v>急難救助險</v>
      </c>
      <c r="G88" s="141" t="str">
        <f>+Q70</f>
        <v>特定活動-第1類活動</v>
      </c>
      <c r="H88" s="136">
        <v>2</v>
      </c>
      <c r="U88" s="21" t="s">
        <v>364</v>
      </c>
      <c r="V88" s="13">
        <v>2</v>
      </c>
      <c r="Z88" t="str">
        <f ca="1">IF(ISNA(VLOOKUP(旅綜險簡易版費率表!C70,INDIRECT(旅綜險簡易版費率表!G172),1,FALSE)),"請調整費率別選項 ","")</f>
        <v/>
      </c>
    </row>
    <row r="89" spans="2:29">
      <c r="B89" s="17" t="str">
        <f>+特定活動簡易版費率表!B4</f>
        <v>不加保</v>
      </c>
      <c r="C89" s="18" t="e">
        <f>VLOOKUP($B89,$B90:$E98,2,FALSE)</f>
        <v>#N/A</v>
      </c>
      <c r="D89" s="18" t="e">
        <f>VLOOKUP($B89,$B90:$E98,3,FALSE)</f>
        <v>#N/A</v>
      </c>
      <c r="E89" s="18" t="e">
        <f>VLOOKUP($B89,$B90:$E98,4,FALSE)</f>
        <v>#N/A</v>
      </c>
      <c r="G89" s="141" t="str">
        <f>+Q71</f>
        <v>特定活動-第2類活動</v>
      </c>
      <c r="H89" s="136">
        <v>1</v>
      </c>
      <c r="U89" s="21" t="s">
        <v>365</v>
      </c>
      <c r="V89" s="13">
        <v>3</v>
      </c>
    </row>
    <row r="90" spans="2:29">
      <c r="B90" s="16" t="str">
        <f>+保費試算!A74</f>
        <v>國內基本型(G)</v>
      </c>
      <c r="C90" s="16">
        <f>+保費試算!B74</f>
        <v>2</v>
      </c>
      <c r="D90" s="16">
        <f>+保費試算!C74</f>
        <v>1</v>
      </c>
      <c r="E90" s="16" t="e">
        <f>+保費試算!D74</f>
        <v>#N/A</v>
      </c>
      <c r="U90" s="21" t="s">
        <v>366</v>
      </c>
      <c r="V90" s="13">
        <v>4</v>
      </c>
    </row>
    <row r="91" spans="2:29">
      <c r="B91" s="16" t="str">
        <f>+保費試算!A75</f>
        <v>國內非台籍(H)</v>
      </c>
      <c r="C91" s="16">
        <f>+保費試算!B75</f>
        <v>2</v>
      </c>
      <c r="D91" s="16">
        <f>+保費試算!C75</f>
        <v>1</v>
      </c>
      <c r="E91" s="16">
        <f>+保費試算!D75</f>
        <v>4</v>
      </c>
      <c r="U91" s="21" t="s">
        <v>363</v>
      </c>
      <c r="V91" s="13">
        <v>5</v>
      </c>
    </row>
    <row r="92" spans="2:29">
      <c r="B92" s="16" t="str">
        <f>+保費試算!A76</f>
        <v>海外豪華型(L)</v>
      </c>
      <c r="C92" s="16">
        <f>+保費試算!B76</f>
        <v>9</v>
      </c>
      <c r="D92" s="16">
        <f>+保費試算!C76</f>
        <v>8</v>
      </c>
      <c r="E92" s="16">
        <f>+保費試算!D76</f>
        <v>10</v>
      </c>
      <c r="U92" s="22"/>
      <c r="V92" s="13"/>
    </row>
    <row r="93" spans="2:29">
      <c r="B93" s="16" t="str">
        <f>+保費試算!A77</f>
        <v>海外標準型(M)</v>
      </c>
      <c r="C93" s="16">
        <f>+保費試算!B77</f>
        <v>13</v>
      </c>
      <c r="D93" s="16">
        <f>+保費試算!C77</f>
        <v>12</v>
      </c>
      <c r="E93" s="16">
        <f>+保費試算!D77</f>
        <v>14</v>
      </c>
      <c r="U93" s="21"/>
      <c r="V93" s="13"/>
    </row>
    <row r="94" spans="2:29">
      <c r="B94" s="16" t="str">
        <f>+保費試算!A78</f>
        <v>國內旅遊不便S(特定活動)</v>
      </c>
      <c r="C94" s="16">
        <f>+保費試算!B78</f>
        <v>27</v>
      </c>
      <c r="D94" s="16">
        <f>+保費試算!C78</f>
        <v>28</v>
      </c>
      <c r="E94" s="16">
        <f>+保費試算!D78</f>
        <v>29</v>
      </c>
      <c r="U94" s="21" t="s">
        <v>367</v>
      </c>
      <c r="V94" s="13">
        <v>8</v>
      </c>
    </row>
    <row r="95" spans="2:29">
      <c r="B95" s="16" t="str">
        <f>+保費試算!A79</f>
        <v>國內旅遊不便S1(特定活動)</v>
      </c>
      <c r="C95" s="16">
        <f>+保費試算!B79</f>
        <v>16</v>
      </c>
      <c r="D95" s="16">
        <f>+保費試算!C79</f>
        <v>17</v>
      </c>
      <c r="E95" s="16">
        <f>+保費試算!D79</f>
        <v>18</v>
      </c>
      <c r="U95" s="21" t="s">
        <v>368</v>
      </c>
      <c r="V95" s="13">
        <v>9</v>
      </c>
    </row>
    <row r="96" spans="2:29">
      <c r="B96" s="16" t="str">
        <f>+保費試算!A80</f>
        <v>海外旅遊不便S2(特定活動)</v>
      </c>
      <c r="C96" s="16">
        <f>+保費試算!B80</f>
        <v>20</v>
      </c>
      <c r="D96" s="16">
        <f>+保費試算!C80</f>
        <v>21</v>
      </c>
      <c r="E96" s="16">
        <f>+保費試算!D80</f>
        <v>22</v>
      </c>
      <c r="U96" s="21"/>
      <c r="V96" s="13"/>
    </row>
    <row r="97" spans="2:22">
      <c r="B97" s="16" t="str">
        <f>+保費試算!A81</f>
        <v>海外旅遊不便H(特定活動)</v>
      </c>
      <c r="C97" s="16">
        <f>+保費試算!B81</f>
        <v>24</v>
      </c>
      <c r="D97" s="16" t="e">
        <f>+保費試算!C81</f>
        <v>#N/A</v>
      </c>
      <c r="E97" s="16">
        <f>+保費試算!D81</f>
        <v>25</v>
      </c>
      <c r="U97" s="21"/>
      <c r="V97" s="13"/>
    </row>
    <row r="98" spans="2:22">
      <c r="B98" s="16" t="str">
        <f>+保費試算!A82</f>
        <v>國內旅遊不便F(特定活動)</v>
      </c>
      <c r="C98" s="16">
        <f>+保費試算!B82</f>
        <v>2</v>
      </c>
      <c r="D98" s="16" t="e">
        <f>+保費試算!C82</f>
        <v>#N/A</v>
      </c>
      <c r="E98" s="16">
        <f>+保費試算!D82</f>
        <v>5</v>
      </c>
      <c r="U98" s="21"/>
      <c r="V98" s="13"/>
    </row>
    <row r="99" spans="2:22">
      <c r="U99" s="21"/>
      <c r="V99" s="13"/>
    </row>
    <row r="100" spans="2:22">
      <c r="B100" s="18" t="s">
        <v>49</v>
      </c>
      <c r="C100" s="18" t="str">
        <f>+C88</f>
        <v>責任險</v>
      </c>
      <c r="D100" s="18" t="str">
        <f>+D88</f>
        <v>不便險</v>
      </c>
      <c r="E100" s="18" t="str">
        <f>+E88</f>
        <v>急難救助險</v>
      </c>
      <c r="U100" s="21"/>
      <c r="V100" s="13"/>
    </row>
    <row r="101" spans="2:22">
      <c r="B101" s="38" t="str">
        <f>+特定活動簡易版費率表!G4</f>
        <v>不加保</v>
      </c>
      <c r="C101" s="18" t="e">
        <f>VLOOKUP($B101,$B102:$E110,2,FALSE)</f>
        <v>#N/A</v>
      </c>
      <c r="D101" s="18" t="e">
        <f>VLOOKUP($B101,$B102:$E110,3,FALSE)</f>
        <v>#N/A</v>
      </c>
      <c r="E101" s="18" t="e">
        <f>VLOOKUP($B101,$B102:$E110,4,FALSE)</f>
        <v>#N/A</v>
      </c>
      <c r="U101" s="21"/>
      <c r="V101" s="13"/>
    </row>
    <row r="102" spans="2:22">
      <c r="B102" s="16" t="str">
        <f t="shared" ref="B102:E108" si="44">+B90</f>
        <v>國內基本型(G)</v>
      </c>
      <c r="C102" s="19">
        <f t="shared" si="44"/>
        <v>2</v>
      </c>
      <c r="D102" s="19">
        <f t="shared" si="44"/>
        <v>1</v>
      </c>
      <c r="E102" s="19" t="e">
        <f t="shared" si="44"/>
        <v>#N/A</v>
      </c>
      <c r="U102" s="21"/>
      <c r="V102" s="13"/>
    </row>
    <row r="103" spans="2:22">
      <c r="B103" s="16" t="str">
        <f t="shared" si="44"/>
        <v>國內非台籍(H)</v>
      </c>
      <c r="C103" s="19">
        <f t="shared" si="44"/>
        <v>2</v>
      </c>
      <c r="D103" s="19">
        <f t="shared" si="44"/>
        <v>1</v>
      </c>
      <c r="E103" s="19">
        <f t="shared" si="44"/>
        <v>4</v>
      </c>
      <c r="U103" s="136">
        <f>VLOOKUP(特定活動簡易版費率表!L4,費率表參數!$U$104:$V$107,2,FALSE)</f>
        <v>1</v>
      </c>
      <c r="V103" s="13"/>
    </row>
    <row r="104" spans="2:22">
      <c r="B104" s="16" t="str">
        <f t="shared" si="44"/>
        <v>海外豪華型(L)</v>
      </c>
      <c r="C104" s="19">
        <f t="shared" si="44"/>
        <v>9</v>
      </c>
      <c r="D104" s="19">
        <f t="shared" si="44"/>
        <v>8</v>
      </c>
      <c r="E104" s="19">
        <f t="shared" si="44"/>
        <v>10</v>
      </c>
      <c r="U104" s="21" t="s">
        <v>363</v>
      </c>
      <c r="V104" s="13">
        <v>1</v>
      </c>
    </row>
    <row r="105" spans="2:22">
      <c r="B105" s="16" t="str">
        <f t="shared" si="44"/>
        <v>海外標準型(M)</v>
      </c>
      <c r="C105" s="19">
        <f t="shared" si="44"/>
        <v>13</v>
      </c>
      <c r="D105" s="19">
        <f t="shared" si="44"/>
        <v>12</v>
      </c>
      <c r="E105" s="19">
        <f t="shared" si="44"/>
        <v>14</v>
      </c>
      <c r="U105" s="21" t="s">
        <v>364</v>
      </c>
      <c r="V105" s="13">
        <v>2</v>
      </c>
    </row>
    <row r="106" spans="2:22">
      <c r="B106" s="16" t="str">
        <f t="shared" si="44"/>
        <v>國內旅遊不便S(特定活動)</v>
      </c>
      <c r="C106" s="19">
        <f t="shared" si="44"/>
        <v>27</v>
      </c>
      <c r="D106" s="19">
        <f t="shared" si="44"/>
        <v>28</v>
      </c>
      <c r="E106" s="19">
        <f t="shared" si="44"/>
        <v>29</v>
      </c>
      <c r="U106" s="21" t="s">
        <v>365</v>
      </c>
      <c r="V106" s="13">
        <v>3</v>
      </c>
    </row>
    <row r="107" spans="2:22">
      <c r="B107" s="16" t="str">
        <f t="shared" si="44"/>
        <v>國內旅遊不便S1(特定活動)</v>
      </c>
      <c r="C107" s="19">
        <f t="shared" si="44"/>
        <v>16</v>
      </c>
      <c r="D107" s="19">
        <f t="shared" si="44"/>
        <v>17</v>
      </c>
      <c r="E107" s="19">
        <f t="shared" si="44"/>
        <v>18</v>
      </c>
      <c r="U107" s="21" t="s">
        <v>366</v>
      </c>
      <c r="V107" s="13">
        <v>4</v>
      </c>
    </row>
    <row r="108" spans="2:22">
      <c r="B108" s="16" t="str">
        <f t="shared" si="44"/>
        <v>海外旅遊不便S2(特定活動)</v>
      </c>
      <c r="C108" s="19">
        <f t="shared" si="44"/>
        <v>20</v>
      </c>
      <c r="D108" s="19">
        <f t="shared" si="44"/>
        <v>21</v>
      </c>
      <c r="E108" s="19">
        <f t="shared" si="44"/>
        <v>22</v>
      </c>
      <c r="U108" s="21" t="s">
        <v>363</v>
      </c>
      <c r="V108" s="13">
        <v>5</v>
      </c>
    </row>
    <row r="109" spans="2:22">
      <c r="B109" s="16" t="str">
        <f t="shared" ref="B109:E110" si="45">+B97</f>
        <v>海外旅遊不便H(特定活動)</v>
      </c>
      <c r="C109" s="19">
        <f t="shared" si="45"/>
        <v>24</v>
      </c>
      <c r="D109" s="19" t="e">
        <f t="shared" si="45"/>
        <v>#N/A</v>
      </c>
      <c r="E109" s="19">
        <f t="shared" si="45"/>
        <v>25</v>
      </c>
      <c r="U109" s="22"/>
      <c r="V109" s="13"/>
    </row>
    <row r="110" spans="2:22">
      <c r="B110" s="16" t="str">
        <f t="shared" si="45"/>
        <v>國內旅遊不便F(特定活動)</v>
      </c>
      <c r="C110" s="19">
        <f t="shared" si="45"/>
        <v>2</v>
      </c>
      <c r="D110" s="19" t="e">
        <f t="shared" si="45"/>
        <v>#N/A</v>
      </c>
      <c r="E110" s="19">
        <f t="shared" si="45"/>
        <v>5</v>
      </c>
      <c r="U110" s="21"/>
      <c r="V110" s="13"/>
    </row>
    <row r="111" spans="2:22">
      <c r="U111" s="21" t="s">
        <v>367</v>
      </c>
      <c r="V111" s="13">
        <v>8</v>
      </c>
    </row>
    <row r="112" spans="2:22">
      <c r="B112" s="17" t="s">
        <v>50</v>
      </c>
      <c r="C112" s="18" t="str">
        <f>+C88</f>
        <v>責任險</v>
      </c>
      <c r="D112" s="18" t="str">
        <f>+D88</f>
        <v>不便險</v>
      </c>
      <c r="E112" s="18" t="str">
        <f>+E88</f>
        <v>急難救助險</v>
      </c>
      <c r="U112" s="21" t="s">
        <v>368</v>
      </c>
      <c r="V112" s="13">
        <v>9</v>
      </c>
    </row>
    <row r="113" spans="2:22">
      <c r="B113" s="17" t="str">
        <f>+特定活動簡易版費率表!L4</f>
        <v>不加保</v>
      </c>
      <c r="C113" s="18" t="e">
        <f>VLOOKUP($B113,$B114:$E122,2,FALSE)</f>
        <v>#N/A</v>
      </c>
      <c r="D113" s="18" t="e">
        <f>VLOOKUP($B113,$B114:$E122,3,FALSE)</f>
        <v>#N/A</v>
      </c>
      <c r="E113" s="18" t="e">
        <f>VLOOKUP($B113,$B114:$E122,4,FALSE)</f>
        <v>#N/A</v>
      </c>
      <c r="U113" s="21"/>
      <c r="V113" s="13"/>
    </row>
    <row r="114" spans="2:22">
      <c r="B114" s="16" t="str">
        <f t="shared" ref="B114:E120" si="46">+B90</f>
        <v>國內基本型(G)</v>
      </c>
      <c r="C114" s="19">
        <f t="shared" si="46"/>
        <v>2</v>
      </c>
      <c r="D114" s="19">
        <f t="shared" si="46"/>
        <v>1</v>
      </c>
      <c r="E114" s="19" t="e">
        <f t="shared" si="46"/>
        <v>#N/A</v>
      </c>
      <c r="U114" s="21"/>
      <c r="V114" s="13"/>
    </row>
    <row r="115" spans="2:22">
      <c r="B115" s="16" t="str">
        <f t="shared" si="46"/>
        <v>國內非台籍(H)</v>
      </c>
      <c r="C115" s="19">
        <f t="shared" si="46"/>
        <v>2</v>
      </c>
      <c r="D115" s="19">
        <f t="shared" si="46"/>
        <v>1</v>
      </c>
      <c r="E115" s="19">
        <f t="shared" si="46"/>
        <v>4</v>
      </c>
      <c r="U115" s="21"/>
      <c r="V115" s="13"/>
    </row>
    <row r="116" spans="2:22">
      <c r="B116" s="16" t="str">
        <f t="shared" si="46"/>
        <v>海外豪華型(L)</v>
      </c>
      <c r="C116" s="19">
        <f t="shared" si="46"/>
        <v>9</v>
      </c>
      <c r="D116" s="19">
        <f t="shared" si="46"/>
        <v>8</v>
      </c>
      <c r="E116" s="19">
        <f t="shared" si="46"/>
        <v>10</v>
      </c>
    </row>
    <row r="117" spans="2:22">
      <c r="B117" s="16" t="str">
        <f t="shared" si="46"/>
        <v>海外標準型(M)</v>
      </c>
      <c r="C117" s="19">
        <f t="shared" si="46"/>
        <v>13</v>
      </c>
      <c r="D117" s="19">
        <f t="shared" si="46"/>
        <v>12</v>
      </c>
      <c r="E117" s="19">
        <f t="shared" si="46"/>
        <v>14</v>
      </c>
    </row>
    <row r="118" spans="2:22">
      <c r="B118" s="16" t="str">
        <f t="shared" si="46"/>
        <v>國內旅遊不便S(特定活動)</v>
      </c>
      <c r="C118" s="19">
        <f t="shared" si="46"/>
        <v>27</v>
      </c>
      <c r="D118" s="19">
        <f t="shared" si="46"/>
        <v>28</v>
      </c>
      <c r="E118" s="19">
        <f t="shared" si="46"/>
        <v>29</v>
      </c>
    </row>
    <row r="119" spans="2:22">
      <c r="B119" s="16" t="str">
        <f t="shared" si="46"/>
        <v>國內旅遊不便S1(特定活動)</v>
      </c>
      <c r="C119" s="19">
        <f t="shared" si="46"/>
        <v>16</v>
      </c>
      <c r="D119" s="19">
        <f t="shared" si="46"/>
        <v>17</v>
      </c>
      <c r="E119" s="19">
        <f t="shared" si="46"/>
        <v>18</v>
      </c>
    </row>
    <row r="120" spans="2:22">
      <c r="B120" s="16" t="str">
        <f t="shared" si="46"/>
        <v>海外旅遊不便S2(特定活動)</v>
      </c>
      <c r="C120" s="19">
        <f t="shared" si="46"/>
        <v>20</v>
      </c>
      <c r="D120" s="19">
        <f t="shared" si="46"/>
        <v>21</v>
      </c>
      <c r="E120" s="19">
        <f t="shared" si="46"/>
        <v>22</v>
      </c>
    </row>
    <row r="121" spans="2:22">
      <c r="B121" s="16" t="str">
        <f t="shared" ref="B121:E122" si="47">+B97</f>
        <v>海外旅遊不便H(特定活動)</v>
      </c>
      <c r="C121" s="19">
        <f t="shared" si="47"/>
        <v>24</v>
      </c>
      <c r="D121" s="19" t="e">
        <f t="shared" si="47"/>
        <v>#N/A</v>
      </c>
      <c r="E121" s="19">
        <f t="shared" si="47"/>
        <v>25</v>
      </c>
    </row>
    <row r="122" spans="2:22">
      <c r="B122" s="16" t="str">
        <f t="shared" si="47"/>
        <v>國內旅遊不便F(特定活動)</v>
      </c>
      <c r="C122" s="19">
        <f t="shared" si="47"/>
        <v>2</v>
      </c>
      <c r="D122" s="19" t="e">
        <f t="shared" si="47"/>
        <v>#N/A</v>
      </c>
      <c r="E122" s="19">
        <f t="shared" si="47"/>
        <v>5</v>
      </c>
    </row>
  </sheetData>
  <mergeCells count="8">
    <mergeCell ref="H1:I1"/>
    <mergeCell ref="H10:I10"/>
    <mergeCell ref="G69:H69"/>
    <mergeCell ref="G78:H78"/>
    <mergeCell ref="AA15:AA16"/>
    <mergeCell ref="AA17:AA18"/>
    <mergeCell ref="AA20:AA21"/>
    <mergeCell ref="AA22:AA23"/>
  </mergeCells>
  <phoneticPr fontId="4" type="noConversion"/>
  <pageMargins left="0.75" right="0.75" top="1" bottom="1" header="0.5" footer="0.5"/>
  <pageSetup paperSize="9" orientation="portrait" r:id="rId1"/>
  <headerFooter alignWithMargins="0"/>
  <ignoredErrors>
    <ignoredError sqref="AB6:AD9" formulaRange="1"/>
    <ignoredError sqref="C113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工作表12"/>
  <dimension ref="A1:DR52"/>
  <sheetViews>
    <sheetView zoomScale="85" zoomScaleNormal="85" workbookViewId="0">
      <pane xSplit="2" ySplit="4" topLeftCell="C5" activePane="bottomRight" state="frozen"/>
      <selection activeCell="D13" sqref="D13:E13"/>
      <selection pane="topRight" activeCell="D13" sqref="D13:E13"/>
      <selection pane="bottomLeft" activeCell="D13" sqref="D13:E13"/>
      <selection pane="bottomRight" activeCell="Q41" sqref="Q41"/>
    </sheetView>
  </sheetViews>
  <sheetFormatPr defaultColWidth="7" defaultRowHeight="16.2"/>
  <cols>
    <col min="1" max="2" width="8.88671875" customWidth="1"/>
    <col min="3" max="9" width="6.88671875" customWidth="1"/>
    <col min="10" max="10" width="7.44140625" customWidth="1"/>
    <col min="11" max="18" width="7.109375" customWidth="1"/>
    <col min="19" max="26" width="6.44140625" customWidth="1"/>
    <col min="27" max="28" width="6.21875" customWidth="1"/>
    <col min="29" max="29" width="7.21875" customWidth="1"/>
    <col min="30" max="30" width="6.21875" customWidth="1"/>
    <col min="31" max="33" width="6.44140625" customWidth="1"/>
    <col min="34" max="34" width="6.21875" customWidth="1"/>
    <col min="35" max="36" width="6" customWidth="1"/>
    <col min="37" max="37" width="6.77734375" customWidth="1"/>
    <col min="38" max="38" width="6" customWidth="1"/>
    <col min="39" max="41" width="6.6640625" customWidth="1"/>
    <col min="42" max="42" width="6" customWidth="1"/>
    <col min="43" max="58" width="6.44140625" customWidth="1"/>
    <col min="59" max="60" width="6.21875" customWidth="1"/>
    <col min="61" max="61" width="7.109375" customWidth="1"/>
    <col min="62" max="62" width="6.21875" customWidth="1"/>
    <col min="63" max="65" width="7" customWidth="1"/>
    <col min="66" max="68" width="6.21875" customWidth="1"/>
    <col min="69" max="69" width="7.44140625" customWidth="1"/>
    <col min="70" max="70" width="6.21875" customWidth="1"/>
    <col min="71" max="73" width="6.44140625" customWidth="1"/>
    <col min="74" max="76" width="6.21875" customWidth="1"/>
    <col min="77" max="77" width="7.21875" customWidth="1"/>
    <col min="78" max="78" width="6.21875" customWidth="1"/>
    <col min="79" max="81" width="6.6640625" customWidth="1"/>
    <col min="82" max="82" width="6.21875" customWidth="1"/>
    <col min="83" max="90" width="6.88671875" customWidth="1"/>
    <col min="91" max="113" width="6.44140625" customWidth="1"/>
    <col min="114" max="114" width="6.77734375" customWidth="1"/>
    <col min="115" max="116" width="6.109375" customWidth="1"/>
    <col min="117" max="117" width="7" customWidth="1"/>
    <col min="118" max="118" width="6.109375" customWidth="1"/>
    <col min="119" max="121" width="6.44140625" customWidth="1"/>
  </cols>
  <sheetData>
    <row r="1" spans="1:122" ht="16.8" thickBot="1">
      <c r="A1" s="661" t="s">
        <v>168</v>
      </c>
      <c r="B1" s="661"/>
      <c r="C1" s="98">
        <f>+C2-1</f>
        <v>0</v>
      </c>
      <c r="E1" s="156">
        <f>CHOOSE(費率表參數!Q69,2,1)</f>
        <v>2</v>
      </c>
      <c r="F1" s="100">
        <f>+C1</f>
        <v>0</v>
      </c>
      <c r="G1" s="86">
        <f>INT((C2-1)/5)*15</f>
        <v>0</v>
      </c>
      <c r="H1" s="13">
        <f>+G1</f>
        <v>0</v>
      </c>
      <c r="I1" s="13">
        <f>+G1</f>
        <v>0</v>
      </c>
      <c r="K1" s="98">
        <f>+K2-1</f>
        <v>1</v>
      </c>
      <c r="M1" s="13">
        <f>+E1</f>
        <v>2</v>
      </c>
      <c r="N1" s="100">
        <f>+K1</f>
        <v>1</v>
      </c>
      <c r="O1" s="86">
        <f>INT((K2-1)/5)*15</f>
        <v>0</v>
      </c>
      <c r="P1" s="13">
        <f>+O1</f>
        <v>0</v>
      </c>
      <c r="Q1" s="13">
        <f>+O1</f>
        <v>0</v>
      </c>
      <c r="S1" s="98">
        <f>+S2-1</f>
        <v>2</v>
      </c>
      <c r="U1" s="13">
        <f>+E1</f>
        <v>2</v>
      </c>
      <c r="V1" s="100">
        <f>+S1</f>
        <v>2</v>
      </c>
      <c r="W1" s="86">
        <f>INT((S2-1)/5)*15</f>
        <v>0</v>
      </c>
      <c r="X1" s="13">
        <f>+W1</f>
        <v>0</v>
      </c>
      <c r="Y1" s="13">
        <f>+W1</f>
        <v>0</v>
      </c>
      <c r="AA1" s="98">
        <f>+AA2-1</f>
        <v>3</v>
      </c>
      <c r="AC1" s="13">
        <f>+E1</f>
        <v>2</v>
      </c>
      <c r="AD1" s="100">
        <f>+AA1</f>
        <v>3</v>
      </c>
      <c r="AE1" s="86">
        <f>INT((AA2-1)/5)*15</f>
        <v>0</v>
      </c>
      <c r="AF1" s="13">
        <f>+AE1</f>
        <v>0</v>
      </c>
      <c r="AG1" s="13">
        <f>+AE1</f>
        <v>0</v>
      </c>
      <c r="AI1" s="98">
        <f>+AI2-1</f>
        <v>4</v>
      </c>
      <c r="AK1" s="13">
        <f>+E1</f>
        <v>2</v>
      </c>
      <c r="AL1" s="100">
        <f>+AI1</f>
        <v>4</v>
      </c>
      <c r="AM1" s="86">
        <f>INT((AI2-1)/5)*15</f>
        <v>0</v>
      </c>
      <c r="AN1" s="13">
        <f>+AM1</f>
        <v>0</v>
      </c>
      <c r="AO1" s="13">
        <f>+AM1</f>
        <v>0</v>
      </c>
      <c r="AQ1" s="98">
        <f>+AQ2-1</f>
        <v>5</v>
      </c>
      <c r="AS1" s="156">
        <f>CHOOSE(費率表參數!Q76,2,1)</f>
        <v>1</v>
      </c>
      <c r="AT1" s="100">
        <f>+AQ1</f>
        <v>5</v>
      </c>
      <c r="AU1" s="86">
        <f>INT((AQ2-1)/5)*12</f>
        <v>12</v>
      </c>
      <c r="AV1" s="13">
        <f>+AU1</f>
        <v>12</v>
      </c>
      <c r="AW1" s="13">
        <f>+AU1</f>
        <v>12</v>
      </c>
      <c r="AY1" s="98">
        <f>+AY2-1</f>
        <v>6</v>
      </c>
      <c r="BA1" s="13">
        <f>+AS1</f>
        <v>1</v>
      </c>
      <c r="BB1" s="100">
        <f>+AY1</f>
        <v>6</v>
      </c>
      <c r="BC1" s="86">
        <f>INT((AY2-1)/5)*12</f>
        <v>12</v>
      </c>
      <c r="BD1" s="13">
        <f>+BC1</f>
        <v>12</v>
      </c>
      <c r="BE1" s="13">
        <f>+BC1</f>
        <v>12</v>
      </c>
      <c r="BG1" s="98">
        <f>+BG2-1</f>
        <v>7</v>
      </c>
      <c r="BI1" s="13">
        <f>+AS1</f>
        <v>1</v>
      </c>
      <c r="BJ1" s="100">
        <f>+BG1</f>
        <v>7</v>
      </c>
      <c r="BK1" s="86">
        <f>INT((BG2-1)/5)*12</f>
        <v>12</v>
      </c>
      <c r="BL1" s="13">
        <f>+BK1</f>
        <v>12</v>
      </c>
      <c r="BM1" s="13">
        <f>+BK1</f>
        <v>12</v>
      </c>
      <c r="BO1" s="98">
        <f>+BO2-1</f>
        <v>8</v>
      </c>
      <c r="BQ1" s="13">
        <f>+AS1</f>
        <v>1</v>
      </c>
      <c r="BR1" s="100">
        <f>+BO1</f>
        <v>8</v>
      </c>
      <c r="BS1" s="86">
        <f>INT((BO2-1)/5)*12</f>
        <v>12</v>
      </c>
      <c r="BT1" s="13">
        <f>+BS1</f>
        <v>12</v>
      </c>
      <c r="BU1" s="13">
        <f>+BS1</f>
        <v>12</v>
      </c>
      <c r="BW1" s="98">
        <f>+BW2-1</f>
        <v>9</v>
      </c>
      <c r="BY1" s="13">
        <f>+AS1</f>
        <v>1</v>
      </c>
      <c r="BZ1" s="100">
        <f>+BW1</f>
        <v>9</v>
      </c>
      <c r="CA1" s="86">
        <f>INT((BW2-1)/5)*12</f>
        <v>12</v>
      </c>
      <c r="CB1" s="13">
        <f>+CA1</f>
        <v>12</v>
      </c>
      <c r="CC1" s="13">
        <f>+CA1</f>
        <v>12</v>
      </c>
      <c r="CE1" s="98">
        <f>+CE2-1</f>
        <v>10</v>
      </c>
      <c r="CG1" s="156">
        <f>CHOOSE(費率表參數!Q83,2,1)</f>
        <v>2</v>
      </c>
      <c r="CH1" s="100">
        <f>+CE1</f>
        <v>10</v>
      </c>
      <c r="CI1" s="86">
        <f>INT((CE2-1)/5)*12</f>
        <v>24</v>
      </c>
      <c r="CJ1" s="13">
        <f>+CI1</f>
        <v>24</v>
      </c>
      <c r="CK1" s="13">
        <f>+CI1</f>
        <v>24</v>
      </c>
      <c r="CM1" s="98">
        <f>+CM2-1</f>
        <v>11</v>
      </c>
      <c r="CO1" s="13">
        <f>+CG1</f>
        <v>2</v>
      </c>
      <c r="CP1" s="100">
        <f>+CM1</f>
        <v>11</v>
      </c>
      <c r="CQ1" s="86">
        <f>INT((CM2-1)/5)*12</f>
        <v>24</v>
      </c>
      <c r="CR1" s="13">
        <f>+CQ1</f>
        <v>24</v>
      </c>
      <c r="CS1" s="13">
        <f>+CQ1</f>
        <v>24</v>
      </c>
      <c r="CU1" s="98">
        <f>+CU2-1</f>
        <v>12</v>
      </c>
      <c r="CW1" s="13">
        <f>+CG1</f>
        <v>2</v>
      </c>
      <c r="CX1" s="100">
        <f>+CU1</f>
        <v>12</v>
      </c>
      <c r="CY1" s="86">
        <f>INT((CU2-1)/5)*12</f>
        <v>24</v>
      </c>
      <c r="CZ1" s="13">
        <f>+CY1</f>
        <v>24</v>
      </c>
      <c r="DA1" s="13">
        <f>+CY1</f>
        <v>24</v>
      </c>
      <c r="DC1" s="98">
        <f>+DC2-1</f>
        <v>13</v>
      </c>
      <c r="DE1" s="13">
        <f>+CG1</f>
        <v>2</v>
      </c>
      <c r="DF1" s="100">
        <f>+DC1</f>
        <v>13</v>
      </c>
      <c r="DG1" s="86">
        <f>INT((DC2-1)/5)*12</f>
        <v>24</v>
      </c>
      <c r="DH1" s="13">
        <f>+DG1</f>
        <v>24</v>
      </c>
      <c r="DI1" s="13">
        <f>+DG1</f>
        <v>24</v>
      </c>
      <c r="DK1" s="98">
        <f>+DK2-1</f>
        <v>14</v>
      </c>
      <c r="DM1" s="13">
        <f>+CG1</f>
        <v>2</v>
      </c>
      <c r="DN1" s="100">
        <f>+DK1</f>
        <v>14</v>
      </c>
      <c r="DO1" s="86">
        <f>INT((DK2-1)/5)*12</f>
        <v>24</v>
      </c>
      <c r="DP1" s="13">
        <f>+DO1</f>
        <v>24</v>
      </c>
      <c r="DQ1" s="13">
        <f>+DO1</f>
        <v>24</v>
      </c>
    </row>
    <row r="2" spans="1:122" ht="16.8" thickBot="1">
      <c r="A2" s="106">
        <f>VLOOKUP(特定活動簡易版費率表!$B$8,費率表參數!$G$70:$H$74,2,FALSE)</f>
        <v>1</v>
      </c>
      <c r="B2" s="101">
        <f>VLOOKUP(特定活動簡易版費率表!$J$8,費率表參數!I70:J71,2,FALSE)</f>
        <v>1</v>
      </c>
      <c r="C2" s="97">
        <v>1</v>
      </c>
      <c r="D2" s="87"/>
      <c r="E2" s="87"/>
      <c r="F2" s="87"/>
      <c r="G2" s="87"/>
      <c r="H2" s="88"/>
      <c r="I2" s="88"/>
      <c r="J2" s="89"/>
      <c r="K2" s="97">
        <v>2</v>
      </c>
      <c r="L2" s="87"/>
      <c r="M2" s="87"/>
      <c r="N2" s="87"/>
      <c r="O2" s="87"/>
      <c r="P2" s="88"/>
      <c r="Q2" s="88"/>
      <c r="R2" s="89"/>
      <c r="S2" s="97">
        <v>3</v>
      </c>
      <c r="T2" s="87"/>
      <c r="U2" s="87"/>
      <c r="V2" s="87"/>
      <c r="W2" s="87"/>
      <c r="X2" s="88"/>
      <c r="Y2" s="88"/>
      <c r="Z2" s="89"/>
      <c r="AA2" s="97">
        <v>4</v>
      </c>
      <c r="AB2" s="87"/>
      <c r="AC2" s="87"/>
      <c r="AD2" s="87"/>
      <c r="AE2" s="87"/>
      <c r="AF2" s="88"/>
      <c r="AG2" s="88"/>
      <c r="AH2" s="89"/>
      <c r="AI2" s="97">
        <v>5</v>
      </c>
      <c r="AJ2" s="87"/>
      <c r="AK2" s="87"/>
      <c r="AL2" s="87"/>
      <c r="AM2" s="87"/>
      <c r="AN2" s="88"/>
      <c r="AO2" s="88"/>
      <c r="AP2" s="89"/>
      <c r="AQ2" s="97">
        <v>6</v>
      </c>
      <c r="AR2" s="87"/>
      <c r="AS2" s="87"/>
      <c r="AT2" s="87"/>
      <c r="AU2" s="87"/>
      <c r="AV2" s="88"/>
      <c r="AW2" s="88"/>
      <c r="AX2" s="89"/>
      <c r="AY2" s="97">
        <v>7</v>
      </c>
      <c r="AZ2" s="87"/>
      <c r="BA2" s="87"/>
      <c r="BB2" s="87"/>
      <c r="BC2" s="87"/>
      <c r="BD2" s="88"/>
      <c r="BE2" s="88"/>
      <c r="BF2" s="89"/>
      <c r="BG2" s="97">
        <v>8</v>
      </c>
      <c r="BH2" s="87"/>
      <c r="BI2" s="87"/>
      <c r="BJ2" s="87"/>
      <c r="BK2" s="87"/>
      <c r="BL2" s="88"/>
      <c r="BM2" s="88"/>
      <c r="BN2" s="89"/>
      <c r="BO2" s="97">
        <v>9</v>
      </c>
      <c r="BP2" s="87"/>
      <c r="BQ2" s="87"/>
      <c r="BR2" s="87"/>
      <c r="BS2" s="87"/>
      <c r="BT2" s="88"/>
      <c r="BU2" s="88"/>
      <c r="BV2" s="89"/>
      <c r="BW2" s="97">
        <v>10</v>
      </c>
      <c r="BX2" s="87"/>
      <c r="BY2" s="87"/>
      <c r="BZ2" s="87"/>
      <c r="CA2" s="87"/>
      <c r="CB2" s="88"/>
      <c r="CC2" s="88"/>
      <c r="CD2" s="89"/>
      <c r="CE2" s="97">
        <v>11</v>
      </c>
      <c r="CF2" s="87"/>
      <c r="CG2" s="87"/>
      <c r="CH2" s="87"/>
      <c r="CI2" s="87"/>
      <c r="CJ2" s="88"/>
      <c r="CK2" s="88"/>
      <c r="CL2" s="89"/>
      <c r="CM2" s="97">
        <v>12</v>
      </c>
      <c r="CN2" s="87"/>
      <c r="CO2" s="87"/>
      <c r="CP2" s="87"/>
      <c r="CQ2" s="87"/>
      <c r="CR2" s="88"/>
      <c r="CS2" s="88"/>
      <c r="CT2" s="89"/>
      <c r="CU2" s="97">
        <v>13</v>
      </c>
      <c r="CV2" s="87"/>
      <c r="CW2" s="87"/>
      <c r="CX2" s="87"/>
      <c r="CY2" s="87"/>
      <c r="CZ2" s="88"/>
      <c r="DA2" s="88"/>
      <c r="DB2" s="89"/>
      <c r="DC2" s="97">
        <v>14</v>
      </c>
      <c r="DD2" s="87"/>
      <c r="DE2" s="87"/>
      <c r="DF2" s="87"/>
      <c r="DG2" s="87"/>
      <c r="DH2" s="88"/>
      <c r="DI2" s="88"/>
      <c r="DJ2" s="89"/>
      <c r="DK2" s="97">
        <v>15</v>
      </c>
      <c r="DL2" s="87"/>
      <c r="DM2" s="87"/>
      <c r="DN2" s="87"/>
      <c r="DO2" s="87"/>
      <c r="DP2" s="88"/>
      <c r="DQ2" s="88"/>
      <c r="DR2" s="89"/>
    </row>
    <row r="3" spans="1:122" ht="16.2" customHeight="1">
      <c r="A3" s="107">
        <f>VLOOKUP(特定活動簡易版費率表!$B$8,費率表參數!$G$79:$H$83,2,FALSE)</f>
        <v>1</v>
      </c>
      <c r="B3" s="102"/>
      <c r="C3" s="298">
        <f ca="1">OFFSET(特定活動簡易版費率表!$B$5,0,C1)</f>
        <v>100</v>
      </c>
      <c r="D3" s="299">
        <f ca="1">+C3</f>
        <v>100</v>
      </c>
      <c r="E3" s="662" t="s">
        <v>220</v>
      </c>
      <c r="F3" s="82">
        <f ca="1">OFFSET(特定活動簡易版費率表!$B$6,0,F1)</f>
        <v>10</v>
      </c>
      <c r="G3" s="90" t="e">
        <f ca="1">OFFSET(費率表參數!$C$89,G1,0)</f>
        <v>#N/A</v>
      </c>
      <c r="H3" s="90" t="e">
        <f ca="1">OFFSET(費率表參數!$D$89,H1,0)</f>
        <v>#N/A</v>
      </c>
      <c r="I3" s="90" t="e">
        <f ca="1">OFFSET(費率表參數!$E$89,I1,0)</f>
        <v>#N/A</v>
      </c>
      <c r="J3" s="660" t="s">
        <v>169</v>
      </c>
      <c r="K3" s="298">
        <f ca="1">OFFSET(特定活動簡易版費率表!$B$5,0,K1)</f>
        <v>100</v>
      </c>
      <c r="L3" s="299">
        <f ca="1">+K3</f>
        <v>100</v>
      </c>
      <c r="M3" s="662" t="s">
        <v>220</v>
      </c>
      <c r="N3" s="82">
        <f ca="1">OFFSET(特定活動簡易版費率表!$B$6,0,N1)</f>
        <v>0</v>
      </c>
      <c r="O3" s="90" t="e">
        <f ca="1">OFFSET(費率表參數!$C$89,O1,0)</f>
        <v>#N/A</v>
      </c>
      <c r="P3" s="90" t="e">
        <f ca="1">OFFSET(費率表參數!$D$89,P1,0)</f>
        <v>#N/A</v>
      </c>
      <c r="Q3" s="90" t="e">
        <f ca="1">OFFSET(費率表參數!$E$89,Q1,0)</f>
        <v>#N/A</v>
      </c>
      <c r="R3" s="660" t="s">
        <v>169</v>
      </c>
      <c r="S3" s="298">
        <f ca="1">OFFSET(特定活動簡易版費率表!$B$5,0,S1)</f>
        <v>200</v>
      </c>
      <c r="T3" s="299">
        <f ca="1">+S3</f>
        <v>200</v>
      </c>
      <c r="U3" s="662" t="s">
        <v>220</v>
      </c>
      <c r="V3" s="82">
        <f ca="1">OFFSET(特定活動簡易版費率表!$B$6,0,V1)</f>
        <v>20</v>
      </c>
      <c r="W3" s="90" t="e">
        <f ca="1">OFFSET(費率表參數!$C$89,W1,0)</f>
        <v>#N/A</v>
      </c>
      <c r="X3" s="90" t="e">
        <f ca="1">OFFSET(費率表參數!$D$89,X1,0)</f>
        <v>#N/A</v>
      </c>
      <c r="Y3" s="90" t="e">
        <f ca="1">OFFSET(費率表參數!$E$89,Y1,0)</f>
        <v>#N/A</v>
      </c>
      <c r="Z3" s="660" t="s">
        <v>169</v>
      </c>
      <c r="AA3" s="298">
        <f ca="1">OFFSET(特定活動簡易版費率表!$B$5,0,AA1)</f>
        <v>200</v>
      </c>
      <c r="AB3" s="299">
        <f ca="1">+AA3</f>
        <v>200</v>
      </c>
      <c r="AC3" s="662" t="s">
        <v>220</v>
      </c>
      <c r="AD3" s="82">
        <f ca="1">OFFSET(特定活動簡易版費率表!$B$6,0,AD1)</f>
        <v>10</v>
      </c>
      <c r="AE3" s="90" t="e">
        <f ca="1">OFFSET(費率表參數!$C$89,AE1,0)</f>
        <v>#N/A</v>
      </c>
      <c r="AF3" s="90" t="e">
        <f ca="1">OFFSET(費率表參數!$D$89,AF1,0)</f>
        <v>#N/A</v>
      </c>
      <c r="AG3" s="90" t="e">
        <f ca="1">OFFSET(費率表參數!$E$89,AG1,0)</f>
        <v>#N/A</v>
      </c>
      <c r="AH3" s="660" t="s">
        <v>169</v>
      </c>
      <c r="AI3" s="298">
        <f ca="1">OFFSET(特定活動簡易版費率表!$B$5,0,AI1)</f>
        <v>200</v>
      </c>
      <c r="AJ3" s="299">
        <f ca="1">+AI3</f>
        <v>200</v>
      </c>
      <c r="AK3" s="662" t="s">
        <v>220</v>
      </c>
      <c r="AL3" s="82">
        <f ca="1">OFFSET(特定活動簡易版費率表!$B$6,0,AL1)</f>
        <v>0</v>
      </c>
      <c r="AM3" s="90" t="e">
        <f ca="1">OFFSET(費率表參數!$C$89,AM1,0)</f>
        <v>#N/A</v>
      </c>
      <c r="AN3" s="90" t="e">
        <f ca="1">OFFSET(費率表參數!$D$89,AN1,0)</f>
        <v>#N/A</v>
      </c>
      <c r="AO3" s="90" t="e">
        <f ca="1">OFFSET(費率表參數!$E$89,AO1,0)</f>
        <v>#N/A</v>
      </c>
      <c r="AP3" s="660" t="s">
        <v>169</v>
      </c>
      <c r="AQ3" s="298">
        <f ca="1">OFFSET(特定活動簡易版費率表!$B$5,0,AQ1)</f>
        <v>100</v>
      </c>
      <c r="AR3" s="299">
        <f ca="1">+AQ3</f>
        <v>100</v>
      </c>
      <c r="AS3" s="662" t="s">
        <v>220</v>
      </c>
      <c r="AT3" s="82">
        <f ca="1">OFFSET(特定活動簡易版費率表!$B$6,0,AT1)</f>
        <v>10</v>
      </c>
      <c r="AU3" s="90" t="e">
        <f ca="1">OFFSET(費率表參數!$C$89,AU1,0)</f>
        <v>#N/A</v>
      </c>
      <c r="AV3" s="90" t="e">
        <f ca="1">OFFSET(費率表參數!$D$89,AV1,0)</f>
        <v>#N/A</v>
      </c>
      <c r="AW3" s="90" t="e">
        <f ca="1">OFFSET(費率表參數!$E$89,AW1,0)</f>
        <v>#N/A</v>
      </c>
      <c r="AX3" s="660" t="s">
        <v>169</v>
      </c>
      <c r="AY3" s="298">
        <f ca="1">OFFSET(特定活動簡易版費率表!$B$5,0,AY1)</f>
        <v>200</v>
      </c>
      <c r="AZ3" s="299">
        <f ca="1">+AY3</f>
        <v>200</v>
      </c>
      <c r="BA3" s="662" t="s">
        <v>220</v>
      </c>
      <c r="BB3" s="82">
        <f ca="1">OFFSET(特定活動簡易版費率表!$B$6,0,BB1)</f>
        <v>0</v>
      </c>
      <c r="BC3" s="90" t="e">
        <f ca="1">OFFSET(費率表參數!$C$89,BC1,0)</f>
        <v>#N/A</v>
      </c>
      <c r="BD3" s="90" t="e">
        <f ca="1">OFFSET(費率表參數!$D$89,BD1,0)</f>
        <v>#N/A</v>
      </c>
      <c r="BE3" s="90" t="e">
        <f ca="1">OFFSET(費率表參數!$E$89,BE1,0)</f>
        <v>#N/A</v>
      </c>
      <c r="BF3" s="660" t="s">
        <v>169</v>
      </c>
      <c r="BG3" s="298">
        <f ca="1">OFFSET(特定活動簡易版費率表!$B$5,0,BG1)</f>
        <v>200</v>
      </c>
      <c r="BH3" s="299">
        <f ca="1">+BG3</f>
        <v>200</v>
      </c>
      <c r="BI3" s="662" t="s">
        <v>220</v>
      </c>
      <c r="BJ3" s="82">
        <f ca="1">OFFSET(特定活動簡易版費率表!$B$6,0,BJ1)</f>
        <v>0</v>
      </c>
      <c r="BK3" s="90" t="e">
        <f ca="1">OFFSET(費率表參數!$C$89,BK1,0)</f>
        <v>#N/A</v>
      </c>
      <c r="BL3" s="90" t="e">
        <f ca="1">OFFSET(費率表參數!$D$89,BL1,0)</f>
        <v>#N/A</v>
      </c>
      <c r="BM3" s="90" t="e">
        <f ca="1">OFFSET(費率表參數!$E$89,BM1,0)</f>
        <v>#N/A</v>
      </c>
      <c r="BN3" s="660" t="s">
        <v>169</v>
      </c>
      <c r="BO3" s="298">
        <f ca="1">OFFSET(特定活動簡易版費率表!$B$5,0,BO1)</f>
        <v>200</v>
      </c>
      <c r="BP3" s="299">
        <f ca="1">+BO3</f>
        <v>200</v>
      </c>
      <c r="BQ3" s="662" t="s">
        <v>220</v>
      </c>
      <c r="BR3" s="82">
        <f ca="1">OFFSET(特定活動簡易版費率表!$B$6,0,BR1)</f>
        <v>0</v>
      </c>
      <c r="BS3" s="90" t="e">
        <f ca="1">OFFSET(費率表參數!$C$89,BS1,0)</f>
        <v>#N/A</v>
      </c>
      <c r="BT3" s="90" t="e">
        <f ca="1">OFFSET(費率表參數!$D$89,BT1,0)</f>
        <v>#N/A</v>
      </c>
      <c r="BU3" s="90" t="e">
        <f ca="1">OFFSET(費率表參數!$E$89,BU1,0)</f>
        <v>#N/A</v>
      </c>
      <c r="BV3" s="660" t="s">
        <v>169</v>
      </c>
      <c r="BW3" s="298">
        <f ca="1">OFFSET(特定活動簡易版費率表!$B$5,0,BW1)</f>
        <v>200</v>
      </c>
      <c r="BX3" s="299">
        <f ca="1">+BW3</f>
        <v>200</v>
      </c>
      <c r="BY3" s="662" t="s">
        <v>220</v>
      </c>
      <c r="BZ3" s="82">
        <f ca="1">OFFSET(特定活動簡易版費率表!$B$6,0,BZ1)</f>
        <v>20</v>
      </c>
      <c r="CA3" s="90" t="e">
        <f ca="1">OFFSET(費率表參數!$C$89,CA1,0)</f>
        <v>#N/A</v>
      </c>
      <c r="CB3" s="90" t="e">
        <f ca="1">OFFSET(費率表參數!$D$89,CB1,0)</f>
        <v>#N/A</v>
      </c>
      <c r="CC3" s="90" t="e">
        <f ca="1">OFFSET(費率表參數!$E$89,CC1,0)</f>
        <v>#N/A</v>
      </c>
      <c r="CD3" s="660" t="s">
        <v>169</v>
      </c>
      <c r="CE3" s="298">
        <f ca="1">OFFSET(特定活動簡易版費率表!$B$5,0,CE1)</f>
        <v>200</v>
      </c>
      <c r="CF3" s="299">
        <f ca="1">+CE3</f>
        <v>200</v>
      </c>
      <c r="CG3" s="662" t="s">
        <v>220</v>
      </c>
      <c r="CH3" s="82">
        <f ca="1">OFFSET(特定活動簡易版費率表!$B$6,0,CH1)</f>
        <v>20</v>
      </c>
      <c r="CI3" s="90" t="e">
        <f ca="1">OFFSET(費率表參數!$C$89,CI1,0)</f>
        <v>#N/A</v>
      </c>
      <c r="CJ3" s="90" t="e">
        <f ca="1">OFFSET(費率表參數!$D$89,CJ1,0)</f>
        <v>#N/A</v>
      </c>
      <c r="CK3" s="90" t="e">
        <f ca="1">OFFSET(費率表參數!$E$89,CK1,0)</f>
        <v>#N/A</v>
      </c>
      <c r="CL3" s="660" t="s">
        <v>169</v>
      </c>
      <c r="CM3" s="298">
        <f ca="1">OFFSET(特定活動簡易版費率表!$B$5,0,CM1)</f>
        <v>100</v>
      </c>
      <c r="CN3" s="299">
        <f ca="1">+CM3</f>
        <v>100</v>
      </c>
      <c r="CO3" s="662" t="s">
        <v>220</v>
      </c>
      <c r="CP3" s="82">
        <f ca="1">OFFSET(特定活動簡易版費率表!$B$6,0,CP1)</f>
        <v>10</v>
      </c>
      <c r="CQ3" s="90" t="e">
        <f ca="1">OFFSET(費率表參數!$C$89,CQ1,0)</f>
        <v>#N/A</v>
      </c>
      <c r="CR3" s="90" t="e">
        <f ca="1">OFFSET(費率表參數!$D$89,CR1,0)</f>
        <v>#N/A</v>
      </c>
      <c r="CS3" s="90" t="e">
        <f ca="1">OFFSET(費率表參數!$E$89,CS1,0)</f>
        <v>#N/A</v>
      </c>
      <c r="CT3" s="660" t="s">
        <v>169</v>
      </c>
      <c r="CU3" s="298">
        <f ca="1">OFFSET(特定活動簡易版費率表!$B$5,0,CU1)</f>
        <v>100</v>
      </c>
      <c r="CV3" s="299">
        <f ca="1">+CU3</f>
        <v>100</v>
      </c>
      <c r="CW3" s="662" t="s">
        <v>220</v>
      </c>
      <c r="CX3" s="82">
        <f ca="1">OFFSET(特定活動簡易版費率表!$B$6,0,CX1)</f>
        <v>10</v>
      </c>
      <c r="CY3" s="90" t="e">
        <f ca="1">OFFSET(費率表參數!$C$89,CY1,0)</f>
        <v>#N/A</v>
      </c>
      <c r="CZ3" s="90" t="e">
        <f ca="1">OFFSET(費率表參數!$D$89,CZ1,0)</f>
        <v>#N/A</v>
      </c>
      <c r="DA3" s="90" t="e">
        <f ca="1">OFFSET(費率表參數!$E$89,DA1,0)</f>
        <v>#N/A</v>
      </c>
      <c r="DB3" s="660" t="s">
        <v>169</v>
      </c>
      <c r="DC3" s="298">
        <f ca="1">OFFSET(特定活動簡易版費率表!$B$5,0,DC1)</f>
        <v>100</v>
      </c>
      <c r="DD3" s="299">
        <f ca="1">+DC3</f>
        <v>100</v>
      </c>
      <c r="DE3" s="662" t="s">
        <v>220</v>
      </c>
      <c r="DF3" s="82">
        <f ca="1">OFFSET(特定活動簡易版費率表!$B$6,0,DF1)</f>
        <v>10</v>
      </c>
      <c r="DG3" s="90" t="e">
        <f ca="1">OFFSET(費率表參數!$C$89,DG1,0)</f>
        <v>#N/A</v>
      </c>
      <c r="DH3" s="90" t="e">
        <f ca="1">OFFSET(費率表參數!$D$89,DH1,0)</f>
        <v>#N/A</v>
      </c>
      <c r="DI3" s="90" t="e">
        <f ca="1">OFFSET(費率表參數!$E$89,DI1,0)</f>
        <v>#N/A</v>
      </c>
      <c r="DJ3" s="660" t="s">
        <v>169</v>
      </c>
      <c r="DK3" s="298">
        <f ca="1">OFFSET(特定活動簡易版費率表!$B$5,0,DK1)</f>
        <v>200</v>
      </c>
      <c r="DL3" s="299">
        <f ca="1">+DK3</f>
        <v>200</v>
      </c>
      <c r="DM3" s="662" t="s">
        <v>220</v>
      </c>
      <c r="DN3" s="82">
        <f ca="1">OFFSET(特定活動簡易版費率表!$B$6,0,DN1)</f>
        <v>20</v>
      </c>
      <c r="DO3" s="90" t="e">
        <f ca="1">OFFSET(費率表參數!$C$89,DO1,0)</f>
        <v>#N/A</v>
      </c>
      <c r="DP3" s="90" t="e">
        <f ca="1">OFFSET(費率表參數!$D$89,DP1,0)</f>
        <v>#N/A</v>
      </c>
      <c r="DQ3" s="90" t="e">
        <f ca="1">OFFSET(費率表參數!$E$89,DQ1,0)</f>
        <v>#N/A</v>
      </c>
      <c r="DR3" s="660" t="s">
        <v>169</v>
      </c>
    </row>
    <row r="4" spans="1:122">
      <c r="A4" s="92" t="s">
        <v>32</v>
      </c>
      <c r="B4" s="103" t="s">
        <v>167</v>
      </c>
      <c r="C4" s="83" t="s">
        <v>165</v>
      </c>
      <c r="D4" s="85" t="s">
        <v>166</v>
      </c>
      <c r="E4" s="663"/>
      <c r="F4" s="84" t="s">
        <v>45</v>
      </c>
      <c r="G4" s="90" t="s">
        <v>47</v>
      </c>
      <c r="H4" s="90" t="s">
        <v>94</v>
      </c>
      <c r="I4" s="90" t="s">
        <v>95</v>
      </c>
      <c r="J4" s="660"/>
      <c r="K4" s="83" t="s">
        <v>165</v>
      </c>
      <c r="L4" s="85" t="s">
        <v>166</v>
      </c>
      <c r="M4" s="663"/>
      <c r="N4" s="84" t="s">
        <v>45</v>
      </c>
      <c r="O4" s="90" t="s">
        <v>47</v>
      </c>
      <c r="P4" s="90" t="s">
        <v>94</v>
      </c>
      <c r="Q4" s="90" t="s">
        <v>95</v>
      </c>
      <c r="R4" s="660"/>
      <c r="S4" s="83" t="s">
        <v>165</v>
      </c>
      <c r="T4" s="85" t="s">
        <v>166</v>
      </c>
      <c r="U4" s="663"/>
      <c r="V4" s="84" t="s">
        <v>45</v>
      </c>
      <c r="W4" s="90" t="s">
        <v>47</v>
      </c>
      <c r="X4" s="90" t="s">
        <v>94</v>
      </c>
      <c r="Y4" s="90" t="s">
        <v>95</v>
      </c>
      <c r="Z4" s="660"/>
      <c r="AA4" s="83" t="s">
        <v>165</v>
      </c>
      <c r="AB4" s="85" t="s">
        <v>166</v>
      </c>
      <c r="AC4" s="663"/>
      <c r="AD4" s="84" t="s">
        <v>45</v>
      </c>
      <c r="AE4" s="90" t="s">
        <v>47</v>
      </c>
      <c r="AF4" s="90" t="s">
        <v>94</v>
      </c>
      <c r="AG4" s="90" t="s">
        <v>95</v>
      </c>
      <c r="AH4" s="660"/>
      <c r="AI4" s="83" t="s">
        <v>165</v>
      </c>
      <c r="AJ4" s="85" t="s">
        <v>166</v>
      </c>
      <c r="AK4" s="663"/>
      <c r="AL4" s="84" t="s">
        <v>45</v>
      </c>
      <c r="AM4" s="90" t="s">
        <v>47</v>
      </c>
      <c r="AN4" s="90" t="s">
        <v>94</v>
      </c>
      <c r="AO4" s="90" t="s">
        <v>95</v>
      </c>
      <c r="AP4" s="660"/>
      <c r="AQ4" s="83" t="s">
        <v>165</v>
      </c>
      <c r="AR4" s="85" t="s">
        <v>166</v>
      </c>
      <c r="AS4" s="663"/>
      <c r="AT4" s="84" t="s">
        <v>45</v>
      </c>
      <c r="AU4" s="90" t="s">
        <v>47</v>
      </c>
      <c r="AV4" s="90" t="s">
        <v>94</v>
      </c>
      <c r="AW4" s="90" t="s">
        <v>95</v>
      </c>
      <c r="AX4" s="660"/>
      <c r="AY4" s="83" t="s">
        <v>165</v>
      </c>
      <c r="AZ4" s="85" t="s">
        <v>166</v>
      </c>
      <c r="BA4" s="663"/>
      <c r="BB4" s="84" t="s">
        <v>45</v>
      </c>
      <c r="BC4" s="90" t="s">
        <v>47</v>
      </c>
      <c r="BD4" s="90" t="s">
        <v>94</v>
      </c>
      <c r="BE4" s="90" t="s">
        <v>95</v>
      </c>
      <c r="BF4" s="660"/>
      <c r="BG4" s="83" t="s">
        <v>165</v>
      </c>
      <c r="BH4" s="85" t="s">
        <v>166</v>
      </c>
      <c r="BI4" s="663"/>
      <c r="BJ4" s="84" t="s">
        <v>45</v>
      </c>
      <c r="BK4" s="90" t="s">
        <v>47</v>
      </c>
      <c r="BL4" s="90" t="s">
        <v>94</v>
      </c>
      <c r="BM4" s="90" t="s">
        <v>95</v>
      </c>
      <c r="BN4" s="660"/>
      <c r="BO4" s="83" t="s">
        <v>165</v>
      </c>
      <c r="BP4" s="85" t="s">
        <v>166</v>
      </c>
      <c r="BQ4" s="663"/>
      <c r="BR4" s="84" t="s">
        <v>45</v>
      </c>
      <c r="BS4" s="90" t="s">
        <v>47</v>
      </c>
      <c r="BT4" s="90" t="s">
        <v>94</v>
      </c>
      <c r="BU4" s="90" t="s">
        <v>95</v>
      </c>
      <c r="BV4" s="660"/>
      <c r="BW4" s="83" t="s">
        <v>165</v>
      </c>
      <c r="BX4" s="85" t="s">
        <v>166</v>
      </c>
      <c r="BY4" s="663"/>
      <c r="BZ4" s="84" t="s">
        <v>45</v>
      </c>
      <c r="CA4" s="90" t="s">
        <v>47</v>
      </c>
      <c r="CB4" s="90" t="s">
        <v>94</v>
      </c>
      <c r="CC4" s="90" t="s">
        <v>95</v>
      </c>
      <c r="CD4" s="660"/>
      <c r="CE4" s="83" t="s">
        <v>165</v>
      </c>
      <c r="CF4" s="85" t="s">
        <v>166</v>
      </c>
      <c r="CG4" s="663"/>
      <c r="CH4" s="84" t="s">
        <v>45</v>
      </c>
      <c r="CI4" s="90" t="s">
        <v>47</v>
      </c>
      <c r="CJ4" s="90" t="s">
        <v>94</v>
      </c>
      <c r="CK4" s="90" t="s">
        <v>95</v>
      </c>
      <c r="CL4" s="660"/>
      <c r="CM4" s="83" t="s">
        <v>165</v>
      </c>
      <c r="CN4" s="85" t="s">
        <v>166</v>
      </c>
      <c r="CO4" s="663"/>
      <c r="CP4" s="84" t="s">
        <v>45</v>
      </c>
      <c r="CQ4" s="90" t="s">
        <v>47</v>
      </c>
      <c r="CR4" s="90" t="s">
        <v>94</v>
      </c>
      <c r="CS4" s="90" t="s">
        <v>95</v>
      </c>
      <c r="CT4" s="660"/>
      <c r="CU4" s="83" t="s">
        <v>165</v>
      </c>
      <c r="CV4" s="85" t="s">
        <v>166</v>
      </c>
      <c r="CW4" s="663"/>
      <c r="CX4" s="84" t="s">
        <v>45</v>
      </c>
      <c r="CY4" s="90" t="s">
        <v>47</v>
      </c>
      <c r="CZ4" s="90" t="s">
        <v>94</v>
      </c>
      <c r="DA4" s="90" t="s">
        <v>95</v>
      </c>
      <c r="DB4" s="660"/>
      <c r="DC4" s="83" t="s">
        <v>165</v>
      </c>
      <c r="DD4" s="85" t="s">
        <v>166</v>
      </c>
      <c r="DE4" s="663"/>
      <c r="DF4" s="84" t="s">
        <v>45</v>
      </c>
      <c r="DG4" s="90" t="s">
        <v>47</v>
      </c>
      <c r="DH4" s="90" t="s">
        <v>94</v>
      </c>
      <c r="DI4" s="90" t="s">
        <v>95</v>
      </c>
      <c r="DJ4" s="660"/>
      <c r="DK4" s="83" t="s">
        <v>165</v>
      </c>
      <c r="DL4" s="85" t="s">
        <v>166</v>
      </c>
      <c r="DM4" s="663"/>
      <c r="DN4" s="84" t="s">
        <v>45</v>
      </c>
      <c r="DO4" s="90" t="s">
        <v>47</v>
      </c>
      <c r="DP4" s="90" t="s">
        <v>94</v>
      </c>
      <c r="DQ4" s="90" t="s">
        <v>95</v>
      </c>
      <c r="DR4" s="660"/>
    </row>
    <row r="5" spans="1:122">
      <c r="A5" s="83">
        <f>+旅綜險簡易版費率表!A12</f>
        <v>1</v>
      </c>
      <c r="B5" s="104">
        <f>VLOOKUP(A5,費率表彙總!$A$4:$B$183,2,FALSE)</f>
        <v>8.5999999999999993E-2</v>
      </c>
      <c r="C5" s="93">
        <f ca="1">ROUND(VLOOKUP(C$3,費率表彙總!$W$16:$X$116,2,FALSE)*$B5*$A$2,0)*E$1</f>
        <v>142</v>
      </c>
      <c r="D5" s="94">
        <f ca="1">+ROUND(VLOOKUP(C$3,費率表彙總!$W$16:$X$116,2,FALSE)*$B5*$A$2,0)*E$1</f>
        <v>142</v>
      </c>
      <c r="E5" s="94">
        <f ca="1">IF($B$2=1,C5,D5)</f>
        <v>142</v>
      </c>
      <c r="F5" s="94">
        <f ca="1">ROUND(VLOOKUP(F$3,費率表彙總!$Y$15:$Z$65,2,FALSE)*$B5*$A$2,0)*E$1</f>
        <v>82</v>
      </c>
      <c r="G5" s="94">
        <f ca="1">IF(ISNA(G$3),0,ROUND(INDEX(旅遊不便費率!$B$5:$AE$184,$A5,G$3)*$A$3,0))</f>
        <v>0</v>
      </c>
      <c r="H5" s="94">
        <f ca="1">IF(ISNA(H$3),0,ROUND(INDEX(旅遊不便費率!$B$5:$AE$184,$A5,H$3)*$A$3,0))</f>
        <v>0</v>
      </c>
      <c r="I5" s="94">
        <f ca="1">IF(ISNA(I$3),0,ROUND(INDEX(旅遊不便費率!$B$5:$AE$184,$A5,I$3)*$A$3,0))</f>
        <v>0</v>
      </c>
      <c r="J5" s="95">
        <f t="shared" ref="J5:J52" ca="1" si="0">SUM(E5,F5:I5)</f>
        <v>224</v>
      </c>
      <c r="K5" s="93">
        <f ca="1">ROUND(VLOOKUP(K$3,費率表彙總!$W$16:$X$116,2,FALSE)*$B5*$A$2,0)*M$1</f>
        <v>142</v>
      </c>
      <c r="L5" s="94">
        <f ca="1">+ROUND(VLOOKUP(K$3,費率表彙總!$W$16:$X$116,2,FALSE)*$B5*$A$2,0)*M$1</f>
        <v>142</v>
      </c>
      <c r="M5" s="94">
        <f ca="1">IF($B$2=1,K5,L5)</f>
        <v>142</v>
      </c>
      <c r="N5" s="94">
        <f ca="1">ROUND(VLOOKUP(N$3,費率表彙總!$Y$15:$Z$65,2,FALSE)*$B5*$A$2,0)*M$1</f>
        <v>0</v>
      </c>
      <c r="O5" s="94">
        <f ca="1">IF(ISNA(O$3),0,ROUND(INDEX(旅遊不便費率!$B$5:$AE$184,$A5,O$3)*$A$3,0))</f>
        <v>0</v>
      </c>
      <c r="P5" s="94">
        <f ca="1">IF(ISNA(P$3),0,ROUND(INDEX(旅遊不便費率!$B$5:$AE$184,$A5,P$3)*$A$3,0))</f>
        <v>0</v>
      </c>
      <c r="Q5" s="94">
        <f ca="1">IF(ISNA(Q$3),0,ROUND(INDEX(旅遊不便費率!$B$5:$AE$184,$A5,Q$3)*$A$3,0))</f>
        <v>0</v>
      </c>
      <c r="R5" s="95">
        <f t="shared" ref="R5:R52" ca="1" si="1">SUM(M5,N5:Q5)</f>
        <v>142</v>
      </c>
      <c r="S5" s="93">
        <f ca="1">ROUND(VLOOKUP(S$3,費率表彙總!$W$16:$X$116,2,FALSE)*$B5*$A$2,0)*U$1</f>
        <v>268</v>
      </c>
      <c r="T5" s="94">
        <f ca="1">+ROUND(VLOOKUP(S$3,費率表彙總!$W$16:$X$116,2,FALSE)*$B5*$A$2,0)*U$1</f>
        <v>268</v>
      </c>
      <c r="U5" s="94">
        <f ca="1">IF($B$2=1,S5,T5)</f>
        <v>268</v>
      </c>
      <c r="V5" s="94">
        <f ca="1">ROUND(VLOOKUP(V$3,費率表彙總!$Y$15:$Z$65,2,FALSE)*$B5*$A$2,0)*U$1</f>
        <v>156</v>
      </c>
      <c r="W5" s="94">
        <f ca="1">IF(ISNA(W$3),0,ROUND(INDEX(旅遊不便費率!$B$5:$AE$184,$A5,W$3)*$A$3,0))</f>
        <v>0</v>
      </c>
      <c r="X5" s="94">
        <f ca="1">IF(ISNA(X$3),0,ROUND(INDEX(旅遊不便費率!$B$5:$AE$184,$A5,X$3)*$A$3,0))</f>
        <v>0</v>
      </c>
      <c r="Y5" s="94">
        <f ca="1">IF(ISNA(Y$3),0,ROUND(INDEX(旅遊不便費率!$B$5:$AE$184,$A5,Y$3)*$A$3,0))</f>
        <v>0</v>
      </c>
      <c r="Z5" s="95">
        <f t="shared" ref="Z5:Z52" ca="1" si="2">SUM(U5,V5:Y5)</f>
        <v>424</v>
      </c>
      <c r="AA5" s="93">
        <f ca="1">ROUND(VLOOKUP(AA$3,費率表彙總!$W$16:$X$116,2,FALSE)*$B5*$A$2,0)*AC$1</f>
        <v>268</v>
      </c>
      <c r="AB5" s="94">
        <f ca="1">+ROUND(VLOOKUP(AA$3,費率表彙總!$W$16:$X$116,2,FALSE)*$B5*$A$2,0)*AC$1</f>
        <v>268</v>
      </c>
      <c r="AC5" s="94">
        <f ca="1">IF($B$2=1,AA5,AB5)</f>
        <v>268</v>
      </c>
      <c r="AD5" s="94">
        <f ca="1">ROUND(VLOOKUP(AD$3,費率表彙總!$Y$15:$Z$65,2,FALSE)*$B5*$A$2,0)*AC$1</f>
        <v>82</v>
      </c>
      <c r="AE5" s="94">
        <f ca="1">IF(ISNA(AE$3),0,ROUND(INDEX(旅遊不便費率!$B$5:$AE$184,$A5,AE$3)*$A$3,0))</f>
        <v>0</v>
      </c>
      <c r="AF5" s="94">
        <f ca="1">IF(ISNA(AF$3),0,ROUND(INDEX(旅遊不便費率!$B$5:$AE$184,$A5,AF$3)*$A$3,0))</f>
        <v>0</v>
      </c>
      <c r="AG5" s="94">
        <f ca="1">IF(ISNA(AG$3),0,ROUND(INDEX(旅遊不便費率!$B$5:$AE$184,$A5,AG$3)*$A$3,0))</f>
        <v>0</v>
      </c>
      <c r="AH5" s="95">
        <f t="shared" ref="AH5:AH52" ca="1" si="3">SUM(AC5,AD5:AG5)</f>
        <v>350</v>
      </c>
      <c r="AI5" s="93">
        <f ca="1">ROUND(VLOOKUP(AI$3,費率表彙總!$W$16:$X$116,2,FALSE)*$B5*$A$2,0)*AK$1</f>
        <v>268</v>
      </c>
      <c r="AJ5" s="94">
        <f ca="1">+ROUND(VLOOKUP(AI$3,費率表彙總!$W$16:$X$116,2,FALSE)*$B5*$A$2,0)*AK$1</f>
        <v>268</v>
      </c>
      <c r="AK5" s="94">
        <f ca="1">IF($B$2=1,AI5,AJ5)</f>
        <v>268</v>
      </c>
      <c r="AL5" s="94">
        <f ca="1">ROUND(VLOOKUP(AL$3,費率表彙總!$Y$15:$Z$65,2,FALSE)*$B5*$A$2,0)*AK$1</f>
        <v>0</v>
      </c>
      <c r="AM5" s="94">
        <f ca="1">IF(ISNA(AM$3),0,ROUND(INDEX(旅遊不便費率!$B$5:$AE$184,$A5,AM$3)*$A$3,0))</f>
        <v>0</v>
      </c>
      <c r="AN5" s="94">
        <f ca="1">IF(ISNA(AN$3),0,ROUND(INDEX(旅遊不便費率!$B$5:$AE$184,$A5,AN$3)*$A$3,0))</f>
        <v>0</v>
      </c>
      <c r="AO5" s="94">
        <f ca="1">IF(ISNA(AO$3),0,ROUND(INDEX(旅遊不便費率!$B$5:$AE$184,$A5,AO$3)*$A$3,0))</f>
        <v>0</v>
      </c>
      <c r="AP5" s="95">
        <f t="shared" ref="AP5:AP52" ca="1" si="4">SUM(AK5,AL5:AO5)</f>
        <v>268</v>
      </c>
      <c r="AQ5" s="93">
        <f ca="1">ROUND(VLOOKUP(AQ$3,費率表彙總!$W$16:$X$116,2,FALSE)*$B5*$A$2,0)*AS$1</f>
        <v>71</v>
      </c>
      <c r="AR5" s="94">
        <f ca="1">+ROUND(VLOOKUP(AQ$3,費率表彙總!$W$16:$X$116,2,FALSE)*$B5*$A$2,0)*AS$1</f>
        <v>71</v>
      </c>
      <c r="AS5" s="94">
        <f ca="1">IF($B$2=1,AQ5,AR5)</f>
        <v>71</v>
      </c>
      <c r="AT5" s="94">
        <f ca="1">ROUND(VLOOKUP(AT$3,費率表彙總!$Y$15:$Z$65,2,FALSE)*$B5*$A$2,0)*AS$1</f>
        <v>41</v>
      </c>
      <c r="AU5" s="94">
        <f ca="1">IF(ISNA(AU$3),0,ROUND(INDEX(旅遊不便費率!$B$5:$AE$184,$A5,AU$3)*$A$3,0))</f>
        <v>0</v>
      </c>
      <c r="AV5" s="94">
        <f ca="1">IF(ISNA(AV$3),0,ROUND(INDEX(旅遊不便費率!$B$5:$AE$184,$A5,AV$3)*$A$3,0))</f>
        <v>0</v>
      </c>
      <c r="AW5" s="94">
        <f ca="1">IF(ISNA(AW$3),0,ROUND(INDEX(旅遊不便費率!$B$5:$AE$184,$A5,AW$3)*$A$3,0))</f>
        <v>0</v>
      </c>
      <c r="AX5" s="95">
        <f t="shared" ref="AX5:AX52" ca="1" si="5">SUM(AS5,AT5:AW5)</f>
        <v>112</v>
      </c>
      <c r="AY5" s="93">
        <f ca="1">ROUND(VLOOKUP(AY$3,費率表彙總!$W$16:$X$116,2,FALSE)*$B5*$A$2,0)*BA$1</f>
        <v>134</v>
      </c>
      <c r="AZ5" s="94">
        <f ca="1">+ROUND(VLOOKUP(AY$3,費率表彙總!$W$16:$X$116,2,FALSE)*$B5*$A$2,0)*BA$1</f>
        <v>134</v>
      </c>
      <c r="BA5" s="94">
        <f ca="1">IF($B$2=1,AY5,AZ5)</f>
        <v>134</v>
      </c>
      <c r="BB5" s="94">
        <f ca="1">ROUND(VLOOKUP(BB$3,費率表彙總!$Y$15:$Z$65,2,FALSE)*$B5*$A$2,0)*BA$1</f>
        <v>0</v>
      </c>
      <c r="BC5" s="94">
        <f ca="1">IF(ISNA(BC$3),0,ROUND(INDEX(旅遊不便費率!$B$5:$AE$184,$A5,BC$3)*$A$3,0))</f>
        <v>0</v>
      </c>
      <c r="BD5" s="94">
        <f ca="1">IF(ISNA(BD$3),0,ROUND(INDEX(旅遊不便費率!$B$5:$AE$184,$A5,BD$3)*$A$3,0))</f>
        <v>0</v>
      </c>
      <c r="BE5" s="94">
        <f ca="1">IF(ISNA(BE$3),0,ROUND(INDEX(旅遊不便費率!$B$5:$AE$184,$A5,BE$3)*$A$3,0))</f>
        <v>0</v>
      </c>
      <c r="BF5" s="95">
        <f t="shared" ref="BF5:BF52" ca="1" si="6">SUM(BA5,BB5:BE5)</f>
        <v>134</v>
      </c>
      <c r="BG5" s="93">
        <f ca="1">ROUND(VLOOKUP(BG$3,費率表彙總!$W$16:$X$116,2,FALSE)*$B5*$A$2,0)*BI$1</f>
        <v>134</v>
      </c>
      <c r="BH5" s="94">
        <f ca="1">+ROUND(VLOOKUP(BG$3,費率表彙總!$W$16:$X$116,2,FALSE)*$B5*$A$2,0)*BI$1</f>
        <v>134</v>
      </c>
      <c r="BI5" s="94">
        <f ca="1">IF($B$2=1,BG5,BH5)</f>
        <v>134</v>
      </c>
      <c r="BJ5" s="94">
        <f ca="1">ROUND(VLOOKUP(BJ$3,費率表彙總!$Y$15:$Z$65,2,FALSE)*$B5*$A$2,0)*BI$1</f>
        <v>0</v>
      </c>
      <c r="BK5" s="94">
        <f ca="1">IF(ISNA(BK$3),0,ROUND(INDEX(旅遊不便費率!$B$5:$AE$184,$A5,BK$3)*$A$3,0))</f>
        <v>0</v>
      </c>
      <c r="BL5" s="94">
        <f ca="1">IF(ISNA(BL$3),0,ROUND(INDEX(旅遊不便費率!$B$5:$AE$184,$A5,BL$3)*$A$3,0))</f>
        <v>0</v>
      </c>
      <c r="BM5" s="94">
        <f ca="1">IF(ISNA(BM$3),0,ROUND(INDEX(旅遊不便費率!$B$5:$AE$184,$A5,BM$3)*$A$3,0))</f>
        <v>0</v>
      </c>
      <c r="BN5" s="95">
        <f t="shared" ref="BN5:BN52" ca="1" si="7">SUM(BI5,BJ5:BM5)</f>
        <v>134</v>
      </c>
      <c r="BO5" s="93">
        <f ca="1">ROUND(VLOOKUP(BO$3,費率表彙總!$W$16:$X$116,2,FALSE)*$B5*$A$2,0)*BQ$1</f>
        <v>134</v>
      </c>
      <c r="BP5" s="94">
        <f ca="1">+ROUND(VLOOKUP(BO$3,費率表彙總!$W$16:$X$116,2,FALSE)*$B5*$A$2,0)*BQ$1</f>
        <v>134</v>
      </c>
      <c r="BQ5" s="94">
        <f ca="1">IF($B$2=1,BO5,BP5)</f>
        <v>134</v>
      </c>
      <c r="BR5" s="94">
        <f ca="1">ROUND(VLOOKUP(BR$3,費率表彙總!$Y$15:$Z$65,2,FALSE)*$B5*$A$2,0)*BQ$1</f>
        <v>0</v>
      </c>
      <c r="BS5" s="94">
        <f ca="1">IF(ISNA(BS$3),0,ROUND(INDEX(旅遊不便費率!$B$5:$AE$184,$A5,BS$3)*$A$3,0))</f>
        <v>0</v>
      </c>
      <c r="BT5" s="94">
        <f ca="1">IF(ISNA(BT$3),0,ROUND(INDEX(旅遊不便費率!$B$5:$AE$184,$A5,BT$3)*$A$3,0))</f>
        <v>0</v>
      </c>
      <c r="BU5" s="94">
        <f ca="1">IF(ISNA(BU$3),0,ROUND(INDEX(旅遊不便費率!$B$5:$AE$184,$A5,BU$3)*$A$3,0))</f>
        <v>0</v>
      </c>
      <c r="BV5" s="95">
        <f t="shared" ref="BV5:BV52" ca="1" si="8">SUM(BQ5,BR5:BU5)</f>
        <v>134</v>
      </c>
      <c r="BW5" s="93">
        <f ca="1">ROUND(VLOOKUP(BW$3,費率表彙總!$W$16:$X$116,2,FALSE)*$B5*$A$2,0)*BY$1</f>
        <v>134</v>
      </c>
      <c r="BX5" s="94">
        <f ca="1">+ROUND(VLOOKUP(BW$3,費率表彙總!$W$16:$X$116,2,FALSE)*$B5*$A$2,0)*BY$1</f>
        <v>134</v>
      </c>
      <c r="BY5" s="94">
        <f ca="1">IF($B$2=1,BW5,BX5)</f>
        <v>134</v>
      </c>
      <c r="BZ5" s="94">
        <f ca="1">ROUND(VLOOKUP(BZ$3,費率表彙總!$Y$15:$Z$65,2,FALSE)*$B5*$A$2,0)*BY$1</f>
        <v>78</v>
      </c>
      <c r="CA5" s="94">
        <f ca="1">IF(ISNA(CA$3),0,ROUND(INDEX(旅遊不便費率!$B$5:$AE$184,$A5,CA$3)*$A$3,0))</f>
        <v>0</v>
      </c>
      <c r="CB5" s="94">
        <f ca="1">IF(ISNA(CB$3),0,ROUND(INDEX(旅遊不便費率!$B$5:$AE$184,$A5,CB$3)*$A$3,0))</f>
        <v>0</v>
      </c>
      <c r="CC5" s="94">
        <f ca="1">IF(ISNA(CC$3),0,ROUND(INDEX(旅遊不便費率!$B$5:$AE$184,$A5,CC$3)*$A$3,0))</f>
        <v>0</v>
      </c>
      <c r="CD5" s="95">
        <f t="shared" ref="CD5:CD52" ca="1" si="9">SUM(BY5,BZ5:CC5)</f>
        <v>212</v>
      </c>
      <c r="CE5" s="93">
        <f ca="1">ROUND(VLOOKUP(CE$3,費率表彙總!$W$16:$X$116,2,FALSE)*$B5*$A$2,0)*CG$1</f>
        <v>268</v>
      </c>
      <c r="CF5" s="94">
        <f ca="1">+ROUND(VLOOKUP(CE$3,費率表彙總!$W$16:$X$116,2,FALSE)*$B5*$A$2,0)*CG$1</f>
        <v>268</v>
      </c>
      <c r="CG5" s="94">
        <f ca="1">IF($B$2=1,CE5,CF5)</f>
        <v>268</v>
      </c>
      <c r="CH5" s="94">
        <f ca="1">ROUND(VLOOKUP(CH$3,費率表彙總!$Y$15:$Z$65,2,FALSE)*$B5*$A$2,0)*CG$1</f>
        <v>156</v>
      </c>
      <c r="CI5" s="94">
        <f ca="1">IF(ISNA(CI$3),0,ROUND(INDEX(旅遊不便費率!$B$5:$AE$184,$A5,CI$3)*$A$3,0))</f>
        <v>0</v>
      </c>
      <c r="CJ5" s="94">
        <f ca="1">IF(ISNA(CJ$3),0,ROUND(INDEX(旅遊不便費率!$B$5:$AE$184,$A5,CJ$3)*$A$3,0))</f>
        <v>0</v>
      </c>
      <c r="CK5" s="94">
        <f ca="1">IF(ISNA(CK$3),0,ROUND(INDEX(旅遊不便費率!$B$5:$AE$184,$A5,CK$3)*$A$3,0))</f>
        <v>0</v>
      </c>
      <c r="CL5" s="95">
        <f t="shared" ref="CL5:CL52" ca="1" si="10">SUM(CG5,CH5:CK5)</f>
        <v>424</v>
      </c>
      <c r="CM5" s="93">
        <f ca="1">ROUND(VLOOKUP(CM$3,費率表彙總!$W$16:$X$116,2,FALSE)*$B5*$A$2,0)*CO$1</f>
        <v>142</v>
      </c>
      <c r="CN5" s="94">
        <f ca="1">+ROUND(VLOOKUP(CM$3,費率表彙總!$W$16:$X$116,2,FALSE)*$B5*$A$2,0)*CO$1</f>
        <v>142</v>
      </c>
      <c r="CO5" s="94">
        <f ca="1">IF($B$2=1,CM5,CN5)</f>
        <v>142</v>
      </c>
      <c r="CP5" s="94">
        <f ca="1">ROUND(VLOOKUP(CP$3,費率表彙總!$Y$15:$Z$65,2,FALSE)*$B5*$A$2,0)*CO$1</f>
        <v>82</v>
      </c>
      <c r="CQ5" s="94">
        <f ca="1">IF(ISNA(CQ$3),0,ROUND(INDEX(旅遊不便費率!$B$5:$AE$184,$A5,CQ$3)*$A$3,0))</f>
        <v>0</v>
      </c>
      <c r="CR5" s="94">
        <f ca="1">IF(ISNA(CR$3),0,ROUND(INDEX(旅遊不便費率!$B$5:$AE$184,$A5,CR$3)*$A$3,0))</f>
        <v>0</v>
      </c>
      <c r="CS5" s="94">
        <f ca="1">IF(ISNA(CS$3),0,ROUND(INDEX(旅遊不便費率!$B$5:$AE$184,$A5,CS$3)*$A$3,0))</f>
        <v>0</v>
      </c>
      <c r="CT5" s="95">
        <f t="shared" ref="CT5:CT52" ca="1" si="11">SUM(CO5,CP5:CS5)</f>
        <v>224</v>
      </c>
      <c r="CU5" s="93">
        <f ca="1">ROUND(VLOOKUP(CU$3,費率表彙總!$W$16:$X$116,2,FALSE)*$B5*$A$2,0)*CW$1</f>
        <v>142</v>
      </c>
      <c r="CV5" s="94">
        <f ca="1">+ROUND(VLOOKUP(CU$3,費率表彙總!$W$16:$X$116,2,FALSE)*$B5*$A$2,0)*CW$1</f>
        <v>142</v>
      </c>
      <c r="CW5" s="94">
        <f ca="1">IF($B$2=1,CU5,CV5)</f>
        <v>142</v>
      </c>
      <c r="CX5" s="94">
        <f ca="1">ROUND(VLOOKUP(CX$3,費率表彙總!$Y$15:$Z$65,2,FALSE)*$B5*$A$2,0)*CW$1</f>
        <v>82</v>
      </c>
      <c r="CY5" s="94">
        <f ca="1">IF(ISNA(CY$3),0,ROUND(INDEX(旅遊不便費率!$B$5:$AE$184,$A5,CY$3)*$A$3,0))</f>
        <v>0</v>
      </c>
      <c r="CZ5" s="94">
        <f ca="1">IF(ISNA(CZ$3),0,ROUND(INDEX(旅遊不便費率!$B$5:$AE$184,$A5,CZ$3)*$A$3,0))</f>
        <v>0</v>
      </c>
      <c r="DA5" s="94">
        <f ca="1">IF(ISNA(DA$3),0,ROUND(INDEX(旅遊不便費率!$B$5:$AE$184,$A5,DA$3)*$A$3,0))</f>
        <v>0</v>
      </c>
      <c r="DB5" s="95">
        <f t="shared" ref="DB5:DB52" ca="1" si="12">SUM(CW5,CX5:DA5)</f>
        <v>224</v>
      </c>
      <c r="DC5" s="93">
        <f ca="1">ROUND(VLOOKUP(DC$3,費率表彙總!$W$16:$X$116,2,FALSE)*$B5*$A$2,0)*DE$1</f>
        <v>142</v>
      </c>
      <c r="DD5" s="94">
        <f ca="1">+ROUND(VLOOKUP(DC$3,費率表彙總!$W$16:$X$116,2,FALSE)*$B5*$A$2,0)*DE$1</f>
        <v>142</v>
      </c>
      <c r="DE5" s="94">
        <f ca="1">IF($B$2=1,DC5,DD5)</f>
        <v>142</v>
      </c>
      <c r="DF5" s="94">
        <f ca="1">ROUND(VLOOKUP(DF$3,費率表彙總!$Y$15:$Z$65,2,FALSE)*$B5*$A$2,0)*DE$1</f>
        <v>82</v>
      </c>
      <c r="DG5" s="94">
        <f ca="1">IF(ISNA(DG$3),0,ROUND(INDEX(旅遊不便費率!$B$5:$AE$184,$A5,DG$3)*$A$3,0))</f>
        <v>0</v>
      </c>
      <c r="DH5" s="94">
        <f ca="1">IF(ISNA(DH$3),0,ROUND(INDEX(旅遊不便費率!$B$5:$AE$184,$A5,DH$3)*$A$3,0))</f>
        <v>0</v>
      </c>
      <c r="DI5" s="94">
        <f ca="1">IF(ISNA(DI$3),0,ROUND(INDEX(旅遊不便費率!$B$5:$AE$184,$A5,DI$3)*$A$3,0))</f>
        <v>0</v>
      </c>
      <c r="DJ5" s="95">
        <f t="shared" ref="DJ5:DJ52" ca="1" si="13">SUM(DE5,DF5:DI5)</f>
        <v>224</v>
      </c>
      <c r="DK5" s="93">
        <f ca="1">ROUND(VLOOKUP(DK$3,費率表彙總!$W$16:$X$116,2,FALSE)*$B5*$A$2,0)*DM$1</f>
        <v>268</v>
      </c>
      <c r="DL5" s="94">
        <f ca="1">+ROUND(VLOOKUP(DK$3,費率表彙總!$W$16:$X$116,2,FALSE)*$B5*$A$2,0)*DM$1</f>
        <v>268</v>
      </c>
      <c r="DM5" s="94">
        <f ca="1">IF($B$2=1,DK5,DL5)</f>
        <v>268</v>
      </c>
      <c r="DN5" s="94">
        <f ca="1">ROUND(VLOOKUP(DN$3,費率表彙總!$Y$15:$Z$65,2,FALSE)*$B5*$A$2,0)*DM$1</f>
        <v>156</v>
      </c>
      <c r="DO5" s="94">
        <f ca="1">IF(ISNA(DO$3),0,ROUND(INDEX(旅遊不便費率!$B$5:$AE$184,$A5,DO$3)*$A$3,0))</f>
        <v>0</v>
      </c>
      <c r="DP5" s="94">
        <f ca="1">IF(ISNA(DP$3),0,ROUND(INDEX(旅遊不便費率!$B$5:$AE$184,$A5,DP$3)*$A$3,0))</f>
        <v>0</v>
      </c>
      <c r="DQ5" s="94">
        <f ca="1">IF(ISNA(DQ$3),0,ROUND(INDEX(旅遊不便費率!$B$5:$AE$184,$A5,DQ$3)*$A$3,0))</f>
        <v>0</v>
      </c>
      <c r="DR5" s="95">
        <f t="shared" ref="DR5:DR52" ca="1" si="14">SUM(DM5,DN5:DQ5)</f>
        <v>424</v>
      </c>
    </row>
    <row r="6" spans="1:122">
      <c r="A6" s="83">
        <f>+旅綜險簡易版費率表!A13</f>
        <v>2</v>
      </c>
      <c r="B6" s="104">
        <f>VLOOKUP(A6,費率表彙總!$A$4:$B$183,2,FALSE)</f>
        <v>9.4E-2</v>
      </c>
      <c r="C6" s="93">
        <f ca="1">ROUND(VLOOKUP(C$3,費率表彙總!$W$16:$X$116,2,FALSE)*$B6*$A$2,0)*E$1</f>
        <v>154</v>
      </c>
      <c r="D6" s="94">
        <f ca="1">+ROUND(VLOOKUP(C$3,費率表彙總!$W$16:$X$116,2,FALSE)*$B6*$A$2,0)*E$1</f>
        <v>154</v>
      </c>
      <c r="E6" s="94">
        <f t="shared" ref="E6:E52" ca="1" si="15">IF($B$2=1,C6,D6)</f>
        <v>154</v>
      </c>
      <c r="F6" s="94">
        <f ca="1">ROUND(VLOOKUP(F$3,費率表彙總!$Y$15:$Z$65,2,FALSE)*$B6*$A$2,0)*E$1</f>
        <v>90</v>
      </c>
      <c r="G6" s="94">
        <f ca="1">IF(ISNA(G$3),0,ROUND(INDEX(旅遊不便費率!$B$5:$AE$184,$A6,G$3)*$A$3,0))</f>
        <v>0</v>
      </c>
      <c r="H6" s="94">
        <f ca="1">IF(ISNA(H$3),0,ROUND(INDEX(旅遊不便費率!$B$5:$AE$184,$A6,H$3)*$A$3,0))</f>
        <v>0</v>
      </c>
      <c r="I6" s="94">
        <f ca="1">IF(ISNA(I$3),0,ROUND(INDEX(旅遊不便費率!$B$5:$AE$184,$A6,I$3)*$A$3,0))</f>
        <v>0</v>
      </c>
      <c r="J6" s="95">
        <f t="shared" ca="1" si="0"/>
        <v>244</v>
      </c>
      <c r="K6" s="93">
        <f ca="1">ROUND(VLOOKUP(K$3,費率表彙總!$W$16:$X$116,2,FALSE)*$B6*$A$2,0)*M$1</f>
        <v>154</v>
      </c>
      <c r="L6" s="94">
        <f ca="1">+ROUND(VLOOKUP(K$3,費率表彙總!$W$16:$X$116,2,FALSE)*$B6*$A$2,0)*M$1</f>
        <v>154</v>
      </c>
      <c r="M6" s="94">
        <f t="shared" ref="M6:M52" ca="1" si="16">IF($B$2=1,K6,L6)</f>
        <v>154</v>
      </c>
      <c r="N6" s="94">
        <f ca="1">ROUND(VLOOKUP(N$3,費率表彙總!$Y$15:$Z$65,2,FALSE)*$B6*$A$2,0)*M$1</f>
        <v>0</v>
      </c>
      <c r="O6" s="94">
        <f ca="1">IF(ISNA(O$3),0,ROUND(INDEX(旅遊不便費率!$B$5:$AE$184,$A6,O$3)*$A$3,0))</f>
        <v>0</v>
      </c>
      <c r="P6" s="94">
        <f ca="1">IF(ISNA(P$3),0,ROUND(INDEX(旅遊不便費率!$B$5:$AE$184,$A6,P$3)*$A$3,0))</f>
        <v>0</v>
      </c>
      <c r="Q6" s="94">
        <f ca="1">IF(ISNA(Q$3),0,ROUND(INDEX(旅遊不便費率!$B$5:$AE$184,$A6,Q$3)*$A$3,0))</f>
        <v>0</v>
      </c>
      <c r="R6" s="95">
        <f t="shared" ca="1" si="1"/>
        <v>154</v>
      </c>
      <c r="S6" s="93">
        <f ca="1">ROUND(VLOOKUP(S$3,費率表彙總!$W$16:$X$116,2,FALSE)*$B6*$A$2,0)*U$1</f>
        <v>294</v>
      </c>
      <c r="T6" s="94">
        <f ca="1">+ROUND(VLOOKUP(S$3,費率表彙總!$W$16:$X$116,2,FALSE)*$B6*$A$2,0)*U$1</f>
        <v>294</v>
      </c>
      <c r="U6" s="94">
        <f t="shared" ref="U6:U52" ca="1" si="17">IF($B$2=1,S6,T6)</f>
        <v>294</v>
      </c>
      <c r="V6" s="94">
        <f ca="1">ROUND(VLOOKUP(V$3,費率表彙總!$Y$15:$Z$65,2,FALSE)*$B6*$A$2,0)*U$1</f>
        <v>172</v>
      </c>
      <c r="W6" s="94">
        <f ca="1">IF(ISNA(W$3),0,ROUND(INDEX(旅遊不便費率!$B$5:$AE$184,$A6,W$3)*$A$3,0))</f>
        <v>0</v>
      </c>
      <c r="X6" s="94">
        <f ca="1">IF(ISNA(X$3),0,ROUND(INDEX(旅遊不便費率!$B$5:$AE$184,$A6,X$3)*$A$3,0))</f>
        <v>0</v>
      </c>
      <c r="Y6" s="94">
        <f ca="1">IF(ISNA(Y$3),0,ROUND(INDEX(旅遊不便費率!$B$5:$AE$184,$A6,Y$3)*$A$3,0))</f>
        <v>0</v>
      </c>
      <c r="Z6" s="95">
        <f t="shared" ca="1" si="2"/>
        <v>466</v>
      </c>
      <c r="AA6" s="93">
        <f ca="1">ROUND(VLOOKUP(AA$3,費率表彙總!$W$16:$X$116,2,FALSE)*$B6*$A$2,0)*AC$1</f>
        <v>294</v>
      </c>
      <c r="AB6" s="94">
        <f ca="1">+ROUND(VLOOKUP(AA$3,費率表彙總!$W$16:$X$116,2,FALSE)*$B6*$A$2,0)*AC$1</f>
        <v>294</v>
      </c>
      <c r="AC6" s="94">
        <f t="shared" ref="AC6:AC52" ca="1" si="18">IF($B$2=1,AA6,AB6)</f>
        <v>294</v>
      </c>
      <c r="AD6" s="94">
        <f ca="1">ROUND(VLOOKUP(AD$3,費率表彙總!$Y$15:$Z$65,2,FALSE)*$B6*$A$2,0)*AC$1</f>
        <v>90</v>
      </c>
      <c r="AE6" s="94">
        <f ca="1">IF(ISNA(AE$3),0,ROUND(INDEX(旅遊不便費率!$B$5:$AE$184,$A6,AE$3)*$A$3,0))</f>
        <v>0</v>
      </c>
      <c r="AF6" s="94">
        <f ca="1">IF(ISNA(AF$3),0,ROUND(INDEX(旅遊不便費率!$B$5:$AE$184,$A6,AF$3)*$A$3,0))</f>
        <v>0</v>
      </c>
      <c r="AG6" s="94">
        <f ca="1">IF(ISNA(AG$3),0,ROUND(INDEX(旅遊不便費率!$B$5:$AE$184,$A6,AG$3)*$A$3,0))</f>
        <v>0</v>
      </c>
      <c r="AH6" s="95">
        <f t="shared" ca="1" si="3"/>
        <v>384</v>
      </c>
      <c r="AI6" s="93">
        <f ca="1">ROUND(VLOOKUP(AI$3,費率表彙總!$W$16:$X$116,2,FALSE)*$B6*$A$2,0)*AK$1</f>
        <v>294</v>
      </c>
      <c r="AJ6" s="94">
        <f ca="1">+ROUND(VLOOKUP(AI$3,費率表彙總!$W$16:$X$116,2,FALSE)*$B6*$A$2,0)*AK$1</f>
        <v>294</v>
      </c>
      <c r="AK6" s="94">
        <f t="shared" ref="AK6:AK52" ca="1" si="19">IF($B$2=1,AI6,AJ6)</f>
        <v>294</v>
      </c>
      <c r="AL6" s="94">
        <f ca="1">ROUND(VLOOKUP(AL$3,費率表彙總!$Y$15:$Z$65,2,FALSE)*$B6*$A$2,0)*AK$1</f>
        <v>0</v>
      </c>
      <c r="AM6" s="94">
        <f ca="1">IF(ISNA(AM$3),0,ROUND(INDEX(旅遊不便費率!$B$5:$AE$184,$A6,AM$3)*$A$3,0))</f>
        <v>0</v>
      </c>
      <c r="AN6" s="94">
        <f ca="1">IF(ISNA(AN$3),0,ROUND(INDEX(旅遊不便費率!$B$5:$AE$184,$A6,AN$3)*$A$3,0))</f>
        <v>0</v>
      </c>
      <c r="AO6" s="94">
        <f ca="1">IF(ISNA(AO$3),0,ROUND(INDEX(旅遊不便費率!$B$5:$AE$184,$A6,AO$3)*$A$3,0))</f>
        <v>0</v>
      </c>
      <c r="AP6" s="95">
        <f t="shared" ca="1" si="4"/>
        <v>294</v>
      </c>
      <c r="AQ6" s="93">
        <f ca="1">ROUND(VLOOKUP(AQ$3,費率表彙總!$W$16:$X$116,2,FALSE)*$B6*$A$2,0)*AS$1</f>
        <v>77</v>
      </c>
      <c r="AR6" s="94">
        <f ca="1">+ROUND(VLOOKUP(AQ$3,費率表彙總!$W$16:$X$116,2,FALSE)*$B6*$A$2,0)*AS$1</f>
        <v>77</v>
      </c>
      <c r="AS6" s="94">
        <f t="shared" ref="AS6:AS52" ca="1" si="20">IF($B$2=1,AQ6,AR6)</f>
        <v>77</v>
      </c>
      <c r="AT6" s="94">
        <f ca="1">ROUND(VLOOKUP(AT$3,費率表彙總!$Y$15:$Z$65,2,FALSE)*$B6*$A$2,0)*AS$1</f>
        <v>45</v>
      </c>
      <c r="AU6" s="94">
        <f ca="1">IF(ISNA(AU$3),0,ROUND(INDEX(旅遊不便費率!$B$5:$AE$184,$A6,AU$3)*$A$3,0))</f>
        <v>0</v>
      </c>
      <c r="AV6" s="94">
        <f ca="1">IF(ISNA(AV$3),0,ROUND(INDEX(旅遊不便費率!$B$5:$AE$184,$A6,AV$3)*$A$3,0))</f>
        <v>0</v>
      </c>
      <c r="AW6" s="94">
        <f ca="1">IF(ISNA(AW$3),0,ROUND(INDEX(旅遊不便費率!$B$5:$AE$184,$A6,AW$3)*$A$3,0))</f>
        <v>0</v>
      </c>
      <c r="AX6" s="95">
        <f t="shared" ca="1" si="5"/>
        <v>122</v>
      </c>
      <c r="AY6" s="93">
        <f ca="1">ROUND(VLOOKUP(AY$3,費率表彙總!$W$16:$X$116,2,FALSE)*$B6*$A$2,0)*BA$1</f>
        <v>147</v>
      </c>
      <c r="AZ6" s="94">
        <f ca="1">+ROUND(VLOOKUP(AY$3,費率表彙總!$W$16:$X$116,2,FALSE)*$B6*$A$2,0)*BA$1</f>
        <v>147</v>
      </c>
      <c r="BA6" s="94">
        <f t="shared" ref="BA6:BA52" ca="1" si="21">IF($B$2=1,AY6,AZ6)</f>
        <v>147</v>
      </c>
      <c r="BB6" s="94">
        <f ca="1">ROUND(VLOOKUP(BB$3,費率表彙總!$Y$15:$Z$65,2,FALSE)*$B6*$A$2,0)*BA$1</f>
        <v>0</v>
      </c>
      <c r="BC6" s="94">
        <f ca="1">IF(ISNA(BC$3),0,ROUND(INDEX(旅遊不便費率!$B$5:$AE$184,$A6,BC$3)*$A$3,0))</f>
        <v>0</v>
      </c>
      <c r="BD6" s="94">
        <f ca="1">IF(ISNA(BD$3),0,ROUND(INDEX(旅遊不便費率!$B$5:$AE$184,$A6,BD$3)*$A$3,0))</f>
        <v>0</v>
      </c>
      <c r="BE6" s="94">
        <f ca="1">IF(ISNA(BE$3),0,ROUND(INDEX(旅遊不便費率!$B$5:$AE$184,$A6,BE$3)*$A$3,0))</f>
        <v>0</v>
      </c>
      <c r="BF6" s="95">
        <f t="shared" ca="1" si="6"/>
        <v>147</v>
      </c>
      <c r="BG6" s="93">
        <f ca="1">ROUND(VLOOKUP(BG$3,費率表彙總!$W$16:$X$116,2,FALSE)*$B6*$A$2,0)*BI$1</f>
        <v>147</v>
      </c>
      <c r="BH6" s="94">
        <f ca="1">+ROUND(VLOOKUP(BG$3,費率表彙總!$W$16:$X$116,2,FALSE)*$B6*$A$2,0)*BI$1</f>
        <v>147</v>
      </c>
      <c r="BI6" s="94">
        <f t="shared" ref="BI6:BI52" ca="1" si="22">IF($B$2=1,BG6,BH6)</f>
        <v>147</v>
      </c>
      <c r="BJ6" s="94">
        <f ca="1">ROUND(VLOOKUP(BJ$3,費率表彙總!$Y$15:$Z$65,2,FALSE)*$B6*$A$2,0)*BI$1</f>
        <v>0</v>
      </c>
      <c r="BK6" s="94">
        <f ca="1">IF(ISNA(BK$3),0,ROUND(INDEX(旅遊不便費率!$B$5:$AE$184,$A6,BK$3)*$A$3,0))</f>
        <v>0</v>
      </c>
      <c r="BL6" s="94">
        <f ca="1">IF(ISNA(BL$3),0,ROUND(INDEX(旅遊不便費率!$B$5:$AE$184,$A6,BL$3)*$A$3,0))</f>
        <v>0</v>
      </c>
      <c r="BM6" s="94">
        <f ca="1">IF(ISNA(BM$3),0,ROUND(INDEX(旅遊不便費率!$B$5:$AE$184,$A6,BM$3)*$A$3,0))</f>
        <v>0</v>
      </c>
      <c r="BN6" s="95">
        <f t="shared" ca="1" si="7"/>
        <v>147</v>
      </c>
      <c r="BO6" s="93">
        <f ca="1">ROUND(VLOOKUP(BO$3,費率表彙總!$W$16:$X$116,2,FALSE)*$B6*$A$2,0)*BQ$1</f>
        <v>147</v>
      </c>
      <c r="BP6" s="94">
        <f ca="1">+ROUND(VLOOKUP(BO$3,費率表彙總!$W$16:$X$116,2,FALSE)*$B6*$A$2,0)*BQ$1</f>
        <v>147</v>
      </c>
      <c r="BQ6" s="94">
        <f t="shared" ref="BQ6:BQ52" ca="1" si="23">IF($B$2=1,BO6,BP6)</f>
        <v>147</v>
      </c>
      <c r="BR6" s="94">
        <f ca="1">ROUND(VLOOKUP(BR$3,費率表彙總!$Y$15:$Z$65,2,FALSE)*$B6*$A$2,0)*BQ$1</f>
        <v>0</v>
      </c>
      <c r="BS6" s="94">
        <f ca="1">IF(ISNA(BS$3),0,ROUND(INDEX(旅遊不便費率!$B$5:$AE$184,$A6,BS$3)*$A$3,0))</f>
        <v>0</v>
      </c>
      <c r="BT6" s="94">
        <f ca="1">IF(ISNA(BT$3),0,ROUND(INDEX(旅遊不便費率!$B$5:$AE$184,$A6,BT$3)*$A$3,0))</f>
        <v>0</v>
      </c>
      <c r="BU6" s="94">
        <f ca="1">IF(ISNA(BU$3),0,ROUND(INDEX(旅遊不便費率!$B$5:$AE$184,$A6,BU$3)*$A$3,0))</f>
        <v>0</v>
      </c>
      <c r="BV6" s="95">
        <f t="shared" ca="1" si="8"/>
        <v>147</v>
      </c>
      <c r="BW6" s="93">
        <f ca="1">ROUND(VLOOKUP(BW$3,費率表彙總!$W$16:$X$116,2,FALSE)*$B6*$A$2,0)*BY$1</f>
        <v>147</v>
      </c>
      <c r="BX6" s="94">
        <f ca="1">+ROUND(VLOOKUP(BW$3,費率表彙總!$W$16:$X$116,2,FALSE)*$B6*$A$2,0)*BY$1</f>
        <v>147</v>
      </c>
      <c r="BY6" s="94">
        <f t="shared" ref="BY6:BY52" ca="1" si="24">IF($B$2=1,BW6,BX6)</f>
        <v>147</v>
      </c>
      <c r="BZ6" s="94">
        <f ca="1">ROUND(VLOOKUP(BZ$3,費率表彙總!$Y$15:$Z$65,2,FALSE)*$B6*$A$2,0)*BY$1</f>
        <v>86</v>
      </c>
      <c r="CA6" s="94">
        <f ca="1">IF(ISNA(CA$3),0,ROUND(INDEX(旅遊不便費率!$B$5:$AE$184,$A6,CA$3)*$A$3,0))</f>
        <v>0</v>
      </c>
      <c r="CB6" s="94">
        <f ca="1">IF(ISNA(CB$3),0,ROUND(INDEX(旅遊不便費率!$B$5:$AE$184,$A6,CB$3)*$A$3,0))</f>
        <v>0</v>
      </c>
      <c r="CC6" s="94">
        <f ca="1">IF(ISNA(CC$3),0,ROUND(INDEX(旅遊不便費率!$B$5:$AE$184,$A6,CC$3)*$A$3,0))</f>
        <v>0</v>
      </c>
      <c r="CD6" s="95">
        <f t="shared" ca="1" si="9"/>
        <v>233</v>
      </c>
      <c r="CE6" s="93">
        <f ca="1">ROUND(VLOOKUP(CE$3,費率表彙總!$W$16:$X$116,2,FALSE)*$B6*$A$2,0)*CG$1</f>
        <v>294</v>
      </c>
      <c r="CF6" s="94">
        <f ca="1">+ROUND(VLOOKUP(CE$3,費率表彙總!$W$16:$X$116,2,FALSE)*$B6*$A$2,0)*CG$1</f>
        <v>294</v>
      </c>
      <c r="CG6" s="94">
        <f t="shared" ref="CG6:CG52" ca="1" si="25">IF($B$2=1,CE6,CF6)</f>
        <v>294</v>
      </c>
      <c r="CH6" s="94">
        <f ca="1">ROUND(VLOOKUP(CH$3,費率表彙總!$Y$15:$Z$65,2,FALSE)*$B6*$A$2,0)*CG$1</f>
        <v>172</v>
      </c>
      <c r="CI6" s="94">
        <f ca="1">IF(ISNA(CI$3),0,ROUND(INDEX(旅遊不便費率!$B$5:$AE$184,$A6,CI$3)*$A$3,0))</f>
        <v>0</v>
      </c>
      <c r="CJ6" s="94">
        <f ca="1">IF(ISNA(CJ$3),0,ROUND(INDEX(旅遊不便費率!$B$5:$AE$184,$A6,CJ$3)*$A$3,0))</f>
        <v>0</v>
      </c>
      <c r="CK6" s="94">
        <f ca="1">IF(ISNA(CK$3),0,ROUND(INDEX(旅遊不便費率!$B$5:$AE$184,$A6,CK$3)*$A$3,0))</f>
        <v>0</v>
      </c>
      <c r="CL6" s="95">
        <f t="shared" ca="1" si="10"/>
        <v>466</v>
      </c>
      <c r="CM6" s="93">
        <f ca="1">ROUND(VLOOKUP(CM$3,費率表彙總!$W$16:$X$116,2,FALSE)*$B6*$A$2,0)*CO$1</f>
        <v>154</v>
      </c>
      <c r="CN6" s="94">
        <f ca="1">+ROUND(VLOOKUP(CM$3,費率表彙總!$W$16:$X$116,2,FALSE)*$B6*$A$2,0)*CO$1</f>
        <v>154</v>
      </c>
      <c r="CO6" s="94">
        <f t="shared" ref="CO6:CO52" ca="1" si="26">IF($B$2=1,CM6,CN6)</f>
        <v>154</v>
      </c>
      <c r="CP6" s="94">
        <f ca="1">ROUND(VLOOKUP(CP$3,費率表彙總!$Y$15:$Z$65,2,FALSE)*$B6*$A$2,0)*CO$1</f>
        <v>90</v>
      </c>
      <c r="CQ6" s="94">
        <f ca="1">IF(ISNA(CQ$3),0,ROUND(INDEX(旅遊不便費率!$B$5:$AE$184,$A6,CQ$3)*$A$3,0))</f>
        <v>0</v>
      </c>
      <c r="CR6" s="94">
        <f ca="1">IF(ISNA(CR$3),0,ROUND(INDEX(旅遊不便費率!$B$5:$AE$184,$A6,CR$3)*$A$3,0))</f>
        <v>0</v>
      </c>
      <c r="CS6" s="94">
        <f ca="1">IF(ISNA(CS$3),0,ROUND(INDEX(旅遊不便費率!$B$5:$AE$184,$A6,CS$3)*$A$3,0))</f>
        <v>0</v>
      </c>
      <c r="CT6" s="95">
        <f t="shared" ca="1" si="11"/>
        <v>244</v>
      </c>
      <c r="CU6" s="93">
        <f ca="1">ROUND(VLOOKUP(CU$3,費率表彙總!$W$16:$X$116,2,FALSE)*$B6*$A$2,0)*CW$1</f>
        <v>154</v>
      </c>
      <c r="CV6" s="94">
        <f ca="1">+ROUND(VLOOKUP(CU$3,費率表彙總!$W$16:$X$116,2,FALSE)*$B6*$A$2,0)*CW$1</f>
        <v>154</v>
      </c>
      <c r="CW6" s="94">
        <f t="shared" ref="CW6:CW52" ca="1" si="27">IF($B$2=1,CU6,CV6)</f>
        <v>154</v>
      </c>
      <c r="CX6" s="94">
        <f ca="1">ROUND(VLOOKUP(CX$3,費率表彙總!$Y$15:$Z$65,2,FALSE)*$B6*$A$2,0)*CW$1</f>
        <v>90</v>
      </c>
      <c r="CY6" s="94">
        <f ca="1">IF(ISNA(CY$3),0,ROUND(INDEX(旅遊不便費率!$B$5:$AE$184,$A6,CY$3)*$A$3,0))</f>
        <v>0</v>
      </c>
      <c r="CZ6" s="94">
        <f ca="1">IF(ISNA(CZ$3),0,ROUND(INDEX(旅遊不便費率!$B$5:$AE$184,$A6,CZ$3)*$A$3,0))</f>
        <v>0</v>
      </c>
      <c r="DA6" s="94">
        <f ca="1">IF(ISNA(DA$3),0,ROUND(INDEX(旅遊不便費率!$B$5:$AE$184,$A6,DA$3)*$A$3,0))</f>
        <v>0</v>
      </c>
      <c r="DB6" s="95">
        <f t="shared" ca="1" si="12"/>
        <v>244</v>
      </c>
      <c r="DC6" s="93">
        <f ca="1">ROUND(VLOOKUP(DC$3,費率表彙總!$W$16:$X$116,2,FALSE)*$B6*$A$2,0)*DE$1</f>
        <v>154</v>
      </c>
      <c r="DD6" s="94">
        <f ca="1">+ROUND(VLOOKUP(DC$3,費率表彙總!$W$16:$X$116,2,FALSE)*$B6*$A$2,0)*DE$1</f>
        <v>154</v>
      </c>
      <c r="DE6" s="94">
        <f t="shared" ref="DE6:DE52" ca="1" si="28">IF($B$2=1,DC6,DD6)</f>
        <v>154</v>
      </c>
      <c r="DF6" s="94">
        <f ca="1">ROUND(VLOOKUP(DF$3,費率表彙總!$Y$15:$Z$65,2,FALSE)*$B6*$A$2,0)*DE$1</f>
        <v>90</v>
      </c>
      <c r="DG6" s="94">
        <f ca="1">IF(ISNA(DG$3),0,ROUND(INDEX(旅遊不便費率!$B$5:$AE$184,$A6,DG$3)*$A$3,0))</f>
        <v>0</v>
      </c>
      <c r="DH6" s="94">
        <f ca="1">IF(ISNA(DH$3),0,ROUND(INDEX(旅遊不便費率!$B$5:$AE$184,$A6,DH$3)*$A$3,0))</f>
        <v>0</v>
      </c>
      <c r="DI6" s="94">
        <f ca="1">IF(ISNA(DI$3),0,ROUND(INDEX(旅遊不便費率!$B$5:$AE$184,$A6,DI$3)*$A$3,0))</f>
        <v>0</v>
      </c>
      <c r="DJ6" s="95">
        <f t="shared" ca="1" si="13"/>
        <v>244</v>
      </c>
      <c r="DK6" s="93">
        <f ca="1">ROUND(VLOOKUP(DK$3,費率表彙總!$W$16:$X$116,2,FALSE)*$B6*$A$2,0)*DM$1</f>
        <v>294</v>
      </c>
      <c r="DL6" s="94">
        <f ca="1">+ROUND(VLOOKUP(DK$3,費率表彙總!$W$16:$X$116,2,FALSE)*$B6*$A$2,0)*DM$1</f>
        <v>294</v>
      </c>
      <c r="DM6" s="94">
        <f t="shared" ref="DM6:DM52" ca="1" si="29">IF($B$2=1,DK6,DL6)</f>
        <v>294</v>
      </c>
      <c r="DN6" s="94">
        <f ca="1">ROUND(VLOOKUP(DN$3,費率表彙總!$Y$15:$Z$65,2,FALSE)*$B6*$A$2,0)*DM$1</f>
        <v>172</v>
      </c>
      <c r="DO6" s="94">
        <f ca="1">IF(ISNA(DO$3),0,ROUND(INDEX(旅遊不便費率!$B$5:$AE$184,$A6,DO$3)*$A$3,0))</f>
        <v>0</v>
      </c>
      <c r="DP6" s="94">
        <f ca="1">IF(ISNA(DP$3),0,ROUND(INDEX(旅遊不便費率!$B$5:$AE$184,$A6,DP$3)*$A$3,0))</f>
        <v>0</v>
      </c>
      <c r="DQ6" s="94">
        <f ca="1">IF(ISNA(DQ$3),0,ROUND(INDEX(旅遊不便費率!$B$5:$AE$184,$A6,DQ$3)*$A$3,0))</f>
        <v>0</v>
      </c>
      <c r="DR6" s="95">
        <f t="shared" ca="1" si="14"/>
        <v>466</v>
      </c>
    </row>
    <row r="7" spans="1:122">
      <c r="A7" s="83">
        <f>+旅綜險簡易版費率表!A14</f>
        <v>3</v>
      </c>
      <c r="B7" s="104">
        <f>VLOOKUP(A7,費率表彙總!$A$4:$B$183,2,FALSE)</f>
        <v>0.10100000000000001</v>
      </c>
      <c r="C7" s="93">
        <f ca="1">ROUND(VLOOKUP(C$3,費率表彙總!$W$16:$X$116,2,FALSE)*$B7*$A$2,0)*E$1</f>
        <v>166</v>
      </c>
      <c r="D7" s="94">
        <f ca="1">+ROUND(VLOOKUP(C$3,費率表彙總!$W$16:$X$116,2,FALSE)*$B7*$A$2,0)*E$1</f>
        <v>166</v>
      </c>
      <c r="E7" s="94">
        <f t="shared" ca="1" si="15"/>
        <v>166</v>
      </c>
      <c r="F7" s="94">
        <f ca="1">ROUND(VLOOKUP(F$3,費率表彙總!$Y$15:$Z$65,2,FALSE)*$B7*$A$2,0)*E$1</f>
        <v>96</v>
      </c>
      <c r="G7" s="94">
        <f ca="1">IF(ISNA(G$3),0,ROUND(INDEX(旅遊不便費率!$B$5:$AE$184,$A7,G$3)*$A$3,0))</f>
        <v>0</v>
      </c>
      <c r="H7" s="94">
        <f ca="1">IF(ISNA(H$3),0,ROUND(INDEX(旅遊不便費率!$B$5:$AE$184,$A7,H$3)*$A$3,0))</f>
        <v>0</v>
      </c>
      <c r="I7" s="94">
        <f ca="1">IF(ISNA(I$3),0,ROUND(INDEX(旅遊不便費率!$B$5:$AE$184,$A7,I$3)*$A$3,0))</f>
        <v>0</v>
      </c>
      <c r="J7" s="95">
        <f t="shared" ca="1" si="0"/>
        <v>262</v>
      </c>
      <c r="K7" s="93">
        <f ca="1">ROUND(VLOOKUP(K$3,費率表彙總!$W$16:$X$116,2,FALSE)*$B7*$A$2,0)*M$1</f>
        <v>166</v>
      </c>
      <c r="L7" s="94">
        <f ca="1">+ROUND(VLOOKUP(K$3,費率表彙總!$W$16:$X$116,2,FALSE)*$B7*$A$2,0)*M$1</f>
        <v>166</v>
      </c>
      <c r="M7" s="94">
        <f t="shared" ca="1" si="16"/>
        <v>166</v>
      </c>
      <c r="N7" s="94">
        <f ca="1">ROUND(VLOOKUP(N$3,費率表彙總!$Y$15:$Z$65,2,FALSE)*$B7*$A$2,0)*M$1</f>
        <v>0</v>
      </c>
      <c r="O7" s="94">
        <f ca="1">IF(ISNA(O$3),0,ROUND(INDEX(旅遊不便費率!$B$5:$AE$184,$A7,O$3)*$A$3,0))</f>
        <v>0</v>
      </c>
      <c r="P7" s="94">
        <f ca="1">IF(ISNA(P$3),0,ROUND(INDEX(旅遊不便費率!$B$5:$AE$184,$A7,P$3)*$A$3,0))</f>
        <v>0</v>
      </c>
      <c r="Q7" s="94">
        <f ca="1">IF(ISNA(Q$3),0,ROUND(INDEX(旅遊不便費率!$B$5:$AE$184,$A7,Q$3)*$A$3,0))</f>
        <v>0</v>
      </c>
      <c r="R7" s="95">
        <f t="shared" ca="1" si="1"/>
        <v>166</v>
      </c>
      <c r="S7" s="93">
        <f ca="1">ROUND(VLOOKUP(S$3,費率表彙總!$W$16:$X$116,2,FALSE)*$B7*$A$2,0)*U$1</f>
        <v>314</v>
      </c>
      <c r="T7" s="94">
        <f ca="1">+ROUND(VLOOKUP(S$3,費率表彙總!$W$16:$X$116,2,FALSE)*$B7*$A$2,0)*U$1</f>
        <v>314</v>
      </c>
      <c r="U7" s="94">
        <f t="shared" ca="1" si="17"/>
        <v>314</v>
      </c>
      <c r="V7" s="94">
        <f ca="1">ROUND(VLOOKUP(V$3,費率表彙總!$Y$15:$Z$65,2,FALSE)*$B7*$A$2,0)*U$1</f>
        <v>184</v>
      </c>
      <c r="W7" s="94">
        <f ca="1">IF(ISNA(W$3),0,ROUND(INDEX(旅遊不便費率!$B$5:$AE$184,$A7,W$3)*$A$3,0))</f>
        <v>0</v>
      </c>
      <c r="X7" s="94">
        <f ca="1">IF(ISNA(X$3),0,ROUND(INDEX(旅遊不便費率!$B$5:$AE$184,$A7,X$3)*$A$3,0))</f>
        <v>0</v>
      </c>
      <c r="Y7" s="94">
        <f ca="1">IF(ISNA(Y$3),0,ROUND(INDEX(旅遊不便費率!$B$5:$AE$184,$A7,Y$3)*$A$3,0))</f>
        <v>0</v>
      </c>
      <c r="Z7" s="95">
        <f t="shared" ca="1" si="2"/>
        <v>498</v>
      </c>
      <c r="AA7" s="93">
        <f ca="1">ROUND(VLOOKUP(AA$3,費率表彙總!$W$16:$X$116,2,FALSE)*$B7*$A$2,0)*AC$1</f>
        <v>314</v>
      </c>
      <c r="AB7" s="94">
        <f ca="1">+ROUND(VLOOKUP(AA$3,費率表彙總!$W$16:$X$116,2,FALSE)*$B7*$A$2,0)*AC$1</f>
        <v>314</v>
      </c>
      <c r="AC7" s="94">
        <f t="shared" ca="1" si="18"/>
        <v>314</v>
      </c>
      <c r="AD7" s="94">
        <f ca="1">ROUND(VLOOKUP(AD$3,費率表彙總!$Y$15:$Z$65,2,FALSE)*$B7*$A$2,0)*AC$1</f>
        <v>96</v>
      </c>
      <c r="AE7" s="94">
        <f ca="1">IF(ISNA(AE$3),0,ROUND(INDEX(旅遊不便費率!$B$5:$AE$184,$A7,AE$3)*$A$3,0))</f>
        <v>0</v>
      </c>
      <c r="AF7" s="94">
        <f ca="1">IF(ISNA(AF$3),0,ROUND(INDEX(旅遊不便費率!$B$5:$AE$184,$A7,AF$3)*$A$3,0))</f>
        <v>0</v>
      </c>
      <c r="AG7" s="94">
        <f ca="1">IF(ISNA(AG$3),0,ROUND(INDEX(旅遊不便費率!$B$5:$AE$184,$A7,AG$3)*$A$3,0))</f>
        <v>0</v>
      </c>
      <c r="AH7" s="95">
        <f t="shared" ca="1" si="3"/>
        <v>410</v>
      </c>
      <c r="AI7" s="93">
        <f ca="1">ROUND(VLOOKUP(AI$3,費率表彙總!$W$16:$X$116,2,FALSE)*$B7*$A$2,0)*AK$1</f>
        <v>314</v>
      </c>
      <c r="AJ7" s="94">
        <f ca="1">+ROUND(VLOOKUP(AI$3,費率表彙總!$W$16:$X$116,2,FALSE)*$B7*$A$2,0)*AK$1</f>
        <v>314</v>
      </c>
      <c r="AK7" s="94">
        <f t="shared" ca="1" si="19"/>
        <v>314</v>
      </c>
      <c r="AL7" s="94">
        <f ca="1">ROUND(VLOOKUP(AL$3,費率表彙總!$Y$15:$Z$65,2,FALSE)*$B7*$A$2,0)*AK$1</f>
        <v>0</v>
      </c>
      <c r="AM7" s="94">
        <f ca="1">IF(ISNA(AM$3),0,ROUND(INDEX(旅遊不便費率!$B$5:$AE$184,$A7,AM$3)*$A$3,0))</f>
        <v>0</v>
      </c>
      <c r="AN7" s="94">
        <f ca="1">IF(ISNA(AN$3),0,ROUND(INDEX(旅遊不便費率!$B$5:$AE$184,$A7,AN$3)*$A$3,0))</f>
        <v>0</v>
      </c>
      <c r="AO7" s="94">
        <f ca="1">IF(ISNA(AO$3),0,ROUND(INDEX(旅遊不便費率!$B$5:$AE$184,$A7,AO$3)*$A$3,0))</f>
        <v>0</v>
      </c>
      <c r="AP7" s="95">
        <f t="shared" ca="1" si="4"/>
        <v>314</v>
      </c>
      <c r="AQ7" s="93">
        <f ca="1">ROUND(VLOOKUP(AQ$3,費率表彙總!$W$16:$X$116,2,FALSE)*$B7*$A$2,0)*AS$1</f>
        <v>83</v>
      </c>
      <c r="AR7" s="94">
        <f ca="1">+ROUND(VLOOKUP(AQ$3,費率表彙總!$W$16:$X$116,2,FALSE)*$B7*$A$2,0)*AS$1</f>
        <v>83</v>
      </c>
      <c r="AS7" s="94">
        <f t="shared" ca="1" si="20"/>
        <v>83</v>
      </c>
      <c r="AT7" s="94">
        <f ca="1">ROUND(VLOOKUP(AT$3,費率表彙總!$Y$15:$Z$65,2,FALSE)*$B7*$A$2,0)*AS$1</f>
        <v>48</v>
      </c>
      <c r="AU7" s="94">
        <f ca="1">IF(ISNA(AU$3),0,ROUND(INDEX(旅遊不便費率!$B$5:$AE$184,$A7,AU$3)*$A$3,0))</f>
        <v>0</v>
      </c>
      <c r="AV7" s="94">
        <f ca="1">IF(ISNA(AV$3),0,ROUND(INDEX(旅遊不便費率!$B$5:$AE$184,$A7,AV$3)*$A$3,0))</f>
        <v>0</v>
      </c>
      <c r="AW7" s="94">
        <f ca="1">IF(ISNA(AW$3),0,ROUND(INDEX(旅遊不便費率!$B$5:$AE$184,$A7,AW$3)*$A$3,0))</f>
        <v>0</v>
      </c>
      <c r="AX7" s="95">
        <f t="shared" ca="1" si="5"/>
        <v>131</v>
      </c>
      <c r="AY7" s="93">
        <f ca="1">ROUND(VLOOKUP(AY$3,費率表彙總!$W$16:$X$116,2,FALSE)*$B7*$A$2,0)*BA$1</f>
        <v>157</v>
      </c>
      <c r="AZ7" s="94">
        <f ca="1">+ROUND(VLOOKUP(AY$3,費率表彙總!$W$16:$X$116,2,FALSE)*$B7*$A$2,0)*BA$1</f>
        <v>157</v>
      </c>
      <c r="BA7" s="94">
        <f t="shared" ca="1" si="21"/>
        <v>157</v>
      </c>
      <c r="BB7" s="94">
        <f ca="1">ROUND(VLOOKUP(BB$3,費率表彙總!$Y$15:$Z$65,2,FALSE)*$B7*$A$2,0)*BA$1</f>
        <v>0</v>
      </c>
      <c r="BC7" s="94">
        <f ca="1">IF(ISNA(BC$3),0,ROUND(INDEX(旅遊不便費率!$B$5:$AE$184,$A7,BC$3)*$A$3,0))</f>
        <v>0</v>
      </c>
      <c r="BD7" s="94">
        <f ca="1">IF(ISNA(BD$3),0,ROUND(INDEX(旅遊不便費率!$B$5:$AE$184,$A7,BD$3)*$A$3,0))</f>
        <v>0</v>
      </c>
      <c r="BE7" s="94">
        <f ca="1">IF(ISNA(BE$3),0,ROUND(INDEX(旅遊不便費率!$B$5:$AE$184,$A7,BE$3)*$A$3,0))</f>
        <v>0</v>
      </c>
      <c r="BF7" s="95">
        <f t="shared" ca="1" si="6"/>
        <v>157</v>
      </c>
      <c r="BG7" s="93">
        <f ca="1">ROUND(VLOOKUP(BG$3,費率表彙總!$W$16:$X$116,2,FALSE)*$B7*$A$2,0)*BI$1</f>
        <v>157</v>
      </c>
      <c r="BH7" s="94">
        <f ca="1">+ROUND(VLOOKUP(BG$3,費率表彙總!$W$16:$X$116,2,FALSE)*$B7*$A$2,0)*BI$1</f>
        <v>157</v>
      </c>
      <c r="BI7" s="94">
        <f t="shared" ca="1" si="22"/>
        <v>157</v>
      </c>
      <c r="BJ7" s="94">
        <f ca="1">ROUND(VLOOKUP(BJ$3,費率表彙總!$Y$15:$Z$65,2,FALSE)*$B7*$A$2,0)*BI$1</f>
        <v>0</v>
      </c>
      <c r="BK7" s="94">
        <f ca="1">IF(ISNA(BK$3),0,ROUND(INDEX(旅遊不便費率!$B$5:$AE$184,$A7,BK$3)*$A$3,0))</f>
        <v>0</v>
      </c>
      <c r="BL7" s="94">
        <f ca="1">IF(ISNA(BL$3),0,ROUND(INDEX(旅遊不便費率!$B$5:$AE$184,$A7,BL$3)*$A$3,0))</f>
        <v>0</v>
      </c>
      <c r="BM7" s="94">
        <f ca="1">IF(ISNA(BM$3),0,ROUND(INDEX(旅遊不便費率!$B$5:$AE$184,$A7,BM$3)*$A$3,0))</f>
        <v>0</v>
      </c>
      <c r="BN7" s="95">
        <f t="shared" ca="1" si="7"/>
        <v>157</v>
      </c>
      <c r="BO7" s="93">
        <f ca="1">ROUND(VLOOKUP(BO$3,費率表彙總!$W$16:$X$116,2,FALSE)*$B7*$A$2,0)*BQ$1</f>
        <v>157</v>
      </c>
      <c r="BP7" s="94">
        <f ca="1">+ROUND(VLOOKUP(BO$3,費率表彙總!$W$16:$X$116,2,FALSE)*$B7*$A$2,0)*BQ$1</f>
        <v>157</v>
      </c>
      <c r="BQ7" s="94">
        <f t="shared" ca="1" si="23"/>
        <v>157</v>
      </c>
      <c r="BR7" s="94">
        <f ca="1">ROUND(VLOOKUP(BR$3,費率表彙總!$Y$15:$Z$65,2,FALSE)*$B7*$A$2,0)*BQ$1</f>
        <v>0</v>
      </c>
      <c r="BS7" s="94">
        <f ca="1">IF(ISNA(BS$3),0,ROUND(INDEX(旅遊不便費率!$B$5:$AE$184,$A7,BS$3)*$A$3,0))</f>
        <v>0</v>
      </c>
      <c r="BT7" s="94">
        <f ca="1">IF(ISNA(BT$3),0,ROUND(INDEX(旅遊不便費率!$B$5:$AE$184,$A7,BT$3)*$A$3,0))</f>
        <v>0</v>
      </c>
      <c r="BU7" s="94">
        <f ca="1">IF(ISNA(BU$3),0,ROUND(INDEX(旅遊不便費率!$B$5:$AE$184,$A7,BU$3)*$A$3,0))</f>
        <v>0</v>
      </c>
      <c r="BV7" s="95">
        <f t="shared" ca="1" si="8"/>
        <v>157</v>
      </c>
      <c r="BW7" s="93">
        <f ca="1">ROUND(VLOOKUP(BW$3,費率表彙總!$W$16:$X$116,2,FALSE)*$B7*$A$2,0)*BY$1</f>
        <v>157</v>
      </c>
      <c r="BX7" s="94">
        <f ca="1">+ROUND(VLOOKUP(BW$3,費率表彙總!$W$16:$X$116,2,FALSE)*$B7*$A$2,0)*BY$1</f>
        <v>157</v>
      </c>
      <c r="BY7" s="94">
        <f t="shared" ca="1" si="24"/>
        <v>157</v>
      </c>
      <c r="BZ7" s="94">
        <f ca="1">ROUND(VLOOKUP(BZ$3,費率表彙總!$Y$15:$Z$65,2,FALSE)*$B7*$A$2,0)*BY$1</f>
        <v>92</v>
      </c>
      <c r="CA7" s="94">
        <f ca="1">IF(ISNA(CA$3),0,ROUND(INDEX(旅遊不便費率!$B$5:$AE$184,$A7,CA$3)*$A$3,0))</f>
        <v>0</v>
      </c>
      <c r="CB7" s="94">
        <f ca="1">IF(ISNA(CB$3),0,ROUND(INDEX(旅遊不便費率!$B$5:$AE$184,$A7,CB$3)*$A$3,0))</f>
        <v>0</v>
      </c>
      <c r="CC7" s="94">
        <f ca="1">IF(ISNA(CC$3),0,ROUND(INDEX(旅遊不便費率!$B$5:$AE$184,$A7,CC$3)*$A$3,0))</f>
        <v>0</v>
      </c>
      <c r="CD7" s="95">
        <f t="shared" ca="1" si="9"/>
        <v>249</v>
      </c>
      <c r="CE7" s="93">
        <f ca="1">ROUND(VLOOKUP(CE$3,費率表彙總!$W$16:$X$116,2,FALSE)*$B7*$A$2,0)*CG$1</f>
        <v>314</v>
      </c>
      <c r="CF7" s="94">
        <f ca="1">+ROUND(VLOOKUP(CE$3,費率表彙總!$W$16:$X$116,2,FALSE)*$B7*$A$2,0)*CG$1</f>
        <v>314</v>
      </c>
      <c r="CG7" s="94">
        <f t="shared" ca="1" si="25"/>
        <v>314</v>
      </c>
      <c r="CH7" s="94">
        <f ca="1">ROUND(VLOOKUP(CH$3,費率表彙總!$Y$15:$Z$65,2,FALSE)*$B7*$A$2,0)*CG$1</f>
        <v>184</v>
      </c>
      <c r="CI7" s="94">
        <f ca="1">IF(ISNA(CI$3),0,ROUND(INDEX(旅遊不便費率!$B$5:$AE$184,$A7,CI$3)*$A$3,0))</f>
        <v>0</v>
      </c>
      <c r="CJ7" s="94">
        <f ca="1">IF(ISNA(CJ$3),0,ROUND(INDEX(旅遊不便費率!$B$5:$AE$184,$A7,CJ$3)*$A$3,0))</f>
        <v>0</v>
      </c>
      <c r="CK7" s="94">
        <f ca="1">IF(ISNA(CK$3),0,ROUND(INDEX(旅遊不便費率!$B$5:$AE$184,$A7,CK$3)*$A$3,0))</f>
        <v>0</v>
      </c>
      <c r="CL7" s="95">
        <f t="shared" ca="1" si="10"/>
        <v>498</v>
      </c>
      <c r="CM7" s="93">
        <f ca="1">ROUND(VLOOKUP(CM$3,費率表彙總!$W$16:$X$116,2,FALSE)*$B7*$A$2,0)*CO$1</f>
        <v>166</v>
      </c>
      <c r="CN7" s="94">
        <f ca="1">+ROUND(VLOOKUP(CM$3,費率表彙總!$W$16:$X$116,2,FALSE)*$B7*$A$2,0)*CO$1</f>
        <v>166</v>
      </c>
      <c r="CO7" s="94">
        <f t="shared" ca="1" si="26"/>
        <v>166</v>
      </c>
      <c r="CP7" s="94">
        <f ca="1">ROUND(VLOOKUP(CP$3,費率表彙總!$Y$15:$Z$65,2,FALSE)*$B7*$A$2,0)*CO$1</f>
        <v>96</v>
      </c>
      <c r="CQ7" s="94">
        <f ca="1">IF(ISNA(CQ$3),0,ROUND(INDEX(旅遊不便費率!$B$5:$AE$184,$A7,CQ$3)*$A$3,0))</f>
        <v>0</v>
      </c>
      <c r="CR7" s="94">
        <f ca="1">IF(ISNA(CR$3),0,ROUND(INDEX(旅遊不便費率!$B$5:$AE$184,$A7,CR$3)*$A$3,0))</f>
        <v>0</v>
      </c>
      <c r="CS7" s="94">
        <f ca="1">IF(ISNA(CS$3),0,ROUND(INDEX(旅遊不便費率!$B$5:$AE$184,$A7,CS$3)*$A$3,0))</f>
        <v>0</v>
      </c>
      <c r="CT7" s="95">
        <f t="shared" ca="1" si="11"/>
        <v>262</v>
      </c>
      <c r="CU7" s="93">
        <f ca="1">ROUND(VLOOKUP(CU$3,費率表彙總!$W$16:$X$116,2,FALSE)*$B7*$A$2,0)*CW$1</f>
        <v>166</v>
      </c>
      <c r="CV7" s="94">
        <f ca="1">+ROUND(VLOOKUP(CU$3,費率表彙總!$W$16:$X$116,2,FALSE)*$B7*$A$2,0)*CW$1</f>
        <v>166</v>
      </c>
      <c r="CW7" s="94">
        <f t="shared" ca="1" si="27"/>
        <v>166</v>
      </c>
      <c r="CX7" s="94">
        <f ca="1">ROUND(VLOOKUP(CX$3,費率表彙總!$Y$15:$Z$65,2,FALSE)*$B7*$A$2,0)*CW$1</f>
        <v>96</v>
      </c>
      <c r="CY7" s="94">
        <f ca="1">IF(ISNA(CY$3),0,ROUND(INDEX(旅遊不便費率!$B$5:$AE$184,$A7,CY$3)*$A$3,0))</f>
        <v>0</v>
      </c>
      <c r="CZ7" s="94">
        <f ca="1">IF(ISNA(CZ$3),0,ROUND(INDEX(旅遊不便費率!$B$5:$AE$184,$A7,CZ$3)*$A$3,0))</f>
        <v>0</v>
      </c>
      <c r="DA7" s="94">
        <f ca="1">IF(ISNA(DA$3),0,ROUND(INDEX(旅遊不便費率!$B$5:$AE$184,$A7,DA$3)*$A$3,0))</f>
        <v>0</v>
      </c>
      <c r="DB7" s="95">
        <f t="shared" ca="1" si="12"/>
        <v>262</v>
      </c>
      <c r="DC7" s="93">
        <f ca="1">ROUND(VLOOKUP(DC$3,費率表彙總!$W$16:$X$116,2,FALSE)*$B7*$A$2,0)*DE$1</f>
        <v>166</v>
      </c>
      <c r="DD7" s="94">
        <f ca="1">+ROUND(VLOOKUP(DC$3,費率表彙總!$W$16:$X$116,2,FALSE)*$B7*$A$2,0)*DE$1</f>
        <v>166</v>
      </c>
      <c r="DE7" s="94">
        <f t="shared" ca="1" si="28"/>
        <v>166</v>
      </c>
      <c r="DF7" s="94">
        <f ca="1">ROUND(VLOOKUP(DF$3,費率表彙總!$Y$15:$Z$65,2,FALSE)*$B7*$A$2,0)*DE$1</f>
        <v>96</v>
      </c>
      <c r="DG7" s="94">
        <f ca="1">IF(ISNA(DG$3),0,ROUND(INDEX(旅遊不便費率!$B$5:$AE$184,$A7,DG$3)*$A$3,0))</f>
        <v>0</v>
      </c>
      <c r="DH7" s="94">
        <f ca="1">IF(ISNA(DH$3),0,ROUND(INDEX(旅遊不便費率!$B$5:$AE$184,$A7,DH$3)*$A$3,0))</f>
        <v>0</v>
      </c>
      <c r="DI7" s="94">
        <f ca="1">IF(ISNA(DI$3),0,ROUND(INDEX(旅遊不便費率!$B$5:$AE$184,$A7,DI$3)*$A$3,0))</f>
        <v>0</v>
      </c>
      <c r="DJ7" s="95">
        <f t="shared" ca="1" si="13"/>
        <v>262</v>
      </c>
      <c r="DK7" s="93">
        <f ca="1">ROUND(VLOOKUP(DK$3,費率表彙總!$W$16:$X$116,2,FALSE)*$B7*$A$2,0)*DM$1</f>
        <v>314</v>
      </c>
      <c r="DL7" s="94">
        <f ca="1">+ROUND(VLOOKUP(DK$3,費率表彙總!$W$16:$X$116,2,FALSE)*$B7*$A$2,0)*DM$1</f>
        <v>314</v>
      </c>
      <c r="DM7" s="94">
        <f t="shared" ca="1" si="29"/>
        <v>314</v>
      </c>
      <c r="DN7" s="94">
        <f ca="1">ROUND(VLOOKUP(DN$3,費率表彙總!$Y$15:$Z$65,2,FALSE)*$B7*$A$2,0)*DM$1</f>
        <v>184</v>
      </c>
      <c r="DO7" s="94">
        <f ca="1">IF(ISNA(DO$3),0,ROUND(INDEX(旅遊不便費率!$B$5:$AE$184,$A7,DO$3)*$A$3,0))</f>
        <v>0</v>
      </c>
      <c r="DP7" s="94">
        <f ca="1">IF(ISNA(DP$3),0,ROUND(INDEX(旅遊不便費率!$B$5:$AE$184,$A7,DP$3)*$A$3,0))</f>
        <v>0</v>
      </c>
      <c r="DQ7" s="94">
        <f ca="1">IF(ISNA(DQ$3),0,ROUND(INDEX(旅遊不便費率!$B$5:$AE$184,$A7,DQ$3)*$A$3,0))</f>
        <v>0</v>
      </c>
      <c r="DR7" s="95">
        <f t="shared" ca="1" si="14"/>
        <v>498</v>
      </c>
    </row>
    <row r="8" spans="1:122">
      <c r="A8" s="83">
        <f>+旅綜險簡易版費率表!A15</f>
        <v>4</v>
      </c>
      <c r="B8" s="104">
        <f>VLOOKUP(A8,費率表彙總!$A$4:$B$183,2,FALSE)</f>
        <v>0.13200000000000001</v>
      </c>
      <c r="C8" s="93">
        <f ca="1">ROUND(VLOOKUP(C$3,費率表彙總!$W$16:$X$116,2,FALSE)*$B8*$A$2,0)*E$1</f>
        <v>216</v>
      </c>
      <c r="D8" s="94">
        <f ca="1">+ROUND(VLOOKUP(C$3,費率表彙總!$W$16:$X$116,2,FALSE)*$B8*$A$2,0)*E$1</f>
        <v>216</v>
      </c>
      <c r="E8" s="94">
        <f t="shared" ca="1" si="15"/>
        <v>216</v>
      </c>
      <c r="F8" s="94">
        <f ca="1">ROUND(VLOOKUP(F$3,費率表彙總!$Y$15:$Z$65,2,FALSE)*$B8*$A$2,0)*E$1</f>
        <v>126</v>
      </c>
      <c r="G8" s="94">
        <f ca="1">IF(ISNA(G$3),0,ROUND(INDEX(旅遊不便費率!$B$5:$AE$184,$A8,G$3)*$A$3,0))</f>
        <v>0</v>
      </c>
      <c r="H8" s="94">
        <f ca="1">IF(ISNA(H$3),0,ROUND(INDEX(旅遊不便費率!$B$5:$AE$184,$A8,H$3)*$A$3,0))</f>
        <v>0</v>
      </c>
      <c r="I8" s="94">
        <f ca="1">IF(ISNA(I$3),0,ROUND(INDEX(旅遊不便費率!$B$5:$AE$184,$A8,I$3)*$A$3,0))</f>
        <v>0</v>
      </c>
      <c r="J8" s="95">
        <f t="shared" ca="1" si="0"/>
        <v>342</v>
      </c>
      <c r="K8" s="93">
        <f ca="1">ROUND(VLOOKUP(K$3,費率表彙總!$W$16:$X$116,2,FALSE)*$B8*$A$2,0)*M$1</f>
        <v>216</v>
      </c>
      <c r="L8" s="94">
        <f ca="1">+ROUND(VLOOKUP(K$3,費率表彙總!$W$16:$X$116,2,FALSE)*$B8*$A$2,0)*M$1</f>
        <v>216</v>
      </c>
      <c r="M8" s="94">
        <f t="shared" ca="1" si="16"/>
        <v>216</v>
      </c>
      <c r="N8" s="94">
        <f ca="1">ROUND(VLOOKUP(N$3,費率表彙總!$Y$15:$Z$65,2,FALSE)*$B8*$A$2,0)*M$1</f>
        <v>0</v>
      </c>
      <c r="O8" s="94">
        <f ca="1">IF(ISNA(O$3),0,ROUND(INDEX(旅遊不便費率!$B$5:$AE$184,$A8,O$3)*$A$3,0))</f>
        <v>0</v>
      </c>
      <c r="P8" s="94">
        <f ca="1">IF(ISNA(P$3),0,ROUND(INDEX(旅遊不便費率!$B$5:$AE$184,$A8,P$3)*$A$3,0))</f>
        <v>0</v>
      </c>
      <c r="Q8" s="94">
        <f ca="1">IF(ISNA(Q$3),0,ROUND(INDEX(旅遊不便費率!$B$5:$AE$184,$A8,Q$3)*$A$3,0))</f>
        <v>0</v>
      </c>
      <c r="R8" s="95">
        <f t="shared" ca="1" si="1"/>
        <v>216</v>
      </c>
      <c r="S8" s="93">
        <f ca="1">ROUND(VLOOKUP(S$3,費率表彙總!$W$16:$X$116,2,FALSE)*$B8*$A$2,0)*U$1</f>
        <v>412</v>
      </c>
      <c r="T8" s="94">
        <f ca="1">+ROUND(VLOOKUP(S$3,費率表彙總!$W$16:$X$116,2,FALSE)*$B8*$A$2,0)*U$1</f>
        <v>412</v>
      </c>
      <c r="U8" s="94">
        <f t="shared" ca="1" si="17"/>
        <v>412</v>
      </c>
      <c r="V8" s="94">
        <f ca="1">ROUND(VLOOKUP(V$3,費率表彙總!$Y$15:$Z$65,2,FALSE)*$B8*$A$2,0)*U$1</f>
        <v>240</v>
      </c>
      <c r="W8" s="94">
        <f ca="1">IF(ISNA(W$3),0,ROUND(INDEX(旅遊不便費率!$B$5:$AE$184,$A8,W$3)*$A$3,0))</f>
        <v>0</v>
      </c>
      <c r="X8" s="94">
        <f ca="1">IF(ISNA(X$3),0,ROUND(INDEX(旅遊不便費率!$B$5:$AE$184,$A8,X$3)*$A$3,0))</f>
        <v>0</v>
      </c>
      <c r="Y8" s="94">
        <f ca="1">IF(ISNA(Y$3),0,ROUND(INDEX(旅遊不便費率!$B$5:$AE$184,$A8,Y$3)*$A$3,0))</f>
        <v>0</v>
      </c>
      <c r="Z8" s="95">
        <f t="shared" ca="1" si="2"/>
        <v>652</v>
      </c>
      <c r="AA8" s="93">
        <f ca="1">ROUND(VLOOKUP(AA$3,費率表彙總!$W$16:$X$116,2,FALSE)*$B8*$A$2,0)*AC$1</f>
        <v>412</v>
      </c>
      <c r="AB8" s="94">
        <f ca="1">+ROUND(VLOOKUP(AA$3,費率表彙總!$W$16:$X$116,2,FALSE)*$B8*$A$2,0)*AC$1</f>
        <v>412</v>
      </c>
      <c r="AC8" s="94">
        <f t="shared" ca="1" si="18"/>
        <v>412</v>
      </c>
      <c r="AD8" s="94">
        <f ca="1">ROUND(VLOOKUP(AD$3,費率表彙總!$Y$15:$Z$65,2,FALSE)*$B8*$A$2,0)*AC$1</f>
        <v>126</v>
      </c>
      <c r="AE8" s="94">
        <f ca="1">IF(ISNA(AE$3),0,ROUND(INDEX(旅遊不便費率!$B$5:$AE$184,$A8,AE$3)*$A$3,0))</f>
        <v>0</v>
      </c>
      <c r="AF8" s="94">
        <f ca="1">IF(ISNA(AF$3),0,ROUND(INDEX(旅遊不便費率!$B$5:$AE$184,$A8,AF$3)*$A$3,0))</f>
        <v>0</v>
      </c>
      <c r="AG8" s="94">
        <f ca="1">IF(ISNA(AG$3),0,ROUND(INDEX(旅遊不便費率!$B$5:$AE$184,$A8,AG$3)*$A$3,0))</f>
        <v>0</v>
      </c>
      <c r="AH8" s="95">
        <f t="shared" ca="1" si="3"/>
        <v>538</v>
      </c>
      <c r="AI8" s="93">
        <f ca="1">ROUND(VLOOKUP(AI$3,費率表彙總!$W$16:$X$116,2,FALSE)*$B8*$A$2,0)*AK$1</f>
        <v>412</v>
      </c>
      <c r="AJ8" s="94">
        <f ca="1">+ROUND(VLOOKUP(AI$3,費率表彙總!$W$16:$X$116,2,FALSE)*$B8*$A$2,0)*AK$1</f>
        <v>412</v>
      </c>
      <c r="AK8" s="94">
        <f t="shared" ca="1" si="19"/>
        <v>412</v>
      </c>
      <c r="AL8" s="94">
        <f ca="1">ROUND(VLOOKUP(AL$3,費率表彙總!$Y$15:$Z$65,2,FALSE)*$B8*$A$2,0)*AK$1</f>
        <v>0</v>
      </c>
      <c r="AM8" s="94">
        <f ca="1">IF(ISNA(AM$3),0,ROUND(INDEX(旅遊不便費率!$B$5:$AE$184,$A8,AM$3)*$A$3,0))</f>
        <v>0</v>
      </c>
      <c r="AN8" s="94">
        <f ca="1">IF(ISNA(AN$3),0,ROUND(INDEX(旅遊不便費率!$B$5:$AE$184,$A8,AN$3)*$A$3,0))</f>
        <v>0</v>
      </c>
      <c r="AO8" s="94">
        <f ca="1">IF(ISNA(AO$3),0,ROUND(INDEX(旅遊不便費率!$B$5:$AE$184,$A8,AO$3)*$A$3,0))</f>
        <v>0</v>
      </c>
      <c r="AP8" s="95">
        <f t="shared" ca="1" si="4"/>
        <v>412</v>
      </c>
      <c r="AQ8" s="93">
        <f ca="1">ROUND(VLOOKUP(AQ$3,費率表彙總!$W$16:$X$116,2,FALSE)*$B8*$A$2,0)*AS$1</f>
        <v>108</v>
      </c>
      <c r="AR8" s="94">
        <f ca="1">+ROUND(VLOOKUP(AQ$3,費率表彙總!$W$16:$X$116,2,FALSE)*$B8*$A$2,0)*AS$1</f>
        <v>108</v>
      </c>
      <c r="AS8" s="94">
        <f t="shared" ca="1" si="20"/>
        <v>108</v>
      </c>
      <c r="AT8" s="94">
        <f ca="1">ROUND(VLOOKUP(AT$3,費率表彙總!$Y$15:$Z$65,2,FALSE)*$B8*$A$2,0)*AS$1</f>
        <v>63</v>
      </c>
      <c r="AU8" s="94">
        <f ca="1">IF(ISNA(AU$3),0,ROUND(INDEX(旅遊不便費率!$B$5:$AE$184,$A8,AU$3)*$A$3,0))</f>
        <v>0</v>
      </c>
      <c r="AV8" s="94">
        <f ca="1">IF(ISNA(AV$3),0,ROUND(INDEX(旅遊不便費率!$B$5:$AE$184,$A8,AV$3)*$A$3,0))</f>
        <v>0</v>
      </c>
      <c r="AW8" s="94">
        <f ca="1">IF(ISNA(AW$3),0,ROUND(INDEX(旅遊不便費率!$B$5:$AE$184,$A8,AW$3)*$A$3,0))</f>
        <v>0</v>
      </c>
      <c r="AX8" s="95">
        <f t="shared" ca="1" si="5"/>
        <v>171</v>
      </c>
      <c r="AY8" s="93">
        <f ca="1">ROUND(VLOOKUP(AY$3,費率表彙總!$W$16:$X$116,2,FALSE)*$B8*$A$2,0)*BA$1</f>
        <v>206</v>
      </c>
      <c r="AZ8" s="94">
        <f ca="1">+ROUND(VLOOKUP(AY$3,費率表彙總!$W$16:$X$116,2,FALSE)*$B8*$A$2,0)*BA$1</f>
        <v>206</v>
      </c>
      <c r="BA8" s="94">
        <f t="shared" ca="1" si="21"/>
        <v>206</v>
      </c>
      <c r="BB8" s="94">
        <f ca="1">ROUND(VLOOKUP(BB$3,費率表彙總!$Y$15:$Z$65,2,FALSE)*$B8*$A$2,0)*BA$1</f>
        <v>0</v>
      </c>
      <c r="BC8" s="94">
        <f ca="1">IF(ISNA(BC$3),0,ROUND(INDEX(旅遊不便費率!$B$5:$AE$184,$A8,BC$3)*$A$3,0))</f>
        <v>0</v>
      </c>
      <c r="BD8" s="94">
        <f ca="1">IF(ISNA(BD$3),0,ROUND(INDEX(旅遊不便費率!$B$5:$AE$184,$A8,BD$3)*$A$3,0))</f>
        <v>0</v>
      </c>
      <c r="BE8" s="94">
        <f ca="1">IF(ISNA(BE$3),0,ROUND(INDEX(旅遊不便費率!$B$5:$AE$184,$A8,BE$3)*$A$3,0))</f>
        <v>0</v>
      </c>
      <c r="BF8" s="95">
        <f t="shared" ca="1" si="6"/>
        <v>206</v>
      </c>
      <c r="BG8" s="93">
        <f ca="1">ROUND(VLOOKUP(BG$3,費率表彙總!$W$16:$X$116,2,FALSE)*$B8*$A$2,0)*BI$1</f>
        <v>206</v>
      </c>
      <c r="BH8" s="94">
        <f ca="1">+ROUND(VLOOKUP(BG$3,費率表彙總!$W$16:$X$116,2,FALSE)*$B8*$A$2,0)*BI$1</f>
        <v>206</v>
      </c>
      <c r="BI8" s="94">
        <f t="shared" ca="1" si="22"/>
        <v>206</v>
      </c>
      <c r="BJ8" s="94">
        <f ca="1">ROUND(VLOOKUP(BJ$3,費率表彙總!$Y$15:$Z$65,2,FALSE)*$B8*$A$2,0)*BI$1</f>
        <v>0</v>
      </c>
      <c r="BK8" s="94">
        <f ca="1">IF(ISNA(BK$3),0,ROUND(INDEX(旅遊不便費率!$B$5:$AE$184,$A8,BK$3)*$A$3,0))</f>
        <v>0</v>
      </c>
      <c r="BL8" s="94">
        <f ca="1">IF(ISNA(BL$3),0,ROUND(INDEX(旅遊不便費率!$B$5:$AE$184,$A8,BL$3)*$A$3,0))</f>
        <v>0</v>
      </c>
      <c r="BM8" s="94">
        <f ca="1">IF(ISNA(BM$3),0,ROUND(INDEX(旅遊不便費率!$B$5:$AE$184,$A8,BM$3)*$A$3,0))</f>
        <v>0</v>
      </c>
      <c r="BN8" s="95">
        <f t="shared" ca="1" si="7"/>
        <v>206</v>
      </c>
      <c r="BO8" s="93">
        <f ca="1">ROUND(VLOOKUP(BO$3,費率表彙總!$W$16:$X$116,2,FALSE)*$B8*$A$2,0)*BQ$1</f>
        <v>206</v>
      </c>
      <c r="BP8" s="94">
        <f ca="1">+ROUND(VLOOKUP(BO$3,費率表彙總!$W$16:$X$116,2,FALSE)*$B8*$A$2,0)*BQ$1</f>
        <v>206</v>
      </c>
      <c r="BQ8" s="94">
        <f t="shared" ca="1" si="23"/>
        <v>206</v>
      </c>
      <c r="BR8" s="94">
        <f ca="1">ROUND(VLOOKUP(BR$3,費率表彙總!$Y$15:$Z$65,2,FALSE)*$B8*$A$2,0)*BQ$1</f>
        <v>0</v>
      </c>
      <c r="BS8" s="94">
        <f ca="1">IF(ISNA(BS$3),0,ROUND(INDEX(旅遊不便費率!$B$5:$AE$184,$A8,BS$3)*$A$3,0))</f>
        <v>0</v>
      </c>
      <c r="BT8" s="94">
        <f ca="1">IF(ISNA(BT$3),0,ROUND(INDEX(旅遊不便費率!$B$5:$AE$184,$A8,BT$3)*$A$3,0))</f>
        <v>0</v>
      </c>
      <c r="BU8" s="94">
        <f ca="1">IF(ISNA(BU$3),0,ROUND(INDEX(旅遊不便費率!$B$5:$AE$184,$A8,BU$3)*$A$3,0))</f>
        <v>0</v>
      </c>
      <c r="BV8" s="95">
        <f t="shared" ca="1" si="8"/>
        <v>206</v>
      </c>
      <c r="BW8" s="93">
        <f ca="1">ROUND(VLOOKUP(BW$3,費率表彙總!$W$16:$X$116,2,FALSE)*$B8*$A$2,0)*BY$1</f>
        <v>206</v>
      </c>
      <c r="BX8" s="94">
        <f ca="1">+ROUND(VLOOKUP(BW$3,費率表彙總!$W$16:$X$116,2,FALSE)*$B8*$A$2,0)*BY$1</f>
        <v>206</v>
      </c>
      <c r="BY8" s="94">
        <f t="shared" ca="1" si="24"/>
        <v>206</v>
      </c>
      <c r="BZ8" s="94">
        <f ca="1">ROUND(VLOOKUP(BZ$3,費率表彙總!$Y$15:$Z$65,2,FALSE)*$B8*$A$2,0)*BY$1</f>
        <v>120</v>
      </c>
      <c r="CA8" s="94">
        <f ca="1">IF(ISNA(CA$3),0,ROUND(INDEX(旅遊不便費率!$B$5:$AE$184,$A8,CA$3)*$A$3,0))</f>
        <v>0</v>
      </c>
      <c r="CB8" s="94">
        <f ca="1">IF(ISNA(CB$3),0,ROUND(INDEX(旅遊不便費率!$B$5:$AE$184,$A8,CB$3)*$A$3,0))</f>
        <v>0</v>
      </c>
      <c r="CC8" s="94">
        <f ca="1">IF(ISNA(CC$3),0,ROUND(INDEX(旅遊不便費率!$B$5:$AE$184,$A8,CC$3)*$A$3,0))</f>
        <v>0</v>
      </c>
      <c r="CD8" s="95">
        <f t="shared" ca="1" si="9"/>
        <v>326</v>
      </c>
      <c r="CE8" s="93">
        <f ca="1">ROUND(VLOOKUP(CE$3,費率表彙總!$W$16:$X$116,2,FALSE)*$B8*$A$2,0)*CG$1</f>
        <v>412</v>
      </c>
      <c r="CF8" s="94">
        <f ca="1">+ROUND(VLOOKUP(CE$3,費率表彙總!$W$16:$X$116,2,FALSE)*$B8*$A$2,0)*CG$1</f>
        <v>412</v>
      </c>
      <c r="CG8" s="94">
        <f t="shared" ca="1" si="25"/>
        <v>412</v>
      </c>
      <c r="CH8" s="94">
        <f ca="1">ROUND(VLOOKUP(CH$3,費率表彙總!$Y$15:$Z$65,2,FALSE)*$B8*$A$2,0)*CG$1</f>
        <v>240</v>
      </c>
      <c r="CI8" s="94">
        <f ca="1">IF(ISNA(CI$3),0,ROUND(INDEX(旅遊不便費率!$B$5:$AE$184,$A8,CI$3)*$A$3,0))</f>
        <v>0</v>
      </c>
      <c r="CJ8" s="94">
        <f ca="1">IF(ISNA(CJ$3),0,ROUND(INDEX(旅遊不便費率!$B$5:$AE$184,$A8,CJ$3)*$A$3,0))</f>
        <v>0</v>
      </c>
      <c r="CK8" s="94">
        <f ca="1">IF(ISNA(CK$3),0,ROUND(INDEX(旅遊不便費率!$B$5:$AE$184,$A8,CK$3)*$A$3,0))</f>
        <v>0</v>
      </c>
      <c r="CL8" s="95">
        <f t="shared" ca="1" si="10"/>
        <v>652</v>
      </c>
      <c r="CM8" s="93">
        <f ca="1">ROUND(VLOOKUP(CM$3,費率表彙總!$W$16:$X$116,2,FALSE)*$B8*$A$2,0)*CO$1</f>
        <v>216</v>
      </c>
      <c r="CN8" s="94">
        <f ca="1">+ROUND(VLOOKUP(CM$3,費率表彙總!$W$16:$X$116,2,FALSE)*$B8*$A$2,0)*CO$1</f>
        <v>216</v>
      </c>
      <c r="CO8" s="94">
        <f t="shared" ca="1" si="26"/>
        <v>216</v>
      </c>
      <c r="CP8" s="94">
        <f ca="1">ROUND(VLOOKUP(CP$3,費率表彙總!$Y$15:$Z$65,2,FALSE)*$B8*$A$2,0)*CO$1</f>
        <v>126</v>
      </c>
      <c r="CQ8" s="94">
        <f ca="1">IF(ISNA(CQ$3),0,ROUND(INDEX(旅遊不便費率!$B$5:$AE$184,$A8,CQ$3)*$A$3,0))</f>
        <v>0</v>
      </c>
      <c r="CR8" s="94">
        <f ca="1">IF(ISNA(CR$3),0,ROUND(INDEX(旅遊不便費率!$B$5:$AE$184,$A8,CR$3)*$A$3,0))</f>
        <v>0</v>
      </c>
      <c r="CS8" s="94">
        <f ca="1">IF(ISNA(CS$3),0,ROUND(INDEX(旅遊不便費率!$B$5:$AE$184,$A8,CS$3)*$A$3,0))</f>
        <v>0</v>
      </c>
      <c r="CT8" s="95">
        <f t="shared" ca="1" si="11"/>
        <v>342</v>
      </c>
      <c r="CU8" s="93">
        <f ca="1">ROUND(VLOOKUP(CU$3,費率表彙總!$W$16:$X$116,2,FALSE)*$B8*$A$2,0)*CW$1</f>
        <v>216</v>
      </c>
      <c r="CV8" s="94">
        <f ca="1">+ROUND(VLOOKUP(CU$3,費率表彙總!$W$16:$X$116,2,FALSE)*$B8*$A$2,0)*CW$1</f>
        <v>216</v>
      </c>
      <c r="CW8" s="94">
        <f t="shared" ca="1" si="27"/>
        <v>216</v>
      </c>
      <c r="CX8" s="94">
        <f ca="1">ROUND(VLOOKUP(CX$3,費率表彙總!$Y$15:$Z$65,2,FALSE)*$B8*$A$2,0)*CW$1</f>
        <v>126</v>
      </c>
      <c r="CY8" s="94">
        <f ca="1">IF(ISNA(CY$3),0,ROUND(INDEX(旅遊不便費率!$B$5:$AE$184,$A8,CY$3)*$A$3,0))</f>
        <v>0</v>
      </c>
      <c r="CZ8" s="94">
        <f ca="1">IF(ISNA(CZ$3),0,ROUND(INDEX(旅遊不便費率!$B$5:$AE$184,$A8,CZ$3)*$A$3,0))</f>
        <v>0</v>
      </c>
      <c r="DA8" s="94">
        <f ca="1">IF(ISNA(DA$3),0,ROUND(INDEX(旅遊不便費率!$B$5:$AE$184,$A8,DA$3)*$A$3,0))</f>
        <v>0</v>
      </c>
      <c r="DB8" s="95">
        <f t="shared" ca="1" si="12"/>
        <v>342</v>
      </c>
      <c r="DC8" s="93">
        <f ca="1">ROUND(VLOOKUP(DC$3,費率表彙總!$W$16:$X$116,2,FALSE)*$B8*$A$2,0)*DE$1</f>
        <v>216</v>
      </c>
      <c r="DD8" s="94">
        <f ca="1">+ROUND(VLOOKUP(DC$3,費率表彙總!$W$16:$X$116,2,FALSE)*$B8*$A$2,0)*DE$1</f>
        <v>216</v>
      </c>
      <c r="DE8" s="94">
        <f t="shared" ca="1" si="28"/>
        <v>216</v>
      </c>
      <c r="DF8" s="94">
        <f ca="1">ROUND(VLOOKUP(DF$3,費率表彙總!$Y$15:$Z$65,2,FALSE)*$B8*$A$2,0)*DE$1</f>
        <v>126</v>
      </c>
      <c r="DG8" s="94">
        <f ca="1">IF(ISNA(DG$3),0,ROUND(INDEX(旅遊不便費率!$B$5:$AE$184,$A8,DG$3)*$A$3,0))</f>
        <v>0</v>
      </c>
      <c r="DH8" s="94">
        <f ca="1">IF(ISNA(DH$3),0,ROUND(INDEX(旅遊不便費率!$B$5:$AE$184,$A8,DH$3)*$A$3,0))</f>
        <v>0</v>
      </c>
      <c r="DI8" s="94">
        <f ca="1">IF(ISNA(DI$3),0,ROUND(INDEX(旅遊不便費率!$B$5:$AE$184,$A8,DI$3)*$A$3,0))</f>
        <v>0</v>
      </c>
      <c r="DJ8" s="95">
        <f t="shared" ca="1" si="13"/>
        <v>342</v>
      </c>
      <c r="DK8" s="93">
        <f ca="1">ROUND(VLOOKUP(DK$3,費率表彙總!$W$16:$X$116,2,FALSE)*$B8*$A$2,0)*DM$1</f>
        <v>412</v>
      </c>
      <c r="DL8" s="94">
        <f ca="1">+ROUND(VLOOKUP(DK$3,費率表彙總!$W$16:$X$116,2,FALSE)*$B8*$A$2,0)*DM$1</f>
        <v>412</v>
      </c>
      <c r="DM8" s="94">
        <f t="shared" ca="1" si="29"/>
        <v>412</v>
      </c>
      <c r="DN8" s="94">
        <f ca="1">ROUND(VLOOKUP(DN$3,費率表彙總!$Y$15:$Z$65,2,FALSE)*$B8*$A$2,0)*DM$1</f>
        <v>240</v>
      </c>
      <c r="DO8" s="94">
        <f ca="1">IF(ISNA(DO$3),0,ROUND(INDEX(旅遊不便費率!$B$5:$AE$184,$A8,DO$3)*$A$3,0))</f>
        <v>0</v>
      </c>
      <c r="DP8" s="94">
        <f ca="1">IF(ISNA(DP$3),0,ROUND(INDEX(旅遊不便費率!$B$5:$AE$184,$A8,DP$3)*$A$3,0))</f>
        <v>0</v>
      </c>
      <c r="DQ8" s="94">
        <f ca="1">IF(ISNA(DQ$3),0,ROUND(INDEX(旅遊不便費率!$B$5:$AE$184,$A8,DQ$3)*$A$3,0))</f>
        <v>0</v>
      </c>
      <c r="DR8" s="95">
        <f t="shared" ca="1" si="14"/>
        <v>652</v>
      </c>
    </row>
    <row r="9" spans="1:122">
      <c r="A9" s="83">
        <f>+旅綜險簡易版費率表!A16</f>
        <v>5</v>
      </c>
      <c r="B9" s="104">
        <f>VLOOKUP(A9,費率表彙總!$A$4:$B$183,2,FALSE)</f>
        <v>0.16200000000000001</v>
      </c>
      <c r="C9" s="93">
        <f ca="1">ROUND(VLOOKUP(C$3,費率表彙總!$W$16:$X$116,2,FALSE)*$B9*$A$2,0)*E$1</f>
        <v>266</v>
      </c>
      <c r="D9" s="94">
        <f ca="1">+ROUND(VLOOKUP(C$3,費率表彙總!$W$16:$X$116,2,FALSE)*$B9*$A$2,0)*E$1</f>
        <v>266</v>
      </c>
      <c r="E9" s="94">
        <f t="shared" ca="1" si="15"/>
        <v>266</v>
      </c>
      <c r="F9" s="94">
        <f ca="1">ROUND(VLOOKUP(F$3,費率表彙總!$Y$15:$Z$65,2,FALSE)*$B9*$A$2,0)*E$1</f>
        <v>154</v>
      </c>
      <c r="G9" s="94">
        <f ca="1">IF(ISNA(G$3),0,ROUND(INDEX(旅遊不便費率!$B$5:$AE$184,$A9,G$3)*$A$3,0))</f>
        <v>0</v>
      </c>
      <c r="H9" s="94">
        <f ca="1">IF(ISNA(H$3),0,ROUND(INDEX(旅遊不便費率!$B$5:$AE$184,$A9,H$3)*$A$3,0))</f>
        <v>0</v>
      </c>
      <c r="I9" s="94">
        <f ca="1">IF(ISNA(I$3),0,ROUND(INDEX(旅遊不便費率!$B$5:$AE$184,$A9,I$3)*$A$3,0))</f>
        <v>0</v>
      </c>
      <c r="J9" s="95">
        <f t="shared" ca="1" si="0"/>
        <v>420</v>
      </c>
      <c r="K9" s="93">
        <f ca="1">ROUND(VLOOKUP(K$3,費率表彙總!$W$16:$X$116,2,FALSE)*$B9*$A$2,0)*M$1</f>
        <v>266</v>
      </c>
      <c r="L9" s="94">
        <f ca="1">+ROUND(VLOOKUP(K$3,費率表彙總!$W$16:$X$116,2,FALSE)*$B9*$A$2,0)*M$1</f>
        <v>266</v>
      </c>
      <c r="M9" s="94">
        <f t="shared" ca="1" si="16"/>
        <v>266</v>
      </c>
      <c r="N9" s="94">
        <f ca="1">ROUND(VLOOKUP(N$3,費率表彙總!$Y$15:$Z$65,2,FALSE)*$B9*$A$2,0)*M$1</f>
        <v>0</v>
      </c>
      <c r="O9" s="94">
        <f ca="1">IF(ISNA(O$3),0,ROUND(INDEX(旅遊不便費率!$B$5:$AE$184,$A9,O$3)*$A$3,0))</f>
        <v>0</v>
      </c>
      <c r="P9" s="94">
        <f ca="1">IF(ISNA(P$3),0,ROUND(INDEX(旅遊不便費率!$B$5:$AE$184,$A9,P$3)*$A$3,0))</f>
        <v>0</v>
      </c>
      <c r="Q9" s="94">
        <f ca="1">IF(ISNA(Q$3),0,ROUND(INDEX(旅遊不便費率!$B$5:$AE$184,$A9,Q$3)*$A$3,0))</f>
        <v>0</v>
      </c>
      <c r="R9" s="95">
        <f t="shared" ca="1" si="1"/>
        <v>266</v>
      </c>
      <c r="S9" s="93">
        <f ca="1">ROUND(VLOOKUP(S$3,費率表彙總!$W$16:$X$116,2,FALSE)*$B9*$A$2,0)*U$1</f>
        <v>506</v>
      </c>
      <c r="T9" s="94">
        <f ca="1">+ROUND(VLOOKUP(S$3,費率表彙總!$W$16:$X$116,2,FALSE)*$B9*$A$2,0)*U$1</f>
        <v>506</v>
      </c>
      <c r="U9" s="94">
        <f t="shared" ca="1" si="17"/>
        <v>506</v>
      </c>
      <c r="V9" s="94">
        <f ca="1">ROUND(VLOOKUP(V$3,費率表彙總!$Y$15:$Z$65,2,FALSE)*$B9*$A$2,0)*U$1</f>
        <v>296</v>
      </c>
      <c r="W9" s="94">
        <f ca="1">IF(ISNA(W$3),0,ROUND(INDEX(旅遊不便費率!$B$5:$AE$184,$A9,W$3)*$A$3,0))</f>
        <v>0</v>
      </c>
      <c r="X9" s="94">
        <f ca="1">IF(ISNA(X$3),0,ROUND(INDEX(旅遊不便費率!$B$5:$AE$184,$A9,X$3)*$A$3,0))</f>
        <v>0</v>
      </c>
      <c r="Y9" s="94">
        <f ca="1">IF(ISNA(Y$3),0,ROUND(INDEX(旅遊不便費率!$B$5:$AE$184,$A9,Y$3)*$A$3,0))</f>
        <v>0</v>
      </c>
      <c r="Z9" s="95">
        <f t="shared" ca="1" si="2"/>
        <v>802</v>
      </c>
      <c r="AA9" s="93">
        <f ca="1">ROUND(VLOOKUP(AA$3,費率表彙總!$W$16:$X$116,2,FALSE)*$B9*$A$2,0)*AC$1</f>
        <v>506</v>
      </c>
      <c r="AB9" s="94">
        <f ca="1">+ROUND(VLOOKUP(AA$3,費率表彙總!$W$16:$X$116,2,FALSE)*$B9*$A$2,0)*AC$1</f>
        <v>506</v>
      </c>
      <c r="AC9" s="94">
        <f t="shared" ca="1" si="18"/>
        <v>506</v>
      </c>
      <c r="AD9" s="94">
        <f ca="1">ROUND(VLOOKUP(AD$3,費率表彙總!$Y$15:$Z$65,2,FALSE)*$B9*$A$2,0)*AC$1</f>
        <v>154</v>
      </c>
      <c r="AE9" s="94">
        <f ca="1">IF(ISNA(AE$3),0,ROUND(INDEX(旅遊不便費率!$B$5:$AE$184,$A9,AE$3)*$A$3,0))</f>
        <v>0</v>
      </c>
      <c r="AF9" s="94">
        <f ca="1">IF(ISNA(AF$3),0,ROUND(INDEX(旅遊不便費率!$B$5:$AE$184,$A9,AF$3)*$A$3,0))</f>
        <v>0</v>
      </c>
      <c r="AG9" s="94">
        <f ca="1">IF(ISNA(AG$3),0,ROUND(INDEX(旅遊不便費率!$B$5:$AE$184,$A9,AG$3)*$A$3,0))</f>
        <v>0</v>
      </c>
      <c r="AH9" s="95">
        <f t="shared" ca="1" si="3"/>
        <v>660</v>
      </c>
      <c r="AI9" s="93">
        <f ca="1">ROUND(VLOOKUP(AI$3,費率表彙總!$W$16:$X$116,2,FALSE)*$B9*$A$2,0)*AK$1</f>
        <v>506</v>
      </c>
      <c r="AJ9" s="94">
        <f ca="1">+ROUND(VLOOKUP(AI$3,費率表彙總!$W$16:$X$116,2,FALSE)*$B9*$A$2,0)*AK$1</f>
        <v>506</v>
      </c>
      <c r="AK9" s="94">
        <f t="shared" ca="1" si="19"/>
        <v>506</v>
      </c>
      <c r="AL9" s="94">
        <f ca="1">ROUND(VLOOKUP(AL$3,費率表彙總!$Y$15:$Z$65,2,FALSE)*$B9*$A$2,0)*AK$1</f>
        <v>0</v>
      </c>
      <c r="AM9" s="94">
        <f ca="1">IF(ISNA(AM$3),0,ROUND(INDEX(旅遊不便費率!$B$5:$AE$184,$A9,AM$3)*$A$3,0))</f>
        <v>0</v>
      </c>
      <c r="AN9" s="94">
        <f ca="1">IF(ISNA(AN$3),0,ROUND(INDEX(旅遊不便費率!$B$5:$AE$184,$A9,AN$3)*$A$3,0))</f>
        <v>0</v>
      </c>
      <c r="AO9" s="94">
        <f ca="1">IF(ISNA(AO$3),0,ROUND(INDEX(旅遊不便費率!$B$5:$AE$184,$A9,AO$3)*$A$3,0))</f>
        <v>0</v>
      </c>
      <c r="AP9" s="95">
        <f t="shared" ca="1" si="4"/>
        <v>506</v>
      </c>
      <c r="AQ9" s="93">
        <f ca="1">ROUND(VLOOKUP(AQ$3,費率表彙總!$W$16:$X$116,2,FALSE)*$B9*$A$2,0)*AS$1</f>
        <v>133</v>
      </c>
      <c r="AR9" s="94">
        <f ca="1">+ROUND(VLOOKUP(AQ$3,費率表彙總!$W$16:$X$116,2,FALSE)*$B9*$A$2,0)*AS$1</f>
        <v>133</v>
      </c>
      <c r="AS9" s="94">
        <f t="shared" ca="1" si="20"/>
        <v>133</v>
      </c>
      <c r="AT9" s="94">
        <f ca="1">ROUND(VLOOKUP(AT$3,費率表彙總!$Y$15:$Z$65,2,FALSE)*$B9*$A$2,0)*AS$1</f>
        <v>77</v>
      </c>
      <c r="AU9" s="94">
        <f ca="1">IF(ISNA(AU$3),0,ROUND(INDEX(旅遊不便費率!$B$5:$AE$184,$A9,AU$3)*$A$3,0))</f>
        <v>0</v>
      </c>
      <c r="AV9" s="94">
        <f ca="1">IF(ISNA(AV$3),0,ROUND(INDEX(旅遊不便費率!$B$5:$AE$184,$A9,AV$3)*$A$3,0))</f>
        <v>0</v>
      </c>
      <c r="AW9" s="94">
        <f ca="1">IF(ISNA(AW$3),0,ROUND(INDEX(旅遊不便費率!$B$5:$AE$184,$A9,AW$3)*$A$3,0))</f>
        <v>0</v>
      </c>
      <c r="AX9" s="95">
        <f t="shared" ca="1" si="5"/>
        <v>210</v>
      </c>
      <c r="AY9" s="93">
        <f ca="1">ROUND(VLOOKUP(AY$3,費率表彙總!$W$16:$X$116,2,FALSE)*$B9*$A$2,0)*BA$1</f>
        <v>253</v>
      </c>
      <c r="AZ9" s="94">
        <f ca="1">+ROUND(VLOOKUP(AY$3,費率表彙總!$W$16:$X$116,2,FALSE)*$B9*$A$2,0)*BA$1</f>
        <v>253</v>
      </c>
      <c r="BA9" s="94">
        <f t="shared" ca="1" si="21"/>
        <v>253</v>
      </c>
      <c r="BB9" s="94">
        <f ca="1">ROUND(VLOOKUP(BB$3,費率表彙總!$Y$15:$Z$65,2,FALSE)*$B9*$A$2,0)*BA$1</f>
        <v>0</v>
      </c>
      <c r="BC9" s="94">
        <f ca="1">IF(ISNA(BC$3),0,ROUND(INDEX(旅遊不便費率!$B$5:$AE$184,$A9,BC$3)*$A$3,0))</f>
        <v>0</v>
      </c>
      <c r="BD9" s="94">
        <f ca="1">IF(ISNA(BD$3),0,ROUND(INDEX(旅遊不便費率!$B$5:$AE$184,$A9,BD$3)*$A$3,0))</f>
        <v>0</v>
      </c>
      <c r="BE9" s="94">
        <f ca="1">IF(ISNA(BE$3),0,ROUND(INDEX(旅遊不便費率!$B$5:$AE$184,$A9,BE$3)*$A$3,0))</f>
        <v>0</v>
      </c>
      <c r="BF9" s="95">
        <f t="shared" ca="1" si="6"/>
        <v>253</v>
      </c>
      <c r="BG9" s="93">
        <f ca="1">ROUND(VLOOKUP(BG$3,費率表彙總!$W$16:$X$116,2,FALSE)*$B9*$A$2,0)*BI$1</f>
        <v>253</v>
      </c>
      <c r="BH9" s="94">
        <f ca="1">+ROUND(VLOOKUP(BG$3,費率表彙總!$W$16:$X$116,2,FALSE)*$B9*$A$2,0)*BI$1</f>
        <v>253</v>
      </c>
      <c r="BI9" s="94">
        <f t="shared" ca="1" si="22"/>
        <v>253</v>
      </c>
      <c r="BJ9" s="94">
        <f ca="1">ROUND(VLOOKUP(BJ$3,費率表彙總!$Y$15:$Z$65,2,FALSE)*$B9*$A$2,0)*BI$1</f>
        <v>0</v>
      </c>
      <c r="BK9" s="94">
        <f ca="1">IF(ISNA(BK$3),0,ROUND(INDEX(旅遊不便費率!$B$5:$AE$184,$A9,BK$3)*$A$3,0))</f>
        <v>0</v>
      </c>
      <c r="BL9" s="94">
        <f ca="1">IF(ISNA(BL$3),0,ROUND(INDEX(旅遊不便費率!$B$5:$AE$184,$A9,BL$3)*$A$3,0))</f>
        <v>0</v>
      </c>
      <c r="BM9" s="94">
        <f ca="1">IF(ISNA(BM$3),0,ROUND(INDEX(旅遊不便費率!$B$5:$AE$184,$A9,BM$3)*$A$3,0))</f>
        <v>0</v>
      </c>
      <c r="BN9" s="95">
        <f t="shared" ca="1" si="7"/>
        <v>253</v>
      </c>
      <c r="BO9" s="93">
        <f ca="1">ROUND(VLOOKUP(BO$3,費率表彙總!$W$16:$X$116,2,FALSE)*$B9*$A$2,0)*BQ$1</f>
        <v>253</v>
      </c>
      <c r="BP9" s="94">
        <f ca="1">+ROUND(VLOOKUP(BO$3,費率表彙總!$W$16:$X$116,2,FALSE)*$B9*$A$2,0)*BQ$1</f>
        <v>253</v>
      </c>
      <c r="BQ9" s="94">
        <f t="shared" ca="1" si="23"/>
        <v>253</v>
      </c>
      <c r="BR9" s="94">
        <f ca="1">ROUND(VLOOKUP(BR$3,費率表彙總!$Y$15:$Z$65,2,FALSE)*$B9*$A$2,0)*BQ$1</f>
        <v>0</v>
      </c>
      <c r="BS9" s="94">
        <f ca="1">IF(ISNA(BS$3),0,ROUND(INDEX(旅遊不便費率!$B$5:$AE$184,$A9,BS$3)*$A$3,0))</f>
        <v>0</v>
      </c>
      <c r="BT9" s="94">
        <f ca="1">IF(ISNA(BT$3),0,ROUND(INDEX(旅遊不便費率!$B$5:$AE$184,$A9,BT$3)*$A$3,0))</f>
        <v>0</v>
      </c>
      <c r="BU9" s="94">
        <f ca="1">IF(ISNA(BU$3),0,ROUND(INDEX(旅遊不便費率!$B$5:$AE$184,$A9,BU$3)*$A$3,0))</f>
        <v>0</v>
      </c>
      <c r="BV9" s="95">
        <f t="shared" ca="1" si="8"/>
        <v>253</v>
      </c>
      <c r="BW9" s="93">
        <f ca="1">ROUND(VLOOKUP(BW$3,費率表彙總!$W$16:$X$116,2,FALSE)*$B9*$A$2,0)*BY$1</f>
        <v>253</v>
      </c>
      <c r="BX9" s="94">
        <f ca="1">+ROUND(VLOOKUP(BW$3,費率表彙總!$W$16:$X$116,2,FALSE)*$B9*$A$2,0)*BY$1</f>
        <v>253</v>
      </c>
      <c r="BY9" s="94">
        <f t="shared" ca="1" si="24"/>
        <v>253</v>
      </c>
      <c r="BZ9" s="94">
        <f ca="1">ROUND(VLOOKUP(BZ$3,費率表彙總!$Y$15:$Z$65,2,FALSE)*$B9*$A$2,0)*BY$1</f>
        <v>148</v>
      </c>
      <c r="CA9" s="94">
        <f ca="1">IF(ISNA(CA$3),0,ROUND(INDEX(旅遊不便費率!$B$5:$AE$184,$A9,CA$3)*$A$3,0))</f>
        <v>0</v>
      </c>
      <c r="CB9" s="94">
        <f ca="1">IF(ISNA(CB$3),0,ROUND(INDEX(旅遊不便費率!$B$5:$AE$184,$A9,CB$3)*$A$3,0))</f>
        <v>0</v>
      </c>
      <c r="CC9" s="94">
        <f ca="1">IF(ISNA(CC$3),0,ROUND(INDEX(旅遊不便費率!$B$5:$AE$184,$A9,CC$3)*$A$3,0))</f>
        <v>0</v>
      </c>
      <c r="CD9" s="95">
        <f t="shared" ca="1" si="9"/>
        <v>401</v>
      </c>
      <c r="CE9" s="93">
        <f ca="1">ROUND(VLOOKUP(CE$3,費率表彙總!$W$16:$X$116,2,FALSE)*$B9*$A$2,0)*CG$1</f>
        <v>506</v>
      </c>
      <c r="CF9" s="94">
        <f ca="1">+ROUND(VLOOKUP(CE$3,費率表彙總!$W$16:$X$116,2,FALSE)*$B9*$A$2,0)*CG$1</f>
        <v>506</v>
      </c>
      <c r="CG9" s="94">
        <f t="shared" ca="1" si="25"/>
        <v>506</v>
      </c>
      <c r="CH9" s="94">
        <f ca="1">ROUND(VLOOKUP(CH$3,費率表彙總!$Y$15:$Z$65,2,FALSE)*$B9*$A$2,0)*CG$1</f>
        <v>296</v>
      </c>
      <c r="CI9" s="94">
        <f ca="1">IF(ISNA(CI$3),0,ROUND(INDEX(旅遊不便費率!$B$5:$AE$184,$A9,CI$3)*$A$3,0))</f>
        <v>0</v>
      </c>
      <c r="CJ9" s="94">
        <f ca="1">IF(ISNA(CJ$3),0,ROUND(INDEX(旅遊不便費率!$B$5:$AE$184,$A9,CJ$3)*$A$3,0))</f>
        <v>0</v>
      </c>
      <c r="CK9" s="94">
        <f ca="1">IF(ISNA(CK$3),0,ROUND(INDEX(旅遊不便費率!$B$5:$AE$184,$A9,CK$3)*$A$3,0))</f>
        <v>0</v>
      </c>
      <c r="CL9" s="95">
        <f t="shared" ca="1" si="10"/>
        <v>802</v>
      </c>
      <c r="CM9" s="93">
        <f ca="1">ROUND(VLOOKUP(CM$3,費率表彙總!$W$16:$X$116,2,FALSE)*$B9*$A$2,0)*CO$1</f>
        <v>266</v>
      </c>
      <c r="CN9" s="94">
        <f ca="1">+ROUND(VLOOKUP(CM$3,費率表彙總!$W$16:$X$116,2,FALSE)*$B9*$A$2,0)*CO$1</f>
        <v>266</v>
      </c>
      <c r="CO9" s="94">
        <f t="shared" ca="1" si="26"/>
        <v>266</v>
      </c>
      <c r="CP9" s="94">
        <f ca="1">ROUND(VLOOKUP(CP$3,費率表彙總!$Y$15:$Z$65,2,FALSE)*$B9*$A$2,0)*CO$1</f>
        <v>154</v>
      </c>
      <c r="CQ9" s="94">
        <f ca="1">IF(ISNA(CQ$3),0,ROUND(INDEX(旅遊不便費率!$B$5:$AE$184,$A9,CQ$3)*$A$3,0))</f>
        <v>0</v>
      </c>
      <c r="CR9" s="94">
        <f ca="1">IF(ISNA(CR$3),0,ROUND(INDEX(旅遊不便費率!$B$5:$AE$184,$A9,CR$3)*$A$3,0))</f>
        <v>0</v>
      </c>
      <c r="CS9" s="94">
        <f ca="1">IF(ISNA(CS$3),0,ROUND(INDEX(旅遊不便費率!$B$5:$AE$184,$A9,CS$3)*$A$3,0))</f>
        <v>0</v>
      </c>
      <c r="CT9" s="95">
        <f t="shared" ca="1" si="11"/>
        <v>420</v>
      </c>
      <c r="CU9" s="93">
        <f ca="1">ROUND(VLOOKUP(CU$3,費率表彙總!$W$16:$X$116,2,FALSE)*$B9*$A$2,0)*CW$1</f>
        <v>266</v>
      </c>
      <c r="CV9" s="94">
        <f ca="1">+ROUND(VLOOKUP(CU$3,費率表彙總!$W$16:$X$116,2,FALSE)*$B9*$A$2,0)*CW$1</f>
        <v>266</v>
      </c>
      <c r="CW9" s="94">
        <f t="shared" ca="1" si="27"/>
        <v>266</v>
      </c>
      <c r="CX9" s="94">
        <f ca="1">ROUND(VLOOKUP(CX$3,費率表彙總!$Y$15:$Z$65,2,FALSE)*$B9*$A$2,0)*CW$1</f>
        <v>154</v>
      </c>
      <c r="CY9" s="94">
        <f ca="1">IF(ISNA(CY$3),0,ROUND(INDEX(旅遊不便費率!$B$5:$AE$184,$A9,CY$3)*$A$3,0))</f>
        <v>0</v>
      </c>
      <c r="CZ9" s="94">
        <f ca="1">IF(ISNA(CZ$3),0,ROUND(INDEX(旅遊不便費率!$B$5:$AE$184,$A9,CZ$3)*$A$3,0))</f>
        <v>0</v>
      </c>
      <c r="DA9" s="94">
        <f ca="1">IF(ISNA(DA$3),0,ROUND(INDEX(旅遊不便費率!$B$5:$AE$184,$A9,DA$3)*$A$3,0))</f>
        <v>0</v>
      </c>
      <c r="DB9" s="95">
        <f t="shared" ca="1" si="12"/>
        <v>420</v>
      </c>
      <c r="DC9" s="93">
        <f ca="1">ROUND(VLOOKUP(DC$3,費率表彙總!$W$16:$X$116,2,FALSE)*$B9*$A$2,0)*DE$1</f>
        <v>266</v>
      </c>
      <c r="DD9" s="94">
        <f ca="1">+ROUND(VLOOKUP(DC$3,費率表彙總!$W$16:$X$116,2,FALSE)*$B9*$A$2,0)*DE$1</f>
        <v>266</v>
      </c>
      <c r="DE9" s="94">
        <f t="shared" ca="1" si="28"/>
        <v>266</v>
      </c>
      <c r="DF9" s="94">
        <f ca="1">ROUND(VLOOKUP(DF$3,費率表彙總!$Y$15:$Z$65,2,FALSE)*$B9*$A$2,0)*DE$1</f>
        <v>154</v>
      </c>
      <c r="DG9" s="94">
        <f ca="1">IF(ISNA(DG$3),0,ROUND(INDEX(旅遊不便費率!$B$5:$AE$184,$A9,DG$3)*$A$3,0))</f>
        <v>0</v>
      </c>
      <c r="DH9" s="94">
        <f ca="1">IF(ISNA(DH$3),0,ROUND(INDEX(旅遊不便費率!$B$5:$AE$184,$A9,DH$3)*$A$3,0))</f>
        <v>0</v>
      </c>
      <c r="DI9" s="94">
        <f ca="1">IF(ISNA(DI$3),0,ROUND(INDEX(旅遊不便費率!$B$5:$AE$184,$A9,DI$3)*$A$3,0))</f>
        <v>0</v>
      </c>
      <c r="DJ9" s="95">
        <f t="shared" ca="1" si="13"/>
        <v>420</v>
      </c>
      <c r="DK9" s="93">
        <f ca="1">ROUND(VLOOKUP(DK$3,費率表彙總!$W$16:$X$116,2,FALSE)*$B9*$A$2,0)*DM$1</f>
        <v>506</v>
      </c>
      <c r="DL9" s="94">
        <f ca="1">+ROUND(VLOOKUP(DK$3,費率表彙總!$W$16:$X$116,2,FALSE)*$B9*$A$2,0)*DM$1</f>
        <v>506</v>
      </c>
      <c r="DM9" s="94">
        <f t="shared" ca="1" si="29"/>
        <v>506</v>
      </c>
      <c r="DN9" s="94">
        <f ca="1">ROUND(VLOOKUP(DN$3,費率表彙總!$Y$15:$Z$65,2,FALSE)*$B9*$A$2,0)*DM$1</f>
        <v>296</v>
      </c>
      <c r="DO9" s="94">
        <f ca="1">IF(ISNA(DO$3),0,ROUND(INDEX(旅遊不便費率!$B$5:$AE$184,$A9,DO$3)*$A$3,0))</f>
        <v>0</v>
      </c>
      <c r="DP9" s="94">
        <f ca="1">IF(ISNA(DP$3),0,ROUND(INDEX(旅遊不便費率!$B$5:$AE$184,$A9,DP$3)*$A$3,0))</f>
        <v>0</v>
      </c>
      <c r="DQ9" s="94">
        <f ca="1">IF(ISNA(DQ$3),0,ROUND(INDEX(旅遊不便費率!$B$5:$AE$184,$A9,DQ$3)*$A$3,0))</f>
        <v>0</v>
      </c>
      <c r="DR9" s="95">
        <f t="shared" ca="1" si="14"/>
        <v>802</v>
      </c>
    </row>
    <row r="10" spans="1:122">
      <c r="A10" s="83">
        <f>+旅綜險簡易版費率表!A17</f>
        <v>6</v>
      </c>
      <c r="B10" s="104">
        <f>VLOOKUP(A10,費率表彙總!$A$4:$B$183,2,FALSE)</f>
        <v>0.17499999999999999</v>
      </c>
      <c r="C10" s="93">
        <f ca="1">ROUND(VLOOKUP(C$3,費率表彙總!$W$16:$X$116,2,FALSE)*$B10*$A$2,0)*E$1</f>
        <v>288</v>
      </c>
      <c r="D10" s="94">
        <f ca="1">+ROUND(VLOOKUP(C$3,費率表彙總!$W$16:$X$116,2,FALSE)*$B10*$A$2,0)*E$1</f>
        <v>288</v>
      </c>
      <c r="E10" s="94">
        <f t="shared" ca="1" si="15"/>
        <v>288</v>
      </c>
      <c r="F10" s="94">
        <f ca="1">ROUND(VLOOKUP(F$3,費率表彙總!$Y$15:$Z$65,2,FALSE)*$B10*$A$2,0)*E$1</f>
        <v>166</v>
      </c>
      <c r="G10" s="94">
        <f ca="1">IF(ISNA(G$3),0,ROUND(INDEX(旅遊不便費率!$B$5:$AE$184,$A10,G$3)*$A$3,0))</f>
        <v>0</v>
      </c>
      <c r="H10" s="94">
        <f ca="1">IF(ISNA(H$3),0,ROUND(INDEX(旅遊不便費率!$B$5:$AE$184,$A10,H$3)*$A$3,0))</f>
        <v>0</v>
      </c>
      <c r="I10" s="94">
        <f ca="1">IF(ISNA(I$3),0,ROUND(INDEX(旅遊不便費率!$B$5:$AE$184,$A10,I$3)*$A$3,0))</f>
        <v>0</v>
      </c>
      <c r="J10" s="95">
        <f t="shared" ca="1" si="0"/>
        <v>454</v>
      </c>
      <c r="K10" s="93">
        <f ca="1">ROUND(VLOOKUP(K$3,費率表彙總!$W$16:$X$116,2,FALSE)*$B10*$A$2,0)*M$1</f>
        <v>288</v>
      </c>
      <c r="L10" s="94">
        <f ca="1">+ROUND(VLOOKUP(K$3,費率表彙總!$W$16:$X$116,2,FALSE)*$B10*$A$2,0)*M$1</f>
        <v>288</v>
      </c>
      <c r="M10" s="94">
        <f t="shared" ca="1" si="16"/>
        <v>288</v>
      </c>
      <c r="N10" s="94">
        <f ca="1">ROUND(VLOOKUP(N$3,費率表彙總!$Y$15:$Z$65,2,FALSE)*$B10*$A$2,0)*M$1</f>
        <v>0</v>
      </c>
      <c r="O10" s="94">
        <f ca="1">IF(ISNA(O$3),0,ROUND(INDEX(旅遊不便費率!$B$5:$AE$184,$A10,O$3)*$A$3,0))</f>
        <v>0</v>
      </c>
      <c r="P10" s="94">
        <f ca="1">IF(ISNA(P$3),0,ROUND(INDEX(旅遊不便費率!$B$5:$AE$184,$A10,P$3)*$A$3,0))</f>
        <v>0</v>
      </c>
      <c r="Q10" s="94">
        <f ca="1">IF(ISNA(Q$3),0,ROUND(INDEX(旅遊不便費率!$B$5:$AE$184,$A10,Q$3)*$A$3,0))</f>
        <v>0</v>
      </c>
      <c r="R10" s="95">
        <f t="shared" ca="1" si="1"/>
        <v>288</v>
      </c>
      <c r="S10" s="93">
        <f ca="1">ROUND(VLOOKUP(S$3,費率表彙總!$W$16:$X$116,2,FALSE)*$B10*$A$2,0)*U$1</f>
        <v>546</v>
      </c>
      <c r="T10" s="94">
        <f ca="1">+ROUND(VLOOKUP(S$3,費率表彙總!$W$16:$X$116,2,FALSE)*$B10*$A$2,0)*U$1</f>
        <v>546</v>
      </c>
      <c r="U10" s="94">
        <f t="shared" ca="1" si="17"/>
        <v>546</v>
      </c>
      <c r="V10" s="94">
        <f ca="1">ROUND(VLOOKUP(V$3,費率表彙總!$Y$15:$Z$65,2,FALSE)*$B10*$A$2,0)*U$1</f>
        <v>318</v>
      </c>
      <c r="W10" s="94">
        <f ca="1">IF(ISNA(W$3),0,ROUND(INDEX(旅遊不便費率!$B$5:$AE$184,$A10,W$3)*$A$3,0))</f>
        <v>0</v>
      </c>
      <c r="X10" s="94">
        <f ca="1">IF(ISNA(X$3),0,ROUND(INDEX(旅遊不便費率!$B$5:$AE$184,$A10,X$3)*$A$3,0))</f>
        <v>0</v>
      </c>
      <c r="Y10" s="94">
        <f ca="1">IF(ISNA(Y$3),0,ROUND(INDEX(旅遊不便費率!$B$5:$AE$184,$A10,Y$3)*$A$3,0))</f>
        <v>0</v>
      </c>
      <c r="Z10" s="95">
        <f t="shared" ca="1" si="2"/>
        <v>864</v>
      </c>
      <c r="AA10" s="93">
        <f ca="1">ROUND(VLOOKUP(AA$3,費率表彙總!$W$16:$X$116,2,FALSE)*$B10*$A$2,0)*AC$1</f>
        <v>546</v>
      </c>
      <c r="AB10" s="94">
        <f ca="1">+ROUND(VLOOKUP(AA$3,費率表彙總!$W$16:$X$116,2,FALSE)*$B10*$A$2,0)*AC$1</f>
        <v>546</v>
      </c>
      <c r="AC10" s="94">
        <f t="shared" ca="1" si="18"/>
        <v>546</v>
      </c>
      <c r="AD10" s="94">
        <f ca="1">ROUND(VLOOKUP(AD$3,費率表彙總!$Y$15:$Z$65,2,FALSE)*$B10*$A$2,0)*AC$1</f>
        <v>166</v>
      </c>
      <c r="AE10" s="94">
        <f ca="1">IF(ISNA(AE$3),0,ROUND(INDEX(旅遊不便費率!$B$5:$AE$184,$A10,AE$3)*$A$3,0))</f>
        <v>0</v>
      </c>
      <c r="AF10" s="94">
        <f ca="1">IF(ISNA(AF$3),0,ROUND(INDEX(旅遊不便費率!$B$5:$AE$184,$A10,AF$3)*$A$3,0))</f>
        <v>0</v>
      </c>
      <c r="AG10" s="94">
        <f ca="1">IF(ISNA(AG$3),0,ROUND(INDEX(旅遊不便費率!$B$5:$AE$184,$A10,AG$3)*$A$3,0))</f>
        <v>0</v>
      </c>
      <c r="AH10" s="95">
        <f t="shared" ca="1" si="3"/>
        <v>712</v>
      </c>
      <c r="AI10" s="93">
        <f ca="1">ROUND(VLOOKUP(AI$3,費率表彙總!$W$16:$X$116,2,FALSE)*$B10*$A$2,0)*AK$1</f>
        <v>546</v>
      </c>
      <c r="AJ10" s="94">
        <f ca="1">+ROUND(VLOOKUP(AI$3,費率表彙總!$W$16:$X$116,2,FALSE)*$B10*$A$2,0)*AK$1</f>
        <v>546</v>
      </c>
      <c r="AK10" s="94">
        <f t="shared" ca="1" si="19"/>
        <v>546</v>
      </c>
      <c r="AL10" s="94">
        <f ca="1">ROUND(VLOOKUP(AL$3,費率表彙總!$Y$15:$Z$65,2,FALSE)*$B10*$A$2,0)*AK$1</f>
        <v>0</v>
      </c>
      <c r="AM10" s="94">
        <f ca="1">IF(ISNA(AM$3),0,ROUND(INDEX(旅遊不便費率!$B$5:$AE$184,$A10,AM$3)*$A$3,0))</f>
        <v>0</v>
      </c>
      <c r="AN10" s="94">
        <f ca="1">IF(ISNA(AN$3),0,ROUND(INDEX(旅遊不便費率!$B$5:$AE$184,$A10,AN$3)*$A$3,0))</f>
        <v>0</v>
      </c>
      <c r="AO10" s="94">
        <f ca="1">IF(ISNA(AO$3),0,ROUND(INDEX(旅遊不便費率!$B$5:$AE$184,$A10,AO$3)*$A$3,0))</f>
        <v>0</v>
      </c>
      <c r="AP10" s="95">
        <f t="shared" ca="1" si="4"/>
        <v>546</v>
      </c>
      <c r="AQ10" s="93">
        <f ca="1">ROUND(VLOOKUP(AQ$3,費率表彙總!$W$16:$X$116,2,FALSE)*$B10*$A$2,0)*AS$1</f>
        <v>144</v>
      </c>
      <c r="AR10" s="94">
        <f ca="1">+ROUND(VLOOKUP(AQ$3,費率表彙總!$W$16:$X$116,2,FALSE)*$B10*$A$2,0)*AS$1</f>
        <v>144</v>
      </c>
      <c r="AS10" s="94">
        <f t="shared" ca="1" si="20"/>
        <v>144</v>
      </c>
      <c r="AT10" s="94">
        <f ca="1">ROUND(VLOOKUP(AT$3,費率表彙總!$Y$15:$Z$65,2,FALSE)*$B10*$A$2,0)*AS$1</f>
        <v>83</v>
      </c>
      <c r="AU10" s="94">
        <f ca="1">IF(ISNA(AU$3),0,ROUND(INDEX(旅遊不便費率!$B$5:$AE$184,$A10,AU$3)*$A$3,0))</f>
        <v>0</v>
      </c>
      <c r="AV10" s="94">
        <f ca="1">IF(ISNA(AV$3),0,ROUND(INDEX(旅遊不便費率!$B$5:$AE$184,$A10,AV$3)*$A$3,0))</f>
        <v>0</v>
      </c>
      <c r="AW10" s="94">
        <f ca="1">IF(ISNA(AW$3),0,ROUND(INDEX(旅遊不便費率!$B$5:$AE$184,$A10,AW$3)*$A$3,0))</f>
        <v>0</v>
      </c>
      <c r="AX10" s="95">
        <f t="shared" ca="1" si="5"/>
        <v>227</v>
      </c>
      <c r="AY10" s="93">
        <f ca="1">ROUND(VLOOKUP(AY$3,費率表彙總!$W$16:$X$116,2,FALSE)*$B10*$A$2,0)*BA$1</f>
        <v>273</v>
      </c>
      <c r="AZ10" s="94">
        <f ca="1">+ROUND(VLOOKUP(AY$3,費率表彙總!$W$16:$X$116,2,FALSE)*$B10*$A$2,0)*BA$1</f>
        <v>273</v>
      </c>
      <c r="BA10" s="94">
        <f t="shared" ca="1" si="21"/>
        <v>273</v>
      </c>
      <c r="BB10" s="94">
        <f ca="1">ROUND(VLOOKUP(BB$3,費率表彙總!$Y$15:$Z$65,2,FALSE)*$B10*$A$2,0)*BA$1</f>
        <v>0</v>
      </c>
      <c r="BC10" s="94">
        <f ca="1">IF(ISNA(BC$3),0,ROUND(INDEX(旅遊不便費率!$B$5:$AE$184,$A10,BC$3)*$A$3,0))</f>
        <v>0</v>
      </c>
      <c r="BD10" s="94">
        <f ca="1">IF(ISNA(BD$3),0,ROUND(INDEX(旅遊不便費率!$B$5:$AE$184,$A10,BD$3)*$A$3,0))</f>
        <v>0</v>
      </c>
      <c r="BE10" s="94">
        <f ca="1">IF(ISNA(BE$3),0,ROUND(INDEX(旅遊不便費率!$B$5:$AE$184,$A10,BE$3)*$A$3,0))</f>
        <v>0</v>
      </c>
      <c r="BF10" s="95">
        <f t="shared" ca="1" si="6"/>
        <v>273</v>
      </c>
      <c r="BG10" s="93">
        <f ca="1">ROUND(VLOOKUP(BG$3,費率表彙總!$W$16:$X$116,2,FALSE)*$B10*$A$2,0)*BI$1</f>
        <v>273</v>
      </c>
      <c r="BH10" s="94">
        <f ca="1">+ROUND(VLOOKUP(BG$3,費率表彙總!$W$16:$X$116,2,FALSE)*$B10*$A$2,0)*BI$1</f>
        <v>273</v>
      </c>
      <c r="BI10" s="94">
        <f t="shared" ca="1" si="22"/>
        <v>273</v>
      </c>
      <c r="BJ10" s="94">
        <f ca="1">ROUND(VLOOKUP(BJ$3,費率表彙總!$Y$15:$Z$65,2,FALSE)*$B10*$A$2,0)*BI$1</f>
        <v>0</v>
      </c>
      <c r="BK10" s="94">
        <f ca="1">IF(ISNA(BK$3),0,ROUND(INDEX(旅遊不便費率!$B$5:$AE$184,$A10,BK$3)*$A$3,0))</f>
        <v>0</v>
      </c>
      <c r="BL10" s="94">
        <f ca="1">IF(ISNA(BL$3),0,ROUND(INDEX(旅遊不便費率!$B$5:$AE$184,$A10,BL$3)*$A$3,0))</f>
        <v>0</v>
      </c>
      <c r="BM10" s="94">
        <f ca="1">IF(ISNA(BM$3),0,ROUND(INDEX(旅遊不便費率!$B$5:$AE$184,$A10,BM$3)*$A$3,0))</f>
        <v>0</v>
      </c>
      <c r="BN10" s="95">
        <f t="shared" ca="1" si="7"/>
        <v>273</v>
      </c>
      <c r="BO10" s="93">
        <f ca="1">ROUND(VLOOKUP(BO$3,費率表彙總!$W$16:$X$116,2,FALSE)*$B10*$A$2,0)*BQ$1</f>
        <v>273</v>
      </c>
      <c r="BP10" s="94">
        <f ca="1">+ROUND(VLOOKUP(BO$3,費率表彙總!$W$16:$X$116,2,FALSE)*$B10*$A$2,0)*BQ$1</f>
        <v>273</v>
      </c>
      <c r="BQ10" s="94">
        <f t="shared" ca="1" si="23"/>
        <v>273</v>
      </c>
      <c r="BR10" s="94">
        <f ca="1">ROUND(VLOOKUP(BR$3,費率表彙總!$Y$15:$Z$65,2,FALSE)*$B10*$A$2,0)*BQ$1</f>
        <v>0</v>
      </c>
      <c r="BS10" s="94">
        <f ca="1">IF(ISNA(BS$3),0,ROUND(INDEX(旅遊不便費率!$B$5:$AE$184,$A10,BS$3)*$A$3,0))</f>
        <v>0</v>
      </c>
      <c r="BT10" s="94">
        <f ca="1">IF(ISNA(BT$3),0,ROUND(INDEX(旅遊不便費率!$B$5:$AE$184,$A10,BT$3)*$A$3,0))</f>
        <v>0</v>
      </c>
      <c r="BU10" s="94">
        <f ca="1">IF(ISNA(BU$3),0,ROUND(INDEX(旅遊不便費率!$B$5:$AE$184,$A10,BU$3)*$A$3,0))</f>
        <v>0</v>
      </c>
      <c r="BV10" s="95">
        <f t="shared" ca="1" si="8"/>
        <v>273</v>
      </c>
      <c r="BW10" s="93">
        <f ca="1">ROUND(VLOOKUP(BW$3,費率表彙總!$W$16:$X$116,2,FALSE)*$B10*$A$2,0)*BY$1</f>
        <v>273</v>
      </c>
      <c r="BX10" s="94">
        <f ca="1">+ROUND(VLOOKUP(BW$3,費率表彙總!$W$16:$X$116,2,FALSE)*$B10*$A$2,0)*BY$1</f>
        <v>273</v>
      </c>
      <c r="BY10" s="94">
        <f t="shared" ca="1" si="24"/>
        <v>273</v>
      </c>
      <c r="BZ10" s="94">
        <f ca="1">ROUND(VLOOKUP(BZ$3,費率表彙總!$Y$15:$Z$65,2,FALSE)*$B10*$A$2,0)*BY$1</f>
        <v>159</v>
      </c>
      <c r="CA10" s="94">
        <f ca="1">IF(ISNA(CA$3),0,ROUND(INDEX(旅遊不便費率!$B$5:$AE$184,$A10,CA$3)*$A$3,0))</f>
        <v>0</v>
      </c>
      <c r="CB10" s="94">
        <f ca="1">IF(ISNA(CB$3),0,ROUND(INDEX(旅遊不便費率!$B$5:$AE$184,$A10,CB$3)*$A$3,0))</f>
        <v>0</v>
      </c>
      <c r="CC10" s="94">
        <f ca="1">IF(ISNA(CC$3),0,ROUND(INDEX(旅遊不便費率!$B$5:$AE$184,$A10,CC$3)*$A$3,0))</f>
        <v>0</v>
      </c>
      <c r="CD10" s="95">
        <f t="shared" ca="1" si="9"/>
        <v>432</v>
      </c>
      <c r="CE10" s="93">
        <f ca="1">ROUND(VLOOKUP(CE$3,費率表彙總!$W$16:$X$116,2,FALSE)*$B10*$A$2,0)*CG$1</f>
        <v>546</v>
      </c>
      <c r="CF10" s="94">
        <f ca="1">+ROUND(VLOOKUP(CE$3,費率表彙總!$W$16:$X$116,2,FALSE)*$B10*$A$2,0)*CG$1</f>
        <v>546</v>
      </c>
      <c r="CG10" s="94">
        <f t="shared" ca="1" si="25"/>
        <v>546</v>
      </c>
      <c r="CH10" s="94">
        <f ca="1">ROUND(VLOOKUP(CH$3,費率表彙總!$Y$15:$Z$65,2,FALSE)*$B10*$A$2,0)*CG$1</f>
        <v>318</v>
      </c>
      <c r="CI10" s="94">
        <f ca="1">IF(ISNA(CI$3),0,ROUND(INDEX(旅遊不便費率!$B$5:$AE$184,$A10,CI$3)*$A$3,0))</f>
        <v>0</v>
      </c>
      <c r="CJ10" s="94">
        <f ca="1">IF(ISNA(CJ$3),0,ROUND(INDEX(旅遊不便費率!$B$5:$AE$184,$A10,CJ$3)*$A$3,0))</f>
        <v>0</v>
      </c>
      <c r="CK10" s="94">
        <f ca="1">IF(ISNA(CK$3),0,ROUND(INDEX(旅遊不便費率!$B$5:$AE$184,$A10,CK$3)*$A$3,0))</f>
        <v>0</v>
      </c>
      <c r="CL10" s="95">
        <f t="shared" ca="1" si="10"/>
        <v>864</v>
      </c>
      <c r="CM10" s="93">
        <f ca="1">ROUND(VLOOKUP(CM$3,費率表彙總!$W$16:$X$116,2,FALSE)*$B10*$A$2,0)*CO$1</f>
        <v>288</v>
      </c>
      <c r="CN10" s="94">
        <f ca="1">+ROUND(VLOOKUP(CM$3,費率表彙總!$W$16:$X$116,2,FALSE)*$B10*$A$2,0)*CO$1</f>
        <v>288</v>
      </c>
      <c r="CO10" s="94">
        <f t="shared" ca="1" si="26"/>
        <v>288</v>
      </c>
      <c r="CP10" s="94">
        <f ca="1">ROUND(VLOOKUP(CP$3,費率表彙總!$Y$15:$Z$65,2,FALSE)*$B10*$A$2,0)*CO$1</f>
        <v>166</v>
      </c>
      <c r="CQ10" s="94">
        <f ca="1">IF(ISNA(CQ$3),0,ROUND(INDEX(旅遊不便費率!$B$5:$AE$184,$A10,CQ$3)*$A$3,0))</f>
        <v>0</v>
      </c>
      <c r="CR10" s="94">
        <f ca="1">IF(ISNA(CR$3),0,ROUND(INDEX(旅遊不便費率!$B$5:$AE$184,$A10,CR$3)*$A$3,0))</f>
        <v>0</v>
      </c>
      <c r="CS10" s="94">
        <f ca="1">IF(ISNA(CS$3),0,ROUND(INDEX(旅遊不便費率!$B$5:$AE$184,$A10,CS$3)*$A$3,0))</f>
        <v>0</v>
      </c>
      <c r="CT10" s="95">
        <f t="shared" ca="1" si="11"/>
        <v>454</v>
      </c>
      <c r="CU10" s="93">
        <f ca="1">ROUND(VLOOKUP(CU$3,費率表彙總!$W$16:$X$116,2,FALSE)*$B10*$A$2,0)*CW$1</f>
        <v>288</v>
      </c>
      <c r="CV10" s="94">
        <f ca="1">+ROUND(VLOOKUP(CU$3,費率表彙總!$W$16:$X$116,2,FALSE)*$B10*$A$2,0)*CW$1</f>
        <v>288</v>
      </c>
      <c r="CW10" s="94">
        <f t="shared" ca="1" si="27"/>
        <v>288</v>
      </c>
      <c r="CX10" s="94">
        <f ca="1">ROUND(VLOOKUP(CX$3,費率表彙總!$Y$15:$Z$65,2,FALSE)*$B10*$A$2,0)*CW$1</f>
        <v>166</v>
      </c>
      <c r="CY10" s="94">
        <f ca="1">IF(ISNA(CY$3),0,ROUND(INDEX(旅遊不便費率!$B$5:$AE$184,$A10,CY$3)*$A$3,0))</f>
        <v>0</v>
      </c>
      <c r="CZ10" s="94">
        <f ca="1">IF(ISNA(CZ$3),0,ROUND(INDEX(旅遊不便費率!$B$5:$AE$184,$A10,CZ$3)*$A$3,0))</f>
        <v>0</v>
      </c>
      <c r="DA10" s="94">
        <f ca="1">IF(ISNA(DA$3),0,ROUND(INDEX(旅遊不便費率!$B$5:$AE$184,$A10,DA$3)*$A$3,0))</f>
        <v>0</v>
      </c>
      <c r="DB10" s="95">
        <f t="shared" ca="1" si="12"/>
        <v>454</v>
      </c>
      <c r="DC10" s="93">
        <f ca="1">ROUND(VLOOKUP(DC$3,費率表彙總!$W$16:$X$116,2,FALSE)*$B10*$A$2,0)*DE$1</f>
        <v>288</v>
      </c>
      <c r="DD10" s="94">
        <f ca="1">+ROUND(VLOOKUP(DC$3,費率表彙總!$W$16:$X$116,2,FALSE)*$B10*$A$2,0)*DE$1</f>
        <v>288</v>
      </c>
      <c r="DE10" s="94">
        <f t="shared" ca="1" si="28"/>
        <v>288</v>
      </c>
      <c r="DF10" s="94">
        <f ca="1">ROUND(VLOOKUP(DF$3,費率表彙總!$Y$15:$Z$65,2,FALSE)*$B10*$A$2,0)*DE$1</f>
        <v>166</v>
      </c>
      <c r="DG10" s="94">
        <f ca="1">IF(ISNA(DG$3),0,ROUND(INDEX(旅遊不便費率!$B$5:$AE$184,$A10,DG$3)*$A$3,0))</f>
        <v>0</v>
      </c>
      <c r="DH10" s="94">
        <f ca="1">IF(ISNA(DH$3),0,ROUND(INDEX(旅遊不便費率!$B$5:$AE$184,$A10,DH$3)*$A$3,0))</f>
        <v>0</v>
      </c>
      <c r="DI10" s="94">
        <f ca="1">IF(ISNA(DI$3),0,ROUND(INDEX(旅遊不便費率!$B$5:$AE$184,$A10,DI$3)*$A$3,0))</f>
        <v>0</v>
      </c>
      <c r="DJ10" s="95">
        <f t="shared" ca="1" si="13"/>
        <v>454</v>
      </c>
      <c r="DK10" s="93">
        <f ca="1">ROUND(VLOOKUP(DK$3,費率表彙總!$W$16:$X$116,2,FALSE)*$B10*$A$2,0)*DM$1</f>
        <v>546</v>
      </c>
      <c r="DL10" s="94">
        <f ca="1">+ROUND(VLOOKUP(DK$3,費率表彙總!$W$16:$X$116,2,FALSE)*$B10*$A$2,0)*DM$1</f>
        <v>546</v>
      </c>
      <c r="DM10" s="94">
        <f t="shared" ca="1" si="29"/>
        <v>546</v>
      </c>
      <c r="DN10" s="94">
        <f ca="1">ROUND(VLOOKUP(DN$3,費率表彙總!$Y$15:$Z$65,2,FALSE)*$B10*$A$2,0)*DM$1</f>
        <v>318</v>
      </c>
      <c r="DO10" s="94">
        <f ca="1">IF(ISNA(DO$3),0,ROUND(INDEX(旅遊不便費率!$B$5:$AE$184,$A10,DO$3)*$A$3,0))</f>
        <v>0</v>
      </c>
      <c r="DP10" s="94">
        <f ca="1">IF(ISNA(DP$3),0,ROUND(INDEX(旅遊不便費率!$B$5:$AE$184,$A10,DP$3)*$A$3,0))</f>
        <v>0</v>
      </c>
      <c r="DQ10" s="94">
        <f ca="1">IF(ISNA(DQ$3),0,ROUND(INDEX(旅遊不便費率!$B$5:$AE$184,$A10,DQ$3)*$A$3,0))</f>
        <v>0</v>
      </c>
      <c r="DR10" s="95">
        <f t="shared" ca="1" si="14"/>
        <v>864</v>
      </c>
    </row>
    <row r="11" spans="1:122">
      <c r="A11" s="83">
        <f>+旅綜險簡易版費率表!A18</f>
        <v>7</v>
      </c>
      <c r="B11" s="104">
        <f>VLOOKUP(A11,費率表彙總!$A$4:$B$183,2,FALSE)</f>
        <v>0.187</v>
      </c>
      <c r="C11" s="93">
        <f ca="1">ROUND(VLOOKUP(C$3,費率表彙總!$W$16:$X$116,2,FALSE)*$B11*$A$2,0)*E$1</f>
        <v>306</v>
      </c>
      <c r="D11" s="94">
        <f ca="1">+ROUND(VLOOKUP(C$3,費率表彙總!$W$16:$X$116,2,FALSE)*$B11*$A$2,0)*E$1</f>
        <v>306</v>
      </c>
      <c r="E11" s="94">
        <f t="shared" ca="1" si="15"/>
        <v>306</v>
      </c>
      <c r="F11" s="94">
        <f ca="1">ROUND(VLOOKUP(F$3,費率表彙總!$Y$15:$Z$65,2,FALSE)*$B11*$A$2,0)*E$1</f>
        <v>178</v>
      </c>
      <c r="G11" s="94">
        <f ca="1">IF(ISNA(G$3),0,ROUND(INDEX(旅遊不便費率!$B$5:$AE$184,$A11,G$3)*$A$3,0))</f>
        <v>0</v>
      </c>
      <c r="H11" s="94">
        <f ca="1">IF(ISNA(H$3),0,ROUND(INDEX(旅遊不便費率!$B$5:$AE$184,$A11,H$3)*$A$3,0))</f>
        <v>0</v>
      </c>
      <c r="I11" s="94">
        <f ca="1">IF(ISNA(I$3),0,ROUND(INDEX(旅遊不便費率!$B$5:$AE$184,$A11,I$3)*$A$3,0))</f>
        <v>0</v>
      </c>
      <c r="J11" s="95">
        <f t="shared" ca="1" si="0"/>
        <v>484</v>
      </c>
      <c r="K11" s="93">
        <f ca="1">ROUND(VLOOKUP(K$3,費率表彙總!$W$16:$X$116,2,FALSE)*$B11*$A$2,0)*M$1</f>
        <v>306</v>
      </c>
      <c r="L11" s="94">
        <f ca="1">+ROUND(VLOOKUP(K$3,費率表彙總!$W$16:$X$116,2,FALSE)*$B11*$A$2,0)*M$1</f>
        <v>306</v>
      </c>
      <c r="M11" s="94">
        <f t="shared" ca="1" si="16"/>
        <v>306</v>
      </c>
      <c r="N11" s="94">
        <f ca="1">ROUND(VLOOKUP(N$3,費率表彙總!$Y$15:$Z$65,2,FALSE)*$B11*$A$2,0)*M$1</f>
        <v>0</v>
      </c>
      <c r="O11" s="94">
        <f ca="1">IF(ISNA(O$3),0,ROUND(INDEX(旅遊不便費率!$B$5:$AE$184,$A11,O$3)*$A$3,0))</f>
        <v>0</v>
      </c>
      <c r="P11" s="94">
        <f ca="1">IF(ISNA(P$3),0,ROUND(INDEX(旅遊不便費率!$B$5:$AE$184,$A11,P$3)*$A$3,0))</f>
        <v>0</v>
      </c>
      <c r="Q11" s="94">
        <f ca="1">IF(ISNA(Q$3),0,ROUND(INDEX(旅遊不便費率!$B$5:$AE$184,$A11,Q$3)*$A$3,0))</f>
        <v>0</v>
      </c>
      <c r="R11" s="95">
        <f t="shared" ca="1" si="1"/>
        <v>306</v>
      </c>
      <c r="S11" s="93">
        <f ca="1">ROUND(VLOOKUP(S$3,費率表彙總!$W$16:$X$116,2,FALSE)*$B11*$A$2,0)*U$1</f>
        <v>584</v>
      </c>
      <c r="T11" s="94">
        <f ca="1">+ROUND(VLOOKUP(S$3,費率表彙總!$W$16:$X$116,2,FALSE)*$B11*$A$2,0)*U$1</f>
        <v>584</v>
      </c>
      <c r="U11" s="94">
        <f t="shared" ca="1" si="17"/>
        <v>584</v>
      </c>
      <c r="V11" s="94">
        <f ca="1">ROUND(VLOOKUP(V$3,費率表彙總!$Y$15:$Z$65,2,FALSE)*$B11*$A$2,0)*U$1</f>
        <v>340</v>
      </c>
      <c r="W11" s="94">
        <f ca="1">IF(ISNA(W$3),0,ROUND(INDEX(旅遊不便費率!$B$5:$AE$184,$A11,W$3)*$A$3,0))</f>
        <v>0</v>
      </c>
      <c r="X11" s="94">
        <f ca="1">IF(ISNA(X$3),0,ROUND(INDEX(旅遊不便費率!$B$5:$AE$184,$A11,X$3)*$A$3,0))</f>
        <v>0</v>
      </c>
      <c r="Y11" s="94">
        <f ca="1">IF(ISNA(Y$3),0,ROUND(INDEX(旅遊不便費率!$B$5:$AE$184,$A11,Y$3)*$A$3,0))</f>
        <v>0</v>
      </c>
      <c r="Z11" s="95">
        <f t="shared" ca="1" si="2"/>
        <v>924</v>
      </c>
      <c r="AA11" s="93">
        <f ca="1">ROUND(VLOOKUP(AA$3,費率表彙總!$W$16:$X$116,2,FALSE)*$B11*$A$2,0)*AC$1</f>
        <v>584</v>
      </c>
      <c r="AB11" s="94">
        <f ca="1">+ROUND(VLOOKUP(AA$3,費率表彙總!$W$16:$X$116,2,FALSE)*$B11*$A$2,0)*AC$1</f>
        <v>584</v>
      </c>
      <c r="AC11" s="94">
        <f t="shared" ca="1" si="18"/>
        <v>584</v>
      </c>
      <c r="AD11" s="94">
        <f ca="1">ROUND(VLOOKUP(AD$3,費率表彙總!$Y$15:$Z$65,2,FALSE)*$B11*$A$2,0)*AC$1</f>
        <v>178</v>
      </c>
      <c r="AE11" s="94">
        <f ca="1">IF(ISNA(AE$3),0,ROUND(INDEX(旅遊不便費率!$B$5:$AE$184,$A11,AE$3)*$A$3,0))</f>
        <v>0</v>
      </c>
      <c r="AF11" s="94">
        <f ca="1">IF(ISNA(AF$3),0,ROUND(INDEX(旅遊不便費率!$B$5:$AE$184,$A11,AF$3)*$A$3,0))</f>
        <v>0</v>
      </c>
      <c r="AG11" s="94">
        <f ca="1">IF(ISNA(AG$3),0,ROUND(INDEX(旅遊不便費率!$B$5:$AE$184,$A11,AG$3)*$A$3,0))</f>
        <v>0</v>
      </c>
      <c r="AH11" s="95">
        <f t="shared" ca="1" si="3"/>
        <v>762</v>
      </c>
      <c r="AI11" s="93">
        <f ca="1">ROUND(VLOOKUP(AI$3,費率表彙總!$W$16:$X$116,2,FALSE)*$B11*$A$2,0)*AK$1</f>
        <v>584</v>
      </c>
      <c r="AJ11" s="94">
        <f ca="1">+ROUND(VLOOKUP(AI$3,費率表彙總!$W$16:$X$116,2,FALSE)*$B11*$A$2,0)*AK$1</f>
        <v>584</v>
      </c>
      <c r="AK11" s="94">
        <f t="shared" ca="1" si="19"/>
        <v>584</v>
      </c>
      <c r="AL11" s="94">
        <f ca="1">ROUND(VLOOKUP(AL$3,費率表彙總!$Y$15:$Z$65,2,FALSE)*$B11*$A$2,0)*AK$1</f>
        <v>0</v>
      </c>
      <c r="AM11" s="94">
        <f ca="1">IF(ISNA(AM$3),0,ROUND(INDEX(旅遊不便費率!$B$5:$AE$184,$A11,AM$3)*$A$3,0))</f>
        <v>0</v>
      </c>
      <c r="AN11" s="94">
        <f ca="1">IF(ISNA(AN$3),0,ROUND(INDEX(旅遊不便費率!$B$5:$AE$184,$A11,AN$3)*$A$3,0))</f>
        <v>0</v>
      </c>
      <c r="AO11" s="94">
        <f ca="1">IF(ISNA(AO$3),0,ROUND(INDEX(旅遊不便費率!$B$5:$AE$184,$A11,AO$3)*$A$3,0))</f>
        <v>0</v>
      </c>
      <c r="AP11" s="95">
        <f t="shared" ca="1" si="4"/>
        <v>584</v>
      </c>
      <c r="AQ11" s="93">
        <f ca="1">ROUND(VLOOKUP(AQ$3,費率表彙總!$W$16:$X$116,2,FALSE)*$B11*$A$2,0)*AS$1</f>
        <v>153</v>
      </c>
      <c r="AR11" s="94">
        <f ca="1">+ROUND(VLOOKUP(AQ$3,費率表彙總!$W$16:$X$116,2,FALSE)*$B11*$A$2,0)*AS$1</f>
        <v>153</v>
      </c>
      <c r="AS11" s="94">
        <f t="shared" ca="1" si="20"/>
        <v>153</v>
      </c>
      <c r="AT11" s="94">
        <f ca="1">ROUND(VLOOKUP(AT$3,費率表彙總!$Y$15:$Z$65,2,FALSE)*$B11*$A$2,0)*AS$1</f>
        <v>89</v>
      </c>
      <c r="AU11" s="94">
        <f ca="1">IF(ISNA(AU$3),0,ROUND(INDEX(旅遊不便費率!$B$5:$AE$184,$A11,AU$3)*$A$3,0))</f>
        <v>0</v>
      </c>
      <c r="AV11" s="94">
        <f ca="1">IF(ISNA(AV$3),0,ROUND(INDEX(旅遊不便費率!$B$5:$AE$184,$A11,AV$3)*$A$3,0))</f>
        <v>0</v>
      </c>
      <c r="AW11" s="94">
        <f ca="1">IF(ISNA(AW$3),0,ROUND(INDEX(旅遊不便費率!$B$5:$AE$184,$A11,AW$3)*$A$3,0))</f>
        <v>0</v>
      </c>
      <c r="AX11" s="95">
        <f t="shared" ca="1" si="5"/>
        <v>242</v>
      </c>
      <c r="AY11" s="93">
        <f ca="1">ROUND(VLOOKUP(AY$3,費率表彙總!$W$16:$X$116,2,FALSE)*$B11*$A$2,0)*BA$1</f>
        <v>292</v>
      </c>
      <c r="AZ11" s="94">
        <f ca="1">+ROUND(VLOOKUP(AY$3,費率表彙總!$W$16:$X$116,2,FALSE)*$B11*$A$2,0)*BA$1</f>
        <v>292</v>
      </c>
      <c r="BA11" s="94">
        <f t="shared" ca="1" si="21"/>
        <v>292</v>
      </c>
      <c r="BB11" s="94">
        <f ca="1">ROUND(VLOOKUP(BB$3,費率表彙總!$Y$15:$Z$65,2,FALSE)*$B11*$A$2,0)*BA$1</f>
        <v>0</v>
      </c>
      <c r="BC11" s="94">
        <f ca="1">IF(ISNA(BC$3),0,ROUND(INDEX(旅遊不便費率!$B$5:$AE$184,$A11,BC$3)*$A$3,0))</f>
        <v>0</v>
      </c>
      <c r="BD11" s="94">
        <f ca="1">IF(ISNA(BD$3),0,ROUND(INDEX(旅遊不便費率!$B$5:$AE$184,$A11,BD$3)*$A$3,0))</f>
        <v>0</v>
      </c>
      <c r="BE11" s="94">
        <f ca="1">IF(ISNA(BE$3),0,ROUND(INDEX(旅遊不便費率!$B$5:$AE$184,$A11,BE$3)*$A$3,0))</f>
        <v>0</v>
      </c>
      <c r="BF11" s="95">
        <f t="shared" ca="1" si="6"/>
        <v>292</v>
      </c>
      <c r="BG11" s="93">
        <f ca="1">ROUND(VLOOKUP(BG$3,費率表彙總!$W$16:$X$116,2,FALSE)*$B11*$A$2,0)*BI$1</f>
        <v>292</v>
      </c>
      <c r="BH11" s="94">
        <f ca="1">+ROUND(VLOOKUP(BG$3,費率表彙總!$W$16:$X$116,2,FALSE)*$B11*$A$2,0)*BI$1</f>
        <v>292</v>
      </c>
      <c r="BI11" s="94">
        <f t="shared" ca="1" si="22"/>
        <v>292</v>
      </c>
      <c r="BJ11" s="94">
        <f ca="1">ROUND(VLOOKUP(BJ$3,費率表彙總!$Y$15:$Z$65,2,FALSE)*$B11*$A$2,0)*BI$1</f>
        <v>0</v>
      </c>
      <c r="BK11" s="94">
        <f ca="1">IF(ISNA(BK$3),0,ROUND(INDEX(旅遊不便費率!$B$5:$AE$184,$A11,BK$3)*$A$3,0))</f>
        <v>0</v>
      </c>
      <c r="BL11" s="94">
        <f ca="1">IF(ISNA(BL$3),0,ROUND(INDEX(旅遊不便費率!$B$5:$AE$184,$A11,BL$3)*$A$3,0))</f>
        <v>0</v>
      </c>
      <c r="BM11" s="94">
        <f ca="1">IF(ISNA(BM$3),0,ROUND(INDEX(旅遊不便費率!$B$5:$AE$184,$A11,BM$3)*$A$3,0))</f>
        <v>0</v>
      </c>
      <c r="BN11" s="95">
        <f t="shared" ca="1" si="7"/>
        <v>292</v>
      </c>
      <c r="BO11" s="93">
        <f ca="1">ROUND(VLOOKUP(BO$3,費率表彙總!$W$16:$X$116,2,FALSE)*$B11*$A$2,0)*BQ$1</f>
        <v>292</v>
      </c>
      <c r="BP11" s="94">
        <f ca="1">+ROUND(VLOOKUP(BO$3,費率表彙總!$W$16:$X$116,2,FALSE)*$B11*$A$2,0)*BQ$1</f>
        <v>292</v>
      </c>
      <c r="BQ11" s="94">
        <f t="shared" ca="1" si="23"/>
        <v>292</v>
      </c>
      <c r="BR11" s="94">
        <f ca="1">ROUND(VLOOKUP(BR$3,費率表彙總!$Y$15:$Z$65,2,FALSE)*$B11*$A$2,0)*BQ$1</f>
        <v>0</v>
      </c>
      <c r="BS11" s="94">
        <f ca="1">IF(ISNA(BS$3),0,ROUND(INDEX(旅遊不便費率!$B$5:$AE$184,$A11,BS$3)*$A$3,0))</f>
        <v>0</v>
      </c>
      <c r="BT11" s="94">
        <f ca="1">IF(ISNA(BT$3),0,ROUND(INDEX(旅遊不便費率!$B$5:$AE$184,$A11,BT$3)*$A$3,0))</f>
        <v>0</v>
      </c>
      <c r="BU11" s="94">
        <f ca="1">IF(ISNA(BU$3),0,ROUND(INDEX(旅遊不便費率!$B$5:$AE$184,$A11,BU$3)*$A$3,0))</f>
        <v>0</v>
      </c>
      <c r="BV11" s="95">
        <f t="shared" ca="1" si="8"/>
        <v>292</v>
      </c>
      <c r="BW11" s="93">
        <f ca="1">ROUND(VLOOKUP(BW$3,費率表彙總!$W$16:$X$116,2,FALSE)*$B11*$A$2,0)*BY$1</f>
        <v>292</v>
      </c>
      <c r="BX11" s="94">
        <f ca="1">+ROUND(VLOOKUP(BW$3,費率表彙總!$W$16:$X$116,2,FALSE)*$B11*$A$2,0)*BY$1</f>
        <v>292</v>
      </c>
      <c r="BY11" s="94">
        <f t="shared" ca="1" si="24"/>
        <v>292</v>
      </c>
      <c r="BZ11" s="94">
        <f ca="1">ROUND(VLOOKUP(BZ$3,費率表彙總!$Y$15:$Z$65,2,FALSE)*$B11*$A$2,0)*BY$1</f>
        <v>170</v>
      </c>
      <c r="CA11" s="94">
        <f ca="1">IF(ISNA(CA$3),0,ROUND(INDEX(旅遊不便費率!$B$5:$AE$184,$A11,CA$3)*$A$3,0))</f>
        <v>0</v>
      </c>
      <c r="CB11" s="94">
        <f ca="1">IF(ISNA(CB$3),0,ROUND(INDEX(旅遊不便費率!$B$5:$AE$184,$A11,CB$3)*$A$3,0))</f>
        <v>0</v>
      </c>
      <c r="CC11" s="94">
        <f ca="1">IF(ISNA(CC$3),0,ROUND(INDEX(旅遊不便費率!$B$5:$AE$184,$A11,CC$3)*$A$3,0))</f>
        <v>0</v>
      </c>
      <c r="CD11" s="95">
        <f t="shared" ca="1" si="9"/>
        <v>462</v>
      </c>
      <c r="CE11" s="93">
        <f ca="1">ROUND(VLOOKUP(CE$3,費率表彙總!$W$16:$X$116,2,FALSE)*$B11*$A$2,0)*CG$1</f>
        <v>584</v>
      </c>
      <c r="CF11" s="94">
        <f ca="1">+ROUND(VLOOKUP(CE$3,費率表彙總!$W$16:$X$116,2,FALSE)*$B11*$A$2,0)*CG$1</f>
        <v>584</v>
      </c>
      <c r="CG11" s="94">
        <f t="shared" ca="1" si="25"/>
        <v>584</v>
      </c>
      <c r="CH11" s="94">
        <f ca="1">ROUND(VLOOKUP(CH$3,費率表彙總!$Y$15:$Z$65,2,FALSE)*$B11*$A$2,0)*CG$1</f>
        <v>340</v>
      </c>
      <c r="CI11" s="94">
        <f ca="1">IF(ISNA(CI$3),0,ROUND(INDEX(旅遊不便費率!$B$5:$AE$184,$A11,CI$3)*$A$3,0))</f>
        <v>0</v>
      </c>
      <c r="CJ11" s="94">
        <f ca="1">IF(ISNA(CJ$3),0,ROUND(INDEX(旅遊不便費率!$B$5:$AE$184,$A11,CJ$3)*$A$3,0))</f>
        <v>0</v>
      </c>
      <c r="CK11" s="94">
        <f ca="1">IF(ISNA(CK$3),0,ROUND(INDEX(旅遊不便費率!$B$5:$AE$184,$A11,CK$3)*$A$3,0))</f>
        <v>0</v>
      </c>
      <c r="CL11" s="95">
        <f t="shared" ca="1" si="10"/>
        <v>924</v>
      </c>
      <c r="CM11" s="93">
        <f ca="1">ROUND(VLOOKUP(CM$3,費率表彙總!$W$16:$X$116,2,FALSE)*$B11*$A$2,0)*CO$1</f>
        <v>306</v>
      </c>
      <c r="CN11" s="94">
        <f ca="1">+ROUND(VLOOKUP(CM$3,費率表彙總!$W$16:$X$116,2,FALSE)*$B11*$A$2,0)*CO$1</f>
        <v>306</v>
      </c>
      <c r="CO11" s="94">
        <f t="shared" ca="1" si="26"/>
        <v>306</v>
      </c>
      <c r="CP11" s="94">
        <f ca="1">ROUND(VLOOKUP(CP$3,費率表彙總!$Y$15:$Z$65,2,FALSE)*$B11*$A$2,0)*CO$1</f>
        <v>178</v>
      </c>
      <c r="CQ11" s="94">
        <f ca="1">IF(ISNA(CQ$3),0,ROUND(INDEX(旅遊不便費率!$B$5:$AE$184,$A11,CQ$3)*$A$3,0))</f>
        <v>0</v>
      </c>
      <c r="CR11" s="94">
        <f ca="1">IF(ISNA(CR$3),0,ROUND(INDEX(旅遊不便費率!$B$5:$AE$184,$A11,CR$3)*$A$3,0))</f>
        <v>0</v>
      </c>
      <c r="CS11" s="94">
        <f ca="1">IF(ISNA(CS$3),0,ROUND(INDEX(旅遊不便費率!$B$5:$AE$184,$A11,CS$3)*$A$3,0))</f>
        <v>0</v>
      </c>
      <c r="CT11" s="95">
        <f t="shared" ca="1" si="11"/>
        <v>484</v>
      </c>
      <c r="CU11" s="93">
        <f ca="1">ROUND(VLOOKUP(CU$3,費率表彙總!$W$16:$X$116,2,FALSE)*$B11*$A$2,0)*CW$1</f>
        <v>306</v>
      </c>
      <c r="CV11" s="94">
        <f ca="1">+ROUND(VLOOKUP(CU$3,費率表彙總!$W$16:$X$116,2,FALSE)*$B11*$A$2,0)*CW$1</f>
        <v>306</v>
      </c>
      <c r="CW11" s="94">
        <f t="shared" ca="1" si="27"/>
        <v>306</v>
      </c>
      <c r="CX11" s="94">
        <f ca="1">ROUND(VLOOKUP(CX$3,費率表彙總!$Y$15:$Z$65,2,FALSE)*$B11*$A$2,0)*CW$1</f>
        <v>178</v>
      </c>
      <c r="CY11" s="94">
        <f ca="1">IF(ISNA(CY$3),0,ROUND(INDEX(旅遊不便費率!$B$5:$AE$184,$A11,CY$3)*$A$3,0))</f>
        <v>0</v>
      </c>
      <c r="CZ11" s="94">
        <f ca="1">IF(ISNA(CZ$3),0,ROUND(INDEX(旅遊不便費率!$B$5:$AE$184,$A11,CZ$3)*$A$3,0))</f>
        <v>0</v>
      </c>
      <c r="DA11" s="94">
        <f ca="1">IF(ISNA(DA$3),0,ROUND(INDEX(旅遊不便費率!$B$5:$AE$184,$A11,DA$3)*$A$3,0))</f>
        <v>0</v>
      </c>
      <c r="DB11" s="95">
        <f t="shared" ca="1" si="12"/>
        <v>484</v>
      </c>
      <c r="DC11" s="93">
        <f ca="1">ROUND(VLOOKUP(DC$3,費率表彙總!$W$16:$X$116,2,FALSE)*$B11*$A$2,0)*DE$1</f>
        <v>306</v>
      </c>
      <c r="DD11" s="94">
        <f ca="1">+ROUND(VLOOKUP(DC$3,費率表彙總!$W$16:$X$116,2,FALSE)*$B11*$A$2,0)*DE$1</f>
        <v>306</v>
      </c>
      <c r="DE11" s="94">
        <f t="shared" ca="1" si="28"/>
        <v>306</v>
      </c>
      <c r="DF11" s="94">
        <f ca="1">ROUND(VLOOKUP(DF$3,費率表彙總!$Y$15:$Z$65,2,FALSE)*$B11*$A$2,0)*DE$1</f>
        <v>178</v>
      </c>
      <c r="DG11" s="94">
        <f ca="1">IF(ISNA(DG$3),0,ROUND(INDEX(旅遊不便費率!$B$5:$AE$184,$A11,DG$3)*$A$3,0))</f>
        <v>0</v>
      </c>
      <c r="DH11" s="94">
        <f ca="1">IF(ISNA(DH$3),0,ROUND(INDEX(旅遊不便費率!$B$5:$AE$184,$A11,DH$3)*$A$3,0))</f>
        <v>0</v>
      </c>
      <c r="DI11" s="94">
        <f ca="1">IF(ISNA(DI$3),0,ROUND(INDEX(旅遊不便費率!$B$5:$AE$184,$A11,DI$3)*$A$3,0))</f>
        <v>0</v>
      </c>
      <c r="DJ11" s="95">
        <f t="shared" ca="1" si="13"/>
        <v>484</v>
      </c>
      <c r="DK11" s="93">
        <f ca="1">ROUND(VLOOKUP(DK$3,費率表彙總!$W$16:$X$116,2,FALSE)*$B11*$A$2,0)*DM$1</f>
        <v>584</v>
      </c>
      <c r="DL11" s="94">
        <f ca="1">+ROUND(VLOOKUP(DK$3,費率表彙總!$W$16:$X$116,2,FALSE)*$B11*$A$2,0)*DM$1</f>
        <v>584</v>
      </c>
      <c r="DM11" s="94">
        <f t="shared" ca="1" si="29"/>
        <v>584</v>
      </c>
      <c r="DN11" s="94">
        <f ca="1">ROUND(VLOOKUP(DN$3,費率表彙總!$Y$15:$Z$65,2,FALSE)*$B11*$A$2,0)*DM$1</f>
        <v>340</v>
      </c>
      <c r="DO11" s="94">
        <f ca="1">IF(ISNA(DO$3),0,ROUND(INDEX(旅遊不便費率!$B$5:$AE$184,$A11,DO$3)*$A$3,0))</f>
        <v>0</v>
      </c>
      <c r="DP11" s="94">
        <f ca="1">IF(ISNA(DP$3),0,ROUND(INDEX(旅遊不便費率!$B$5:$AE$184,$A11,DP$3)*$A$3,0))</f>
        <v>0</v>
      </c>
      <c r="DQ11" s="94">
        <f ca="1">IF(ISNA(DQ$3),0,ROUND(INDEX(旅遊不便費率!$B$5:$AE$184,$A11,DQ$3)*$A$3,0))</f>
        <v>0</v>
      </c>
      <c r="DR11" s="95">
        <f t="shared" ca="1" si="14"/>
        <v>924</v>
      </c>
    </row>
    <row r="12" spans="1:122">
      <c r="A12" s="83">
        <f>+旅綜險簡易版費率表!A19</f>
        <v>8</v>
      </c>
      <c r="B12" s="104">
        <f>VLOOKUP(A12,費率表彙總!$A$4:$B$183,2,FALSE)</f>
        <v>0.19700000000000001</v>
      </c>
      <c r="C12" s="93">
        <f ca="1">ROUND(VLOOKUP(C$3,費率表彙總!$W$16:$X$116,2,FALSE)*$B12*$A$2,0)*E$1</f>
        <v>324</v>
      </c>
      <c r="D12" s="94">
        <f ca="1">+ROUND(VLOOKUP(C$3,費率表彙總!$W$16:$X$116,2,FALSE)*$B12*$A$2,0)*E$1</f>
        <v>324</v>
      </c>
      <c r="E12" s="94">
        <f t="shared" ca="1" si="15"/>
        <v>324</v>
      </c>
      <c r="F12" s="94">
        <f ca="1">ROUND(VLOOKUP(F$3,費率表彙總!$Y$15:$Z$65,2,FALSE)*$B12*$A$2,0)*E$1</f>
        <v>188</v>
      </c>
      <c r="G12" s="94">
        <f ca="1">IF(ISNA(G$3),0,ROUND(INDEX(旅遊不便費率!$B$5:$AE$184,$A12,G$3)*$A$3,0))</f>
        <v>0</v>
      </c>
      <c r="H12" s="94">
        <f ca="1">IF(ISNA(H$3),0,ROUND(INDEX(旅遊不便費率!$B$5:$AE$184,$A12,H$3)*$A$3,0))</f>
        <v>0</v>
      </c>
      <c r="I12" s="94">
        <f ca="1">IF(ISNA(I$3),0,ROUND(INDEX(旅遊不便費率!$B$5:$AE$184,$A12,I$3)*$A$3,0))</f>
        <v>0</v>
      </c>
      <c r="J12" s="95">
        <f t="shared" ca="1" si="0"/>
        <v>512</v>
      </c>
      <c r="K12" s="93">
        <f ca="1">ROUND(VLOOKUP(K$3,費率表彙總!$W$16:$X$116,2,FALSE)*$B12*$A$2,0)*M$1</f>
        <v>324</v>
      </c>
      <c r="L12" s="94">
        <f ca="1">+ROUND(VLOOKUP(K$3,費率表彙總!$W$16:$X$116,2,FALSE)*$B12*$A$2,0)*M$1</f>
        <v>324</v>
      </c>
      <c r="M12" s="94">
        <f t="shared" ca="1" si="16"/>
        <v>324</v>
      </c>
      <c r="N12" s="94">
        <f ca="1">ROUND(VLOOKUP(N$3,費率表彙總!$Y$15:$Z$65,2,FALSE)*$B12*$A$2,0)*M$1</f>
        <v>0</v>
      </c>
      <c r="O12" s="94">
        <f ca="1">IF(ISNA(O$3),0,ROUND(INDEX(旅遊不便費率!$B$5:$AE$184,$A12,O$3)*$A$3,0))</f>
        <v>0</v>
      </c>
      <c r="P12" s="94">
        <f ca="1">IF(ISNA(P$3),0,ROUND(INDEX(旅遊不便費率!$B$5:$AE$184,$A12,P$3)*$A$3,0))</f>
        <v>0</v>
      </c>
      <c r="Q12" s="94">
        <f ca="1">IF(ISNA(Q$3),0,ROUND(INDEX(旅遊不便費率!$B$5:$AE$184,$A12,Q$3)*$A$3,0))</f>
        <v>0</v>
      </c>
      <c r="R12" s="95">
        <f t="shared" ca="1" si="1"/>
        <v>324</v>
      </c>
      <c r="S12" s="93">
        <f ca="1">ROUND(VLOOKUP(S$3,費率表彙總!$W$16:$X$116,2,FALSE)*$B12*$A$2,0)*U$1</f>
        <v>614</v>
      </c>
      <c r="T12" s="94">
        <f ca="1">+ROUND(VLOOKUP(S$3,費率表彙總!$W$16:$X$116,2,FALSE)*$B12*$A$2,0)*U$1</f>
        <v>614</v>
      </c>
      <c r="U12" s="94">
        <f t="shared" ca="1" si="17"/>
        <v>614</v>
      </c>
      <c r="V12" s="94">
        <f ca="1">ROUND(VLOOKUP(V$3,費率表彙總!$Y$15:$Z$65,2,FALSE)*$B12*$A$2,0)*U$1</f>
        <v>358</v>
      </c>
      <c r="W12" s="94">
        <f ca="1">IF(ISNA(W$3),0,ROUND(INDEX(旅遊不便費率!$B$5:$AE$184,$A12,W$3)*$A$3,0))</f>
        <v>0</v>
      </c>
      <c r="X12" s="94">
        <f ca="1">IF(ISNA(X$3),0,ROUND(INDEX(旅遊不便費率!$B$5:$AE$184,$A12,X$3)*$A$3,0))</f>
        <v>0</v>
      </c>
      <c r="Y12" s="94">
        <f ca="1">IF(ISNA(Y$3),0,ROUND(INDEX(旅遊不便費率!$B$5:$AE$184,$A12,Y$3)*$A$3,0))</f>
        <v>0</v>
      </c>
      <c r="Z12" s="95">
        <f t="shared" ca="1" si="2"/>
        <v>972</v>
      </c>
      <c r="AA12" s="93">
        <f ca="1">ROUND(VLOOKUP(AA$3,費率表彙總!$W$16:$X$116,2,FALSE)*$B12*$A$2,0)*AC$1</f>
        <v>614</v>
      </c>
      <c r="AB12" s="94">
        <f ca="1">+ROUND(VLOOKUP(AA$3,費率表彙總!$W$16:$X$116,2,FALSE)*$B12*$A$2,0)*AC$1</f>
        <v>614</v>
      </c>
      <c r="AC12" s="94">
        <f t="shared" ca="1" si="18"/>
        <v>614</v>
      </c>
      <c r="AD12" s="94">
        <f ca="1">ROUND(VLOOKUP(AD$3,費率表彙總!$Y$15:$Z$65,2,FALSE)*$B12*$A$2,0)*AC$1</f>
        <v>188</v>
      </c>
      <c r="AE12" s="94">
        <f ca="1">IF(ISNA(AE$3),0,ROUND(INDEX(旅遊不便費率!$B$5:$AE$184,$A12,AE$3)*$A$3,0))</f>
        <v>0</v>
      </c>
      <c r="AF12" s="94">
        <f ca="1">IF(ISNA(AF$3),0,ROUND(INDEX(旅遊不便費率!$B$5:$AE$184,$A12,AF$3)*$A$3,0))</f>
        <v>0</v>
      </c>
      <c r="AG12" s="94">
        <f ca="1">IF(ISNA(AG$3),0,ROUND(INDEX(旅遊不便費率!$B$5:$AE$184,$A12,AG$3)*$A$3,0))</f>
        <v>0</v>
      </c>
      <c r="AH12" s="95">
        <f t="shared" ca="1" si="3"/>
        <v>802</v>
      </c>
      <c r="AI12" s="93">
        <f ca="1">ROUND(VLOOKUP(AI$3,費率表彙總!$W$16:$X$116,2,FALSE)*$B12*$A$2,0)*AK$1</f>
        <v>614</v>
      </c>
      <c r="AJ12" s="94">
        <f ca="1">+ROUND(VLOOKUP(AI$3,費率表彙總!$W$16:$X$116,2,FALSE)*$B12*$A$2,0)*AK$1</f>
        <v>614</v>
      </c>
      <c r="AK12" s="94">
        <f t="shared" ca="1" si="19"/>
        <v>614</v>
      </c>
      <c r="AL12" s="94">
        <f ca="1">ROUND(VLOOKUP(AL$3,費率表彙總!$Y$15:$Z$65,2,FALSE)*$B12*$A$2,0)*AK$1</f>
        <v>0</v>
      </c>
      <c r="AM12" s="94">
        <f ca="1">IF(ISNA(AM$3),0,ROUND(INDEX(旅遊不便費率!$B$5:$AE$184,$A12,AM$3)*$A$3,0))</f>
        <v>0</v>
      </c>
      <c r="AN12" s="94">
        <f ca="1">IF(ISNA(AN$3),0,ROUND(INDEX(旅遊不便費率!$B$5:$AE$184,$A12,AN$3)*$A$3,0))</f>
        <v>0</v>
      </c>
      <c r="AO12" s="94">
        <f ca="1">IF(ISNA(AO$3),0,ROUND(INDEX(旅遊不便費率!$B$5:$AE$184,$A12,AO$3)*$A$3,0))</f>
        <v>0</v>
      </c>
      <c r="AP12" s="95">
        <f t="shared" ca="1" si="4"/>
        <v>614</v>
      </c>
      <c r="AQ12" s="93">
        <f ca="1">ROUND(VLOOKUP(AQ$3,費率表彙總!$W$16:$X$116,2,FALSE)*$B12*$A$2,0)*AS$1</f>
        <v>162</v>
      </c>
      <c r="AR12" s="94">
        <f ca="1">+ROUND(VLOOKUP(AQ$3,費率表彙總!$W$16:$X$116,2,FALSE)*$B12*$A$2,0)*AS$1</f>
        <v>162</v>
      </c>
      <c r="AS12" s="94">
        <f t="shared" ca="1" si="20"/>
        <v>162</v>
      </c>
      <c r="AT12" s="94">
        <f ca="1">ROUND(VLOOKUP(AT$3,費率表彙總!$Y$15:$Z$65,2,FALSE)*$B12*$A$2,0)*AS$1</f>
        <v>94</v>
      </c>
      <c r="AU12" s="94">
        <f ca="1">IF(ISNA(AU$3),0,ROUND(INDEX(旅遊不便費率!$B$5:$AE$184,$A12,AU$3)*$A$3,0))</f>
        <v>0</v>
      </c>
      <c r="AV12" s="94">
        <f ca="1">IF(ISNA(AV$3),0,ROUND(INDEX(旅遊不便費率!$B$5:$AE$184,$A12,AV$3)*$A$3,0))</f>
        <v>0</v>
      </c>
      <c r="AW12" s="94">
        <f ca="1">IF(ISNA(AW$3),0,ROUND(INDEX(旅遊不便費率!$B$5:$AE$184,$A12,AW$3)*$A$3,0))</f>
        <v>0</v>
      </c>
      <c r="AX12" s="95">
        <f t="shared" ca="1" si="5"/>
        <v>256</v>
      </c>
      <c r="AY12" s="93">
        <f ca="1">ROUND(VLOOKUP(AY$3,費率表彙總!$W$16:$X$116,2,FALSE)*$B12*$A$2,0)*BA$1</f>
        <v>307</v>
      </c>
      <c r="AZ12" s="94">
        <f ca="1">+ROUND(VLOOKUP(AY$3,費率表彙總!$W$16:$X$116,2,FALSE)*$B12*$A$2,0)*BA$1</f>
        <v>307</v>
      </c>
      <c r="BA12" s="94">
        <f t="shared" ca="1" si="21"/>
        <v>307</v>
      </c>
      <c r="BB12" s="94">
        <f ca="1">ROUND(VLOOKUP(BB$3,費率表彙總!$Y$15:$Z$65,2,FALSE)*$B12*$A$2,0)*BA$1</f>
        <v>0</v>
      </c>
      <c r="BC12" s="94">
        <f ca="1">IF(ISNA(BC$3),0,ROUND(INDEX(旅遊不便費率!$B$5:$AE$184,$A12,BC$3)*$A$3,0))</f>
        <v>0</v>
      </c>
      <c r="BD12" s="94">
        <f ca="1">IF(ISNA(BD$3),0,ROUND(INDEX(旅遊不便費率!$B$5:$AE$184,$A12,BD$3)*$A$3,0))</f>
        <v>0</v>
      </c>
      <c r="BE12" s="94">
        <f ca="1">IF(ISNA(BE$3),0,ROUND(INDEX(旅遊不便費率!$B$5:$AE$184,$A12,BE$3)*$A$3,0))</f>
        <v>0</v>
      </c>
      <c r="BF12" s="95">
        <f t="shared" ca="1" si="6"/>
        <v>307</v>
      </c>
      <c r="BG12" s="93">
        <f ca="1">ROUND(VLOOKUP(BG$3,費率表彙總!$W$16:$X$116,2,FALSE)*$B12*$A$2,0)*BI$1</f>
        <v>307</v>
      </c>
      <c r="BH12" s="94">
        <f ca="1">+ROUND(VLOOKUP(BG$3,費率表彙總!$W$16:$X$116,2,FALSE)*$B12*$A$2,0)*BI$1</f>
        <v>307</v>
      </c>
      <c r="BI12" s="94">
        <f t="shared" ca="1" si="22"/>
        <v>307</v>
      </c>
      <c r="BJ12" s="94">
        <f ca="1">ROUND(VLOOKUP(BJ$3,費率表彙總!$Y$15:$Z$65,2,FALSE)*$B12*$A$2,0)*BI$1</f>
        <v>0</v>
      </c>
      <c r="BK12" s="94">
        <f ca="1">IF(ISNA(BK$3),0,ROUND(INDEX(旅遊不便費率!$B$5:$AE$184,$A12,BK$3)*$A$3,0))</f>
        <v>0</v>
      </c>
      <c r="BL12" s="94">
        <f ca="1">IF(ISNA(BL$3),0,ROUND(INDEX(旅遊不便費率!$B$5:$AE$184,$A12,BL$3)*$A$3,0))</f>
        <v>0</v>
      </c>
      <c r="BM12" s="94">
        <f ca="1">IF(ISNA(BM$3),0,ROUND(INDEX(旅遊不便費率!$B$5:$AE$184,$A12,BM$3)*$A$3,0))</f>
        <v>0</v>
      </c>
      <c r="BN12" s="95">
        <f t="shared" ca="1" si="7"/>
        <v>307</v>
      </c>
      <c r="BO12" s="93">
        <f ca="1">ROUND(VLOOKUP(BO$3,費率表彙總!$W$16:$X$116,2,FALSE)*$B12*$A$2,0)*BQ$1</f>
        <v>307</v>
      </c>
      <c r="BP12" s="94">
        <f ca="1">+ROUND(VLOOKUP(BO$3,費率表彙總!$W$16:$X$116,2,FALSE)*$B12*$A$2,0)*BQ$1</f>
        <v>307</v>
      </c>
      <c r="BQ12" s="94">
        <f t="shared" ca="1" si="23"/>
        <v>307</v>
      </c>
      <c r="BR12" s="94">
        <f ca="1">ROUND(VLOOKUP(BR$3,費率表彙總!$Y$15:$Z$65,2,FALSE)*$B12*$A$2,0)*BQ$1</f>
        <v>0</v>
      </c>
      <c r="BS12" s="94">
        <f ca="1">IF(ISNA(BS$3),0,ROUND(INDEX(旅遊不便費率!$B$5:$AE$184,$A12,BS$3)*$A$3,0))</f>
        <v>0</v>
      </c>
      <c r="BT12" s="94">
        <f ca="1">IF(ISNA(BT$3),0,ROUND(INDEX(旅遊不便費率!$B$5:$AE$184,$A12,BT$3)*$A$3,0))</f>
        <v>0</v>
      </c>
      <c r="BU12" s="94">
        <f ca="1">IF(ISNA(BU$3),0,ROUND(INDEX(旅遊不便費率!$B$5:$AE$184,$A12,BU$3)*$A$3,0))</f>
        <v>0</v>
      </c>
      <c r="BV12" s="95">
        <f t="shared" ca="1" si="8"/>
        <v>307</v>
      </c>
      <c r="BW12" s="93">
        <f ca="1">ROUND(VLOOKUP(BW$3,費率表彙總!$W$16:$X$116,2,FALSE)*$B12*$A$2,0)*BY$1</f>
        <v>307</v>
      </c>
      <c r="BX12" s="94">
        <f ca="1">+ROUND(VLOOKUP(BW$3,費率表彙總!$W$16:$X$116,2,FALSE)*$B12*$A$2,0)*BY$1</f>
        <v>307</v>
      </c>
      <c r="BY12" s="94">
        <f t="shared" ca="1" si="24"/>
        <v>307</v>
      </c>
      <c r="BZ12" s="94">
        <f ca="1">ROUND(VLOOKUP(BZ$3,費率表彙總!$Y$15:$Z$65,2,FALSE)*$B12*$A$2,0)*BY$1</f>
        <v>179</v>
      </c>
      <c r="CA12" s="94">
        <f ca="1">IF(ISNA(CA$3),0,ROUND(INDEX(旅遊不便費率!$B$5:$AE$184,$A12,CA$3)*$A$3,0))</f>
        <v>0</v>
      </c>
      <c r="CB12" s="94">
        <f ca="1">IF(ISNA(CB$3),0,ROUND(INDEX(旅遊不便費率!$B$5:$AE$184,$A12,CB$3)*$A$3,0))</f>
        <v>0</v>
      </c>
      <c r="CC12" s="94">
        <f ca="1">IF(ISNA(CC$3),0,ROUND(INDEX(旅遊不便費率!$B$5:$AE$184,$A12,CC$3)*$A$3,0))</f>
        <v>0</v>
      </c>
      <c r="CD12" s="95">
        <f t="shared" ca="1" si="9"/>
        <v>486</v>
      </c>
      <c r="CE12" s="93">
        <f ca="1">ROUND(VLOOKUP(CE$3,費率表彙總!$W$16:$X$116,2,FALSE)*$B12*$A$2,0)*CG$1</f>
        <v>614</v>
      </c>
      <c r="CF12" s="94">
        <f ca="1">+ROUND(VLOOKUP(CE$3,費率表彙總!$W$16:$X$116,2,FALSE)*$B12*$A$2,0)*CG$1</f>
        <v>614</v>
      </c>
      <c r="CG12" s="94">
        <f t="shared" ca="1" si="25"/>
        <v>614</v>
      </c>
      <c r="CH12" s="94">
        <f ca="1">ROUND(VLOOKUP(CH$3,費率表彙總!$Y$15:$Z$65,2,FALSE)*$B12*$A$2,0)*CG$1</f>
        <v>358</v>
      </c>
      <c r="CI12" s="94">
        <f ca="1">IF(ISNA(CI$3),0,ROUND(INDEX(旅遊不便費率!$B$5:$AE$184,$A12,CI$3)*$A$3,0))</f>
        <v>0</v>
      </c>
      <c r="CJ12" s="94">
        <f ca="1">IF(ISNA(CJ$3),0,ROUND(INDEX(旅遊不便費率!$B$5:$AE$184,$A12,CJ$3)*$A$3,0))</f>
        <v>0</v>
      </c>
      <c r="CK12" s="94">
        <f ca="1">IF(ISNA(CK$3),0,ROUND(INDEX(旅遊不便費率!$B$5:$AE$184,$A12,CK$3)*$A$3,0))</f>
        <v>0</v>
      </c>
      <c r="CL12" s="95">
        <f t="shared" ca="1" si="10"/>
        <v>972</v>
      </c>
      <c r="CM12" s="93">
        <f ca="1">ROUND(VLOOKUP(CM$3,費率表彙總!$W$16:$X$116,2,FALSE)*$B12*$A$2,0)*CO$1</f>
        <v>324</v>
      </c>
      <c r="CN12" s="94">
        <f ca="1">+ROUND(VLOOKUP(CM$3,費率表彙總!$W$16:$X$116,2,FALSE)*$B12*$A$2,0)*CO$1</f>
        <v>324</v>
      </c>
      <c r="CO12" s="94">
        <f t="shared" ca="1" si="26"/>
        <v>324</v>
      </c>
      <c r="CP12" s="94">
        <f ca="1">ROUND(VLOOKUP(CP$3,費率表彙總!$Y$15:$Z$65,2,FALSE)*$B12*$A$2,0)*CO$1</f>
        <v>188</v>
      </c>
      <c r="CQ12" s="94">
        <f ca="1">IF(ISNA(CQ$3),0,ROUND(INDEX(旅遊不便費率!$B$5:$AE$184,$A12,CQ$3)*$A$3,0))</f>
        <v>0</v>
      </c>
      <c r="CR12" s="94">
        <f ca="1">IF(ISNA(CR$3),0,ROUND(INDEX(旅遊不便費率!$B$5:$AE$184,$A12,CR$3)*$A$3,0))</f>
        <v>0</v>
      </c>
      <c r="CS12" s="94">
        <f ca="1">IF(ISNA(CS$3),0,ROUND(INDEX(旅遊不便費率!$B$5:$AE$184,$A12,CS$3)*$A$3,0))</f>
        <v>0</v>
      </c>
      <c r="CT12" s="95">
        <f t="shared" ca="1" si="11"/>
        <v>512</v>
      </c>
      <c r="CU12" s="93">
        <f ca="1">ROUND(VLOOKUP(CU$3,費率表彙總!$W$16:$X$116,2,FALSE)*$B12*$A$2,0)*CW$1</f>
        <v>324</v>
      </c>
      <c r="CV12" s="94">
        <f ca="1">+ROUND(VLOOKUP(CU$3,費率表彙總!$W$16:$X$116,2,FALSE)*$B12*$A$2,0)*CW$1</f>
        <v>324</v>
      </c>
      <c r="CW12" s="94">
        <f t="shared" ca="1" si="27"/>
        <v>324</v>
      </c>
      <c r="CX12" s="94">
        <f ca="1">ROUND(VLOOKUP(CX$3,費率表彙總!$Y$15:$Z$65,2,FALSE)*$B12*$A$2,0)*CW$1</f>
        <v>188</v>
      </c>
      <c r="CY12" s="94">
        <f ca="1">IF(ISNA(CY$3),0,ROUND(INDEX(旅遊不便費率!$B$5:$AE$184,$A12,CY$3)*$A$3,0))</f>
        <v>0</v>
      </c>
      <c r="CZ12" s="94">
        <f ca="1">IF(ISNA(CZ$3),0,ROUND(INDEX(旅遊不便費率!$B$5:$AE$184,$A12,CZ$3)*$A$3,0))</f>
        <v>0</v>
      </c>
      <c r="DA12" s="94">
        <f ca="1">IF(ISNA(DA$3),0,ROUND(INDEX(旅遊不便費率!$B$5:$AE$184,$A12,DA$3)*$A$3,0))</f>
        <v>0</v>
      </c>
      <c r="DB12" s="95">
        <f t="shared" ca="1" si="12"/>
        <v>512</v>
      </c>
      <c r="DC12" s="93">
        <f ca="1">ROUND(VLOOKUP(DC$3,費率表彙總!$W$16:$X$116,2,FALSE)*$B12*$A$2,0)*DE$1</f>
        <v>324</v>
      </c>
      <c r="DD12" s="94">
        <f ca="1">+ROUND(VLOOKUP(DC$3,費率表彙總!$W$16:$X$116,2,FALSE)*$B12*$A$2,0)*DE$1</f>
        <v>324</v>
      </c>
      <c r="DE12" s="94">
        <f t="shared" ca="1" si="28"/>
        <v>324</v>
      </c>
      <c r="DF12" s="94">
        <f ca="1">ROUND(VLOOKUP(DF$3,費率表彙總!$Y$15:$Z$65,2,FALSE)*$B12*$A$2,0)*DE$1</f>
        <v>188</v>
      </c>
      <c r="DG12" s="94">
        <f ca="1">IF(ISNA(DG$3),0,ROUND(INDEX(旅遊不便費率!$B$5:$AE$184,$A12,DG$3)*$A$3,0))</f>
        <v>0</v>
      </c>
      <c r="DH12" s="94">
        <f ca="1">IF(ISNA(DH$3),0,ROUND(INDEX(旅遊不便費率!$B$5:$AE$184,$A12,DH$3)*$A$3,0))</f>
        <v>0</v>
      </c>
      <c r="DI12" s="94">
        <f ca="1">IF(ISNA(DI$3),0,ROUND(INDEX(旅遊不便費率!$B$5:$AE$184,$A12,DI$3)*$A$3,0))</f>
        <v>0</v>
      </c>
      <c r="DJ12" s="95">
        <f t="shared" ca="1" si="13"/>
        <v>512</v>
      </c>
      <c r="DK12" s="93">
        <f ca="1">ROUND(VLOOKUP(DK$3,費率表彙總!$W$16:$X$116,2,FALSE)*$B12*$A$2,0)*DM$1</f>
        <v>614</v>
      </c>
      <c r="DL12" s="94">
        <f ca="1">+ROUND(VLOOKUP(DK$3,費率表彙總!$W$16:$X$116,2,FALSE)*$B12*$A$2,0)*DM$1</f>
        <v>614</v>
      </c>
      <c r="DM12" s="94">
        <f t="shared" ca="1" si="29"/>
        <v>614</v>
      </c>
      <c r="DN12" s="94">
        <f ca="1">ROUND(VLOOKUP(DN$3,費率表彙總!$Y$15:$Z$65,2,FALSE)*$B12*$A$2,0)*DM$1</f>
        <v>358</v>
      </c>
      <c r="DO12" s="94">
        <f ca="1">IF(ISNA(DO$3),0,ROUND(INDEX(旅遊不便費率!$B$5:$AE$184,$A12,DO$3)*$A$3,0))</f>
        <v>0</v>
      </c>
      <c r="DP12" s="94">
        <f ca="1">IF(ISNA(DP$3),0,ROUND(INDEX(旅遊不便費率!$B$5:$AE$184,$A12,DP$3)*$A$3,0))</f>
        <v>0</v>
      </c>
      <c r="DQ12" s="94">
        <f ca="1">IF(ISNA(DQ$3),0,ROUND(INDEX(旅遊不便費率!$B$5:$AE$184,$A12,DQ$3)*$A$3,0))</f>
        <v>0</v>
      </c>
      <c r="DR12" s="95">
        <f t="shared" ca="1" si="14"/>
        <v>972</v>
      </c>
    </row>
    <row r="13" spans="1:122">
      <c r="A13" s="83">
        <f>+旅綜險簡易版費率表!A20</f>
        <v>9</v>
      </c>
      <c r="B13" s="104">
        <f>VLOOKUP(A13,費率表彙總!$A$4:$B$183,2,FALSE)</f>
        <v>0.20599999999999999</v>
      </c>
      <c r="C13" s="93">
        <f ca="1">ROUND(VLOOKUP(C$3,費率表彙總!$W$16:$X$116,2,FALSE)*$B13*$A$2,0)*E$1</f>
        <v>338</v>
      </c>
      <c r="D13" s="94">
        <f ca="1">+ROUND(VLOOKUP(C$3,費率表彙總!$W$16:$X$116,2,FALSE)*$B13*$A$2,0)*E$1</f>
        <v>338</v>
      </c>
      <c r="E13" s="94">
        <f t="shared" ca="1" si="15"/>
        <v>338</v>
      </c>
      <c r="F13" s="94">
        <f ca="1">ROUND(VLOOKUP(F$3,費率表彙總!$Y$15:$Z$65,2,FALSE)*$B13*$A$2,0)*E$1</f>
        <v>196</v>
      </c>
      <c r="G13" s="94">
        <f ca="1">IF(ISNA(G$3),0,ROUND(INDEX(旅遊不便費率!$B$5:$AE$184,$A13,G$3)*$A$3,0))</f>
        <v>0</v>
      </c>
      <c r="H13" s="94">
        <f ca="1">IF(ISNA(H$3),0,ROUND(INDEX(旅遊不便費率!$B$5:$AE$184,$A13,H$3)*$A$3,0))</f>
        <v>0</v>
      </c>
      <c r="I13" s="94">
        <f ca="1">IF(ISNA(I$3),0,ROUND(INDEX(旅遊不便費率!$B$5:$AE$184,$A13,I$3)*$A$3,0))</f>
        <v>0</v>
      </c>
      <c r="J13" s="95">
        <f t="shared" ca="1" si="0"/>
        <v>534</v>
      </c>
      <c r="K13" s="93">
        <f ca="1">ROUND(VLOOKUP(K$3,費率表彙總!$W$16:$X$116,2,FALSE)*$B13*$A$2,0)*M$1</f>
        <v>338</v>
      </c>
      <c r="L13" s="94">
        <f ca="1">+ROUND(VLOOKUP(K$3,費率表彙總!$W$16:$X$116,2,FALSE)*$B13*$A$2,0)*M$1</f>
        <v>338</v>
      </c>
      <c r="M13" s="94">
        <f t="shared" ca="1" si="16"/>
        <v>338</v>
      </c>
      <c r="N13" s="94">
        <f ca="1">ROUND(VLOOKUP(N$3,費率表彙總!$Y$15:$Z$65,2,FALSE)*$B13*$A$2,0)*M$1</f>
        <v>0</v>
      </c>
      <c r="O13" s="94">
        <f ca="1">IF(ISNA(O$3),0,ROUND(INDEX(旅遊不便費率!$B$5:$AE$184,$A13,O$3)*$A$3,0))</f>
        <v>0</v>
      </c>
      <c r="P13" s="94">
        <f ca="1">IF(ISNA(P$3),0,ROUND(INDEX(旅遊不便費率!$B$5:$AE$184,$A13,P$3)*$A$3,0))</f>
        <v>0</v>
      </c>
      <c r="Q13" s="94">
        <f ca="1">IF(ISNA(Q$3),0,ROUND(INDEX(旅遊不便費率!$B$5:$AE$184,$A13,Q$3)*$A$3,0))</f>
        <v>0</v>
      </c>
      <c r="R13" s="95">
        <f t="shared" ca="1" si="1"/>
        <v>338</v>
      </c>
      <c r="S13" s="93">
        <f ca="1">ROUND(VLOOKUP(S$3,費率表彙總!$W$16:$X$116,2,FALSE)*$B13*$A$2,0)*U$1</f>
        <v>642</v>
      </c>
      <c r="T13" s="94">
        <f ca="1">+ROUND(VLOOKUP(S$3,費率表彙總!$W$16:$X$116,2,FALSE)*$B13*$A$2,0)*U$1</f>
        <v>642</v>
      </c>
      <c r="U13" s="94">
        <f t="shared" ca="1" si="17"/>
        <v>642</v>
      </c>
      <c r="V13" s="94">
        <f ca="1">ROUND(VLOOKUP(V$3,費率表彙總!$Y$15:$Z$65,2,FALSE)*$B13*$A$2,0)*U$1</f>
        <v>376</v>
      </c>
      <c r="W13" s="94">
        <f ca="1">IF(ISNA(W$3),0,ROUND(INDEX(旅遊不便費率!$B$5:$AE$184,$A13,W$3)*$A$3,0))</f>
        <v>0</v>
      </c>
      <c r="X13" s="94">
        <f ca="1">IF(ISNA(X$3),0,ROUND(INDEX(旅遊不便費率!$B$5:$AE$184,$A13,X$3)*$A$3,0))</f>
        <v>0</v>
      </c>
      <c r="Y13" s="94">
        <f ca="1">IF(ISNA(Y$3),0,ROUND(INDEX(旅遊不便費率!$B$5:$AE$184,$A13,Y$3)*$A$3,0))</f>
        <v>0</v>
      </c>
      <c r="Z13" s="95">
        <f t="shared" ca="1" si="2"/>
        <v>1018</v>
      </c>
      <c r="AA13" s="93">
        <f ca="1">ROUND(VLOOKUP(AA$3,費率表彙總!$W$16:$X$116,2,FALSE)*$B13*$A$2,0)*AC$1</f>
        <v>642</v>
      </c>
      <c r="AB13" s="94">
        <f ca="1">+ROUND(VLOOKUP(AA$3,費率表彙總!$W$16:$X$116,2,FALSE)*$B13*$A$2,0)*AC$1</f>
        <v>642</v>
      </c>
      <c r="AC13" s="94">
        <f t="shared" ca="1" si="18"/>
        <v>642</v>
      </c>
      <c r="AD13" s="94">
        <f ca="1">ROUND(VLOOKUP(AD$3,費率表彙總!$Y$15:$Z$65,2,FALSE)*$B13*$A$2,0)*AC$1</f>
        <v>196</v>
      </c>
      <c r="AE13" s="94">
        <f ca="1">IF(ISNA(AE$3),0,ROUND(INDEX(旅遊不便費率!$B$5:$AE$184,$A13,AE$3)*$A$3,0))</f>
        <v>0</v>
      </c>
      <c r="AF13" s="94">
        <f ca="1">IF(ISNA(AF$3),0,ROUND(INDEX(旅遊不便費率!$B$5:$AE$184,$A13,AF$3)*$A$3,0))</f>
        <v>0</v>
      </c>
      <c r="AG13" s="94">
        <f ca="1">IF(ISNA(AG$3),0,ROUND(INDEX(旅遊不便費率!$B$5:$AE$184,$A13,AG$3)*$A$3,0))</f>
        <v>0</v>
      </c>
      <c r="AH13" s="95">
        <f t="shared" ca="1" si="3"/>
        <v>838</v>
      </c>
      <c r="AI13" s="93">
        <f ca="1">ROUND(VLOOKUP(AI$3,費率表彙總!$W$16:$X$116,2,FALSE)*$B13*$A$2,0)*AK$1</f>
        <v>642</v>
      </c>
      <c r="AJ13" s="94">
        <f ca="1">+ROUND(VLOOKUP(AI$3,費率表彙總!$W$16:$X$116,2,FALSE)*$B13*$A$2,0)*AK$1</f>
        <v>642</v>
      </c>
      <c r="AK13" s="94">
        <f t="shared" ca="1" si="19"/>
        <v>642</v>
      </c>
      <c r="AL13" s="94">
        <f ca="1">ROUND(VLOOKUP(AL$3,費率表彙總!$Y$15:$Z$65,2,FALSE)*$B13*$A$2,0)*AK$1</f>
        <v>0</v>
      </c>
      <c r="AM13" s="94">
        <f ca="1">IF(ISNA(AM$3),0,ROUND(INDEX(旅遊不便費率!$B$5:$AE$184,$A13,AM$3)*$A$3,0))</f>
        <v>0</v>
      </c>
      <c r="AN13" s="94">
        <f ca="1">IF(ISNA(AN$3),0,ROUND(INDEX(旅遊不便費率!$B$5:$AE$184,$A13,AN$3)*$A$3,0))</f>
        <v>0</v>
      </c>
      <c r="AO13" s="94">
        <f ca="1">IF(ISNA(AO$3),0,ROUND(INDEX(旅遊不便費率!$B$5:$AE$184,$A13,AO$3)*$A$3,0))</f>
        <v>0</v>
      </c>
      <c r="AP13" s="95">
        <f t="shared" ca="1" si="4"/>
        <v>642</v>
      </c>
      <c r="AQ13" s="93">
        <f ca="1">ROUND(VLOOKUP(AQ$3,費率表彙總!$W$16:$X$116,2,FALSE)*$B13*$A$2,0)*AS$1</f>
        <v>169</v>
      </c>
      <c r="AR13" s="94">
        <f ca="1">+ROUND(VLOOKUP(AQ$3,費率表彙總!$W$16:$X$116,2,FALSE)*$B13*$A$2,0)*AS$1</f>
        <v>169</v>
      </c>
      <c r="AS13" s="94">
        <f t="shared" ca="1" si="20"/>
        <v>169</v>
      </c>
      <c r="AT13" s="94">
        <f ca="1">ROUND(VLOOKUP(AT$3,費率表彙總!$Y$15:$Z$65,2,FALSE)*$B13*$A$2,0)*AS$1</f>
        <v>98</v>
      </c>
      <c r="AU13" s="94">
        <f ca="1">IF(ISNA(AU$3),0,ROUND(INDEX(旅遊不便費率!$B$5:$AE$184,$A13,AU$3)*$A$3,0))</f>
        <v>0</v>
      </c>
      <c r="AV13" s="94">
        <f ca="1">IF(ISNA(AV$3),0,ROUND(INDEX(旅遊不便費率!$B$5:$AE$184,$A13,AV$3)*$A$3,0))</f>
        <v>0</v>
      </c>
      <c r="AW13" s="94">
        <f ca="1">IF(ISNA(AW$3),0,ROUND(INDEX(旅遊不便費率!$B$5:$AE$184,$A13,AW$3)*$A$3,0))</f>
        <v>0</v>
      </c>
      <c r="AX13" s="95">
        <f t="shared" ca="1" si="5"/>
        <v>267</v>
      </c>
      <c r="AY13" s="93">
        <f ca="1">ROUND(VLOOKUP(AY$3,費率表彙總!$W$16:$X$116,2,FALSE)*$B13*$A$2,0)*BA$1</f>
        <v>321</v>
      </c>
      <c r="AZ13" s="94">
        <f ca="1">+ROUND(VLOOKUP(AY$3,費率表彙總!$W$16:$X$116,2,FALSE)*$B13*$A$2,0)*BA$1</f>
        <v>321</v>
      </c>
      <c r="BA13" s="94">
        <f t="shared" ca="1" si="21"/>
        <v>321</v>
      </c>
      <c r="BB13" s="94">
        <f ca="1">ROUND(VLOOKUP(BB$3,費率表彙總!$Y$15:$Z$65,2,FALSE)*$B13*$A$2,0)*BA$1</f>
        <v>0</v>
      </c>
      <c r="BC13" s="94">
        <f ca="1">IF(ISNA(BC$3),0,ROUND(INDEX(旅遊不便費率!$B$5:$AE$184,$A13,BC$3)*$A$3,0))</f>
        <v>0</v>
      </c>
      <c r="BD13" s="94">
        <f ca="1">IF(ISNA(BD$3),0,ROUND(INDEX(旅遊不便費率!$B$5:$AE$184,$A13,BD$3)*$A$3,0))</f>
        <v>0</v>
      </c>
      <c r="BE13" s="94">
        <f ca="1">IF(ISNA(BE$3),0,ROUND(INDEX(旅遊不便費率!$B$5:$AE$184,$A13,BE$3)*$A$3,0))</f>
        <v>0</v>
      </c>
      <c r="BF13" s="95">
        <f t="shared" ca="1" si="6"/>
        <v>321</v>
      </c>
      <c r="BG13" s="93">
        <f ca="1">ROUND(VLOOKUP(BG$3,費率表彙總!$W$16:$X$116,2,FALSE)*$B13*$A$2,0)*BI$1</f>
        <v>321</v>
      </c>
      <c r="BH13" s="94">
        <f ca="1">+ROUND(VLOOKUP(BG$3,費率表彙總!$W$16:$X$116,2,FALSE)*$B13*$A$2,0)*BI$1</f>
        <v>321</v>
      </c>
      <c r="BI13" s="94">
        <f t="shared" ca="1" si="22"/>
        <v>321</v>
      </c>
      <c r="BJ13" s="94">
        <f ca="1">ROUND(VLOOKUP(BJ$3,費率表彙總!$Y$15:$Z$65,2,FALSE)*$B13*$A$2,0)*BI$1</f>
        <v>0</v>
      </c>
      <c r="BK13" s="94">
        <f ca="1">IF(ISNA(BK$3),0,ROUND(INDEX(旅遊不便費率!$B$5:$AE$184,$A13,BK$3)*$A$3,0))</f>
        <v>0</v>
      </c>
      <c r="BL13" s="94">
        <f ca="1">IF(ISNA(BL$3),0,ROUND(INDEX(旅遊不便費率!$B$5:$AE$184,$A13,BL$3)*$A$3,0))</f>
        <v>0</v>
      </c>
      <c r="BM13" s="94">
        <f ca="1">IF(ISNA(BM$3),0,ROUND(INDEX(旅遊不便費率!$B$5:$AE$184,$A13,BM$3)*$A$3,0))</f>
        <v>0</v>
      </c>
      <c r="BN13" s="95">
        <f t="shared" ca="1" si="7"/>
        <v>321</v>
      </c>
      <c r="BO13" s="93">
        <f ca="1">ROUND(VLOOKUP(BO$3,費率表彙總!$W$16:$X$116,2,FALSE)*$B13*$A$2,0)*BQ$1</f>
        <v>321</v>
      </c>
      <c r="BP13" s="94">
        <f ca="1">+ROUND(VLOOKUP(BO$3,費率表彙總!$W$16:$X$116,2,FALSE)*$B13*$A$2,0)*BQ$1</f>
        <v>321</v>
      </c>
      <c r="BQ13" s="94">
        <f t="shared" ca="1" si="23"/>
        <v>321</v>
      </c>
      <c r="BR13" s="94">
        <f ca="1">ROUND(VLOOKUP(BR$3,費率表彙總!$Y$15:$Z$65,2,FALSE)*$B13*$A$2,0)*BQ$1</f>
        <v>0</v>
      </c>
      <c r="BS13" s="94">
        <f ca="1">IF(ISNA(BS$3),0,ROUND(INDEX(旅遊不便費率!$B$5:$AE$184,$A13,BS$3)*$A$3,0))</f>
        <v>0</v>
      </c>
      <c r="BT13" s="94">
        <f ca="1">IF(ISNA(BT$3),0,ROUND(INDEX(旅遊不便費率!$B$5:$AE$184,$A13,BT$3)*$A$3,0))</f>
        <v>0</v>
      </c>
      <c r="BU13" s="94">
        <f ca="1">IF(ISNA(BU$3),0,ROUND(INDEX(旅遊不便費率!$B$5:$AE$184,$A13,BU$3)*$A$3,0))</f>
        <v>0</v>
      </c>
      <c r="BV13" s="95">
        <f t="shared" ca="1" si="8"/>
        <v>321</v>
      </c>
      <c r="BW13" s="93">
        <f ca="1">ROUND(VLOOKUP(BW$3,費率表彙總!$W$16:$X$116,2,FALSE)*$B13*$A$2,0)*BY$1</f>
        <v>321</v>
      </c>
      <c r="BX13" s="94">
        <f ca="1">+ROUND(VLOOKUP(BW$3,費率表彙總!$W$16:$X$116,2,FALSE)*$B13*$A$2,0)*BY$1</f>
        <v>321</v>
      </c>
      <c r="BY13" s="94">
        <f t="shared" ca="1" si="24"/>
        <v>321</v>
      </c>
      <c r="BZ13" s="94">
        <f ca="1">ROUND(VLOOKUP(BZ$3,費率表彙總!$Y$15:$Z$65,2,FALSE)*$B13*$A$2,0)*BY$1</f>
        <v>188</v>
      </c>
      <c r="CA13" s="94">
        <f ca="1">IF(ISNA(CA$3),0,ROUND(INDEX(旅遊不便費率!$B$5:$AE$184,$A13,CA$3)*$A$3,0))</f>
        <v>0</v>
      </c>
      <c r="CB13" s="94">
        <f ca="1">IF(ISNA(CB$3),0,ROUND(INDEX(旅遊不便費率!$B$5:$AE$184,$A13,CB$3)*$A$3,0))</f>
        <v>0</v>
      </c>
      <c r="CC13" s="94">
        <f ca="1">IF(ISNA(CC$3),0,ROUND(INDEX(旅遊不便費率!$B$5:$AE$184,$A13,CC$3)*$A$3,0))</f>
        <v>0</v>
      </c>
      <c r="CD13" s="95">
        <f t="shared" ca="1" si="9"/>
        <v>509</v>
      </c>
      <c r="CE13" s="93">
        <f ca="1">ROUND(VLOOKUP(CE$3,費率表彙總!$W$16:$X$116,2,FALSE)*$B13*$A$2,0)*CG$1</f>
        <v>642</v>
      </c>
      <c r="CF13" s="94">
        <f ca="1">+ROUND(VLOOKUP(CE$3,費率表彙總!$W$16:$X$116,2,FALSE)*$B13*$A$2,0)*CG$1</f>
        <v>642</v>
      </c>
      <c r="CG13" s="94">
        <f t="shared" ca="1" si="25"/>
        <v>642</v>
      </c>
      <c r="CH13" s="94">
        <f ca="1">ROUND(VLOOKUP(CH$3,費率表彙總!$Y$15:$Z$65,2,FALSE)*$B13*$A$2,0)*CG$1</f>
        <v>376</v>
      </c>
      <c r="CI13" s="94">
        <f ca="1">IF(ISNA(CI$3),0,ROUND(INDEX(旅遊不便費率!$B$5:$AE$184,$A13,CI$3)*$A$3,0))</f>
        <v>0</v>
      </c>
      <c r="CJ13" s="94">
        <f ca="1">IF(ISNA(CJ$3),0,ROUND(INDEX(旅遊不便費率!$B$5:$AE$184,$A13,CJ$3)*$A$3,0))</f>
        <v>0</v>
      </c>
      <c r="CK13" s="94">
        <f ca="1">IF(ISNA(CK$3),0,ROUND(INDEX(旅遊不便費率!$B$5:$AE$184,$A13,CK$3)*$A$3,0))</f>
        <v>0</v>
      </c>
      <c r="CL13" s="95">
        <f t="shared" ca="1" si="10"/>
        <v>1018</v>
      </c>
      <c r="CM13" s="93">
        <f ca="1">ROUND(VLOOKUP(CM$3,費率表彙總!$W$16:$X$116,2,FALSE)*$B13*$A$2,0)*CO$1</f>
        <v>338</v>
      </c>
      <c r="CN13" s="94">
        <f ca="1">+ROUND(VLOOKUP(CM$3,費率表彙總!$W$16:$X$116,2,FALSE)*$B13*$A$2,0)*CO$1</f>
        <v>338</v>
      </c>
      <c r="CO13" s="94">
        <f t="shared" ca="1" si="26"/>
        <v>338</v>
      </c>
      <c r="CP13" s="94">
        <f ca="1">ROUND(VLOOKUP(CP$3,費率表彙總!$Y$15:$Z$65,2,FALSE)*$B13*$A$2,0)*CO$1</f>
        <v>196</v>
      </c>
      <c r="CQ13" s="94">
        <f ca="1">IF(ISNA(CQ$3),0,ROUND(INDEX(旅遊不便費率!$B$5:$AE$184,$A13,CQ$3)*$A$3,0))</f>
        <v>0</v>
      </c>
      <c r="CR13" s="94">
        <f ca="1">IF(ISNA(CR$3),0,ROUND(INDEX(旅遊不便費率!$B$5:$AE$184,$A13,CR$3)*$A$3,0))</f>
        <v>0</v>
      </c>
      <c r="CS13" s="94">
        <f ca="1">IF(ISNA(CS$3),0,ROUND(INDEX(旅遊不便費率!$B$5:$AE$184,$A13,CS$3)*$A$3,0))</f>
        <v>0</v>
      </c>
      <c r="CT13" s="95">
        <f t="shared" ca="1" si="11"/>
        <v>534</v>
      </c>
      <c r="CU13" s="93">
        <f ca="1">ROUND(VLOOKUP(CU$3,費率表彙總!$W$16:$X$116,2,FALSE)*$B13*$A$2,0)*CW$1</f>
        <v>338</v>
      </c>
      <c r="CV13" s="94">
        <f ca="1">+ROUND(VLOOKUP(CU$3,費率表彙總!$W$16:$X$116,2,FALSE)*$B13*$A$2,0)*CW$1</f>
        <v>338</v>
      </c>
      <c r="CW13" s="94">
        <f t="shared" ca="1" si="27"/>
        <v>338</v>
      </c>
      <c r="CX13" s="94">
        <f ca="1">ROUND(VLOOKUP(CX$3,費率表彙總!$Y$15:$Z$65,2,FALSE)*$B13*$A$2,0)*CW$1</f>
        <v>196</v>
      </c>
      <c r="CY13" s="94">
        <f ca="1">IF(ISNA(CY$3),0,ROUND(INDEX(旅遊不便費率!$B$5:$AE$184,$A13,CY$3)*$A$3,0))</f>
        <v>0</v>
      </c>
      <c r="CZ13" s="94">
        <f ca="1">IF(ISNA(CZ$3),0,ROUND(INDEX(旅遊不便費率!$B$5:$AE$184,$A13,CZ$3)*$A$3,0))</f>
        <v>0</v>
      </c>
      <c r="DA13" s="94">
        <f ca="1">IF(ISNA(DA$3),0,ROUND(INDEX(旅遊不便費率!$B$5:$AE$184,$A13,DA$3)*$A$3,0))</f>
        <v>0</v>
      </c>
      <c r="DB13" s="95">
        <f t="shared" ca="1" si="12"/>
        <v>534</v>
      </c>
      <c r="DC13" s="93">
        <f ca="1">ROUND(VLOOKUP(DC$3,費率表彙總!$W$16:$X$116,2,FALSE)*$B13*$A$2,0)*DE$1</f>
        <v>338</v>
      </c>
      <c r="DD13" s="94">
        <f ca="1">+ROUND(VLOOKUP(DC$3,費率表彙總!$W$16:$X$116,2,FALSE)*$B13*$A$2,0)*DE$1</f>
        <v>338</v>
      </c>
      <c r="DE13" s="94">
        <f t="shared" ca="1" si="28"/>
        <v>338</v>
      </c>
      <c r="DF13" s="94">
        <f ca="1">ROUND(VLOOKUP(DF$3,費率表彙總!$Y$15:$Z$65,2,FALSE)*$B13*$A$2,0)*DE$1</f>
        <v>196</v>
      </c>
      <c r="DG13" s="94">
        <f ca="1">IF(ISNA(DG$3),0,ROUND(INDEX(旅遊不便費率!$B$5:$AE$184,$A13,DG$3)*$A$3,0))</f>
        <v>0</v>
      </c>
      <c r="DH13" s="94">
        <f ca="1">IF(ISNA(DH$3),0,ROUND(INDEX(旅遊不便費率!$B$5:$AE$184,$A13,DH$3)*$A$3,0))</f>
        <v>0</v>
      </c>
      <c r="DI13" s="94">
        <f ca="1">IF(ISNA(DI$3),0,ROUND(INDEX(旅遊不便費率!$B$5:$AE$184,$A13,DI$3)*$A$3,0))</f>
        <v>0</v>
      </c>
      <c r="DJ13" s="95">
        <f t="shared" ca="1" si="13"/>
        <v>534</v>
      </c>
      <c r="DK13" s="93">
        <f ca="1">ROUND(VLOOKUP(DK$3,費率表彙總!$W$16:$X$116,2,FALSE)*$B13*$A$2,0)*DM$1</f>
        <v>642</v>
      </c>
      <c r="DL13" s="94">
        <f ca="1">+ROUND(VLOOKUP(DK$3,費率表彙總!$W$16:$X$116,2,FALSE)*$B13*$A$2,0)*DM$1</f>
        <v>642</v>
      </c>
      <c r="DM13" s="94">
        <f t="shared" ca="1" si="29"/>
        <v>642</v>
      </c>
      <c r="DN13" s="94">
        <f ca="1">ROUND(VLOOKUP(DN$3,費率表彙總!$Y$15:$Z$65,2,FALSE)*$B13*$A$2,0)*DM$1</f>
        <v>376</v>
      </c>
      <c r="DO13" s="94">
        <f ca="1">IF(ISNA(DO$3),0,ROUND(INDEX(旅遊不便費率!$B$5:$AE$184,$A13,DO$3)*$A$3,0))</f>
        <v>0</v>
      </c>
      <c r="DP13" s="94">
        <f ca="1">IF(ISNA(DP$3),0,ROUND(INDEX(旅遊不便費率!$B$5:$AE$184,$A13,DP$3)*$A$3,0))</f>
        <v>0</v>
      </c>
      <c r="DQ13" s="94">
        <f ca="1">IF(ISNA(DQ$3),0,ROUND(INDEX(旅遊不便費率!$B$5:$AE$184,$A13,DQ$3)*$A$3,0))</f>
        <v>0</v>
      </c>
      <c r="DR13" s="95">
        <f t="shared" ca="1" si="14"/>
        <v>1018</v>
      </c>
    </row>
    <row r="14" spans="1:122">
      <c r="A14" s="83">
        <f>+旅綜險簡易版費率表!A21</f>
        <v>10</v>
      </c>
      <c r="B14" s="104">
        <f>VLOOKUP(A14,費率表彙總!$A$4:$B$183,2,FALSE)</f>
        <v>0.216</v>
      </c>
      <c r="C14" s="93">
        <f ca="1">ROUND(VLOOKUP(C$3,費率表彙總!$W$16:$X$116,2,FALSE)*$B14*$A$2,0)*E$1</f>
        <v>354</v>
      </c>
      <c r="D14" s="94">
        <f ca="1">+ROUND(VLOOKUP(C$3,費率表彙總!$W$16:$X$116,2,FALSE)*$B14*$A$2,0)*E$1</f>
        <v>354</v>
      </c>
      <c r="E14" s="94">
        <f t="shared" ca="1" si="15"/>
        <v>354</v>
      </c>
      <c r="F14" s="94">
        <f ca="1">ROUND(VLOOKUP(F$3,費率表彙總!$Y$15:$Z$65,2,FALSE)*$B14*$A$2,0)*E$1</f>
        <v>206</v>
      </c>
      <c r="G14" s="94">
        <f ca="1">IF(ISNA(G$3),0,ROUND(INDEX(旅遊不便費率!$B$5:$AE$184,$A14,G$3)*$A$3,0))</f>
        <v>0</v>
      </c>
      <c r="H14" s="94">
        <f ca="1">IF(ISNA(H$3),0,ROUND(INDEX(旅遊不便費率!$B$5:$AE$184,$A14,H$3)*$A$3,0))</f>
        <v>0</v>
      </c>
      <c r="I14" s="94">
        <f ca="1">IF(ISNA(I$3),0,ROUND(INDEX(旅遊不便費率!$B$5:$AE$184,$A14,I$3)*$A$3,0))</f>
        <v>0</v>
      </c>
      <c r="J14" s="95">
        <f t="shared" ca="1" si="0"/>
        <v>560</v>
      </c>
      <c r="K14" s="93">
        <f ca="1">ROUND(VLOOKUP(K$3,費率表彙總!$W$16:$X$116,2,FALSE)*$B14*$A$2,0)*M$1</f>
        <v>354</v>
      </c>
      <c r="L14" s="94">
        <f ca="1">+ROUND(VLOOKUP(K$3,費率表彙總!$W$16:$X$116,2,FALSE)*$B14*$A$2,0)*M$1</f>
        <v>354</v>
      </c>
      <c r="M14" s="94">
        <f t="shared" ca="1" si="16"/>
        <v>354</v>
      </c>
      <c r="N14" s="94">
        <f ca="1">ROUND(VLOOKUP(N$3,費率表彙總!$Y$15:$Z$65,2,FALSE)*$B14*$A$2,0)*M$1</f>
        <v>0</v>
      </c>
      <c r="O14" s="94">
        <f ca="1">IF(ISNA(O$3),0,ROUND(INDEX(旅遊不便費率!$B$5:$AE$184,$A14,O$3)*$A$3,0))</f>
        <v>0</v>
      </c>
      <c r="P14" s="94">
        <f ca="1">IF(ISNA(P$3),0,ROUND(INDEX(旅遊不便費率!$B$5:$AE$184,$A14,P$3)*$A$3,0))</f>
        <v>0</v>
      </c>
      <c r="Q14" s="94">
        <f ca="1">IF(ISNA(Q$3),0,ROUND(INDEX(旅遊不便費率!$B$5:$AE$184,$A14,Q$3)*$A$3,0))</f>
        <v>0</v>
      </c>
      <c r="R14" s="95">
        <f t="shared" ca="1" si="1"/>
        <v>354</v>
      </c>
      <c r="S14" s="93">
        <f ca="1">ROUND(VLOOKUP(S$3,費率表彙總!$W$16:$X$116,2,FALSE)*$B14*$A$2,0)*U$1</f>
        <v>674</v>
      </c>
      <c r="T14" s="94">
        <f ca="1">+ROUND(VLOOKUP(S$3,費率表彙總!$W$16:$X$116,2,FALSE)*$B14*$A$2,0)*U$1</f>
        <v>674</v>
      </c>
      <c r="U14" s="94">
        <f t="shared" ca="1" si="17"/>
        <v>674</v>
      </c>
      <c r="V14" s="94">
        <f ca="1">ROUND(VLOOKUP(V$3,費率表彙總!$Y$15:$Z$65,2,FALSE)*$B14*$A$2,0)*U$1</f>
        <v>394</v>
      </c>
      <c r="W14" s="94">
        <f ca="1">IF(ISNA(W$3),0,ROUND(INDEX(旅遊不便費率!$B$5:$AE$184,$A14,W$3)*$A$3,0))</f>
        <v>0</v>
      </c>
      <c r="X14" s="94">
        <f ca="1">IF(ISNA(X$3),0,ROUND(INDEX(旅遊不便費率!$B$5:$AE$184,$A14,X$3)*$A$3,0))</f>
        <v>0</v>
      </c>
      <c r="Y14" s="94">
        <f ca="1">IF(ISNA(Y$3),0,ROUND(INDEX(旅遊不便費率!$B$5:$AE$184,$A14,Y$3)*$A$3,0))</f>
        <v>0</v>
      </c>
      <c r="Z14" s="95">
        <f t="shared" ca="1" si="2"/>
        <v>1068</v>
      </c>
      <c r="AA14" s="93">
        <f ca="1">ROUND(VLOOKUP(AA$3,費率表彙總!$W$16:$X$116,2,FALSE)*$B14*$A$2,0)*AC$1</f>
        <v>674</v>
      </c>
      <c r="AB14" s="94">
        <f ca="1">+ROUND(VLOOKUP(AA$3,費率表彙總!$W$16:$X$116,2,FALSE)*$B14*$A$2,0)*AC$1</f>
        <v>674</v>
      </c>
      <c r="AC14" s="94">
        <f t="shared" ca="1" si="18"/>
        <v>674</v>
      </c>
      <c r="AD14" s="94">
        <f ca="1">ROUND(VLOOKUP(AD$3,費率表彙總!$Y$15:$Z$65,2,FALSE)*$B14*$A$2,0)*AC$1</f>
        <v>206</v>
      </c>
      <c r="AE14" s="94">
        <f ca="1">IF(ISNA(AE$3),0,ROUND(INDEX(旅遊不便費率!$B$5:$AE$184,$A14,AE$3)*$A$3,0))</f>
        <v>0</v>
      </c>
      <c r="AF14" s="94">
        <f ca="1">IF(ISNA(AF$3),0,ROUND(INDEX(旅遊不便費率!$B$5:$AE$184,$A14,AF$3)*$A$3,0))</f>
        <v>0</v>
      </c>
      <c r="AG14" s="94">
        <f ca="1">IF(ISNA(AG$3),0,ROUND(INDEX(旅遊不便費率!$B$5:$AE$184,$A14,AG$3)*$A$3,0))</f>
        <v>0</v>
      </c>
      <c r="AH14" s="95">
        <f t="shared" ca="1" si="3"/>
        <v>880</v>
      </c>
      <c r="AI14" s="93">
        <f ca="1">ROUND(VLOOKUP(AI$3,費率表彙總!$W$16:$X$116,2,FALSE)*$B14*$A$2,0)*AK$1</f>
        <v>674</v>
      </c>
      <c r="AJ14" s="94">
        <f ca="1">+ROUND(VLOOKUP(AI$3,費率表彙總!$W$16:$X$116,2,FALSE)*$B14*$A$2,0)*AK$1</f>
        <v>674</v>
      </c>
      <c r="AK14" s="94">
        <f t="shared" ca="1" si="19"/>
        <v>674</v>
      </c>
      <c r="AL14" s="94">
        <f ca="1">ROUND(VLOOKUP(AL$3,費率表彙總!$Y$15:$Z$65,2,FALSE)*$B14*$A$2,0)*AK$1</f>
        <v>0</v>
      </c>
      <c r="AM14" s="94">
        <f ca="1">IF(ISNA(AM$3),0,ROUND(INDEX(旅遊不便費率!$B$5:$AE$184,$A14,AM$3)*$A$3,0))</f>
        <v>0</v>
      </c>
      <c r="AN14" s="94">
        <f ca="1">IF(ISNA(AN$3),0,ROUND(INDEX(旅遊不便費率!$B$5:$AE$184,$A14,AN$3)*$A$3,0))</f>
        <v>0</v>
      </c>
      <c r="AO14" s="94">
        <f ca="1">IF(ISNA(AO$3),0,ROUND(INDEX(旅遊不便費率!$B$5:$AE$184,$A14,AO$3)*$A$3,0))</f>
        <v>0</v>
      </c>
      <c r="AP14" s="95">
        <f t="shared" ca="1" si="4"/>
        <v>674</v>
      </c>
      <c r="AQ14" s="93">
        <f ca="1">ROUND(VLOOKUP(AQ$3,費率表彙總!$W$16:$X$116,2,FALSE)*$B14*$A$2,0)*AS$1</f>
        <v>177</v>
      </c>
      <c r="AR14" s="94">
        <f ca="1">+ROUND(VLOOKUP(AQ$3,費率表彙總!$W$16:$X$116,2,FALSE)*$B14*$A$2,0)*AS$1</f>
        <v>177</v>
      </c>
      <c r="AS14" s="94">
        <f t="shared" ca="1" si="20"/>
        <v>177</v>
      </c>
      <c r="AT14" s="94">
        <f ca="1">ROUND(VLOOKUP(AT$3,費率表彙總!$Y$15:$Z$65,2,FALSE)*$B14*$A$2,0)*AS$1</f>
        <v>103</v>
      </c>
      <c r="AU14" s="94">
        <f ca="1">IF(ISNA(AU$3),0,ROUND(INDEX(旅遊不便費率!$B$5:$AE$184,$A14,AU$3)*$A$3,0))</f>
        <v>0</v>
      </c>
      <c r="AV14" s="94">
        <f ca="1">IF(ISNA(AV$3),0,ROUND(INDEX(旅遊不便費率!$B$5:$AE$184,$A14,AV$3)*$A$3,0))</f>
        <v>0</v>
      </c>
      <c r="AW14" s="94">
        <f ca="1">IF(ISNA(AW$3),0,ROUND(INDEX(旅遊不便費率!$B$5:$AE$184,$A14,AW$3)*$A$3,0))</f>
        <v>0</v>
      </c>
      <c r="AX14" s="95">
        <f t="shared" ca="1" si="5"/>
        <v>280</v>
      </c>
      <c r="AY14" s="93">
        <f ca="1">ROUND(VLOOKUP(AY$3,費率表彙總!$W$16:$X$116,2,FALSE)*$B14*$A$2,0)*BA$1</f>
        <v>337</v>
      </c>
      <c r="AZ14" s="94">
        <f ca="1">+ROUND(VLOOKUP(AY$3,費率表彙總!$W$16:$X$116,2,FALSE)*$B14*$A$2,0)*BA$1</f>
        <v>337</v>
      </c>
      <c r="BA14" s="94">
        <f t="shared" ca="1" si="21"/>
        <v>337</v>
      </c>
      <c r="BB14" s="94">
        <f ca="1">ROUND(VLOOKUP(BB$3,費率表彙總!$Y$15:$Z$65,2,FALSE)*$B14*$A$2,0)*BA$1</f>
        <v>0</v>
      </c>
      <c r="BC14" s="94">
        <f ca="1">IF(ISNA(BC$3),0,ROUND(INDEX(旅遊不便費率!$B$5:$AE$184,$A14,BC$3)*$A$3,0))</f>
        <v>0</v>
      </c>
      <c r="BD14" s="94">
        <f ca="1">IF(ISNA(BD$3),0,ROUND(INDEX(旅遊不便費率!$B$5:$AE$184,$A14,BD$3)*$A$3,0))</f>
        <v>0</v>
      </c>
      <c r="BE14" s="94">
        <f ca="1">IF(ISNA(BE$3),0,ROUND(INDEX(旅遊不便費率!$B$5:$AE$184,$A14,BE$3)*$A$3,0))</f>
        <v>0</v>
      </c>
      <c r="BF14" s="95">
        <f t="shared" ca="1" si="6"/>
        <v>337</v>
      </c>
      <c r="BG14" s="93">
        <f ca="1">ROUND(VLOOKUP(BG$3,費率表彙總!$W$16:$X$116,2,FALSE)*$B14*$A$2,0)*BI$1</f>
        <v>337</v>
      </c>
      <c r="BH14" s="94">
        <f ca="1">+ROUND(VLOOKUP(BG$3,費率表彙總!$W$16:$X$116,2,FALSE)*$B14*$A$2,0)*BI$1</f>
        <v>337</v>
      </c>
      <c r="BI14" s="94">
        <f t="shared" ca="1" si="22"/>
        <v>337</v>
      </c>
      <c r="BJ14" s="94">
        <f ca="1">ROUND(VLOOKUP(BJ$3,費率表彙總!$Y$15:$Z$65,2,FALSE)*$B14*$A$2,0)*BI$1</f>
        <v>0</v>
      </c>
      <c r="BK14" s="94">
        <f ca="1">IF(ISNA(BK$3),0,ROUND(INDEX(旅遊不便費率!$B$5:$AE$184,$A14,BK$3)*$A$3,0))</f>
        <v>0</v>
      </c>
      <c r="BL14" s="94">
        <f ca="1">IF(ISNA(BL$3),0,ROUND(INDEX(旅遊不便費率!$B$5:$AE$184,$A14,BL$3)*$A$3,0))</f>
        <v>0</v>
      </c>
      <c r="BM14" s="94">
        <f ca="1">IF(ISNA(BM$3),0,ROUND(INDEX(旅遊不便費率!$B$5:$AE$184,$A14,BM$3)*$A$3,0))</f>
        <v>0</v>
      </c>
      <c r="BN14" s="95">
        <f t="shared" ca="1" si="7"/>
        <v>337</v>
      </c>
      <c r="BO14" s="93">
        <f ca="1">ROUND(VLOOKUP(BO$3,費率表彙總!$W$16:$X$116,2,FALSE)*$B14*$A$2,0)*BQ$1</f>
        <v>337</v>
      </c>
      <c r="BP14" s="94">
        <f ca="1">+ROUND(VLOOKUP(BO$3,費率表彙總!$W$16:$X$116,2,FALSE)*$B14*$A$2,0)*BQ$1</f>
        <v>337</v>
      </c>
      <c r="BQ14" s="94">
        <f t="shared" ca="1" si="23"/>
        <v>337</v>
      </c>
      <c r="BR14" s="94">
        <f ca="1">ROUND(VLOOKUP(BR$3,費率表彙總!$Y$15:$Z$65,2,FALSE)*$B14*$A$2,0)*BQ$1</f>
        <v>0</v>
      </c>
      <c r="BS14" s="94">
        <f ca="1">IF(ISNA(BS$3),0,ROUND(INDEX(旅遊不便費率!$B$5:$AE$184,$A14,BS$3)*$A$3,0))</f>
        <v>0</v>
      </c>
      <c r="BT14" s="94">
        <f ca="1">IF(ISNA(BT$3),0,ROUND(INDEX(旅遊不便費率!$B$5:$AE$184,$A14,BT$3)*$A$3,0))</f>
        <v>0</v>
      </c>
      <c r="BU14" s="94">
        <f ca="1">IF(ISNA(BU$3),0,ROUND(INDEX(旅遊不便費率!$B$5:$AE$184,$A14,BU$3)*$A$3,0))</f>
        <v>0</v>
      </c>
      <c r="BV14" s="95">
        <f t="shared" ca="1" si="8"/>
        <v>337</v>
      </c>
      <c r="BW14" s="93">
        <f ca="1">ROUND(VLOOKUP(BW$3,費率表彙總!$W$16:$X$116,2,FALSE)*$B14*$A$2,0)*BY$1</f>
        <v>337</v>
      </c>
      <c r="BX14" s="94">
        <f ca="1">+ROUND(VLOOKUP(BW$3,費率表彙總!$W$16:$X$116,2,FALSE)*$B14*$A$2,0)*BY$1</f>
        <v>337</v>
      </c>
      <c r="BY14" s="94">
        <f t="shared" ca="1" si="24"/>
        <v>337</v>
      </c>
      <c r="BZ14" s="94">
        <f ca="1">ROUND(VLOOKUP(BZ$3,費率表彙總!$Y$15:$Z$65,2,FALSE)*$B14*$A$2,0)*BY$1</f>
        <v>197</v>
      </c>
      <c r="CA14" s="94">
        <f ca="1">IF(ISNA(CA$3),0,ROUND(INDEX(旅遊不便費率!$B$5:$AE$184,$A14,CA$3)*$A$3,0))</f>
        <v>0</v>
      </c>
      <c r="CB14" s="94">
        <f ca="1">IF(ISNA(CB$3),0,ROUND(INDEX(旅遊不便費率!$B$5:$AE$184,$A14,CB$3)*$A$3,0))</f>
        <v>0</v>
      </c>
      <c r="CC14" s="94">
        <f ca="1">IF(ISNA(CC$3),0,ROUND(INDEX(旅遊不便費率!$B$5:$AE$184,$A14,CC$3)*$A$3,0))</f>
        <v>0</v>
      </c>
      <c r="CD14" s="95">
        <f t="shared" ca="1" si="9"/>
        <v>534</v>
      </c>
      <c r="CE14" s="93">
        <f ca="1">ROUND(VLOOKUP(CE$3,費率表彙總!$W$16:$X$116,2,FALSE)*$B14*$A$2,0)*CG$1</f>
        <v>674</v>
      </c>
      <c r="CF14" s="94">
        <f ca="1">+ROUND(VLOOKUP(CE$3,費率表彙總!$W$16:$X$116,2,FALSE)*$B14*$A$2,0)*CG$1</f>
        <v>674</v>
      </c>
      <c r="CG14" s="94">
        <f t="shared" ca="1" si="25"/>
        <v>674</v>
      </c>
      <c r="CH14" s="94">
        <f ca="1">ROUND(VLOOKUP(CH$3,費率表彙總!$Y$15:$Z$65,2,FALSE)*$B14*$A$2,0)*CG$1</f>
        <v>394</v>
      </c>
      <c r="CI14" s="94">
        <f ca="1">IF(ISNA(CI$3),0,ROUND(INDEX(旅遊不便費率!$B$5:$AE$184,$A14,CI$3)*$A$3,0))</f>
        <v>0</v>
      </c>
      <c r="CJ14" s="94">
        <f ca="1">IF(ISNA(CJ$3),0,ROUND(INDEX(旅遊不便費率!$B$5:$AE$184,$A14,CJ$3)*$A$3,0))</f>
        <v>0</v>
      </c>
      <c r="CK14" s="94">
        <f ca="1">IF(ISNA(CK$3),0,ROUND(INDEX(旅遊不便費率!$B$5:$AE$184,$A14,CK$3)*$A$3,0))</f>
        <v>0</v>
      </c>
      <c r="CL14" s="95">
        <f t="shared" ca="1" si="10"/>
        <v>1068</v>
      </c>
      <c r="CM14" s="93">
        <f ca="1">ROUND(VLOOKUP(CM$3,費率表彙總!$W$16:$X$116,2,FALSE)*$B14*$A$2,0)*CO$1</f>
        <v>354</v>
      </c>
      <c r="CN14" s="94">
        <f ca="1">+ROUND(VLOOKUP(CM$3,費率表彙總!$W$16:$X$116,2,FALSE)*$B14*$A$2,0)*CO$1</f>
        <v>354</v>
      </c>
      <c r="CO14" s="94">
        <f t="shared" ca="1" si="26"/>
        <v>354</v>
      </c>
      <c r="CP14" s="94">
        <f ca="1">ROUND(VLOOKUP(CP$3,費率表彙總!$Y$15:$Z$65,2,FALSE)*$B14*$A$2,0)*CO$1</f>
        <v>206</v>
      </c>
      <c r="CQ14" s="94">
        <f ca="1">IF(ISNA(CQ$3),0,ROUND(INDEX(旅遊不便費率!$B$5:$AE$184,$A14,CQ$3)*$A$3,0))</f>
        <v>0</v>
      </c>
      <c r="CR14" s="94">
        <f ca="1">IF(ISNA(CR$3),0,ROUND(INDEX(旅遊不便費率!$B$5:$AE$184,$A14,CR$3)*$A$3,0))</f>
        <v>0</v>
      </c>
      <c r="CS14" s="94">
        <f ca="1">IF(ISNA(CS$3),0,ROUND(INDEX(旅遊不便費率!$B$5:$AE$184,$A14,CS$3)*$A$3,0))</f>
        <v>0</v>
      </c>
      <c r="CT14" s="95">
        <f t="shared" ca="1" si="11"/>
        <v>560</v>
      </c>
      <c r="CU14" s="93">
        <f ca="1">ROUND(VLOOKUP(CU$3,費率表彙總!$W$16:$X$116,2,FALSE)*$B14*$A$2,0)*CW$1</f>
        <v>354</v>
      </c>
      <c r="CV14" s="94">
        <f ca="1">+ROUND(VLOOKUP(CU$3,費率表彙總!$W$16:$X$116,2,FALSE)*$B14*$A$2,0)*CW$1</f>
        <v>354</v>
      </c>
      <c r="CW14" s="94">
        <f t="shared" ca="1" si="27"/>
        <v>354</v>
      </c>
      <c r="CX14" s="94">
        <f ca="1">ROUND(VLOOKUP(CX$3,費率表彙總!$Y$15:$Z$65,2,FALSE)*$B14*$A$2,0)*CW$1</f>
        <v>206</v>
      </c>
      <c r="CY14" s="94">
        <f ca="1">IF(ISNA(CY$3),0,ROUND(INDEX(旅遊不便費率!$B$5:$AE$184,$A14,CY$3)*$A$3,0))</f>
        <v>0</v>
      </c>
      <c r="CZ14" s="94">
        <f ca="1">IF(ISNA(CZ$3),0,ROUND(INDEX(旅遊不便費率!$B$5:$AE$184,$A14,CZ$3)*$A$3,0))</f>
        <v>0</v>
      </c>
      <c r="DA14" s="94">
        <f ca="1">IF(ISNA(DA$3),0,ROUND(INDEX(旅遊不便費率!$B$5:$AE$184,$A14,DA$3)*$A$3,0))</f>
        <v>0</v>
      </c>
      <c r="DB14" s="95">
        <f t="shared" ca="1" si="12"/>
        <v>560</v>
      </c>
      <c r="DC14" s="93">
        <f ca="1">ROUND(VLOOKUP(DC$3,費率表彙總!$W$16:$X$116,2,FALSE)*$B14*$A$2,0)*DE$1</f>
        <v>354</v>
      </c>
      <c r="DD14" s="94">
        <f ca="1">+ROUND(VLOOKUP(DC$3,費率表彙總!$W$16:$X$116,2,FALSE)*$B14*$A$2,0)*DE$1</f>
        <v>354</v>
      </c>
      <c r="DE14" s="94">
        <f t="shared" ca="1" si="28"/>
        <v>354</v>
      </c>
      <c r="DF14" s="94">
        <f ca="1">ROUND(VLOOKUP(DF$3,費率表彙總!$Y$15:$Z$65,2,FALSE)*$B14*$A$2,0)*DE$1</f>
        <v>206</v>
      </c>
      <c r="DG14" s="94">
        <f ca="1">IF(ISNA(DG$3),0,ROUND(INDEX(旅遊不便費率!$B$5:$AE$184,$A14,DG$3)*$A$3,0))</f>
        <v>0</v>
      </c>
      <c r="DH14" s="94">
        <f ca="1">IF(ISNA(DH$3),0,ROUND(INDEX(旅遊不便費率!$B$5:$AE$184,$A14,DH$3)*$A$3,0))</f>
        <v>0</v>
      </c>
      <c r="DI14" s="94">
        <f ca="1">IF(ISNA(DI$3),0,ROUND(INDEX(旅遊不便費率!$B$5:$AE$184,$A14,DI$3)*$A$3,0))</f>
        <v>0</v>
      </c>
      <c r="DJ14" s="95">
        <f t="shared" ca="1" si="13"/>
        <v>560</v>
      </c>
      <c r="DK14" s="93">
        <f ca="1">ROUND(VLOOKUP(DK$3,費率表彙總!$W$16:$X$116,2,FALSE)*$B14*$A$2,0)*DM$1</f>
        <v>674</v>
      </c>
      <c r="DL14" s="94">
        <f ca="1">+ROUND(VLOOKUP(DK$3,費率表彙總!$W$16:$X$116,2,FALSE)*$B14*$A$2,0)*DM$1</f>
        <v>674</v>
      </c>
      <c r="DM14" s="94">
        <f t="shared" ca="1" si="29"/>
        <v>674</v>
      </c>
      <c r="DN14" s="94">
        <f ca="1">ROUND(VLOOKUP(DN$3,費率表彙總!$Y$15:$Z$65,2,FALSE)*$B14*$A$2,0)*DM$1</f>
        <v>394</v>
      </c>
      <c r="DO14" s="94">
        <f ca="1">IF(ISNA(DO$3),0,ROUND(INDEX(旅遊不便費率!$B$5:$AE$184,$A14,DO$3)*$A$3,0))</f>
        <v>0</v>
      </c>
      <c r="DP14" s="94">
        <f ca="1">IF(ISNA(DP$3),0,ROUND(INDEX(旅遊不便費率!$B$5:$AE$184,$A14,DP$3)*$A$3,0))</f>
        <v>0</v>
      </c>
      <c r="DQ14" s="94">
        <f ca="1">IF(ISNA(DQ$3),0,ROUND(INDEX(旅遊不便費率!$B$5:$AE$184,$A14,DQ$3)*$A$3,0))</f>
        <v>0</v>
      </c>
      <c r="DR14" s="95">
        <f t="shared" ca="1" si="14"/>
        <v>1068</v>
      </c>
    </row>
    <row r="15" spans="1:122">
      <c r="A15" s="83">
        <f>+旅綜險簡易版費率表!A22</f>
        <v>11</v>
      </c>
      <c r="B15" s="104">
        <f>VLOOKUP(A15,費率表彙總!$A$4:$B$183,2,FALSE)</f>
        <v>0.22600000000000001</v>
      </c>
      <c r="C15" s="93">
        <f ca="1">ROUND(VLOOKUP(C$3,費率表彙總!$W$16:$X$116,2,FALSE)*$B15*$A$2,0)*E$1</f>
        <v>370</v>
      </c>
      <c r="D15" s="94">
        <f ca="1">+ROUND(VLOOKUP(C$3,費率表彙總!$W$16:$X$116,2,FALSE)*$B15*$A$2,0)*E$1</f>
        <v>370</v>
      </c>
      <c r="E15" s="94">
        <f t="shared" ca="1" si="15"/>
        <v>370</v>
      </c>
      <c r="F15" s="94">
        <f ca="1">ROUND(VLOOKUP(F$3,費率表彙總!$Y$15:$Z$65,2,FALSE)*$B15*$A$2,0)*E$1</f>
        <v>216</v>
      </c>
      <c r="G15" s="94">
        <f ca="1">IF(ISNA(G$3),0,ROUND(INDEX(旅遊不便費率!$B$5:$AE$184,$A15,G$3)*$A$3,0))</f>
        <v>0</v>
      </c>
      <c r="H15" s="94">
        <f ca="1">IF(ISNA(H$3),0,ROUND(INDEX(旅遊不便費率!$B$5:$AE$184,$A15,H$3)*$A$3,0))</f>
        <v>0</v>
      </c>
      <c r="I15" s="94">
        <f ca="1">IF(ISNA(I$3),0,ROUND(INDEX(旅遊不便費率!$B$5:$AE$184,$A15,I$3)*$A$3,0))</f>
        <v>0</v>
      </c>
      <c r="J15" s="95">
        <f t="shared" ca="1" si="0"/>
        <v>586</v>
      </c>
      <c r="K15" s="93">
        <f ca="1">ROUND(VLOOKUP(K$3,費率表彙總!$W$16:$X$116,2,FALSE)*$B15*$A$2,0)*M$1</f>
        <v>370</v>
      </c>
      <c r="L15" s="94">
        <f ca="1">+ROUND(VLOOKUP(K$3,費率表彙總!$W$16:$X$116,2,FALSE)*$B15*$A$2,0)*M$1</f>
        <v>370</v>
      </c>
      <c r="M15" s="94">
        <f t="shared" ca="1" si="16"/>
        <v>370</v>
      </c>
      <c r="N15" s="94">
        <f ca="1">ROUND(VLOOKUP(N$3,費率表彙總!$Y$15:$Z$65,2,FALSE)*$B15*$A$2,0)*M$1</f>
        <v>0</v>
      </c>
      <c r="O15" s="94">
        <f ca="1">IF(ISNA(O$3),0,ROUND(INDEX(旅遊不便費率!$B$5:$AE$184,$A15,O$3)*$A$3,0))</f>
        <v>0</v>
      </c>
      <c r="P15" s="94">
        <f ca="1">IF(ISNA(P$3),0,ROUND(INDEX(旅遊不便費率!$B$5:$AE$184,$A15,P$3)*$A$3,0))</f>
        <v>0</v>
      </c>
      <c r="Q15" s="94">
        <f ca="1">IF(ISNA(Q$3),0,ROUND(INDEX(旅遊不便費率!$B$5:$AE$184,$A15,Q$3)*$A$3,0))</f>
        <v>0</v>
      </c>
      <c r="R15" s="95">
        <f t="shared" ca="1" si="1"/>
        <v>370</v>
      </c>
      <c r="S15" s="93">
        <f ca="1">ROUND(VLOOKUP(S$3,費率表彙總!$W$16:$X$116,2,FALSE)*$B15*$A$2,0)*U$1</f>
        <v>704</v>
      </c>
      <c r="T15" s="94">
        <f ca="1">+ROUND(VLOOKUP(S$3,費率表彙總!$W$16:$X$116,2,FALSE)*$B15*$A$2,0)*U$1</f>
        <v>704</v>
      </c>
      <c r="U15" s="94">
        <f t="shared" ca="1" si="17"/>
        <v>704</v>
      </c>
      <c r="V15" s="94">
        <f ca="1">ROUND(VLOOKUP(V$3,費率表彙總!$Y$15:$Z$65,2,FALSE)*$B15*$A$2,0)*U$1</f>
        <v>412</v>
      </c>
      <c r="W15" s="94">
        <f ca="1">IF(ISNA(W$3),0,ROUND(INDEX(旅遊不便費率!$B$5:$AE$184,$A15,W$3)*$A$3,0))</f>
        <v>0</v>
      </c>
      <c r="X15" s="94">
        <f ca="1">IF(ISNA(X$3),0,ROUND(INDEX(旅遊不便費率!$B$5:$AE$184,$A15,X$3)*$A$3,0))</f>
        <v>0</v>
      </c>
      <c r="Y15" s="94">
        <f ca="1">IF(ISNA(Y$3),0,ROUND(INDEX(旅遊不便費率!$B$5:$AE$184,$A15,Y$3)*$A$3,0))</f>
        <v>0</v>
      </c>
      <c r="Z15" s="95">
        <f t="shared" ca="1" si="2"/>
        <v>1116</v>
      </c>
      <c r="AA15" s="93">
        <f ca="1">ROUND(VLOOKUP(AA$3,費率表彙總!$W$16:$X$116,2,FALSE)*$B15*$A$2,0)*AC$1</f>
        <v>704</v>
      </c>
      <c r="AB15" s="94">
        <f ca="1">+ROUND(VLOOKUP(AA$3,費率表彙總!$W$16:$X$116,2,FALSE)*$B15*$A$2,0)*AC$1</f>
        <v>704</v>
      </c>
      <c r="AC15" s="94">
        <f t="shared" ca="1" si="18"/>
        <v>704</v>
      </c>
      <c r="AD15" s="94">
        <f ca="1">ROUND(VLOOKUP(AD$3,費率表彙總!$Y$15:$Z$65,2,FALSE)*$B15*$A$2,0)*AC$1</f>
        <v>216</v>
      </c>
      <c r="AE15" s="94">
        <f ca="1">IF(ISNA(AE$3),0,ROUND(INDEX(旅遊不便費率!$B$5:$AE$184,$A15,AE$3)*$A$3,0))</f>
        <v>0</v>
      </c>
      <c r="AF15" s="94">
        <f ca="1">IF(ISNA(AF$3),0,ROUND(INDEX(旅遊不便費率!$B$5:$AE$184,$A15,AF$3)*$A$3,0))</f>
        <v>0</v>
      </c>
      <c r="AG15" s="94">
        <f ca="1">IF(ISNA(AG$3),0,ROUND(INDEX(旅遊不便費率!$B$5:$AE$184,$A15,AG$3)*$A$3,0))</f>
        <v>0</v>
      </c>
      <c r="AH15" s="95">
        <f t="shared" ca="1" si="3"/>
        <v>920</v>
      </c>
      <c r="AI15" s="93">
        <f ca="1">ROUND(VLOOKUP(AI$3,費率表彙總!$W$16:$X$116,2,FALSE)*$B15*$A$2,0)*AK$1</f>
        <v>704</v>
      </c>
      <c r="AJ15" s="94">
        <f ca="1">+ROUND(VLOOKUP(AI$3,費率表彙總!$W$16:$X$116,2,FALSE)*$B15*$A$2,0)*AK$1</f>
        <v>704</v>
      </c>
      <c r="AK15" s="94">
        <f t="shared" ca="1" si="19"/>
        <v>704</v>
      </c>
      <c r="AL15" s="94">
        <f ca="1">ROUND(VLOOKUP(AL$3,費率表彙總!$Y$15:$Z$65,2,FALSE)*$B15*$A$2,0)*AK$1</f>
        <v>0</v>
      </c>
      <c r="AM15" s="94">
        <f ca="1">IF(ISNA(AM$3),0,ROUND(INDEX(旅遊不便費率!$B$5:$AE$184,$A15,AM$3)*$A$3,0))</f>
        <v>0</v>
      </c>
      <c r="AN15" s="94">
        <f ca="1">IF(ISNA(AN$3),0,ROUND(INDEX(旅遊不便費率!$B$5:$AE$184,$A15,AN$3)*$A$3,0))</f>
        <v>0</v>
      </c>
      <c r="AO15" s="94">
        <f ca="1">IF(ISNA(AO$3),0,ROUND(INDEX(旅遊不便費率!$B$5:$AE$184,$A15,AO$3)*$A$3,0))</f>
        <v>0</v>
      </c>
      <c r="AP15" s="95">
        <f t="shared" ca="1" si="4"/>
        <v>704</v>
      </c>
      <c r="AQ15" s="93">
        <f ca="1">ROUND(VLOOKUP(AQ$3,費率表彙總!$W$16:$X$116,2,FALSE)*$B15*$A$2,0)*AS$1</f>
        <v>185</v>
      </c>
      <c r="AR15" s="94">
        <f ca="1">+ROUND(VLOOKUP(AQ$3,費率表彙總!$W$16:$X$116,2,FALSE)*$B15*$A$2,0)*AS$1</f>
        <v>185</v>
      </c>
      <c r="AS15" s="94">
        <f t="shared" ca="1" si="20"/>
        <v>185</v>
      </c>
      <c r="AT15" s="94">
        <f ca="1">ROUND(VLOOKUP(AT$3,費率表彙總!$Y$15:$Z$65,2,FALSE)*$B15*$A$2,0)*AS$1</f>
        <v>108</v>
      </c>
      <c r="AU15" s="94">
        <f ca="1">IF(ISNA(AU$3),0,ROUND(INDEX(旅遊不便費率!$B$5:$AE$184,$A15,AU$3)*$A$3,0))</f>
        <v>0</v>
      </c>
      <c r="AV15" s="94">
        <f ca="1">IF(ISNA(AV$3),0,ROUND(INDEX(旅遊不便費率!$B$5:$AE$184,$A15,AV$3)*$A$3,0))</f>
        <v>0</v>
      </c>
      <c r="AW15" s="94">
        <f ca="1">IF(ISNA(AW$3),0,ROUND(INDEX(旅遊不便費率!$B$5:$AE$184,$A15,AW$3)*$A$3,0))</f>
        <v>0</v>
      </c>
      <c r="AX15" s="95">
        <f t="shared" ca="1" si="5"/>
        <v>293</v>
      </c>
      <c r="AY15" s="93">
        <f ca="1">ROUND(VLOOKUP(AY$3,費率表彙總!$W$16:$X$116,2,FALSE)*$B15*$A$2,0)*BA$1</f>
        <v>352</v>
      </c>
      <c r="AZ15" s="94">
        <f ca="1">+ROUND(VLOOKUP(AY$3,費率表彙總!$W$16:$X$116,2,FALSE)*$B15*$A$2,0)*BA$1</f>
        <v>352</v>
      </c>
      <c r="BA15" s="94">
        <f t="shared" ca="1" si="21"/>
        <v>352</v>
      </c>
      <c r="BB15" s="94">
        <f ca="1">ROUND(VLOOKUP(BB$3,費率表彙總!$Y$15:$Z$65,2,FALSE)*$B15*$A$2,0)*BA$1</f>
        <v>0</v>
      </c>
      <c r="BC15" s="94">
        <f ca="1">IF(ISNA(BC$3),0,ROUND(INDEX(旅遊不便費率!$B$5:$AE$184,$A15,BC$3)*$A$3,0))</f>
        <v>0</v>
      </c>
      <c r="BD15" s="94">
        <f ca="1">IF(ISNA(BD$3),0,ROUND(INDEX(旅遊不便費率!$B$5:$AE$184,$A15,BD$3)*$A$3,0))</f>
        <v>0</v>
      </c>
      <c r="BE15" s="94">
        <f ca="1">IF(ISNA(BE$3),0,ROUND(INDEX(旅遊不便費率!$B$5:$AE$184,$A15,BE$3)*$A$3,0))</f>
        <v>0</v>
      </c>
      <c r="BF15" s="95">
        <f t="shared" ca="1" si="6"/>
        <v>352</v>
      </c>
      <c r="BG15" s="93">
        <f ca="1">ROUND(VLOOKUP(BG$3,費率表彙總!$W$16:$X$116,2,FALSE)*$B15*$A$2,0)*BI$1</f>
        <v>352</v>
      </c>
      <c r="BH15" s="94">
        <f ca="1">+ROUND(VLOOKUP(BG$3,費率表彙總!$W$16:$X$116,2,FALSE)*$B15*$A$2,0)*BI$1</f>
        <v>352</v>
      </c>
      <c r="BI15" s="94">
        <f t="shared" ca="1" si="22"/>
        <v>352</v>
      </c>
      <c r="BJ15" s="94">
        <f ca="1">ROUND(VLOOKUP(BJ$3,費率表彙總!$Y$15:$Z$65,2,FALSE)*$B15*$A$2,0)*BI$1</f>
        <v>0</v>
      </c>
      <c r="BK15" s="94">
        <f ca="1">IF(ISNA(BK$3),0,ROUND(INDEX(旅遊不便費率!$B$5:$AE$184,$A15,BK$3)*$A$3,0))</f>
        <v>0</v>
      </c>
      <c r="BL15" s="94">
        <f ca="1">IF(ISNA(BL$3),0,ROUND(INDEX(旅遊不便費率!$B$5:$AE$184,$A15,BL$3)*$A$3,0))</f>
        <v>0</v>
      </c>
      <c r="BM15" s="94">
        <f ca="1">IF(ISNA(BM$3),0,ROUND(INDEX(旅遊不便費率!$B$5:$AE$184,$A15,BM$3)*$A$3,0))</f>
        <v>0</v>
      </c>
      <c r="BN15" s="95">
        <f t="shared" ca="1" si="7"/>
        <v>352</v>
      </c>
      <c r="BO15" s="93">
        <f ca="1">ROUND(VLOOKUP(BO$3,費率表彙總!$W$16:$X$116,2,FALSE)*$B15*$A$2,0)*BQ$1</f>
        <v>352</v>
      </c>
      <c r="BP15" s="94">
        <f ca="1">+ROUND(VLOOKUP(BO$3,費率表彙總!$W$16:$X$116,2,FALSE)*$B15*$A$2,0)*BQ$1</f>
        <v>352</v>
      </c>
      <c r="BQ15" s="94">
        <f t="shared" ca="1" si="23"/>
        <v>352</v>
      </c>
      <c r="BR15" s="94">
        <f ca="1">ROUND(VLOOKUP(BR$3,費率表彙總!$Y$15:$Z$65,2,FALSE)*$B15*$A$2,0)*BQ$1</f>
        <v>0</v>
      </c>
      <c r="BS15" s="94">
        <f ca="1">IF(ISNA(BS$3),0,ROUND(INDEX(旅遊不便費率!$B$5:$AE$184,$A15,BS$3)*$A$3,0))</f>
        <v>0</v>
      </c>
      <c r="BT15" s="94">
        <f ca="1">IF(ISNA(BT$3),0,ROUND(INDEX(旅遊不便費率!$B$5:$AE$184,$A15,BT$3)*$A$3,0))</f>
        <v>0</v>
      </c>
      <c r="BU15" s="94">
        <f ca="1">IF(ISNA(BU$3),0,ROUND(INDEX(旅遊不便費率!$B$5:$AE$184,$A15,BU$3)*$A$3,0))</f>
        <v>0</v>
      </c>
      <c r="BV15" s="95">
        <f t="shared" ca="1" si="8"/>
        <v>352</v>
      </c>
      <c r="BW15" s="93">
        <f ca="1">ROUND(VLOOKUP(BW$3,費率表彙總!$W$16:$X$116,2,FALSE)*$B15*$A$2,0)*BY$1</f>
        <v>352</v>
      </c>
      <c r="BX15" s="94">
        <f ca="1">+ROUND(VLOOKUP(BW$3,費率表彙總!$W$16:$X$116,2,FALSE)*$B15*$A$2,0)*BY$1</f>
        <v>352</v>
      </c>
      <c r="BY15" s="94">
        <f t="shared" ca="1" si="24"/>
        <v>352</v>
      </c>
      <c r="BZ15" s="94">
        <f ca="1">ROUND(VLOOKUP(BZ$3,費率表彙總!$Y$15:$Z$65,2,FALSE)*$B15*$A$2,0)*BY$1</f>
        <v>206</v>
      </c>
      <c r="CA15" s="94">
        <f ca="1">IF(ISNA(CA$3),0,ROUND(INDEX(旅遊不便費率!$B$5:$AE$184,$A15,CA$3)*$A$3,0))</f>
        <v>0</v>
      </c>
      <c r="CB15" s="94">
        <f ca="1">IF(ISNA(CB$3),0,ROUND(INDEX(旅遊不便費率!$B$5:$AE$184,$A15,CB$3)*$A$3,0))</f>
        <v>0</v>
      </c>
      <c r="CC15" s="94">
        <f ca="1">IF(ISNA(CC$3),0,ROUND(INDEX(旅遊不便費率!$B$5:$AE$184,$A15,CC$3)*$A$3,0))</f>
        <v>0</v>
      </c>
      <c r="CD15" s="95">
        <f t="shared" ca="1" si="9"/>
        <v>558</v>
      </c>
      <c r="CE15" s="93">
        <f ca="1">ROUND(VLOOKUP(CE$3,費率表彙總!$W$16:$X$116,2,FALSE)*$B15*$A$2,0)*CG$1</f>
        <v>704</v>
      </c>
      <c r="CF15" s="94">
        <f ca="1">+ROUND(VLOOKUP(CE$3,費率表彙總!$W$16:$X$116,2,FALSE)*$B15*$A$2,0)*CG$1</f>
        <v>704</v>
      </c>
      <c r="CG15" s="94">
        <f t="shared" ca="1" si="25"/>
        <v>704</v>
      </c>
      <c r="CH15" s="94">
        <f ca="1">ROUND(VLOOKUP(CH$3,費率表彙總!$Y$15:$Z$65,2,FALSE)*$B15*$A$2,0)*CG$1</f>
        <v>412</v>
      </c>
      <c r="CI15" s="94">
        <f ca="1">IF(ISNA(CI$3),0,ROUND(INDEX(旅遊不便費率!$B$5:$AE$184,$A15,CI$3)*$A$3,0))</f>
        <v>0</v>
      </c>
      <c r="CJ15" s="94">
        <f ca="1">IF(ISNA(CJ$3),0,ROUND(INDEX(旅遊不便費率!$B$5:$AE$184,$A15,CJ$3)*$A$3,0))</f>
        <v>0</v>
      </c>
      <c r="CK15" s="94">
        <f ca="1">IF(ISNA(CK$3),0,ROUND(INDEX(旅遊不便費率!$B$5:$AE$184,$A15,CK$3)*$A$3,0))</f>
        <v>0</v>
      </c>
      <c r="CL15" s="95">
        <f t="shared" ca="1" si="10"/>
        <v>1116</v>
      </c>
      <c r="CM15" s="93">
        <f ca="1">ROUND(VLOOKUP(CM$3,費率表彙總!$W$16:$X$116,2,FALSE)*$B15*$A$2,0)*CO$1</f>
        <v>370</v>
      </c>
      <c r="CN15" s="94">
        <f ca="1">+ROUND(VLOOKUP(CM$3,費率表彙總!$W$16:$X$116,2,FALSE)*$B15*$A$2,0)*CO$1</f>
        <v>370</v>
      </c>
      <c r="CO15" s="94">
        <f t="shared" ca="1" si="26"/>
        <v>370</v>
      </c>
      <c r="CP15" s="94">
        <f ca="1">ROUND(VLOOKUP(CP$3,費率表彙總!$Y$15:$Z$65,2,FALSE)*$B15*$A$2,0)*CO$1</f>
        <v>216</v>
      </c>
      <c r="CQ15" s="94">
        <f ca="1">IF(ISNA(CQ$3),0,ROUND(INDEX(旅遊不便費率!$B$5:$AE$184,$A15,CQ$3)*$A$3,0))</f>
        <v>0</v>
      </c>
      <c r="CR15" s="94">
        <f ca="1">IF(ISNA(CR$3),0,ROUND(INDEX(旅遊不便費率!$B$5:$AE$184,$A15,CR$3)*$A$3,0))</f>
        <v>0</v>
      </c>
      <c r="CS15" s="94">
        <f ca="1">IF(ISNA(CS$3),0,ROUND(INDEX(旅遊不便費率!$B$5:$AE$184,$A15,CS$3)*$A$3,0))</f>
        <v>0</v>
      </c>
      <c r="CT15" s="95">
        <f t="shared" ca="1" si="11"/>
        <v>586</v>
      </c>
      <c r="CU15" s="93">
        <f ca="1">ROUND(VLOOKUP(CU$3,費率表彙總!$W$16:$X$116,2,FALSE)*$B15*$A$2,0)*CW$1</f>
        <v>370</v>
      </c>
      <c r="CV15" s="94">
        <f ca="1">+ROUND(VLOOKUP(CU$3,費率表彙總!$W$16:$X$116,2,FALSE)*$B15*$A$2,0)*CW$1</f>
        <v>370</v>
      </c>
      <c r="CW15" s="94">
        <f t="shared" ca="1" si="27"/>
        <v>370</v>
      </c>
      <c r="CX15" s="94">
        <f ca="1">ROUND(VLOOKUP(CX$3,費率表彙總!$Y$15:$Z$65,2,FALSE)*$B15*$A$2,0)*CW$1</f>
        <v>216</v>
      </c>
      <c r="CY15" s="94">
        <f ca="1">IF(ISNA(CY$3),0,ROUND(INDEX(旅遊不便費率!$B$5:$AE$184,$A15,CY$3)*$A$3,0))</f>
        <v>0</v>
      </c>
      <c r="CZ15" s="94">
        <f ca="1">IF(ISNA(CZ$3),0,ROUND(INDEX(旅遊不便費率!$B$5:$AE$184,$A15,CZ$3)*$A$3,0))</f>
        <v>0</v>
      </c>
      <c r="DA15" s="94">
        <f ca="1">IF(ISNA(DA$3),0,ROUND(INDEX(旅遊不便費率!$B$5:$AE$184,$A15,DA$3)*$A$3,0))</f>
        <v>0</v>
      </c>
      <c r="DB15" s="95">
        <f t="shared" ca="1" si="12"/>
        <v>586</v>
      </c>
      <c r="DC15" s="93">
        <f ca="1">ROUND(VLOOKUP(DC$3,費率表彙總!$W$16:$X$116,2,FALSE)*$B15*$A$2,0)*DE$1</f>
        <v>370</v>
      </c>
      <c r="DD15" s="94">
        <f ca="1">+ROUND(VLOOKUP(DC$3,費率表彙總!$W$16:$X$116,2,FALSE)*$B15*$A$2,0)*DE$1</f>
        <v>370</v>
      </c>
      <c r="DE15" s="94">
        <f t="shared" ca="1" si="28"/>
        <v>370</v>
      </c>
      <c r="DF15" s="94">
        <f ca="1">ROUND(VLOOKUP(DF$3,費率表彙總!$Y$15:$Z$65,2,FALSE)*$B15*$A$2,0)*DE$1</f>
        <v>216</v>
      </c>
      <c r="DG15" s="94">
        <f ca="1">IF(ISNA(DG$3),0,ROUND(INDEX(旅遊不便費率!$B$5:$AE$184,$A15,DG$3)*$A$3,0))</f>
        <v>0</v>
      </c>
      <c r="DH15" s="94">
        <f ca="1">IF(ISNA(DH$3),0,ROUND(INDEX(旅遊不便費率!$B$5:$AE$184,$A15,DH$3)*$A$3,0))</f>
        <v>0</v>
      </c>
      <c r="DI15" s="94">
        <f ca="1">IF(ISNA(DI$3),0,ROUND(INDEX(旅遊不便費率!$B$5:$AE$184,$A15,DI$3)*$A$3,0))</f>
        <v>0</v>
      </c>
      <c r="DJ15" s="95">
        <f t="shared" ca="1" si="13"/>
        <v>586</v>
      </c>
      <c r="DK15" s="93">
        <f ca="1">ROUND(VLOOKUP(DK$3,費率表彙總!$W$16:$X$116,2,FALSE)*$B15*$A$2,0)*DM$1</f>
        <v>704</v>
      </c>
      <c r="DL15" s="94">
        <f ca="1">+ROUND(VLOOKUP(DK$3,費率表彙總!$W$16:$X$116,2,FALSE)*$B15*$A$2,0)*DM$1</f>
        <v>704</v>
      </c>
      <c r="DM15" s="94">
        <f t="shared" ca="1" si="29"/>
        <v>704</v>
      </c>
      <c r="DN15" s="94">
        <f ca="1">ROUND(VLOOKUP(DN$3,費率表彙總!$Y$15:$Z$65,2,FALSE)*$B15*$A$2,0)*DM$1</f>
        <v>412</v>
      </c>
      <c r="DO15" s="94">
        <f ca="1">IF(ISNA(DO$3),0,ROUND(INDEX(旅遊不便費率!$B$5:$AE$184,$A15,DO$3)*$A$3,0))</f>
        <v>0</v>
      </c>
      <c r="DP15" s="94">
        <f ca="1">IF(ISNA(DP$3),0,ROUND(INDEX(旅遊不便費率!$B$5:$AE$184,$A15,DP$3)*$A$3,0))</f>
        <v>0</v>
      </c>
      <c r="DQ15" s="94">
        <f ca="1">IF(ISNA(DQ$3),0,ROUND(INDEX(旅遊不便費率!$B$5:$AE$184,$A15,DQ$3)*$A$3,0))</f>
        <v>0</v>
      </c>
      <c r="DR15" s="95">
        <f t="shared" ca="1" si="14"/>
        <v>1116</v>
      </c>
    </row>
    <row r="16" spans="1:122">
      <c r="A16" s="83">
        <f>+旅綜險簡易版費率表!A23</f>
        <v>12</v>
      </c>
      <c r="B16" s="104">
        <f>VLOOKUP(A16,費率表彙總!$A$4:$B$183,2,FALSE)</f>
        <v>0.23599999999999999</v>
      </c>
      <c r="C16" s="93">
        <f ca="1">ROUND(VLOOKUP(C$3,費率表彙總!$W$16:$X$116,2,FALSE)*$B16*$A$2,0)*E$1</f>
        <v>388</v>
      </c>
      <c r="D16" s="94">
        <f ca="1">+ROUND(VLOOKUP(C$3,費率表彙總!$W$16:$X$116,2,FALSE)*$B16*$A$2,0)*E$1</f>
        <v>388</v>
      </c>
      <c r="E16" s="94">
        <f t="shared" ca="1" si="15"/>
        <v>388</v>
      </c>
      <c r="F16" s="94">
        <f ca="1">ROUND(VLOOKUP(F$3,費率表彙總!$Y$15:$Z$65,2,FALSE)*$B16*$A$2,0)*E$1</f>
        <v>224</v>
      </c>
      <c r="G16" s="94">
        <f ca="1">IF(ISNA(G$3),0,ROUND(INDEX(旅遊不便費率!$B$5:$AE$184,$A16,G$3)*$A$3,0))</f>
        <v>0</v>
      </c>
      <c r="H16" s="94">
        <f ca="1">IF(ISNA(H$3),0,ROUND(INDEX(旅遊不便費率!$B$5:$AE$184,$A16,H$3)*$A$3,0))</f>
        <v>0</v>
      </c>
      <c r="I16" s="94">
        <f ca="1">IF(ISNA(I$3),0,ROUND(INDEX(旅遊不便費率!$B$5:$AE$184,$A16,I$3)*$A$3,0))</f>
        <v>0</v>
      </c>
      <c r="J16" s="95">
        <f t="shared" ca="1" si="0"/>
        <v>612</v>
      </c>
      <c r="K16" s="93">
        <f ca="1">ROUND(VLOOKUP(K$3,費率表彙總!$W$16:$X$116,2,FALSE)*$B16*$A$2,0)*M$1</f>
        <v>388</v>
      </c>
      <c r="L16" s="94">
        <f ca="1">+ROUND(VLOOKUP(K$3,費率表彙總!$W$16:$X$116,2,FALSE)*$B16*$A$2,0)*M$1</f>
        <v>388</v>
      </c>
      <c r="M16" s="94">
        <f t="shared" ca="1" si="16"/>
        <v>388</v>
      </c>
      <c r="N16" s="94">
        <f ca="1">ROUND(VLOOKUP(N$3,費率表彙總!$Y$15:$Z$65,2,FALSE)*$B16*$A$2,0)*M$1</f>
        <v>0</v>
      </c>
      <c r="O16" s="94">
        <f ca="1">IF(ISNA(O$3),0,ROUND(INDEX(旅遊不便費率!$B$5:$AE$184,$A16,O$3)*$A$3,0))</f>
        <v>0</v>
      </c>
      <c r="P16" s="94">
        <f ca="1">IF(ISNA(P$3),0,ROUND(INDEX(旅遊不便費率!$B$5:$AE$184,$A16,P$3)*$A$3,0))</f>
        <v>0</v>
      </c>
      <c r="Q16" s="94">
        <f ca="1">IF(ISNA(Q$3),0,ROUND(INDEX(旅遊不便費率!$B$5:$AE$184,$A16,Q$3)*$A$3,0))</f>
        <v>0</v>
      </c>
      <c r="R16" s="95">
        <f t="shared" ca="1" si="1"/>
        <v>388</v>
      </c>
      <c r="S16" s="93">
        <f ca="1">ROUND(VLOOKUP(S$3,費率表彙總!$W$16:$X$116,2,FALSE)*$B16*$A$2,0)*U$1</f>
        <v>736</v>
      </c>
      <c r="T16" s="94">
        <f ca="1">+ROUND(VLOOKUP(S$3,費率表彙總!$W$16:$X$116,2,FALSE)*$B16*$A$2,0)*U$1</f>
        <v>736</v>
      </c>
      <c r="U16" s="94">
        <f t="shared" ca="1" si="17"/>
        <v>736</v>
      </c>
      <c r="V16" s="94">
        <f ca="1">ROUND(VLOOKUP(V$3,費率表彙總!$Y$15:$Z$65,2,FALSE)*$B16*$A$2,0)*U$1</f>
        <v>430</v>
      </c>
      <c r="W16" s="94">
        <f ca="1">IF(ISNA(W$3),0,ROUND(INDEX(旅遊不便費率!$B$5:$AE$184,$A16,W$3)*$A$3,0))</f>
        <v>0</v>
      </c>
      <c r="X16" s="94">
        <f ca="1">IF(ISNA(X$3),0,ROUND(INDEX(旅遊不便費率!$B$5:$AE$184,$A16,X$3)*$A$3,0))</f>
        <v>0</v>
      </c>
      <c r="Y16" s="94">
        <f ca="1">IF(ISNA(Y$3),0,ROUND(INDEX(旅遊不便費率!$B$5:$AE$184,$A16,Y$3)*$A$3,0))</f>
        <v>0</v>
      </c>
      <c r="Z16" s="95">
        <f t="shared" ca="1" si="2"/>
        <v>1166</v>
      </c>
      <c r="AA16" s="93">
        <f ca="1">ROUND(VLOOKUP(AA$3,費率表彙總!$W$16:$X$116,2,FALSE)*$B16*$A$2,0)*AC$1</f>
        <v>736</v>
      </c>
      <c r="AB16" s="94">
        <f ca="1">+ROUND(VLOOKUP(AA$3,費率表彙總!$W$16:$X$116,2,FALSE)*$B16*$A$2,0)*AC$1</f>
        <v>736</v>
      </c>
      <c r="AC16" s="94">
        <f t="shared" ca="1" si="18"/>
        <v>736</v>
      </c>
      <c r="AD16" s="94">
        <f ca="1">ROUND(VLOOKUP(AD$3,費率表彙總!$Y$15:$Z$65,2,FALSE)*$B16*$A$2,0)*AC$1</f>
        <v>224</v>
      </c>
      <c r="AE16" s="94">
        <f ca="1">IF(ISNA(AE$3),0,ROUND(INDEX(旅遊不便費率!$B$5:$AE$184,$A16,AE$3)*$A$3,0))</f>
        <v>0</v>
      </c>
      <c r="AF16" s="94">
        <f ca="1">IF(ISNA(AF$3),0,ROUND(INDEX(旅遊不便費率!$B$5:$AE$184,$A16,AF$3)*$A$3,0))</f>
        <v>0</v>
      </c>
      <c r="AG16" s="94">
        <f ca="1">IF(ISNA(AG$3),0,ROUND(INDEX(旅遊不便費率!$B$5:$AE$184,$A16,AG$3)*$A$3,0))</f>
        <v>0</v>
      </c>
      <c r="AH16" s="95">
        <f t="shared" ca="1" si="3"/>
        <v>960</v>
      </c>
      <c r="AI16" s="93">
        <f ca="1">ROUND(VLOOKUP(AI$3,費率表彙總!$W$16:$X$116,2,FALSE)*$B16*$A$2,0)*AK$1</f>
        <v>736</v>
      </c>
      <c r="AJ16" s="94">
        <f ca="1">+ROUND(VLOOKUP(AI$3,費率表彙總!$W$16:$X$116,2,FALSE)*$B16*$A$2,0)*AK$1</f>
        <v>736</v>
      </c>
      <c r="AK16" s="94">
        <f t="shared" ca="1" si="19"/>
        <v>736</v>
      </c>
      <c r="AL16" s="94">
        <f ca="1">ROUND(VLOOKUP(AL$3,費率表彙總!$Y$15:$Z$65,2,FALSE)*$B16*$A$2,0)*AK$1</f>
        <v>0</v>
      </c>
      <c r="AM16" s="94">
        <f ca="1">IF(ISNA(AM$3),0,ROUND(INDEX(旅遊不便費率!$B$5:$AE$184,$A16,AM$3)*$A$3,0))</f>
        <v>0</v>
      </c>
      <c r="AN16" s="94">
        <f ca="1">IF(ISNA(AN$3),0,ROUND(INDEX(旅遊不便費率!$B$5:$AE$184,$A16,AN$3)*$A$3,0))</f>
        <v>0</v>
      </c>
      <c r="AO16" s="94">
        <f ca="1">IF(ISNA(AO$3),0,ROUND(INDEX(旅遊不便費率!$B$5:$AE$184,$A16,AO$3)*$A$3,0))</f>
        <v>0</v>
      </c>
      <c r="AP16" s="95">
        <f t="shared" ca="1" si="4"/>
        <v>736</v>
      </c>
      <c r="AQ16" s="93">
        <f ca="1">ROUND(VLOOKUP(AQ$3,費率表彙總!$W$16:$X$116,2,FALSE)*$B16*$A$2,0)*AS$1</f>
        <v>194</v>
      </c>
      <c r="AR16" s="94">
        <f ca="1">+ROUND(VLOOKUP(AQ$3,費率表彙總!$W$16:$X$116,2,FALSE)*$B16*$A$2,0)*AS$1</f>
        <v>194</v>
      </c>
      <c r="AS16" s="94">
        <f t="shared" ca="1" si="20"/>
        <v>194</v>
      </c>
      <c r="AT16" s="94">
        <f ca="1">ROUND(VLOOKUP(AT$3,費率表彙總!$Y$15:$Z$65,2,FALSE)*$B16*$A$2,0)*AS$1</f>
        <v>112</v>
      </c>
      <c r="AU16" s="94">
        <f ca="1">IF(ISNA(AU$3),0,ROUND(INDEX(旅遊不便費率!$B$5:$AE$184,$A16,AU$3)*$A$3,0))</f>
        <v>0</v>
      </c>
      <c r="AV16" s="94">
        <f ca="1">IF(ISNA(AV$3),0,ROUND(INDEX(旅遊不便費率!$B$5:$AE$184,$A16,AV$3)*$A$3,0))</f>
        <v>0</v>
      </c>
      <c r="AW16" s="94">
        <f ca="1">IF(ISNA(AW$3),0,ROUND(INDEX(旅遊不便費率!$B$5:$AE$184,$A16,AW$3)*$A$3,0))</f>
        <v>0</v>
      </c>
      <c r="AX16" s="95">
        <f t="shared" ca="1" si="5"/>
        <v>306</v>
      </c>
      <c r="AY16" s="93">
        <f ca="1">ROUND(VLOOKUP(AY$3,費率表彙總!$W$16:$X$116,2,FALSE)*$B16*$A$2,0)*BA$1</f>
        <v>368</v>
      </c>
      <c r="AZ16" s="94">
        <f ca="1">+ROUND(VLOOKUP(AY$3,費率表彙總!$W$16:$X$116,2,FALSE)*$B16*$A$2,0)*BA$1</f>
        <v>368</v>
      </c>
      <c r="BA16" s="94">
        <f t="shared" ca="1" si="21"/>
        <v>368</v>
      </c>
      <c r="BB16" s="94">
        <f ca="1">ROUND(VLOOKUP(BB$3,費率表彙總!$Y$15:$Z$65,2,FALSE)*$B16*$A$2,0)*BA$1</f>
        <v>0</v>
      </c>
      <c r="BC16" s="94">
        <f ca="1">IF(ISNA(BC$3),0,ROUND(INDEX(旅遊不便費率!$B$5:$AE$184,$A16,BC$3)*$A$3,0))</f>
        <v>0</v>
      </c>
      <c r="BD16" s="94">
        <f ca="1">IF(ISNA(BD$3),0,ROUND(INDEX(旅遊不便費率!$B$5:$AE$184,$A16,BD$3)*$A$3,0))</f>
        <v>0</v>
      </c>
      <c r="BE16" s="94">
        <f ca="1">IF(ISNA(BE$3),0,ROUND(INDEX(旅遊不便費率!$B$5:$AE$184,$A16,BE$3)*$A$3,0))</f>
        <v>0</v>
      </c>
      <c r="BF16" s="95">
        <f t="shared" ca="1" si="6"/>
        <v>368</v>
      </c>
      <c r="BG16" s="93">
        <f ca="1">ROUND(VLOOKUP(BG$3,費率表彙總!$W$16:$X$116,2,FALSE)*$B16*$A$2,0)*BI$1</f>
        <v>368</v>
      </c>
      <c r="BH16" s="94">
        <f ca="1">+ROUND(VLOOKUP(BG$3,費率表彙總!$W$16:$X$116,2,FALSE)*$B16*$A$2,0)*BI$1</f>
        <v>368</v>
      </c>
      <c r="BI16" s="94">
        <f t="shared" ca="1" si="22"/>
        <v>368</v>
      </c>
      <c r="BJ16" s="94">
        <f ca="1">ROUND(VLOOKUP(BJ$3,費率表彙總!$Y$15:$Z$65,2,FALSE)*$B16*$A$2,0)*BI$1</f>
        <v>0</v>
      </c>
      <c r="BK16" s="94">
        <f ca="1">IF(ISNA(BK$3),0,ROUND(INDEX(旅遊不便費率!$B$5:$AE$184,$A16,BK$3)*$A$3,0))</f>
        <v>0</v>
      </c>
      <c r="BL16" s="94">
        <f ca="1">IF(ISNA(BL$3),0,ROUND(INDEX(旅遊不便費率!$B$5:$AE$184,$A16,BL$3)*$A$3,0))</f>
        <v>0</v>
      </c>
      <c r="BM16" s="94">
        <f ca="1">IF(ISNA(BM$3),0,ROUND(INDEX(旅遊不便費率!$B$5:$AE$184,$A16,BM$3)*$A$3,0))</f>
        <v>0</v>
      </c>
      <c r="BN16" s="95">
        <f t="shared" ca="1" si="7"/>
        <v>368</v>
      </c>
      <c r="BO16" s="93">
        <f ca="1">ROUND(VLOOKUP(BO$3,費率表彙總!$W$16:$X$116,2,FALSE)*$B16*$A$2,0)*BQ$1</f>
        <v>368</v>
      </c>
      <c r="BP16" s="94">
        <f ca="1">+ROUND(VLOOKUP(BO$3,費率表彙總!$W$16:$X$116,2,FALSE)*$B16*$A$2,0)*BQ$1</f>
        <v>368</v>
      </c>
      <c r="BQ16" s="94">
        <f t="shared" ca="1" si="23"/>
        <v>368</v>
      </c>
      <c r="BR16" s="94">
        <f ca="1">ROUND(VLOOKUP(BR$3,費率表彙總!$Y$15:$Z$65,2,FALSE)*$B16*$A$2,0)*BQ$1</f>
        <v>0</v>
      </c>
      <c r="BS16" s="94">
        <f ca="1">IF(ISNA(BS$3),0,ROUND(INDEX(旅遊不便費率!$B$5:$AE$184,$A16,BS$3)*$A$3,0))</f>
        <v>0</v>
      </c>
      <c r="BT16" s="94">
        <f ca="1">IF(ISNA(BT$3),0,ROUND(INDEX(旅遊不便費率!$B$5:$AE$184,$A16,BT$3)*$A$3,0))</f>
        <v>0</v>
      </c>
      <c r="BU16" s="94">
        <f ca="1">IF(ISNA(BU$3),0,ROUND(INDEX(旅遊不便費率!$B$5:$AE$184,$A16,BU$3)*$A$3,0))</f>
        <v>0</v>
      </c>
      <c r="BV16" s="95">
        <f t="shared" ca="1" si="8"/>
        <v>368</v>
      </c>
      <c r="BW16" s="93">
        <f ca="1">ROUND(VLOOKUP(BW$3,費率表彙總!$W$16:$X$116,2,FALSE)*$B16*$A$2,0)*BY$1</f>
        <v>368</v>
      </c>
      <c r="BX16" s="94">
        <f ca="1">+ROUND(VLOOKUP(BW$3,費率表彙總!$W$16:$X$116,2,FALSE)*$B16*$A$2,0)*BY$1</f>
        <v>368</v>
      </c>
      <c r="BY16" s="94">
        <f t="shared" ca="1" si="24"/>
        <v>368</v>
      </c>
      <c r="BZ16" s="94">
        <f ca="1">ROUND(VLOOKUP(BZ$3,費率表彙總!$Y$15:$Z$65,2,FALSE)*$B16*$A$2,0)*BY$1</f>
        <v>215</v>
      </c>
      <c r="CA16" s="94">
        <f ca="1">IF(ISNA(CA$3),0,ROUND(INDEX(旅遊不便費率!$B$5:$AE$184,$A16,CA$3)*$A$3,0))</f>
        <v>0</v>
      </c>
      <c r="CB16" s="94">
        <f ca="1">IF(ISNA(CB$3),0,ROUND(INDEX(旅遊不便費率!$B$5:$AE$184,$A16,CB$3)*$A$3,0))</f>
        <v>0</v>
      </c>
      <c r="CC16" s="94">
        <f ca="1">IF(ISNA(CC$3),0,ROUND(INDEX(旅遊不便費率!$B$5:$AE$184,$A16,CC$3)*$A$3,0))</f>
        <v>0</v>
      </c>
      <c r="CD16" s="95">
        <f t="shared" ca="1" si="9"/>
        <v>583</v>
      </c>
      <c r="CE16" s="93">
        <f ca="1">ROUND(VLOOKUP(CE$3,費率表彙總!$W$16:$X$116,2,FALSE)*$B16*$A$2,0)*CG$1</f>
        <v>736</v>
      </c>
      <c r="CF16" s="94">
        <f ca="1">+ROUND(VLOOKUP(CE$3,費率表彙總!$W$16:$X$116,2,FALSE)*$B16*$A$2,0)*CG$1</f>
        <v>736</v>
      </c>
      <c r="CG16" s="94">
        <f t="shared" ca="1" si="25"/>
        <v>736</v>
      </c>
      <c r="CH16" s="94">
        <f ca="1">ROUND(VLOOKUP(CH$3,費率表彙總!$Y$15:$Z$65,2,FALSE)*$B16*$A$2,0)*CG$1</f>
        <v>430</v>
      </c>
      <c r="CI16" s="94">
        <f ca="1">IF(ISNA(CI$3),0,ROUND(INDEX(旅遊不便費率!$B$5:$AE$184,$A16,CI$3)*$A$3,0))</f>
        <v>0</v>
      </c>
      <c r="CJ16" s="94">
        <f ca="1">IF(ISNA(CJ$3),0,ROUND(INDEX(旅遊不便費率!$B$5:$AE$184,$A16,CJ$3)*$A$3,0))</f>
        <v>0</v>
      </c>
      <c r="CK16" s="94">
        <f ca="1">IF(ISNA(CK$3),0,ROUND(INDEX(旅遊不便費率!$B$5:$AE$184,$A16,CK$3)*$A$3,0))</f>
        <v>0</v>
      </c>
      <c r="CL16" s="95">
        <f t="shared" ca="1" si="10"/>
        <v>1166</v>
      </c>
      <c r="CM16" s="93">
        <f ca="1">ROUND(VLOOKUP(CM$3,費率表彙總!$W$16:$X$116,2,FALSE)*$B16*$A$2,0)*CO$1</f>
        <v>388</v>
      </c>
      <c r="CN16" s="94">
        <f ca="1">+ROUND(VLOOKUP(CM$3,費率表彙總!$W$16:$X$116,2,FALSE)*$B16*$A$2,0)*CO$1</f>
        <v>388</v>
      </c>
      <c r="CO16" s="94">
        <f t="shared" ca="1" si="26"/>
        <v>388</v>
      </c>
      <c r="CP16" s="94">
        <f ca="1">ROUND(VLOOKUP(CP$3,費率表彙總!$Y$15:$Z$65,2,FALSE)*$B16*$A$2,0)*CO$1</f>
        <v>224</v>
      </c>
      <c r="CQ16" s="94">
        <f ca="1">IF(ISNA(CQ$3),0,ROUND(INDEX(旅遊不便費率!$B$5:$AE$184,$A16,CQ$3)*$A$3,0))</f>
        <v>0</v>
      </c>
      <c r="CR16" s="94">
        <f ca="1">IF(ISNA(CR$3),0,ROUND(INDEX(旅遊不便費率!$B$5:$AE$184,$A16,CR$3)*$A$3,0))</f>
        <v>0</v>
      </c>
      <c r="CS16" s="94">
        <f ca="1">IF(ISNA(CS$3),0,ROUND(INDEX(旅遊不便費率!$B$5:$AE$184,$A16,CS$3)*$A$3,0))</f>
        <v>0</v>
      </c>
      <c r="CT16" s="95">
        <f t="shared" ca="1" si="11"/>
        <v>612</v>
      </c>
      <c r="CU16" s="93">
        <f ca="1">ROUND(VLOOKUP(CU$3,費率表彙總!$W$16:$X$116,2,FALSE)*$B16*$A$2,0)*CW$1</f>
        <v>388</v>
      </c>
      <c r="CV16" s="94">
        <f ca="1">+ROUND(VLOOKUP(CU$3,費率表彙總!$W$16:$X$116,2,FALSE)*$B16*$A$2,0)*CW$1</f>
        <v>388</v>
      </c>
      <c r="CW16" s="94">
        <f t="shared" ca="1" si="27"/>
        <v>388</v>
      </c>
      <c r="CX16" s="94">
        <f ca="1">ROUND(VLOOKUP(CX$3,費率表彙總!$Y$15:$Z$65,2,FALSE)*$B16*$A$2,0)*CW$1</f>
        <v>224</v>
      </c>
      <c r="CY16" s="94">
        <f ca="1">IF(ISNA(CY$3),0,ROUND(INDEX(旅遊不便費率!$B$5:$AE$184,$A16,CY$3)*$A$3,0))</f>
        <v>0</v>
      </c>
      <c r="CZ16" s="94">
        <f ca="1">IF(ISNA(CZ$3),0,ROUND(INDEX(旅遊不便費率!$B$5:$AE$184,$A16,CZ$3)*$A$3,0))</f>
        <v>0</v>
      </c>
      <c r="DA16" s="94">
        <f ca="1">IF(ISNA(DA$3),0,ROUND(INDEX(旅遊不便費率!$B$5:$AE$184,$A16,DA$3)*$A$3,0))</f>
        <v>0</v>
      </c>
      <c r="DB16" s="95">
        <f t="shared" ca="1" si="12"/>
        <v>612</v>
      </c>
      <c r="DC16" s="93">
        <f ca="1">ROUND(VLOOKUP(DC$3,費率表彙總!$W$16:$X$116,2,FALSE)*$B16*$A$2,0)*DE$1</f>
        <v>388</v>
      </c>
      <c r="DD16" s="94">
        <f ca="1">+ROUND(VLOOKUP(DC$3,費率表彙總!$W$16:$X$116,2,FALSE)*$B16*$A$2,0)*DE$1</f>
        <v>388</v>
      </c>
      <c r="DE16" s="94">
        <f t="shared" ca="1" si="28"/>
        <v>388</v>
      </c>
      <c r="DF16" s="94">
        <f ca="1">ROUND(VLOOKUP(DF$3,費率表彙總!$Y$15:$Z$65,2,FALSE)*$B16*$A$2,0)*DE$1</f>
        <v>224</v>
      </c>
      <c r="DG16" s="94">
        <f ca="1">IF(ISNA(DG$3),0,ROUND(INDEX(旅遊不便費率!$B$5:$AE$184,$A16,DG$3)*$A$3,0))</f>
        <v>0</v>
      </c>
      <c r="DH16" s="94">
        <f ca="1">IF(ISNA(DH$3),0,ROUND(INDEX(旅遊不便費率!$B$5:$AE$184,$A16,DH$3)*$A$3,0))</f>
        <v>0</v>
      </c>
      <c r="DI16" s="94">
        <f ca="1">IF(ISNA(DI$3),0,ROUND(INDEX(旅遊不便費率!$B$5:$AE$184,$A16,DI$3)*$A$3,0))</f>
        <v>0</v>
      </c>
      <c r="DJ16" s="95">
        <f t="shared" ca="1" si="13"/>
        <v>612</v>
      </c>
      <c r="DK16" s="93">
        <f ca="1">ROUND(VLOOKUP(DK$3,費率表彙總!$W$16:$X$116,2,FALSE)*$B16*$A$2,0)*DM$1</f>
        <v>736</v>
      </c>
      <c r="DL16" s="94">
        <f ca="1">+ROUND(VLOOKUP(DK$3,費率表彙總!$W$16:$X$116,2,FALSE)*$B16*$A$2,0)*DM$1</f>
        <v>736</v>
      </c>
      <c r="DM16" s="94">
        <f t="shared" ca="1" si="29"/>
        <v>736</v>
      </c>
      <c r="DN16" s="94">
        <f ca="1">ROUND(VLOOKUP(DN$3,費率表彙總!$Y$15:$Z$65,2,FALSE)*$B16*$A$2,0)*DM$1</f>
        <v>430</v>
      </c>
      <c r="DO16" s="94">
        <f ca="1">IF(ISNA(DO$3),0,ROUND(INDEX(旅遊不便費率!$B$5:$AE$184,$A16,DO$3)*$A$3,0))</f>
        <v>0</v>
      </c>
      <c r="DP16" s="94">
        <f ca="1">IF(ISNA(DP$3),0,ROUND(INDEX(旅遊不便費率!$B$5:$AE$184,$A16,DP$3)*$A$3,0))</f>
        <v>0</v>
      </c>
      <c r="DQ16" s="94">
        <f ca="1">IF(ISNA(DQ$3),0,ROUND(INDEX(旅遊不便費率!$B$5:$AE$184,$A16,DQ$3)*$A$3,0))</f>
        <v>0</v>
      </c>
      <c r="DR16" s="95">
        <f t="shared" ca="1" si="14"/>
        <v>1166</v>
      </c>
    </row>
    <row r="17" spans="1:122">
      <c r="A17" s="83">
        <f>+旅綜險簡易版費率表!A24</f>
        <v>13</v>
      </c>
      <c r="B17" s="104">
        <f>VLOOKUP(A17,費率表彙總!$A$4:$B$183,2,FALSE)</f>
        <v>0.245</v>
      </c>
      <c r="C17" s="93">
        <f ca="1">ROUND(VLOOKUP(C$3,費率表彙總!$W$16:$X$116,2,FALSE)*$B17*$A$2,0)*E$1</f>
        <v>402</v>
      </c>
      <c r="D17" s="94">
        <f ca="1">+ROUND(VLOOKUP(C$3,費率表彙總!$W$16:$X$116,2,FALSE)*$B17*$A$2,0)*E$1</f>
        <v>402</v>
      </c>
      <c r="E17" s="94">
        <f t="shared" ca="1" si="15"/>
        <v>402</v>
      </c>
      <c r="F17" s="94">
        <f ca="1">ROUND(VLOOKUP(F$3,費率表彙總!$Y$15:$Z$65,2,FALSE)*$B17*$A$2,0)*E$1</f>
        <v>234</v>
      </c>
      <c r="G17" s="94">
        <f ca="1">IF(ISNA(G$3),0,ROUND(INDEX(旅遊不便費率!$B$5:$AE$184,$A17,G$3)*$A$3,0))</f>
        <v>0</v>
      </c>
      <c r="H17" s="94">
        <f ca="1">IF(ISNA(H$3),0,ROUND(INDEX(旅遊不便費率!$B$5:$AE$184,$A17,H$3)*$A$3,0))</f>
        <v>0</v>
      </c>
      <c r="I17" s="94">
        <f ca="1">IF(ISNA(I$3),0,ROUND(INDEX(旅遊不便費率!$B$5:$AE$184,$A17,I$3)*$A$3,0))</f>
        <v>0</v>
      </c>
      <c r="J17" s="95">
        <f t="shared" ca="1" si="0"/>
        <v>636</v>
      </c>
      <c r="K17" s="93">
        <f ca="1">ROUND(VLOOKUP(K$3,費率表彙總!$W$16:$X$116,2,FALSE)*$B17*$A$2,0)*M$1</f>
        <v>402</v>
      </c>
      <c r="L17" s="94">
        <f ca="1">+ROUND(VLOOKUP(K$3,費率表彙總!$W$16:$X$116,2,FALSE)*$B17*$A$2,0)*M$1</f>
        <v>402</v>
      </c>
      <c r="M17" s="94">
        <f t="shared" ca="1" si="16"/>
        <v>402</v>
      </c>
      <c r="N17" s="94">
        <f ca="1">ROUND(VLOOKUP(N$3,費率表彙總!$Y$15:$Z$65,2,FALSE)*$B17*$A$2,0)*M$1</f>
        <v>0</v>
      </c>
      <c r="O17" s="94">
        <f ca="1">IF(ISNA(O$3),0,ROUND(INDEX(旅遊不便費率!$B$5:$AE$184,$A17,O$3)*$A$3,0))</f>
        <v>0</v>
      </c>
      <c r="P17" s="94">
        <f ca="1">IF(ISNA(P$3),0,ROUND(INDEX(旅遊不便費率!$B$5:$AE$184,$A17,P$3)*$A$3,0))</f>
        <v>0</v>
      </c>
      <c r="Q17" s="94">
        <f ca="1">IF(ISNA(Q$3),0,ROUND(INDEX(旅遊不便費率!$B$5:$AE$184,$A17,Q$3)*$A$3,0))</f>
        <v>0</v>
      </c>
      <c r="R17" s="95">
        <f t="shared" ca="1" si="1"/>
        <v>402</v>
      </c>
      <c r="S17" s="93">
        <f ca="1">ROUND(VLOOKUP(S$3,費率表彙總!$W$16:$X$116,2,FALSE)*$B17*$A$2,0)*U$1</f>
        <v>764</v>
      </c>
      <c r="T17" s="94">
        <f ca="1">+ROUND(VLOOKUP(S$3,費率表彙總!$W$16:$X$116,2,FALSE)*$B17*$A$2,0)*U$1</f>
        <v>764</v>
      </c>
      <c r="U17" s="94">
        <f t="shared" ca="1" si="17"/>
        <v>764</v>
      </c>
      <c r="V17" s="94">
        <f ca="1">ROUND(VLOOKUP(V$3,費率表彙總!$Y$15:$Z$65,2,FALSE)*$B17*$A$2,0)*U$1</f>
        <v>446</v>
      </c>
      <c r="W17" s="94">
        <f ca="1">IF(ISNA(W$3),0,ROUND(INDEX(旅遊不便費率!$B$5:$AE$184,$A17,W$3)*$A$3,0))</f>
        <v>0</v>
      </c>
      <c r="X17" s="94">
        <f ca="1">IF(ISNA(X$3),0,ROUND(INDEX(旅遊不便費率!$B$5:$AE$184,$A17,X$3)*$A$3,0))</f>
        <v>0</v>
      </c>
      <c r="Y17" s="94">
        <f ca="1">IF(ISNA(Y$3),0,ROUND(INDEX(旅遊不便費率!$B$5:$AE$184,$A17,Y$3)*$A$3,0))</f>
        <v>0</v>
      </c>
      <c r="Z17" s="95">
        <f t="shared" ca="1" si="2"/>
        <v>1210</v>
      </c>
      <c r="AA17" s="93">
        <f ca="1">ROUND(VLOOKUP(AA$3,費率表彙總!$W$16:$X$116,2,FALSE)*$B17*$A$2,0)*AC$1</f>
        <v>764</v>
      </c>
      <c r="AB17" s="94">
        <f ca="1">+ROUND(VLOOKUP(AA$3,費率表彙總!$W$16:$X$116,2,FALSE)*$B17*$A$2,0)*AC$1</f>
        <v>764</v>
      </c>
      <c r="AC17" s="94">
        <f t="shared" ca="1" si="18"/>
        <v>764</v>
      </c>
      <c r="AD17" s="94">
        <f ca="1">ROUND(VLOOKUP(AD$3,費率表彙總!$Y$15:$Z$65,2,FALSE)*$B17*$A$2,0)*AC$1</f>
        <v>234</v>
      </c>
      <c r="AE17" s="94">
        <f ca="1">IF(ISNA(AE$3),0,ROUND(INDEX(旅遊不便費率!$B$5:$AE$184,$A17,AE$3)*$A$3,0))</f>
        <v>0</v>
      </c>
      <c r="AF17" s="94">
        <f ca="1">IF(ISNA(AF$3),0,ROUND(INDEX(旅遊不便費率!$B$5:$AE$184,$A17,AF$3)*$A$3,0))</f>
        <v>0</v>
      </c>
      <c r="AG17" s="94">
        <f ca="1">IF(ISNA(AG$3),0,ROUND(INDEX(旅遊不便費率!$B$5:$AE$184,$A17,AG$3)*$A$3,0))</f>
        <v>0</v>
      </c>
      <c r="AH17" s="95">
        <f t="shared" ca="1" si="3"/>
        <v>998</v>
      </c>
      <c r="AI17" s="93">
        <f ca="1">ROUND(VLOOKUP(AI$3,費率表彙總!$W$16:$X$116,2,FALSE)*$B17*$A$2,0)*AK$1</f>
        <v>764</v>
      </c>
      <c r="AJ17" s="94">
        <f ca="1">+ROUND(VLOOKUP(AI$3,費率表彙總!$W$16:$X$116,2,FALSE)*$B17*$A$2,0)*AK$1</f>
        <v>764</v>
      </c>
      <c r="AK17" s="94">
        <f t="shared" ca="1" si="19"/>
        <v>764</v>
      </c>
      <c r="AL17" s="94">
        <f ca="1">ROUND(VLOOKUP(AL$3,費率表彙總!$Y$15:$Z$65,2,FALSE)*$B17*$A$2,0)*AK$1</f>
        <v>0</v>
      </c>
      <c r="AM17" s="94">
        <f ca="1">IF(ISNA(AM$3),0,ROUND(INDEX(旅遊不便費率!$B$5:$AE$184,$A17,AM$3)*$A$3,0))</f>
        <v>0</v>
      </c>
      <c r="AN17" s="94">
        <f ca="1">IF(ISNA(AN$3),0,ROUND(INDEX(旅遊不便費率!$B$5:$AE$184,$A17,AN$3)*$A$3,0))</f>
        <v>0</v>
      </c>
      <c r="AO17" s="94">
        <f ca="1">IF(ISNA(AO$3),0,ROUND(INDEX(旅遊不便費率!$B$5:$AE$184,$A17,AO$3)*$A$3,0))</f>
        <v>0</v>
      </c>
      <c r="AP17" s="95">
        <f t="shared" ca="1" si="4"/>
        <v>764</v>
      </c>
      <c r="AQ17" s="93">
        <f ca="1">ROUND(VLOOKUP(AQ$3,費率表彙總!$W$16:$X$116,2,FALSE)*$B17*$A$2,0)*AS$1</f>
        <v>201</v>
      </c>
      <c r="AR17" s="94">
        <f ca="1">+ROUND(VLOOKUP(AQ$3,費率表彙總!$W$16:$X$116,2,FALSE)*$B17*$A$2,0)*AS$1</f>
        <v>201</v>
      </c>
      <c r="AS17" s="94">
        <f t="shared" ca="1" si="20"/>
        <v>201</v>
      </c>
      <c r="AT17" s="94">
        <f ca="1">ROUND(VLOOKUP(AT$3,費率表彙總!$Y$15:$Z$65,2,FALSE)*$B17*$A$2,0)*AS$1</f>
        <v>117</v>
      </c>
      <c r="AU17" s="94">
        <f ca="1">IF(ISNA(AU$3),0,ROUND(INDEX(旅遊不便費率!$B$5:$AE$184,$A17,AU$3)*$A$3,0))</f>
        <v>0</v>
      </c>
      <c r="AV17" s="94">
        <f ca="1">IF(ISNA(AV$3),0,ROUND(INDEX(旅遊不便費率!$B$5:$AE$184,$A17,AV$3)*$A$3,0))</f>
        <v>0</v>
      </c>
      <c r="AW17" s="94">
        <f ca="1">IF(ISNA(AW$3),0,ROUND(INDEX(旅遊不便費率!$B$5:$AE$184,$A17,AW$3)*$A$3,0))</f>
        <v>0</v>
      </c>
      <c r="AX17" s="95">
        <f t="shared" ca="1" si="5"/>
        <v>318</v>
      </c>
      <c r="AY17" s="93">
        <f ca="1">ROUND(VLOOKUP(AY$3,費率表彙總!$W$16:$X$116,2,FALSE)*$B17*$A$2,0)*BA$1</f>
        <v>382</v>
      </c>
      <c r="AZ17" s="94">
        <f ca="1">+ROUND(VLOOKUP(AY$3,費率表彙總!$W$16:$X$116,2,FALSE)*$B17*$A$2,0)*BA$1</f>
        <v>382</v>
      </c>
      <c r="BA17" s="94">
        <f t="shared" ca="1" si="21"/>
        <v>382</v>
      </c>
      <c r="BB17" s="94">
        <f ca="1">ROUND(VLOOKUP(BB$3,費率表彙總!$Y$15:$Z$65,2,FALSE)*$B17*$A$2,0)*BA$1</f>
        <v>0</v>
      </c>
      <c r="BC17" s="94">
        <f ca="1">IF(ISNA(BC$3),0,ROUND(INDEX(旅遊不便費率!$B$5:$AE$184,$A17,BC$3)*$A$3,0))</f>
        <v>0</v>
      </c>
      <c r="BD17" s="94">
        <f ca="1">IF(ISNA(BD$3),0,ROUND(INDEX(旅遊不便費率!$B$5:$AE$184,$A17,BD$3)*$A$3,0))</f>
        <v>0</v>
      </c>
      <c r="BE17" s="94">
        <f ca="1">IF(ISNA(BE$3),0,ROUND(INDEX(旅遊不便費率!$B$5:$AE$184,$A17,BE$3)*$A$3,0))</f>
        <v>0</v>
      </c>
      <c r="BF17" s="95">
        <f t="shared" ca="1" si="6"/>
        <v>382</v>
      </c>
      <c r="BG17" s="93">
        <f ca="1">ROUND(VLOOKUP(BG$3,費率表彙總!$W$16:$X$116,2,FALSE)*$B17*$A$2,0)*BI$1</f>
        <v>382</v>
      </c>
      <c r="BH17" s="94">
        <f ca="1">+ROUND(VLOOKUP(BG$3,費率表彙總!$W$16:$X$116,2,FALSE)*$B17*$A$2,0)*BI$1</f>
        <v>382</v>
      </c>
      <c r="BI17" s="94">
        <f t="shared" ca="1" si="22"/>
        <v>382</v>
      </c>
      <c r="BJ17" s="94">
        <f ca="1">ROUND(VLOOKUP(BJ$3,費率表彙總!$Y$15:$Z$65,2,FALSE)*$B17*$A$2,0)*BI$1</f>
        <v>0</v>
      </c>
      <c r="BK17" s="94">
        <f ca="1">IF(ISNA(BK$3),0,ROUND(INDEX(旅遊不便費率!$B$5:$AE$184,$A17,BK$3)*$A$3,0))</f>
        <v>0</v>
      </c>
      <c r="BL17" s="94">
        <f ca="1">IF(ISNA(BL$3),0,ROUND(INDEX(旅遊不便費率!$B$5:$AE$184,$A17,BL$3)*$A$3,0))</f>
        <v>0</v>
      </c>
      <c r="BM17" s="94">
        <f ca="1">IF(ISNA(BM$3),0,ROUND(INDEX(旅遊不便費率!$B$5:$AE$184,$A17,BM$3)*$A$3,0))</f>
        <v>0</v>
      </c>
      <c r="BN17" s="95">
        <f t="shared" ca="1" si="7"/>
        <v>382</v>
      </c>
      <c r="BO17" s="93">
        <f ca="1">ROUND(VLOOKUP(BO$3,費率表彙總!$W$16:$X$116,2,FALSE)*$B17*$A$2,0)*BQ$1</f>
        <v>382</v>
      </c>
      <c r="BP17" s="94">
        <f ca="1">+ROUND(VLOOKUP(BO$3,費率表彙總!$W$16:$X$116,2,FALSE)*$B17*$A$2,0)*BQ$1</f>
        <v>382</v>
      </c>
      <c r="BQ17" s="94">
        <f t="shared" ca="1" si="23"/>
        <v>382</v>
      </c>
      <c r="BR17" s="94">
        <f ca="1">ROUND(VLOOKUP(BR$3,費率表彙總!$Y$15:$Z$65,2,FALSE)*$B17*$A$2,0)*BQ$1</f>
        <v>0</v>
      </c>
      <c r="BS17" s="94">
        <f ca="1">IF(ISNA(BS$3),0,ROUND(INDEX(旅遊不便費率!$B$5:$AE$184,$A17,BS$3)*$A$3,0))</f>
        <v>0</v>
      </c>
      <c r="BT17" s="94">
        <f ca="1">IF(ISNA(BT$3),0,ROUND(INDEX(旅遊不便費率!$B$5:$AE$184,$A17,BT$3)*$A$3,0))</f>
        <v>0</v>
      </c>
      <c r="BU17" s="94">
        <f ca="1">IF(ISNA(BU$3),0,ROUND(INDEX(旅遊不便費率!$B$5:$AE$184,$A17,BU$3)*$A$3,0))</f>
        <v>0</v>
      </c>
      <c r="BV17" s="95">
        <f t="shared" ca="1" si="8"/>
        <v>382</v>
      </c>
      <c r="BW17" s="93">
        <f ca="1">ROUND(VLOOKUP(BW$3,費率表彙總!$W$16:$X$116,2,FALSE)*$B17*$A$2,0)*BY$1</f>
        <v>382</v>
      </c>
      <c r="BX17" s="94">
        <f ca="1">+ROUND(VLOOKUP(BW$3,費率表彙總!$W$16:$X$116,2,FALSE)*$B17*$A$2,0)*BY$1</f>
        <v>382</v>
      </c>
      <c r="BY17" s="94">
        <f t="shared" ca="1" si="24"/>
        <v>382</v>
      </c>
      <c r="BZ17" s="94">
        <f ca="1">ROUND(VLOOKUP(BZ$3,費率表彙總!$Y$15:$Z$65,2,FALSE)*$B17*$A$2,0)*BY$1</f>
        <v>223</v>
      </c>
      <c r="CA17" s="94">
        <f ca="1">IF(ISNA(CA$3),0,ROUND(INDEX(旅遊不便費率!$B$5:$AE$184,$A17,CA$3)*$A$3,0))</f>
        <v>0</v>
      </c>
      <c r="CB17" s="94">
        <f ca="1">IF(ISNA(CB$3),0,ROUND(INDEX(旅遊不便費率!$B$5:$AE$184,$A17,CB$3)*$A$3,0))</f>
        <v>0</v>
      </c>
      <c r="CC17" s="94">
        <f ca="1">IF(ISNA(CC$3),0,ROUND(INDEX(旅遊不便費率!$B$5:$AE$184,$A17,CC$3)*$A$3,0))</f>
        <v>0</v>
      </c>
      <c r="CD17" s="95">
        <f t="shared" ca="1" si="9"/>
        <v>605</v>
      </c>
      <c r="CE17" s="93">
        <f ca="1">ROUND(VLOOKUP(CE$3,費率表彙總!$W$16:$X$116,2,FALSE)*$B17*$A$2,0)*CG$1</f>
        <v>764</v>
      </c>
      <c r="CF17" s="94">
        <f ca="1">+ROUND(VLOOKUP(CE$3,費率表彙總!$W$16:$X$116,2,FALSE)*$B17*$A$2,0)*CG$1</f>
        <v>764</v>
      </c>
      <c r="CG17" s="94">
        <f t="shared" ca="1" si="25"/>
        <v>764</v>
      </c>
      <c r="CH17" s="94">
        <f ca="1">ROUND(VLOOKUP(CH$3,費率表彙總!$Y$15:$Z$65,2,FALSE)*$B17*$A$2,0)*CG$1</f>
        <v>446</v>
      </c>
      <c r="CI17" s="94">
        <f ca="1">IF(ISNA(CI$3),0,ROUND(INDEX(旅遊不便費率!$B$5:$AE$184,$A17,CI$3)*$A$3,0))</f>
        <v>0</v>
      </c>
      <c r="CJ17" s="94">
        <f ca="1">IF(ISNA(CJ$3),0,ROUND(INDEX(旅遊不便費率!$B$5:$AE$184,$A17,CJ$3)*$A$3,0))</f>
        <v>0</v>
      </c>
      <c r="CK17" s="94">
        <f ca="1">IF(ISNA(CK$3),0,ROUND(INDEX(旅遊不便費率!$B$5:$AE$184,$A17,CK$3)*$A$3,0))</f>
        <v>0</v>
      </c>
      <c r="CL17" s="95">
        <f t="shared" ca="1" si="10"/>
        <v>1210</v>
      </c>
      <c r="CM17" s="93">
        <f ca="1">ROUND(VLOOKUP(CM$3,費率表彙總!$W$16:$X$116,2,FALSE)*$B17*$A$2,0)*CO$1</f>
        <v>402</v>
      </c>
      <c r="CN17" s="94">
        <f ca="1">+ROUND(VLOOKUP(CM$3,費率表彙總!$W$16:$X$116,2,FALSE)*$B17*$A$2,0)*CO$1</f>
        <v>402</v>
      </c>
      <c r="CO17" s="94">
        <f t="shared" ca="1" si="26"/>
        <v>402</v>
      </c>
      <c r="CP17" s="94">
        <f ca="1">ROUND(VLOOKUP(CP$3,費率表彙總!$Y$15:$Z$65,2,FALSE)*$B17*$A$2,0)*CO$1</f>
        <v>234</v>
      </c>
      <c r="CQ17" s="94">
        <f ca="1">IF(ISNA(CQ$3),0,ROUND(INDEX(旅遊不便費率!$B$5:$AE$184,$A17,CQ$3)*$A$3,0))</f>
        <v>0</v>
      </c>
      <c r="CR17" s="94">
        <f ca="1">IF(ISNA(CR$3),0,ROUND(INDEX(旅遊不便費率!$B$5:$AE$184,$A17,CR$3)*$A$3,0))</f>
        <v>0</v>
      </c>
      <c r="CS17" s="94">
        <f ca="1">IF(ISNA(CS$3),0,ROUND(INDEX(旅遊不便費率!$B$5:$AE$184,$A17,CS$3)*$A$3,0))</f>
        <v>0</v>
      </c>
      <c r="CT17" s="95">
        <f t="shared" ca="1" si="11"/>
        <v>636</v>
      </c>
      <c r="CU17" s="93">
        <f ca="1">ROUND(VLOOKUP(CU$3,費率表彙總!$W$16:$X$116,2,FALSE)*$B17*$A$2,0)*CW$1</f>
        <v>402</v>
      </c>
      <c r="CV17" s="94">
        <f ca="1">+ROUND(VLOOKUP(CU$3,費率表彙總!$W$16:$X$116,2,FALSE)*$B17*$A$2,0)*CW$1</f>
        <v>402</v>
      </c>
      <c r="CW17" s="94">
        <f t="shared" ca="1" si="27"/>
        <v>402</v>
      </c>
      <c r="CX17" s="94">
        <f ca="1">ROUND(VLOOKUP(CX$3,費率表彙總!$Y$15:$Z$65,2,FALSE)*$B17*$A$2,0)*CW$1</f>
        <v>234</v>
      </c>
      <c r="CY17" s="94">
        <f ca="1">IF(ISNA(CY$3),0,ROUND(INDEX(旅遊不便費率!$B$5:$AE$184,$A17,CY$3)*$A$3,0))</f>
        <v>0</v>
      </c>
      <c r="CZ17" s="94">
        <f ca="1">IF(ISNA(CZ$3),0,ROUND(INDEX(旅遊不便費率!$B$5:$AE$184,$A17,CZ$3)*$A$3,0))</f>
        <v>0</v>
      </c>
      <c r="DA17" s="94">
        <f ca="1">IF(ISNA(DA$3),0,ROUND(INDEX(旅遊不便費率!$B$5:$AE$184,$A17,DA$3)*$A$3,0))</f>
        <v>0</v>
      </c>
      <c r="DB17" s="95">
        <f t="shared" ca="1" si="12"/>
        <v>636</v>
      </c>
      <c r="DC17" s="93">
        <f ca="1">ROUND(VLOOKUP(DC$3,費率表彙總!$W$16:$X$116,2,FALSE)*$B17*$A$2,0)*DE$1</f>
        <v>402</v>
      </c>
      <c r="DD17" s="94">
        <f ca="1">+ROUND(VLOOKUP(DC$3,費率表彙總!$W$16:$X$116,2,FALSE)*$B17*$A$2,0)*DE$1</f>
        <v>402</v>
      </c>
      <c r="DE17" s="94">
        <f t="shared" ca="1" si="28"/>
        <v>402</v>
      </c>
      <c r="DF17" s="94">
        <f ca="1">ROUND(VLOOKUP(DF$3,費率表彙總!$Y$15:$Z$65,2,FALSE)*$B17*$A$2,0)*DE$1</f>
        <v>234</v>
      </c>
      <c r="DG17" s="94">
        <f ca="1">IF(ISNA(DG$3),0,ROUND(INDEX(旅遊不便費率!$B$5:$AE$184,$A17,DG$3)*$A$3,0))</f>
        <v>0</v>
      </c>
      <c r="DH17" s="94">
        <f ca="1">IF(ISNA(DH$3),0,ROUND(INDEX(旅遊不便費率!$B$5:$AE$184,$A17,DH$3)*$A$3,0))</f>
        <v>0</v>
      </c>
      <c r="DI17" s="94">
        <f ca="1">IF(ISNA(DI$3),0,ROUND(INDEX(旅遊不便費率!$B$5:$AE$184,$A17,DI$3)*$A$3,0))</f>
        <v>0</v>
      </c>
      <c r="DJ17" s="95">
        <f t="shared" ca="1" si="13"/>
        <v>636</v>
      </c>
      <c r="DK17" s="93">
        <f ca="1">ROUND(VLOOKUP(DK$3,費率表彙總!$W$16:$X$116,2,FALSE)*$B17*$A$2,0)*DM$1</f>
        <v>764</v>
      </c>
      <c r="DL17" s="94">
        <f ca="1">+ROUND(VLOOKUP(DK$3,費率表彙總!$W$16:$X$116,2,FALSE)*$B17*$A$2,0)*DM$1</f>
        <v>764</v>
      </c>
      <c r="DM17" s="94">
        <f t="shared" ca="1" si="29"/>
        <v>764</v>
      </c>
      <c r="DN17" s="94">
        <f ca="1">ROUND(VLOOKUP(DN$3,費率表彙總!$Y$15:$Z$65,2,FALSE)*$B17*$A$2,0)*DM$1</f>
        <v>446</v>
      </c>
      <c r="DO17" s="94">
        <f ca="1">IF(ISNA(DO$3),0,ROUND(INDEX(旅遊不便費率!$B$5:$AE$184,$A17,DO$3)*$A$3,0))</f>
        <v>0</v>
      </c>
      <c r="DP17" s="94">
        <f ca="1">IF(ISNA(DP$3),0,ROUND(INDEX(旅遊不便費率!$B$5:$AE$184,$A17,DP$3)*$A$3,0))</f>
        <v>0</v>
      </c>
      <c r="DQ17" s="94">
        <f ca="1">IF(ISNA(DQ$3),0,ROUND(INDEX(旅遊不便費率!$B$5:$AE$184,$A17,DQ$3)*$A$3,0))</f>
        <v>0</v>
      </c>
      <c r="DR17" s="95">
        <f t="shared" ca="1" si="14"/>
        <v>1210</v>
      </c>
    </row>
    <row r="18" spans="1:122">
      <c r="A18" s="83">
        <f>+旅綜險簡易版費率表!A25</f>
        <v>14</v>
      </c>
      <c r="B18" s="104">
        <f>VLOOKUP(A18,費率表彙總!$A$4:$B$183,2,FALSE)</f>
        <v>0.255</v>
      </c>
      <c r="C18" s="93">
        <f ca="1">ROUND(VLOOKUP(C$3,費率表彙總!$W$16:$X$116,2,FALSE)*$B18*$A$2,0)*E$1</f>
        <v>418</v>
      </c>
      <c r="D18" s="94">
        <f ca="1">+ROUND(VLOOKUP(C$3,費率表彙總!$W$16:$X$116,2,FALSE)*$B18*$A$2,0)*E$1</f>
        <v>418</v>
      </c>
      <c r="E18" s="94">
        <f t="shared" ca="1" si="15"/>
        <v>418</v>
      </c>
      <c r="F18" s="94">
        <f ca="1">ROUND(VLOOKUP(F$3,費率表彙總!$Y$15:$Z$65,2,FALSE)*$B18*$A$2,0)*E$1</f>
        <v>242</v>
      </c>
      <c r="G18" s="94">
        <f ca="1">IF(ISNA(G$3),0,ROUND(INDEX(旅遊不便費率!$B$5:$AE$184,$A18,G$3)*$A$3,0))</f>
        <v>0</v>
      </c>
      <c r="H18" s="94">
        <f ca="1">IF(ISNA(H$3),0,ROUND(INDEX(旅遊不便費率!$B$5:$AE$184,$A18,H$3)*$A$3,0))</f>
        <v>0</v>
      </c>
      <c r="I18" s="94">
        <f ca="1">IF(ISNA(I$3),0,ROUND(INDEX(旅遊不便費率!$B$5:$AE$184,$A18,I$3)*$A$3,0))</f>
        <v>0</v>
      </c>
      <c r="J18" s="95">
        <f t="shared" ca="1" si="0"/>
        <v>660</v>
      </c>
      <c r="K18" s="93">
        <f ca="1">ROUND(VLOOKUP(K$3,費率表彙總!$W$16:$X$116,2,FALSE)*$B18*$A$2,0)*M$1</f>
        <v>418</v>
      </c>
      <c r="L18" s="94">
        <f ca="1">+ROUND(VLOOKUP(K$3,費率表彙總!$W$16:$X$116,2,FALSE)*$B18*$A$2,0)*M$1</f>
        <v>418</v>
      </c>
      <c r="M18" s="94">
        <f t="shared" ca="1" si="16"/>
        <v>418</v>
      </c>
      <c r="N18" s="94">
        <f ca="1">ROUND(VLOOKUP(N$3,費率表彙總!$Y$15:$Z$65,2,FALSE)*$B18*$A$2,0)*M$1</f>
        <v>0</v>
      </c>
      <c r="O18" s="94">
        <f ca="1">IF(ISNA(O$3),0,ROUND(INDEX(旅遊不便費率!$B$5:$AE$184,$A18,O$3)*$A$3,0))</f>
        <v>0</v>
      </c>
      <c r="P18" s="94">
        <f ca="1">IF(ISNA(P$3),0,ROUND(INDEX(旅遊不便費率!$B$5:$AE$184,$A18,P$3)*$A$3,0))</f>
        <v>0</v>
      </c>
      <c r="Q18" s="94">
        <f ca="1">IF(ISNA(Q$3),0,ROUND(INDEX(旅遊不便費率!$B$5:$AE$184,$A18,Q$3)*$A$3,0))</f>
        <v>0</v>
      </c>
      <c r="R18" s="95">
        <f t="shared" ca="1" si="1"/>
        <v>418</v>
      </c>
      <c r="S18" s="93">
        <f ca="1">ROUND(VLOOKUP(S$3,費率表彙總!$W$16:$X$116,2,FALSE)*$B18*$A$2,0)*U$1</f>
        <v>796</v>
      </c>
      <c r="T18" s="94">
        <f ca="1">+ROUND(VLOOKUP(S$3,費率表彙總!$W$16:$X$116,2,FALSE)*$B18*$A$2,0)*U$1</f>
        <v>796</v>
      </c>
      <c r="U18" s="94">
        <f t="shared" ca="1" si="17"/>
        <v>796</v>
      </c>
      <c r="V18" s="94">
        <f ca="1">ROUND(VLOOKUP(V$3,費率表彙總!$Y$15:$Z$65,2,FALSE)*$B18*$A$2,0)*U$1</f>
        <v>464</v>
      </c>
      <c r="W18" s="94">
        <f ca="1">IF(ISNA(W$3),0,ROUND(INDEX(旅遊不便費率!$B$5:$AE$184,$A18,W$3)*$A$3,0))</f>
        <v>0</v>
      </c>
      <c r="X18" s="94">
        <f ca="1">IF(ISNA(X$3),0,ROUND(INDEX(旅遊不便費率!$B$5:$AE$184,$A18,X$3)*$A$3,0))</f>
        <v>0</v>
      </c>
      <c r="Y18" s="94">
        <f ca="1">IF(ISNA(Y$3),0,ROUND(INDEX(旅遊不便費率!$B$5:$AE$184,$A18,Y$3)*$A$3,0))</f>
        <v>0</v>
      </c>
      <c r="Z18" s="95">
        <f t="shared" ca="1" si="2"/>
        <v>1260</v>
      </c>
      <c r="AA18" s="93">
        <f ca="1">ROUND(VLOOKUP(AA$3,費率表彙總!$W$16:$X$116,2,FALSE)*$B18*$A$2,0)*AC$1</f>
        <v>796</v>
      </c>
      <c r="AB18" s="94">
        <f ca="1">+ROUND(VLOOKUP(AA$3,費率表彙總!$W$16:$X$116,2,FALSE)*$B18*$A$2,0)*AC$1</f>
        <v>796</v>
      </c>
      <c r="AC18" s="94">
        <f t="shared" ca="1" si="18"/>
        <v>796</v>
      </c>
      <c r="AD18" s="94">
        <f ca="1">ROUND(VLOOKUP(AD$3,費率表彙總!$Y$15:$Z$65,2,FALSE)*$B18*$A$2,0)*AC$1</f>
        <v>242</v>
      </c>
      <c r="AE18" s="94">
        <f ca="1">IF(ISNA(AE$3),0,ROUND(INDEX(旅遊不便費率!$B$5:$AE$184,$A18,AE$3)*$A$3,0))</f>
        <v>0</v>
      </c>
      <c r="AF18" s="94">
        <f ca="1">IF(ISNA(AF$3),0,ROUND(INDEX(旅遊不便費率!$B$5:$AE$184,$A18,AF$3)*$A$3,0))</f>
        <v>0</v>
      </c>
      <c r="AG18" s="94">
        <f ca="1">IF(ISNA(AG$3),0,ROUND(INDEX(旅遊不便費率!$B$5:$AE$184,$A18,AG$3)*$A$3,0))</f>
        <v>0</v>
      </c>
      <c r="AH18" s="95">
        <f t="shared" ca="1" si="3"/>
        <v>1038</v>
      </c>
      <c r="AI18" s="93">
        <f ca="1">ROUND(VLOOKUP(AI$3,費率表彙總!$W$16:$X$116,2,FALSE)*$B18*$A$2,0)*AK$1</f>
        <v>796</v>
      </c>
      <c r="AJ18" s="94">
        <f ca="1">+ROUND(VLOOKUP(AI$3,費率表彙總!$W$16:$X$116,2,FALSE)*$B18*$A$2,0)*AK$1</f>
        <v>796</v>
      </c>
      <c r="AK18" s="94">
        <f t="shared" ca="1" si="19"/>
        <v>796</v>
      </c>
      <c r="AL18" s="94">
        <f ca="1">ROUND(VLOOKUP(AL$3,費率表彙總!$Y$15:$Z$65,2,FALSE)*$B18*$A$2,0)*AK$1</f>
        <v>0</v>
      </c>
      <c r="AM18" s="94">
        <f ca="1">IF(ISNA(AM$3),0,ROUND(INDEX(旅遊不便費率!$B$5:$AE$184,$A18,AM$3)*$A$3,0))</f>
        <v>0</v>
      </c>
      <c r="AN18" s="94">
        <f ca="1">IF(ISNA(AN$3),0,ROUND(INDEX(旅遊不便費率!$B$5:$AE$184,$A18,AN$3)*$A$3,0))</f>
        <v>0</v>
      </c>
      <c r="AO18" s="94">
        <f ca="1">IF(ISNA(AO$3),0,ROUND(INDEX(旅遊不便費率!$B$5:$AE$184,$A18,AO$3)*$A$3,0))</f>
        <v>0</v>
      </c>
      <c r="AP18" s="95">
        <f t="shared" ca="1" si="4"/>
        <v>796</v>
      </c>
      <c r="AQ18" s="93">
        <f ca="1">ROUND(VLOOKUP(AQ$3,費率表彙總!$W$16:$X$116,2,FALSE)*$B18*$A$2,0)*AS$1</f>
        <v>209</v>
      </c>
      <c r="AR18" s="94">
        <f ca="1">+ROUND(VLOOKUP(AQ$3,費率表彙總!$W$16:$X$116,2,FALSE)*$B18*$A$2,0)*AS$1</f>
        <v>209</v>
      </c>
      <c r="AS18" s="94">
        <f t="shared" ca="1" si="20"/>
        <v>209</v>
      </c>
      <c r="AT18" s="94">
        <f ca="1">ROUND(VLOOKUP(AT$3,費率表彙總!$Y$15:$Z$65,2,FALSE)*$B18*$A$2,0)*AS$1</f>
        <v>121</v>
      </c>
      <c r="AU18" s="94">
        <f ca="1">IF(ISNA(AU$3),0,ROUND(INDEX(旅遊不便費率!$B$5:$AE$184,$A18,AU$3)*$A$3,0))</f>
        <v>0</v>
      </c>
      <c r="AV18" s="94">
        <f ca="1">IF(ISNA(AV$3),0,ROUND(INDEX(旅遊不便費率!$B$5:$AE$184,$A18,AV$3)*$A$3,0))</f>
        <v>0</v>
      </c>
      <c r="AW18" s="94">
        <f ca="1">IF(ISNA(AW$3),0,ROUND(INDEX(旅遊不便費率!$B$5:$AE$184,$A18,AW$3)*$A$3,0))</f>
        <v>0</v>
      </c>
      <c r="AX18" s="95">
        <f t="shared" ca="1" si="5"/>
        <v>330</v>
      </c>
      <c r="AY18" s="93">
        <f ca="1">ROUND(VLOOKUP(AY$3,費率表彙總!$W$16:$X$116,2,FALSE)*$B18*$A$2,0)*BA$1</f>
        <v>398</v>
      </c>
      <c r="AZ18" s="94">
        <f ca="1">+ROUND(VLOOKUP(AY$3,費率表彙總!$W$16:$X$116,2,FALSE)*$B18*$A$2,0)*BA$1</f>
        <v>398</v>
      </c>
      <c r="BA18" s="94">
        <f t="shared" ca="1" si="21"/>
        <v>398</v>
      </c>
      <c r="BB18" s="94">
        <f ca="1">ROUND(VLOOKUP(BB$3,費率表彙總!$Y$15:$Z$65,2,FALSE)*$B18*$A$2,0)*BA$1</f>
        <v>0</v>
      </c>
      <c r="BC18" s="94">
        <f ca="1">IF(ISNA(BC$3),0,ROUND(INDEX(旅遊不便費率!$B$5:$AE$184,$A18,BC$3)*$A$3,0))</f>
        <v>0</v>
      </c>
      <c r="BD18" s="94">
        <f ca="1">IF(ISNA(BD$3),0,ROUND(INDEX(旅遊不便費率!$B$5:$AE$184,$A18,BD$3)*$A$3,0))</f>
        <v>0</v>
      </c>
      <c r="BE18" s="94">
        <f ca="1">IF(ISNA(BE$3),0,ROUND(INDEX(旅遊不便費率!$B$5:$AE$184,$A18,BE$3)*$A$3,0))</f>
        <v>0</v>
      </c>
      <c r="BF18" s="95">
        <f t="shared" ca="1" si="6"/>
        <v>398</v>
      </c>
      <c r="BG18" s="93">
        <f ca="1">ROUND(VLOOKUP(BG$3,費率表彙總!$W$16:$X$116,2,FALSE)*$B18*$A$2,0)*BI$1</f>
        <v>398</v>
      </c>
      <c r="BH18" s="94">
        <f ca="1">+ROUND(VLOOKUP(BG$3,費率表彙總!$W$16:$X$116,2,FALSE)*$B18*$A$2,0)*BI$1</f>
        <v>398</v>
      </c>
      <c r="BI18" s="94">
        <f t="shared" ca="1" si="22"/>
        <v>398</v>
      </c>
      <c r="BJ18" s="94">
        <f ca="1">ROUND(VLOOKUP(BJ$3,費率表彙總!$Y$15:$Z$65,2,FALSE)*$B18*$A$2,0)*BI$1</f>
        <v>0</v>
      </c>
      <c r="BK18" s="94">
        <f ca="1">IF(ISNA(BK$3),0,ROUND(INDEX(旅遊不便費率!$B$5:$AE$184,$A18,BK$3)*$A$3,0))</f>
        <v>0</v>
      </c>
      <c r="BL18" s="94">
        <f ca="1">IF(ISNA(BL$3),0,ROUND(INDEX(旅遊不便費率!$B$5:$AE$184,$A18,BL$3)*$A$3,0))</f>
        <v>0</v>
      </c>
      <c r="BM18" s="94">
        <f ca="1">IF(ISNA(BM$3),0,ROUND(INDEX(旅遊不便費率!$B$5:$AE$184,$A18,BM$3)*$A$3,0))</f>
        <v>0</v>
      </c>
      <c r="BN18" s="95">
        <f t="shared" ca="1" si="7"/>
        <v>398</v>
      </c>
      <c r="BO18" s="93">
        <f ca="1">ROUND(VLOOKUP(BO$3,費率表彙總!$W$16:$X$116,2,FALSE)*$B18*$A$2,0)*BQ$1</f>
        <v>398</v>
      </c>
      <c r="BP18" s="94">
        <f ca="1">+ROUND(VLOOKUP(BO$3,費率表彙總!$W$16:$X$116,2,FALSE)*$B18*$A$2,0)*BQ$1</f>
        <v>398</v>
      </c>
      <c r="BQ18" s="94">
        <f t="shared" ca="1" si="23"/>
        <v>398</v>
      </c>
      <c r="BR18" s="94">
        <f ca="1">ROUND(VLOOKUP(BR$3,費率表彙總!$Y$15:$Z$65,2,FALSE)*$B18*$A$2,0)*BQ$1</f>
        <v>0</v>
      </c>
      <c r="BS18" s="94">
        <f ca="1">IF(ISNA(BS$3),0,ROUND(INDEX(旅遊不便費率!$B$5:$AE$184,$A18,BS$3)*$A$3,0))</f>
        <v>0</v>
      </c>
      <c r="BT18" s="94">
        <f ca="1">IF(ISNA(BT$3),0,ROUND(INDEX(旅遊不便費率!$B$5:$AE$184,$A18,BT$3)*$A$3,0))</f>
        <v>0</v>
      </c>
      <c r="BU18" s="94">
        <f ca="1">IF(ISNA(BU$3),0,ROUND(INDEX(旅遊不便費率!$B$5:$AE$184,$A18,BU$3)*$A$3,0))</f>
        <v>0</v>
      </c>
      <c r="BV18" s="95">
        <f t="shared" ca="1" si="8"/>
        <v>398</v>
      </c>
      <c r="BW18" s="93">
        <f ca="1">ROUND(VLOOKUP(BW$3,費率表彙總!$W$16:$X$116,2,FALSE)*$B18*$A$2,0)*BY$1</f>
        <v>398</v>
      </c>
      <c r="BX18" s="94">
        <f ca="1">+ROUND(VLOOKUP(BW$3,費率表彙總!$W$16:$X$116,2,FALSE)*$B18*$A$2,0)*BY$1</f>
        <v>398</v>
      </c>
      <c r="BY18" s="94">
        <f t="shared" ca="1" si="24"/>
        <v>398</v>
      </c>
      <c r="BZ18" s="94">
        <f ca="1">ROUND(VLOOKUP(BZ$3,費率表彙總!$Y$15:$Z$65,2,FALSE)*$B18*$A$2,0)*BY$1</f>
        <v>232</v>
      </c>
      <c r="CA18" s="94">
        <f ca="1">IF(ISNA(CA$3),0,ROUND(INDEX(旅遊不便費率!$B$5:$AE$184,$A18,CA$3)*$A$3,0))</f>
        <v>0</v>
      </c>
      <c r="CB18" s="94">
        <f ca="1">IF(ISNA(CB$3),0,ROUND(INDEX(旅遊不便費率!$B$5:$AE$184,$A18,CB$3)*$A$3,0))</f>
        <v>0</v>
      </c>
      <c r="CC18" s="94">
        <f ca="1">IF(ISNA(CC$3),0,ROUND(INDEX(旅遊不便費率!$B$5:$AE$184,$A18,CC$3)*$A$3,0))</f>
        <v>0</v>
      </c>
      <c r="CD18" s="95">
        <f t="shared" ca="1" si="9"/>
        <v>630</v>
      </c>
      <c r="CE18" s="93">
        <f ca="1">ROUND(VLOOKUP(CE$3,費率表彙總!$W$16:$X$116,2,FALSE)*$B18*$A$2,0)*CG$1</f>
        <v>796</v>
      </c>
      <c r="CF18" s="94">
        <f ca="1">+ROUND(VLOOKUP(CE$3,費率表彙總!$W$16:$X$116,2,FALSE)*$B18*$A$2,0)*CG$1</f>
        <v>796</v>
      </c>
      <c r="CG18" s="94">
        <f t="shared" ca="1" si="25"/>
        <v>796</v>
      </c>
      <c r="CH18" s="94">
        <f ca="1">ROUND(VLOOKUP(CH$3,費率表彙總!$Y$15:$Z$65,2,FALSE)*$B18*$A$2,0)*CG$1</f>
        <v>464</v>
      </c>
      <c r="CI18" s="94">
        <f ca="1">IF(ISNA(CI$3),0,ROUND(INDEX(旅遊不便費率!$B$5:$AE$184,$A18,CI$3)*$A$3,0))</f>
        <v>0</v>
      </c>
      <c r="CJ18" s="94">
        <f ca="1">IF(ISNA(CJ$3),0,ROUND(INDEX(旅遊不便費率!$B$5:$AE$184,$A18,CJ$3)*$A$3,0))</f>
        <v>0</v>
      </c>
      <c r="CK18" s="94">
        <f ca="1">IF(ISNA(CK$3),0,ROUND(INDEX(旅遊不便費率!$B$5:$AE$184,$A18,CK$3)*$A$3,0))</f>
        <v>0</v>
      </c>
      <c r="CL18" s="95">
        <f t="shared" ca="1" si="10"/>
        <v>1260</v>
      </c>
      <c r="CM18" s="93">
        <f ca="1">ROUND(VLOOKUP(CM$3,費率表彙總!$W$16:$X$116,2,FALSE)*$B18*$A$2,0)*CO$1</f>
        <v>418</v>
      </c>
      <c r="CN18" s="94">
        <f ca="1">+ROUND(VLOOKUP(CM$3,費率表彙總!$W$16:$X$116,2,FALSE)*$B18*$A$2,0)*CO$1</f>
        <v>418</v>
      </c>
      <c r="CO18" s="94">
        <f t="shared" ca="1" si="26"/>
        <v>418</v>
      </c>
      <c r="CP18" s="94">
        <f ca="1">ROUND(VLOOKUP(CP$3,費率表彙總!$Y$15:$Z$65,2,FALSE)*$B18*$A$2,0)*CO$1</f>
        <v>242</v>
      </c>
      <c r="CQ18" s="94">
        <f ca="1">IF(ISNA(CQ$3),0,ROUND(INDEX(旅遊不便費率!$B$5:$AE$184,$A18,CQ$3)*$A$3,0))</f>
        <v>0</v>
      </c>
      <c r="CR18" s="94">
        <f ca="1">IF(ISNA(CR$3),0,ROUND(INDEX(旅遊不便費率!$B$5:$AE$184,$A18,CR$3)*$A$3,0))</f>
        <v>0</v>
      </c>
      <c r="CS18" s="94">
        <f ca="1">IF(ISNA(CS$3),0,ROUND(INDEX(旅遊不便費率!$B$5:$AE$184,$A18,CS$3)*$A$3,0))</f>
        <v>0</v>
      </c>
      <c r="CT18" s="95">
        <f t="shared" ca="1" si="11"/>
        <v>660</v>
      </c>
      <c r="CU18" s="93">
        <f ca="1">ROUND(VLOOKUP(CU$3,費率表彙總!$W$16:$X$116,2,FALSE)*$B18*$A$2,0)*CW$1</f>
        <v>418</v>
      </c>
      <c r="CV18" s="94">
        <f ca="1">+ROUND(VLOOKUP(CU$3,費率表彙總!$W$16:$X$116,2,FALSE)*$B18*$A$2,0)*CW$1</f>
        <v>418</v>
      </c>
      <c r="CW18" s="94">
        <f t="shared" ca="1" si="27"/>
        <v>418</v>
      </c>
      <c r="CX18" s="94">
        <f ca="1">ROUND(VLOOKUP(CX$3,費率表彙總!$Y$15:$Z$65,2,FALSE)*$B18*$A$2,0)*CW$1</f>
        <v>242</v>
      </c>
      <c r="CY18" s="94">
        <f ca="1">IF(ISNA(CY$3),0,ROUND(INDEX(旅遊不便費率!$B$5:$AE$184,$A18,CY$3)*$A$3,0))</f>
        <v>0</v>
      </c>
      <c r="CZ18" s="94">
        <f ca="1">IF(ISNA(CZ$3),0,ROUND(INDEX(旅遊不便費率!$B$5:$AE$184,$A18,CZ$3)*$A$3,0))</f>
        <v>0</v>
      </c>
      <c r="DA18" s="94">
        <f ca="1">IF(ISNA(DA$3),0,ROUND(INDEX(旅遊不便費率!$B$5:$AE$184,$A18,DA$3)*$A$3,0))</f>
        <v>0</v>
      </c>
      <c r="DB18" s="95">
        <f t="shared" ca="1" si="12"/>
        <v>660</v>
      </c>
      <c r="DC18" s="93">
        <f ca="1">ROUND(VLOOKUP(DC$3,費率表彙總!$W$16:$X$116,2,FALSE)*$B18*$A$2,0)*DE$1</f>
        <v>418</v>
      </c>
      <c r="DD18" s="94">
        <f ca="1">+ROUND(VLOOKUP(DC$3,費率表彙總!$W$16:$X$116,2,FALSE)*$B18*$A$2,0)*DE$1</f>
        <v>418</v>
      </c>
      <c r="DE18" s="94">
        <f t="shared" ca="1" si="28"/>
        <v>418</v>
      </c>
      <c r="DF18" s="94">
        <f ca="1">ROUND(VLOOKUP(DF$3,費率表彙總!$Y$15:$Z$65,2,FALSE)*$B18*$A$2,0)*DE$1</f>
        <v>242</v>
      </c>
      <c r="DG18" s="94">
        <f ca="1">IF(ISNA(DG$3),0,ROUND(INDEX(旅遊不便費率!$B$5:$AE$184,$A18,DG$3)*$A$3,0))</f>
        <v>0</v>
      </c>
      <c r="DH18" s="94">
        <f ca="1">IF(ISNA(DH$3),0,ROUND(INDEX(旅遊不便費率!$B$5:$AE$184,$A18,DH$3)*$A$3,0))</f>
        <v>0</v>
      </c>
      <c r="DI18" s="94">
        <f ca="1">IF(ISNA(DI$3),0,ROUND(INDEX(旅遊不便費率!$B$5:$AE$184,$A18,DI$3)*$A$3,0))</f>
        <v>0</v>
      </c>
      <c r="DJ18" s="95">
        <f t="shared" ca="1" si="13"/>
        <v>660</v>
      </c>
      <c r="DK18" s="93">
        <f ca="1">ROUND(VLOOKUP(DK$3,費率表彙總!$W$16:$X$116,2,FALSE)*$B18*$A$2,0)*DM$1</f>
        <v>796</v>
      </c>
      <c r="DL18" s="94">
        <f ca="1">+ROUND(VLOOKUP(DK$3,費率表彙總!$W$16:$X$116,2,FALSE)*$B18*$A$2,0)*DM$1</f>
        <v>796</v>
      </c>
      <c r="DM18" s="94">
        <f t="shared" ca="1" si="29"/>
        <v>796</v>
      </c>
      <c r="DN18" s="94">
        <f ca="1">ROUND(VLOOKUP(DN$3,費率表彙總!$Y$15:$Z$65,2,FALSE)*$B18*$A$2,0)*DM$1</f>
        <v>464</v>
      </c>
      <c r="DO18" s="94">
        <f ca="1">IF(ISNA(DO$3),0,ROUND(INDEX(旅遊不便費率!$B$5:$AE$184,$A18,DO$3)*$A$3,0))</f>
        <v>0</v>
      </c>
      <c r="DP18" s="94">
        <f ca="1">IF(ISNA(DP$3),0,ROUND(INDEX(旅遊不便費率!$B$5:$AE$184,$A18,DP$3)*$A$3,0))</f>
        <v>0</v>
      </c>
      <c r="DQ18" s="94">
        <f ca="1">IF(ISNA(DQ$3),0,ROUND(INDEX(旅遊不便費率!$B$5:$AE$184,$A18,DQ$3)*$A$3,0))</f>
        <v>0</v>
      </c>
      <c r="DR18" s="95">
        <f t="shared" ca="1" si="14"/>
        <v>1260</v>
      </c>
    </row>
    <row r="19" spans="1:122">
      <c r="A19" s="83">
        <f>+旅綜險簡易版費率表!A26</f>
        <v>15</v>
      </c>
      <c r="B19" s="104">
        <f>VLOOKUP(A19,費率表彙總!$A$4:$B$183,2,FALSE)</f>
        <v>0.26400000000000001</v>
      </c>
      <c r="C19" s="93">
        <f ca="1">ROUND(VLOOKUP(C$3,費率表彙總!$W$16:$X$116,2,FALSE)*$B19*$A$2,0)*E$1</f>
        <v>432</v>
      </c>
      <c r="D19" s="94">
        <f ca="1">+ROUND(VLOOKUP(C$3,費率表彙總!$W$16:$X$116,2,FALSE)*$B19*$A$2,0)*E$1</f>
        <v>432</v>
      </c>
      <c r="E19" s="94">
        <f t="shared" ca="1" si="15"/>
        <v>432</v>
      </c>
      <c r="F19" s="94">
        <f ca="1">ROUND(VLOOKUP(F$3,費率表彙總!$Y$15:$Z$65,2,FALSE)*$B19*$A$2,0)*E$1</f>
        <v>252</v>
      </c>
      <c r="G19" s="94">
        <f ca="1">IF(ISNA(G$3),0,ROUND(INDEX(旅遊不便費率!$B$5:$AE$184,$A19,G$3)*$A$3,0))</f>
        <v>0</v>
      </c>
      <c r="H19" s="94">
        <f ca="1">IF(ISNA(H$3),0,ROUND(INDEX(旅遊不便費率!$B$5:$AE$184,$A19,H$3)*$A$3,0))</f>
        <v>0</v>
      </c>
      <c r="I19" s="94">
        <f ca="1">IF(ISNA(I$3),0,ROUND(INDEX(旅遊不便費率!$B$5:$AE$184,$A19,I$3)*$A$3,0))</f>
        <v>0</v>
      </c>
      <c r="J19" s="95">
        <f t="shared" ca="1" si="0"/>
        <v>684</v>
      </c>
      <c r="K19" s="93">
        <f ca="1">ROUND(VLOOKUP(K$3,費率表彙總!$W$16:$X$116,2,FALSE)*$B19*$A$2,0)*M$1</f>
        <v>432</v>
      </c>
      <c r="L19" s="94">
        <f ca="1">+ROUND(VLOOKUP(K$3,費率表彙總!$W$16:$X$116,2,FALSE)*$B19*$A$2,0)*M$1</f>
        <v>432</v>
      </c>
      <c r="M19" s="94">
        <f t="shared" ca="1" si="16"/>
        <v>432</v>
      </c>
      <c r="N19" s="94">
        <f ca="1">ROUND(VLOOKUP(N$3,費率表彙總!$Y$15:$Z$65,2,FALSE)*$B19*$A$2,0)*M$1</f>
        <v>0</v>
      </c>
      <c r="O19" s="94">
        <f ca="1">IF(ISNA(O$3),0,ROUND(INDEX(旅遊不便費率!$B$5:$AE$184,$A19,O$3)*$A$3,0))</f>
        <v>0</v>
      </c>
      <c r="P19" s="94">
        <f ca="1">IF(ISNA(P$3),0,ROUND(INDEX(旅遊不便費率!$B$5:$AE$184,$A19,P$3)*$A$3,0))</f>
        <v>0</v>
      </c>
      <c r="Q19" s="94">
        <f ca="1">IF(ISNA(Q$3),0,ROUND(INDEX(旅遊不便費率!$B$5:$AE$184,$A19,Q$3)*$A$3,0))</f>
        <v>0</v>
      </c>
      <c r="R19" s="95">
        <f t="shared" ca="1" si="1"/>
        <v>432</v>
      </c>
      <c r="S19" s="93">
        <f ca="1">ROUND(VLOOKUP(S$3,費率表彙總!$W$16:$X$116,2,FALSE)*$B19*$A$2,0)*U$1</f>
        <v>824</v>
      </c>
      <c r="T19" s="94">
        <f ca="1">+ROUND(VLOOKUP(S$3,費率表彙總!$W$16:$X$116,2,FALSE)*$B19*$A$2,0)*U$1</f>
        <v>824</v>
      </c>
      <c r="U19" s="94">
        <f t="shared" ca="1" si="17"/>
        <v>824</v>
      </c>
      <c r="V19" s="94">
        <f ca="1">ROUND(VLOOKUP(V$3,費率表彙總!$Y$15:$Z$65,2,FALSE)*$B19*$A$2,0)*U$1</f>
        <v>482</v>
      </c>
      <c r="W19" s="94">
        <f ca="1">IF(ISNA(W$3),0,ROUND(INDEX(旅遊不便費率!$B$5:$AE$184,$A19,W$3)*$A$3,0))</f>
        <v>0</v>
      </c>
      <c r="X19" s="94">
        <f ca="1">IF(ISNA(X$3),0,ROUND(INDEX(旅遊不便費率!$B$5:$AE$184,$A19,X$3)*$A$3,0))</f>
        <v>0</v>
      </c>
      <c r="Y19" s="94">
        <f ca="1">IF(ISNA(Y$3),0,ROUND(INDEX(旅遊不便費率!$B$5:$AE$184,$A19,Y$3)*$A$3,0))</f>
        <v>0</v>
      </c>
      <c r="Z19" s="95">
        <f t="shared" ca="1" si="2"/>
        <v>1306</v>
      </c>
      <c r="AA19" s="93">
        <f ca="1">ROUND(VLOOKUP(AA$3,費率表彙總!$W$16:$X$116,2,FALSE)*$B19*$A$2,0)*AC$1</f>
        <v>824</v>
      </c>
      <c r="AB19" s="94">
        <f ca="1">+ROUND(VLOOKUP(AA$3,費率表彙總!$W$16:$X$116,2,FALSE)*$B19*$A$2,0)*AC$1</f>
        <v>824</v>
      </c>
      <c r="AC19" s="94">
        <f t="shared" ca="1" si="18"/>
        <v>824</v>
      </c>
      <c r="AD19" s="94">
        <f ca="1">ROUND(VLOOKUP(AD$3,費率表彙總!$Y$15:$Z$65,2,FALSE)*$B19*$A$2,0)*AC$1</f>
        <v>252</v>
      </c>
      <c r="AE19" s="94">
        <f ca="1">IF(ISNA(AE$3),0,ROUND(INDEX(旅遊不便費率!$B$5:$AE$184,$A19,AE$3)*$A$3,0))</f>
        <v>0</v>
      </c>
      <c r="AF19" s="94">
        <f ca="1">IF(ISNA(AF$3),0,ROUND(INDEX(旅遊不便費率!$B$5:$AE$184,$A19,AF$3)*$A$3,0))</f>
        <v>0</v>
      </c>
      <c r="AG19" s="94">
        <f ca="1">IF(ISNA(AG$3),0,ROUND(INDEX(旅遊不便費率!$B$5:$AE$184,$A19,AG$3)*$A$3,0))</f>
        <v>0</v>
      </c>
      <c r="AH19" s="95">
        <f t="shared" ca="1" si="3"/>
        <v>1076</v>
      </c>
      <c r="AI19" s="93">
        <f ca="1">ROUND(VLOOKUP(AI$3,費率表彙總!$W$16:$X$116,2,FALSE)*$B19*$A$2,0)*AK$1</f>
        <v>824</v>
      </c>
      <c r="AJ19" s="94">
        <f ca="1">+ROUND(VLOOKUP(AI$3,費率表彙總!$W$16:$X$116,2,FALSE)*$B19*$A$2,0)*AK$1</f>
        <v>824</v>
      </c>
      <c r="AK19" s="94">
        <f t="shared" ca="1" si="19"/>
        <v>824</v>
      </c>
      <c r="AL19" s="94">
        <f ca="1">ROUND(VLOOKUP(AL$3,費率表彙總!$Y$15:$Z$65,2,FALSE)*$B19*$A$2,0)*AK$1</f>
        <v>0</v>
      </c>
      <c r="AM19" s="94">
        <f ca="1">IF(ISNA(AM$3),0,ROUND(INDEX(旅遊不便費率!$B$5:$AE$184,$A19,AM$3)*$A$3,0))</f>
        <v>0</v>
      </c>
      <c r="AN19" s="94">
        <f ca="1">IF(ISNA(AN$3),0,ROUND(INDEX(旅遊不便費率!$B$5:$AE$184,$A19,AN$3)*$A$3,0))</f>
        <v>0</v>
      </c>
      <c r="AO19" s="94">
        <f ca="1">IF(ISNA(AO$3),0,ROUND(INDEX(旅遊不便費率!$B$5:$AE$184,$A19,AO$3)*$A$3,0))</f>
        <v>0</v>
      </c>
      <c r="AP19" s="95">
        <f t="shared" ca="1" si="4"/>
        <v>824</v>
      </c>
      <c r="AQ19" s="93">
        <f ca="1">ROUND(VLOOKUP(AQ$3,費率表彙總!$W$16:$X$116,2,FALSE)*$B19*$A$2,0)*AS$1</f>
        <v>216</v>
      </c>
      <c r="AR19" s="94">
        <f ca="1">+ROUND(VLOOKUP(AQ$3,費率表彙總!$W$16:$X$116,2,FALSE)*$B19*$A$2,0)*AS$1</f>
        <v>216</v>
      </c>
      <c r="AS19" s="94">
        <f t="shared" ca="1" si="20"/>
        <v>216</v>
      </c>
      <c r="AT19" s="94">
        <f ca="1">ROUND(VLOOKUP(AT$3,費率表彙總!$Y$15:$Z$65,2,FALSE)*$B19*$A$2,0)*AS$1</f>
        <v>126</v>
      </c>
      <c r="AU19" s="94">
        <f ca="1">IF(ISNA(AU$3),0,ROUND(INDEX(旅遊不便費率!$B$5:$AE$184,$A19,AU$3)*$A$3,0))</f>
        <v>0</v>
      </c>
      <c r="AV19" s="94">
        <f ca="1">IF(ISNA(AV$3),0,ROUND(INDEX(旅遊不便費率!$B$5:$AE$184,$A19,AV$3)*$A$3,0))</f>
        <v>0</v>
      </c>
      <c r="AW19" s="94">
        <f ca="1">IF(ISNA(AW$3),0,ROUND(INDEX(旅遊不便費率!$B$5:$AE$184,$A19,AW$3)*$A$3,0))</f>
        <v>0</v>
      </c>
      <c r="AX19" s="95">
        <f t="shared" ca="1" si="5"/>
        <v>342</v>
      </c>
      <c r="AY19" s="93">
        <f ca="1">ROUND(VLOOKUP(AY$3,費率表彙總!$W$16:$X$116,2,FALSE)*$B19*$A$2,0)*BA$1</f>
        <v>412</v>
      </c>
      <c r="AZ19" s="94">
        <f ca="1">+ROUND(VLOOKUP(AY$3,費率表彙總!$W$16:$X$116,2,FALSE)*$B19*$A$2,0)*BA$1</f>
        <v>412</v>
      </c>
      <c r="BA19" s="94">
        <f t="shared" ca="1" si="21"/>
        <v>412</v>
      </c>
      <c r="BB19" s="94">
        <f ca="1">ROUND(VLOOKUP(BB$3,費率表彙總!$Y$15:$Z$65,2,FALSE)*$B19*$A$2,0)*BA$1</f>
        <v>0</v>
      </c>
      <c r="BC19" s="94">
        <f ca="1">IF(ISNA(BC$3),0,ROUND(INDEX(旅遊不便費率!$B$5:$AE$184,$A19,BC$3)*$A$3,0))</f>
        <v>0</v>
      </c>
      <c r="BD19" s="94">
        <f ca="1">IF(ISNA(BD$3),0,ROUND(INDEX(旅遊不便費率!$B$5:$AE$184,$A19,BD$3)*$A$3,0))</f>
        <v>0</v>
      </c>
      <c r="BE19" s="94">
        <f ca="1">IF(ISNA(BE$3),0,ROUND(INDEX(旅遊不便費率!$B$5:$AE$184,$A19,BE$3)*$A$3,0))</f>
        <v>0</v>
      </c>
      <c r="BF19" s="95">
        <f t="shared" ca="1" si="6"/>
        <v>412</v>
      </c>
      <c r="BG19" s="93">
        <f ca="1">ROUND(VLOOKUP(BG$3,費率表彙總!$W$16:$X$116,2,FALSE)*$B19*$A$2,0)*BI$1</f>
        <v>412</v>
      </c>
      <c r="BH19" s="94">
        <f ca="1">+ROUND(VLOOKUP(BG$3,費率表彙總!$W$16:$X$116,2,FALSE)*$B19*$A$2,0)*BI$1</f>
        <v>412</v>
      </c>
      <c r="BI19" s="94">
        <f t="shared" ca="1" si="22"/>
        <v>412</v>
      </c>
      <c r="BJ19" s="94">
        <f ca="1">ROUND(VLOOKUP(BJ$3,費率表彙總!$Y$15:$Z$65,2,FALSE)*$B19*$A$2,0)*BI$1</f>
        <v>0</v>
      </c>
      <c r="BK19" s="94">
        <f ca="1">IF(ISNA(BK$3),0,ROUND(INDEX(旅遊不便費率!$B$5:$AE$184,$A19,BK$3)*$A$3,0))</f>
        <v>0</v>
      </c>
      <c r="BL19" s="94">
        <f ca="1">IF(ISNA(BL$3),0,ROUND(INDEX(旅遊不便費率!$B$5:$AE$184,$A19,BL$3)*$A$3,0))</f>
        <v>0</v>
      </c>
      <c r="BM19" s="94">
        <f ca="1">IF(ISNA(BM$3),0,ROUND(INDEX(旅遊不便費率!$B$5:$AE$184,$A19,BM$3)*$A$3,0))</f>
        <v>0</v>
      </c>
      <c r="BN19" s="95">
        <f t="shared" ca="1" si="7"/>
        <v>412</v>
      </c>
      <c r="BO19" s="93">
        <f ca="1">ROUND(VLOOKUP(BO$3,費率表彙總!$W$16:$X$116,2,FALSE)*$B19*$A$2,0)*BQ$1</f>
        <v>412</v>
      </c>
      <c r="BP19" s="94">
        <f ca="1">+ROUND(VLOOKUP(BO$3,費率表彙總!$W$16:$X$116,2,FALSE)*$B19*$A$2,0)*BQ$1</f>
        <v>412</v>
      </c>
      <c r="BQ19" s="94">
        <f t="shared" ca="1" si="23"/>
        <v>412</v>
      </c>
      <c r="BR19" s="94">
        <f ca="1">ROUND(VLOOKUP(BR$3,費率表彙總!$Y$15:$Z$65,2,FALSE)*$B19*$A$2,0)*BQ$1</f>
        <v>0</v>
      </c>
      <c r="BS19" s="94">
        <f ca="1">IF(ISNA(BS$3),0,ROUND(INDEX(旅遊不便費率!$B$5:$AE$184,$A19,BS$3)*$A$3,0))</f>
        <v>0</v>
      </c>
      <c r="BT19" s="94">
        <f ca="1">IF(ISNA(BT$3),0,ROUND(INDEX(旅遊不便費率!$B$5:$AE$184,$A19,BT$3)*$A$3,0))</f>
        <v>0</v>
      </c>
      <c r="BU19" s="94">
        <f ca="1">IF(ISNA(BU$3),0,ROUND(INDEX(旅遊不便費率!$B$5:$AE$184,$A19,BU$3)*$A$3,0))</f>
        <v>0</v>
      </c>
      <c r="BV19" s="95">
        <f t="shared" ca="1" si="8"/>
        <v>412</v>
      </c>
      <c r="BW19" s="93">
        <f ca="1">ROUND(VLOOKUP(BW$3,費率表彙總!$W$16:$X$116,2,FALSE)*$B19*$A$2,0)*BY$1</f>
        <v>412</v>
      </c>
      <c r="BX19" s="94">
        <f ca="1">+ROUND(VLOOKUP(BW$3,費率表彙總!$W$16:$X$116,2,FALSE)*$B19*$A$2,0)*BY$1</f>
        <v>412</v>
      </c>
      <c r="BY19" s="94">
        <f t="shared" ca="1" si="24"/>
        <v>412</v>
      </c>
      <c r="BZ19" s="94">
        <f ca="1">ROUND(VLOOKUP(BZ$3,費率表彙總!$Y$15:$Z$65,2,FALSE)*$B19*$A$2,0)*BY$1</f>
        <v>241</v>
      </c>
      <c r="CA19" s="94">
        <f ca="1">IF(ISNA(CA$3),0,ROUND(INDEX(旅遊不便費率!$B$5:$AE$184,$A19,CA$3)*$A$3,0))</f>
        <v>0</v>
      </c>
      <c r="CB19" s="94">
        <f ca="1">IF(ISNA(CB$3),0,ROUND(INDEX(旅遊不便費率!$B$5:$AE$184,$A19,CB$3)*$A$3,0))</f>
        <v>0</v>
      </c>
      <c r="CC19" s="94">
        <f ca="1">IF(ISNA(CC$3),0,ROUND(INDEX(旅遊不便費率!$B$5:$AE$184,$A19,CC$3)*$A$3,0))</f>
        <v>0</v>
      </c>
      <c r="CD19" s="95">
        <f t="shared" ca="1" si="9"/>
        <v>653</v>
      </c>
      <c r="CE19" s="93">
        <f ca="1">ROUND(VLOOKUP(CE$3,費率表彙總!$W$16:$X$116,2,FALSE)*$B19*$A$2,0)*CG$1</f>
        <v>824</v>
      </c>
      <c r="CF19" s="94">
        <f ca="1">+ROUND(VLOOKUP(CE$3,費率表彙總!$W$16:$X$116,2,FALSE)*$B19*$A$2,0)*CG$1</f>
        <v>824</v>
      </c>
      <c r="CG19" s="94">
        <f t="shared" ca="1" si="25"/>
        <v>824</v>
      </c>
      <c r="CH19" s="94">
        <f ca="1">ROUND(VLOOKUP(CH$3,費率表彙總!$Y$15:$Z$65,2,FALSE)*$B19*$A$2,0)*CG$1</f>
        <v>482</v>
      </c>
      <c r="CI19" s="94">
        <f ca="1">IF(ISNA(CI$3),0,ROUND(INDEX(旅遊不便費率!$B$5:$AE$184,$A19,CI$3)*$A$3,0))</f>
        <v>0</v>
      </c>
      <c r="CJ19" s="94">
        <f ca="1">IF(ISNA(CJ$3),0,ROUND(INDEX(旅遊不便費率!$B$5:$AE$184,$A19,CJ$3)*$A$3,0))</f>
        <v>0</v>
      </c>
      <c r="CK19" s="94">
        <f ca="1">IF(ISNA(CK$3),0,ROUND(INDEX(旅遊不便費率!$B$5:$AE$184,$A19,CK$3)*$A$3,0))</f>
        <v>0</v>
      </c>
      <c r="CL19" s="95">
        <f t="shared" ca="1" si="10"/>
        <v>1306</v>
      </c>
      <c r="CM19" s="93">
        <f ca="1">ROUND(VLOOKUP(CM$3,費率表彙總!$W$16:$X$116,2,FALSE)*$B19*$A$2,0)*CO$1</f>
        <v>432</v>
      </c>
      <c r="CN19" s="94">
        <f ca="1">+ROUND(VLOOKUP(CM$3,費率表彙總!$W$16:$X$116,2,FALSE)*$B19*$A$2,0)*CO$1</f>
        <v>432</v>
      </c>
      <c r="CO19" s="94">
        <f t="shared" ca="1" si="26"/>
        <v>432</v>
      </c>
      <c r="CP19" s="94">
        <f ca="1">ROUND(VLOOKUP(CP$3,費率表彙總!$Y$15:$Z$65,2,FALSE)*$B19*$A$2,0)*CO$1</f>
        <v>252</v>
      </c>
      <c r="CQ19" s="94">
        <f ca="1">IF(ISNA(CQ$3),0,ROUND(INDEX(旅遊不便費率!$B$5:$AE$184,$A19,CQ$3)*$A$3,0))</f>
        <v>0</v>
      </c>
      <c r="CR19" s="94">
        <f ca="1">IF(ISNA(CR$3),0,ROUND(INDEX(旅遊不便費率!$B$5:$AE$184,$A19,CR$3)*$A$3,0))</f>
        <v>0</v>
      </c>
      <c r="CS19" s="94">
        <f ca="1">IF(ISNA(CS$3),0,ROUND(INDEX(旅遊不便費率!$B$5:$AE$184,$A19,CS$3)*$A$3,0))</f>
        <v>0</v>
      </c>
      <c r="CT19" s="95">
        <f t="shared" ca="1" si="11"/>
        <v>684</v>
      </c>
      <c r="CU19" s="93">
        <f ca="1">ROUND(VLOOKUP(CU$3,費率表彙總!$W$16:$X$116,2,FALSE)*$B19*$A$2,0)*CW$1</f>
        <v>432</v>
      </c>
      <c r="CV19" s="94">
        <f ca="1">+ROUND(VLOOKUP(CU$3,費率表彙總!$W$16:$X$116,2,FALSE)*$B19*$A$2,0)*CW$1</f>
        <v>432</v>
      </c>
      <c r="CW19" s="94">
        <f t="shared" ca="1" si="27"/>
        <v>432</v>
      </c>
      <c r="CX19" s="94">
        <f ca="1">ROUND(VLOOKUP(CX$3,費率表彙總!$Y$15:$Z$65,2,FALSE)*$B19*$A$2,0)*CW$1</f>
        <v>252</v>
      </c>
      <c r="CY19" s="94">
        <f ca="1">IF(ISNA(CY$3),0,ROUND(INDEX(旅遊不便費率!$B$5:$AE$184,$A19,CY$3)*$A$3,0))</f>
        <v>0</v>
      </c>
      <c r="CZ19" s="94">
        <f ca="1">IF(ISNA(CZ$3),0,ROUND(INDEX(旅遊不便費率!$B$5:$AE$184,$A19,CZ$3)*$A$3,0))</f>
        <v>0</v>
      </c>
      <c r="DA19" s="94">
        <f ca="1">IF(ISNA(DA$3),0,ROUND(INDEX(旅遊不便費率!$B$5:$AE$184,$A19,DA$3)*$A$3,0))</f>
        <v>0</v>
      </c>
      <c r="DB19" s="95">
        <f t="shared" ca="1" si="12"/>
        <v>684</v>
      </c>
      <c r="DC19" s="93">
        <f ca="1">ROUND(VLOOKUP(DC$3,費率表彙總!$W$16:$X$116,2,FALSE)*$B19*$A$2,0)*DE$1</f>
        <v>432</v>
      </c>
      <c r="DD19" s="94">
        <f ca="1">+ROUND(VLOOKUP(DC$3,費率表彙總!$W$16:$X$116,2,FALSE)*$B19*$A$2,0)*DE$1</f>
        <v>432</v>
      </c>
      <c r="DE19" s="94">
        <f t="shared" ca="1" si="28"/>
        <v>432</v>
      </c>
      <c r="DF19" s="94">
        <f ca="1">ROUND(VLOOKUP(DF$3,費率表彙總!$Y$15:$Z$65,2,FALSE)*$B19*$A$2,0)*DE$1</f>
        <v>252</v>
      </c>
      <c r="DG19" s="94">
        <f ca="1">IF(ISNA(DG$3),0,ROUND(INDEX(旅遊不便費率!$B$5:$AE$184,$A19,DG$3)*$A$3,0))</f>
        <v>0</v>
      </c>
      <c r="DH19" s="94">
        <f ca="1">IF(ISNA(DH$3),0,ROUND(INDEX(旅遊不便費率!$B$5:$AE$184,$A19,DH$3)*$A$3,0))</f>
        <v>0</v>
      </c>
      <c r="DI19" s="94">
        <f ca="1">IF(ISNA(DI$3),0,ROUND(INDEX(旅遊不便費率!$B$5:$AE$184,$A19,DI$3)*$A$3,0))</f>
        <v>0</v>
      </c>
      <c r="DJ19" s="95">
        <f t="shared" ca="1" si="13"/>
        <v>684</v>
      </c>
      <c r="DK19" s="93">
        <f ca="1">ROUND(VLOOKUP(DK$3,費率表彙總!$W$16:$X$116,2,FALSE)*$B19*$A$2,0)*DM$1</f>
        <v>824</v>
      </c>
      <c r="DL19" s="94">
        <f ca="1">+ROUND(VLOOKUP(DK$3,費率表彙總!$W$16:$X$116,2,FALSE)*$B19*$A$2,0)*DM$1</f>
        <v>824</v>
      </c>
      <c r="DM19" s="94">
        <f t="shared" ca="1" si="29"/>
        <v>824</v>
      </c>
      <c r="DN19" s="94">
        <f ca="1">ROUND(VLOOKUP(DN$3,費率表彙總!$Y$15:$Z$65,2,FALSE)*$B19*$A$2,0)*DM$1</f>
        <v>482</v>
      </c>
      <c r="DO19" s="94">
        <f ca="1">IF(ISNA(DO$3),0,ROUND(INDEX(旅遊不便費率!$B$5:$AE$184,$A19,DO$3)*$A$3,0))</f>
        <v>0</v>
      </c>
      <c r="DP19" s="94">
        <f ca="1">IF(ISNA(DP$3),0,ROUND(INDEX(旅遊不便費率!$B$5:$AE$184,$A19,DP$3)*$A$3,0))</f>
        <v>0</v>
      </c>
      <c r="DQ19" s="94">
        <f ca="1">IF(ISNA(DQ$3),0,ROUND(INDEX(旅遊不便費率!$B$5:$AE$184,$A19,DQ$3)*$A$3,0))</f>
        <v>0</v>
      </c>
      <c r="DR19" s="95">
        <f t="shared" ca="1" si="14"/>
        <v>1306</v>
      </c>
    </row>
    <row r="20" spans="1:122">
      <c r="A20" s="83">
        <f>+旅綜險簡易版費率表!A27</f>
        <v>16</v>
      </c>
      <c r="B20" s="104">
        <f>VLOOKUP(A20,費率表彙總!$A$4:$B$183,2,FALSE)</f>
        <v>0.27300000000000002</v>
      </c>
      <c r="C20" s="93">
        <f ca="1">ROUND(VLOOKUP(C$3,費率表彙總!$W$16:$X$116,2,FALSE)*$B20*$A$2,0)*E$1</f>
        <v>448</v>
      </c>
      <c r="D20" s="94">
        <f ca="1">+ROUND(VLOOKUP(C$3,費率表彙總!$W$16:$X$116,2,FALSE)*$B20*$A$2,0)*E$1</f>
        <v>448</v>
      </c>
      <c r="E20" s="94">
        <f t="shared" ca="1" si="15"/>
        <v>448</v>
      </c>
      <c r="F20" s="94">
        <f ca="1">ROUND(VLOOKUP(F$3,費率表彙總!$Y$15:$Z$65,2,FALSE)*$B20*$A$2,0)*E$1</f>
        <v>260</v>
      </c>
      <c r="G20" s="94">
        <f ca="1">IF(ISNA(G$3),0,ROUND(INDEX(旅遊不便費率!$B$5:$AE$184,$A20,G$3)*$A$3,0))</f>
        <v>0</v>
      </c>
      <c r="H20" s="94">
        <f ca="1">IF(ISNA(H$3),0,ROUND(INDEX(旅遊不便費率!$B$5:$AE$184,$A20,H$3)*$A$3,0))</f>
        <v>0</v>
      </c>
      <c r="I20" s="94">
        <f ca="1">IF(ISNA(I$3),0,ROUND(INDEX(旅遊不便費率!$B$5:$AE$184,$A20,I$3)*$A$3,0))</f>
        <v>0</v>
      </c>
      <c r="J20" s="95">
        <f t="shared" ca="1" si="0"/>
        <v>708</v>
      </c>
      <c r="K20" s="93">
        <f ca="1">ROUND(VLOOKUP(K$3,費率表彙總!$W$16:$X$116,2,FALSE)*$B20*$A$2,0)*M$1</f>
        <v>448</v>
      </c>
      <c r="L20" s="94">
        <f ca="1">+ROUND(VLOOKUP(K$3,費率表彙總!$W$16:$X$116,2,FALSE)*$B20*$A$2,0)*M$1</f>
        <v>448</v>
      </c>
      <c r="M20" s="94">
        <f t="shared" ca="1" si="16"/>
        <v>448</v>
      </c>
      <c r="N20" s="94">
        <f ca="1">ROUND(VLOOKUP(N$3,費率表彙總!$Y$15:$Z$65,2,FALSE)*$B20*$A$2,0)*M$1</f>
        <v>0</v>
      </c>
      <c r="O20" s="94">
        <f ca="1">IF(ISNA(O$3),0,ROUND(INDEX(旅遊不便費率!$B$5:$AE$184,$A20,O$3)*$A$3,0))</f>
        <v>0</v>
      </c>
      <c r="P20" s="94">
        <f ca="1">IF(ISNA(P$3),0,ROUND(INDEX(旅遊不便費率!$B$5:$AE$184,$A20,P$3)*$A$3,0))</f>
        <v>0</v>
      </c>
      <c r="Q20" s="94">
        <f ca="1">IF(ISNA(Q$3),0,ROUND(INDEX(旅遊不便費率!$B$5:$AE$184,$A20,Q$3)*$A$3,0))</f>
        <v>0</v>
      </c>
      <c r="R20" s="95">
        <f t="shared" ca="1" si="1"/>
        <v>448</v>
      </c>
      <c r="S20" s="93">
        <f ca="1">ROUND(VLOOKUP(S$3,費率表彙總!$W$16:$X$116,2,FALSE)*$B20*$A$2,0)*U$1</f>
        <v>852</v>
      </c>
      <c r="T20" s="94">
        <f ca="1">+ROUND(VLOOKUP(S$3,費率表彙總!$W$16:$X$116,2,FALSE)*$B20*$A$2,0)*U$1</f>
        <v>852</v>
      </c>
      <c r="U20" s="94">
        <f t="shared" ca="1" si="17"/>
        <v>852</v>
      </c>
      <c r="V20" s="94">
        <f ca="1">ROUND(VLOOKUP(V$3,費率表彙總!$Y$15:$Z$65,2,FALSE)*$B20*$A$2,0)*U$1</f>
        <v>498</v>
      </c>
      <c r="W20" s="94">
        <f ca="1">IF(ISNA(W$3),0,ROUND(INDEX(旅遊不便費率!$B$5:$AE$184,$A20,W$3)*$A$3,0))</f>
        <v>0</v>
      </c>
      <c r="X20" s="94">
        <f ca="1">IF(ISNA(X$3),0,ROUND(INDEX(旅遊不便費率!$B$5:$AE$184,$A20,X$3)*$A$3,0))</f>
        <v>0</v>
      </c>
      <c r="Y20" s="94">
        <f ca="1">IF(ISNA(Y$3),0,ROUND(INDEX(旅遊不便費率!$B$5:$AE$184,$A20,Y$3)*$A$3,0))</f>
        <v>0</v>
      </c>
      <c r="Z20" s="95">
        <f t="shared" ca="1" si="2"/>
        <v>1350</v>
      </c>
      <c r="AA20" s="93">
        <f ca="1">ROUND(VLOOKUP(AA$3,費率表彙總!$W$16:$X$116,2,FALSE)*$B20*$A$2,0)*AC$1</f>
        <v>852</v>
      </c>
      <c r="AB20" s="94">
        <f ca="1">+ROUND(VLOOKUP(AA$3,費率表彙總!$W$16:$X$116,2,FALSE)*$B20*$A$2,0)*AC$1</f>
        <v>852</v>
      </c>
      <c r="AC20" s="94">
        <f t="shared" ca="1" si="18"/>
        <v>852</v>
      </c>
      <c r="AD20" s="94">
        <f ca="1">ROUND(VLOOKUP(AD$3,費率表彙總!$Y$15:$Z$65,2,FALSE)*$B20*$A$2,0)*AC$1</f>
        <v>260</v>
      </c>
      <c r="AE20" s="94">
        <f ca="1">IF(ISNA(AE$3),0,ROUND(INDEX(旅遊不便費率!$B$5:$AE$184,$A20,AE$3)*$A$3,0))</f>
        <v>0</v>
      </c>
      <c r="AF20" s="94">
        <f ca="1">IF(ISNA(AF$3),0,ROUND(INDEX(旅遊不便費率!$B$5:$AE$184,$A20,AF$3)*$A$3,0))</f>
        <v>0</v>
      </c>
      <c r="AG20" s="94">
        <f ca="1">IF(ISNA(AG$3),0,ROUND(INDEX(旅遊不便費率!$B$5:$AE$184,$A20,AG$3)*$A$3,0))</f>
        <v>0</v>
      </c>
      <c r="AH20" s="95">
        <f t="shared" ca="1" si="3"/>
        <v>1112</v>
      </c>
      <c r="AI20" s="93">
        <f ca="1">ROUND(VLOOKUP(AI$3,費率表彙總!$W$16:$X$116,2,FALSE)*$B20*$A$2,0)*AK$1</f>
        <v>852</v>
      </c>
      <c r="AJ20" s="94">
        <f ca="1">+ROUND(VLOOKUP(AI$3,費率表彙總!$W$16:$X$116,2,FALSE)*$B20*$A$2,0)*AK$1</f>
        <v>852</v>
      </c>
      <c r="AK20" s="94">
        <f t="shared" ca="1" si="19"/>
        <v>852</v>
      </c>
      <c r="AL20" s="94">
        <f ca="1">ROUND(VLOOKUP(AL$3,費率表彙總!$Y$15:$Z$65,2,FALSE)*$B20*$A$2,0)*AK$1</f>
        <v>0</v>
      </c>
      <c r="AM20" s="94">
        <f ca="1">IF(ISNA(AM$3),0,ROUND(INDEX(旅遊不便費率!$B$5:$AE$184,$A20,AM$3)*$A$3,0))</f>
        <v>0</v>
      </c>
      <c r="AN20" s="94">
        <f ca="1">IF(ISNA(AN$3),0,ROUND(INDEX(旅遊不便費率!$B$5:$AE$184,$A20,AN$3)*$A$3,0))</f>
        <v>0</v>
      </c>
      <c r="AO20" s="94">
        <f ca="1">IF(ISNA(AO$3),0,ROUND(INDEX(旅遊不便費率!$B$5:$AE$184,$A20,AO$3)*$A$3,0))</f>
        <v>0</v>
      </c>
      <c r="AP20" s="95">
        <f t="shared" ca="1" si="4"/>
        <v>852</v>
      </c>
      <c r="AQ20" s="93">
        <f ca="1">ROUND(VLOOKUP(AQ$3,費率表彙總!$W$16:$X$116,2,FALSE)*$B20*$A$2,0)*AS$1</f>
        <v>224</v>
      </c>
      <c r="AR20" s="94">
        <f ca="1">+ROUND(VLOOKUP(AQ$3,費率表彙總!$W$16:$X$116,2,FALSE)*$B20*$A$2,0)*AS$1</f>
        <v>224</v>
      </c>
      <c r="AS20" s="94">
        <f t="shared" ca="1" si="20"/>
        <v>224</v>
      </c>
      <c r="AT20" s="94">
        <f ca="1">ROUND(VLOOKUP(AT$3,費率表彙總!$Y$15:$Z$65,2,FALSE)*$B20*$A$2,0)*AS$1</f>
        <v>130</v>
      </c>
      <c r="AU20" s="94">
        <f ca="1">IF(ISNA(AU$3),0,ROUND(INDEX(旅遊不便費率!$B$5:$AE$184,$A20,AU$3)*$A$3,0))</f>
        <v>0</v>
      </c>
      <c r="AV20" s="94">
        <f ca="1">IF(ISNA(AV$3),0,ROUND(INDEX(旅遊不便費率!$B$5:$AE$184,$A20,AV$3)*$A$3,0))</f>
        <v>0</v>
      </c>
      <c r="AW20" s="94">
        <f ca="1">IF(ISNA(AW$3),0,ROUND(INDEX(旅遊不便費率!$B$5:$AE$184,$A20,AW$3)*$A$3,0))</f>
        <v>0</v>
      </c>
      <c r="AX20" s="95">
        <f t="shared" ca="1" si="5"/>
        <v>354</v>
      </c>
      <c r="AY20" s="93">
        <f ca="1">ROUND(VLOOKUP(AY$3,費率表彙總!$W$16:$X$116,2,FALSE)*$B20*$A$2,0)*BA$1</f>
        <v>426</v>
      </c>
      <c r="AZ20" s="94">
        <f ca="1">+ROUND(VLOOKUP(AY$3,費率表彙總!$W$16:$X$116,2,FALSE)*$B20*$A$2,0)*BA$1</f>
        <v>426</v>
      </c>
      <c r="BA20" s="94">
        <f t="shared" ca="1" si="21"/>
        <v>426</v>
      </c>
      <c r="BB20" s="94">
        <f ca="1">ROUND(VLOOKUP(BB$3,費率表彙總!$Y$15:$Z$65,2,FALSE)*$B20*$A$2,0)*BA$1</f>
        <v>0</v>
      </c>
      <c r="BC20" s="94">
        <f ca="1">IF(ISNA(BC$3),0,ROUND(INDEX(旅遊不便費率!$B$5:$AE$184,$A20,BC$3)*$A$3,0))</f>
        <v>0</v>
      </c>
      <c r="BD20" s="94">
        <f ca="1">IF(ISNA(BD$3),0,ROUND(INDEX(旅遊不便費率!$B$5:$AE$184,$A20,BD$3)*$A$3,0))</f>
        <v>0</v>
      </c>
      <c r="BE20" s="94">
        <f ca="1">IF(ISNA(BE$3),0,ROUND(INDEX(旅遊不便費率!$B$5:$AE$184,$A20,BE$3)*$A$3,0))</f>
        <v>0</v>
      </c>
      <c r="BF20" s="95">
        <f t="shared" ca="1" si="6"/>
        <v>426</v>
      </c>
      <c r="BG20" s="93">
        <f ca="1">ROUND(VLOOKUP(BG$3,費率表彙總!$W$16:$X$116,2,FALSE)*$B20*$A$2,0)*BI$1</f>
        <v>426</v>
      </c>
      <c r="BH20" s="94">
        <f ca="1">+ROUND(VLOOKUP(BG$3,費率表彙總!$W$16:$X$116,2,FALSE)*$B20*$A$2,0)*BI$1</f>
        <v>426</v>
      </c>
      <c r="BI20" s="94">
        <f t="shared" ca="1" si="22"/>
        <v>426</v>
      </c>
      <c r="BJ20" s="94">
        <f ca="1">ROUND(VLOOKUP(BJ$3,費率表彙總!$Y$15:$Z$65,2,FALSE)*$B20*$A$2,0)*BI$1</f>
        <v>0</v>
      </c>
      <c r="BK20" s="94">
        <f ca="1">IF(ISNA(BK$3),0,ROUND(INDEX(旅遊不便費率!$B$5:$AE$184,$A20,BK$3)*$A$3,0))</f>
        <v>0</v>
      </c>
      <c r="BL20" s="94">
        <f ca="1">IF(ISNA(BL$3),0,ROUND(INDEX(旅遊不便費率!$B$5:$AE$184,$A20,BL$3)*$A$3,0))</f>
        <v>0</v>
      </c>
      <c r="BM20" s="94">
        <f ca="1">IF(ISNA(BM$3),0,ROUND(INDEX(旅遊不便費率!$B$5:$AE$184,$A20,BM$3)*$A$3,0))</f>
        <v>0</v>
      </c>
      <c r="BN20" s="95">
        <f t="shared" ca="1" si="7"/>
        <v>426</v>
      </c>
      <c r="BO20" s="93">
        <f ca="1">ROUND(VLOOKUP(BO$3,費率表彙總!$W$16:$X$116,2,FALSE)*$B20*$A$2,0)*BQ$1</f>
        <v>426</v>
      </c>
      <c r="BP20" s="94">
        <f ca="1">+ROUND(VLOOKUP(BO$3,費率表彙總!$W$16:$X$116,2,FALSE)*$B20*$A$2,0)*BQ$1</f>
        <v>426</v>
      </c>
      <c r="BQ20" s="94">
        <f t="shared" ca="1" si="23"/>
        <v>426</v>
      </c>
      <c r="BR20" s="94">
        <f ca="1">ROUND(VLOOKUP(BR$3,費率表彙總!$Y$15:$Z$65,2,FALSE)*$B20*$A$2,0)*BQ$1</f>
        <v>0</v>
      </c>
      <c r="BS20" s="94">
        <f ca="1">IF(ISNA(BS$3),0,ROUND(INDEX(旅遊不便費率!$B$5:$AE$184,$A20,BS$3)*$A$3,0))</f>
        <v>0</v>
      </c>
      <c r="BT20" s="94">
        <f ca="1">IF(ISNA(BT$3),0,ROUND(INDEX(旅遊不便費率!$B$5:$AE$184,$A20,BT$3)*$A$3,0))</f>
        <v>0</v>
      </c>
      <c r="BU20" s="94">
        <f ca="1">IF(ISNA(BU$3),0,ROUND(INDEX(旅遊不便費率!$B$5:$AE$184,$A20,BU$3)*$A$3,0))</f>
        <v>0</v>
      </c>
      <c r="BV20" s="95">
        <f t="shared" ca="1" si="8"/>
        <v>426</v>
      </c>
      <c r="BW20" s="93">
        <f ca="1">ROUND(VLOOKUP(BW$3,費率表彙總!$W$16:$X$116,2,FALSE)*$B20*$A$2,0)*BY$1</f>
        <v>426</v>
      </c>
      <c r="BX20" s="94">
        <f ca="1">+ROUND(VLOOKUP(BW$3,費率表彙總!$W$16:$X$116,2,FALSE)*$B20*$A$2,0)*BY$1</f>
        <v>426</v>
      </c>
      <c r="BY20" s="94">
        <f t="shared" ca="1" si="24"/>
        <v>426</v>
      </c>
      <c r="BZ20" s="94">
        <f ca="1">ROUND(VLOOKUP(BZ$3,費率表彙總!$Y$15:$Z$65,2,FALSE)*$B20*$A$2,0)*BY$1</f>
        <v>249</v>
      </c>
      <c r="CA20" s="94">
        <f ca="1">IF(ISNA(CA$3),0,ROUND(INDEX(旅遊不便費率!$B$5:$AE$184,$A20,CA$3)*$A$3,0))</f>
        <v>0</v>
      </c>
      <c r="CB20" s="94">
        <f ca="1">IF(ISNA(CB$3),0,ROUND(INDEX(旅遊不便費率!$B$5:$AE$184,$A20,CB$3)*$A$3,0))</f>
        <v>0</v>
      </c>
      <c r="CC20" s="94">
        <f ca="1">IF(ISNA(CC$3),0,ROUND(INDEX(旅遊不便費率!$B$5:$AE$184,$A20,CC$3)*$A$3,0))</f>
        <v>0</v>
      </c>
      <c r="CD20" s="95">
        <f t="shared" ca="1" si="9"/>
        <v>675</v>
      </c>
      <c r="CE20" s="93">
        <f ca="1">ROUND(VLOOKUP(CE$3,費率表彙總!$W$16:$X$116,2,FALSE)*$B20*$A$2,0)*CG$1</f>
        <v>852</v>
      </c>
      <c r="CF20" s="94">
        <f ca="1">+ROUND(VLOOKUP(CE$3,費率表彙總!$W$16:$X$116,2,FALSE)*$B20*$A$2,0)*CG$1</f>
        <v>852</v>
      </c>
      <c r="CG20" s="94">
        <f t="shared" ca="1" si="25"/>
        <v>852</v>
      </c>
      <c r="CH20" s="94">
        <f ca="1">ROUND(VLOOKUP(CH$3,費率表彙總!$Y$15:$Z$65,2,FALSE)*$B20*$A$2,0)*CG$1</f>
        <v>498</v>
      </c>
      <c r="CI20" s="94">
        <f ca="1">IF(ISNA(CI$3),0,ROUND(INDEX(旅遊不便費率!$B$5:$AE$184,$A20,CI$3)*$A$3,0))</f>
        <v>0</v>
      </c>
      <c r="CJ20" s="94">
        <f ca="1">IF(ISNA(CJ$3),0,ROUND(INDEX(旅遊不便費率!$B$5:$AE$184,$A20,CJ$3)*$A$3,0))</f>
        <v>0</v>
      </c>
      <c r="CK20" s="94">
        <f ca="1">IF(ISNA(CK$3),0,ROUND(INDEX(旅遊不便費率!$B$5:$AE$184,$A20,CK$3)*$A$3,0))</f>
        <v>0</v>
      </c>
      <c r="CL20" s="95">
        <f t="shared" ca="1" si="10"/>
        <v>1350</v>
      </c>
      <c r="CM20" s="93">
        <f ca="1">ROUND(VLOOKUP(CM$3,費率表彙總!$W$16:$X$116,2,FALSE)*$B20*$A$2,0)*CO$1</f>
        <v>448</v>
      </c>
      <c r="CN20" s="94">
        <f ca="1">+ROUND(VLOOKUP(CM$3,費率表彙總!$W$16:$X$116,2,FALSE)*$B20*$A$2,0)*CO$1</f>
        <v>448</v>
      </c>
      <c r="CO20" s="94">
        <f t="shared" ca="1" si="26"/>
        <v>448</v>
      </c>
      <c r="CP20" s="94">
        <f ca="1">ROUND(VLOOKUP(CP$3,費率表彙總!$Y$15:$Z$65,2,FALSE)*$B20*$A$2,0)*CO$1</f>
        <v>260</v>
      </c>
      <c r="CQ20" s="94">
        <f ca="1">IF(ISNA(CQ$3),0,ROUND(INDEX(旅遊不便費率!$B$5:$AE$184,$A20,CQ$3)*$A$3,0))</f>
        <v>0</v>
      </c>
      <c r="CR20" s="94">
        <f ca="1">IF(ISNA(CR$3),0,ROUND(INDEX(旅遊不便費率!$B$5:$AE$184,$A20,CR$3)*$A$3,0))</f>
        <v>0</v>
      </c>
      <c r="CS20" s="94">
        <f ca="1">IF(ISNA(CS$3),0,ROUND(INDEX(旅遊不便費率!$B$5:$AE$184,$A20,CS$3)*$A$3,0))</f>
        <v>0</v>
      </c>
      <c r="CT20" s="95">
        <f t="shared" ca="1" si="11"/>
        <v>708</v>
      </c>
      <c r="CU20" s="93">
        <f ca="1">ROUND(VLOOKUP(CU$3,費率表彙總!$W$16:$X$116,2,FALSE)*$B20*$A$2,0)*CW$1</f>
        <v>448</v>
      </c>
      <c r="CV20" s="94">
        <f ca="1">+ROUND(VLOOKUP(CU$3,費率表彙總!$W$16:$X$116,2,FALSE)*$B20*$A$2,0)*CW$1</f>
        <v>448</v>
      </c>
      <c r="CW20" s="94">
        <f t="shared" ca="1" si="27"/>
        <v>448</v>
      </c>
      <c r="CX20" s="94">
        <f ca="1">ROUND(VLOOKUP(CX$3,費率表彙總!$Y$15:$Z$65,2,FALSE)*$B20*$A$2,0)*CW$1</f>
        <v>260</v>
      </c>
      <c r="CY20" s="94">
        <f ca="1">IF(ISNA(CY$3),0,ROUND(INDEX(旅遊不便費率!$B$5:$AE$184,$A20,CY$3)*$A$3,0))</f>
        <v>0</v>
      </c>
      <c r="CZ20" s="94">
        <f ca="1">IF(ISNA(CZ$3),0,ROUND(INDEX(旅遊不便費率!$B$5:$AE$184,$A20,CZ$3)*$A$3,0))</f>
        <v>0</v>
      </c>
      <c r="DA20" s="94">
        <f ca="1">IF(ISNA(DA$3),0,ROUND(INDEX(旅遊不便費率!$B$5:$AE$184,$A20,DA$3)*$A$3,0))</f>
        <v>0</v>
      </c>
      <c r="DB20" s="95">
        <f t="shared" ca="1" si="12"/>
        <v>708</v>
      </c>
      <c r="DC20" s="93">
        <f ca="1">ROUND(VLOOKUP(DC$3,費率表彙總!$W$16:$X$116,2,FALSE)*$B20*$A$2,0)*DE$1</f>
        <v>448</v>
      </c>
      <c r="DD20" s="94">
        <f ca="1">+ROUND(VLOOKUP(DC$3,費率表彙總!$W$16:$X$116,2,FALSE)*$B20*$A$2,0)*DE$1</f>
        <v>448</v>
      </c>
      <c r="DE20" s="94">
        <f t="shared" ca="1" si="28"/>
        <v>448</v>
      </c>
      <c r="DF20" s="94">
        <f ca="1">ROUND(VLOOKUP(DF$3,費率表彙總!$Y$15:$Z$65,2,FALSE)*$B20*$A$2,0)*DE$1</f>
        <v>260</v>
      </c>
      <c r="DG20" s="94">
        <f ca="1">IF(ISNA(DG$3),0,ROUND(INDEX(旅遊不便費率!$B$5:$AE$184,$A20,DG$3)*$A$3,0))</f>
        <v>0</v>
      </c>
      <c r="DH20" s="94">
        <f ca="1">IF(ISNA(DH$3),0,ROUND(INDEX(旅遊不便費率!$B$5:$AE$184,$A20,DH$3)*$A$3,0))</f>
        <v>0</v>
      </c>
      <c r="DI20" s="94">
        <f ca="1">IF(ISNA(DI$3),0,ROUND(INDEX(旅遊不便費率!$B$5:$AE$184,$A20,DI$3)*$A$3,0))</f>
        <v>0</v>
      </c>
      <c r="DJ20" s="95">
        <f t="shared" ca="1" si="13"/>
        <v>708</v>
      </c>
      <c r="DK20" s="93">
        <f ca="1">ROUND(VLOOKUP(DK$3,費率表彙總!$W$16:$X$116,2,FALSE)*$B20*$A$2,0)*DM$1</f>
        <v>852</v>
      </c>
      <c r="DL20" s="94">
        <f ca="1">+ROUND(VLOOKUP(DK$3,費率表彙總!$W$16:$X$116,2,FALSE)*$B20*$A$2,0)*DM$1</f>
        <v>852</v>
      </c>
      <c r="DM20" s="94">
        <f t="shared" ca="1" si="29"/>
        <v>852</v>
      </c>
      <c r="DN20" s="94">
        <f ca="1">ROUND(VLOOKUP(DN$3,費率表彙總!$Y$15:$Z$65,2,FALSE)*$B20*$A$2,0)*DM$1</f>
        <v>498</v>
      </c>
      <c r="DO20" s="94">
        <f ca="1">IF(ISNA(DO$3),0,ROUND(INDEX(旅遊不便費率!$B$5:$AE$184,$A20,DO$3)*$A$3,0))</f>
        <v>0</v>
      </c>
      <c r="DP20" s="94">
        <f ca="1">IF(ISNA(DP$3),0,ROUND(INDEX(旅遊不便費率!$B$5:$AE$184,$A20,DP$3)*$A$3,0))</f>
        <v>0</v>
      </c>
      <c r="DQ20" s="94">
        <f ca="1">IF(ISNA(DQ$3),0,ROUND(INDEX(旅遊不便費率!$B$5:$AE$184,$A20,DQ$3)*$A$3,0))</f>
        <v>0</v>
      </c>
      <c r="DR20" s="95">
        <f t="shared" ca="1" si="14"/>
        <v>1350</v>
      </c>
    </row>
    <row r="21" spans="1:122">
      <c r="A21" s="83">
        <f>+旅綜險簡易版費率表!A28</f>
        <v>17</v>
      </c>
      <c r="B21" s="104">
        <f>VLOOKUP(A21,費率表彙總!$A$4:$B$183,2,FALSE)</f>
        <v>0.28199999999999997</v>
      </c>
      <c r="C21" s="93">
        <f ca="1">ROUND(VLOOKUP(C$3,費率表彙總!$W$16:$X$116,2,FALSE)*$B21*$A$2,0)*E$1</f>
        <v>462</v>
      </c>
      <c r="D21" s="94">
        <f ca="1">+ROUND(VLOOKUP(C$3,費率表彙總!$W$16:$X$116,2,FALSE)*$B21*$A$2,0)*E$1</f>
        <v>462</v>
      </c>
      <c r="E21" s="94">
        <f t="shared" ca="1" si="15"/>
        <v>462</v>
      </c>
      <c r="F21" s="94">
        <f ca="1">ROUND(VLOOKUP(F$3,費率表彙總!$Y$15:$Z$65,2,FALSE)*$B21*$A$2,0)*E$1</f>
        <v>268</v>
      </c>
      <c r="G21" s="94">
        <f ca="1">IF(ISNA(G$3),0,ROUND(INDEX(旅遊不便費率!$B$5:$AE$184,$A21,G$3)*$A$3,0))</f>
        <v>0</v>
      </c>
      <c r="H21" s="94">
        <f ca="1">IF(ISNA(H$3),0,ROUND(INDEX(旅遊不便費率!$B$5:$AE$184,$A21,H$3)*$A$3,0))</f>
        <v>0</v>
      </c>
      <c r="I21" s="94">
        <f ca="1">IF(ISNA(I$3),0,ROUND(INDEX(旅遊不便費率!$B$5:$AE$184,$A21,I$3)*$A$3,0))</f>
        <v>0</v>
      </c>
      <c r="J21" s="95">
        <f t="shared" ca="1" si="0"/>
        <v>730</v>
      </c>
      <c r="K21" s="93">
        <f ca="1">ROUND(VLOOKUP(K$3,費率表彙總!$W$16:$X$116,2,FALSE)*$B21*$A$2,0)*M$1</f>
        <v>462</v>
      </c>
      <c r="L21" s="94">
        <f ca="1">+ROUND(VLOOKUP(K$3,費率表彙總!$W$16:$X$116,2,FALSE)*$B21*$A$2,0)*M$1</f>
        <v>462</v>
      </c>
      <c r="M21" s="94">
        <f t="shared" ca="1" si="16"/>
        <v>462</v>
      </c>
      <c r="N21" s="94">
        <f ca="1">ROUND(VLOOKUP(N$3,費率表彙總!$Y$15:$Z$65,2,FALSE)*$B21*$A$2,0)*M$1</f>
        <v>0</v>
      </c>
      <c r="O21" s="94">
        <f ca="1">IF(ISNA(O$3),0,ROUND(INDEX(旅遊不便費率!$B$5:$AE$184,$A21,O$3)*$A$3,0))</f>
        <v>0</v>
      </c>
      <c r="P21" s="94">
        <f ca="1">IF(ISNA(P$3),0,ROUND(INDEX(旅遊不便費率!$B$5:$AE$184,$A21,P$3)*$A$3,0))</f>
        <v>0</v>
      </c>
      <c r="Q21" s="94">
        <f ca="1">IF(ISNA(Q$3),0,ROUND(INDEX(旅遊不便費率!$B$5:$AE$184,$A21,Q$3)*$A$3,0))</f>
        <v>0</v>
      </c>
      <c r="R21" s="95">
        <f t="shared" ca="1" si="1"/>
        <v>462</v>
      </c>
      <c r="S21" s="93">
        <f ca="1">ROUND(VLOOKUP(S$3,費率表彙總!$W$16:$X$116,2,FALSE)*$B21*$A$2,0)*U$1</f>
        <v>880</v>
      </c>
      <c r="T21" s="94">
        <f ca="1">+ROUND(VLOOKUP(S$3,費率表彙總!$W$16:$X$116,2,FALSE)*$B21*$A$2,0)*U$1</f>
        <v>880</v>
      </c>
      <c r="U21" s="94">
        <f t="shared" ca="1" si="17"/>
        <v>880</v>
      </c>
      <c r="V21" s="94">
        <f ca="1">ROUND(VLOOKUP(V$3,費率表彙總!$Y$15:$Z$65,2,FALSE)*$B21*$A$2,0)*U$1</f>
        <v>514</v>
      </c>
      <c r="W21" s="94">
        <f ca="1">IF(ISNA(W$3),0,ROUND(INDEX(旅遊不便費率!$B$5:$AE$184,$A21,W$3)*$A$3,0))</f>
        <v>0</v>
      </c>
      <c r="X21" s="94">
        <f ca="1">IF(ISNA(X$3),0,ROUND(INDEX(旅遊不便費率!$B$5:$AE$184,$A21,X$3)*$A$3,0))</f>
        <v>0</v>
      </c>
      <c r="Y21" s="94">
        <f ca="1">IF(ISNA(Y$3),0,ROUND(INDEX(旅遊不便費率!$B$5:$AE$184,$A21,Y$3)*$A$3,0))</f>
        <v>0</v>
      </c>
      <c r="Z21" s="95">
        <f t="shared" ca="1" si="2"/>
        <v>1394</v>
      </c>
      <c r="AA21" s="93">
        <f ca="1">ROUND(VLOOKUP(AA$3,費率表彙總!$W$16:$X$116,2,FALSE)*$B21*$A$2,0)*AC$1</f>
        <v>880</v>
      </c>
      <c r="AB21" s="94">
        <f ca="1">+ROUND(VLOOKUP(AA$3,費率表彙總!$W$16:$X$116,2,FALSE)*$B21*$A$2,0)*AC$1</f>
        <v>880</v>
      </c>
      <c r="AC21" s="94">
        <f t="shared" ca="1" si="18"/>
        <v>880</v>
      </c>
      <c r="AD21" s="94">
        <f ca="1">ROUND(VLOOKUP(AD$3,費率表彙總!$Y$15:$Z$65,2,FALSE)*$B21*$A$2,0)*AC$1</f>
        <v>268</v>
      </c>
      <c r="AE21" s="94">
        <f ca="1">IF(ISNA(AE$3),0,ROUND(INDEX(旅遊不便費率!$B$5:$AE$184,$A21,AE$3)*$A$3,0))</f>
        <v>0</v>
      </c>
      <c r="AF21" s="94">
        <f ca="1">IF(ISNA(AF$3),0,ROUND(INDEX(旅遊不便費率!$B$5:$AE$184,$A21,AF$3)*$A$3,0))</f>
        <v>0</v>
      </c>
      <c r="AG21" s="94">
        <f ca="1">IF(ISNA(AG$3),0,ROUND(INDEX(旅遊不便費率!$B$5:$AE$184,$A21,AG$3)*$A$3,0))</f>
        <v>0</v>
      </c>
      <c r="AH21" s="95">
        <f t="shared" ca="1" si="3"/>
        <v>1148</v>
      </c>
      <c r="AI21" s="93">
        <f ca="1">ROUND(VLOOKUP(AI$3,費率表彙總!$W$16:$X$116,2,FALSE)*$B21*$A$2,0)*AK$1</f>
        <v>880</v>
      </c>
      <c r="AJ21" s="94">
        <f ca="1">+ROUND(VLOOKUP(AI$3,費率表彙總!$W$16:$X$116,2,FALSE)*$B21*$A$2,0)*AK$1</f>
        <v>880</v>
      </c>
      <c r="AK21" s="94">
        <f t="shared" ca="1" si="19"/>
        <v>880</v>
      </c>
      <c r="AL21" s="94">
        <f ca="1">ROUND(VLOOKUP(AL$3,費率表彙總!$Y$15:$Z$65,2,FALSE)*$B21*$A$2,0)*AK$1</f>
        <v>0</v>
      </c>
      <c r="AM21" s="94">
        <f ca="1">IF(ISNA(AM$3),0,ROUND(INDEX(旅遊不便費率!$B$5:$AE$184,$A21,AM$3)*$A$3,0))</f>
        <v>0</v>
      </c>
      <c r="AN21" s="94">
        <f ca="1">IF(ISNA(AN$3),0,ROUND(INDEX(旅遊不便費率!$B$5:$AE$184,$A21,AN$3)*$A$3,0))</f>
        <v>0</v>
      </c>
      <c r="AO21" s="94">
        <f ca="1">IF(ISNA(AO$3),0,ROUND(INDEX(旅遊不便費率!$B$5:$AE$184,$A21,AO$3)*$A$3,0))</f>
        <v>0</v>
      </c>
      <c r="AP21" s="95">
        <f t="shared" ca="1" si="4"/>
        <v>880</v>
      </c>
      <c r="AQ21" s="93">
        <f ca="1">ROUND(VLOOKUP(AQ$3,費率表彙總!$W$16:$X$116,2,FALSE)*$B21*$A$2,0)*AS$1</f>
        <v>231</v>
      </c>
      <c r="AR21" s="94">
        <f ca="1">+ROUND(VLOOKUP(AQ$3,費率表彙總!$W$16:$X$116,2,FALSE)*$B21*$A$2,0)*AS$1</f>
        <v>231</v>
      </c>
      <c r="AS21" s="94">
        <f t="shared" ca="1" si="20"/>
        <v>231</v>
      </c>
      <c r="AT21" s="94">
        <f ca="1">ROUND(VLOOKUP(AT$3,費率表彙總!$Y$15:$Z$65,2,FALSE)*$B21*$A$2,0)*AS$1</f>
        <v>134</v>
      </c>
      <c r="AU21" s="94">
        <f ca="1">IF(ISNA(AU$3),0,ROUND(INDEX(旅遊不便費率!$B$5:$AE$184,$A21,AU$3)*$A$3,0))</f>
        <v>0</v>
      </c>
      <c r="AV21" s="94">
        <f ca="1">IF(ISNA(AV$3),0,ROUND(INDEX(旅遊不便費率!$B$5:$AE$184,$A21,AV$3)*$A$3,0))</f>
        <v>0</v>
      </c>
      <c r="AW21" s="94">
        <f ca="1">IF(ISNA(AW$3),0,ROUND(INDEX(旅遊不便費率!$B$5:$AE$184,$A21,AW$3)*$A$3,0))</f>
        <v>0</v>
      </c>
      <c r="AX21" s="95">
        <f t="shared" ca="1" si="5"/>
        <v>365</v>
      </c>
      <c r="AY21" s="93">
        <f ca="1">ROUND(VLOOKUP(AY$3,費率表彙總!$W$16:$X$116,2,FALSE)*$B21*$A$2,0)*BA$1</f>
        <v>440</v>
      </c>
      <c r="AZ21" s="94">
        <f ca="1">+ROUND(VLOOKUP(AY$3,費率表彙總!$W$16:$X$116,2,FALSE)*$B21*$A$2,0)*BA$1</f>
        <v>440</v>
      </c>
      <c r="BA21" s="94">
        <f t="shared" ca="1" si="21"/>
        <v>440</v>
      </c>
      <c r="BB21" s="94">
        <f ca="1">ROUND(VLOOKUP(BB$3,費率表彙總!$Y$15:$Z$65,2,FALSE)*$B21*$A$2,0)*BA$1</f>
        <v>0</v>
      </c>
      <c r="BC21" s="94">
        <f ca="1">IF(ISNA(BC$3),0,ROUND(INDEX(旅遊不便費率!$B$5:$AE$184,$A21,BC$3)*$A$3,0))</f>
        <v>0</v>
      </c>
      <c r="BD21" s="94">
        <f ca="1">IF(ISNA(BD$3),0,ROUND(INDEX(旅遊不便費率!$B$5:$AE$184,$A21,BD$3)*$A$3,0))</f>
        <v>0</v>
      </c>
      <c r="BE21" s="94">
        <f ca="1">IF(ISNA(BE$3),0,ROUND(INDEX(旅遊不便費率!$B$5:$AE$184,$A21,BE$3)*$A$3,0))</f>
        <v>0</v>
      </c>
      <c r="BF21" s="95">
        <f t="shared" ca="1" si="6"/>
        <v>440</v>
      </c>
      <c r="BG21" s="93">
        <f ca="1">ROUND(VLOOKUP(BG$3,費率表彙總!$W$16:$X$116,2,FALSE)*$B21*$A$2,0)*BI$1</f>
        <v>440</v>
      </c>
      <c r="BH21" s="94">
        <f ca="1">+ROUND(VLOOKUP(BG$3,費率表彙總!$W$16:$X$116,2,FALSE)*$B21*$A$2,0)*BI$1</f>
        <v>440</v>
      </c>
      <c r="BI21" s="94">
        <f t="shared" ca="1" si="22"/>
        <v>440</v>
      </c>
      <c r="BJ21" s="94">
        <f ca="1">ROUND(VLOOKUP(BJ$3,費率表彙總!$Y$15:$Z$65,2,FALSE)*$B21*$A$2,0)*BI$1</f>
        <v>0</v>
      </c>
      <c r="BK21" s="94">
        <f ca="1">IF(ISNA(BK$3),0,ROUND(INDEX(旅遊不便費率!$B$5:$AE$184,$A21,BK$3)*$A$3,0))</f>
        <v>0</v>
      </c>
      <c r="BL21" s="94">
        <f ca="1">IF(ISNA(BL$3),0,ROUND(INDEX(旅遊不便費率!$B$5:$AE$184,$A21,BL$3)*$A$3,0))</f>
        <v>0</v>
      </c>
      <c r="BM21" s="94">
        <f ca="1">IF(ISNA(BM$3),0,ROUND(INDEX(旅遊不便費率!$B$5:$AE$184,$A21,BM$3)*$A$3,0))</f>
        <v>0</v>
      </c>
      <c r="BN21" s="95">
        <f t="shared" ca="1" si="7"/>
        <v>440</v>
      </c>
      <c r="BO21" s="93">
        <f ca="1">ROUND(VLOOKUP(BO$3,費率表彙總!$W$16:$X$116,2,FALSE)*$B21*$A$2,0)*BQ$1</f>
        <v>440</v>
      </c>
      <c r="BP21" s="94">
        <f ca="1">+ROUND(VLOOKUP(BO$3,費率表彙總!$W$16:$X$116,2,FALSE)*$B21*$A$2,0)*BQ$1</f>
        <v>440</v>
      </c>
      <c r="BQ21" s="94">
        <f t="shared" ca="1" si="23"/>
        <v>440</v>
      </c>
      <c r="BR21" s="94">
        <f ca="1">ROUND(VLOOKUP(BR$3,費率表彙總!$Y$15:$Z$65,2,FALSE)*$B21*$A$2,0)*BQ$1</f>
        <v>0</v>
      </c>
      <c r="BS21" s="94">
        <f ca="1">IF(ISNA(BS$3),0,ROUND(INDEX(旅遊不便費率!$B$5:$AE$184,$A21,BS$3)*$A$3,0))</f>
        <v>0</v>
      </c>
      <c r="BT21" s="94">
        <f ca="1">IF(ISNA(BT$3),0,ROUND(INDEX(旅遊不便費率!$B$5:$AE$184,$A21,BT$3)*$A$3,0))</f>
        <v>0</v>
      </c>
      <c r="BU21" s="94">
        <f ca="1">IF(ISNA(BU$3),0,ROUND(INDEX(旅遊不便費率!$B$5:$AE$184,$A21,BU$3)*$A$3,0))</f>
        <v>0</v>
      </c>
      <c r="BV21" s="95">
        <f t="shared" ca="1" si="8"/>
        <v>440</v>
      </c>
      <c r="BW21" s="93">
        <f ca="1">ROUND(VLOOKUP(BW$3,費率表彙總!$W$16:$X$116,2,FALSE)*$B21*$A$2,0)*BY$1</f>
        <v>440</v>
      </c>
      <c r="BX21" s="94">
        <f ca="1">+ROUND(VLOOKUP(BW$3,費率表彙總!$W$16:$X$116,2,FALSE)*$B21*$A$2,0)*BY$1</f>
        <v>440</v>
      </c>
      <c r="BY21" s="94">
        <f t="shared" ca="1" si="24"/>
        <v>440</v>
      </c>
      <c r="BZ21" s="94">
        <f ca="1">ROUND(VLOOKUP(BZ$3,費率表彙總!$Y$15:$Z$65,2,FALSE)*$B21*$A$2,0)*BY$1</f>
        <v>257</v>
      </c>
      <c r="CA21" s="94">
        <f ca="1">IF(ISNA(CA$3),0,ROUND(INDEX(旅遊不便費率!$B$5:$AE$184,$A21,CA$3)*$A$3,0))</f>
        <v>0</v>
      </c>
      <c r="CB21" s="94">
        <f ca="1">IF(ISNA(CB$3),0,ROUND(INDEX(旅遊不便費率!$B$5:$AE$184,$A21,CB$3)*$A$3,0))</f>
        <v>0</v>
      </c>
      <c r="CC21" s="94">
        <f ca="1">IF(ISNA(CC$3),0,ROUND(INDEX(旅遊不便費率!$B$5:$AE$184,$A21,CC$3)*$A$3,0))</f>
        <v>0</v>
      </c>
      <c r="CD21" s="95">
        <f t="shared" ca="1" si="9"/>
        <v>697</v>
      </c>
      <c r="CE21" s="93">
        <f ca="1">ROUND(VLOOKUP(CE$3,費率表彙總!$W$16:$X$116,2,FALSE)*$B21*$A$2,0)*CG$1</f>
        <v>880</v>
      </c>
      <c r="CF21" s="94">
        <f ca="1">+ROUND(VLOOKUP(CE$3,費率表彙總!$W$16:$X$116,2,FALSE)*$B21*$A$2,0)*CG$1</f>
        <v>880</v>
      </c>
      <c r="CG21" s="94">
        <f t="shared" ca="1" si="25"/>
        <v>880</v>
      </c>
      <c r="CH21" s="94">
        <f ca="1">ROUND(VLOOKUP(CH$3,費率表彙總!$Y$15:$Z$65,2,FALSE)*$B21*$A$2,0)*CG$1</f>
        <v>514</v>
      </c>
      <c r="CI21" s="94">
        <f ca="1">IF(ISNA(CI$3),0,ROUND(INDEX(旅遊不便費率!$B$5:$AE$184,$A21,CI$3)*$A$3,0))</f>
        <v>0</v>
      </c>
      <c r="CJ21" s="94">
        <f ca="1">IF(ISNA(CJ$3),0,ROUND(INDEX(旅遊不便費率!$B$5:$AE$184,$A21,CJ$3)*$A$3,0))</f>
        <v>0</v>
      </c>
      <c r="CK21" s="94">
        <f ca="1">IF(ISNA(CK$3),0,ROUND(INDEX(旅遊不便費率!$B$5:$AE$184,$A21,CK$3)*$A$3,0))</f>
        <v>0</v>
      </c>
      <c r="CL21" s="95">
        <f t="shared" ca="1" si="10"/>
        <v>1394</v>
      </c>
      <c r="CM21" s="93">
        <f ca="1">ROUND(VLOOKUP(CM$3,費率表彙總!$W$16:$X$116,2,FALSE)*$B21*$A$2,0)*CO$1</f>
        <v>462</v>
      </c>
      <c r="CN21" s="94">
        <f ca="1">+ROUND(VLOOKUP(CM$3,費率表彙總!$W$16:$X$116,2,FALSE)*$B21*$A$2,0)*CO$1</f>
        <v>462</v>
      </c>
      <c r="CO21" s="94">
        <f t="shared" ca="1" si="26"/>
        <v>462</v>
      </c>
      <c r="CP21" s="94">
        <f ca="1">ROUND(VLOOKUP(CP$3,費率表彙總!$Y$15:$Z$65,2,FALSE)*$B21*$A$2,0)*CO$1</f>
        <v>268</v>
      </c>
      <c r="CQ21" s="94">
        <f ca="1">IF(ISNA(CQ$3),0,ROUND(INDEX(旅遊不便費率!$B$5:$AE$184,$A21,CQ$3)*$A$3,0))</f>
        <v>0</v>
      </c>
      <c r="CR21" s="94">
        <f ca="1">IF(ISNA(CR$3),0,ROUND(INDEX(旅遊不便費率!$B$5:$AE$184,$A21,CR$3)*$A$3,0))</f>
        <v>0</v>
      </c>
      <c r="CS21" s="94">
        <f ca="1">IF(ISNA(CS$3),0,ROUND(INDEX(旅遊不便費率!$B$5:$AE$184,$A21,CS$3)*$A$3,0))</f>
        <v>0</v>
      </c>
      <c r="CT21" s="95">
        <f t="shared" ca="1" si="11"/>
        <v>730</v>
      </c>
      <c r="CU21" s="93">
        <f ca="1">ROUND(VLOOKUP(CU$3,費率表彙總!$W$16:$X$116,2,FALSE)*$B21*$A$2,0)*CW$1</f>
        <v>462</v>
      </c>
      <c r="CV21" s="94">
        <f ca="1">+ROUND(VLOOKUP(CU$3,費率表彙總!$W$16:$X$116,2,FALSE)*$B21*$A$2,0)*CW$1</f>
        <v>462</v>
      </c>
      <c r="CW21" s="94">
        <f t="shared" ca="1" si="27"/>
        <v>462</v>
      </c>
      <c r="CX21" s="94">
        <f ca="1">ROUND(VLOOKUP(CX$3,費率表彙總!$Y$15:$Z$65,2,FALSE)*$B21*$A$2,0)*CW$1</f>
        <v>268</v>
      </c>
      <c r="CY21" s="94">
        <f ca="1">IF(ISNA(CY$3),0,ROUND(INDEX(旅遊不便費率!$B$5:$AE$184,$A21,CY$3)*$A$3,0))</f>
        <v>0</v>
      </c>
      <c r="CZ21" s="94">
        <f ca="1">IF(ISNA(CZ$3),0,ROUND(INDEX(旅遊不便費率!$B$5:$AE$184,$A21,CZ$3)*$A$3,0))</f>
        <v>0</v>
      </c>
      <c r="DA21" s="94">
        <f ca="1">IF(ISNA(DA$3),0,ROUND(INDEX(旅遊不便費率!$B$5:$AE$184,$A21,DA$3)*$A$3,0))</f>
        <v>0</v>
      </c>
      <c r="DB21" s="95">
        <f t="shared" ca="1" si="12"/>
        <v>730</v>
      </c>
      <c r="DC21" s="93">
        <f ca="1">ROUND(VLOOKUP(DC$3,費率表彙總!$W$16:$X$116,2,FALSE)*$B21*$A$2,0)*DE$1</f>
        <v>462</v>
      </c>
      <c r="DD21" s="94">
        <f ca="1">+ROUND(VLOOKUP(DC$3,費率表彙總!$W$16:$X$116,2,FALSE)*$B21*$A$2,0)*DE$1</f>
        <v>462</v>
      </c>
      <c r="DE21" s="94">
        <f t="shared" ca="1" si="28"/>
        <v>462</v>
      </c>
      <c r="DF21" s="94">
        <f ca="1">ROUND(VLOOKUP(DF$3,費率表彙總!$Y$15:$Z$65,2,FALSE)*$B21*$A$2,0)*DE$1</f>
        <v>268</v>
      </c>
      <c r="DG21" s="94">
        <f ca="1">IF(ISNA(DG$3),0,ROUND(INDEX(旅遊不便費率!$B$5:$AE$184,$A21,DG$3)*$A$3,0))</f>
        <v>0</v>
      </c>
      <c r="DH21" s="94">
        <f ca="1">IF(ISNA(DH$3),0,ROUND(INDEX(旅遊不便費率!$B$5:$AE$184,$A21,DH$3)*$A$3,0))</f>
        <v>0</v>
      </c>
      <c r="DI21" s="94">
        <f ca="1">IF(ISNA(DI$3),0,ROUND(INDEX(旅遊不便費率!$B$5:$AE$184,$A21,DI$3)*$A$3,0))</f>
        <v>0</v>
      </c>
      <c r="DJ21" s="95">
        <f t="shared" ca="1" si="13"/>
        <v>730</v>
      </c>
      <c r="DK21" s="93">
        <f ca="1">ROUND(VLOOKUP(DK$3,費率表彙總!$W$16:$X$116,2,FALSE)*$B21*$A$2,0)*DM$1</f>
        <v>880</v>
      </c>
      <c r="DL21" s="94">
        <f ca="1">+ROUND(VLOOKUP(DK$3,費率表彙總!$W$16:$X$116,2,FALSE)*$B21*$A$2,0)*DM$1</f>
        <v>880</v>
      </c>
      <c r="DM21" s="94">
        <f t="shared" ca="1" si="29"/>
        <v>880</v>
      </c>
      <c r="DN21" s="94">
        <f ca="1">ROUND(VLOOKUP(DN$3,費率表彙總!$Y$15:$Z$65,2,FALSE)*$B21*$A$2,0)*DM$1</f>
        <v>514</v>
      </c>
      <c r="DO21" s="94">
        <f ca="1">IF(ISNA(DO$3),0,ROUND(INDEX(旅遊不便費率!$B$5:$AE$184,$A21,DO$3)*$A$3,0))</f>
        <v>0</v>
      </c>
      <c r="DP21" s="94">
        <f ca="1">IF(ISNA(DP$3),0,ROUND(INDEX(旅遊不便費率!$B$5:$AE$184,$A21,DP$3)*$A$3,0))</f>
        <v>0</v>
      </c>
      <c r="DQ21" s="94">
        <f ca="1">IF(ISNA(DQ$3),0,ROUND(INDEX(旅遊不便費率!$B$5:$AE$184,$A21,DQ$3)*$A$3,0))</f>
        <v>0</v>
      </c>
      <c r="DR21" s="95">
        <f t="shared" ca="1" si="14"/>
        <v>1394</v>
      </c>
    </row>
    <row r="22" spans="1:122">
      <c r="A22" s="83">
        <f>+旅綜險簡易版費率表!A29</f>
        <v>18</v>
      </c>
      <c r="B22" s="104">
        <f>VLOOKUP(A22,費率表彙總!$A$4:$B$183,2,FALSE)</f>
        <v>0.29199999999999998</v>
      </c>
      <c r="C22" s="93">
        <f ca="1">ROUND(VLOOKUP(C$3,費率表彙總!$W$16:$X$116,2,FALSE)*$B22*$A$2,0)*E$1</f>
        <v>478</v>
      </c>
      <c r="D22" s="94">
        <f ca="1">+ROUND(VLOOKUP(C$3,費率表彙總!$W$16:$X$116,2,FALSE)*$B22*$A$2,0)*E$1</f>
        <v>478</v>
      </c>
      <c r="E22" s="94">
        <f t="shared" ca="1" si="15"/>
        <v>478</v>
      </c>
      <c r="F22" s="94">
        <f ca="1">ROUND(VLOOKUP(F$3,費率表彙總!$Y$15:$Z$65,2,FALSE)*$B22*$A$2,0)*E$1</f>
        <v>278</v>
      </c>
      <c r="G22" s="94">
        <f ca="1">IF(ISNA(G$3),0,ROUND(INDEX(旅遊不便費率!$B$5:$AE$184,$A22,G$3)*$A$3,0))</f>
        <v>0</v>
      </c>
      <c r="H22" s="94">
        <f ca="1">IF(ISNA(H$3),0,ROUND(INDEX(旅遊不便費率!$B$5:$AE$184,$A22,H$3)*$A$3,0))</f>
        <v>0</v>
      </c>
      <c r="I22" s="94">
        <f ca="1">IF(ISNA(I$3),0,ROUND(INDEX(旅遊不便費率!$B$5:$AE$184,$A22,I$3)*$A$3,0))</f>
        <v>0</v>
      </c>
      <c r="J22" s="95">
        <f t="shared" ca="1" si="0"/>
        <v>756</v>
      </c>
      <c r="K22" s="93">
        <f ca="1">ROUND(VLOOKUP(K$3,費率表彙總!$W$16:$X$116,2,FALSE)*$B22*$A$2,0)*M$1</f>
        <v>478</v>
      </c>
      <c r="L22" s="94">
        <f ca="1">+ROUND(VLOOKUP(K$3,費率表彙總!$W$16:$X$116,2,FALSE)*$B22*$A$2,0)*M$1</f>
        <v>478</v>
      </c>
      <c r="M22" s="94">
        <f t="shared" ca="1" si="16"/>
        <v>478</v>
      </c>
      <c r="N22" s="94">
        <f ca="1">ROUND(VLOOKUP(N$3,費率表彙總!$Y$15:$Z$65,2,FALSE)*$B22*$A$2,0)*M$1</f>
        <v>0</v>
      </c>
      <c r="O22" s="94">
        <f ca="1">IF(ISNA(O$3),0,ROUND(INDEX(旅遊不便費率!$B$5:$AE$184,$A22,O$3)*$A$3,0))</f>
        <v>0</v>
      </c>
      <c r="P22" s="94">
        <f ca="1">IF(ISNA(P$3),0,ROUND(INDEX(旅遊不便費率!$B$5:$AE$184,$A22,P$3)*$A$3,0))</f>
        <v>0</v>
      </c>
      <c r="Q22" s="94">
        <f ca="1">IF(ISNA(Q$3),0,ROUND(INDEX(旅遊不便費率!$B$5:$AE$184,$A22,Q$3)*$A$3,0))</f>
        <v>0</v>
      </c>
      <c r="R22" s="95">
        <f t="shared" ca="1" si="1"/>
        <v>478</v>
      </c>
      <c r="S22" s="93">
        <f ca="1">ROUND(VLOOKUP(S$3,費率表彙總!$W$16:$X$116,2,FALSE)*$B22*$A$2,0)*U$1</f>
        <v>910</v>
      </c>
      <c r="T22" s="94">
        <f ca="1">+ROUND(VLOOKUP(S$3,費率表彙總!$W$16:$X$116,2,FALSE)*$B22*$A$2,0)*U$1</f>
        <v>910</v>
      </c>
      <c r="U22" s="94">
        <f t="shared" ca="1" si="17"/>
        <v>910</v>
      </c>
      <c r="V22" s="94">
        <f ca="1">ROUND(VLOOKUP(V$3,費率表彙總!$Y$15:$Z$65,2,FALSE)*$B22*$A$2,0)*U$1</f>
        <v>532</v>
      </c>
      <c r="W22" s="94">
        <f ca="1">IF(ISNA(W$3),0,ROUND(INDEX(旅遊不便費率!$B$5:$AE$184,$A22,W$3)*$A$3,0))</f>
        <v>0</v>
      </c>
      <c r="X22" s="94">
        <f ca="1">IF(ISNA(X$3),0,ROUND(INDEX(旅遊不便費率!$B$5:$AE$184,$A22,X$3)*$A$3,0))</f>
        <v>0</v>
      </c>
      <c r="Y22" s="94">
        <f ca="1">IF(ISNA(Y$3),0,ROUND(INDEX(旅遊不便費率!$B$5:$AE$184,$A22,Y$3)*$A$3,0))</f>
        <v>0</v>
      </c>
      <c r="Z22" s="95">
        <f t="shared" ca="1" si="2"/>
        <v>1442</v>
      </c>
      <c r="AA22" s="93">
        <f ca="1">ROUND(VLOOKUP(AA$3,費率表彙總!$W$16:$X$116,2,FALSE)*$B22*$A$2,0)*AC$1</f>
        <v>910</v>
      </c>
      <c r="AB22" s="94">
        <f ca="1">+ROUND(VLOOKUP(AA$3,費率表彙總!$W$16:$X$116,2,FALSE)*$B22*$A$2,0)*AC$1</f>
        <v>910</v>
      </c>
      <c r="AC22" s="94">
        <f t="shared" ca="1" si="18"/>
        <v>910</v>
      </c>
      <c r="AD22" s="94">
        <f ca="1">ROUND(VLOOKUP(AD$3,費率表彙總!$Y$15:$Z$65,2,FALSE)*$B22*$A$2,0)*AC$1</f>
        <v>278</v>
      </c>
      <c r="AE22" s="94">
        <f ca="1">IF(ISNA(AE$3),0,ROUND(INDEX(旅遊不便費率!$B$5:$AE$184,$A22,AE$3)*$A$3,0))</f>
        <v>0</v>
      </c>
      <c r="AF22" s="94">
        <f ca="1">IF(ISNA(AF$3),0,ROUND(INDEX(旅遊不便費率!$B$5:$AE$184,$A22,AF$3)*$A$3,0))</f>
        <v>0</v>
      </c>
      <c r="AG22" s="94">
        <f ca="1">IF(ISNA(AG$3),0,ROUND(INDEX(旅遊不便費率!$B$5:$AE$184,$A22,AG$3)*$A$3,0))</f>
        <v>0</v>
      </c>
      <c r="AH22" s="95">
        <f t="shared" ca="1" si="3"/>
        <v>1188</v>
      </c>
      <c r="AI22" s="93">
        <f ca="1">ROUND(VLOOKUP(AI$3,費率表彙總!$W$16:$X$116,2,FALSE)*$B22*$A$2,0)*AK$1</f>
        <v>910</v>
      </c>
      <c r="AJ22" s="94">
        <f ca="1">+ROUND(VLOOKUP(AI$3,費率表彙總!$W$16:$X$116,2,FALSE)*$B22*$A$2,0)*AK$1</f>
        <v>910</v>
      </c>
      <c r="AK22" s="94">
        <f t="shared" ca="1" si="19"/>
        <v>910</v>
      </c>
      <c r="AL22" s="94">
        <f ca="1">ROUND(VLOOKUP(AL$3,費率表彙總!$Y$15:$Z$65,2,FALSE)*$B22*$A$2,0)*AK$1</f>
        <v>0</v>
      </c>
      <c r="AM22" s="94">
        <f ca="1">IF(ISNA(AM$3),0,ROUND(INDEX(旅遊不便費率!$B$5:$AE$184,$A22,AM$3)*$A$3,0))</f>
        <v>0</v>
      </c>
      <c r="AN22" s="94">
        <f ca="1">IF(ISNA(AN$3),0,ROUND(INDEX(旅遊不便費率!$B$5:$AE$184,$A22,AN$3)*$A$3,0))</f>
        <v>0</v>
      </c>
      <c r="AO22" s="94">
        <f ca="1">IF(ISNA(AO$3),0,ROUND(INDEX(旅遊不便費率!$B$5:$AE$184,$A22,AO$3)*$A$3,0))</f>
        <v>0</v>
      </c>
      <c r="AP22" s="95">
        <f t="shared" ca="1" si="4"/>
        <v>910</v>
      </c>
      <c r="AQ22" s="93">
        <f ca="1">ROUND(VLOOKUP(AQ$3,費率表彙總!$W$16:$X$116,2,FALSE)*$B22*$A$2,0)*AS$1</f>
        <v>239</v>
      </c>
      <c r="AR22" s="94">
        <f ca="1">+ROUND(VLOOKUP(AQ$3,費率表彙總!$W$16:$X$116,2,FALSE)*$B22*$A$2,0)*AS$1</f>
        <v>239</v>
      </c>
      <c r="AS22" s="94">
        <f t="shared" ca="1" si="20"/>
        <v>239</v>
      </c>
      <c r="AT22" s="94">
        <f ca="1">ROUND(VLOOKUP(AT$3,費率表彙總!$Y$15:$Z$65,2,FALSE)*$B22*$A$2,0)*AS$1</f>
        <v>139</v>
      </c>
      <c r="AU22" s="94">
        <f ca="1">IF(ISNA(AU$3),0,ROUND(INDEX(旅遊不便費率!$B$5:$AE$184,$A22,AU$3)*$A$3,0))</f>
        <v>0</v>
      </c>
      <c r="AV22" s="94">
        <f ca="1">IF(ISNA(AV$3),0,ROUND(INDEX(旅遊不便費率!$B$5:$AE$184,$A22,AV$3)*$A$3,0))</f>
        <v>0</v>
      </c>
      <c r="AW22" s="94">
        <f ca="1">IF(ISNA(AW$3),0,ROUND(INDEX(旅遊不便費率!$B$5:$AE$184,$A22,AW$3)*$A$3,0))</f>
        <v>0</v>
      </c>
      <c r="AX22" s="95">
        <f t="shared" ca="1" si="5"/>
        <v>378</v>
      </c>
      <c r="AY22" s="93">
        <f ca="1">ROUND(VLOOKUP(AY$3,費率表彙總!$W$16:$X$116,2,FALSE)*$B22*$A$2,0)*BA$1</f>
        <v>455</v>
      </c>
      <c r="AZ22" s="94">
        <f ca="1">+ROUND(VLOOKUP(AY$3,費率表彙總!$W$16:$X$116,2,FALSE)*$B22*$A$2,0)*BA$1</f>
        <v>455</v>
      </c>
      <c r="BA22" s="94">
        <f t="shared" ca="1" si="21"/>
        <v>455</v>
      </c>
      <c r="BB22" s="94">
        <f ca="1">ROUND(VLOOKUP(BB$3,費率表彙總!$Y$15:$Z$65,2,FALSE)*$B22*$A$2,0)*BA$1</f>
        <v>0</v>
      </c>
      <c r="BC22" s="94">
        <f ca="1">IF(ISNA(BC$3),0,ROUND(INDEX(旅遊不便費率!$B$5:$AE$184,$A22,BC$3)*$A$3,0))</f>
        <v>0</v>
      </c>
      <c r="BD22" s="94">
        <f ca="1">IF(ISNA(BD$3),0,ROUND(INDEX(旅遊不便費率!$B$5:$AE$184,$A22,BD$3)*$A$3,0))</f>
        <v>0</v>
      </c>
      <c r="BE22" s="94">
        <f ca="1">IF(ISNA(BE$3),0,ROUND(INDEX(旅遊不便費率!$B$5:$AE$184,$A22,BE$3)*$A$3,0))</f>
        <v>0</v>
      </c>
      <c r="BF22" s="95">
        <f t="shared" ca="1" si="6"/>
        <v>455</v>
      </c>
      <c r="BG22" s="93">
        <f ca="1">ROUND(VLOOKUP(BG$3,費率表彙總!$W$16:$X$116,2,FALSE)*$B22*$A$2,0)*BI$1</f>
        <v>455</v>
      </c>
      <c r="BH22" s="94">
        <f ca="1">+ROUND(VLOOKUP(BG$3,費率表彙總!$W$16:$X$116,2,FALSE)*$B22*$A$2,0)*BI$1</f>
        <v>455</v>
      </c>
      <c r="BI22" s="94">
        <f t="shared" ca="1" si="22"/>
        <v>455</v>
      </c>
      <c r="BJ22" s="94">
        <f ca="1">ROUND(VLOOKUP(BJ$3,費率表彙總!$Y$15:$Z$65,2,FALSE)*$B22*$A$2,0)*BI$1</f>
        <v>0</v>
      </c>
      <c r="BK22" s="94">
        <f ca="1">IF(ISNA(BK$3),0,ROUND(INDEX(旅遊不便費率!$B$5:$AE$184,$A22,BK$3)*$A$3,0))</f>
        <v>0</v>
      </c>
      <c r="BL22" s="94">
        <f ca="1">IF(ISNA(BL$3),0,ROUND(INDEX(旅遊不便費率!$B$5:$AE$184,$A22,BL$3)*$A$3,0))</f>
        <v>0</v>
      </c>
      <c r="BM22" s="94">
        <f ca="1">IF(ISNA(BM$3),0,ROUND(INDEX(旅遊不便費率!$B$5:$AE$184,$A22,BM$3)*$A$3,0))</f>
        <v>0</v>
      </c>
      <c r="BN22" s="95">
        <f t="shared" ca="1" si="7"/>
        <v>455</v>
      </c>
      <c r="BO22" s="93">
        <f ca="1">ROUND(VLOOKUP(BO$3,費率表彙總!$W$16:$X$116,2,FALSE)*$B22*$A$2,0)*BQ$1</f>
        <v>455</v>
      </c>
      <c r="BP22" s="94">
        <f ca="1">+ROUND(VLOOKUP(BO$3,費率表彙總!$W$16:$X$116,2,FALSE)*$B22*$A$2,0)*BQ$1</f>
        <v>455</v>
      </c>
      <c r="BQ22" s="94">
        <f t="shared" ca="1" si="23"/>
        <v>455</v>
      </c>
      <c r="BR22" s="94">
        <f ca="1">ROUND(VLOOKUP(BR$3,費率表彙總!$Y$15:$Z$65,2,FALSE)*$B22*$A$2,0)*BQ$1</f>
        <v>0</v>
      </c>
      <c r="BS22" s="94">
        <f ca="1">IF(ISNA(BS$3),0,ROUND(INDEX(旅遊不便費率!$B$5:$AE$184,$A22,BS$3)*$A$3,0))</f>
        <v>0</v>
      </c>
      <c r="BT22" s="94">
        <f ca="1">IF(ISNA(BT$3),0,ROUND(INDEX(旅遊不便費率!$B$5:$AE$184,$A22,BT$3)*$A$3,0))</f>
        <v>0</v>
      </c>
      <c r="BU22" s="94">
        <f ca="1">IF(ISNA(BU$3),0,ROUND(INDEX(旅遊不便費率!$B$5:$AE$184,$A22,BU$3)*$A$3,0))</f>
        <v>0</v>
      </c>
      <c r="BV22" s="95">
        <f t="shared" ca="1" si="8"/>
        <v>455</v>
      </c>
      <c r="BW22" s="93">
        <f ca="1">ROUND(VLOOKUP(BW$3,費率表彙總!$W$16:$X$116,2,FALSE)*$B22*$A$2,0)*BY$1</f>
        <v>455</v>
      </c>
      <c r="BX22" s="94">
        <f ca="1">+ROUND(VLOOKUP(BW$3,費率表彙總!$W$16:$X$116,2,FALSE)*$B22*$A$2,0)*BY$1</f>
        <v>455</v>
      </c>
      <c r="BY22" s="94">
        <f t="shared" ca="1" si="24"/>
        <v>455</v>
      </c>
      <c r="BZ22" s="94">
        <f ca="1">ROUND(VLOOKUP(BZ$3,費率表彙總!$Y$15:$Z$65,2,FALSE)*$B22*$A$2,0)*BY$1</f>
        <v>266</v>
      </c>
      <c r="CA22" s="94">
        <f ca="1">IF(ISNA(CA$3),0,ROUND(INDEX(旅遊不便費率!$B$5:$AE$184,$A22,CA$3)*$A$3,0))</f>
        <v>0</v>
      </c>
      <c r="CB22" s="94">
        <f ca="1">IF(ISNA(CB$3),0,ROUND(INDEX(旅遊不便費率!$B$5:$AE$184,$A22,CB$3)*$A$3,0))</f>
        <v>0</v>
      </c>
      <c r="CC22" s="94">
        <f ca="1">IF(ISNA(CC$3),0,ROUND(INDEX(旅遊不便費率!$B$5:$AE$184,$A22,CC$3)*$A$3,0))</f>
        <v>0</v>
      </c>
      <c r="CD22" s="95">
        <f t="shared" ca="1" si="9"/>
        <v>721</v>
      </c>
      <c r="CE22" s="93">
        <f ca="1">ROUND(VLOOKUP(CE$3,費率表彙總!$W$16:$X$116,2,FALSE)*$B22*$A$2,0)*CG$1</f>
        <v>910</v>
      </c>
      <c r="CF22" s="94">
        <f ca="1">+ROUND(VLOOKUP(CE$3,費率表彙總!$W$16:$X$116,2,FALSE)*$B22*$A$2,0)*CG$1</f>
        <v>910</v>
      </c>
      <c r="CG22" s="94">
        <f t="shared" ca="1" si="25"/>
        <v>910</v>
      </c>
      <c r="CH22" s="94">
        <f ca="1">ROUND(VLOOKUP(CH$3,費率表彙總!$Y$15:$Z$65,2,FALSE)*$B22*$A$2,0)*CG$1</f>
        <v>532</v>
      </c>
      <c r="CI22" s="94">
        <f ca="1">IF(ISNA(CI$3),0,ROUND(INDEX(旅遊不便費率!$B$5:$AE$184,$A22,CI$3)*$A$3,0))</f>
        <v>0</v>
      </c>
      <c r="CJ22" s="94">
        <f ca="1">IF(ISNA(CJ$3),0,ROUND(INDEX(旅遊不便費率!$B$5:$AE$184,$A22,CJ$3)*$A$3,0))</f>
        <v>0</v>
      </c>
      <c r="CK22" s="94">
        <f ca="1">IF(ISNA(CK$3),0,ROUND(INDEX(旅遊不便費率!$B$5:$AE$184,$A22,CK$3)*$A$3,0))</f>
        <v>0</v>
      </c>
      <c r="CL22" s="95">
        <f t="shared" ca="1" si="10"/>
        <v>1442</v>
      </c>
      <c r="CM22" s="93">
        <f ca="1">ROUND(VLOOKUP(CM$3,費率表彙總!$W$16:$X$116,2,FALSE)*$B22*$A$2,0)*CO$1</f>
        <v>478</v>
      </c>
      <c r="CN22" s="94">
        <f ca="1">+ROUND(VLOOKUP(CM$3,費率表彙總!$W$16:$X$116,2,FALSE)*$B22*$A$2,0)*CO$1</f>
        <v>478</v>
      </c>
      <c r="CO22" s="94">
        <f t="shared" ca="1" si="26"/>
        <v>478</v>
      </c>
      <c r="CP22" s="94">
        <f ca="1">ROUND(VLOOKUP(CP$3,費率表彙總!$Y$15:$Z$65,2,FALSE)*$B22*$A$2,0)*CO$1</f>
        <v>278</v>
      </c>
      <c r="CQ22" s="94">
        <f ca="1">IF(ISNA(CQ$3),0,ROUND(INDEX(旅遊不便費率!$B$5:$AE$184,$A22,CQ$3)*$A$3,0))</f>
        <v>0</v>
      </c>
      <c r="CR22" s="94">
        <f ca="1">IF(ISNA(CR$3),0,ROUND(INDEX(旅遊不便費率!$B$5:$AE$184,$A22,CR$3)*$A$3,0))</f>
        <v>0</v>
      </c>
      <c r="CS22" s="94">
        <f ca="1">IF(ISNA(CS$3),0,ROUND(INDEX(旅遊不便費率!$B$5:$AE$184,$A22,CS$3)*$A$3,0))</f>
        <v>0</v>
      </c>
      <c r="CT22" s="95">
        <f t="shared" ca="1" si="11"/>
        <v>756</v>
      </c>
      <c r="CU22" s="93">
        <f ca="1">ROUND(VLOOKUP(CU$3,費率表彙總!$W$16:$X$116,2,FALSE)*$B22*$A$2,0)*CW$1</f>
        <v>478</v>
      </c>
      <c r="CV22" s="94">
        <f ca="1">+ROUND(VLOOKUP(CU$3,費率表彙總!$W$16:$X$116,2,FALSE)*$B22*$A$2,0)*CW$1</f>
        <v>478</v>
      </c>
      <c r="CW22" s="94">
        <f t="shared" ca="1" si="27"/>
        <v>478</v>
      </c>
      <c r="CX22" s="94">
        <f ca="1">ROUND(VLOOKUP(CX$3,費率表彙總!$Y$15:$Z$65,2,FALSE)*$B22*$A$2,0)*CW$1</f>
        <v>278</v>
      </c>
      <c r="CY22" s="94">
        <f ca="1">IF(ISNA(CY$3),0,ROUND(INDEX(旅遊不便費率!$B$5:$AE$184,$A22,CY$3)*$A$3,0))</f>
        <v>0</v>
      </c>
      <c r="CZ22" s="94">
        <f ca="1">IF(ISNA(CZ$3),0,ROUND(INDEX(旅遊不便費率!$B$5:$AE$184,$A22,CZ$3)*$A$3,0))</f>
        <v>0</v>
      </c>
      <c r="DA22" s="94">
        <f ca="1">IF(ISNA(DA$3),0,ROUND(INDEX(旅遊不便費率!$B$5:$AE$184,$A22,DA$3)*$A$3,0))</f>
        <v>0</v>
      </c>
      <c r="DB22" s="95">
        <f t="shared" ca="1" si="12"/>
        <v>756</v>
      </c>
      <c r="DC22" s="93">
        <f ca="1">ROUND(VLOOKUP(DC$3,費率表彙總!$W$16:$X$116,2,FALSE)*$B22*$A$2,0)*DE$1</f>
        <v>478</v>
      </c>
      <c r="DD22" s="94">
        <f ca="1">+ROUND(VLOOKUP(DC$3,費率表彙總!$W$16:$X$116,2,FALSE)*$B22*$A$2,0)*DE$1</f>
        <v>478</v>
      </c>
      <c r="DE22" s="94">
        <f t="shared" ca="1" si="28"/>
        <v>478</v>
      </c>
      <c r="DF22" s="94">
        <f ca="1">ROUND(VLOOKUP(DF$3,費率表彙總!$Y$15:$Z$65,2,FALSE)*$B22*$A$2,0)*DE$1</f>
        <v>278</v>
      </c>
      <c r="DG22" s="94">
        <f ca="1">IF(ISNA(DG$3),0,ROUND(INDEX(旅遊不便費率!$B$5:$AE$184,$A22,DG$3)*$A$3,0))</f>
        <v>0</v>
      </c>
      <c r="DH22" s="94">
        <f ca="1">IF(ISNA(DH$3),0,ROUND(INDEX(旅遊不便費率!$B$5:$AE$184,$A22,DH$3)*$A$3,0))</f>
        <v>0</v>
      </c>
      <c r="DI22" s="94">
        <f ca="1">IF(ISNA(DI$3),0,ROUND(INDEX(旅遊不便費率!$B$5:$AE$184,$A22,DI$3)*$A$3,0))</f>
        <v>0</v>
      </c>
      <c r="DJ22" s="95">
        <f t="shared" ca="1" si="13"/>
        <v>756</v>
      </c>
      <c r="DK22" s="93">
        <f ca="1">ROUND(VLOOKUP(DK$3,費率表彙總!$W$16:$X$116,2,FALSE)*$B22*$A$2,0)*DM$1</f>
        <v>910</v>
      </c>
      <c r="DL22" s="94">
        <f ca="1">+ROUND(VLOOKUP(DK$3,費率表彙總!$W$16:$X$116,2,FALSE)*$B22*$A$2,0)*DM$1</f>
        <v>910</v>
      </c>
      <c r="DM22" s="94">
        <f t="shared" ca="1" si="29"/>
        <v>910</v>
      </c>
      <c r="DN22" s="94">
        <f ca="1">ROUND(VLOOKUP(DN$3,費率表彙總!$Y$15:$Z$65,2,FALSE)*$B22*$A$2,0)*DM$1</f>
        <v>532</v>
      </c>
      <c r="DO22" s="94">
        <f ca="1">IF(ISNA(DO$3),0,ROUND(INDEX(旅遊不便費率!$B$5:$AE$184,$A22,DO$3)*$A$3,0))</f>
        <v>0</v>
      </c>
      <c r="DP22" s="94">
        <f ca="1">IF(ISNA(DP$3),0,ROUND(INDEX(旅遊不便費率!$B$5:$AE$184,$A22,DP$3)*$A$3,0))</f>
        <v>0</v>
      </c>
      <c r="DQ22" s="94">
        <f ca="1">IF(ISNA(DQ$3),0,ROUND(INDEX(旅遊不便費率!$B$5:$AE$184,$A22,DQ$3)*$A$3,0))</f>
        <v>0</v>
      </c>
      <c r="DR22" s="95">
        <f t="shared" ca="1" si="14"/>
        <v>1442</v>
      </c>
    </row>
    <row r="23" spans="1:122">
      <c r="A23" s="83">
        <f>+旅綜險簡易版費率表!A30</f>
        <v>19</v>
      </c>
      <c r="B23" s="104">
        <f>VLOOKUP(A23,費率表彙總!$A$4:$B$183,2,FALSE)</f>
        <v>0.30099999999999999</v>
      </c>
      <c r="C23" s="93">
        <f ca="1">ROUND(VLOOKUP(C$3,費率表彙總!$W$16:$X$116,2,FALSE)*$B23*$A$2,0)*E$1</f>
        <v>494</v>
      </c>
      <c r="D23" s="94">
        <f ca="1">+ROUND(VLOOKUP(C$3,費率表彙總!$W$16:$X$116,2,FALSE)*$B23*$A$2,0)*E$1</f>
        <v>494</v>
      </c>
      <c r="E23" s="94">
        <f t="shared" ca="1" si="15"/>
        <v>494</v>
      </c>
      <c r="F23" s="94">
        <f ca="1">ROUND(VLOOKUP(F$3,費率表彙總!$Y$15:$Z$65,2,FALSE)*$B23*$A$2,0)*E$1</f>
        <v>286</v>
      </c>
      <c r="G23" s="94">
        <f ca="1">IF(ISNA(G$3),0,ROUND(INDEX(旅遊不便費率!$B$5:$AE$184,$A23,G$3)*$A$3,0))</f>
        <v>0</v>
      </c>
      <c r="H23" s="94">
        <f ca="1">IF(ISNA(H$3),0,ROUND(INDEX(旅遊不便費率!$B$5:$AE$184,$A23,H$3)*$A$3,0))</f>
        <v>0</v>
      </c>
      <c r="I23" s="94">
        <f ca="1">IF(ISNA(I$3),0,ROUND(INDEX(旅遊不便費率!$B$5:$AE$184,$A23,I$3)*$A$3,0))</f>
        <v>0</v>
      </c>
      <c r="J23" s="95">
        <f t="shared" ca="1" si="0"/>
        <v>780</v>
      </c>
      <c r="K23" s="93">
        <f ca="1">ROUND(VLOOKUP(K$3,費率表彙總!$W$16:$X$116,2,FALSE)*$B23*$A$2,0)*M$1</f>
        <v>494</v>
      </c>
      <c r="L23" s="94">
        <f ca="1">+ROUND(VLOOKUP(K$3,費率表彙總!$W$16:$X$116,2,FALSE)*$B23*$A$2,0)*M$1</f>
        <v>494</v>
      </c>
      <c r="M23" s="94">
        <f t="shared" ca="1" si="16"/>
        <v>494</v>
      </c>
      <c r="N23" s="94">
        <f ca="1">ROUND(VLOOKUP(N$3,費率表彙總!$Y$15:$Z$65,2,FALSE)*$B23*$A$2,0)*M$1</f>
        <v>0</v>
      </c>
      <c r="O23" s="94">
        <f ca="1">IF(ISNA(O$3),0,ROUND(INDEX(旅遊不便費率!$B$5:$AE$184,$A23,O$3)*$A$3,0))</f>
        <v>0</v>
      </c>
      <c r="P23" s="94">
        <f ca="1">IF(ISNA(P$3),0,ROUND(INDEX(旅遊不便費率!$B$5:$AE$184,$A23,P$3)*$A$3,0))</f>
        <v>0</v>
      </c>
      <c r="Q23" s="94">
        <f ca="1">IF(ISNA(Q$3),0,ROUND(INDEX(旅遊不便費率!$B$5:$AE$184,$A23,Q$3)*$A$3,0))</f>
        <v>0</v>
      </c>
      <c r="R23" s="95">
        <f t="shared" ca="1" si="1"/>
        <v>494</v>
      </c>
      <c r="S23" s="93">
        <f ca="1">ROUND(VLOOKUP(S$3,費率表彙總!$W$16:$X$116,2,FALSE)*$B23*$A$2,0)*U$1</f>
        <v>938</v>
      </c>
      <c r="T23" s="94">
        <f ca="1">+ROUND(VLOOKUP(S$3,費率表彙總!$W$16:$X$116,2,FALSE)*$B23*$A$2,0)*U$1</f>
        <v>938</v>
      </c>
      <c r="U23" s="94">
        <f t="shared" ca="1" si="17"/>
        <v>938</v>
      </c>
      <c r="V23" s="94">
        <f ca="1">ROUND(VLOOKUP(V$3,費率表彙總!$Y$15:$Z$65,2,FALSE)*$B23*$A$2,0)*U$1</f>
        <v>548</v>
      </c>
      <c r="W23" s="94">
        <f ca="1">IF(ISNA(W$3),0,ROUND(INDEX(旅遊不便費率!$B$5:$AE$184,$A23,W$3)*$A$3,0))</f>
        <v>0</v>
      </c>
      <c r="X23" s="94">
        <f ca="1">IF(ISNA(X$3),0,ROUND(INDEX(旅遊不便費率!$B$5:$AE$184,$A23,X$3)*$A$3,0))</f>
        <v>0</v>
      </c>
      <c r="Y23" s="94">
        <f ca="1">IF(ISNA(Y$3),0,ROUND(INDEX(旅遊不便費率!$B$5:$AE$184,$A23,Y$3)*$A$3,0))</f>
        <v>0</v>
      </c>
      <c r="Z23" s="95">
        <f t="shared" ca="1" si="2"/>
        <v>1486</v>
      </c>
      <c r="AA23" s="93">
        <f ca="1">ROUND(VLOOKUP(AA$3,費率表彙總!$W$16:$X$116,2,FALSE)*$B23*$A$2,0)*AC$1</f>
        <v>938</v>
      </c>
      <c r="AB23" s="94">
        <f ca="1">+ROUND(VLOOKUP(AA$3,費率表彙總!$W$16:$X$116,2,FALSE)*$B23*$A$2,0)*AC$1</f>
        <v>938</v>
      </c>
      <c r="AC23" s="94">
        <f t="shared" ca="1" si="18"/>
        <v>938</v>
      </c>
      <c r="AD23" s="94">
        <f ca="1">ROUND(VLOOKUP(AD$3,費率表彙總!$Y$15:$Z$65,2,FALSE)*$B23*$A$2,0)*AC$1</f>
        <v>286</v>
      </c>
      <c r="AE23" s="94">
        <f ca="1">IF(ISNA(AE$3),0,ROUND(INDEX(旅遊不便費率!$B$5:$AE$184,$A23,AE$3)*$A$3,0))</f>
        <v>0</v>
      </c>
      <c r="AF23" s="94">
        <f ca="1">IF(ISNA(AF$3),0,ROUND(INDEX(旅遊不便費率!$B$5:$AE$184,$A23,AF$3)*$A$3,0))</f>
        <v>0</v>
      </c>
      <c r="AG23" s="94">
        <f ca="1">IF(ISNA(AG$3),0,ROUND(INDEX(旅遊不便費率!$B$5:$AE$184,$A23,AG$3)*$A$3,0))</f>
        <v>0</v>
      </c>
      <c r="AH23" s="95">
        <f t="shared" ca="1" si="3"/>
        <v>1224</v>
      </c>
      <c r="AI23" s="93">
        <f ca="1">ROUND(VLOOKUP(AI$3,費率表彙總!$W$16:$X$116,2,FALSE)*$B23*$A$2,0)*AK$1</f>
        <v>938</v>
      </c>
      <c r="AJ23" s="94">
        <f ca="1">+ROUND(VLOOKUP(AI$3,費率表彙總!$W$16:$X$116,2,FALSE)*$B23*$A$2,0)*AK$1</f>
        <v>938</v>
      </c>
      <c r="AK23" s="94">
        <f t="shared" ca="1" si="19"/>
        <v>938</v>
      </c>
      <c r="AL23" s="94">
        <f ca="1">ROUND(VLOOKUP(AL$3,費率表彙總!$Y$15:$Z$65,2,FALSE)*$B23*$A$2,0)*AK$1</f>
        <v>0</v>
      </c>
      <c r="AM23" s="94">
        <f ca="1">IF(ISNA(AM$3),0,ROUND(INDEX(旅遊不便費率!$B$5:$AE$184,$A23,AM$3)*$A$3,0))</f>
        <v>0</v>
      </c>
      <c r="AN23" s="94">
        <f ca="1">IF(ISNA(AN$3),0,ROUND(INDEX(旅遊不便費率!$B$5:$AE$184,$A23,AN$3)*$A$3,0))</f>
        <v>0</v>
      </c>
      <c r="AO23" s="94">
        <f ca="1">IF(ISNA(AO$3),0,ROUND(INDEX(旅遊不便費率!$B$5:$AE$184,$A23,AO$3)*$A$3,0))</f>
        <v>0</v>
      </c>
      <c r="AP23" s="95">
        <f t="shared" ca="1" si="4"/>
        <v>938</v>
      </c>
      <c r="AQ23" s="93">
        <f ca="1">ROUND(VLOOKUP(AQ$3,費率表彙總!$W$16:$X$116,2,FALSE)*$B23*$A$2,0)*AS$1</f>
        <v>247</v>
      </c>
      <c r="AR23" s="94">
        <f ca="1">+ROUND(VLOOKUP(AQ$3,費率表彙總!$W$16:$X$116,2,FALSE)*$B23*$A$2,0)*AS$1</f>
        <v>247</v>
      </c>
      <c r="AS23" s="94">
        <f t="shared" ca="1" si="20"/>
        <v>247</v>
      </c>
      <c r="AT23" s="94">
        <f ca="1">ROUND(VLOOKUP(AT$3,費率表彙總!$Y$15:$Z$65,2,FALSE)*$B23*$A$2,0)*AS$1</f>
        <v>143</v>
      </c>
      <c r="AU23" s="94">
        <f ca="1">IF(ISNA(AU$3),0,ROUND(INDEX(旅遊不便費率!$B$5:$AE$184,$A23,AU$3)*$A$3,0))</f>
        <v>0</v>
      </c>
      <c r="AV23" s="94">
        <f ca="1">IF(ISNA(AV$3),0,ROUND(INDEX(旅遊不便費率!$B$5:$AE$184,$A23,AV$3)*$A$3,0))</f>
        <v>0</v>
      </c>
      <c r="AW23" s="94">
        <f ca="1">IF(ISNA(AW$3),0,ROUND(INDEX(旅遊不便費率!$B$5:$AE$184,$A23,AW$3)*$A$3,0))</f>
        <v>0</v>
      </c>
      <c r="AX23" s="95">
        <f t="shared" ca="1" si="5"/>
        <v>390</v>
      </c>
      <c r="AY23" s="93">
        <f ca="1">ROUND(VLOOKUP(AY$3,費率表彙總!$W$16:$X$116,2,FALSE)*$B23*$A$2,0)*BA$1</f>
        <v>469</v>
      </c>
      <c r="AZ23" s="94">
        <f ca="1">+ROUND(VLOOKUP(AY$3,費率表彙總!$W$16:$X$116,2,FALSE)*$B23*$A$2,0)*BA$1</f>
        <v>469</v>
      </c>
      <c r="BA23" s="94">
        <f t="shared" ca="1" si="21"/>
        <v>469</v>
      </c>
      <c r="BB23" s="94">
        <f ca="1">ROUND(VLOOKUP(BB$3,費率表彙總!$Y$15:$Z$65,2,FALSE)*$B23*$A$2,0)*BA$1</f>
        <v>0</v>
      </c>
      <c r="BC23" s="94">
        <f ca="1">IF(ISNA(BC$3),0,ROUND(INDEX(旅遊不便費率!$B$5:$AE$184,$A23,BC$3)*$A$3,0))</f>
        <v>0</v>
      </c>
      <c r="BD23" s="94">
        <f ca="1">IF(ISNA(BD$3),0,ROUND(INDEX(旅遊不便費率!$B$5:$AE$184,$A23,BD$3)*$A$3,0))</f>
        <v>0</v>
      </c>
      <c r="BE23" s="94">
        <f ca="1">IF(ISNA(BE$3),0,ROUND(INDEX(旅遊不便費率!$B$5:$AE$184,$A23,BE$3)*$A$3,0))</f>
        <v>0</v>
      </c>
      <c r="BF23" s="95">
        <f t="shared" ca="1" si="6"/>
        <v>469</v>
      </c>
      <c r="BG23" s="93">
        <f ca="1">ROUND(VLOOKUP(BG$3,費率表彙總!$W$16:$X$116,2,FALSE)*$B23*$A$2,0)*BI$1</f>
        <v>469</v>
      </c>
      <c r="BH23" s="94">
        <f ca="1">+ROUND(VLOOKUP(BG$3,費率表彙總!$W$16:$X$116,2,FALSE)*$B23*$A$2,0)*BI$1</f>
        <v>469</v>
      </c>
      <c r="BI23" s="94">
        <f t="shared" ca="1" si="22"/>
        <v>469</v>
      </c>
      <c r="BJ23" s="94">
        <f ca="1">ROUND(VLOOKUP(BJ$3,費率表彙總!$Y$15:$Z$65,2,FALSE)*$B23*$A$2,0)*BI$1</f>
        <v>0</v>
      </c>
      <c r="BK23" s="94">
        <f ca="1">IF(ISNA(BK$3),0,ROUND(INDEX(旅遊不便費率!$B$5:$AE$184,$A23,BK$3)*$A$3,0))</f>
        <v>0</v>
      </c>
      <c r="BL23" s="94">
        <f ca="1">IF(ISNA(BL$3),0,ROUND(INDEX(旅遊不便費率!$B$5:$AE$184,$A23,BL$3)*$A$3,0))</f>
        <v>0</v>
      </c>
      <c r="BM23" s="94">
        <f ca="1">IF(ISNA(BM$3),0,ROUND(INDEX(旅遊不便費率!$B$5:$AE$184,$A23,BM$3)*$A$3,0))</f>
        <v>0</v>
      </c>
      <c r="BN23" s="95">
        <f t="shared" ca="1" si="7"/>
        <v>469</v>
      </c>
      <c r="BO23" s="93">
        <f ca="1">ROUND(VLOOKUP(BO$3,費率表彙總!$W$16:$X$116,2,FALSE)*$B23*$A$2,0)*BQ$1</f>
        <v>469</v>
      </c>
      <c r="BP23" s="94">
        <f ca="1">+ROUND(VLOOKUP(BO$3,費率表彙總!$W$16:$X$116,2,FALSE)*$B23*$A$2,0)*BQ$1</f>
        <v>469</v>
      </c>
      <c r="BQ23" s="94">
        <f t="shared" ca="1" si="23"/>
        <v>469</v>
      </c>
      <c r="BR23" s="94">
        <f ca="1">ROUND(VLOOKUP(BR$3,費率表彙總!$Y$15:$Z$65,2,FALSE)*$B23*$A$2,0)*BQ$1</f>
        <v>0</v>
      </c>
      <c r="BS23" s="94">
        <f ca="1">IF(ISNA(BS$3),0,ROUND(INDEX(旅遊不便費率!$B$5:$AE$184,$A23,BS$3)*$A$3,0))</f>
        <v>0</v>
      </c>
      <c r="BT23" s="94">
        <f ca="1">IF(ISNA(BT$3),0,ROUND(INDEX(旅遊不便費率!$B$5:$AE$184,$A23,BT$3)*$A$3,0))</f>
        <v>0</v>
      </c>
      <c r="BU23" s="94">
        <f ca="1">IF(ISNA(BU$3),0,ROUND(INDEX(旅遊不便費率!$B$5:$AE$184,$A23,BU$3)*$A$3,0))</f>
        <v>0</v>
      </c>
      <c r="BV23" s="95">
        <f t="shared" ca="1" si="8"/>
        <v>469</v>
      </c>
      <c r="BW23" s="93">
        <f ca="1">ROUND(VLOOKUP(BW$3,費率表彙總!$W$16:$X$116,2,FALSE)*$B23*$A$2,0)*BY$1</f>
        <v>469</v>
      </c>
      <c r="BX23" s="94">
        <f ca="1">+ROUND(VLOOKUP(BW$3,費率表彙總!$W$16:$X$116,2,FALSE)*$B23*$A$2,0)*BY$1</f>
        <v>469</v>
      </c>
      <c r="BY23" s="94">
        <f t="shared" ca="1" si="24"/>
        <v>469</v>
      </c>
      <c r="BZ23" s="94">
        <f ca="1">ROUND(VLOOKUP(BZ$3,費率表彙總!$Y$15:$Z$65,2,FALSE)*$B23*$A$2,0)*BY$1</f>
        <v>274</v>
      </c>
      <c r="CA23" s="94">
        <f ca="1">IF(ISNA(CA$3),0,ROUND(INDEX(旅遊不便費率!$B$5:$AE$184,$A23,CA$3)*$A$3,0))</f>
        <v>0</v>
      </c>
      <c r="CB23" s="94">
        <f ca="1">IF(ISNA(CB$3),0,ROUND(INDEX(旅遊不便費率!$B$5:$AE$184,$A23,CB$3)*$A$3,0))</f>
        <v>0</v>
      </c>
      <c r="CC23" s="94">
        <f ca="1">IF(ISNA(CC$3),0,ROUND(INDEX(旅遊不便費率!$B$5:$AE$184,$A23,CC$3)*$A$3,0))</f>
        <v>0</v>
      </c>
      <c r="CD23" s="95">
        <f t="shared" ca="1" si="9"/>
        <v>743</v>
      </c>
      <c r="CE23" s="93">
        <f ca="1">ROUND(VLOOKUP(CE$3,費率表彙總!$W$16:$X$116,2,FALSE)*$B23*$A$2,0)*CG$1</f>
        <v>938</v>
      </c>
      <c r="CF23" s="94">
        <f ca="1">+ROUND(VLOOKUP(CE$3,費率表彙總!$W$16:$X$116,2,FALSE)*$B23*$A$2,0)*CG$1</f>
        <v>938</v>
      </c>
      <c r="CG23" s="94">
        <f t="shared" ca="1" si="25"/>
        <v>938</v>
      </c>
      <c r="CH23" s="94">
        <f ca="1">ROUND(VLOOKUP(CH$3,費率表彙總!$Y$15:$Z$65,2,FALSE)*$B23*$A$2,0)*CG$1</f>
        <v>548</v>
      </c>
      <c r="CI23" s="94">
        <f ca="1">IF(ISNA(CI$3),0,ROUND(INDEX(旅遊不便費率!$B$5:$AE$184,$A23,CI$3)*$A$3,0))</f>
        <v>0</v>
      </c>
      <c r="CJ23" s="94">
        <f ca="1">IF(ISNA(CJ$3),0,ROUND(INDEX(旅遊不便費率!$B$5:$AE$184,$A23,CJ$3)*$A$3,0))</f>
        <v>0</v>
      </c>
      <c r="CK23" s="94">
        <f ca="1">IF(ISNA(CK$3),0,ROUND(INDEX(旅遊不便費率!$B$5:$AE$184,$A23,CK$3)*$A$3,0))</f>
        <v>0</v>
      </c>
      <c r="CL23" s="95">
        <f t="shared" ca="1" si="10"/>
        <v>1486</v>
      </c>
      <c r="CM23" s="93">
        <f ca="1">ROUND(VLOOKUP(CM$3,費率表彙總!$W$16:$X$116,2,FALSE)*$B23*$A$2,0)*CO$1</f>
        <v>494</v>
      </c>
      <c r="CN23" s="94">
        <f ca="1">+ROUND(VLOOKUP(CM$3,費率表彙總!$W$16:$X$116,2,FALSE)*$B23*$A$2,0)*CO$1</f>
        <v>494</v>
      </c>
      <c r="CO23" s="94">
        <f t="shared" ca="1" si="26"/>
        <v>494</v>
      </c>
      <c r="CP23" s="94">
        <f ca="1">ROUND(VLOOKUP(CP$3,費率表彙總!$Y$15:$Z$65,2,FALSE)*$B23*$A$2,0)*CO$1</f>
        <v>286</v>
      </c>
      <c r="CQ23" s="94">
        <f ca="1">IF(ISNA(CQ$3),0,ROUND(INDEX(旅遊不便費率!$B$5:$AE$184,$A23,CQ$3)*$A$3,0))</f>
        <v>0</v>
      </c>
      <c r="CR23" s="94">
        <f ca="1">IF(ISNA(CR$3),0,ROUND(INDEX(旅遊不便費率!$B$5:$AE$184,$A23,CR$3)*$A$3,0))</f>
        <v>0</v>
      </c>
      <c r="CS23" s="94">
        <f ca="1">IF(ISNA(CS$3),0,ROUND(INDEX(旅遊不便費率!$B$5:$AE$184,$A23,CS$3)*$A$3,0))</f>
        <v>0</v>
      </c>
      <c r="CT23" s="95">
        <f t="shared" ca="1" si="11"/>
        <v>780</v>
      </c>
      <c r="CU23" s="93">
        <f ca="1">ROUND(VLOOKUP(CU$3,費率表彙總!$W$16:$X$116,2,FALSE)*$B23*$A$2,0)*CW$1</f>
        <v>494</v>
      </c>
      <c r="CV23" s="94">
        <f ca="1">+ROUND(VLOOKUP(CU$3,費率表彙總!$W$16:$X$116,2,FALSE)*$B23*$A$2,0)*CW$1</f>
        <v>494</v>
      </c>
      <c r="CW23" s="94">
        <f t="shared" ca="1" si="27"/>
        <v>494</v>
      </c>
      <c r="CX23" s="94">
        <f ca="1">ROUND(VLOOKUP(CX$3,費率表彙總!$Y$15:$Z$65,2,FALSE)*$B23*$A$2,0)*CW$1</f>
        <v>286</v>
      </c>
      <c r="CY23" s="94">
        <f ca="1">IF(ISNA(CY$3),0,ROUND(INDEX(旅遊不便費率!$B$5:$AE$184,$A23,CY$3)*$A$3,0))</f>
        <v>0</v>
      </c>
      <c r="CZ23" s="94">
        <f ca="1">IF(ISNA(CZ$3),0,ROUND(INDEX(旅遊不便費率!$B$5:$AE$184,$A23,CZ$3)*$A$3,0))</f>
        <v>0</v>
      </c>
      <c r="DA23" s="94">
        <f ca="1">IF(ISNA(DA$3),0,ROUND(INDEX(旅遊不便費率!$B$5:$AE$184,$A23,DA$3)*$A$3,0))</f>
        <v>0</v>
      </c>
      <c r="DB23" s="95">
        <f t="shared" ca="1" si="12"/>
        <v>780</v>
      </c>
      <c r="DC23" s="93">
        <f ca="1">ROUND(VLOOKUP(DC$3,費率表彙總!$W$16:$X$116,2,FALSE)*$B23*$A$2,0)*DE$1</f>
        <v>494</v>
      </c>
      <c r="DD23" s="94">
        <f ca="1">+ROUND(VLOOKUP(DC$3,費率表彙總!$W$16:$X$116,2,FALSE)*$B23*$A$2,0)*DE$1</f>
        <v>494</v>
      </c>
      <c r="DE23" s="94">
        <f t="shared" ca="1" si="28"/>
        <v>494</v>
      </c>
      <c r="DF23" s="94">
        <f ca="1">ROUND(VLOOKUP(DF$3,費率表彙總!$Y$15:$Z$65,2,FALSE)*$B23*$A$2,0)*DE$1</f>
        <v>286</v>
      </c>
      <c r="DG23" s="94">
        <f ca="1">IF(ISNA(DG$3),0,ROUND(INDEX(旅遊不便費率!$B$5:$AE$184,$A23,DG$3)*$A$3,0))</f>
        <v>0</v>
      </c>
      <c r="DH23" s="94">
        <f ca="1">IF(ISNA(DH$3),0,ROUND(INDEX(旅遊不便費率!$B$5:$AE$184,$A23,DH$3)*$A$3,0))</f>
        <v>0</v>
      </c>
      <c r="DI23" s="94">
        <f ca="1">IF(ISNA(DI$3),0,ROUND(INDEX(旅遊不便費率!$B$5:$AE$184,$A23,DI$3)*$A$3,0))</f>
        <v>0</v>
      </c>
      <c r="DJ23" s="95">
        <f t="shared" ca="1" si="13"/>
        <v>780</v>
      </c>
      <c r="DK23" s="93">
        <f ca="1">ROUND(VLOOKUP(DK$3,費率表彙總!$W$16:$X$116,2,FALSE)*$B23*$A$2,0)*DM$1</f>
        <v>938</v>
      </c>
      <c r="DL23" s="94">
        <f ca="1">+ROUND(VLOOKUP(DK$3,費率表彙總!$W$16:$X$116,2,FALSE)*$B23*$A$2,0)*DM$1</f>
        <v>938</v>
      </c>
      <c r="DM23" s="94">
        <f t="shared" ca="1" si="29"/>
        <v>938</v>
      </c>
      <c r="DN23" s="94">
        <f ca="1">ROUND(VLOOKUP(DN$3,費率表彙總!$Y$15:$Z$65,2,FALSE)*$B23*$A$2,0)*DM$1</f>
        <v>548</v>
      </c>
      <c r="DO23" s="94">
        <f ca="1">IF(ISNA(DO$3),0,ROUND(INDEX(旅遊不便費率!$B$5:$AE$184,$A23,DO$3)*$A$3,0))</f>
        <v>0</v>
      </c>
      <c r="DP23" s="94">
        <f ca="1">IF(ISNA(DP$3),0,ROUND(INDEX(旅遊不便費率!$B$5:$AE$184,$A23,DP$3)*$A$3,0))</f>
        <v>0</v>
      </c>
      <c r="DQ23" s="94">
        <f ca="1">IF(ISNA(DQ$3),0,ROUND(INDEX(旅遊不便費率!$B$5:$AE$184,$A23,DQ$3)*$A$3,0))</f>
        <v>0</v>
      </c>
      <c r="DR23" s="95">
        <f t="shared" ca="1" si="14"/>
        <v>1486</v>
      </c>
    </row>
    <row r="24" spans="1:122">
      <c r="A24" s="83">
        <f>+旅綜險簡易版費率表!A31</f>
        <v>20</v>
      </c>
      <c r="B24" s="104">
        <f>VLOOKUP(A24,費率表彙總!$A$4:$B$183,2,FALSE)</f>
        <v>0.31</v>
      </c>
      <c r="C24" s="93">
        <f ca="1">ROUND(VLOOKUP(C$3,費率表彙總!$W$16:$X$116,2,FALSE)*$B24*$A$2,0)*E$1</f>
        <v>508</v>
      </c>
      <c r="D24" s="94">
        <f ca="1">+ROUND(VLOOKUP(C$3,費率表彙總!$W$16:$X$116,2,FALSE)*$B24*$A$2,0)*E$1</f>
        <v>508</v>
      </c>
      <c r="E24" s="94">
        <f t="shared" ca="1" si="15"/>
        <v>508</v>
      </c>
      <c r="F24" s="94">
        <f ca="1">ROUND(VLOOKUP(F$3,費率表彙總!$Y$15:$Z$65,2,FALSE)*$B24*$A$2,0)*E$1</f>
        <v>296</v>
      </c>
      <c r="G24" s="94">
        <f ca="1">IF(ISNA(G$3),0,ROUND(INDEX(旅遊不便費率!$B$5:$AE$184,$A24,G$3)*$A$3,0))</f>
        <v>0</v>
      </c>
      <c r="H24" s="94">
        <f ca="1">IF(ISNA(H$3),0,ROUND(INDEX(旅遊不便費率!$B$5:$AE$184,$A24,H$3)*$A$3,0))</f>
        <v>0</v>
      </c>
      <c r="I24" s="94">
        <f ca="1">IF(ISNA(I$3),0,ROUND(INDEX(旅遊不便費率!$B$5:$AE$184,$A24,I$3)*$A$3,0))</f>
        <v>0</v>
      </c>
      <c r="J24" s="95">
        <f t="shared" ca="1" si="0"/>
        <v>804</v>
      </c>
      <c r="K24" s="93">
        <f ca="1">ROUND(VLOOKUP(K$3,費率表彙總!$W$16:$X$116,2,FALSE)*$B24*$A$2,0)*M$1</f>
        <v>508</v>
      </c>
      <c r="L24" s="94">
        <f ca="1">+ROUND(VLOOKUP(K$3,費率表彙總!$W$16:$X$116,2,FALSE)*$B24*$A$2,0)*M$1</f>
        <v>508</v>
      </c>
      <c r="M24" s="94">
        <f t="shared" ca="1" si="16"/>
        <v>508</v>
      </c>
      <c r="N24" s="94">
        <f ca="1">ROUND(VLOOKUP(N$3,費率表彙總!$Y$15:$Z$65,2,FALSE)*$B24*$A$2,0)*M$1</f>
        <v>0</v>
      </c>
      <c r="O24" s="94">
        <f ca="1">IF(ISNA(O$3),0,ROUND(INDEX(旅遊不便費率!$B$5:$AE$184,$A24,O$3)*$A$3,0))</f>
        <v>0</v>
      </c>
      <c r="P24" s="94">
        <f ca="1">IF(ISNA(P$3),0,ROUND(INDEX(旅遊不便費率!$B$5:$AE$184,$A24,P$3)*$A$3,0))</f>
        <v>0</v>
      </c>
      <c r="Q24" s="94">
        <f ca="1">IF(ISNA(Q$3),0,ROUND(INDEX(旅遊不便費率!$B$5:$AE$184,$A24,Q$3)*$A$3,0))</f>
        <v>0</v>
      </c>
      <c r="R24" s="95">
        <f t="shared" ca="1" si="1"/>
        <v>508</v>
      </c>
      <c r="S24" s="93">
        <f ca="1">ROUND(VLOOKUP(S$3,費率表彙總!$W$16:$X$116,2,FALSE)*$B24*$A$2,0)*U$1</f>
        <v>966</v>
      </c>
      <c r="T24" s="94">
        <f ca="1">+ROUND(VLOOKUP(S$3,費率表彙總!$W$16:$X$116,2,FALSE)*$B24*$A$2,0)*U$1</f>
        <v>966</v>
      </c>
      <c r="U24" s="94">
        <f t="shared" ca="1" si="17"/>
        <v>966</v>
      </c>
      <c r="V24" s="94">
        <f ca="1">ROUND(VLOOKUP(V$3,費率表彙總!$Y$15:$Z$65,2,FALSE)*$B24*$A$2,0)*U$1</f>
        <v>564</v>
      </c>
      <c r="W24" s="94">
        <f ca="1">IF(ISNA(W$3),0,ROUND(INDEX(旅遊不便費率!$B$5:$AE$184,$A24,W$3)*$A$3,0))</f>
        <v>0</v>
      </c>
      <c r="X24" s="94">
        <f ca="1">IF(ISNA(X$3),0,ROUND(INDEX(旅遊不便費率!$B$5:$AE$184,$A24,X$3)*$A$3,0))</f>
        <v>0</v>
      </c>
      <c r="Y24" s="94">
        <f ca="1">IF(ISNA(Y$3),0,ROUND(INDEX(旅遊不便費率!$B$5:$AE$184,$A24,Y$3)*$A$3,0))</f>
        <v>0</v>
      </c>
      <c r="Z24" s="95">
        <f t="shared" ca="1" si="2"/>
        <v>1530</v>
      </c>
      <c r="AA24" s="93">
        <f ca="1">ROUND(VLOOKUP(AA$3,費率表彙總!$W$16:$X$116,2,FALSE)*$B24*$A$2,0)*AC$1</f>
        <v>966</v>
      </c>
      <c r="AB24" s="94">
        <f ca="1">+ROUND(VLOOKUP(AA$3,費率表彙總!$W$16:$X$116,2,FALSE)*$B24*$A$2,0)*AC$1</f>
        <v>966</v>
      </c>
      <c r="AC24" s="94">
        <f t="shared" ca="1" si="18"/>
        <v>966</v>
      </c>
      <c r="AD24" s="94">
        <f ca="1">ROUND(VLOOKUP(AD$3,費率表彙總!$Y$15:$Z$65,2,FALSE)*$B24*$A$2,0)*AC$1</f>
        <v>296</v>
      </c>
      <c r="AE24" s="94">
        <f ca="1">IF(ISNA(AE$3),0,ROUND(INDEX(旅遊不便費率!$B$5:$AE$184,$A24,AE$3)*$A$3,0))</f>
        <v>0</v>
      </c>
      <c r="AF24" s="94">
        <f ca="1">IF(ISNA(AF$3),0,ROUND(INDEX(旅遊不便費率!$B$5:$AE$184,$A24,AF$3)*$A$3,0))</f>
        <v>0</v>
      </c>
      <c r="AG24" s="94">
        <f ca="1">IF(ISNA(AG$3),0,ROUND(INDEX(旅遊不便費率!$B$5:$AE$184,$A24,AG$3)*$A$3,0))</f>
        <v>0</v>
      </c>
      <c r="AH24" s="95">
        <f t="shared" ca="1" si="3"/>
        <v>1262</v>
      </c>
      <c r="AI24" s="93">
        <f ca="1">ROUND(VLOOKUP(AI$3,費率表彙總!$W$16:$X$116,2,FALSE)*$B24*$A$2,0)*AK$1</f>
        <v>966</v>
      </c>
      <c r="AJ24" s="94">
        <f ca="1">+ROUND(VLOOKUP(AI$3,費率表彙總!$W$16:$X$116,2,FALSE)*$B24*$A$2,0)*AK$1</f>
        <v>966</v>
      </c>
      <c r="AK24" s="94">
        <f t="shared" ca="1" si="19"/>
        <v>966</v>
      </c>
      <c r="AL24" s="94">
        <f ca="1">ROUND(VLOOKUP(AL$3,費率表彙總!$Y$15:$Z$65,2,FALSE)*$B24*$A$2,0)*AK$1</f>
        <v>0</v>
      </c>
      <c r="AM24" s="94">
        <f ca="1">IF(ISNA(AM$3),0,ROUND(INDEX(旅遊不便費率!$B$5:$AE$184,$A24,AM$3)*$A$3,0))</f>
        <v>0</v>
      </c>
      <c r="AN24" s="94">
        <f ca="1">IF(ISNA(AN$3),0,ROUND(INDEX(旅遊不便費率!$B$5:$AE$184,$A24,AN$3)*$A$3,0))</f>
        <v>0</v>
      </c>
      <c r="AO24" s="94">
        <f ca="1">IF(ISNA(AO$3),0,ROUND(INDEX(旅遊不便費率!$B$5:$AE$184,$A24,AO$3)*$A$3,0))</f>
        <v>0</v>
      </c>
      <c r="AP24" s="95">
        <f t="shared" ca="1" si="4"/>
        <v>966</v>
      </c>
      <c r="AQ24" s="93">
        <f ca="1">ROUND(VLOOKUP(AQ$3,費率表彙總!$W$16:$X$116,2,FALSE)*$B24*$A$2,0)*AS$1</f>
        <v>254</v>
      </c>
      <c r="AR24" s="94">
        <f ca="1">+ROUND(VLOOKUP(AQ$3,費率表彙總!$W$16:$X$116,2,FALSE)*$B24*$A$2,0)*AS$1</f>
        <v>254</v>
      </c>
      <c r="AS24" s="94">
        <f t="shared" ca="1" si="20"/>
        <v>254</v>
      </c>
      <c r="AT24" s="94">
        <f ca="1">ROUND(VLOOKUP(AT$3,費率表彙總!$Y$15:$Z$65,2,FALSE)*$B24*$A$2,0)*AS$1</f>
        <v>148</v>
      </c>
      <c r="AU24" s="94">
        <f ca="1">IF(ISNA(AU$3),0,ROUND(INDEX(旅遊不便費率!$B$5:$AE$184,$A24,AU$3)*$A$3,0))</f>
        <v>0</v>
      </c>
      <c r="AV24" s="94">
        <f ca="1">IF(ISNA(AV$3),0,ROUND(INDEX(旅遊不便費率!$B$5:$AE$184,$A24,AV$3)*$A$3,0))</f>
        <v>0</v>
      </c>
      <c r="AW24" s="94">
        <f ca="1">IF(ISNA(AW$3),0,ROUND(INDEX(旅遊不便費率!$B$5:$AE$184,$A24,AW$3)*$A$3,0))</f>
        <v>0</v>
      </c>
      <c r="AX24" s="95">
        <f t="shared" ca="1" si="5"/>
        <v>402</v>
      </c>
      <c r="AY24" s="93">
        <f ca="1">ROUND(VLOOKUP(AY$3,費率表彙總!$W$16:$X$116,2,FALSE)*$B24*$A$2,0)*BA$1</f>
        <v>483</v>
      </c>
      <c r="AZ24" s="94">
        <f ca="1">+ROUND(VLOOKUP(AY$3,費率表彙總!$W$16:$X$116,2,FALSE)*$B24*$A$2,0)*BA$1</f>
        <v>483</v>
      </c>
      <c r="BA24" s="94">
        <f t="shared" ca="1" si="21"/>
        <v>483</v>
      </c>
      <c r="BB24" s="94">
        <f ca="1">ROUND(VLOOKUP(BB$3,費率表彙總!$Y$15:$Z$65,2,FALSE)*$B24*$A$2,0)*BA$1</f>
        <v>0</v>
      </c>
      <c r="BC24" s="94">
        <f ca="1">IF(ISNA(BC$3),0,ROUND(INDEX(旅遊不便費率!$B$5:$AE$184,$A24,BC$3)*$A$3,0))</f>
        <v>0</v>
      </c>
      <c r="BD24" s="94">
        <f ca="1">IF(ISNA(BD$3),0,ROUND(INDEX(旅遊不便費率!$B$5:$AE$184,$A24,BD$3)*$A$3,0))</f>
        <v>0</v>
      </c>
      <c r="BE24" s="94">
        <f ca="1">IF(ISNA(BE$3),0,ROUND(INDEX(旅遊不便費率!$B$5:$AE$184,$A24,BE$3)*$A$3,0))</f>
        <v>0</v>
      </c>
      <c r="BF24" s="95">
        <f t="shared" ca="1" si="6"/>
        <v>483</v>
      </c>
      <c r="BG24" s="93">
        <f ca="1">ROUND(VLOOKUP(BG$3,費率表彙總!$W$16:$X$116,2,FALSE)*$B24*$A$2,0)*BI$1</f>
        <v>483</v>
      </c>
      <c r="BH24" s="94">
        <f ca="1">+ROUND(VLOOKUP(BG$3,費率表彙總!$W$16:$X$116,2,FALSE)*$B24*$A$2,0)*BI$1</f>
        <v>483</v>
      </c>
      <c r="BI24" s="94">
        <f t="shared" ca="1" si="22"/>
        <v>483</v>
      </c>
      <c r="BJ24" s="94">
        <f ca="1">ROUND(VLOOKUP(BJ$3,費率表彙總!$Y$15:$Z$65,2,FALSE)*$B24*$A$2,0)*BI$1</f>
        <v>0</v>
      </c>
      <c r="BK24" s="94">
        <f ca="1">IF(ISNA(BK$3),0,ROUND(INDEX(旅遊不便費率!$B$5:$AE$184,$A24,BK$3)*$A$3,0))</f>
        <v>0</v>
      </c>
      <c r="BL24" s="94">
        <f ca="1">IF(ISNA(BL$3),0,ROUND(INDEX(旅遊不便費率!$B$5:$AE$184,$A24,BL$3)*$A$3,0))</f>
        <v>0</v>
      </c>
      <c r="BM24" s="94">
        <f ca="1">IF(ISNA(BM$3),0,ROUND(INDEX(旅遊不便費率!$B$5:$AE$184,$A24,BM$3)*$A$3,0))</f>
        <v>0</v>
      </c>
      <c r="BN24" s="95">
        <f t="shared" ca="1" si="7"/>
        <v>483</v>
      </c>
      <c r="BO24" s="93">
        <f ca="1">ROUND(VLOOKUP(BO$3,費率表彙總!$W$16:$X$116,2,FALSE)*$B24*$A$2,0)*BQ$1</f>
        <v>483</v>
      </c>
      <c r="BP24" s="94">
        <f ca="1">+ROUND(VLOOKUP(BO$3,費率表彙總!$W$16:$X$116,2,FALSE)*$B24*$A$2,0)*BQ$1</f>
        <v>483</v>
      </c>
      <c r="BQ24" s="94">
        <f t="shared" ca="1" si="23"/>
        <v>483</v>
      </c>
      <c r="BR24" s="94">
        <f ca="1">ROUND(VLOOKUP(BR$3,費率表彙總!$Y$15:$Z$65,2,FALSE)*$B24*$A$2,0)*BQ$1</f>
        <v>0</v>
      </c>
      <c r="BS24" s="94">
        <f ca="1">IF(ISNA(BS$3),0,ROUND(INDEX(旅遊不便費率!$B$5:$AE$184,$A24,BS$3)*$A$3,0))</f>
        <v>0</v>
      </c>
      <c r="BT24" s="94">
        <f ca="1">IF(ISNA(BT$3),0,ROUND(INDEX(旅遊不便費率!$B$5:$AE$184,$A24,BT$3)*$A$3,0))</f>
        <v>0</v>
      </c>
      <c r="BU24" s="94">
        <f ca="1">IF(ISNA(BU$3),0,ROUND(INDEX(旅遊不便費率!$B$5:$AE$184,$A24,BU$3)*$A$3,0))</f>
        <v>0</v>
      </c>
      <c r="BV24" s="95">
        <f t="shared" ca="1" si="8"/>
        <v>483</v>
      </c>
      <c r="BW24" s="93">
        <f ca="1">ROUND(VLOOKUP(BW$3,費率表彙總!$W$16:$X$116,2,FALSE)*$B24*$A$2,0)*BY$1</f>
        <v>483</v>
      </c>
      <c r="BX24" s="94">
        <f ca="1">+ROUND(VLOOKUP(BW$3,費率表彙總!$W$16:$X$116,2,FALSE)*$B24*$A$2,0)*BY$1</f>
        <v>483</v>
      </c>
      <c r="BY24" s="94">
        <f t="shared" ca="1" si="24"/>
        <v>483</v>
      </c>
      <c r="BZ24" s="94">
        <f ca="1">ROUND(VLOOKUP(BZ$3,費率表彙總!$Y$15:$Z$65,2,FALSE)*$B24*$A$2,0)*BY$1</f>
        <v>282</v>
      </c>
      <c r="CA24" s="94">
        <f ca="1">IF(ISNA(CA$3),0,ROUND(INDEX(旅遊不便費率!$B$5:$AE$184,$A24,CA$3)*$A$3,0))</f>
        <v>0</v>
      </c>
      <c r="CB24" s="94">
        <f ca="1">IF(ISNA(CB$3),0,ROUND(INDEX(旅遊不便費率!$B$5:$AE$184,$A24,CB$3)*$A$3,0))</f>
        <v>0</v>
      </c>
      <c r="CC24" s="94">
        <f ca="1">IF(ISNA(CC$3),0,ROUND(INDEX(旅遊不便費率!$B$5:$AE$184,$A24,CC$3)*$A$3,0))</f>
        <v>0</v>
      </c>
      <c r="CD24" s="95">
        <f t="shared" ca="1" si="9"/>
        <v>765</v>
      </c>
      <c r="CE24" s="93">
        <f ca="1">ROUND(VLOOKUP(CE$3,費率表彙總!$W$16:$X$116,2,FALSE)*$B24*$A$2,0)*CG$1</f>
        <v>966</v>
      </c>
      <c r="CF24" s="94">
        <f ca="1">+ROUND(VLOOKUP(CE$3,費率表彙總!$W$16:$X$116,2,FALSE)*$B24*$A$2,0)*CG$1</f>
        <v>966</v>
      </c>
      <c r="CG24" s="94">
        <f t="shared" ca="1" si="25"/>
        <v>966</v>
      </c>
      <c r="CH24" s="94">
        <f ca="1">ROUND(VLOOKUP(CH$3,費率表彙總!$Y$15:$Z$65,2,FALSE)*$B24*$A$2,0)*CG$1</f>
        <v>564</v>
      </c>
      <c r="CI24" s="94">
        <f ca="1">IF(ISNA(CI$3),0,ROUND(INDEX(旅遊不便費率!$B$5:$AE$184,$A24,CI$3)*$A$3,0))</f>
        <v>0</v>
      </c>
      <c r="CJ24" s="94">
        <f ca="1">IF(ISNA(CJ$3),0,ROUND(INDEX(旅遊不便費率!$B$5:$AE$184,$A24,CJ$3)*$A$3,0))</f>
        <v>0</v>
      </c>
      <c r="CK24" s="94">
        <f ca="1">IF(ISNA(CK$3),0,ROUND(INDEX(旅遊不便費率!$B$5:$AE$184,$A24,CK$3)*$A$3,0))</f>
        <v>0</v>
      </c>
      <c r="CL24" s="95">
        <f t="shared" ca="1" si="10"/>
        <v>1530</v>
      </c>
      <c r="CM24" s="93">
        <f ca="1">ROUND(VLOOKUP(CM$3,費率表彙總!$W$16:$X$116,2,FALSE)*$B24*$A$2,0)*CO$1</f>
        <v>508</v>
      </c>
      <c r="CN24" s="94">
        <f ca="1">+ROUND(VLOOKUP(CM$3,費率表彙總!$W$16:$X$116,2,FALSE)*$B24*$A$2,0)*CO$1</f>
        <v>508</v>
      </c>
      <c r="CO24" s="94">
        <f t="shared" ca="1" si="26"/>
        <v>508</v>
      </c>
      <c r="CP24" s="94">
        <f ca="1">ROUND(VLOOKUP(CP$3,費率表彙總!$Y$15:$Z$65,2,FALSE)*$B24*$A$2,0)*CO$1</f>
        <v>296</v>
      </c>
      <c r="CQ24" s="94">
        <f ca="1">IF(ISNA(CQ$3),0,ROUND(INDEX(旅遊不便費率!$B$5:$AE$184,$A24,CQ$3)*$A$3,0))</f>
        <v>0</v>
      </c>
      <c r="CR24" s="94">
        <f ca="1">IF(ISNA(CR$3),0,ROUND(INDEX(旅遊不便費率!$B$5:$AE$184,$A24,CR$3)*$A$3,0))</f>
        <v>0</v>
      </c>
      <c r="CS24" s="94">
        <f ca="1">IF(ISNA(CS$3),0,ROUND(INDEX(旅遊不便費率!$B$5:$AE$184,$A24,CS$3)*$A$3,0))</f>
        <v>0</v>
      </c>
      <c r="CT24" s="95">
        <f t="shared" ca="1" si="11"/>
        <v>804</v>
      </c>
      <c r="CU24" s="93">
        <f ca="1">ROUND(VLOOKUP(CU$3,費率表彙總!$W$16:$X$116,2,FALSE)*$B24*$A$2,0)*CW$1</f>
        <v>508</v>
      </c>
      <c r="CV24" s="94">
        <f ca="1">+ROUND(VLOOKUP(CU$3,費率表彙總!$W$16:$X$116,2,FALSE)*$B24*$A$2,0)*CW$1</f>
        <v>508</v>
      </c>
      <c r="CW24" s="94">
        <f t="shared" ca="1" si="27"/>
        <v>508</v>
      </c>
      <c r="CX24" s="94">
        <f ca="1">ROUND(VLOOKUP(CX$3,費率表彙總!$Y$15:$Z$65,2,FALSE)*$B24*$A$2,0)*CW$1</f>
        <v>296</v>
      </c>
      <c r="CY24" s="94">
        <f ca="1">IF(ISNA(CY$3),0,ROUND(INDEX(旅遊不便費率!$B$5:$AE$184,$A24,CY$3)*$A$3,0))</f>
        <v>0</v>
      </c>
      <c r="CZ24" s="94">
        <f ca="1">IF(ISNA(CZ$3),0,ROUND(INDEX(旅遊不便費率!$B$5:$AE$184,$A24,CZ$3)*$A$3,0))</f>
        <v>0</v>
      </c>
      <c r="DA24" s="94">
        <f ca="1">IF(ISNA(DA$3),0,ROUND(INDEX(旅遊不便費率!$B$5:$AE$184,$A24,DA$3)*$A$3,0))</f>
        <v>0</v>
      </c>
      <c r="DB24" s="95">
        <f t="shared" ca="1" si="12"/>
        <v>804</v>
      </c>
      <c r="DC24" s="93">
        <f ca="1">ROUND(VLOOKUP(DC$3,費率表彙總!$W$16:$X$116,2,FALSE)*$B24*$A$2,0)*DE$1</f>
        <v>508</v>
      </c>
      <c r="DD24" s="94">
        <f ca="1">+ROUND(VLOOKUP(DC$3,費率表彙總!$W$16:$X$116,2,FALSE)*$B24*$A$2,0)*DE$1</f>
        <v>508</v>
      </c>
      <c r="DE24" s="94">
        <f t="shared" ca="1" si="28"/>
        <v>508</v>
      </c>
      <c r="DF24" s="94">
        <f ca="1">ROUND(VLOOKUP(DF$3,費率表彙總!$Y$15:$Z$65,2,FALSE)*$B24*$A$2,0)*DE$1</f>
        <v>296</v>
      </c>
      <c r="DG24" s="94">
        <f ca="1">IF(ISNA(DG$3),0,ROUND(INDEX(旅遊不便費率!$B$5:$AE$184,$A24,DG$3)*$A$3,0))</f>
        <v>0</v>
      </c>
      <c r="DH24" s="94">
        <f ca="1">IF(ISNA(DH$3),0,ROUND(INDEX(旅遊不便費率!$B$5:$AE$184,$A24,DH$3)*$A$3,0))</f>
        <v>0</v>
      </c>
      <c r="DI24" s="94">
        <f ca="1">IF(ISNA(DI$3),0,ROUND(INDEX(旅遊不便費率!$B$5:$AE$184,$A24,DI$3)*$A$3,0))</f>
        <v>0</v>
      </c>
      <c r="DJ24" s="95">
        <f t="shared" ca="1" si="13"/>
        <v>804</v>
      </c>
      <c r="DK24" s="93">
        <f ca="1">ROUND(VLOOKUP(DK$3,費率表彙總!$W$16:$X$116,2,FALSE)*$B24*$A$2,0)*DM$1</f>
        <v>966</v>
      </c>
      <c r="DL24" s="94">
        <f ca="1">+ROUND(VLOOKUP(DK$3,費率表彙總!$W$16:$X$116,2,FALSE)*$B24*$A$2,0)*DM$1</f>
        <v>966</v>
      </c>
      <c r="DM24" s="94">
        <f t="shared" ca="1" si="29"/>
        <v>966</v>
      </c>
      <c r="DN24" s="94">
        <f ca="1">ROUND(VLOOKUP(DN$3,費率表彙總!$Y$15:$Z$65,2,FALSE)*$B24*$A$2,0)*DM$1</f>
        <v>564</v>
      </c>
      <c r="DO24" s="94">
        <f ca="1">IF(ISNA(DO$3),0,ROUND(INDEX(旅遊不便費率!$B$5:$AE$184,$A24,DO$3)*$A$3,0))</f>
        <v>0</v>
      </c>
      <c r="DP24" s="94">
        <f ca="1">IF(ISNA(DP$3),0,ROUND(INDEX(旅遊不便費率!$B$5:$AE$184,$A24,DP$3)*$A$3,0))</f>
        <v>0</v>
      </c>
      <c r="DQ24" s="94">
        <f ca="1">IF(ISNA(DQ$3),0,ROUND(INDEX(旅遊不便費率!$B$5:$AE$184,$A24,DQ$3)*$A$3,0))</f>
        <v>0</v>
      </c>
      <c r="DR24" s="95">
        <f t="shared" ca="1" si="14"/>
        <v>1530</v>
      </c>
    </row>
    <row r="25" spans="1:122">
      <c r="A25" s="83">
        <f>+旅綜險簡易版費率表!A32</f>
        <v>21</v>
      </c>
      <c r="B25" s="104">
        <f>VLOOKUP(A25,費率表彙總!$A$4:$B$183,2,FALSE)</f>
        <v>0.31900000000000001</v>
      </c>
      <c r="C25" s="93">
        <f ca="1">ROUND(VLOOKUP(C$3,費率表彙總!$W$16:$X$116,2,FALSE)*$B25*$A$2,0)*E$1</f>
        <v>524</v>
      </c>
      <c r="D25" s="94">
        <f ca="1">+ROUND(VLOOKUP(C$3,費率表彙總!$W$16:$X$116,2,FALSE)*$B25*$A$2,0)*E$1</f>
        <v>524</v>
      </c>
      <c r="E25" s="94">
        <f t="shared" ca="1" si="15"/>
        <v>524</v>
      </c>
      <c r="F25" s="94">
        <f ca="1">ROUND(VLOOKUP(F$3,費率表彙總!$Y$15:$Z$65,2,FALSE)*$B25*$A$2,0)*E$1</f>
        <v>304</v>
      </c>
      <c r="G25" s="94">
        <f ca="1">IF(ISNA(G$3),0,ROUND(INDEX(旅遊不便費率!$B$5:$AE$184,$A25,G$3)*$A$3,0))</f>
        <v>0</v>
      </c>
      <c r="H25" s="94">
        <f ca="1">IF(ISNA(H$3),0,ROUND(INDEX(旅遊不便費率!$B$5:$AE$184,$A25,H$3)*$A$3,0))</f>
        <v>0</v>
      </c>
      <c r="I25" s="94">
        <f ca="1">IF(ISNA(I$3),0,ROUND(INDEX(旅遊不便費率!$B$5:$AE$184,$A25,I$3)*$A$3,0))</f>
        <v>0</v>
      </c>
      <c r="J25" s="95">
        <f t="shared" ca="1" si="0"/>
        <v>828</v>
      </c>
      <c r="K25" s="93">
        <f ca="1">ROUND(VLOOKUP(K$3,費率表彙總!$W$16:$X$116,2,FALSE)*$B25*$A$2,0)*M$1</f>
        <v>524</v>
      </c>
      <c r="L25" s="94">
        <f ca="1">+ROUND(VLOOKUP(K$3,費率表彙總!$W$16:$X$116,2,FALSE)*$B25*$A$2,0)*M$1</f>
        <v>524</v>
      </c>
      <c r="M25" s="94">
        <f t="shared" ca="1" si="16"/>
        <v>524</v>
      </c>
      <c r="N25" s="94">
        <f ca="1">ROUND(VLOOKUP(N$3,費率表彙總!$Y$15:$Z$65,2,FALSE)*$B25*$A$2,0)*M$1</f>
        <v>0</v>
      </c>
      <c r="O25" s="94">
        <f ca="1">IF(ISNA(O$3),0,ROUND(INDEX(旅遊不便費率!$B$5:$AE$184,$A25,O$3)*$A$3,0))</f>
        <v>0</v>
      </c>
      <c r="P25" s="94">
        <f ca="1">IF(ISNA(P$3),0,ROUND(INDEX(旅遊不便費率!$B$5:$AE$184,$A25,P$3)*$A$3,0))</f>
        <v>0</v>
      </c>
      <c r="Q25" s="94">
        <f ca="1">IF(ISNA(Q$3),0,ROUND(INDEX(旅遊不便費率!$B$5:$AE$184,$A25,Q$3)*$A$3,0))</f>
        <v>0</v>
      </c>
      <c r="R25" s="95">
        <f t="shared" ca="1" si="1"/>
        <v>524</v>
      </c>
      <c r="S25" s="93">
        <f ca="1">ROUND(VLOOKUP(S$3,費率表彙總!$W$16:$X$116,2,FALSE)*$B25*$A$2,0)*U$1</f>
        <v>994</v>
      </c>
      <c r="T25" s="94">
        <f ca="1">+ROUND(VLOOKUP(S$3,費率表彙總!$W$16:$X$116,2,FALSE)*$B25*$A$2,0)*U$1</f>
        <v>994</v>
      </c>
      <c r="U25" s="94">
        <f t="shared" ca="1" si="17"/>
        <v>994</v>
      </c>
      <c r="V25" s="94">
        <f ca="1">ROUND(VLOOKUP(V$3,費率表彙總!$Y$15:$Z$65,2,FALSE)*$B25*$A$2,0)*U$1</f>
        <v>582</v>
      </c>
      <c r="W25" s="94">
        <f ca="1">IF(ISNA(W$3),0,ROUND(INDEX(旅遊不便費率!$B$5:$AE$184,$A25,W$3)*$A$3,0))</f>
        <v>0</v>
      </c>
      <c r="X25" s="94">
        <f ca="1">IF(ISNA(X$3),0,ROUND(INDEX(旅遊不便費率!$B$5:$AE$184,$A25,X$3)*$A$3,0))</f>
        <v>0</v>
      </c>
      <c r="Y25" s="94">
        <f ca="1">IF(ISNA(Y$3),0,ROUND(INDEX(旅遊不便費率!$B$5:$AE$184,$A25,Y$3)*$A$3,0))</f>
        <v>0</v>
      </c>
      <c r="Z25" s="95">
        <f t="shared" ca="1" si="2"/>
        <v>1576</v>
      </c>
      <c r="AA25" s="93">
        <f ca="1">ROUND(VLOOKUP(AA$3,費率表彙總!$W$16:$X$116,2,FALSE)*$B25*$A$2,0)*AC$1</f>
        <v>994</v>
      </c>
      <c r="AB25" s="94">
        <f ca="1">+ROUND(VLOOKUP(AA$3,費率表彙總!$W$16:$X$116,2,FALSE)*$B25*$A$2,0)*AC$1</f>
        <v>994</v>
      </c>
      <c r="AC25" s="94">
        <f t="shared" ca="1" si="18"/>
        <v>994</v>
      </c>
      <c r="AD25" s="94">
        <f ca="1">ROUND(VLOOKUP(AD$3,費率表彙總!$Y$15:$Z$65,2,FALSE)*$B25*$A$2,0)*AC$1</f>
        <v>304</v>
      </c>
      <c r="AE25" s="94">
        <f ca="1">IF(ISNA(AE$3),0,ROUND(INDEX(旅遊不便費率!$B$5:$AE$184,$A25,AE$3)*$A$3,0))</f>
        <v>0</v>
      </c>
      <c r="AF25" s="94">
        <f ca="1">IF(ISNA(AF$3),0,ROUND(INDEX(旅遊不便費率!$B$5:$AE$184,$A25,AF$3)*$A$3,0))</f>
        <v>0</v>
      </c>
      <c r="AG25" s="94">
        <f ca="1">IF(ISNA(AG$3),0,ROUND(INDEX(旅遊不便費率!$B$5:$AE$184,$A25,AG$3)*$A$3,0))</f>
        <v>0</v>
      </c>
      <c r="AH25" s="95">
        <f t="shared" ca="1" si="3"/>
        <v>1298</v>
      </c>
      <c r="AI25" s="93">
        <f ca="1">ROUND(VLOOKUP(AI$3,費率表彙總!$W$16:$X$116,2,FALSE)*$B25*$A$2,0)*AK$1</f>
        <v>994</v>
      </c>
      <c r="AJ25" s="94">
        <f ca="1">+ROUND(VLOOKUP(AI$3,費率表彙總!$W$16:$X$116,2,FALSE)*$B25*$A$2,0)*AK$1</f>
        <v>994</v>
      </c>
      <c r="AK25" s="94">
        <f t="shared" ca="1" si="19"/>
        <v>994</v>
      </c>
      <c r="AL25" s="94">
        <f ca="1">ROUND(VLOOKUP(AL$3,費率表彙總!$Y$15:$Z$65,2,FALSE)*$B25*$A$2,0)*AK$1</f>
        <v>0</v>
      </c>
      <c r="AM25" s="94">
        <f ca="1">IF(ISNA(AM$3),0,ROUND(INDEX(旅遊不便費率!$B$5:$AE$184,$A25,AM$3)*$A$3,0))</f>
        <v>0</v>
      </c>
      <c r="AN25" s="94">
        <f ca="1">IF(ISNA(AN$3),0,ROUND(INDEX(旅遊不便費率!$B$5:$AE$184,$A25,AN$3)*$A$3,0))</f>
        <v>0</v>
      </c>
      <c r="AO25" s="94">
        <f ca="1">IF(ISNA(AO$3),0,ROUND(INDEX(旅遊不便費率!$B$5:$AE$184,$A25,AO$3)*$A$3,0))</f>
        <v>0</v>
      </c>
      <c r="AP25" s="95">
        <f t="shared" ca="1" si="4"/>
        <v>994</v>
      </c>
      <c r="AQ25" s="93">
        <f ca="1">ROUND(VLOOKUP(AQ$3,費率表彙總!$W$16:$X$116,2,FALSE)*$B25*$A$2,0)*AS$1</f>
        <v>262</v>
      </c>
      <c r="AR25" s="94">
        <f ca="1">+ROUND(VLOOKUP(AQ$3,費率表彙總!$W$16:$X$116,2,FALSE)*$B25*$A$2,0)*AS$1</f>
        <v>262</v>
      </c>
      <c r="AS25" s="94">
        <f t="shared" ca="1" si="20"/>
        <v>262</v>
      </c>
      <c r="AT25" s="94">
        <f ca="1">ROUND(VLOOKUP(AT$3,費率表彙總!$Y$15:$Z$65,2,FALSE)*$B25*$A$2,0)*AS$1</f>
        <v>152</v>
      </c>
      <c r="AU25" s="94">
        <f ca="1">IF(ISNA(AU$3),0,ROUND(INDEX(旅遊不便費率!$B$5:$AE$184,$A25,AU$3)*$A$3,0))</f>
        <v>0</v>
      </c>
      <c r="AV25" s="94">
        <f ca="1">IF(ISNA(AV$3),0,ROUND(INDEX(旅遊不便費率!$B$5:$AE$184,$A25,AV$3)*$A$3,0))</f>
        <v>0</v>
      </c>
      <c r="AW25" s="94">
        <f ca="1">IF(ISNA(AW$3),0,ROUND(INDEX(旅遊不便費率!$B$5:$AE$184,$A25,AW$3)*$A$3,0))</f>
        <v>0</v>
      </c>
      <c r="AX25" s="95">
        <f t="shared" ca="1" si="5"/>
        <v>414</v>
      </c>
      <c r="AY25" s="93">
        <f ca="1">ROUND(VLOOKUP(AY$3,費率表彙總!$W$16:$X$116,2,FALSE)*$B25*$A$2,0)*BA$1</f>
        <v>497</v>
      </c>
      <c r="AZ25" s="94">
        <f ca="1">+ROUND(VLOOKUP(AY$3,費率表彙總!$W$16:$X$116,2,FALSE)*$B25*$A$2,0)*BA$1</f>
        <v>497</v>
      </c>
      <c r="BA25" s="94">
        <f t="shared" ca="1" si="21"/>
        <v>497</v>
      </c>
      <c r="BB25" s="94">
        <f ca="1">ROUND(VLOOKUP(BB$3,費率表彙總!$Y$15:$Z$65,2,FALSE)*$B25*$A$2,0)*BA$1</f>
        <v>0</v>
      </c>
      <c r="BC25" s="94">
        <f ca="1">IF(ISNA(BC$3),0,ROUND(INDEX(旅遊不便費率!$B$5:$AE$184,$A25,BC$3)*$A$3,0))</f>
        <v>0</v>
      </c>
      <c r="BD25" s="94">
        <f ca="1">IF(ISNA(BD$3),0,ROUND(INDEX(旅遊不便費率!$B$5:$AE$184,$A25,BD$3)*$A$3,0))</f>
        <v>0</v>
      </c>
      <c r="BE25" s="94">
        <f ca="1">IF(ISNA(BE$3),0,ROUND(INDEX(旅遊不便費率!$B$5:$AE$184,$A25,BE$3)*$A$3,0))</f>
        <v>0</v>
      </c>
      <c r="BF25" s="95">
        <f t="shared" ca="1" si="6"/>
        <v>497</v>
      </c>
      <c r="BG25" s="93">
        <f ca="1">ROUND(VLOOKUP(BG$3,費率表彙總!$W$16:$X$116,2,FALSE)*$B25*$A$2,0)*BI$1</f>
        <v>497</v>
      </c>
      <c r="BH25" s="94">
        <f ca="1">+ROUND(VLOOKUP(BG$3,費率表彙總!$W$16:$X$116,2,FALSE)*$B25*$A$2,0)*BI$1</f>
        <v>497</v>
      </c>
      <c r="BI25" s="94">
        <f t="shared" ca="1" si="22"/>
        <v>497</v>
      </c>
      <c r="BJ25" s="94">
        <f ca="1">ROUND(VLOOKUP(BJ$3,費率表彙總!$Y$15:$Z$65,2,FALSE)*$B25*$A$2,0)*BI$1</f>
        <v>0</v>
      </c>
      <c r="BK25" s="94">
        <f ca="1">IF(ISNA(BK$3),0,ROUND(INDEX(旅遊不便費率!$B$5:$AE$184,$A25,BK$3)*$A$3,0))</f>
        <v>0</v>
      </c>
      <c r="BL25" s="94">
        <f ca="1">IF(ISNA(BL$3),0,ROUND(INDEX(旅遊不便費率!$B$5:$AE$184,$A25,BL$3)*$A$3,0))</f>
        <v>0</v>
      </c>
      <c r="BM25" s="94">
        <f ca="1">IF(ISNA(BM$3),0,ROUND(INDEX(旅遊不便費率!$B$5:$AE$184,$A25,BM$3)*$A$3,0))</f>
        <v>0</v>
      </c>
      <c r="BN25" s="95">
        <f t="shared" ca="1" si="7"/>
        <v>497</v>
      </c>
      <c r="BO25" s="93">
        <f ca="1">ROUND(VLOOKUP(BO$3,費率表彙總!$W$16:$X$116,2,FALSE)*$B25*$A$2,0)*BQ$1</f>
        <v>497</v>
      </c>
      <c r="BP25" s="94">
        <f ca="1">+ROUND(VLOOKUP(BO$3,費率表彙總!$W$16:$X$116,2,FALSE)*$B25*$A$2,0)*BQ$1</f>
        <v>497</v>
      </c>
      <c r="BQ25" s="94">
        <f t="shared" ca="1" si="23"/>
        <v>497</v>
      </c>
      <c r="BR25" s="94">
        <f ca="1">ROUND(VLOOKUP(BR$3,費率表彙總!$Y$15:$Z$65,2,FALSE)*$B25*$A$2,0)*BQ$1</f>
        <v>0</v>
      </c>
      <c r="BS25" s="94">
        <f ca="1">IF(ISNA(BS$3),0,ROUND(INDEX(旅遊不便費率!$B$5:$AE$184,$A25,BS$3)*$A$3,0))</f>
        <v>0</v>
      </c>
      <c r="BT25" s="94">
        <f ca="1">IF(ISNA(BT$3),0,ROUND(INDEX(旅遊不便費率!$B$5:$AE$184,$A25,BT$3)*$A$3,0))</f>
        <v>0</v>
      </c>
      <c r="BU25" s="94">
        <f ca="1">IF(ISNA(BU$3),0,ROUND(INDEX(旅遊不便費率!$B$5:$AE$184,$A25,BU$3)*$A$3,0))</f>
        <v>0</v>
      </c>
      <c r="BV25" s="95">
        <f t="shared" ca="1" si="8"/>
        <v>497</v>
      </c>
      <c r="BW25" s="93">
        <f ca="1">ROUND(VLOOKUP(BW$3,費率表彙總!$W$16:$X$116,2,FALSE)*$B25*$A$2,0)*BY$1</f>
        <v>497</v>
      </c>
      <c r="BX25" s="94">
        <f ca="1">+ROUND(VLOOKUP(BW$3,費率表彙總!$W$16:$X$116,2,FALSE)*$B25*$A$2,0)*BY$1</f>
        <v>497</v>
      </c>
      <c r="BY25" s="94">
        <f t="shared" ca="1" si="24"/>
        <v>497</v>
      </c>
      <c r="BZ25" s="94">
        <f ca="1">ROUND(VLOOKUP(BZ$3,費率表彙總!$Y$15:$Z$65,2,FALSE)*$B25*$A$2,0)*BY$1</f>
        <v>291</v>
      </c>
      <c r="CA25" s="94">
        <f ca="1">IF(ISNA(CA$3),0,ROUND(INDEX(旅遊不便費率!$B$5:$AE$184,$A25,CA$3)*$A$3,0))</f>
        <v>0</v>
      </c>
      <c r="CB25" s="94">
        <f ca="1">IF(ISNA(CB$3),0,ROUND(INDEX(旅遊不便費率!$B$5:$AE$184,$A25,CB$3)*$A$3,0))</f>
        <v>0</v>
      </c>
      <c r="CC25" s="94">
        <f ca="1">IF(ISNA(CC$3),0,ROUND(INDEX(旅遊不便費率!$B$5:$AE$184,$A25,CC$3)*$A$3,0))</f>
        <v>0</v>
      </c>
      <c r="CD25" s="95">
        <f t="shared" ca="1" si="9"/>
        <v>788</v>
      </c>
      <c r="CE25" s="93">
        <f ca="1">ROUND(VLOOKUP(CE$3,費率表彙總!$W$16:$X$116,2,FALSE)*$B25*$A$2,0)*CG$1</f>
        <v>994</v>
      </c>
      <c r="CF25" s="94">
        <f ca="1">+ROUND(VLOOKUP(CE$3,費率表彙總!$W$16:$X$116,2,FALSE)*$B25*$A$2,0)*CG$1</f>
        <v>994</v>
      </c>
      <c r="CG25" s="94">
        <f t="shared" ca="1" si="25"/>
        <v>994</v>
      </c>
      <c r="CH25" s="94">
        <f ca="1">ROUND(VLOOKUP(CH$3,費率表彙總!$Y$15:$Z$65,2,FALSE)*$B25*$A$2,0)*CG$1</f>
        <v>582</v>
      </c>
      <c r="CI25" s="94">
        <f ca="1">IF(ISNA(CI$3),0,ROUND(INDEX(旅遊不便費率!$B$5:$AE$184,$A25,CI$3)*$A$3,0))</f>
        <v>0</v>
      </c>
      <c r="CJ25" s="94">
        <f ca="1">IF(ISNA(CJ$3),0,ROUND(INDEX(旅遊不便費率!$B$5:$AE$184,$A25,CJ$3)*$A$3,0))</f>
        <v>0</v>
      </c>
      <c r="CK25" s="94">
        <f ca="1">IF(ISNA(CK$3),0,ROUND(INDEX(旅遊不便費率!$B$5:$AE$184,$A25,CK$3)*$A$3,0))</f>
        <v>0</v>
      </c>
      <c r="CL25" s="95">
        <f t="shared" ca="1" si="10"/>
        <v>1576</v>
      </c>
      <c r="CM25" s="93">
        <f ca="1">ROUND(VLOOKUP(CM$3,費率表彙總!$W$16:$X$116,2,FALSE)*$B25*$A$2,0)*CO$1</f>
        <v>524</v>
      </c>
      <c r="CN25" s="94">
        <f ca="1">+ROUND(VLOOKUP(CM$3,費率表彙總!$W$16:$X$116,2,FALSE)*$B25*$A$2,0)*CO$1</f>
        <v>524</v>
      </c>
      <c r="CO25" s="94">
        <f t="shared" ca="1" si="26"/>
        <v>524</v>
      </c>
      <c r="CP25" s="94">
        <f ca="1">ROUND(VLOOKUP(CP$3,費率表彙總!$Y$15:$Z$65,2,FALSE)*$B25*$A$2,0)*CO$1</f>
        <v>304</v>
      </c>
      <c r="CQ25" s="94">
        <f ca="1">IF(ISNA(CQ$3),0,ROUND(INDEX(旅遊不便費率!$B$5:$AE$184,$A25,CQ$3)*$A$3,0))</f>
        <v>0</v>
      </c>
      <c r="CR25" s="94">
        <f ca="1">IF(ISNA(CR$3),0,ROUND(INDEX(旅遊不便費率!$B$5:$AE$184,$A25,CR$3)*$A$3,0))</f>
        <v>0</v>
      </c>
      <c r="CS25" s="94">
        <f ca="1">IF(ISNA(CS$3),0,ROUND(INDEX(旅遊不便費率!$B$5:$AE$184,$A25,CS$3)*$A$3,0))</f>
        <v>0</v>
      </c>
      <c r="CT25" s="95">
        <f t="shared" ca="1" si="11"/>
        <v>828</v>
      </c>
      <c r="CU25" s="93">
        <f ca="1">ROUND(VLOOKUP(CU$3,費率表彙總!$W$16:$X$116,2,FALSE)*$B25*$A$2,0)*CW$1</f>
        <v>524</v>
      </c>
      <c r="CV25" s="94">
        <f ca="1">+ROUND(VLOOKUP(CU$3,費率表彙總!$W$16:$X$116,2,FALSE)*$B25*$A$2,0)*CW$1</f>
        <v>524</v>
      </c>
      <c r="CW25" s="94">
        <f t="shared" ca="1" si="27"/>
        <v>524</v>
      </c>
      <c r="CX25" s="94">
        <f ca="1">ROUND(VLOOKUP(CX$3,費率表彙總!$Y$15:$Z$65,2,FALSE)*$B25*$A$2,0)*CW$1</f>
        <v>304</v>
      </c>
      <c r="CY25" s="94">
        <f ca="1">IF(ISNA(CY$3),0,ROUND(INDEX(旅遊不便費率!$B$5:$AE$184,$A25,CY$3)*$A$3,0))</f>
        <v>0</v>
      </c>
      <c r="CZ25" s="94">
        <f ca="1">IF(ISNA(CZ$3),0,ROUND(INDEX(旅遊不便費率!$B$5:$AE$184,$A25,CZ$3)*$A$3,0))</f>
        <v>0</v>
      </c>
      <c r="DA25" s="94">
        <f ca="1">IF(ISNA(DA$3),0,ROUND(INDEX(旅遊不便費率!$B$5:$AE$184,$A25,DA$3)*$A$3,0))</f>
        <v>0</v>
      </c>
      <c r="DB25" s="95">
        <f t="shared" ca="1" si="12"/>
        <v>828</v>
      </c>
      <c r="DC25" s="93">
        <f ca="1">ROUND(VLOOKUP(DC$3,費率表彙總!$W$16:$X$116,2,FALSE)*$B25*$A$2,0)*DE$1</f>
        <v>524</v>
      </c>
      <c r="DD25" s="94">
        <f ca="1">+ROUND(VLOOKUP(DC$3,費率表彙總!$W$16:$X$116,2,FALSE)*$B25*$A$2,0)*DE$1</f>
        <v>524</v>
      </c>
      <c r="DE25" s="94">
        <f t="shared" ca="1" si="28"/>
        <v>524</v>
      </c>
      <c r="DF25" s="94">
        <f ca="1">ROUND(VLOOKUP(DF$3,費率表彙總!$Y$15:$Z$65,2,FALSE)*$B25*$A$2,0)*DE$1</f>
        <v>304</v>
      </c>
      <c r="DG25" s="94">
        <f ca="1">IF(ISNA(DG$3),0,ROUND(INDEX(旅遊不便費率!$B$5:$AE$184,$A25,DG$3)*$A$3,0))</f>
        <v>0</v>
      </c>
      <c r="DH25" s="94">
        <f ca="1">IF(ISNA(DH$3),0,ROUND(INDEX(旅遊不便費率!$B$5:$AE$184,$A25,DH$3)*$A$3,0))</f>
        <v>0</v>
      </c>
      <c r="DI25" s="94">
        <f ca="1">IF(ISNA(DI$3),0,ROUND(INDEX(旅遊不便費率!$B$5:$AE$184,$A25,DI$3)*$A$3,0))</f>
        <v>0</v>
      </c>
      <c r="DJ25" s="95">
        <f t="shared" ca="1" si="13"/>
        <v>828</v>
      </c>
      <c r="DK25" s="93">
        <f ca="1">ROUND(VLOOKUP(DK$3,費率表彙總!$W$16:$X$116,2,FALSE)*$B25*$A$2,0)*DM$1</f>
        <v>994</v>
      </c>
      <c r="DL25" s="94">
        <f ca="1">+ROUND(VLOOKUP(DK$3,費率表彙總!$W$16:$X$116,2,FALSE)*$B25*$A$2,0)*DM$1</f>
        <v>994</v>
      </c>
      <c r="DM25" s="94">
        <f t="shared" ca="1" si="29"/>
        <v>994</v>
      </c>
      <c r="DN25" s="94">
        <f ca="1">ROUND(VLOOKUP(DN$3,費率表彙總!$Y$15:$Z$65,2,FALSE)*$B25*$A$2,0)*DM$1</f>
        <v>582</v>
      </c>
      <c r="DO25" s="94">
        <f ca="1">IF(ISNA(DO$3),0,ROUND(INDEX(旅遊不便費率!$B$5:$AE$184,$A25,DO$3)*$A$3,0))</f>
        <v>0</v>
      </c>
      <c r="DP25" s="94">
        <f ca="1">IF(ISNA(DP$3),0,ROUND(INDEX(旅遊不便費率!$B$5:$AE$184,$A25,DP$3)*$A$3,0))</f>
        <v>0</v>
      </c>
      <c r="DQ25" s="94">
        <f ca="1">IF(ISNA(DQ$3),0,ROUND(INDEX(旅遊不便費率!$B$5:$AE$184,$A25,DQ$3)*$A$3,0))</f>
        <v>0</v>
      </c>
      <c r="DR25" s="95">
        <f t="shared" ca="1" si="14"/>
        <v>1576</v>
      </c>
    </row>
    <row r="26" spans="1:122">
      <c r="A26" s="83">
        <f>+旅綜險簡易版費率表!A33</f>
        <v>22</v>
      </c>
      <c r="B26" s="104">
        <f>VLOOKUP(A26,費率表彙總!$A$4:$B$183,2,FALSE)</f>
        <v>0.32600000000000001</v>
      </c>
      <c r="C26" s="93">
        <f ca="1">ROUND(VLOOKUP(C$3,費率表彙總!$W$16:$X$116,2,FALSE)*$B26*$A$2,0)*E$1</f>
        <v>534</v>
      </c>
      <c r="D26" s="94">
        <f ca="1">+ROUND(VLOOKUP(C$3,費率表彙總!$W$16:$X$116,2,FALSE)*$B26*$A$2,0)*E$1</f>
        <v>534</v>
      </c>
      <c r="E26" s="94">
        <f t="shared" ca="1" si="15"/>
        <v>534</v>
      </c>
      <c r="F26" s="94">
        <f ca="1">ROUND(VLOOKUP(F$3,費率表彙總!$Y$15:$Z$65,2,FALSE)*$B26*$A$2,0)*E$1</f>
        <v>310</v>
      </c>
      <c r="G26" s="94">
        <f ca="1">IF(ISNA(G$3),0,ROUND(INDEX(旅遊不便費率!$B$5:$AE$184,$A26,G$3)*$A$3,0))</f>
        <v>0</v>
      </c>
      <c r="H26" s="94">
        <f ca="1">IF(ISNA(H$3),0,ROUND(INDEX(旅遊不便費率!$B$5:$AE$184,$A26,H$3)*$A$3,0))</f>
        <v>0</v>
      </c>
      <c r="I26" s="94">
        <f ca="1">IF(ISNA(I$3),0,ROUND(INDEX(旅遊不便費率!$B$5:$AE$184,$A26,I$3)*$A$3,0))</f>
        <v>0</v>
      </c>
      <c r="J26" s="95">
        <f t="shared" ca="1" si="0"/>
        <v>844</v>
      </c>
      <c r="K26" s="93">
        <f ca="1">ROUND(VLOOKUP(K$3,費率表彙總!$W$16:$X$116,2,FALSE)*$B26*$A$2,0)*M$1</f>
        <v>534</v>
      </c>
      <c r="L26" s="94">
        <f ca="1">+ROUND(VLOOKUP(K$3,費率表彙總!$W$16:$X$116,2,FALSE)*$B26*$A$2,0)*M$1</f>
        <v>534</v>
      </c>
      <c r="M26" s="94">
        <f t="shared" ca="1" si="16"/>
        <v>534</v>
      </c>
      <c r="N26" s="94">
        <f ca="1">ROUND(VLOOKUP(N$3,費率表彙總!$Y$15:$Z$65,2,FALSE)*$B26*$A$2,0)*M$1</f>
        <v>0</v>
      </c>
      <c r="O26" s="94">
        <f ca="1">IF(ISNA(O$3),0,ROUND(INDEX(旅遊不便費率!$B$5:$AE$184,$A26,O$3)*$A$3,0))</f>
        <v>0</v>
      </c>
      <c r="P26" s="94">
        <f ca="1">IF(ISNA(P$3),0,ROUND(INDEX(旅遊不便費率!$B$5:$AE$184,$A26,P$3)*$A$3,0))</f>
        <v>0</v>
      </c>
      <c r="Q26" s="94">
        <f ca="1">IF(ISNA(Q$3),0,ROUND(INDEX(旅遊不便費率!$B$5:$AE$184,$A26,Q$3)*$A$3,0))</f>
        <v>0</v>
      </c>
      <c r="R26" s="95">
        <f t="shared" ca="1" si="1"/>
        <v>534</v>
      </c>
      <c r="S26" s="93">
        <f ca="1">ROUND(VLOOKUP(S$3,費率表彙總!$W$16:$X$116,2,FALSE)*$B26*$A$2,0)*U$1</f>
        <v>1016</v>
      </c>
      <c r="T26" s="94">
        <f ca="1">+ROUND(VLOOKUP(S$3,費率表彙總!$W$16:$X$116,2,FALSE)*$B26*$A$2,0)*U$1</f>
        <v>1016</v>
      </c>
      <c r="U26" s="94">
        <f t="shared" ca="1" si="17"/>
        <v>1016</v>
      </c>
      <c r="V26" s="94">
        <f ca="1">ROUND(VLOOKUP(V$3,費率表彙總!$Y$15:$Z$65,2,FALSE)*$B26*$A$2,0)*U$1</f>
        <v>594</v>
      </c>
      <c r="W26" s="94">
        <f ca="1">IF(ISNA(W$3),0,ROUND(INDEX(旅遊不便費率!$B$5:$AE$184,$A26,W$3)*$A$3,0))</f>
        <v>0</v>
      </c>
      <c r="X26" s="94">
        <f ca="1">IF(ISNA(X$3),0,ROUND(INDEX(旅遊不便費率!$B$5:$AE$184,$A26,X$3)*$A$3,0))</f>
        <v>0</v>
      </c>
      <c r="Y26" s="94">
        <f ca="1">IF(ISNA(Y$3),0,ROUND(INDEX(旅遊不便費率!$B$5:$AE$184,$A26,Y$3)*$A$3,0))</f>
        <v>0</v>
      </c>
      <c r="Z26" s="95">
        <f t="shared" ca="1" si="2"/>
        <v>1610</v>
      </c>
      <c r="AA26" s="93">
        <f ca="1">ROUND(VLOOKUP(AA$3,費率表彙總!$W$16:$X$116,2,FALSE)*$B26*$A$2,0)*AC$1</f>
        <v>1016</v>
      </c>
      <c r="AB26" s="94">
        <f ca="1">+ROUND(VLOOKUP(AA$3,費率表彙總!$W$16:$X$116,2,FALSE)*$B26*$A$2,0)*AC$1</f>
        <v>1016</v>
      </c>
      <c r="AC26" s="94">
        <f t="shared" ca="1" si="18"/>
        <v>1016</v>
      </c>
      <c r="AD26" s="94">
        <f ca="1">ROUND(VLOOKUP(AD$3,費率表彙總!$Y$15:$Z$65,2,FALSE)*$B26*$A$2,0)*AC$1</f>
        <v>310</v>
      </c>
      <c r="AE26" s="94">
        <f ca="1">IF(ISNA(AE$3),0,ROUND(INDEX(旅遊不便費率!$B$5:$AE$184,$A26,AE$3)*$A$3,0))</f>
        <v>0</v>
      </c>
      <c r="AF26" s="94">
        <f ca="1">IF(ISNA(AF$3),0,ROUND(INDEX(旅遊不便費率!$B$5:$AE$184,$A26,AF$3)*$A$3,0))</f>
        <v>0</v>
      </c>
      <c r="AG26" s="94">
        <f ca="1">IF(ISNA(AG$3),0,ROUND(INDEX(旅遊不便費率!$B$5:$AE$184,$A26,AG$3)*$A$3,0))</f>
        <v>0</v>
      </c>
      <c r="AH26" s="95">
        <f t="shared" ca="1" si="3"/>
        <v>1326</v>
      </c>
      <c r="AI26" s="93">
        <f ca="1">ROUND(VLOOKUP(AI$3,費率表彙總!$W$16:$X$116,2,FALSE)*$B26*$A$2,0)*AK$1</f>
        <v>1016</v>
      </c>
      <c r="AJ26" s="94">
        <f ca="1">+ROUND(VLOOKUP(AI$3,費率表彙總!$W$16:$X$116,2,FALSE)*$B26*$A$2,0)*AK$1</f>
        <v>1016</v>
      </c>
      <c r="AK26" s="94">
        <f t="shared" ca="1" si="19"/>
        <v>1016</v>
      </c>
      <c r="AL26" s="94">
        <f ca="1">ROUND(VLOOKUP(AL$3,費率表彙總!$Y$15:$Z$65,2,FALSE)*$B26*$A$2,0)*AK$1</f>
        <v>0</v>
      </c>
      <c r="AM26" s="94">
        <f ca="1">IF(ISNA(AM$3),0,ROUND(INDEX(旅遊不便費率!$B$5:$AE$184,$A26,AM$3)*$A$3,0))</f>
        <v>0</v>
      </c>
      <c r="AN26" s="94">
        <f ca="1">IF(ISNA(AN$3),0,ROUND(INDEX(旅遊不便費率!$B$5:$AE$184,$A26,AN$3)*$A$3,0))</f>
        <v>0</v>
      </c>
      <c r="AO26" s="94">
        <f ca="1">IF(ISNA(AO$3),0,ROUND(INDEX(旅遊不便費率!$B$5:$AE$184,$A26,AO$3)*$A$3,0))</f>
        <v>0</v>
      </c>
      <c r="AP26" s="95">
        <f t="shared" ca="1" si="4"/>
        <v>1016</v>
      </c>
      <c r="AQ26" s="93">
        <f ca="1">ROUND(VLOOKUP(AQ$3,費率表彙總!$W$16:$X$116,2,FALSE)*$B26*$A$2,0)*AS$1</f>
        <v>267</v>
      </c>
      <c r="AR26" s="94">
        <f ca="1">+ROUND(VLOOKUP(AQ$3,費率表彙總!$W$16:$X$116,2,FALSE)*$B26*$A$2,0)*AS$1</f>
        <v>267</v>
      </c>
      <c r="AS26" s="94">
        <f t="shared" ca="1" si="20"/>
        <v>267</v>
      </c>
      <c r="AT26" s="94">
        <f ca="1">ROUND(VLOOKUP(AT$3,費率表彙總!$Y$15:$Z$65,2,FALSE)*$B26*$A$2,0)*AS$1</f>
        <v>155</v>
      </c>
      <c r="AU26" s="94">
        <f ca="1">IF(ISNA(AU$3),0,ROUND(INDEX(旅遊不便費率!$B$5:$AE$184,$A26,AU$3)*$A$3,0))</f>
        <v>0</v>
      </c>
      <c r="AV26" s="94">
        <f ca="1">IF(ISNA(AV$3),0,ROUND(INDEX(旅遊不便費率!$B$5:$AE$184,$A26,AV$3)*$A$3,0))</f>
        <v>0</v>
      </c>
      <c r="AW26" s="94">
        <f ca="1">IF(ISNA(AW$3),0,ROUND(INDEX(旅遊不便費率!$B$5:$AE$184,$A26,AW$3)*$A$3,0))</f>
        <v>0</v>
      </c>
      <c r="AX26" s="95">
        <f t="shared" ca="1" si="5"/>
        <v>422</v>
      </c>
      <c r="AY26" s="93">
        <f ca="1">ROUND(VLOOKUP(AY$3,費率表彙總!$W$16:$X$116,2,FALSE)*$B26*$A$2,0)*BA$1</f>
        <v>508</v>
      </c>
      <c r="AZ26" s="94">
        <f ca="1">+ROUND(VLOOKUP(AY$3,費率表彙總!$W$16:$X$116,2,FALSE)*$B26*$A$2,0)*BA$1</f>
        <v>508</v>
      </c>
      <c r="BA26" s="94">
        <f t="shared" ca="1" si="21"/>
        <v>508</v>
      </c>
      <c r="BB26" s="94">
        <f ca="1">ROUND(VLOOKUP(BB$3,費率表彙總!$Y$15:$Z$65,2,FALSE)*$B26*$A$2,0)*BA$1</f>
        <v>0</v>
      </c>
      <c r="BC26" s="94">
        <f ca="1">IF(ISNA(BC$3),0,ROUND(INDEX(旅遊不便費率!$B$5:$AE$184,$A26,BC$3)*$A$3,0))</f>
        <v>0</v>
      </c>
      <c r="BD26" s="94">
        <f ca="1">IF(ISNA(BD$3),0,ROUND(INDEX(旅遊不便費率!$B$5:$AE$184,$A26,BD$3)*$A$3,0))</f>
        <v>0</v>
      </c>
      <c r="BE26" s="94">
        <f ca="1">IF(ISNA(BE$3),0,ROUND(INDEX(旅遊不便費率!$B$5:$AE$184,$A26,BE$3)*$A$3,0))</f>
        <v>0</v>
      </c>
      <c r="BF26" s="95">
        <f t="shared" ca="1" si="6"/>
        <v>508</v>
      </c>
      <c r="BG26" s="93">
        <f ca="1">ROUND(VLOOKUP(BG$3,費率表彙總!$W$16:$X$116,2,FALSE)*$B26*$A$2,0)*BI$1</f>
        <v>508</v>
      </c>
      <c r="BH26" s="94">
        <f ca="1">+ROUND(VLOOKUP(BG$3,費率表彙總!$W$16:$X$116,2,FALSE)*$B26*$A$2,0)*BI$1</f>
        <v>508</v>
      </c>
      <c r="BI26" s="94">
        <f t="shared" ca="1" si="22"/>
        <v>508</v>
      </c>
      <c r="BJ26" s="94">
        <f ca="1">ROUND(VLOOKUP(BJ$3,費率表彙總!$Y$15:$Z$65,2,FALSE)*$B26*$A$2,0)*BI$1</f>
        <v>0</v>
      </c>
      <c r="BK26" s="94">
        <f ca="1">IF(ISNA(BK$3),0,ROUND(INDEX(旅遊不便費率!$B$5:$AE$184,$A26,BK$3)*$A$3,0))</f>
        <v>0</v>
      </c>
      <c r="BL26" s="94">
        <f ca="1">IF(ISNA(BL$3),0,ROUND(INDEX(旅遊不便費率!$B$5:$AE$184,$A26,BL$3)*$A$3,0))</f>
        <v>0</v>
      </c>
      <c r="BM26" s="94">
        <f ca="1">IF(ISNA(BM$3),0,ROUND(INDEX(旅遊不便費率!$B$5:$AE$184,$A26,BM$3)*$A$3,0))</f>
        <v>0</v>
      </c>
      <c r="BN26" s="95">
        <f t="shared" ca="1" si="7"/>
        <v>508</v>
      </c>
      <c r="BO26" s="93">
        <f ca="1">ROUND(VLOOKUP(BO$3,費率表彙總!$W$16:$X$116,2,FALSE)*$B26*$A$2,0)*BQ$1</f>
        <v>508</v>
      </c>
      <c r="BP26" s="94">
        <f ca="1">+ROUND(VLOOKUP(BO$3,費率表彙總!$W$16:$X$116,2,FALSE)*$B26*$A$2,0)*BQ$1</f>
        <v>508</v>
      </c>
      <c r="BQ26" s="94">
        <f t="shared" ca="1" si="23"/>
        <v>508</v>
      </c>
      <c r="BR26" s="94">
        <f ca="1">ROUND(VLOOKUP(BR$3,費率表彙總!$Y$15:$Z$65,2,FALSE)*$B26*$A$2,0)*BQ$1</f>
        <v>0</v>
      </c>
      <c r="BS26" s="94">
        <f ca="1">IF(ISNA(BS$3),0,ROUND(INDEX(旅遊不便費率!$B$5:$AE$184,$A26,BS$3)*$A$3,0))</f>
        <v>0</v>
      </c>
      <c r="BT26" s="94">
        <f ca="1">IF(ISNA(BT$3),0,ROUND(INDEX(旅遊不便費率!$B$5:$AE$184,$A26,BT$3)*$A$3,0))</f>
        <v>0</v>
      </c>
      <c r="BU26" s="94">
        <f ca="1">IF(ISNA(BU$3),0,ROUND(INDEX(旅遊不便費率!$B$5:$AE$184,$A26,BU$3)*$A$3,0))</f>
        <v>0</v>
      </c>
      <c r="BV26" s="95">
        <f t="shared" ca="1" si="8"/>
        <v>508</v>
      </c>
      <c r="BW26" s="93">
        <f ca="1">ROUND(VLOOKUP(BW$3,費率表彙總!$W$16:$X$116,2,FALSE)*$B26*$A$2,0)*BY$1</f>
        <v>508</v>
      </c>
      <c r="BX26" s="94">
        <f ca="1">+ROUND(VLOOKUP(BW$3,費率表彙總!$W$16:$X$116,2,FALSE)*$B26*$A$2,0)*BY$1</f>
        <v>508</v>
      </c>
      <c r="BY26" s="94">
        <f t="shared" ca="1" si="24"/>
        <v>508</v>
      </c>
      <c r="BZ26" s="94">
        <f ca="1">ROUND(VLOOKUP(BZ$3,費率表彙總!$Y$15:$Z$65,2,FALSE)*$B26*$A$2,0)*BY$1</f>
        <v>297</v>
      </c>
      <c r="CA26" s="94">
        <f ca="1">IF(ISNA(CA$3),0,ROUND(INDEX(旅遊不便費率!$B$5:$AE$184,$A26,CA$3)*$A$3,0))</f>
        <v>0</v>
      </c>
      <c r="CB26" s="94">
        <f ca="1">IF(ISNA(CB$3),0,ROUND(INDEX(旅遊不便費率!$B$5:$AE$184,$A26,CB$3)*$A$3,0))</f>
        <v>0</v>
      </c>
      <c r="CC26" s="94">
        <f ca="1">IF(ISNA(CC$3),0,ROUND(INDEX(旅遊不便費率!$B$5:$AE$184,$A26,CC$3)*$A$3,0))</f>
        <v>0</v>
      </c>
      <c r="CD26" s="95">
        <f t="shared" ca="1" si="9"/>
        <v>805</v>
      </c>
      <c r="CE26" s="93">
        <f ca="1">ROUND(VLOOKUP(CE$3,費率表彙總!$W$16:$X$116,2,FALSE)*$B26*$A$2,0)*CG$1</f>
        <v>1016</v>
      </c>
      <c r="CF26" s="94">
        <f ca="1">+ROUND(VLOOKUP(CE$3,費率表彙總!$W$16:$X$116,2,FALSE)*$B26*$A$2,0)*CG$1</f>
        <v>1016</v>
      </c>
      <c r="CG26" s="94">
        <f t="shared" ca="1" si="25"/>
        <v>1016</v>
      </c>
      <c r="CH26" s="94">
        <f ca="1">ROUND(VLOOKUP(CH$3,費率表彙總!$Y$15:$Z$65,2,FALSE)*$B26*$A$2,0)*CG$1</f>
        <v>594</v>
      </c>
      <c r="CI26" s="94">
        <f ca="1">IF(ISNA(CI$3),0,ROUND(INDEX(旅遊不便費率!$B$5:$AE$184,$A26,CI$3)*$A$3,0))</f>
        <v>0</v>
      </c>
      <c r="CJ26" s="94">
        <f ca="1">IF(ISNA(CJ$3),0,ROUND(INDEX(旅遊不便費率!$B$5:$AE$184,$A26,CJ$3)*$A$3,0))</f>
        <v>0</v>
      </c>
      <c r="CK26" s="94">
        <f ca="1">IF(ISNA(CK$3),0,ROUND(INDEX(旅遊不便費率!$B$5:$AE$184,$A26,CK$3)*$A$3,0))</f>
        <v>0</v>
      </c>
      <c r="CL26" s="95">
        <f t="shared" ca="1" si="10"/>
        <v>1610</v>
      </c>
      <c r="CM26" s="93">
        <f ca="1">ROUND(VLOOKUP(CM$3,費率表彙總!$W$16:$X$116,2,FALSE)*$B26*$A$2,0)*CO$1</f>
        <v>534</v>
      </c>
      <c r="CN26" s="94">
        <f ca="1">+ROUND(VLOOKUP(CM$3,費率表彙總!$W$16:$X$116,2,FALSE)*$B26*$A$2,0)*CO$1</f>
        <v>534</v>
      </c>
      <c r="CO26" s="94">
        <f t="shared" ca="1" si="26"/>
        <v>534</v>
      </c>
      <c r="CP26" s="94">
        <f ca="1">ROUND(VLOOKUP(CP$3,費率表彙總!$Y$15:$Z$65,2,FALSE)*$B26*$A$2,0)*CO$1</f>
        <v>310</v>
      </c>
      <c r="CQ26" s="94">
        <f ca="1">IF(ISNA(CQ$3),0,ROUND(INDEX(旅遊不便費率!$B$5:$AE$184,$A26,CQ$3)*$A$3,0))</f>
        <v>0</v>
      </c>
      <c r="CR26" s="94">
        <f ca="1">IF(ISNA(CR$3),0,ROUND(INDEX(旅遊不便費率!$B$5:$AE$184,$A26,CR$3)*$A$3,0))</f>
        <v>0</v>
      </c>
      <c r="CS26" s="94">
        <f ca="1">IF(ISNA(CS$3),0,ROUND(INDEX(旅遊不便費率!$B$5:$AE$184,$A26,CS$3)*$A$3,0))</f>
        <v>0</v>
      </c>
      <c r="CT26" s="95">
        <f t="shared" ca="1" si="11"/>
        <v>844</v>
      </c>
      <c r="CU26" s="93">
        <f ca="1">ROUND(VLOOKUP(CU$3,費率表彙總!$W$16:$X$116,2,FALSE)*$B26*$A$2,0)*CW$1</f>
        <v>534</v>
      </c>
      <c r="CV26" s="94">
        <f ca="1">+ROUND(VLOOKUP(CU$3,費率表彙總!$W$16:$X$116,2,FALSE)*$B26*$A$2,0)*CW$1</f>
        <v>534</v>
      </c>
      <c r="CW26" s="94">
        <f t="shared" ca="1" si="27"/>
        <v>534</v>
      </c>
      <c r="CX26" s="94">
        <f ca="1">ROUND(VLOOKUP(CX$3,費率表彙總!$Y$15:$Z$65,2,FALSE)*$B26*$A$2,0)*CW$1</f>
        <v>310</v>
      </c>
      <c r="CY26" s="94">
        <f ca="1">IF(ISNA(CY$3),0,ROUND(INDEX(旅遊不便費率!$B$5:$AE$184,$A26,CY$3)*$A$3,0))</f>
        <v>0</v>
      </c>
      <c r="CZ26" s="94">
        <f ca="1">IF(ISNA(CZ$3),0,ROUND(INDEX(旅遊不便費率!$B$5:$AE$184,$A26,CZ$3)*$A$3,0))</f>
        <v>0</v>
      </c>
      <c r="DA26" s="94">
        <f ca="1">IF(ISNA(DA$3),0,ROUND(INDEX(旅遊不便費率!$B$5:$AE$184,$A26,DA$3)*$A$3,0))</f>
        <v>0</v>
      </c>
      <c r="DB26" s="95">
        <f t="shared" ca="1" si="12"/>
        <v>844</v>
      </c>
      <c r="DC26" s="93">
        <f ca="1">ROUND(VLOOKUP(DC$3,費率表彙總!$W$16:$X$116,2,FALSE)*$B26*$A$2,0)*DE$1</f>
        <v>534</v>
      </c>
      <c r="DD26" s="94">
        <f ca="1">+ROUND(VLOOKUP(DC$3,費率表彙總!$W$16:$X$116,2,FALSE)*$B26*$A$2,0)*DE$1</f>
        <v>534</v>
      </c>
      <c r="DE26" s="94">
        <f t="shared" ca="1" si="28"/>
        <v>534</v>
      </c>
      <c r="DF26" s="94">
        <f ca="1">ROUND(VLOOKUP(DF$3,費率表彙總!$Y$15:$Z$65,2,FALSE)*$B26*$A$2,0)*DE$1</f>
        <v>310</v>
      </c>
      <c r="DG26" s="94">
        <f ca="1">IF(ISNA(DG$3),0,ROUND(INDEX(旅遊不便費率!$B$5:$AE$184,$A26,DG$3)*$A$3,0))</f>
        <v>0</v>
      </c>
      <c r="DH26" s="94">
        <f ca="1">IF(ISNA(DH$3),0,ROUND(INDEX(旅遊不便費率!$B$5:$AE$184,$A26,DH$3)*$A$3,0))</f>
        <v>0</v>
      </c>
      <c r="DI26" s="94">
        <f ca="1">IF(ISNA(DI$3),0,ROUND(INDEX(旅遊不便費率!$B$5:$AE$184,$A26,DI$3)*$A$3,0))</f>
        <v>0</v>
      </c>
      <c r="DJ26" s="95">
        <f t="shared" ca="1" si="13"/>
        <v>844</v>
      </c>
      <c r="DK26" s="93">
        <f ca="1">ROUND(VLOOKUP(DK$3,費率表彙總!$W$16:$X$116,2,FALSE)*$B26*$A$2,0)*DM$1</f>
        <v>1016</v>
      </c>
      <c r="DL26" s="94">
        <f ca="1">+ROUND(VLOOKUP(DK$3,費率表彙總!$W$16:$X$116,2,FALSE)*$B26*$A$2,0)*DM$1</f>
        <v>1016</v>
      </c>
      <c r="DM26" s="94">
        <f t="shared" ca="1" si="29"/>
        <v>1016</v>
      </c>
      <c r="DN26" s="94">
        <f ca="1">ROUND(VLOOKUP(DN$3,費率表彙總!$Y$15:$Z$65,2,FALSE)*$B26*$A$2,0)*DM$1</f>
        <v>594</v>
      </c>
      <c r="DO26" s="94">
        <f ca="1">IF(ISNA(DO$3),0,ROUND(INDEX(旅遊不便費率!$B$5:$AE$184,$A26,DO$3)*$A$3,0))</f>
        <v>0</v>
      </c>
      <c r="DP26" s="94">
        <f ca="1">IF(ISNA(DP$3),0,ROUND(INDEX(旅遊不便費率!$B$5:$AE$184,$A26,DP$3)*$A$3,0))</f>
        <v>0</v>
      </c>
      <c r="DQ26" s="94">
        <f ca="1">IF(ISNA(DQ$3),0,ROUND(INDEX(旅遊不便費率!$B$5:$AE$184,$A26,DQ$3)*$A$3,0))</f>
        <v>0</v>
      </c>
      <c r="DR26" s="95">
        <f t="shared" ca="1" si="14"/>
        <v>1610</v>
      </c>
    </row>
    <row r="27" spans="1:122">
      <c r="A27" s="83">
        <f>+旅綜險簡易版費率表!A34</f>
        <v>23</v>
      </c>
      <c r="B27" s="104">
        <f>VLOOKUP(A27,費率表彙總!$A$4:$B$183,2,FALSE)</f>
        <v>0.33200000000000002</v>
      </c>
      <c r="C27" s="93">
        <f ca="1">ROUND(VLOOKUP(C$3,費率表彙總!$W$16:$X$116,2,FALSE)*$B27*$A$2,0)*E$1</f>
        <v>544</v>
      </c>
      <c r="D27" s="94">
        <f ca="1">+ROUND(VLOOKUP(C$3,費率表彙總!$W$16:$X$116,2,FALSE)*$B27*$A$2,0)*E$1</f>
        <v>544</v>
      </c>
      <c r="E27" s="94">
        <f t="shared" ca="1" si="15"/>
        <v>544</v>
      </c>
      <c r="F27" s="94">
        <f ca="1">ROUND(VLOOKUP(F$3,費率表彙總!$Y$15:$Z$65,2,FALSE)*$B27*$A$2,0)*E$1</f>
        <v>316</v>
      </c>
      <c r="G27" s="94">
        <f ca="1">IF(ISNA(G$3),0,ROUND(INDEX(旅遊不便費率!$B$5:$AE$184,$A27,G$3)*$A$3,0))</f>
        <v>0</v>
      </c>
      <c r="H27" s="94">
        <f ca="1">IF(ISNA(H$3),0,ROUND(INDEX(旅遊不便費率!$B$5:$AE$184,$A27,H$3)*$A$3,0))</f>
        <v>0</v>
      </c>
      <c r="I27" s="94">
        <f ca="1">IF(ISNA(I$3),0,ROUND(INDEX(旅遊不便費率!$B$5:$AE$184,$A27,I$3)*$A$3,0))</f>
        <v>0</v>
      </c>
      <c r="J27" s="95">
        <f t="shared" ca="1" si="0"/>
        <v>860</v>
      </c>
      <c r="K27" s="93">
        <f ca="1">ROUND(VLOOKUP(K$3,費率表彙總!$W$16:$X$116,2,FALSE)*$B27*$A$2,0)*M$1</f>
        <v>544</v>
      </c>
      <c r="L27" s="94">
        <f ca="1">+ROUND(VLOOKUP(K$3,費率表彙總!$W$16:$X$116,2,FALSE)*$B27*$A$2,0)*M$1</f>
        <v>544</v>
      </c>
      <c r="M27" s="94">
        <f t="shared" ca="1" si="16"/>
        <v>544</v>
      </c>
      <c r="N27" s="94">
        <f ca="1">ROUND(VLOOKUP(N$3,費率表彙總!$Y$15:$Z$65,2,FALSE)*$B27*$A$2,0)*M$1</f>
        <v>0</v>
      </c>
      <c r="O27" s="94">
        <f ca="1">IF(ISNA(O$3),0,ROUND(INDEX(旅遊不便費率!$B$5:$AE$184,$A27,O$3)*$A$3,0))</f>
        <v>0</v>
      </c>
      <c r="P27" s="94">
        <f ca="1">IF(ISNA(P$3),0,ROUND(INDEX(旅遊不便費率!$B$5:$AE$184,$A27,P$3)*$A$3,0))</f>
        <v>0</v>
      </c>
      <c r="Q27" s="94">
        <f ca="1">IF(ISNA(Q$3),0,ROUND(INDEX(旅遊不便費率!$B$5:$AE$184,$A27,Q$3)*$A$3,0))</f>
        <v>0</v>
      </c>
      <c r="R27" s="95">
        <f t="shared" ca="1" si="1"/>
        <v>544</v>
      </c>
      <c r="S27" s="93">
        <f ca="1">ROUND(VLOOKUP(S$3,費率表彙總!$W$16:$X$116,2,FALSE)*$B27*$A$2,0)*U$1</f>
        <v>1036</v>
      </c>
      <c r="T27" s="94">
        <f ca="1">+ROUND(VLOOKUP(S$3,費率表彙總!$W$16:$X$116,2,FALSE)*$B27*$A$2,0)*U$1</f>
        <v>1036</v>
      </c>
      <c r="U27" s="94">
        <f t="shared" ca="1" si="17"/>
        <v>1036</v>
      </c>
      <c r="V27" s="94">
        <f ca="1">ROUND(VLOOKUP(V$3,費率表彙總!$Y$15:$Z$65,2,FALSE)*$B27*$A$2,0)*U$1</f>
        <v>604</v>
      </c>
      <c r="W27" s="94">
        <f ca="1">IF(ISNA(W$3),0,ROUND(INDEX(旅遊不便費率!$B$5:$AE$184,$A27,W$3)*$A$3,0))</f>
        <v>0</v>
      </c>
      <c r="X27" s="94">
        <f ca="1">IF(ISNA(X$3),0,ROUND(INDEX(旅遊不便費率!$B$5:$AE$184,$A27,X$3)*$A$3,0))</f>
        <v>0</v>
      </c>
      <c r="Y27" s="94">
        <f ca="1">IF(ISNA(Y$3),0,ROUND(INDEX(旅遊不便費率!$B$5:$AE$184,$A27,Y$3)*$A$3,0))</f>
        <v>0</v>
      </c>
      <c r="Z27" s="95">
        <f t="shared" ca="1" si="2"/>
        <v>1640</v>
      </c>
      <c r="AA27" s="93">
        <f ca="1">ROUND(VLOOKUP(AA$3,費率表彙總!$W$16:$X$116,2,FALSE)*$B27*$A$2,0)*AC$1</f>
        <v>1036</v>
      </c>
      <c r="AB27" s="94">
        <f ca="1">+ROUND(VLOOKUP(AA$3,費率表彙總!$W$16:$X$116,2,FALSE)*$B27*$A$2,0)*AC$1</f>
        <v>1036</v>
      </c>
      <c r="AC27" s="94">
        <f t="shared" ca="1" si="18"/>
        <v>1036</v>
      </c>
      <c r="AD27" s="94">
        <f ca="1">ROUND(VLOOKUP(AD$3,費率表彙總!$Y$15:$Z$65,2,FALSE)*$B27*$A$2,0)*AC$1</f>
        <v>316</v>
      </c>
      <c r="AE27" s="94">
        <f ca="1">IF(ISNA(AE$3),0,ROUND(INDEX(旅遊不便費率!$B$5:$AE$184,$A27,AE$3)*$A$3,0))</f>
        <v>0</v>
      </c>
      <c r="AF27" s="94">
        <f ca="1">IF(ISNA(AF$3),0,ROUND(INDEX(旅遊不便費率!$B$5:$AE$184,$A27,AF$3)*$A$3,0))</f>
        <v>0</v>
      </c>
      <c r="AG27" s="94">
        <f ca="1">IF(ISNA(AG$3),0,ROUND(INDEX(旅遊不便費率!$B$5:$AE$184,$A27,AG$3)*$A$3,0))</f>
        <v>0</v>
      </c>
      <c r="AH27" s="95">
        <f t="shared" ca="1" si="3"/>
        <v>1352</v>
      </c>
      <c r="AI27" s="93">
        <f ca="1">ROUND(VLOOKUP(AI$3,費率表彙總!$W$16:$X$116,2,FALSE)*$B27*$A$2,0)*AK$1</f>
        <v>1036</v>
      </c>
      <c r="AJ27" s="94">
        <f ca="1">+ROUND(VLOOKUP(AI$3,費率表彙總!$W$16:$X$116,2,FALSE)*$B27*$A$2,0)*AK$1</f>
        <v>1036</v>
      </c>
      <c r="AK27" s="94">
        <f t="shared" ca="1" si="19"/>
        <v>1036</v>
      </c>
      <c r="AL27" s="94">
        <f ca="1">ROUND(VLOOKUP(AL$3,費率表彙總!$Y$15:$Z$65,2,FALSE)*$B27*$A$2,0)*AK$1</f>
        <v>0</v>
      </c>
      <c r="AM27" s="94">
        <f ca="1">IF(ISNA(AM$3),0,ROUND(INDEX(旅遊不便費率!$B$5:$AE$184,$A27,AM$3)*$A$3,0))</f>
        <v>0</v>
      </c>
      <c r="AN27" s="94">
        <f ca="1">IF(ISNA(AN$3),0,ROUND(INDEX(旅遊不便費率!$B$5:$AE$184,$A27,AN$3)*$A$3,0))</f>
        <v>0</v>
      </c>
      <c r="AO27" s="94">
        <f ca="1">IF(ISNA(AO$3),0,ROUND(INDEX(旅遊不便費率!$B$5:$AE$184,$A27,AO$3)*$A$3,0))</f>
        <v>0</v>
      </c>
      <c r="AP27" s="95">
        <f t="shared" ca="1" si="4"/>
        <v>1036</v>
      </c>
      <c r="AQ27" s="93">
        <f ca="1">ROUND(VLOOKUP(AQ$3,費率表彙總!$W$16:$X$116,2,FALSE)*$B27*$A$2,0)*AS$1</f>
        <v>272</v>
      </c>
      <c r="AR27" s="94">
        <f ca="1">+ROUND(VLOOKUP(AQ$3,費率表彙總!$W$16:$X$116,2,FALSE)*$B27*$A$2,0)*AS$1</f>
        <v>272</v>
      </c>
      <c r="AS27" s="94">
        <f t="shared" ca="1" si="20"/>
        <v>272</v>
      </c>
      <c r="AT27" s="94">
        <f ca="1">ROUND(VLOOKUP(AT$3,費率表彙總!$Y$15:$Z$65,2,FALSE)*$B27*$A$2,0)*AS$1</f>
        <v>158</v>
      </c>
      <c r="AU27" s="94">
        <f ca="1">IF(ISNA(AU$3),0,ROUND(INDEX(旅遊不便費率!$B$5:$AE$184,$A27,AU$3)*$A$3,0))</f>
        <v>0</v>
      </c>
      <c r="AV27" s="94">
        <f ca="1">IF(ISNA(AV$3),0,ROUND(INDEX(旅遊不便費率!$B$5:$AE$184,$A27,AV$3)*$A$3,0))</f>
        <v>0</v>
      </c>
      <c r="AW27" s="94">
        <f ca="1">IF(ISNA(AW$3),0,ROUND(INDEX(旅遊不便費率!$B$5:$AE$184,$A27,AW$3)*$A$3,0))</f>
        <v>0</v>
      </c>
      <c r="AX27" s="95">
        <f t="shared" ca="1" si="5"/>
        <v>430</v>
      </c>
      <c r="AY27" s="93">
        <f ca="1">ROUND(VLOOKUP(AY$3,費率表彙總!$W$16:$X$116,2,FALSE)*$B27*$A$2,0)*BA$1</f>
        <v>518</v>
      </c>
      <c r="AZ27" s="94">
        <f ca="1">+ROUND(VLOOKUP(AY$3,費率表彙總!$W$16:$X$116,2,FALSE)*$B27*$A$2,0)*BA$1</f>
        <v>518</v>
      </c>
      <c r="BA27" s="94">
        <f t="shared" ca="1" si="21"/>
        <v>518</v>
      </c>
      <c r="BB27" s="94">
        <f ca="1">ROUND(VLOOKUP(BB$3,費率表彙總!$Y$15:$Z$65,2,FALSE)*$B27*$A$2,0)*BA$1</f>
        <v>0</v>
      </c>
      <c r="BC27" s="94">
        <f ca="1">IF(ISNA(BC$3),0,ROUND(INDEX(旅遊不便費率!$B$5:$AE$184,$A27,BC$3)*$A$3,0))</f>
        <v>0</v>
      </c>
      <c r="BD27" s="94">
        <f ca="1">IF(ISNA(BD$3),0,ROUND(INDEX(旅遊不便費率!$B$5:$AE$184,$A27,BD$3)*$A$3,0))</f>
        <v>0</v>
      </c>
      <c r="BE27" s="94">
        <f ca="1">IF(ISNA(BE$3),0,ROUND(INDEX(旅遊不便費率!$B$5:$AE$184,$A27,BE$3)*$A$3,0))</f>
        <v>0</v>
      </c>
      <c r="BF27" s="95">
        <f t="shared" ca="1" si="6"/>
        <v>518</v>
      </c>
      <c r="BG27" s="93">
        <f ca="1">ROUND(VLOOKUP(BG$3,費率表彙總!$W$16:$X$116,2,FALSE)*$B27*$A$2,0)*BI$1</f>
        <v>518</v>
      </c>
      <c r="BH27" s="94">
        <f ca="1">+ROUND(VLOOKUP(BG$3,費率表彙總!$W$16:$X$116,2,FALSE)*$B27*$A$2,0)*BI$1</f>
        <v>518</v>
      </c>
      <c r="BI27" s="94">
        <f t="shared" ca="1" si="22"/>
        <v>518</v>
      </c>
      <c r="BJ27" s="94">
        <f ca="1">ROUND(VLOOKUP(BJ$3,費率表彙總!$Y$15:$Z$65,2,FALSE)*$B27*$A$2,0)*BI$1</f>
        <v>0</v>
      </c>
      <c r="BK27" s="94">
        <f ca="1">IF(ISNA(BK$3),0,ROUND(INDEX(旅遊不便費率!$B$5:$AE$184,$A27,BK$3)*$A$3,0))</f>
        <v>0</v>
      </c>
      <c r="BL27" s="94">
        <f ca="1">IF(ISNA(BL$3),0,ROUND(INDEX(旅遊不便費率!$B$5:$AE$184,$A27,BL$3)*$A$3,0))</f>
        <v>0</v>
      </c>
      <c r="BM27" s="94">
        <f ca="1">IF(ISNA(BM$3),0,ROUND(INDEX(旅遊不便費率!$B$5:$AE$184,$A27,BM$3)*$A$3,0))</f>
        <v>0</v>
      </c>
      <c r="BN27" s="95">
        <f t="shared" ca="1" si="7"/>
        <v>518</v>
      </c>
      <c r="BO27" s="93">
        <f ca="1">ROUND(VLOOKUP(BO$3,費率表彙總!$W$16:$X$116,2,FALSE)*$B27*$A$2,0)*BQ$1</f>
        <v>518</v>
      </c>
      <c r="BP27" s="94">
        <f ca="1">+ROUND(VLOOKUP(BO$3,費率表彙總!$W$16:$X$116,2,FALSE)*$B27*$A$2,0)*BQ$1</f>
        <v>518</v>
      </c>
      <c r="BQ27" s="94">
        <f t="shared" ca="1" si="23"/>
        <v>518</v>
      </c>
      <c r="BR27" s="94">
        <f ca="1">ROUND(VLOOKUP(BR$3,費率表彙總!$Y$15:$Z$65,2,FALSE)*$B27*$A$2,0)*BQ$1</f>
        <v>0</v>
      </c>
      <c r="BS27" s="94">
        <f ca="1">IF(ISNA(BS$3),0,ROUND(INDEX(旅遊不便費率!$B$5:$AE$184,$A27,BS$3)*$A$3,0))</f>
        <v>0</v>
      </c>
      <c r="BT27" s="94">
        <f ca="1">IF(ISNA(BT$3),0,ROUND(INDEX(旅遊不便費率!$B$5:$AE$184,$A27,BT$3)*$A$3,0))</f>
        <v>0</v>
      </c>
      <c r="BU27" s="94">
        <f ca="1">IF(ISNA(BU$3),0,ROUND(INDEX(旅遊不便費率!$B$5:$AE$184,$A27,BU$3)*$A$3,0))</f>
        <v>0</v>
      </c>
      <c r="BV27" s="95">
        <f t="shared" ca="1" si="8"/>
        <v>518</v>
      </c>
      <c r="BW27" s="93">
        <f ca="1">ROUND(VLOOKUP(BW$3,費率表彙總!$W$16:$X$116,2,FALSE)*$B27*$A$2,0)*BY$1</f>
        <v>518</v>
      </c>
      <c r="BX27" s="94">
        <f ca="1">+ROUND(VLOOKUP(BW$3,費率表彙總!$W$16:$X$116,2,FALSE)*$B27*$A$2,0)*BY$1</f>
        <v>518</v>
      </c>
      <c r="BY27" s="94">
        <f t="shared" ca="1" si="24"/>
        <v>518</v>
      </c>
      <c r="BZ27" s="94">
        <f ca="1">ROUND(VLOOKUP(BZ$3,費率表彙總!$Y$15:$Z$65,2,FALSE)*$B27*$A$2,0)*BY$1</f>
        <v>302</v>
      </c>
      <c r="CA27" s="94">
        <f ca="1">IF(ISNA(CA$3),0,ROUND(INDEX(旅遊不便費率!$B$5:$AE$184,$A27,CA$3)*$A$3,0))</f>
        <v>0</v>
      </c>
      <c r="CB27" s="94">
        <f ca="1">IF(ISNA(CB$3),0,ROUND(INDEX(旅遊不便費率!$B$5:$AE$184,$A27,CB$3)*$A$3,0))</f>
        <v>0</v>
      </c>
      <c r="CC27" s="94">
        <f ca="1">IF(ISNA(CC$3),0,ROUND(INDEX(旅遊不便費率!$B$5:$AE$184,$A27,CC$3)*$A$3,0))</f>
        <v>0</v>
      </c>
      <c r="CD27" s="95">
        <f t="shared" ca="1" si="9"/>
        <v>820</v>
      </c>
      <c r="CE27" s="93">
        <f ca="1">ROUND(VLOOKUP(CE$3,費率表彙總!$W$16:$X$116,2,FALSE)*$B27*$A$2,0)*CG$1</f>
        <v>1036</v>
      </c>
      <c r="CF27" s="94">
        <f ca="1">+ROUND(VLOOKUP(CE$3,費率表彙總!$W$16:$X$116,2,FALSE)*$B27*$A$2,0)*CG$1</f>
        <v>1036</v>
      </c>
      <c r="CG27" s="94">
        <f t="shared" ca="1" si="25"/>
        <v>1036</v>
      </c>
      <c r="CH27" s="94">
        <f ca="1">ROUND(VLOOKUP(CH$3,費率表彙總!$Y$15:$Z$65,2,FALSE)*$B27*$A$2,0)*CG$1</f>
        <v>604</v>
      </c>
      <c r="CI27" s="94">
        <f ca="1">IF(ISNA(CI$3),0,ROUND(INDEX(旅遊不便費率!$B$5:$AE$184,$A27,CI$3)*$A$3,0))</f>
        <v>0</v>
      </c>
      <c r="CJ27" s="94">
        <f ca="1">IF(ISNA(CJ$3),0,ROUND(INDEX(旅遊不便費率!$B$5:$AE$184,$A27,CJ$3)*$A$3,0))</f>
        <v>0</v>
      </c>
      <c r="CK27" s="94">
        <f ca="1">IF(ISNA(CK$3),0,ROUND(INDEX(旅遊不便費率!$B$5:$AE$184,$A27,CK$3)*$A$3,0))</f>
        <v>0</v>
      </c>
      <c r="CL27" s="95">
        <f t="shared" ca="1" si="10"/>
        <v>1640</v>
      </c>
      <c r="CM27" s="93">
        <f ca="1">ROUND(VLOOKUP(CM$3,費率表彙總!$W$16:$X$116,2,FALSE)*$B27*$A$2,0)*CO$1</f>
        <v>544</v>
      </c>
      <c r="CN27" s="94">
        <f ca="1">+ROUND(VLOOKUP(CM$3,費率表彙總!$W$16:$X$116,2,FALSE)*$B27*$A$2,0)*CO$1</f>
        <v>544</v>
      </c>
      <c r="CO27" s="94">
        <f t="shared" ca="1" si="26"/>
        <v>544</v>
      </c>
      <c r="CP27" s="94">
        <f ca="1">ROUND(VLOOKUP(CP$3,費率表彙總!$Y$15:$Z$65,2,FALSE)*$B27*$A$2,0)*CO$1</f>
        <v>316</v>
      </c>
      <c r="CQ27" s="94">
        <f ca="1">IF(ISNA(CQ$3),0,ROUND(INDEX(旅遊不便費率!$B$5:$AE$184,$A27,CQ$3)*$A$3,0))</f>
        <v>0</v>
      </c>
      <c r="CR27" s="94">
        <f ca="1">IF(ISNA(CR$3),0,ROUND(INDEX(旅遊不便費率!$B$5:$AE$184,$A27,CR$3)*$A$3,0))</f>
        <v>0</v>
      </c>
      <c r="CS27" s="94">
        <f ca="1">IF(ISNA(CS$3),0,ROUND(INDEX(旅遊不便費率!$B$5:$AE$184,$A27,CS$3)*$A$3,0))</f>
        <v>0</v>
      </c>
      <c r="CT27" s="95">
        <f t="shared" ca="1" si="11"/>
        <v>860</v>
      </c>
      <c r="CU27" s="93">
        <f ca="1">ROUND(VLOOKUP(CU$3,費率表彙總!$W$16:$X$116,2,FALSE)*$B27*$A$2,0)*CW$1</f>
        <v>544</v>
      </c>
      <c r="CV27" s="94">
        <f ca="1">+ROUND(VLOOKUP(CU$3,費率表彙總!$W$16:$X$116,2,FALSE)*$B27*$A$2,0)*CW$1</f>
        <v>544</v>
      </c>
      <c r="CW27" s="94">
        <f t="shared" ca="1" si="27"/>
        <v>544</v>
      </c>
      <c r="CX27" s="94">
        <f ca="1">ROUND(VLOOKUP(CX$3,費率表彙總!$Y$15:$Z$65,2,FALSE)*$B27*$A$2,0)*CW$1</f>
        <v>316</v>
      </c>
      <c r="CY27" s="94">
        <f ca="1">IF(ISNA(CY$3),0,ROUND(INDEX(旅遊不便費率!$B$5:$AE$184,$A27,CY$3)*$A$3,0))</f>
        <v>0</v>
      </c>
      <c r="CZ27" s="94">
        <f ca="1">IF(ISNA(CZ$3),0,ROUND(INDEX(旅遊不便費率!$B$5:$AE$184,$A27,CZ$3)*$A$3,0))</f>
        <v>0</v>
      </c>
      <c r="DA27" s="94">
        <f ca="1">IF(ISNA(DA$3),0,ROUND(INDEX(旅遊不便費率!$B$5:$AE$184,$A27,DA$3)*$A$3,0))</f>
        <v>0</v>
      </c>
      <c r="DB27" s="95">
        <f t="shared" ca="1" si="12"/>
        <v>860</v>
      </c>
      <c r="DC27" s="93">
        <f ca="1">ROUND(VLOOKUP(DC$3,費率表彙總!$W$16:$X$116,2,FALSE)*$B27*$A$2,0)*DE$1</f>
        <v>544</v>
      </c>
      <c r="DD27" s="94">
        <f ca="1">+ROUND(VLOOKUP(DC$3,費率表彙總!$W$16:$X$116,2,FALSE)*$B27*$A$2,0)*DE$1</f>
        <v>544</v>
      </c>
      <c r="DE27" s="94">
        <f t="shared" ca="1" si="28"/>
        <v>544</v>
      </c>
      <c r="DF27" s="94">
        <f ca="1">ROUND(VLOOKUP(DF$3,費率表彙總!$Y$15:$Z$65,2,FALSE)*$B27*$A$2,0)*DE$1</f>
        <v>316</v>
      </c>
      <c r="DG27" s="94">
        <f ca="1">IF(ISNA(DG$3),0,ROUND(INDEX(旅遊不便費率!$B$5:$AE$184,$A27,DG$3)*$A$3,0))</f>
        <v>0</v>
      </c>
      <c r="DH27" s="94">
        <f ca="1">IF(ISNA(DH$3),0,ROUND(INDEX(旅遊不便費率!$B$5:$AE$184,$A27,DH$3)*$A$3,0))</f>
        <v>0</v>
      </c>
      <c r="DI27" s="94">
        <f ca="1">IF(ISNA(DI$3),0,ROUND(INDEX(旅遊不便費率!$B$5:$AE$184,$A27,DI$3)*$A$3,0))</f>
        <v>0</v>
      </c>
      <c r="DJ27" s="95">
        <f t="shared" ca="1" si="13"/>
        <v>860</v>
      </c>
      <c r="DK27" s="93">
        <f ca="1">ROUND(VLOOKUP(DK$3,費率表彙總!$W$16:$X$116,2,FALSE)*$B27*$A$2,0)*DM$1</f>
        <v>1036</v>
      </c>
      <c r="DL27" s="94">
        <f ca="1">+ROUND(VLOOKUP(DK$3,費率表彙總!$W$16:$X$116,2,FALSE)*$B27*$A$2,0)*DM$1</f>
        <v>1036</v>
      </c>
      <c r="DM27" s="94">
        <f t="shared" ca="1" si="29"/>
        <v>1036</v>
      </c>
      <c r="DN27" s="94">
        <f ca="1">ROUND(VLOOKUP(DN$3,費率表彙總!$Y$15:$Z$65,2,FALSE)*$B27*$A$2,0)*DM$1</f>
        <v>604</v>
      </c>
      <c r="DO27" s="94">
        <f ca="1">IF(ISNA(DO$3),0,ROUND(INDEX(旅遊不便費率!$B$5:$AE$184,$A27,DO$3)*$A$3,0))</f>
        <v>0</v>
      </c>
      <c r="DP27" s="94">
        <f ca="1">IF(ISNA(DP$3),0,ROUND(INDEX(旅遊不便費率!$B$5:$AE$184,$A27,DP$3)*$A$3,0))</f>
        <v>0</v>
      </c>
      <c r="DQ27" s="94">
        <f ca="1">IF(ISNA(DQ$3),0,ROUND(INDEX(旅遊不便費率!$B$5:$AE$184,$A27,DQ$3)*$A$3,0))</f>
        <v>0</v>
      </c>
      <c r="DR27" s="95">
        <f t="shared" ca="1" si="14"/>
        <v>1640</v>
      </c>
    </row>
    <row r="28" spans="1:122">
      <c r="A28" s="83">
        <f>+旅綜險簡易版費率表!A35</f>
        <v>24</v>
      </c>
      <c r="B28" s="104">
        <f>VLOOKUP(A28,費率表彙總!$A$4:$B$183,2,FALSE)</f>
        <v>0.33900000000000002</v>
      </c>
      <c r="C28" s="93">
        <f ca="1">ROUND(VLOOKUP(C$3,費率表彙總!$W$16:$X$116,2,FALSE)*$B28*$A$2,0)*E$1</f>
        <v>556</v>
      </c>
      <c r="D28" s="94">
        <f ca="1">+ROUND(VLOOKUP(C$3,費率表彙總!$W$16:$X$116,2,FALSE)*$B28*$A$2,0)*E$1</f>
        <v>556</v>
      </c>
      <c r="E28" s="94">
        <f t="shared" ca="1" si="15"/>
        <v>556</v>
      </c>
      <c r="F28" s="94">
        <f ca="1">ROUND(VLOOKUP(F$3,費率表彙總!$Y$15:$Z$65,2,FALSE)*$B28*$A$2,0)*E$1</f>
        <v>322</v>
      </c>
      <c r="G28" s="94">
        <f ca="1">IF(ISNA(G$3),0,ROUND(INDEX(旅遊不便費率!$B$5:$AE$184,$A28,G$3)*$A$3,0))</f>
        <v>0</v>
      </c>
      <c r="H28" s="94">
        <f ca="1">IF(ISNA(H$3),0,ROUND(INDEX(旅遊不便費率!$B$5:$AE$184,$A28,H$3)*$A$3,0))</f>
        <v>0</v>
      </c>
      <c r="I28" s="94">
        <f ca="1">IF(ISNA(I$3),0,ROUND(INDEX(旅遊不便費率!$B$5:$AE$184,$A28,I$3)*$A$3,0))</f>
        <v>0</v>
      </c>
      <c r="J28" s="95">
        <f t="shared" ca="1" si="0"/>
        <v>878</v>
      </c>
      <c r="K28" s="93">
        <f ca="1">ROUND(VLOOKUP(K$3,費率表彙總!$W$16:$X$116,2,FALSE)*$B28*$A$2,0)*M$1</f>
        <v>556</v>
      </c>
      <c r="L28" s="94">
        <f ca="1">+ROUND(VLOOKUP(K$3,費率表彙總!$W$16:$X$116,2,FALSE)*$B28*$A$2,0)*M$1</f>
        <v>556</v>
      </c>
      <c r="M28" s="94">
        <f t="shared" ca="1" si="16"/>
        <v>556</v>
      </c>
      <c r="N28" s="94">
        <f ca="1">ROUND(VLOOKUP(N$3,費率表彙總!$Y$15:$Z$65,2,FALSE)*$B28*$A$2,0)*M$1</f>
        <v>0</v>
      </c>
      <c r="O28" s="94">
        <f ca="1">IF(ISNA(O$3),0,ROUND(INDEX(旅遊不便費率!$B$5:$AE$184,$A28,O$3)*$A$3,0))</f>
        <v>0</v>
      </c>
      <c r="P28" s="94">
        <f ca="1">IF(ISNA(P$3),0,ROUND(INDEX(旅遊不便費率!$B$5:$AE$184,$A28,P$3)*$A$3,0))</f>
        <v>0</v>
      </c>
      <c r="Q28" s="94">
        <f ca="1">IF(ISNA(Q$3),0,ROUND(INDEX(旅遊不便費率!$B$5:$AE$184,$A28,Q$3)*$A$3,0))</f>
        <v>0</v>
      </c>
      <c r="R28" s="95">
        <f t="shared" ca="1" si="1"/>
        <v>556</v>
      </c>
      <c r="S28" s="93">
        <f ca="1">ROUND(VLOOKUP(S$3,費率表彙總!$W$16:$X$116,2,FALSE)*$B28*$A$2,0)*U$1</f>
        <v>1058</v>
      </c>
      <c r="T28" s="94">
        <f ca="1">+ROUND(VLOOKUP(S$3,費率表彙總!$W$16:$X$116,2,FALSE)*$B28*$A$2,0)*U$1</f>
        <v>1058</v>
      </c>
      <c r="U28" s="94">
        <f t="shared" ca="1" si="17"/>
        <v>1058</v>
      </c>
      <c r="V28" s="94">
        <f ca="1">ROUND(VLOOKUP(V$3,費率表彙總!$Y$15:$Z$65,2,FALSE)*$B28*$A$2,0)*U$1</f>
        <v>618</v>
      </c>
      <c r="W28" s="94">
        <f ca="1">IF(ISNA(W$3),0,ROUND(INDEX(旅遊不便費率!$B$5:$AE$184,$A28,W$3)*$A$3,0))</f>
        <v>0</v>
      </c>
      <c r="X28" s="94">
        <f ca="1">IF(ISNA(X$3),0,ROUND(INDEX(旅遊不便費率!$B$5:$AE$184,$A28,X$3)*$A$3,0))</f>
        <v>0</v>
      </c>
      <c r="Y28" s="94">
        <f ca="1">IF(ISNA(Y$3),0,ROUND(INDEX(旅遊不便費率!$B$5:$AE$184,$A28,Y$3)*$A$3,0))</f>
        <v>0</v>
      </c>
      <c r="Z28" s="95">
        <f t="shared" ca="1" si="2"/>
        <v>1676</v>
      </c>
      <c r="AA28" s="93">
        <f ca="1">ROUND(VLOOKUP(AA$3,費率表彙總!$W$16:$X$116,2,FALSE)*$B28*$A$2,0)*AC$1</f>
        <v>1058</v>
      </c>
      <c r="AB28" s="94">
        <f ca="1">+ROUND(VLOOKUP(AA$3,費率表彙總!$W$16:$X$116,2,FALSE)*$B28*$A$2,0)*AC$1</f>
        <v>1058</v>
      </c>
      <c r="AC28" s="94">
        <f t="shared" ca="1" si="18"/>
        <v>1058</v>
      </c>
      <c r="AD28" s="94">
        <f ca="1">ROUND(VLOOKUP(AD$3,費率表彙總!$Y$15:$Z$65,2,FALSE)*$B28*$A$2,0)*AC$1</f>
        <v>322</v>
      </c>
      <c r="AE28" s="94">
        <f ca="1">IF(ISNA(AE$3),0,ROUND(INDEX(旅遊不便費率!$B$5:$AE$184,$A28,AE$3)*$A$3,0))</f>
        <v>0</v>
      </c>
      <c r="AF28" s="94">
        <f ca="1">IF(ISNA(AF$3),0,ROUND(INDEX(旅遊不便費率!$B$5:$AE$184,$A28,AF$3)*$A$3,0))</f>
        <v>0</v>
      </c>
      <c r="AG28" s="94">
        <f ca="1">IF(ISNA(AG$3),0,ROUND(INDEX(旅遊不便費率!$B$5:$AE$184,$A28,AG$3)*$A$3,0))</f>
        <v>0</v>
      </c>
      <c r="AH28" s="95">
        <f t="shared" ca="1" si="3"/>
        <v>1380</v>
      </c>
      <c r="AI28" s="93">
        <f ca="1">ROUND(VLOOKUP(AI$3,費率表彙總!$W$16:$X$116,2,FALSE)*$B28*$A$2,0)*AK$1</f>
        <v>1058</v>
      </c>
      <c r="AJ28" s="94">
        <f ca="1">+ROUND(VLOOKUP(AI$3,費率表彙總!$W$16:$X$116,2,FALSE)*$B28*$A$2,0)*AK$1</f>
        <v>1058</v>
      </c>
      <c r="AK28" s="94">
        <f t="shared" ca="1" si="19"/>
        <v>1058</v>
      </c>
      <c r="AL28" s="94">
        <f ca="1">ROUND(VLOOKUP(AL$3,費率表彙總!$Y$15:$Z$65,2,FALSE)*$B28*$A$2,0)*AK$1</f>
        <v>0</v>
      </c>
      <c r="AM28" s="94">
        <f ca="1">IF(ISNA(AM$3),0,ROUND(INDEX(旅遊不便費率!$B$5:$AE$184,$A28,AM$3)*$A$3,0))</f>
        <v>0</v>
      </c>
      <c r="AN28" s="94">
        <f ca="1">IF(ISNA(AN$3),0,ROUND(INDEX(旅遊不便費率!$B$5:$AE$184,$A28,AN$3)*$A$3,0))</f>
        <v>0</v>
      </c>
      <c r="AO28" s="94">
        <f ca="1">IF(ISNA(AO$3),0,ROUND(INDEX(旅遊不便費率!$B$5:$AE$184,$A28,AO$3)*$A$3,0))</f>
        <v>0</v>
      </c>
      <c r="AP28" s="95">
        <f t="shared" ca="1" si="4"/>
        <v>1058</v>
      </c>
      <c r="AQ28" s="93">
        <f ca="1">ROUND(VLOOKUP(AQ$3,費率表彙總!$W$16:$X$116,2,FALSE)*$B28*$A$2,0)*AS$1</f>
        <v>278</v>
      </c>
      <c r="AR28" s="94">
        <f ca="1">+ROUND(VLOOKUP(AQ$3,費率表彙總!$W$16:$X$116,2,FALSE)*$B28*$A$2,0)*AS$1</f>
        <v>278</v>
      </c>
      <c r="AS28" s="94">
        <f t="shared" ca="1" si="20"/>
        <v>278</v>
      </c>
      <c r="AT28" s="94">
        <f ca="1">ROUND(VLOOKUP(AT$3,費率表彙總!$Y$15:$Z$65,2,FALSE)*$B28*$A$2,0)*AS$1</f>
        <v>161</v>
      </c>
      <c r="AU28" s="94">
        <f ca="1">IF(ISNA(AU$3),0,ROUND(INDEX(旅遊不便費率!$B$5:$AE$184,$A28,AU$3)*$A$3,0))</f>
        <v>0</v>
      </c>
      <c r="AV28" s="94">
        <f ca="1">IF(ISNA(AV$3),0,ROUND(INDEX(旅遊不便費率!$B$5:$AE$184,$A28,AV$3)*$A$3,0))</f>
        <v>0</v>
      </c>
      <c r="AW28" s="94">
        <f ca="1">IF(ISNA(AW$3),0,ROUND(INDEX(旅遊不便費率!$B$5:$AE$184,$A28,AW$3)*$A$3,0))</f>
        <v>0</v>
      </c>
      <c r="AX28" s="95">
        <f t="shared" ca="1" si="5"/>
        <v>439</v>
      </c>
      <c r="AY28" s="93">
        <f ca="1">ROUND(VLOOKUP(AY$3,費率表彙總!$W$16:$X$116,2,FALSE)*$B28*$A$2,0)*BA$1</f>
        <v>529</v>
      </c>
      <c r="AZ28" s="94">
        <f ca="1">+ROUND(VLOOKUP(AY$3,費率表彙總!$W$16:$X$116,2,FALSE)*$B28*$A$2,0)*BA$1</f>
        <v>529</v>
      </c>
      <c r="BA28" s="94">
        <f t="shared" ca="1" si="21"/>
        <v>529</v>
      </c>
      <c r="BB28" s="94">
        <f ca="1">ROUND(VLOOKUP(BB$3,費率表彙總!$Y$15:$Z$65,2,FALSE)*$B28*$A$2,0)*BA$1</f>
        <v>0</v>
      </c>
      <c r="BC28" s="94">
        <f ca="1">IF(ISNA(BC$3),0,ROUND(INDEX(旅遊不便費率!$B$5:$AE$184,$A28,BC$3)*$A$3,0))</f>
        <v>0</v>
      </c>
      <c r="BD28" s="94">
        <f ca="1">IF(ISNA(BD$3),0,ROUND(INDEX(旅遊不便費率!$B$5:$AE$184,$A28,BD$3)*$A$3,0))</f>
        <v>0</v>
      </c>
      <c r="BE28" s="94">
        <f ca="1">IF(ISNA(BE$3),0,ROUND(INDEX(旅遊不便費率!$B$5:$AE$184,$A28,BE$3)*$A$3,0))</f>
        <v>0</v>
      </c>
      <c r="BF28" s="95">
        <f t="shared" ca="1" si="6"/>
        <v>529</v>
      </c>
      <c r="BG28" s="93">
        <f ca="1">ROUND(VLOOKUP(BG$3,費率表彙總!$W$16:$X$116,2,FALSE)*$B28*$A$2,0)*BI$1</f>
        <v>529</v>
      </c>
      <c r="BH28" s="94">
        <f ca="1">+ROUND(VLOOKUP(BG$3,費率表彙總!$W$16:$X$116,2,FALSE)*$B28*$A$2,0)*BI$1</f>
        <v>529</v>
      </c>
      <c r="BI28" s="94">
        <f t="shared" ca="1" si="22"/>
        <v>529</v>
      </c>
      <c r="BJ28" s="94">
        <f ca="1">ROUND(VLOOKUP(BJ$3,費率表彙總!$Y$15:$Z$65,2,FALSE)*$B28*$A$2,0)*BI$1</f>
        <v>0</v>
      </c>
      <c r="BK28" s="94">
        <f ca="1">IF(ISNA(BK$3),0,ROUND(INDEX(旅遊不便費率!$B$5:$AE$184,$A28,BK$3)*$A$3,0))</f>
        <v>0</v>
      </c>
      <c r="BL28" s="94">
        <f ca="1">IF(ISNA(BL$3),0,ROUND(INDEX(旅遊不便費率!$B$5:$AE$184,$A28,BL$3)*$A$3,0))</f>
        <v>0</v>
      </c>
      <c r="BM28" s="94">
        <f ca="1">IF(ISNA(BM$3),0,ROUND(INDEX(旅遊不便費率!$B$5:$AE$184,$A28,BM$3)*$A$3,0))</f>
        <v>0</v>
      </c>
      <c r="BN28" s="95">
        <f t="shared" ca="1" si="7"/>
        <v>529</v>
      </c>
      <c r="BO28" s="93">
        <f ca="1">ROUND(VLOOKUP(BO$3,費率表彙總!$W$16:$X$116,2,FALSE)*$B28*$A$2,0)*BQ$1</f>
        <v>529</v>
      </c>
      <c r="BP28" s="94">
        <f ca="1">+ROUND(VLOOKUP(BO$3,費率表彙總!$W$16:$X$116,2,FALSE)*$B28*$A$2,0)*BQ$1</f>
        <v>529</v>
      </c>
      <c r="BQ28" s="94">
        <f t="shared" ca="1" si="23"/>
        <v>529</v>
      </c>
      <c r="BR28" s="94">
        <f ca="1">ROUND(VLOOKUP(BR$3,費率表彙總!$Y$15:$Z$65,2,FALSE)*$B28*$A$2,0)*BQ$1</f>
        <v>0</v>
      </c>
      <c r="BS28" s="94">
        <f ca="1">IF(ISNA(BS$3),0,ROUND(INDEX(旅遊不便費率!$B$5:$AE$184,$A28,BS$3)*$A$3,0))</f>
        <v>0</v>
      </c>
      <c r="BT28" s="94">
        <f ca="1">IF(ISNA(BT$3),0,ROUND(INDEX(旅遊不便費率!$B$5:$AE$184,$A28,BT$3)*$A$3,0))</f>
        <v>0</v>
      </c>
      <c r="BU28" s="94">
        <f ca="1">IF(ISNA(BU$3),0,ROUND(INDEX(旅遊不便費率!$B$5:$AE$184,$A28,BU$3)*$A$3,0))</f>
        <v>0</v>
      </c>
      <c r="BV28" s="95">
        <f t="shared" ca="1" si="8"/>
        <v>529</v>
      </c>
      <c r="BW28" s="93">
        <f ca="1">ROUND(VLOOKUP(BW$3,費率表彙總!$W$16:$X$116,2,FALSE)*$B28*$A$2,0)*BY$1</f>
        <v>529</v>
      </c>
      <c r="BX28" s="94">
        <f ca="1">+ROUND(VLOOKUP(BW$3,費率表彙總!$W$16:$X$116,2,FALSE)*$B28*$A$2,0)*BY$1</f>
        <v>529</v>
      </c>
      <c r="BY28" s="94">
        <f t="shared" ca="1" si="24"/>
        <v>529</v>
      </c>
      <c r="BZ28" s="94">
        <f ca="1">ROUND(VLOOKUP(BZ$3,費率表彙總!$Y$15:$Z$65,2,FALSE)*$B28*$A$2,0)*BY$1</f>
        <v>309</v>
      </c>
      <c r="CA28" s="94">
        <f ca="1">IF(ISNA(CA$3),0,ROUND(INDEX(旅遊不便費率!$B$5:$AE$184,$A28,CA$3)*$A$3,0))</f>
        <v>0</v>
      </c>
      <c r="CB28" s="94">
        <f ca="1">IF(ISNA(CB$3),0,ROUND(INDEX(旅遊不便費率!$B$5:$AE$184,$A28,CB$3)*$A$3,0))</f>
        <v>0</v>
      </c>
      <c r="CC28" s="94">
        <f ca="1">IF(ISNA(CC$3),0,ROUND(INDEX(旅遊不便費率!$B$5:$AE$184,$A28,CC$3)*$A$3,0))</f>
        <v>0</v>
      </c>
      <c r="CD28" s="95">
        <f t="shared" ca="1" si="9"/>
        <v>838</v>
      </c>
      <c r="CE28" s="93">
        <f ca="1">ROUND(VLOOKUP(CE$3,費率表彙總!$W$16:$X$116,2,FALSE)*$B28*$A$2,0)*CG$1</f>
        <v>1058</v>
      </c>
      <c r="CF28" s="94">
        <f ca="1">+ROUND(VLOOKUP(CE$3,費率表彙總!$W$16:$X$116,2,FALSE)*$B28*$A$2,0)*CG$1</f>
        <v>1058</v>
      </c>
      <c r="CG28" s="94">
        <f t="shared" ca="1" si="25"/>
        <v>1058</v>
      </c>
      <c r="CH28" s="94">
        <f ca="1">ROUND(VLOOKUP(CH$3,費率表彙總!$Y$15:$Z$65,2,FALSE)*$B28*$A$2,0)*CG$1</f>
        <v>618</v>
      </c>
      <c r="CI28" s="94">
        <f ca="1">IF(ISNA(CI$3),0,ROUND(INDEX(旅遊不便費率!$B$5:$AE$184,$A28,CI$3)*$A$3,0))</f>
        <v>0</v>
      </c>
      <c r="CJ28" s="94">
        <f ca="1">IF(ISNA(CJ$3),0,ROUND(INDEX(旅遊不便費率!$B$5:$AE$184,$A28,CJ$3)*$A$3,0))</f>
        <v>0</v>
      </c>
      <c r="CK28" s="94">
        <f ca="1">IF(ISNA(CK$3),0,ROUND(INDEX(旅遊不便費率!$B$5:$AE$184,$A28,CK$3)*$A$3,0))</f>
        <v>0</v>
      </c>
      <c r="CL28" s="95">
        <f t="shared" ca="1" si="10"/>
        <v>1676</v>
      </c>
      <c r="CM28" s="93">
        <f ca="1">ROUND(VLOOKUP(CM$3,費率表彙總!$W$16:$X$116,2,FALSE)*$B28*$A$2,0)*CO$1</f>
        <v>556</v>
      </c>
      <c r="CN28" s="94">
        <f ca="1">+ROUND(VLOOKUP(CM$3,費率表彙總!$W$16:$X$116,2,FALSE)*$B28*$A$2,0)*CO$1</f>
        <v>556</v>
      </c>
      <c r="CO28" s="94">
        <f t="shared" ca="1" si="26"/>
        <v>556</v>
      </c>
      <c r="CP28" s="94">
        <f ca="1">ROUND(VLOOKUP(CP$3,費率表彙總!$Y$15:$Z$65,2,FALSE)*$B28*$A$2,0)*CO$1</f>
        <v>322</v>
      </c>
      <c r="CQ28" s="94">
        <f ca="1">IF(ISNA(CQ$3),0,ROUND(INDEX(旅遊不便費率!$B$5:$AE$184,$A28,CQ$3)*$A$3,0))</f>
        <v>0</v>
      </c>
      <c r="CR28" s="94">
        <f ca="1">IF(ISNA(CR$3),0,ROUND(INDEX(旅遊不便費率!$B$5:$AE$184,$A28,CR$3)*$A$3,0))</f>
        <v>0</v>
      </c>
      <c r="CS28" s="94">
        <f ca="1">IF(ISNA(CS$3),0,ROUND(INDEX(旅遊不便費率!$B$5:$AE$184,$A28,CS$3)*$A$3,0))</f>
        <v>0</v>
      </c>
      <c r="CT28" s="95">
        <f t="shared" ca="1" si="11"/>
        <v>878</v>
      </c>
      <c r="CU28" s="93">
        <f ca="1">ROUND(VLOOKUP(CU$3,費率表彙總!$W$16:$X$116,2,FALSE)*$B28*$A$2,0)*CW$1</f>
        <v>556</v>
      </c>
      <c r="CV28" s="94">
        <f ca="1">+ROUND(VLOOKUP(CU$3,費率表彙總!$W$16:$X$116,2,FALSE)*$B28*$A$2,0)*CW$1</f>
        <v>556</v>
      </c>
      <c r="CW28" s="94">
        <f t="shared" ca="1" si="27"/>
        <v>556</v>
      </c>
      <c r="CX28" s="94">
        <f ca="1">ROUND(VLOOKUP(CX$3,費率表彙總!$Y$15:$Z$65,2,FALSE)*$B28*$A$2,0)*CW$1</f>
        <v>322</v>
      </c>
      <c r="CY28" s="94">
        <f ca="1">IF(ISNA(CY$3),0,ROUND(INDEX(旅遊不便費率!$B$5:$AE$184,$A28,CY$3)*$A$3,0))</f>
        <v>0</v>
      </c>
      <c r="CZ28" s="94">
        <f ca="1">IF(ISNA(CZ$3),0,ROUND(INDEX(旅遊不便費率!$B$5:$AE$184,$A28,CZ$3)*$A$3,0))</f>
        <v>0</v>
      </c>
      <c r="DA28" s="94">
        <f ca="1">IF(ISNA(DA$3),0,ROUND(INDEX(旅遊不便費率!$B$5:$AE$184,$A28,DA$3)*$A$3,0))</f>
        <v>0</v>
      </c>
      <c r="DB28" s="95">
        <f t="shared" ca="1" si="12"/>
        <v>878</v>
      </c>
      <c r="DC28" s="93">
        <f ca="1">ROUND(VLOOKUP(DC$3,費率表彙總!$W$16:$X$116,2,FALSE)*$B28*$A$2,0)*DE$1</f>
        <v>556</v>
      </c>
      <c r="DD28" s="94">
        <f ca="1">+ROUND(VLOOKUP(DC$3,費率表彙總!$W$16:$X$116,2,FALSE)*$B28*$A$2,0)*DE$1</f>
        <v>556</v>
      </c>
      <c r="DE28" s="94">
        <f t="shared" ca="1" si="28"/>
        <v>556</v>
      </c>
      <c r="DF28" s="94">
        <f ca="1">ROUND(VLOOKUP(DF$3,費率表彙總!$Y$15:$Z$65,2,FALSE)*$B28*$A$2,0)*DE$1</f>
        <v>322</v>
      </c>
      <c r="DG28" s="94">
        <f ca="1">IF(ISNA(DG$3),0,ROUND(INDEX(旅遊不便費率!$B$5:$AE$184,$A28,DG$3)*$A$3,0))</f>
        <v>0</v>
      </c>
      <c r="DH28" s="94">
        <f ca="1">IF(ISNA(DH$3),0,ROUND(INDEX(旅遊不便費率!$B$5:$AE$184,$A28,DH$3)*$A$3,0))</f>
        <v>0</v>
      </c>
      <c r="DI28" s="94">
        <f ca="1">IF(ISNA(DI$3),0,ROUND(INDEX(旅遊不便費率!$B$5:$AE$184,$A28,DI$3)*$A$3,0))</f>
        <v>0</v>
      </c>
      <c r="DJ28" s="95">
        <f t="shared" ca="1" si="13"/>
        <v>878</v>
      </c>
      <c r="DK28" s="93">
        <f ca="1">ROUND(VLOOKUP(DK$3,費率表彙總!$W$16:$X$116,2,FALSE)*$B28*$A$2,0)*DM$1</f>
        <v>1058</v>
      </c>
      <c r="DL28" s="94">
        <f ca="1">+ROUND(VLOOKUP(DK$3,費率表彙總!$W$16:$X$116,2,FALSE)*$B28*$A$2,0)*DM$1</f>
        <v>1058</v>
      </c>
      <c r="DM28" s="94">
        <f t="shared" ca="1" si="29"/>
        <v>1058</v>
      </c>
      <c r="DN28" s="94">
        <f ca="1">ROUND(VLOOKUP(DN$3,費率表彙總!$Y$15:$Z$65,2,FALSE)*$B28*$A$2,0)*DM$1</f>
        <v>618</v>
      </c>
      <c r="DO28" s="94">
        <f ca="1">IF(ISNA(DO$3),0,ROUND(INDEX(旅遊不便費率!$B$5:$AE$184,$A28,DO$3)*$A$3,0))</f>
        <v>0</v>
      </c>
      <c r="DP28" s="94">
        <f ca="1">IF(ISNA(DP$3),0,ROUND(INDEX(旅遊不便費率!$B$5:$AE$184,$A28,DP$3)*$A$3,0))</f>
        <v>0</v>
      </c>
      <c r="DQ28" s="94">
        <f ca="1">IF(ISNA(DQ$3),0,ROUND(INDEX(旅遊不便費率!$B$5:$AE$184,$A28,DQ$3)*$A$3,0))</f>
        <v>0</v>
      </c>
      <c r="DR28" s="95">
        <f t="shared" ca="1" si="14"/>
        <v>1676</v>
      </c>
    </row>
    <row r="29" spans="1:122">
      <c r="A29" s="83">
        <f>+旅綜險簡易版費率表!A36</f>
        <v>25</v>
      </c>
      <c r="B29" s="104">
        <f>VLOOKUP(A29,費率表彙總!$A$4:$B$183,2,FALSE)</f>
        <v>0.34499999999999997</v>
      </c>
      <c r="C29" s="93">
        <f ca="1">ROUND(VLOOKUP(C$3,費率表彙總!$W$16:$X$116,2,FALSE)*$B29*$A$2,0)*E$1</f>
        <v>566</v>
      </c>
      <c r="D29" s="94">
        <f ca="1">+ROUND(VLOOKUP(C$3,費率表彙總!$W$16:$X$116,2,FALSE)*$B29*$A$2,0)*E$1</f>
        <v>566</v>
      </c>
      <c r="E29" s="94">
        <f t="shared" ca="1" si="15"/>
        <v>566</v>
      </c>
      <c r="F29" s="94">
        <f ca="1">ROUND(VLOOKUP(F$3,費率表彙總!$Y$15:$Z$65,2,FALSE)*$B29*$A$2,0)*E$1</f>
        <v>328</v>
      </c>
      <c r="G29" s="94">
        <f ca="1">IF(ISNA(G$3),0,ROUND(INDEX(旅遊不便費率!$B$5:$AE$184,$A29,G$3)*$A$3,0))</f>
        <v>0</v>
      </c>
      <c r="H29" s="94">
        <f ca="1">IF(ISNA(H$3),0,ROUND(INDEX(旅遊不便費率!$B$5:$AE$184,$A29,H$3)*$A$3,0))</f>
        <v>0</v>
      </c>
      <c r="I29" s="94">
        <f ca="1">IF(ISNA(I$3),0,ROUND(INDEX(旅遊不便費率!$B$5:$AE$184,$A29,I$3)*$A$3,0))</f>
        <v>0</v>
      </c>
      <c r="J29" s="95">
        <f t="shared" ca="1" si="0"/>
        <v>894</v>
      </c>
      <c r="K29" s="93">
        <f ca="1">ROUND(VLOOKUP(K$3,費率表彙總!$W$16:$X$116,2,FALSE)*$B29*$A$2,0)*M$1</f>
        <v>566</v>
      </c>
      <c r="L29" s="94">
        <f ca="1">+ROUND(VLOOKUP(K$3,費率表彙總!$W$16:$X$116,2,FALSE)*$B29*$A$2,0)*M$1</f>
        <v>566</v>
      </c>
      <c r="M29" s="94">
        <f t="shared" ca="1" si="16"/>
        <v>566</v>
      </c>
      <c r="N29" s="94">
        <f ca="1">ROUND(VLOOKUP(N$3,費率表彙總!$Y$15:$Z$65,2,FALSE)*$B29*$A$2,0)*M$1</f>
        <v>0</v>
      </c>
      <c r="O29" s="94">
        <f ca="1">IF(ISNA(O$3),0,ROUND(INDEX(旅遊不便費率!$B$5:$AE$184,$A29,O$3)*$A$3,0))</f>
        <v>0</v>
      </c>
      <c r="P29" s="94">
        <f ca="1">IF(ISNA(P$3),0,ROUND(INDEX(旅遊不便費率!$B$5:$AE$184,$A29,P$3)*$A$3,0))</f>
        <v>0</v>
      </c>
      <c r="Q29" s="94">
        <f ca="1">IF(ISNA(Q$3),0,ROUND(INDEX(旅遊不便費率!$B$5:$AE$184,$A29,Q$3)*$A$3,0))</f>
        <v>0</v>
      </c>
      <c r="R29" s="95">
        <f t="shared" ca="1" si="1"/>
        <v>566</v>
      </c>
      <c r="S29" s="93">
        <f ca="1">ROUND(VLOOKUP(S$3,費率表彙總!$W$16:$X$116,2,FALSE)*$B29*$A$2,0)*U$1</f>
        <v>1076</v>
      </c>
      <c r="T29" s="94">
        <f ca="1">+ROUND(VLOOKUP(S$3,費率表彙總!$W$16:$X$116,2,FALSE)*$B29*$A$2,0)*U$1</f>
        <v>1076</v>
      </c>
      <c r="U29" s="94">
        <f t="shared" ca="1" si="17"/>
        <v>1076</v>
      </c>
      <c r="V29" s="94">
        <f ca="1">ROUND(VLOOKUP(V$3,費率表彙總!$Y$15:$Z$65,2,FALSE)*$B29*$A$2,0)*U$1</f>
        <v>628</v>
      </c>
      <c r="W29" s="94">
        <f ca="1">IF(ISNA(W$3),0,ROUND(INDEX(旅遊不便費率!$B$5:$AE$184,$A29,W$3)*$A$3,0))</f>
        <v>0</v>
      </c>
      <c r="X29" s="94">
        <f ca="1">IF(ISNA(X$3),0,ROUND(INDEX(旅遊不便費率!$B$5:$AE$184,$A29,X$3)*$A$3,0))</f>
        <v>0</v>
      </c>
      <c r="Y29" s="94">
        <f ca="1">IF(ISNA(Y$3),0,ROUND(INDEX(旅遊不便費率!$B$5:$AE$184,$A29,Y$3)*$A$3,0))</f>
        <v>0</v>
      </c>
      <c r="Z29" s="95">
        <f t="shared" ca="1" si="2"/>
        <v>1704</v>
      </c>
      <c r="AA29" s="93">
        <f ca="1">ROUND(VLOOKUP(AA$3,費率表彙總!$W$16:$X$116,2,FALSE)*$B29*$A$2,0)*AC$1</f>
        <v>1076</v>
      </c>
      <c r="AB29" s="94">
        <f ca="1">+ROUND(VLOOKUP(AA$3,費率表彙總!$W$16:$X$116,2,FALSE)*$B29*$A$2,0)*AC$1</f>
        <v>1076</v>
      </c>
      <c r="AC29" s="94">
        <f t="shared" ca="1" si="18"/>
        <v>1076</v>
      </c>
      <c r="AD29" s="94">
        <f ca="1">ROUND(VLOOKUP(AD$3,費率表彙總!$Y$15:$Z$65,2,FALSE)*$B29*$A$2,0)*AC$1</f>
        <v>328</v>
      </c>
      <c r="AE29" s="94">
        <f ca="1">IF(ISNA(AE$3),0,ROUND(INDEX(旅遊不便費率!$B$5:$AE$184,$A29,AE$3)*$A$3,0))</f>
        <v>0</v>
      </c>
      <c r="AF29" s="94">
        <f ca="1">IF(ISNA(AF$3),0,ROUND(INDEX(旅遊不便費率!$B$5:$AE$184,$A29,AF$3)*$A$3,0))</f>
        <v>0</v>
      </c>
      <c r="AG29" s="94">
        <f ca="1">IF(ISNA(AG$3),0,ROUND(INDEX(旅遊不便費率!$B$5:$AE$184,$A29,AG$3)*$A$3,0))</f>
        <v>0</v>
      </c>
      <c r="AH29" s="95">
        <f t="shared" ca="1" si="3"/>
        <v>1404</v>
      </c>
      <c r="AI29" s="93">
        <f ca="1">ROUND(VLOOKUP(AI$3,費率表彙總!$W$16:$X$116,2,FALSE)*$B29*$A$2,0)*AK$1</f>
        <v>1076</v>
      </c>
      <c r="AJ29" s="94">
        <f ca="1">+ROUND(VLOOKUP(AI$3,費率表彙總!$W$16:$X$116,2,FALSE)*$B29*$A$2,0)*AK$1</f>
        <v>1076</v>
      </c>
      <c r="AK29" s="94">
        <f t="shared" ca="1" si="19"/>
        <v>1076</v>
      </c>
      <c r="AL29" s="94">
        <f ca="1">ROUND(VLOOKUP(AL$3,費率表彙總!$Y$15:$Z$65,2,FALSE)*$B29*$A$2,0)*AK$1</f>
        <v>0</v>
      </c>
      <c r="AM29" s="94">
        <f ca="1">IF(ISNA(AM$3),0,ROUND(INDEX(旅遊不便費率!$B$5:$AE$184,$A29,AM$3)*$A$3,0))</f>
        <v>0</v>
      </c>
      <c r="AN29" s="94">
        <f ca="1">IF(ISNA(AN$3),0,ROUND(INDEX(旅遊不便費率!$B$5:$AE$184,$A29,AN$3)*$A$3,0))</f>
        <v>0</v>
      </c>
      <c r="AO29" s="94">
        <f ca="1">IF(ISNA(AO$3),0,ROUND(INDEX(旅遊不便費率!$B$5:$AE$184,$A29,AO$3)*$A$3,0))</f>
        <v>0</v>
      </c>
      <c r="AP29" s="95">
        <f t="shared" ca="1" si="4"/>
        <v>1076</v>
      </c>
      <c r="AQ29" s="93">
        <f ca="1">ROUND(VLOOKUP(AQ$3,費率表彙總!$W$16:$X$116,2,FALSE)*$B29*$A$2,0)*AS$1</f>
        <v>283</v>
      </c>
      <c r="AR29" s="94">
        <f ca="1">+ROUND(VLOOKUP(AQ$3,費率表彙總!$W$16:$X$116,2,FALSE)*$B29*$A$2,0)*AS$1</f>
        <v>283</v>
      </c>
      <c r="AS29" s="94">
        <f t="shared" ca="1" si="20"/>
        <v>283</v>
      </c>
      <c r="AT29" s="94">
        <f ca="1">ROUND(VLOOKUP(AT$3,費率表彙總!$Y$15:$Z$65,2,FALSE)*$B29*$A$2,0)*AS$1</f>
        <v>164</v>
      </c>
      <c r="AU29" s="94">
        <f ca="1">IF(ISNA(AU$3),0,ROUND(INDEX(旅遊不便費率!$B$5:$AE$184,$A29,AU$3)*$A$3,0))</f>
        <v>0</v>
      </c>
      <c r="AV29" s="94">
        <f ca="1">IF(ISNA(AV$3),0,ROUND(INDEX(旅遊不便費率!$B$5:$AE$184,$A29,AV$3)*$A$3,0))</f>
        <v>0</v>
      </c>
      <c r="AW29" s="94">
        <f ca="1">IF(ISNA(AW$3),0,ROUND(INDEX(旅遊不便費率!$B$5:$AE$184,$A29,AW$3)*$A$3,0))</f>
        <v>0</v>
      </c>
      <c r="AX29" s="95">
        <f t="shared" ca="1" si="5"/>
        <v>447</v>
      </c>
      <c r="AY29" s="93">
        <f ca="1">ROUND(VLOOKUP(AY$3,費率表彙總!$W$16:$X$116,2,FALSE)*$B29*$A$2,0)*BA$1</f>
        <v>538</v>
      </c>
      <c r="AZ29" s="94">
        <f ca="1">+ROUND(VLOOKUP(AY$3,費率表彙總!$W$16:$X$116,2,FALSE)*$B29*$A$2,0)*BA$1</f>
        <v>538</v>
      </c>
      <c r="BA29" s="94">
        <f t="shared" ca="1" si="21"/>
        <v>538</v>
      </c>
      <c r="BB29" s="94">
        <f ca="1">ROUND(VLOOKUP(BB$3,費率表彙總!$Y$15:$Z$65,2,FALSE)*$B29*$A$2,0)*BA$1</f>
        <v>0</v>
      </c>
      <c r="BC29" s="94">
        <f ca="1">IF(ISNA(BC$3),0,ROUND(INDEX(旅遊不便費率!$B$5:$AE$184,$A29,BC$3)*$A$3,0))</f>
        <v>0</v>
      </c>
      <c r="BD29" s="94">
        <f ca="1">IF(ISNA(BD$3),0,ROUND(INDEX(旅遊不便費率!$B$5:$AE$184,$A29,BD$3)*$A$3,0))</f>
        <v>0</v>
      </c>
      <c r="BE29" s="94">
        <f ca="1">IF(ISNA(BE$3),0,ROUND(INDEX(旅遊不便費率!$B$5:$AE$184,$A29,BE$3)*$A$3,0))</f>
        <v>0</v>
      </c>
      <c r="BF29" s="95">
        <f t="shared" ca="1" si="6"/>
        <v>538</v>
      </c>
      <c r="BG29" s="93">
        <f ca="1">ROUND(VLOOKUP(BG$3,費率表彙總!$W$16:$X$116,2,FALSE)*$B29*$A$2,0)*BI$1</f>
        <v>538</v>
      </c>
      <c r="BH29" s="94">
        <f ca="1">+ROUND(VLOOKUP(BG$3,費率表彙總!$W$16:$X$116,2,FALSE)*$B29*$A$2,0)*BI$1</f>
        <v>538</v>
      </c>
      <c r="BI29" s="94">
        <f t="shared" ca="1" si="22"/>
        <v>538</v>
      </c>
      <c r="BJ29" s="94">
        <f ca="1">ROUND(VLOOKUP(BJ$3,費率表彙總!$Y$15:$Z$65,2,FALSE)*$B29*$A$2,0)*BI$1</f>
        <v>0</v>
      </c>
      <c r="BK29" s="94">
        <f ca="1">IF(ISNA(BK$3),0,ROUND(INDEX(旅遊不便費率!$B$5:$AE$184,$A29,BK$3)*$A$3,0))</f>
        <v>0</v>
      </c>
      <c r="BL29" s="94">
        <f ca="1">IF(ISNA(BL$3),0,ROUND(INDEX(旅遊不便費率!$B$5:$AE$184,$A29,BL$3)*$A$3,0))</f>
        <v>0</v>
      </c>
      <c r="BM29" s="94">
        <f ca="1">IF(ISNA(BM$3),0,ROUND(INDEX(旅遊不便費率!$B$5:$AE$184,$A29,BM$3)*$A$3,0))</f>
        <v>0</v>
      </c>
      <c r="BN29" s="95">
        <f t="shared" ca="1" si="7"/>
        <v>538</v>
      </c>
      <c r="BO29" s="93">
        <f ca="1">ROUND(VLOOKUP(BO$3,費率表彙總!$W$16:$X$116,2,FALSE)*$B29*$A$2,0)*BQ$1</f>
        <v>538</v>
      </c>
      <c r="BP29" s="94">
        <f ca="1">+ROUND(VLOOKUP(BO$3,費率表彙總!$W$16:$X$116,2,FALSE)*$B29*$A$2,0)*BQ$1</f>
        <v>538</v>
      </c>
      <c r="BQ29" s="94">
        <f t="shared" ca="1" si="23"/>
        <v>538</v>
      </c>
      <c r="BR29" s="94">
        <f ca="1">ROUND(VLOOKUP(BR$3,費率表彙總!$Y$15:$Z$65,2,FALSE)*$B29*$A$2,0)*BQ$1</f>
        <v>0</v>
      </c>
      <c r="BS29" s="94">
        <f ca="1">IF(ISNA(BS$3),0,ROUND(INDEX(旅遊不便費率!$B$5:$AE$184,$A29,BS$3)*$A$3,0))</f>
        <v>0</v>
      </c>
      <c r="BT29" s="94">
        <f ca="1">IF(ISNA(BT$3),0,ROUND(INDEX(旅遊不便費率!$B$5:$AE$184,$A29,BT$3)*$A$3,0))</f>
        <v>0</v>
      </c>
      <c r="BU29" s="94">
        <f ca="1">IF(ISNA(BU$3),0,ROUND(INDEX(旅遊不便費率!$B$5:$AE$184,$A29,BU$3)*$A$3,0))</f>
        <v>0</v>
      </c>
      <c r="BV29" s="95">
        <f t="shared" ca="1" si="8"/>
        <v>538</v>
      </c>
      <c r="BW29" s="93">
        <f ca="1">ROUND(VLOOKUP(BW$3,費率表彙總!$W$16:$X$116,2,FALSE)*$B29*$A$2,0)*BY$1</f>
        <v>538</v>
      </c>
      <c r="BX29" s="94">
        <f ca="1">+ROUND(VLOOKUP(BW$3,費率表彙總!$W$16:$X$116,2,FALSE)*$B29*$A$2,0)*BY$1</f>
        <v>538</v>
      </c>
      <c r="BY29" s="94">
        <f t="shared" ca="1" si="24"/>
        <v>538</v>
      </c>
      <c r="BZ29" s="94">
        <f ca="1">ROUND(VLOOKUP(BZ$3,費率表彙總!$Y$15:$Z$65,2,FALSE)*$B29*$A$2,0)*BY$1</f>
        <v>314</v>
      </c>
      <c r="CA29" s="94">
        <f ca="1">IF(ISNA(CA$3),0,ROUND(INDEX(旅遊不便費率!$B$5:$AE$184,$A29,CA$3)*$A$3,0))</f>
        <v>0</v>
      </c>
      <c r="CB29" s="94">
        <f ca="1">IF(ISNA(CB$3),0,ROUND(INDEX(旅遊不便費率!$B$5:$AE$184,$A29,CB$3)*$A$3,0))</f>
        <v>0</v>
      </c>
      <c r="CC29" s="94">
        <f ca="1">IF(ISNA(CC$3),0,ROUND(INDEX(旅遊不便費率!$B$5:$AE$184,$A29,CC$3)*$A$3,0))</f>
        <v>0</v>
      </c>
      <c r="CD29" s="95">
        <f t="shared" ca="1" si="9"/>
        <v>852</v>
      </c>
      <c r="CE29" s="93">
        <f ca="1">ROUND(VLOOKUP(CE$3,費率表彙總!$W$16:$X$116,2,FALSE)*$B29*$A$2,0)*CG$1</f>
        <v>1076</v>
      </c>
      <c r="CF29" s="94">
        <f ca="1">+ROUND(VLOOKUP(CE$3,費率表彙總!$W$16:$X$116,2,FALSE)*$B29*$A$2,0)*CG$1</f>
        <v>1076</v>
      </c>
      <c r="CG29" s="94">
        <f t="shared" ca="1" si="25"/>
        <v>1076</v>
      </c>
      <c r="CH29" s="94">
        <f ca="1">ROUND(VLOOKUP(CH$3,費率表彙總!$Y$15:$Z$65,2,FALSE)*$B29*$A$2,0)*CG$1</f>
        <v>628</v>
      </c>
      <c r="CI29" s="94">
        <f ca="1">IF(ISNA(CI$3),0,ROUND(INDEX(旅遊不便費率!$B$5:$AE$184,$A29,CI$3)*$A$3,0))</f>
        <v>0</v>
      </c>
      <c r="CJ29" s="94">
        <f ca="1">IF(ISNA(CJ$3),0,ROUND(INDEX(旅遊不便費率!$B$5:$AE$184,$A29,CJ$3)*$A$3,0))</f>
        <v>0</v>
      </c>
      <c r="CK29" s="94">
        <f ca="1">IF(ISNA(CK$3),0,ROUND(INDEX(旅遊不便費率!$B$5:$AE$184,$A29,CK$3)*$A$3,0))</f>
        <v>0</v>
      </c>
      <c r="CL29" s="95">
        <f t="shared" ca="1" si="10"/>
        <v>1704</v>
      </c>
      <c r="CM29" s="93">
        <f ca="1">ROUND(VLOOKUP(CM$3,費率表彙總!$W$16:$X$116,2,FALSE)*$B29*$A$2,0)*CO$1</f>
        <v>566</v>
      </c>
      <c r="CN29" s="94">
        <f ca="1">+ROUND(VLOOKUP(CM$3,費率表彙總!$W$16:$X$116,2,FALSE)*$B29*$A$2,0)*CO$1</f>
        <v>566</v>
      </c>
      <c r="CO29" s="94">
        <f t="shared" ca="1" si="26"/>
        <v>566</v>
      </c>
      <c r="CP29" s="94">
        <f ca="1">ROUND(VLOOKUP(CP$3,費率表彙總!$Y$15:$Z$65,2,FALSE)*$B29*$A$2,0)*CO$1</f>
        <v>328</v>
      </c>
      <c r="CQ29" s="94">
        <f ca="1">IF(ISNA(CQ$3),0,ROUND(INDEX(旅遊不便費率!$B$5:$AE$184,$A29,CQ$3)*$A$3,0))</f>
        <v>0</v>
      </c>
      <c r="CR29" s="94">
        <f ca="1">IF(ISNA(CR$3),0,ROUND(INDEX(旅遊不便費率!$B$5:$AE$184,$A29,CR$3)*$A$3,0))</f>
        <v>0</v>
      </c>
      <c r="CS29" s="94">
        <f ca="1">IF(ISNA(CS$3),0,ROUND(INDEX(旅遊不便費率!$B$5:$AE$184,$A29,CS$3)*$A$3,0))</f>
        <v>0</v>
      </c>
      <c r="CT29" s="95">
        <f t="shared" ca="1" si="11"/>
        <v>894</v>
      </c>
      <c r="CU29" s="93">
        <f ca="1">ROUND(VLOOKUP(CU$3,費率表彙總!$W$16:$X$116,2,FALSE)*$B29*$A$2,0)*CW$1</f>
        <v>566</v>
      </c>
      <c r="CV29" s="94">
        <f ca="1">+ROUND(VLOOKUP(CU$3,費率表彙總!$W$16:$X$116,2,FALSE)*$B29*$A$2,0)*CW$1</f>
        <v>566</v>
      </c>
      <c r="CW29" s="94">
        <f t="shared" ca="1" si="27"/>
        <v>566</v>
      </c>
      <c r="CX29" s="94">
        <f ca="1">ROUND(VLOOKUP(CX$3,費率表彙總!$Y$15:$Z$65,2,FALSE)*$B29*$A$2,0)*CW$1</f>
        <v>328</v>
      </c>
      <c r="CY29" s="94">
        <f ca="1">IF(ISNA(CY$3),0,ROUND(INDEX(旅遊不便費率!$B$5:$AE$184,$A29,CY$3)*$A$3,0))</f>
        <v>0</v>
      </c>
      <c r="CZ29" s="94">
        <f ca="1">IF(ISNA(CZ$3),0,ROUND(INDEX(旅遊不便費率!$B$5:$AE$184,$A29,CZ$3)*$A$3,0))</f>
        <v>0</v>
      </c>
      <c r="DA29" s="94">
        <f ca="1">IF(ISNA(DA$3),0,ROUND(INDEX(旅遊不便費率!$B$5:$AE$184,$A29,DA$3)*$A$3,0))</f>
        <v>0</v>
      </c>
      <c r="DB29" s="95">
        <f t="shared" ca="1" si="12"/>
        <v>894</v>
      </c>
      <c r="DC29" s="93">
        <f ca="1">ROUND(VLOOKUP(DC$3,費率表彙總!$W$16:$X$116,2,FALSE)*$B29*$A$2,0)*DE$1</f>
        <v>566</v>
      </c>
      <c r="DD29" s="94">
        <f ca="1">+ROUND(VLOOKUP(DC$3,費率表彙總!$W$16:$X$116,2,FALSE)*$B29*$A$2,0)*DE$1</f>
        <v>566</v>
      </c>
      <c r="DE29" s="94">
        <f t="shared" ca="1" si="28"/>
        <v>566</v>
      </c>
      <c r="DF29" s="94">
        <f ca="1">ROUND(VLOOKUP(DF$3,費率表彙總!$Y$15:$Z$65,2,FALSE)*$B29*$A$2,0)*DE$1</f>
        <v>328</v>
      </c>
      <c r="DG29" s="94">
        <f ca="1">IF(ISNA(DG$3),0,ROUND(INDEX(旅遊不便費率!$B$5:$AE$184,$A29,DG$3)*$A$3,0))</f>
        <v>0</v>
      </c>
      <c r="DH29" s="94">
        <f ca="1">IF(ISNA(DH$3),0,ROUND(INDEX(旅遊不便費率!$B$5:$AE$184,$A29,DH$3)*$A$3,0))</f>
        <v>0</v>
      </c>
      <c r="DI29" s="94">
        <f ca="1">IF(ISNA(DI$3),0,ROUND(INDEX(旅遊不便費率!$B$5:$AE$184,$A29,DI$3)*$A$3,0))</f>
        <v>0</v>
      </c>
      <c r="DJ29" s="95">
        <f t="shared" ca="1" si="13"/>
        <v>894</v>
      </c>
      <c r="DK29" s="93">
        <f ca="1">ROUND(VLOOKUP(DK$3,費率表彙總!$W$16:$X$116,2,FALSE)*$B29*$A$2,0)*DM$1</f>
        <v>1076</v>
      </c>
      <c r="DL29" s="94">
        <f ca="1">+ROUND(VLOOKUP(DK$3,費率表彙總!$W$16:$X$116,2,FALSE)*$B29*$A$2,0)*DM$1</f>
        <v>1076</v>
      </c>
      <c r="DM29" s="94">
        <f t="shared" ca="1" si="29"/>
        <v>1076</v>
      </c>
      <c r="DN29" s="94">
        <f ca="1">ROUND(VLOOKUP(DN$3,費率表彙總!$Y$15:$Z$65,2,FALSE)*$B29*$A$2,0)*DM$1</f>
        <v>628</v>
      </c>
      <c r="DO29" s="94">
        <f ca="1">IF(ISNA(DO$3),0,ROUND(INDEX(旅遊不便費率!$B$5:$AE$184,$A29,DO$3)*$A$3,0))</f>
        <v>0</v>
      </c>
      <c r="DP29" s="94">
        <f ca="1">IF(ISNA(DP$3),0,ROUND(INDEX(旅遊不便費率!$B$5:$AE$184,$A29,DP$3)*$A$3,0))</f>
        <v>0</v>
      </c>
      <c r="DQ29" s="94">
        <f ca="1">IF(ISNA(DQ$3),0,ROUND(INDEX(旅遊不便費率!$B$5:$AE$184,$A29,DQ$3)*$A$3,0))</f>
        <v>0</v>
      </c>
      <c r="DR29" s="95">
        <f t="shared" ca="1" si="14"/>
        <v>1704</v>
      </c>
    </row>
    <row r="30" spans="1:122">
      <c r="A30" s="83">
        <f>+旅綜險簡易版費率表!A37</f>
        <v>26</v>
      </c>
      <c r="B30" s="104">
        <f>VLOOKUP(A30,費率表彙總!$A$4:$B$183,2,FALSE)</f>
        <v>0.35199999999999998</v>
      </c>
      <c r="C30" s="93">
        <f ca="1">ROUND(VLOOKUP(C$3,費率表彙總!$W$16:$X$116,2,FALSE)*$B30*$A$2,0)*E$1</f>
        <v>578</v>
      </c>
      <c r="D30" s="94">
        <f ca="1">+ROUND(VLOOKUP(C$3,費率表彙總!$W$16:$X$116,2,FALSE)*$B30*$A$2,0)*E$1</f>
        <v>578</v>
      </c>
      <c r="E30" s="94">
        <f t="shared" ca="1" si="15"/>
        <v>578</v>
      </c>
      <c r="F30" s="94">
        <f ca="1">ROUND(VLOOKUP(F$3,費率表彙總!$Y$15:$Z$65,2,FALSE)*$B30*$A$2,0)*E$1</f>
        <v>336</v>
      </c>
      <c r="G30" s="94">
        <f ca="1">IF(ISNA(G$3),0,ROUND(INDEX(旅遊不便費率!$B$5:$AE$184,$A30,G$3)*$A$3,0))</f>
        <v>0</v>
      </c>
      <c r="H30" s="94">
        <f ca="1">IF(ISNA(H$3),0,ROUND(INDEX(旅遊不便費率!$B$5:$AE$184,$A30,H$3)*$A$3,0))</f>
        <v>0</v>
      </c>
      <c r="I30" s="94">
        <f ca="1">IF(ISNA(I$3),0,ROUND(INDEX(旅遊不便費率!$B$5:$AE$184,$A30,I$3)*$A$3,0))</f>
        <v>0</v>
      </c>
      <c r="J30" s="95">
        <f t="shared" ca="1" si="0"/>
        <v>914</v>
      </c>
      <c r="K30" s="93">
        <f ca="1">ROUND(VLOOKUP(K$3,費率表彙總!$W$16:$X$116,2,FALSE)*$B30*$A$2,0)*M$1</f>
        <v>578</v>
      </c>
      <c r="L30" s="94">
        <f ca="1">+ROUND(VLOOKUP(K$3,費率表彙總!$W$16:$X$116,2,FALSE)*$B30*$A$2,0)*M$1</f>
        <v>578</v>
      </c>
      <c r="M30" s="94">
        <f t="shared" ca="1" si="16"/>
        <v>578</v>
      </c>
      <c r="N30" s="94">
        <f ca="1">ROUND(VLOOKUP(N$3,費率表彙總!$Y$15:$Z$65,2,FALSE)*$B30*$A$2,0)*M$1</f>
        <v>0</v>
      </c>
      <c r="O30" s="94">
        <f ca="1">IF(ISNA(O$3),0,ROUND(INDEX(旅遊不便費率!$B$5:$AE$184,$A30,O$3)*$A$3,0))</f>
        <v>0</v>
      </c>
      <c r="P30" s="94">
        <f ca="1">IF(ISNA(P$3),0,ROUND(INDEX(旅遊不便費率!$B$5:$AE$184,$A30,P$3)*$A$3,0))</f>
        <v>0</v>
      </c>
      <c r="Q30" s="94">
        <f ca="1">IF(ISNA(Q$3),0,ROUND(INDEX(旅遊不便費率!$B$5:$AE$184,$A30,Q$3)*$A$3,0))</f>
        <v>0</v>
      </c>
      <c r="R30" s="95">
        <f t="shared" ca="1" si="1"/>
        <v>578</v>
      </c>
      <c r="S30" s="93">
        <f ca="1">ROUND(VLOOKUP(S$3,費率表彙總!$W$16:$X$116,2,FALSE)*$B30*$A$2,0)*U$1</f>
        <v>1098</v>
      </c>
      <c r="T30" s="94">
        <f ca="1">+ROUND(VLOOKUP(S$3,費率表彙總!$W$16:$X$116,2,FALSE)*$B30*$A$2,0)*U$1</f>
        <v>1098</v>
      </c>
      <c r="U30" s="94">
        <f t="shared" ca="1" si="17"/>
        <v>1098</v>
      </c>
      <c r="V30" s="94">
        <f ca="1">ROUND(VLOOKUP(V$3,費率表彙總!$Y$15:$Z$65,2,FALSE)*$B30*$A$2,0)*U$1</f>
        <v>642</v>
      </c>
      <c r="W30" s="94">
        <f ca="1">IF(ISNA(W$3),0,ROUND(INDEX(旅遊不便費率!$B$5:$AE$184,$A30,W$3)*$A$3,0))</f>
        <v>0</v>
      </c>
      <c r="X30" s="94">
        <f ca="1">IF(ISNA(X$3),0,ROUND(INDEX(旅遊不便費率!$B$5:$AE$184,$A30,X$3)*$A$3,0))</f>
        <v>0</v>
      </c>
      <c r="Y30" s="94">
        <f ca="1">IF(ISNA(Y$3),0,ROUND(INDEX(旅遊不便費率!$B$5:$AE$184,$A30,Y$3)*$A$3,0))</f>
        <v>0</v>
      </c>
      <c r="Z30" s="95">
        <f t="shared" ca="1" si="2"/>
        <v>1740</v>
      </c>
      <c r="AA30" s="93">
        <f ca="1">ROUND(VLOOKUP(AA$3,費率表彙總!$W$16:$X$116,2,FALSE)*$B30*$A$2,0)*AC$1</f>
        <v>1098</v>
      </c>
      <c r="AB30" s="94">
        <f ca="1">+ROUND(VLOOKUP(AA$3,費率表彙總!$W$16:$X$116,2,FALSE)*$B30*$A$2,0)*AC$1</f>
        <v>1098</v>
      </c>
      <c r="AC30" s="94">
        <f t="shared" ca="1" si="18"/>
        <v>1098</v>
      </c>
      <c r="AD30" s="94">
        <f ca="1">ROUND(VLOOKUP(AD$3,費率表彙總!$Y$15:$Z$65,2,FALSE)*$B30*$A$2,0)*AC$1</f>
        <v>336</v>
      </c>
      <c r="AE30" s="94">
        <f ca="1">IF(ISNA(AE$3),0,ROUND(INDEX(旅遊不便費率!$B$5:$AE$184,$A30,AE$3)*$A$3,0))</f>
        <v>0</v>
      </c>
      <c r="AF30" s="94">
        <f ca="1">IF(ISNA(AF$3),0,ROUND(INDEX(旅遊不便費率!$B$5:$AE$184,$A30,AF$3)*$A$3,0))</f>
        <v>0</v>
      </c>
      <c r="AG30" s="94">
        <f ca="1">IF(ISNA(AG$3),0,ROUND(INDEX(旅遊不便費率!$B$5:$AE$184,$A30,AG$3)*$A$3,0))</f>
        <v>0</v>
      </c>
      <c r="AH30" s="95">
        <f t="shared" ca="1" si="3"/>
        <v>1434</v>
      </c>
      <c r="AI30" s="93">
        <f ca="1">ROUND(VLOOKUP(AI$3,費率表彙總!$W$16:$X$116,2,FALSE)*$B30*$A$2,0)*AK$1</f>
        <v>1098</v>
      </c>
      <c r="AJ30" s="94">
        <f ca="1">+ROUND(VLOOKUP(AI$3,費率表彙總!$W$16:$X$116,2,FALSE)*$B30*$A$2,0)*AK$1</f>
        <v>1098</v>
      </c>
      <c r="AK30" s="94">
        <f t="shared" ca="1" si="19"/>
        <v>1098</v>
      </c>
      <c r="AL30" s="94">
        <f ca="1">ROUND(VLOOKUP(AL$3,費率表彙總!$Y$15:$Z$65,2,FALSE)*$B30*$A$2,0)*AK$1</f>
        <v>0</v>
      </c>
      <c r="AM30" s="94">
        <f ca="1">IF(ISNA(AM$3),0,ROUND(INDEX(旅遊不便費率!$B$5:$AE$184,$A30,AM$3)*$A$3,0))</f>
        <v>0</v>
      </c>
      <c r="AN30" s="94">
        <f ca="1">IF(ISNA(AN$3),0,ROUND(INDEX(旅遊不便費率!$B$5:$AE$184,$A30,AN$3)*$A$3,0))</f>
        <v>0</v>
      </c>
      <c r="AO30" s="94">
        <f ca="1">IF(ISNA(AO$3),0,ROUND(INDEX(旅遊不便費率!$B$5:$AE$184,$A30,AO$3)*$A$3,0))</f>
        <v>0</v>
      </c>
      <c r="AP30" s="95">
        <f t="shared" ca="1" si="4"/>
        <v>1098</v>
      </c>
      <c r="AQ30" s="93">
        <f ca="1">ROUND(VLOOKUP(AQ$3,費率表彙總!$W$16:$X$116,2,FALSE)*$B30*$A$2,0)*AS$1</f>
        <v>289</v>
      </c>
      <c r="AR30" s="94">
        <f ca="1">+ROUND(VLOOKUP(AQ$3,費率表彙總!$W$16:$X$116,2,FALSE)*$B30*$A$2,0)*AS$1</f>
        <v>289</v>
      </c>
      <c r="AS30" s="94">
        <f t="shared" ca="1" si="20"/>
        <v>289</v>
      </c>
      <c r="AT30" s="94">
        <f ca="1">ROUND(VLOOKUP(AT$3,費率表彙總!$Y$15:$Z$65,2,FALSE)*$B30*$A$2,0)*AS$1</f>
        <v>168</v>
      </c>
      <c r="AU30" s="94">
        <f ca="1">IF(ISNA(AU$3),0,ROUND(INDEX(旅遊不便費率!$B$5:$AE$184,$A30,AU$3)*$A$3,0))</f>
        <v>0</v>
      </c>
      <c r="AV30" s="94">
        <f ca="1">IF(ISNA(AV$3),0,ROUND(INDEX(旅遊不便費率!$B$5:$AE$184,$A30,AV$3)*$A$3,0))</f>
        <v>0</v>
      </c>
      <c r="AW30" s="94">
        <f ca="1">IF(ISNA(AW$3),0,ROUND(INDEX(旅遊不便費率!$B$5:$AE$184,$A30,AW$3)*$A$3,0))</f>
        <v>0</v>
      </c>
      <c r="AX30" s="95">
        <f t="shared" ca="1" si="5"/>
        <v>457</v>
      </c>
      <c r="AY30" s="93">
        <f ca="1">ROUND(VLOOKUP(AY$3,費率表彙總!$W$16:$X$116,2,FALSE)*$B30*$A$2,0)*BA$1</f>
        <v>549</v>
      </c>
      <c r="AZ30" s="94">
        <f ca="1">+ROUND(VLOOKUP(AY$3,費率表彙總!$W$16:$X$116,2,FALSE)*$B30*$A$2,0)*BA$1</f>
        <v>549</v>
      </c>
      <c r="BA30" s="94">
        <f t="shared" ca="1" si="21"/>
        <v>549</v>
      </c>
      <c r="BB30" s="94">
        <f ca="1">ROUND(VLOOKUP(BB$3,費率表彙總!$Y$15:$Z$65,2,FALSE)*$B30*$A$2,0)*BA$1</f>
        <v>0</v>
      </c>
      <c r="BC30" s="94">
        <f ca="1">IF(ISNA(BC$3),0,ROUND(INDEX(旅遊不便費率!$B$5:$AE$184,$A30,BC$3)*$A$3,0))</f>
        <v>0</v>
      </c>
      <c r="BD30" s="94">
        <f ca="1">IF(ISNA(BD$3),0,ROUND(INDEX(旅遊不便費率!$B$5:$AE$184,$A30,BD$3)*$A$3,0))</f>
        <v>0</v>
      </c>
      <c r="BE30" s="94">
        <f ca="1">IF(ISNA(BE$3),0,ROUND(INDEX(旅遊不便費率!$B$5:$AE$184,$A30,BE$3)*$A$3,0))</f>
        <v>0</v>
      </c>
      <c r="BF30" s="95">
        <f t="shared" ca="1" si="6"/>
        <v>549</v>
      </c>
      <c r="BG30" s="93">
        <f ca="1">ROUND(VLOOKUP(BG$3,費率表彙總!$W$16:$X$116,2,FALSE)*$B30*$A$2,0)*BI$1</f>
        <v>549</v>
      </c>
      <c r="BH30" s="94">
        <f ca="1">+ROUND(VLOOKUP(BG$3,費率表彙總!$W$16:$X$116,2,FALSE)*$B30*$A$2,0)*BI$1</f>
        <v>549</v>
      </c>
      <c r="BI30" s="94">
        <f t="shared" ca="1" si="22"/>
        <v>549</v>
      </c>
      <c r="BJ30" s="94">
        <f ca="1">ROUND(VLOOKUP(BJ$3,費率表彙總!$Y$15:$Z$65,2,FALSE)*$B30*$A$2,0)*BI$1</f>
        <v>0</v>
      </c>
      <c r="BK30" s="94">
        <f ca="1">IF(ISNA(BK$3),0,ROUND(INDEX(旅遊不便費率!$B$5:$AE$184,$A30,BK$3)*$A$3,0))</f>
        <v>0</v>
      </c>
      <c r="BL30" s="94">
        <f ca="1">IF(ISNA(BL$3),0,ROUND(INDEX(旅遊不便費率!$B$5:$AE$184,$A30,BL$3)*$A$3,0))</f>
        <v>0</v>
      </c>
      <c r="BM30" s="94">
        <f ca="1">IF(ISNA(BM$3),0,ROUND(INDEX(旅遊不便費率!$B$5:$AE$184,$A30,BM$3)*$A$3,0))</f>
        <v>0</v>
      </c>
      <c r="BN30" s="95">
        <f t="shared" ca="1" si="7"/>
        <v>549</v>
      </c>
      <c r="BO30" s="93">
        <f ca="1">ROUND(VLOOKUP(BO$3,費率表彙總!$W$16:$X$116,2,FALSE)*$B30*$A$2,0)*BQ$1</f>
        <v>549</v>
      </c>
      <c r="BP30" s="94">
        <f ca="1">+ROUND(VLOOKUP(BO$3,費率表彙總!$W$16:$X$116,2,FALSE)*$B30*$A$2,0)*BQ$1</f>
        <v>549</v>
      </c>
      <c r="BQ30" s="94">
        <f t="shared" ca="1" si="23"/>
        <v>549</v>
      </c>
      <c r="BR30" s="94">
        <f ca="1">ROUND(VLOOKUP(BR$3,費率表彙總!$Y$15:$Z$65,2,FALSE)*$B30*$A$2,0)*BQ$1</f>
        <v>0</v>
      </c>
      <c r="BS30" s="94">
        <f ca="1">IF(ISNA(BS$3),0,ROUND(INDEX(旅遊不便費率!$B$5:$AE$184,$A30,BS$3)*$A$3,0))</f>
        <v>0</v>
      </c>
      <c r="BT30" s="94">
        <f ca="1">IF(ISNA(BT$3),0,ROUND(INDEX(旅遊不便費率!$B$5:$AE$184,$A30,BT$3)*$A$3,0))</f>
        <v>0</v>
      </c>
      <c r="BU30" s="94">
        <f ca="1">IF(ISNA(BU$3),0,ROUND(INDEX(旅遊不便費率!$B$5:$AE$184,$A30,BU$3)*$A$3,0))</f>
        <v>0</v>
      </c>
      <c r="BV30" s="95">
        <f t="shared" ca="1" si="8"/>
        <v>549</v>
      </c>
      <c r="BW30" s="93">
        <f ca="1">ROUND(VLOOKUP(BW$3,費率表彙總!$W$16:$X$116,2,FALSE)*$B30*$A$2,0)*BY$1</f>
        <v>549</v>
      </c>
      <c r="BX30" s="94">
        <f ca="1">+ROUND(VLOOKUP(BW$3,費率表彙總!$W$16:$X$116,2,FALSE)*$B30*$A$2,0)*BY$1</f>
        <v>549</v>
      </c>
      <c r="BY30" s="94">
        <f t="shared" ca="1" si="24"/>
        <v>549</v>
      </c>
      <c r="BZ30" s="94">
        <f ca="1">ROUND(VLOOKUP(BZ$3,費率表彙總!$Y$15:$Z$65,2,FALSE)*$B30*$A$2,0)*BY$1</f>
        <v>321</v>
      </c>
      <c r="CA30" s="94">
        <f ca="1">IF(ISNA(CA$3),0,ROUND(INDEX(旅遊不便費率!$B$5:$AE$184,$A30,CA$3)*$A$3,0))</f>
        <v>0</v>
      </c>
      <c r="CB30" s="94">
        <f ca="1">IF(ISNA(CB$3),0,ROUND(INDEX(旅遊不便費率!$B$5:$AE$184,$A30,CB$3)*$A$3,0))</f>
        <v>0</v>
      </c>
      <c r="CC30" s="94">
        <f ca="1">IF(ISNA(CC$3),0,ROUND(INDEX(旅遊不便費率!$B$5:$AE$184,$A30,CC$3)*$A$3,0))</f>
        <v>0</v>
      </c>
      <c r="CD30" s="95">
        <f t="shared" ca="1" si="9"/>
        <v>870</v>
      </c>
      <c r="CE30" s="93">
        <f ca="1">ROUND(VLOOKUP(CE$3,費率表彙總!$W$16:$X$116,2,FALSE)*$B30*$A$2,0)*CG$1</f>
        <v>1098</v>
      </c>
      <c r="CF30" s="94">
        <f ca="1">+ROUND(VLOOKUP(CE$3,費率表彙總!$W$16:$X$116,2,FALSE)*$B30*$A$2,0)*CG$1</f>
        <v>1098</v>
      </c>
      <c r="CG30" s="94">
        <f t="shared" ca="1" si="25"/>
        <v>1098</v>
      </c>
      <c r="CH30" s="94">
        <f ca="1">ROUND(VLOOKUP(CH$3,費率表彙總!$Y$15:$Z$65,2,FALSE)*$B30*$A$2,0)*CG$1</f>
        <v>642</v>
      </c>
      <c r="CI30" s="94">
        <f ca="1">IF(ISNA(CI$3),0,ROUND(INDEX(旅遊不便費率!$B$5:$AE$184,$A30,CI$3)*$A$3,0))</f>
        <v>0</v>
      </c>
      <c r="CJ30" s="94">
        <f ca="1">IF(ISNA(CJ$3),0,ROUND(INDEX(旅遊不便費率!$B$5:$AE$184,$A30,CJ$3)*$A$3,0))</f>
        <v>0</v>
      </c>
      <c r="CK30" s="94">
        <f ca="1">IF(ISNA(CK$3),0,ROUND(INDEX(旅遊不便費率!$B$5:$AE$184,$A30,CK$3)*$A$3,0))</f>
        <v>0</v>
      </c>
      <c r="CL30" s="95">
        <f t="shared" ca="1" si="10"/>
        <v>1740</v>
      </c>
      <c r="CM30" s="93">
        <f ca="1">ROUND(VLOOKUP(CM$3,費率表彙總!$W$16:$X$116,2,FALSE)*$B30*$A$2,0)*CO$1</f>
        <v>578</v>
      </c>
      <c r="CN30" s="94">
        <f ca="1">+ROUND(VLOOKUP(CM$3,費率表彙總!$W$16:$X$116,2,FALSE)*$B30*$A$2,0)*CO$1</f>
        <v>578</v>
      </c>
      <c r="CO30" s="94">
        <f t="shared" ca="1" si="26"/>
        <v>578</v>
      </c>
      <c r="CP30" s="94">
        <f ca="1">ROUND(VLOOKUP(CP$3,費率表彙總!$Y$15:$Z$65,2,FALSE)*$B30*$A$2,0)*CO$1</f>
        <v>336</v>
      </c>
      <c r="CQ30" s="94">
        <f ca="1">IF(ISNA(CQ$3),0,ROUND(INDEX(旅遊不便費率!$B$5:$AE$184,$A30,CQ$3)*$A$3,0))</f>
        <v>0</v>
      </c>
      <c r="CR30" s="94">
        <f ca="1">IF(ISNA(CR$3),0,ROUND(INDEX(旅遊不便費率!$B$5:$AE$184,$A30,CR$3)*$A$3,0))</f>
        <v>0</v>
      </c>
      <c r="CS30" s="94">
        <f ca="1">IF(ISNA(CS$3),0,ROUND(INDEX(旅遊不便費率!$B$5:$AE$184,$A30,CS$3)*$A$3,0))</f>
        <v>0</v>
      </c>
      <c r="CT30" s="95">
        <f t="shared" ca="1" si="11"/>
        <v>914</v>
      </c>
      <c r="CU30" s="93">
        <f ca="1">ROUND(VLOOKUP(CU$3,費率表彙總!$W$16:$X$116,2,FALSE)*$B30*$A$2,0)*CW$1</f>
        <v>578</v>
      </c>
      <c r="CV30" s="94">
        <f ca="1">+ROUND(VLOOKUP(CU$3,費率表彙總!$W$16:$X$116,2,FALSE)*$B30*$A$2,0)*CW$1</f>
        <v>578</v>
      </c>
      <c r="CW30" s="94">
        <f t="shared" ca="1" si="27"/>
        <v>578</v>
      </c>
      <c r="CX30" s="94">
        <f ca="1">ROUND(VLOOKUP(CX$3,費率表彙總!$Y$15:$Z$65,2,FALSE)*$B30*$A$2,0)*CW$1</f>
        <v>336</v>
      </c>
      <c r="CY30" s="94">
        <f ca="1">IF(ISNA(CY$3),0,ROUND(INDEX(旅遊不便費率!$B$5:$AE$184,$A30,CY$3)*$A$3,0))</f>
        <v>0</v>
      </c>
      <c r="CZ30" s="94">
        <f ca="1">IF(ISNA(CZ$3),0,ROUND(INDEX(旅遊不便費率!$B$5:$AE$184,$A30,CZ$3)*$A$3,0))</f>
        <v>0</v>
      </c>
      <c r="DA30" s="94">
        <f ca="1">IF(ISNA(DA$3),0,ROUND(INDEX(旅遊不便費率!$B$5:$AE$184,$A30,DA$3)*$A$3,0))</f>
        <v>0</v>
      </c>
      <c r="DB30" s="95">
        <f t="shared" ca="1" si="12"/>
        <v>914</v>
      </c>
      <c r="DC30" s="93">
        <f ca="1">ROUND(VLOOKUP(DC$3,費率表彙總!$W$16:$X$116,2,FALSE)*$B30*$A$2,0)*DE$1</f>
        <v>578</v>
      </c>
      <c r="DD30" s="94">
        <f ca="1">+ROUND(VLOOKUP(DC$3,費率表彙總!$W$16:$X$116,2,FALSE)*$B30*$A$2,0)*DE$1</f>
        <v>578</v>
      </c>
      <c r="DE30" s="94">
        <f t="shared" ca="1" si="28"/>
        <v>578</v>
      </c>
      <c r="DF30" s="94">
        <f ca="1">ROUND(VLOOKUP(DF$3,費率表彙總!$Y$15:$Z$65,2,FALSE)*$B30*$A$2,0)*DE$1</f>
        <v>336</v>
      </c>
      <c r="DG30" s="94">
        <f ca="1">IF(ISNA(DG$3),0,ROUND(INDEX(旅遊不便費率!$B$5:$AE$184,$A30,DG$3)*$A$3,0))</f>
        <v>0</v>
      </c>
      <c r="DH30" s="94">
        <f ca="1">IF(ISNA(DH$3),0,ROUND(INDEX(旅遊不便費率!$B$5:$AE$184,$A30,DH$3)*$A$3,0))</f>
        <v>0</v>
      </c>
      <c r="DI30" s="94">
        <f ca="1">IF(ISNA(DI$3),0,ROUND(INDEX(旅遊不便費率!$B$5:$AE$184,$A30,DI$3)*$A$3,0))</f>
        <v>0</v>
      </c>
      <c r="DJ30" s="95">
        <f t="shared" ca="1" si="13"/>
        <v>914</v>
      </c>
      <c r="DK30" s="93">
        <f ca="1">ROUND(VLOOKUP(DK$3,費率表彙總!$W$16:$X$116,2,FALSE)*$B30*$A$2,0)*DM$1</f>
        <v>1098</v>
      </c>
      <c r="DL30" s="94">
        <f ca="1">+ROUND(VLOOKUP(DK$3,費率表彙總!$W$16:$X$116,2,FALSE)*$B30*$A$2,0)*DM$1</f>
        <v>1098</v>
      </c>
      <c r="DM30" s="94">
        <f t="shared" ca="1" si="29"/>
        <v>1098</v>
      </c>
      <c r="DN30" s="94">
        <f ca="1">ROUND(VLOOKUP(DN$3,費率表彙總!$Y$15:$Z$65,2,FALSE)*$B30*$A$2,0)*DM$1</f>
        <v>642</v>
      </c>
      <c r="DO30" s="94">
        <f ca="1">IF(ISNA(DO$3),0,ROUND(INDEX(旅遊不便費率!$B$5:$AE$184,$A30,DO$3)*$A$3,0))</f>
        <v>0</v>
      </c>
      <c r="DP30" s="94">
        <f ca="1">IF(ISNA(DP$3),0,ROUND(INDEX(旅遊不便費率!$B$5:$AE$184,$A30,DP$3)*$A$3,0))</f>
        <v>0</v>
      </c>
      <c r="DQ30" s="94">
        <f ca="1">IF(ISNA(DQ$3),0,ROUND(INDEX(旅遊不便費率!$B$5:$AE$184,$A30,DQ$3)*$A$3,0))</f>
        <v>0</v>
      </c>
      <c r="DR30" s="95">
        <f t="shared" ca="1" si="14"/>
        <v>1740</v>
      </c>
    </row>
    <row r="31" spans="1:122">
      <c r="A31" s="83">
        <f>+旅綜險簡易版費率表!A38</f>
        <v>27</v>
      </c>
      <c r="B31" s="104">
        <f>VLOOKUP(A31,費率表彙總!$A$4:$B$183,2,FALSE)</f>
        <v>0.35899999999999999</v>
      </c>
      <c r="C31" s="93">
        <f ca="1">ROUND(VLOOKUP(C$3,費率表彙總!$W$16:$X$116,2,FALSE)*$B31*$A$2,0)*E$1</f>
        <v>588</v>
      </c>
      <c r="D31" s="94">
        <f ca="1">+ROUND(VLOOKUP(C$3,費率表彙總!$W$16:$X$116,2,FALSE)*$B31*$A$2,0)*E$1</f>
        <v>588</v>
      </c>
      <c r="E31" s="94">
        <f t="shared" ca="1" si="15"/>
        <v>588</v>
      </c>
      <c r="F31" s="94">
        <f ca="1">ROUND(VLOOKUP(F$3,費率表彙總!$Y$15:$Z$65,2,FALSE)*$B31*$A$2,0)*E$1</f>
        <v>342</v>
      </c>
      <c r="G31" s="94">
        <f ca="1">IF(ISNA(G$3),0,ROUND(INDEX(旅遊不便費率!$B$5:$AE$184,$A31,G$3)*$A$3,0))</f>
        <v>0</v>
      </c>
      <c r="H31" s="94">
        <f ca="1">IF(ISNA(H$3),0,ROUND(INDEX(旅遊不便費率!$B$5:$AE$184,$A31,H$3)*$A$3,0))</f>
        <v>0</v>
      </c>
      <c r="I31" s="94">
        <f ca="1">IF(ISNA(I$3),0,ROUND(INDEX(旅遊不便費率!$B$5:$AE$184,$A31,I$3)*$A$3,0))</f>
        <v>0</v>
      </c>
      <c r="J31" s="95">
        <f t="shared" ca="1" si="0"/>
        <v>930</v>
      </c>
      <c r="K31" s="93">
        <f ca="1">ROUND(VLOOKUP(K$3,費率表彙總!$W$16:$X$116,2,FALSE)*$B31*$A$2,0)*M$1</f>
        <v>588</v>
      </c>
      <c r="L31" s="94">
        <f ca="1">+ROUND(VLOOKUP(K$3,費率表彙總!$W$16:$X$116,2,FALSE)*$B31*$A$2,0)*M$1</f>
        <v>588</v>
      </c>
      <c r="M31" s="94">
        <f t="shared" ca="1" si="16"/>
        <v>588</v>
      </c>
      <c r="N31" s="94">
        <f ca="1">ROUND(VLOOKUP(N$3,費率表彙總!$Y$15:$Z$65,2,FALSE)*$B31*$A$2,0)*M$1</f>
        <v>0</v>
      </c>
      <c r="O31" s="94">
        <f ca="1">IF(ISNA(O$3),0,ROUND(INDEX(旅遊不便費率!$B$5:$AE$184,$A31,O$3)*$A$3,0))</f>
        <v>0</v>
      </c>
      <c r="P31" s="94">
        <f ca="1">IF(ISNA(P$3),0,ROUND(INDEX(旅遊不便費率!$B$5:$AE$184,$A31,P$3)*$A$3,0))</f>
        <v>0</v>
      </c>
      <c r="Q31" s="94">
        <f ca="1">IF(ISNA(Q$3),0,ROUND(INDEX(旅遊不便費率!$B$5:$AE$184,$A31,Q$3)*$A$3,0))</f>
        <v>0</v>
      </c>
      <c r="R31" s="95">
        <f t="shared" ca="1" si="1"/>
        <v>588</v>
      </c>
      <c r="S31" s="93">
        <f ca="1">ROUND(VLOOKUP(S$3,費率表彙總!$W$16:$X$116,2,FALSE)*$B31*$A$2,0)*U$1</f>
        <v>1120</v>
      </c>
      <c r="T31" s="94">
        <f ca="1">+ROUND(VLOOKUP(S$3,費率表彙總!$W$16:$X$116,2,FALSE)*$B31*$A$2,0)*U$1</f>
        <v>1120</v>
      </c>
      <c r="U31" s="94">
        <f t="shared" ca="1" si="17"/>
        <v>1120</v>
      </c>
      <c r="V31" s="94">
        <f ca="1">ROUND(VLOOKUP(V$3,費率表彙總!$Y$15:$Z$65,2,FALSE)*$B31*$A$2,0)*U$1</f>
        <v>654</v>
      </c>
      <c r="W31" s="94">
        <f ca="1">IF(ISNA(W$3),0,ROUND(INDEX(旅遊不便費率!$B$5:$AE$184,$A31,W$3)*$A$3,0))</f>
        <v>0</v>
      </c>
      <c r="X31" s="94">
        <f ca="1">IF(ISNA(X$3),0,ROUND(INDEX(旅遊不便費率!$B$5:$AE$184,$A31,X$3)*$A$3,0))</f>
        <v>0</v>
      </c>
      <c r="Y31" s="94">
        <f ca="1">IF(ISNA(Y$3),0,ROUND(INDEX(旅遊不便費率!$B$5:$AE$184,$A31,Y$3)*$A$3,0))</f>
        <v>0</v>
      </c>
      <c r="Z31" s="95">
        <f t="shared" ca="1" si="2"/>
        <v>1774</v>
      </c>
      <c r="AA31" s="93">
        <f ca="1">ROUND(VLOOKUP(AA$3,費率表彙總!$W$16:$X$116,2,FALSE)*$B31*$A$2,0)*AC$1</f>
        <v>1120</v>
      </c>
      <c r="AB31" s="94">
        <f ca="1">+ROUND(VLOOKUP(AA$3,費率表彙總!$W$16:$X$116,2,FALSE)*$B31*$A$2,0)*AC$1</f>
        <v>1120</v>
      </c>
      <c r="AC31" s="94">
        <f t="shared" ca="1" si="18"/>
        <v>1120</v>
      </c>
      <c r="AD31" s="94">
        <f ca="1">ROUND(VLOOKUP(AD$3,費率表彙總!$Y$15:$Z$65,2,FALSE)*$B31*$A$2,0)*AC$1</f>
        <v>342</v>
      </c>
      <c r="AE31" s="94">
        <f ca="1">IF(ISNA(AE$3),0,ROUND(INDEX(旅遊不便費率!$B$5:$AE$184,$A31,AE$3)*$A$3,0))</f>
        <v>0</v>
      </c>
      <c r="AF31" s="94">
        <f ca="1">IF(ISNA(AF$3),0,ROUND(INDEX(旅遊不便費率!$B$5:$AE$184,$A31,AF$3)*$A$3,0))</f>
        <v>0</v>
      </c>
      <c r="AG31" s="94">
        <f ca="1">IF(ISNA(AG$3),0,ROUND(INDEX(旅遊不便費率!$B$5:$AE$184,$A31,AG$3)*$A$3,0))</f>
        <v>0</v>
      </c>
      <c r="AH31" s="95">
        <f t="shared" ca="1" si="3"/>
        <v>1462</v>
      </c>
      <c r="AI31" s="93">
        <f ca="1">ROUND(VLOOKUP(AI$3,費率表彙總!$W$16:$X$116,2,FALSE)*$B31*$A$2,0)*AK$1</f>
        <v>1120</v>
      </c>
      <c r="AJ31" s="94">
        <f ca="1">+ROUND(VLOOKUP(AI$3,費率表彙總!$W$16:$X$116,2,FALSE)*$B31*$A$2,0)*AK$1</f>
        <v>1120</v>
      </c>
      <c r="AK31" s="94">
        <f t="shared" ca="1" si="19"/>
        <v>1120</v>
      </c>
      <c r="AL31" s="94">
        <f ca="1">ROUND(VLOOKUP(AL$3,費率表彙總!$Y$15:$Z$65,2,FALSE)*$B31*$A$2,0)*AK$1</f>
        <v>0</v>
      </c>
      <c r="AM31" s="94">
        <f ca="1">IF(ISNA(AM$3),0,ROUND(INDEX(旅遊不便費率!$B$5:$AE$184,$A31,AM$3)*$A$3,0))</f>
        <v>0</v>
      </c>
      <c r="AN31" s="94">
        <f ca="1">IF(ISNA(AN$3),0,ROUND(INDEX(旅遊不便費率!$B$5:$AE$184,$A31,AN$3)*$A$3,0))</f>
        <v>0</v>
      </c>
      <c r="AO31" s="94">
        <f ca="1">IF(ISNA(AO$3),0,ROUND(INDEX(旅遊不便費率!$B$5:$AE$184,$A31,AO$3)*$A$3,0))</f>
        <v>0</v>
      </c>
      <c r="AP31" s="95">
        <f t="shared" ca="1" si="4"/>
        <v>1120</v>
      </c>
      <c r="AQ31" s="93">
        <f ca="1">ROUND(VLOOKUP(AQ$3,費率表彙總!$W$16:$X$116,2,FALSE)*$B31*$A$2,0)*AS$1</f>
        <v>294</v>
      </c>
      <c r="AR31" s="94">
        <f ca="1">+ROUND(VLOOKUP(AQ$3,費率表彙總!$W$16:$X$116,2,FALSE)*$B31*$A$2,0)*AS$1</f>
        <v>294</v>
      </c>
      <c r="AS31" s="94">
        <f t="shared" ca="1" si="20"/>
        <v>294</v>
      </c>
      <c r="AT31" s="94">
        <f ca="1">ROUND(VLOOKUP(AT$3,費率表彙總!$Y$15:$Z$65,2,FALSE)*$B31*$A$2,0)*AS$1</f>
        <v>171</v>
      </c>
      <c r="AU31" s="94">
        <f ca="1">IF(ISNA(AU$3),0,ROUND(INDEX(旅遊不便費率!$B$5:$AE$184,$A31,AU$3)*$A$3,0))</f>
        <v>0</v>
      </c>
      <c r="AV31" s="94">
        <f ca="1">IF(ISNA(AV$3),0,ROUND(INDEX(旅遊不便費率!$B$5:$AE$184,$A31,AV$3)*$A$3,0))</f>
        <v>0</v>
      </c>
      <c r="AW31" s="94">
        <f ca="1">IF(ISNA(AW$3),0,ROUND(INDEX(旅遊不便費率!$B$5:$AE$184,$A31,AW$3)*$A$3,0))</f>
        <v>0</v>
      </c>
      <c r="AX31" s="95">
        <f t="shared" ca="1" si="5"/>
        <v>465</v>
      </c>
      <c r="AY31" s="93">
        <f ca="1">ROUND(VLOOKUP(AY$3,費率表彙總!$W$16:$X$116,2,FALSE)*$B31*$A$2,0)*BA$1</f>
        <v>560</v>
      </c>
      <c r="AZ31" s="94">
        <f ca="1">+ROUND(VLOOKUP(AY$3,費率表彙總!$W$16:$X$116,2,FALSE)*$B31*$A$2,0)*BA$1</f>
        <v>560</v>
      </c>
      <c r="BA31" s="94">
        <f t="shared" ca="1" si="21"/>
        <v>560</v>
      </c>
      <c r="BB31" s="94">
        <f ca="1">ROUND(VLOOKUP(BB$3,費率表彙總!$Y$15:$Z$65,2,FALSE)*$B31*$A$2,0)*BA$1</f>
        <v>0</v>
      </c>
      <c r="BC31" s="94">
        <f ca="1">IF(ISNA(BC$3),0,ROUND(INDEX(旅遊不便費率!$B$5:$AE$184,$A31,BC$3)*$A$3,0))</f>
        <v>0</v>
      </c>
      <c r="BD31" s="94">
        <f ca="1">IF(ISNA(BD$3),0,ROUND(INDEX(旅遊不便費率!$B$5:$AE$184,$A31,BD$3)*$A$3,0))</f>
        <v>0</v>
      </c>
      <c r="BE31" s="94">
        <f ca="1">IF(ISNA(BE$3),0,ROUND(INDEX(旅遊不便費率!$B$5:$AE$184,$A31,BE$3)*$A$3,0))</f>
        <v>0</v>
      </c>
      <c r="BF31" s="95">
        <f t="shared" ca="1" si="6"/>
        <v>560</v>
      </c>
      <c r="BG31" s="93">
        <f ca="1">ROUND(VLOOKUP(BG$3,費率表彙總!$W$16:$X$116,2,FALSE)*$B31*$A$2,0)*BI$1</f>
        <v>560</v>
      </c>
      <c r="BH31" s="94">
        <f ca="1">+ROUND(VLOOKUP(BG$3,費率表彙總!$W$16:$X$116,2,FALSE)*$B31*$A$2,0)*BI$1</f>
        <v>560</v>
      </c>
      <c r="BI31" s="94">
        <f t="shared" ca="1" si="22"/>
        <v>560</v>
      </c>
      <c r="BJ31" s="94">
        <f ca="1">ROUND(VLOOKUP(BJ$3,費率表彙總!$Y$15:$Z$65,2,FALSE)*$B31*$A$2,0)*BI$1</f>
        <v>0</v>
      </c>
      <c r="BK31" s="94">
        <f ca="1">IF(ISNA(BK$3),0,ROUND(INDEX(旅遊不便費率!$B$5:$AE$184,$A31,BK$3)*$A$3,0))</f>
        <v>0</v>
      </c>
      <c r="BL31" s="94">
        <f ca="1">IF(ISNA(BL$3),0,ROUND(INDEX(旅遊不便費率!$B$5:$AE$184,$A31,BL$3)*$A$3,0))</f>
        <v>0</v>
      </c>
      <c r="BM31" s="94">
        <f ca="1">IF(ISNA(BM$3),0,ROUND(INDEX(旅遊不便費率!$B$5:$AE$184,$A31,BM$3)*$A$3,0))</f>
        <v>0</v>
      </c>
      <c r="BN31" s="95">
        <f t="shared" ca="1" si="7"/>
        <v>560</v>
      </c>
      <c r="BO31" s="93">
        <f ca="1">ROUND(VLOOKUP(BO$3,費率表彙總!$W$16:$X$116,2,FALSE)*$B31*$A$2,0)*BQ$1</f>
        <v>560</v>
      </c>
      <c r="BP31" s="94">
        <f ca="1">+ROUND(VLOOKUP(BO$3,費率表彙總!$W$16:$X$116,2,FALSE)*$B31*$A$2,0)*BQ$1</f>
        <v>560</v>
      </c>
      <c r="BQ31" s="94">
        <f t="shared" ca="1" si="23"/>
        <v>560</v>
      </c>
      <c r="BR31" s="94">
        <f ca="1">ROUND(VLOOKUP(BR$3,費率表彙總!$Y$15:$Z$65,2,FALSE)*$B31*$A$2,0)*BQ$1</f>
        <v>0</v>
      </c>
      <c r="BS31" s="94">
        <f ca="1">IF(ISNA(BS$3),0,ROUND(INDEX(旅遊不便費率!$B$5:$AE$184,$A31,BS$3)*$A$3,0))</f>
        <v>0</v>
      </c>
      <c r="BT31" s="94">
        <f ca="1">IF(ISNA(BT$3),0,ROUND(INDEX(旅遊不便費率!$B$5:$AE$184,$A31,BT$3)*$A$3,0))</f>
        <v>0</v>
      </c>
      <c r="BU31" s="94">
        <f ca="1">IF(ISNA(BU$3),0,ROUND(INDEX(旅遊不便費率!$B$5:$AE$184,$A31,BU$3)*$A$3,0))</f>
        <v>0</v>
      </c>
      <c r="BV31" s="95">
        <f t="shared" ca="1" si="8"/>
        <v>560</v>
      </c>
      <c r="BW31" s="93">
        <f ca="1">ROUND(VLOOKUP(BW$3,費率表彙總!$W$16:$X$116,2,FALSE)*$B31*$A$2,0)*BY$1</f>
        <v>560</v>
      </c>
      <c r="BX31" s="94">
        <f ca="1">+ROUND(VLOOKUP(BW$3,費率表彙總!$W$16:$X$116,2,FALSE)*$B31*$A$2,0)*BY$1</f>
        <v>560</v>
      </c>
      <c r="BY31" s="94">
        <f t="shared" ca="1" si="24"/>
        <v>560</v>
      </c>
      <c r="BZ31" s="94">
        <f ca="1">ROUND(VLOOKUP(BZ$3,費率表彙總!$Y$15:$Z$65,2,FALSE)*$B31*$A$2,0)*BY$1</f>
        <v>327</v>
      </c>
      <c r="CA31" s="94">
        <f ca="1">IF(ISNA(CA$3),0,ROUND(INDEX(旅遊不便費率!$B$5:$AE$184,$A31,CA$3)*$A$3,0))</f>
        <v>0</v>
      </c>
      <c r="CB31" s="94">
        <f ca="1">IF(ISNA(CB$3),0,ROUND(INDEX(旅遊不便費率!$B$5:$AE$184,$A31,CB$3)*$A$3,0))</f>
        <v>0</v>
      </c>
      <c r="CC31" s="94">
        <f ca="1">IF(ISNA(CC$3),0,ROUND(INDEX(旅遊不便費率!$B$5:$AE$184,$A31,CC$3)*$A$3,0))</f>
        <v>0</v>
      </c>
      <c r="CD31" s="95">
        <f t="shared" ca="1" si="9"/>
        <v>887</v>
      </c>
      <c r="CE31" s="93">
        <f ca="1">ROUND(VLOOKUP(CE$3,費率表彙總!$W$16:$X$116,2,FALSE)*$B31*$A$2,0)*CG$1</f>
        <v>1120</v>
      </c>
      <c r="CF31" s="94">
        <f ca="1">+ROUND(VLOOKUP(CE$3,費率表彙總!$W$16:$X$116,2,FALSE)*$B31*$A$2,0)*CG$1</f>
        <v>1120</v>
      </c>
      <c r="CG31" s="94">
        <f t="shared" ca="1" si="25"/>
        <v>1120</v>
      </c>
      <c r="CH31" s="94">
        <f ca="1">ROUND(VLOOKUP(CH$3,費率表彙總!$Y$15:$Z$65,2,FALSE)*$B31*$A$2,0)*CG$1</f>
        <v>654</v>
      </c>
      <c r="CI31" s="94">
        <f ca="1">IF(ISNA(CI$3),0,ROUND(INDEX(旅遊不便費率!$B$5:$AE$184,$A31,CI$3)*$A$3,0))</f>
        <v>0</v>
      </c>
      <c r="CJ31" s="94">
        <f ca="1">IF(ISNA(CJ$3),0,ROUND(INDEX(旅遊不便費率!$B$5:$AE$184,$A31,CJ$3)*$A$3,0))</f>
        <v>0</v>
      </c>
      <c r="CK31" s="94">
        <f ca="1">IF(ISNA(CK$3),0,ROUND(INDEX(旅遊不便費率!$B$5:$AE$184,$A31,CK$3)*$A$3,0))</f>
        <v>0</v>
      </c>
      <c r="CL31" s="95">
        <f t="shared" ca="1" si="10"/>
        <v>1774</v>
      </c>
      <c r="CM31" s="93">
        <f ca="1">ROUND(VLOOKUP(CM$3,費率表彙總!$W$16:$X$116,2,FALSE)*$B31*$A$2,0)*CO$1</f>
        <v>588</v>
      </c>
      <c r="CN31" s="94">
        <f ca="1">+ROUND(VLOOKUP(CM$3,費率表彙總!$W$16:$X$116,2,FALSE)*$B31*$A$2,0)*CO$1</f>
        <v>588</v>
      </c>
      <c r="CO31" s="94">
        <f t="shared" ca="1" si="26"/>
        <v>588</v>
      </c>
      <c r="CP31" s="94">
        <f ca="1">ROUND(VLOOKUP(CP$3,費率表彙總!$Y$15:$Z$65,2,FALSE)*$B31*$A$2,0)*CO$1</f>
        <v>342</v>
      </c>
      <c r="CQ31" s="94">
        <f ca="1">IF(ISNA(CQ$3),0,ROUND(INDEX(旅遊不便費率!$B$5:$AE$184,$A31,CQ$3)*$A$3,0))</f>
        <v>0</v>
      </c>
      <c r="CR31" s="94">
        <f ca="1">IF(ISNA(CR$3),0,ROUND(INDEX(旅遊不便費率!$B$5:$AE$184,$A31,CR$3)*$A$3,0))</f>
        <v>0</v>
      </c>
      <c r="CS31" s="94">
        <f ca="1">IF(ISNA(CS$3),0,ROUND(INDEX(旅遊不便費率!$B$5:$AE$184,$A31,CS$3)*$A$3,0))</f>
        <v>0</v>
      </c>
      <c r="CT31" s="95">
        <f t="shared" ca="1" si="11"/>
        <v>930</v>
      </c>
      <c r="CU31" s="93">
        <f ca="1">ROUND(VLOOKUP(CU$3,費率表彙總!$W$16:$X$116,2,FALSE)*$B31*$A$2,0)*CW$1</f>
        <v>588</v>
      </c>
      <c r="CV31" s="94">
        <f ca="1">+ROUND(VLOOKUP(CU$3,費率表彙總!$W$16:$X$116,2,FALSE)*$B31*$A$2,0)*CW$1</f>
        <v>588</v>
      </c>
      <c r="CW31" s="94">
        <f t="shared" ca="1" si="27"/>
        <v>588</v>
      </c>
      <c r="CX31" s="94">
        <f ca="1">ROUND(VLOOKUP(CX$3,費率表彙總!$Y$15:$Z$65,2,FALSE)*$B31*$A$2,0)*CW$1</f>
        <v>342</v>
      </c>
      <c r="CY31" s="94">
        <f ca="1">IF(ISNA(CY$3),0,ROUND(INDEX(旅遊不便費率!$B$5:$AE$184,$A31,CY$3)*$A$3,0))</f>
        <v>0</v>
      </c>
      <c r="CZ31" s="94">
        <f ca="1">IF(ISNA(CZ$3),0,ROUND(INDEX(旅遊不便費率!$B$5:$AE$184,$A31,CZ$3)*$A$3,0))</f>
        <v>0</v>
      </c>
      <c r="DA31" s="94">
        <f ca="1">IF(ISNA(DA$3),0,ROUND(INDEX(旅遊不便費率!$B$5:$AE$184,$A31,DA$3)*$A$3,0))</f>
        <v>0</v>
      </c>
      <c r="DB31" s="95">
        <f t="shared" ca="1" si="12"/>
        <v>930</v>
      </c>
      <c r="DC31" s="93">
        <f ca="1">ROUND(VLOOKUP(DC$3,費率表彙總!$W$16:$X$116,2,FALSE)*$B31*$A$2,0)*DE$1</f>
        <v>588</v>
      </c>
      <c r="DD31" s="94">
        <f ca="1">+ROUND(VLOOKUP(DC$3,費率表彙總!$W$16:$X$116,2,FALSE)*$B31*$A$2,0)*DE$1</f>
        <v>588</v>
      </c>
      <c r="DE31" s="94">
        <f t="shared" ca="1" si="28"/>
        <v>588</v>
      </c>
      <c r="DF31" s="94">
        <f ca="1">ROUND(VLOOKUP(DF$3,費率表彙總!$Y$15:$Z$65,2,FALSE)*$B31*$A$2,0)*DE$1</f>
        <v>342</v>
      </c>
      <c r="DG31" s="94">
        <f ca="1">IF(ISNA(DG$3),0,ROUND(INDEX(旅遊不便費率!$B$5:$AE$184,$A31,DG$3)*$A$3,0))</f>
        <v>0</v>
      </c>
      <c r="DH31" s="94">
        <f ca="1">IF(ISNA(DH$3),0,ROUND(INDEX(旅遊不便費率!$B$5:$AE$184,$A31,DH$3)*$A$3,0))</f>
        <v>0</v>
      </c>
      <c r="DI31" s="94">
        <f ca="1">IF(ISNA(DI$3),0,ROUND(INDEX(旅遊不便費率!$B$5:$AE$184,$A31,DI$3)*$A$3,0))</f>
        <v>0</v>
      </c>
      <c r="DJ31" s="95">
        <f t="shared" ca="1" si="13"/>
        <v>930</v>
      </c>
      <c r="DK31" s="93">
        <f ca="1">ROUND(VLOOKUP(DK$3,費率表彙總!$W$16:$X$116,2,FALSE)*$B31*$A$2,0)*DM$1</f>
        <v>1120</v>
      </c>
      <c r="DL31" s="94">
        <f ca="1">+ROUND(VLOOKUP(DK$3,費率表彙總!$W$16:$X$116,2,FALSE)*$B31*$A$2,0)*DM$1</f>
        <v>1120</v>
      </c>
      <c r="DM31" s="94">
        <f t="shared" ca="1" si="29"/>
        <v>1120</v>
      </c>
      <c r="DN31" s="94">
        <f ca="1">ROUND(VLOOKUP(DN$3,費率表彙總!$Y$15:$Z$65,2,FALSE)*$B31*$A$2,0)*DM$1</f>
        <v>654</v>
      </c>
      <c r="DO31" s="94">
        <f ca="1">IF(ISNA(DO$3),0,ROUND(INDEX(旅遊不便費率!$B$5:$AE$184,$A31,DO$3)*$A$3,0))</f>
        <v>0</v>
      </c>
      <c r="DP31" s="94">
        <f ca="1">IF(ISNA(DP$3),0,ROUND(INDEX(旅遊不便費率!$B$5:$AE$184,$A31,DP$3)*$A$3,0))</f>
        <v>0</v>
      </c>
      <c r="DQ31" s="94">
        <f ca="1">IF(ISNA(DQ$3),0,ROUND(INDEX(旅遊不便費率!$B$5:$AE$184,$A31,DQ$3)*$A$3,0))</f>
        <v>0</v>
      </c>
      <c r="DR31" s="95">
        <f t="shared" ca="1" si="14"/>
        <v>1774</v>
      </c>
    </row>
    <row r="32" spans="1:122">
      <c r="A32" s="83">
        <f>+旅綜險簡易版費率表!A39</f>
        <v>28</v>
      </c>
      <c r="B32" s="104">
        <f>VLOOKUP(A32,費率表彙總!$A$4:$B$183,2,FALSE)</f>
        <v>0.36499999999999999</v>
      </c>
      <c r="C32" s="93">
        <f ca="1">ROUND(VLOOKUP(C$3,費率表彙總!$W$16:$X$116,2,FALSE)*$B32*$A$2,0)*E$1</f>
        <v>598</v>
      </c>
      <c r="D32" s="94">
        <f ca="1">+ROUND(VLOOKUP(C$3,費率表彙總!$W$16:$X$116,2,FALSE)*$B32*$A$2,0)*E$1</f>
        <v>598</v>
      </c>
      <c r="E32" s="94">
        <f t="shared" ca="1" si="15"/>
        <v>598</v>
      </c>
      <c r="F32" s="94">
        <f ca="1">ROUND(VLOOKUP(F$3,費率表彙總!$Y$15:$Z$65,2,FALSE)*$B32*$A$2,0)*E$1</f>
        <v>348</v>
      </c>
      <c r="G32" s="94">
        <f ca="1">IF(ISNA(G$3),0,ROUND(INDEX(旅遊不便費率!$B$5:$AE$184,$A32,G$3)*$A$3,0))</f>
        <v>0</v>
      </c>
      <c r="H32" s="94">
        <f ca="1">IF(ISNA(H$3),0,ROUND(INDEX(旅遊不便費率!$B$5:$AE$184,$A32,H$3)*$A$3,0))</f>
        <v>0</v>
      </c>
      <c r="I32" s="94">
        <f ca="1">IF(ISNA(I$3),0,ROUND(INDEX(旅遊不便費率!$B$5:$AE$184,$A32,I$3)*$A$3,0))</f>
        <v>0</v>
      </c>
      <c r="J32" s="95">
        <f t="shared" ca="1" si="0"/>
        <v>946</v>
      </c>
      <c r="K32" s="93">
        <f ca="1">ROUND(VLOOKUP(K$3,費率表彙總!$W$16:$X$116,2,FALSE)*$B32*$A$2,0)*M$1</f>
        <v>598</v>
      </c>
      <c r="L32" s="94">
        <f ca="1">+ROUND(VLOOKUP(K$3,費率表彙總!$W$16:$X$116,2,FALSE)*$B32*$A$2,0)*M$1</f>
        <v>598</v>
      </c>
      <c r="M32" s="94">
        <f t="shared" ca="1" si="16"/>
        <v>598</v>
      </c>
      <c r="N32" s="94">
        <f ca="1">ROUND(VLOOKUP(N$3,費率表彙總!$Y$15:$Z$65,2,FALSE)*$B32*$A$2,0)*M$1</f>
        <v>0</v>
      </c>
      <c r="O32" s="94">
        <f ca="1">IF(ISNA(O$3),0,ROUND(INDEX(旅遊不便費率!$B$5:$AE$184,$A32,O$3)*$A$3,0))</f>
        <v>0</v>
      </c>
      <c r="P32" s="94">
        <f ca="1">IF(ISNA(P$3),0,ROUND(INDEX(旅遊不便費率!$B$5:$AE$184,$A32,P$3)*$A$3,0))</f>
        <v>0</v>
      </c>
      <c r="Q32" s="94">
        <f ca="1">IF(ISNA(Q$3),0,ROUND(INDEX(旅遊不便費率!$B$5:$AE$184,$A32,Q$3)*$A$3,0))</f>
        <v>0</v>
      </c>
      <c r="R32" s="95">
        <f t="shared" ca="1" si="1"/>
        <v>598</v>
      </c>
      <c r="S32" s="93">
        <f ca="1">ROUND(VLOOKUP(S$3,費率表彙總!$W$16:$X$116,2,FALSE)*$B32*$A$2,0)*U$1</f>
        <v>1138</v>
      </c>
      <c r="T32" s="94">
        <f ca="1">+ROUND(VLOOKUP(S$3,費率表彙總!$W$16:$X$116,2,FALSE)*$B32*$A$2,0)*U$1</f>
        <v>1138</v>
      </c>
      <c r="U32" s="94">
        <f t="shared" ca="1" si="17"/>
        <v>1138</v>
      </c>
      <c r="V32" s="94">
        <f ca="1">ROUND(VLOOKUP(V$3,費率表彙總!$Y$15:$Z$65,2,FALSE)*$B32*$A$2,0)*U$1</f>
        <v>666</v>
      </c>
      <c r="W32" s="94">
        <f ca="1">IF(ISNA(W$3),0,ROUND(INDEX(旅遊不便費率!$B$5:$AE$184,$A32,W$3)*$A$3,0))</f>
        <v>0</v>
      </c>
      <c r="X32" s="94">
        <f ca="1">IF(ISNA(X$3),0,ROUND(INDEX(旅遊不便費率!$B$5:$AE$184,$A32,X$3)*$A$3,0))</f>
        <v>0</v>
      </c>
      <c r="Y32" s="94">
        <f ca="1">IF(ISNA(Y$3),0,ROUND(INDEX(旅遊不便費率!$B$5:$AE$184,$A32,Y$3)*$A$3,0))</f>
        <v>0</v>
      </c>
      <c r="Z32" s="95">
        <f t="shared" ca="1" si="2"/>
        <v>1804</v>
      </c>
      <c r="AA32" s="93">
        <f ca="1">ROUND(VLOOKUP(AA$3,費率表彙總!$W$16:$X$116,2,FALSE)*$B32*$A$2,0)*AC$1</f>
        <v>1138</v>
      </c>
      <c r="AB32" s="94">
        <f ca="1">+ROUND(VLOOKUP(AA$3,費率表彙總!$W$16:$X$116,2,FALSE)*$B32*$A$2,0)*AC$1</f>
        <v>1138</v>
      </c>
      <c r="AC32" s="94">
        <f t="shared" ca="1" si="18"/>
        <v>1138</v>
      </c>
      <c r="AD32" s="94">
        <f ca="1">ROUND(VLOOKUP(AD$3,費率表彙總!$Y$15:$Z$65,2,FALSE)*$B32*$A$2,0)*AC$1</f>
        <v>348</v>
      </c>
      <c r="AE32" s="94">
        <f ca="1">IF(ISNA(AE$3),0,ROUND(INDEX(旅遊不便費率!$B$5:$AE$184,$A32,AE$3)*$A$3,0))</f>
        <v>0</v>
      </c>
      <c r="AF32" s="94">
        <f ca="1">IF(ISNA(AF$3),0,ROUND(INDEX(旅遊不便費率!$B$5:$AE$184,$A32,AF$3)*$A$3,0))</f>
        <v>0</v>
      </c>
      <c r="AG32" s="94">
        <f ca="1">IF(ISNA(AG$3),0,ROUND(INDEX(旅遊不便費率!$B$5:$AE$184,$A32,AG$3)*$A$3,0))</f>
        <v>0</v>
      </c>
      <c r="AH32" s="95">
        <f t="shared" ca="1" si="3"/>
        <v>1486</v>
      </c>
      <c r="AI32" s="93">
        <f ca="1">ROUND(VLOOKUP(AI$3,費率表彙總!$W$16:$X$116,2,FALSE)*$B32*$A$2,0)*AK$1</f>
        <v>1138</v>
      </c>
      <c r="AJ32" s="94">
        <f ca="1">+ROUND(VLOOKUP(AI$3,費率表彙總!$W$16:$X$116,2,FALSE)*$B32*$A$2,0)*AK$1</f>
        <v>1138</v>
      </c>
      <c r="AK32" s="94">
        <f t="shared" ca="1" si="19"/>
        <v>1138</v>
      </c>
      <c r="AL32" s="94">
        <f ca="1">ROUND(VLOOKUP(AL$3,費率表彙總!$Y$15:$Z$65,2,FALSE)*$B32*$A$2,0)*AK$1</f>
        <v>0</v>
      </c>
      <c r="AM32" s="94">
        <f ca="1">IF(ISNA(AM$3),0,ROUND(INDEX(旅遊不便費率!$B$5:$AE$184,$A32,AM$3)*$A$3,0))</f>
        <v>0</v>
      </c>
      <c r="AN32" s="94">
        <f ca="1">IF(ISNA(AN$3),0,ROUND(INDEX(旅遊不便費率!$B$5:$AE$184,$A32,AN$3)*$A$3,0))</f>
        <v>0</v>
      </c>
      <c r="AO32" s="94">
        <f ca="1">IF(ISNA(AO$3),0,ROUND(INDEX(旅遊不便費率!$B$5:$AE$184,$A32,AO$3)*$A$3,0))</f>
        <v>0</v>
      </c>
      <c r="AP32" s="95">
        <f t="shared" ca="1" si="4"/>
        <v>1138</v>
      </c>
      <c r="AQ32" s="93">
        <f ca="1">ROUND(VLOOKUP(AQ$3,費率表彙總!$W$16:$X$116,2,FALSE)*$B32*$A$2,0)*AS$1</f>
        <v>299</v>
      </c>
      <c r="AR32" s="94">
        <f ca="1">+ROUND(VLOOKUP(AQ$3,費率表彙總!$W$16:$X$116,2,FALSE)*$B32*$A$2,0)*AS$1</f>
        <v>299</v>
      </c>
      <c r="AS32" s="94">
        <f t="shared" ca="1" si="20"/>
        <v>299</v>
      </c>
      <c r="AT32" s="94">
        <f ca="1">ROUND(VLOOKUP(AT$3,費率表彙總!$Y$15:$Z$65,2,FALSE)*$B32*$A$2,0)*AS$1</f>
        <v>174</v>
      </c>
      <c r="AU32" s="94">
        <f ca="1">IF(ISNA(AU$3),0,ROUND(INDEX(旅遊不便費率!$B$5:$AE$184,$A32,AU$3)*$A$3,0))</f>
        <v>0</v>
      </c>
      <c r="AV32" s="94">
        <f ca="1">IF(ISNA(AV$3),0,ROUND(INDEX(旅遊不便費率!$B$5:$AE$184,$A32,AV$3)*$A$3,0))</f>
        <v>0</v>
      </c>
      <c r="AW32" s="94">
        <f ca="1">IF(ISNA(AW$3),0,ROUND(INDEX(旅遊不便費率!$B$5:$AE$184,$A32,AW$3)*$A$3,0))</f>
        <v>0</v>
      </c>
      <c r="AX32" s="95">
        <f t="shared" ca="1" si="5"/>
        <v>473</v>
      </c>
      <c r="AY32" s="93">
        <f ca="1">ROUND(VLOOKUP(AY$3,費率表彙總!$W$16:$X$116,2,FALSE)*$B32*$A$2,0)*BA$1</f>
        <v>569</v>
      </c>
      <c r="AZ32" s="94">
        <f ca="1">+ROUND(VLOOKUP(AY$3,費率表彙總!$W$16:$X$116,2,FALSE)*$B32*$A$2,0)*BA$1</f>
        <v>569</v>
      </c>
      <c r="BA32" s="94">
        <f t="shared" ca="1" si="21"/>
        <v>569</v>
      </c>
      <c r="BB32" s="94">
        <f ca="1">ROUND(VLOOKUP(BB$3,費率表彙總!$Y$15:$Z$65,2,FALSE)*$B32*$A$2,0)*BA$1</f>
        <v>0</v>
      </c>
      <c r="BC32" s="94">
        <f ca="1">IF(ISNA(BC$3),0,ROUND(INDEX(旅遊不便費率!$B$5:$AE$184,$A32,BC$3)*$A$3,0))</f>
        <v>0</v>
      </c>
      <c r="BD32" s="94">
        <f ca="1">IF(ISNA(BD$3),0,ROUND(INDEX(旅遊不便費率!$B$5:$AE$184,$A32,BD$3)*$A$3,0))</f>
        <v>0</v>
      </c>
      <c r="BE32" s="94">
        <f ca="1">IF(ISNA(BE$3),0,ROUND(INDEX(旅遊不便費率!$B$5:$AE$184,$A32,BE$3)*$A$3,0))</f>
        <v>0</v>
      </c>
      <c r="BF32" s="95">
        <f t="shared" ca="1" si="6"/>
        <v>569</v>
      </c>
      <c r="BG32" s="93">
        <f ca="1">ROUND(VLOOKUP(BG$3,費率表彙總!$W$16:$X$116,2,FALSE)*$B32*$A$2,0)*BI$1</f>
        <v>569</v>
      </c>
      <c r="BH32" s="94">
        <f ca="1">+ROUND(VLOOKUP(BG$3,費率表彙總!$W$16:$X$116,2,FALSE)*$B32*$A$2,0)*BI$1</f>
        <v>569</v>
      </c>
      <c r="BI32" s="94">
        <f t="shared" ca="1" si="22"/>
        <v>569</v>
      </c>
      <c r="BJ32" s="94">
        <f ca="1">ROUND(VLOOKUP(BJ$3,費率表彙總!$Y$15:$Z$65,2,FALSE)*$B32*$A$2,0)*BI$1</f>
        <v>0</v>
      </c>
      <c r="BK32" s="94">
        <f ca="1">IF(ISNA(BK$3),0,ROUND(INDEX(旅遊不便費率!$B$5:$AE$184,$A32,BK$3)*$A$3,0))</f>
        <v>0</v>
      </c>
      <c r="BL32" s="94">
        <f ca="1">IF(ISNA(BL$3),0,ROUND(INDEX(旅遊不便費率!$B$5:$AE$184,$A32,BL$3)*$A$3,0))</f>
        <v>0</v>
      </c>
      <c r="BM32" s="94">
        <f ca="1">IF(ISNA(BM$3),0,ROUND(INDEX(旅遊不便費率!$B$5:$AE$184,$A32,BM$3)*$A$3,0))</f>
        <v>0</v>
      </c>
      <c r="BN32" s="95">
        <f t="shared" ca="1" si="7"/>
        <v>569</v>
      </c>
      <c r="BO32" s="93">
        <f ca="1">ROUND(VLOOKUP(BO$3,費率表彙總!$W$16:$X$116,2,FALSE)*$B32*$A$2,0)*BQ$1</f>
        <v>569</v>
      </c>
      <c r="BP32" s="94">
        <f ca="1">+ROUND(VLOOKUP(BO$3,費率表彙總!$W$16:$X$116,2,FALSE)*$B32*$A$2,0)*BQ$1</f>
        <v>569</v>
      </c>
      <c r="BQ32" s="94">
        <f t="shared" ca="1" si="23"/>
        <v>569</v>
      </c>
      <c r="BR32" s="94">
        <f ca="1">ROUND(VLOOKUP(BR$3,費率表彙總!$Y$15:$Z$65,2,FALSE)*$B32*$A$2,0)*BQ$1</f>
        <v>0</v>
      </c>
      <c r="BS32" s="94">
        <f ca="1">IF(ISNA(BS$3),0,ROUND(INDEX(旅遊不便費率!$B$5:$AE$184,$A32,BS$3)*$A$3,0))</f>
        <v>0</v>
      </c>
      <c r="BT32" s="94">
        <f ca="1">IF(ISNA(BT$3),0,ROUND(INDEX(旅遊不便費率!$B$5:$AE$184,$A32,BT$3)*$A$3,0))</f>
        <v>0</v>
      </c>
      <c r="BU32" s="94">
        <f ca="1">IF(ISNA(BU$3),0,ROUND(INDEX(旅遊不便費率!$B$5:$AE$184,$A32,BU$3)*$A$3,0))</f>
        <v>0</v>
      </c>
      <c r="BV32" s="95">
        <f t="shared" ca="1" si="8"/>
        <v>569</v>
      </c>
      <c r="BW32" s="93">
        <f ca="1">ROUND(VLOOKUP(BW$3,費率表彙總!$W$16:$X$116,2,FALSE)*$B32*$A$2,0)*BY$1</f>
        <v>569</v>
      </c>
      <c r="BX32" s="94">
        <f ca="1">+ROUND(VLOOKUP(BW$3,費率表彙總!$W$16:$X$116,2,FALSE)*$B32*$A$2,0)*BY$1</f>
        <v>569</v>
      </c>
      <c r="BY32" s="94">
        <f t="shared" ca="1" si="24"/>
        <v>569</v>
      </c>
      <c r="BZ32" s="94">
        <f ca="1">ROUND(VLOOKUP(BZ$3,費率表彙總!$Y$15:$Z$65,2,FALSE)*$B32*$A$2,0)*BY$1</f>
        <v>333</v>
      </c>
      <c r="CA32" s="94">
        <f ca="1">IF(ISNA(CA$3),0,ROUND(INDEX(旅遊不便費率!$B$5:$AE$184,$A32,CA$3)*$A$3,0))</f>
        <v>0</v>
      </c>
      <c r="CB32" s="94">
        <f ca="1">IF(ISNA(CB$3),0,ROUND(INDEX(旅遊不便費率!$B$5:$AE$184,$A32,CB$3)*$A$3,0))</f>
        <v>0</v>
      </c>
      <c r="CC32" s="94">
        <f ca="1">IF(ISNA(CC$3),0,ROUND(INDEX(旅遊不便費率!$B$5:$AE$184,$A32,CC$3)*$A$3,0))</f>
        <v>0</v>
      </c>
      <c r="CD32" s="95">
        <f t="shared" ca="1" si="9"/>
        <v>902</v>
      </c>
      <c r="CE32" s="93">
        <f ca="1">ROUND(VLOOKUP(CE$3,費率表彙總!$W$16:$X$116,2,FALSE)*$B32*$A$2,0)*CG$1</f>
        <v>1138</v>
      </c>
      <c r="CF32" s="94">
        <f ca="1">+ROUND(VLOOKUP(CE$3,費率表彙總!$W$16:$X$116,2,FALSE)*$B32*$A$2,0)*CG$1</f>
        <v>1138</v>
      </c>
      <c r="CG32" s="94">
        <f t="shared" ca="1" si="25"/>
        <v>1138</v>
      </c>
      <c r="CH32" s="94">
        <f ca="1">ROUND(VLOOKUP(CH$3,費率表彙總!$Y$15:$Z$65,2,FALSE)*$B32*$A$2,0)*CG$1</f>
        <v>666</v>
      </c>
      <c r="CI32" s="94">
        <f ca="1">IF(ISNA(CI$3),0,ROUND(INDEX(旅遊不便費率!$B$5:$AE$184,$A32,CI$3)*$A$3,0))</f>
        <v>0</v>
      </c>
      <c r="CJ32" s="94">
        <f ca="1">IF(ISNA(CJ$3),0,ROUND(INDEX(旅遊不便費率!$B$5:$AE$184,$A32,CJ$3)*$A$3,0))</f>
        <v>0</v>
      </c>
      <c r="CK32" s="94">
        <f ca="1">IF(ISNA(CK$3),0,ROUND(INDEX(旅遊不便費率!$B$5:$AE$184,$A32,CK$3)*$A$3,0))</f>
        <v>0</v>
      </c>
      <c r="CL32" s="95">
        <f t="shared" ca="1" si="10"/>
        <v>1804</v>
      </c>
      <c r="CM32" s="93">
        <f ca="1">ROUND(VLOOKUP(CM$3,費率表彙總!$W$16:$X$116,2,FALSE)*$B32*$A$2,0)*CO$1</f>
        <v>598</v>
      </c>
      <c r="CN32" s="94">
        <f ca="1">+ROUND(VLOOKUP(CM$3,費率表彙總!$W$16:$X$116,2,FALSE)*$B32*$A$2,0)*CO$1</f>
        <v>598</v>
      </c>
      <c r="CO32" s="94">
        <f t="shared" ca="1" si="26"/>
        <v>598</v>
      </c>
      <c r="CP32" s="94">
        <f ca="1">ROUND(VLOOKUP(CP$3,費率表彙總!$Y$15:$Z$65,2,FALSE)*$B32*$A$2,0)*CO$1</f>
        <v>348</v>
      </c>
      <c r="CQ32" s="94">
        <f ca="1">IF(ISNA(CQ$3),0,ROUND(INDEX(旅遊不便費率!$B$5:$AE$184,$A32,CQ$3)*$A$3,0))</f>
        <v>0</v>
      </c>
      <c r="CR32" s="94">
        <f ca="1">IF(ISNA(CR$3),0,ROUND(INDEX(旅遊不便費率!$B$5:$AE$184,$A32,CR$3)*$A$3,0))</f>
        <v>0</v>
      </c>
      <c r="CS32" s="94">
        <f ca="1">IF(ISNA(CS$3),0,ROUND(INDEX(旅遊不便費率!$B$5:$AE$184,$A32,CS$3)*$A$3,0))</f>
        <v>0</v>
      </c>
      <c r="CT32" s="95">
        <f t="shared" ca="1" si="11"/>
        <v>946</v>
      </c>
      <c r="CU32" s="93">
        <f ca="1">ROUND(VLOOKUP(CU$3,費率表彙總!$W$16:$X$116,2,FALSE)*$B32*$A$2,0)*CW$1</f>
        <v>598</v>
      </c>
      <c r="CV32" s="94">
        <f ca="1">+ROUND(VLOOKUP(CU$3,費率表彙總!$W$16:$X$116,2,FALSE)*$B32*$A$2,0)*CW$1</f>
        <v>598</v>
      </c>
      <c r="CW32" s="94">
        <f t="shared" ca="1" si="27"/>
        <v>598</v>
      </c>
      <c r="CX32" s="94">
        <f ca="1">ROUND(VLOOKUP(CX$3,費率表彙總!$Y$15:$Z$65,2,FALSE)*$B32*$A$2,0)*CW$1</f>
        <v>348</v>
      </c>
      <c r="CY32" s="94">
        <f ca="1">IF(ISNA(CY$3),0,ROUND(INDEX(旅遊不便費率!$B$5:$AE$184,$A32,CY$3)*$A$3,0))</f>
        <v>0</v>
      </c>
      <c r="CZ32" s="94">
        <f ca="1">IF(ISNA(CZ$3),0,ROUND(INDEX(旅遊不便費率!$B$5:$AE$184,$A32,CZ$3)*$A$3,0))</f>
        <v>0</v>
      </c>
      <c r="DA32" s="94">
        <f ca="1">IF(ISNA(DA$3),0,ROUND(INDEX(旅遊不便費率!$B$5:$AE$184,$A32,DA$3)*$A$3,0))</f>
        <v>0</v>
      </c>
      <c r="DB32" s="95">
        <f t="shared" ca="1" si="12"/>
        <v>946</v>
      </c>
      <c r="DC32" s="93">
        <f ca="1">ROUND(VLOOKUP(DC$3,費率表彙總!$W$16:$X$116,2,FALSE)*$B32*$A$2,0)*DE$1</f>
        <v>598</v>
      </c>
      <c r="DD32" s="94">
        <f ca="1">+ROUND(VLOOKUP(DC$3,費率表彙總!$W$16:$X$116,2,FALSE)*$B32*$A$2,0)*DE$1</f>
        <v>598</v>
      </c>
      <c r="DE32" s="94">
        <f t="shared" ca="1" si="28"/>
        <v>598</v>
      </c>
      <c r="DF32" s="94">
        <f ca="1">ROUND(VLOOKUP(DF$3,費率表彙總!$Y$15:$Z$65,2,FALSE)*$B32*$A$2,0)*DE$1</f>
        <v>348</v>
      </c>
      <c r="DG32" s="94">
        <f ca="1">IF(ISNA(DG$3),0,ROUND(INDEX(旅遊不便費率!$B$5:$AE$184,$A32,DG$3)*$A$3,0))</f>
        <v>0</v>
      </c>
      <c r="DH32" s="94">
        <f ca="1">IF(ISNA(DH$3),0,ROUND(INDEX(旅遊不便費率!$B$5:$AE$184,$A32,DH$3)*$A$3,0))</f>
        <v>0</v>
      </c>
      <c r="DI32" s="94">
        <f ca="1">IF(ISNA(DI$3),0,ROUND(INDEX(旅遊不便費率!$B$5:$AE$184,$A32,DI$3)*$A$3,0))</f>
        <v>0</v>
      </c>
      <c r="DJ32" s="95">
        <f t="shared" ca="1" si="13"/>
        <v>946</v>
      </c>
      <c r="DK32" s="93">
        <f ca="1">ROUND(VLOOKUP(DK$3,費率表彙總!$W$16:$X$116,2,FALSE)*$B32*$A$2,0)*DM$1</f>
        <v>1138</v>
      </c>
      <c r="DL32" s="94">
        <f ca="1">+ROUND(VLOOKUP(DK$3,費率表彙總!$W$16:$X$116,2,FALSE)*$B32*$A$2,0)*DM$1</f>
        <v>1138</v>
      </c>
      <c r="DM32" s="94">
        <f t="shared" ca="1" si="29"/>
        <v>1138</v>
      </c>
      <c r="DN32" s="94">
        <f ca="1">ROUND(VLOOKUP(DN$3,費率表彙總!$Y$15:$Z$65,2,FALSE)*$B32*$A$2,0)*DM$1</f>
        <v>666</v>
      </c>
      <c r="DO32" s="94">
        <f ca="1">IF(ISNA(DO$3),0,ROUND(INDEX(旅遊不便費率!$B$5:$AE$184,$A32,DO$3)*$A$3,0))</f>
        <v>0</v>
      </c>
      <c r="DP32" s="94">
        <f ca="1">IF(ISNA(DP$3),0,ROUND(INDEX(旅遊不便費率!$B$5:$AE$184,$A32,DP$3)*$A$3,0))</f>
        <v>0</v>
      </c>
      <c r="DQ32" s="94">
        <f ca="1">IF(ISNA(DQ$3),0,ROUND(INDEX(旅遊不便費率!$B$5:$AE$184,$A32,DQ$3)*$A$3,0))</f>
        <v>0</v>
      </c>
      <c r="DR32" s="95">
        <f t="shared" ca="1" si="14"/>
        <v>1804</v>
      </c>
    </row>
    <row r="33" spans="1:122">
      <c r="A33" s="83">
        <f>+旅綜險簡易版費率表!A40</f>
        <v>29</v>
      </c>
      <c r="B33" s="104">
        <f>VLOOKUP(A33,費率表彙總!$A$4:$B$183,2,FALSE)</f>
        <v>0.372</v>
      </c>
      <c r="C33" s="93">
        <f ca="1">ROUND(VLOOKUP(C$3,費率表彙總!$W$16:$X$116,2,FALSE)*$B33*$A$2,0)*E$1</f>
        <v>610</v>
      </c>
      <c r="D33" s="94">
        <f ca="1">+ROUND(VLOOKUP(C$3,費率表彙總!$W$16:$X$116,2,FALSE)*$B33*$A$2,0)*E$1</f>
        <v>610</v>
      </c>
      <c r="E33" s="94">
        <f t="shared" ca="1" si="15"/>
        <v>610</v>
      </c>
      <c r="F33" s="94">
        <f ca="1">ROUND(VLOOKUP(F$3,費率表彙總!$Y$15:$Z$65,2,FALSE)*$B33*$A$2,0)*E$1</f>
        <v>354</v>
      </c>
      <c r="G33" s="94">
        <f ca="1">IF(ISNA(G$3),0,ROUND(INDEX(旅遊不便費率!$B$5:$AE$184,$A33,G$3)*$A$3,0))</f>
        <v>0</v>
      </c>
      <c r="H33" s="94">
        <f ca="1">IF(ISNA(H$3),0,ROUND(INDEX(旅遊不便費率!$B$5:$AE$184,$A33,H$3)*$A$3,0))</f>
        <v>0</v>
      </c>
      <c r="I33" s="94">
        <f ca="1">IF(ISNA(I$3),0,ROUND(INDEX(旅遊不便費率!$B$5:$AE$184,$A33,I$3)*$A$3,0))</f>
        <v>0</v>
      </c>
      <c r="J33" s="95">
        <f t="shared" ca="1" si="0"/>
        <v>964</v>
      </c>
      <c r="K33" s="93">
        <f ca="1">ROUND(VLOOKUP(K$3,費率表彙總!$W$16:$X$116,2,FALSE)*$B33*$A$2,0)*M$1</f>
        <v>610</v>
      </c>
      <c r="L33" s="94">
        <f ca="1">+ROUND(VLOOKUP(K$3,費率表彙總!$W$16:$X$116,2,FALSE)*$B33*$A$2,0)*M$1</f>
        <v>610</v>
      </c>
      <c r="M33" s="94">
        <f t="shared" ca="1" si="16"/>
        <v>610</v>
      </c>
      <c r="N33" s="94">
        <f ca="1">ROUND(VLOOKUP(N$3,費率表彙總!$Y$15:$Z$65,2,FALSE)*$B33*$A$2,0)*M$1</f>
        <v>0</v>
      </c>
      <c r="O33" s="94">
        <f ca="1">IF(ISNA(O$3),0,ROUND(INDEX(旅遊不便費率!$B$5:$AE$184,$A33,O$3)*$A$3,0))</f>
        <v>0</v>
      </c>
      <c r="P33" s="94">
        <f ca="1">IF(ISNA(P$3),0,ROUND(INDEX(旅遊不便費率!$B$5:$AE$184,$A33,P$3)*$A$3,0))</f>
        <v>0</v>
      </c>
      <c r="Q33" s="94">
        <f ca="1">IF(ISNA(Q$3),0,ROUND(INDEX(旅遊不便費率!$B$5:$AE$184,$A33,Q$3)*$A$3,0))</f>
        <v>0</v>
      </c>
      <c r="R33" s="95">
        <f t="shared" ca="1" si="1"/>
        <v>610</v>
      </c>
      <c r="S33" s="93">
        <f ca="1">ROUND(VLOOKUP(S$3,費率表彙總!$W$16:$X$116,2,FALSE)*$B33*$A$2,0)*U$1</f>
        <v>1160</v>
      </c>
      <c r="T33" s="94">
        <f ca="1">+ROUND(VLOOKUP(S$3,費率表彙總!$W$16:$X$116,2,FALSE)*$B33*$A$2,0)*U$1</f>
        <v>1160</v>
      </c>
      <c r="U33" s="94">
        <f t="shared" ca="1" si="17"/>
        <v>1160</v>
      </c>
      <c r="V33" s="94">
        <f ca="1">ROUND(VLOOKUP(V$3,費率表彙總!$Y$15:$Z$65,2,FALSE)*$B33*$A$2,0)*U$1</f>
        <v>678</v>
      </c>
      <c r="W33" s="94">
        <f ca="1">IF(ISNA(W$3),0,ROUND(INDEX(旅遊不便費率!$B$5:$AE$184,$A33,W$3)*$A$3,0))</f>
        <v>0</v>
      </c>
      <c r="X33" s="94">
        <f ca="1">IF(ISNA(X$3),0,ROUND(INDEX(旅遊不便費率!$B$5:$AE$184,$A33,X$3)*$A$3,0))</f>
        <v>0</v>
      </c>
      <c r="Y33" s="94">
        <f ca="1">IF(ISNA(Y$3),0,ROUND(INDEX(旅遊不便費率!$B$5:$AE$184,$A33,Y$3)*$A$3,0))</f>
        <v>0</v>
      </c>
      <c r="Z33" s="95">
        <f t="shared" ca="1" si="2"/>
        <v>1838</v>
      </c>
      <c r="AA33" s="93">
        <f ca="1">ROUND(VLOOKUP(AA$3,費率表彙總!$W$16:$X$116,2,FALSE)*$B33*$A$2,0)*AC$1</f>
        <v>1160</v>
      </c>
      <c r="AB33" s="94">
        <f ca="1">+ROUND(VLOOKUP(AA$3,費率表彙總!$W$16:$X$116,2,FALSE)*$B33*$A$2,0)*AC$1</f>
        <v>1160</v>
      </c>
      <c r="AC33" s="94">
        <f t="shared" ca="1" si="18"/>
        <v>1160</v>
      </c>
      <c r="AD33" s="94">
        <f ca="1">ROUND(VLOOKUP(AD$3,費率表彙總!$Y$15:$Z$65,2,FALSE)*$B33*$A$2,0)*AC$1</f>
        <v>354</v>
      </c>
      <c r="AE33" s="94">
        <f ca="1">IF(ISNA(AE$3),0,ROUND(INDEX(旅遊不便費率!$B$5:$AE$184,$A33,AE$3)*$A$3,0))</f>
        <v>0</v>
      </c>
      <c r="AF33" s="94">
        <f ca="1">IF(ISNA(AF$3),0,ROUND(INDEX(旅遊不便費率!$B$5:$AE$184,$A33,AF$3)*$A$3,0))</f>
        <v>0</v>
      </c>
      <c r="AG33" s="94">
        <f ca="1">IF(ISNA(AG$3),0,ROUND(INDEX(旅遊不便費率!$B$5:$AE$184,$A33,AG$3)*$A$3,0))</f>
        <v>0</v>
      </c>
      <c r="AH33" s="95">
        <f t="shared" ca="1" si="3"/>
        <v>1514</v>
      </c>
      <c r="AI33" s="93">
        <f ca="1">ROUND(VLOOKUP(AI$3,費率表彙總!$W$16:$X$116,2,FALSE)*$B33*$A$2,0)*AK$1</f>
        <v>1160</v>
      </c>
      <c r="AJ33" s="94">
        <f ca="1">+ROUND(VLOOKUP(AI$3,費率表彙總!$W$16:$X$116,2,FALSE)*$B33*$A$2,0)*AK$1</f>
        <v>1160</v>
      </c>
      <c r="AK33" s="94">
        <f t="shared" ca="1" si="19"/>
        <v>1160</v>
      </c>
      <c r="AL33" s="94">
        <f ca="1">ROUND(VLOOKUP(AL$3,費率表彙總!$Y$15:$Z$65,2,FALSE)*$B33*$A$2,0)*AK$1</f>
        <v>0</v>
      </c>
      <c r="AM33" s="94">
        <f ca="1">IF(ISNA(AM$3),0,ROUND(INDEX(旅遊不便費率!$B$5:$AE$184,$A33,AM$3)*$A$3,0))</f>
        <v>0</v>
      </c>
      <c r="AN33" s="94">
        <f ca="1">IF(ISNA(AN$3),0,ROUND(INDEX(旅遊不便費率!$B$5:$AE$184,$A33,AN$3)*$A$3,0))</f>
        <v>0</v>
      </c>
      <c r="AO33" s="94">
        <f ca="1">IF(ISNA(AO$3),0,ROUND(INDEX(旅遊不便費率!$B$5:$AE$184,$A33,AO$3)*$A$3,0))</f>
        <v>0</v>
      </c>
      <c r="AP33" s="95">
        <f t="shared" ca="1" si="4"/>
        <v>1160</v>
      </c>
      <c r="AQ33" s="93">
        <f ca="1">ROUND(VLOOKUP(AQ$3,費率表彙總!$W$16:$X$116,2,FALSE)*$B33*$A$2,0)*AS$1</f>
        <v>305</v>
      </c>
      <c r="AR33" s="94">
        <f ca="1">+ROUND(VLOOKUP(AQ$3,費率表彙總!$W$16:$X$116,2,FALSE)*$B33*$A$2,0)*AS$1</f>
        <v>305</v>
      </c>
      <c r="AS33" s="94">
        <f t="shared" ca="1" si="20"/>
        <v>305</v>
      </c>
      <c r="AT33" s="94">
        <f ca="1">ROUND(VLOOKUP(AT$3,費率表彙總!$Y$15:$Z$65,2,FALSE)*$B33*$A$2,0)*AS$1</f>
        <v>177</v>
      </c>
      <c r="AU33" s="94">
        <f ca="1">IF(ISNA(AU$3),0,ROUND(INDEX(旅遊不便費率!$B$5:$AE$184,$A33,AU$3)*$A$3,0))</f>
        <v>0</v>
      </c>
      <c r="AV33" s="94">
        <f ca="1">IF(ISNA(AV$3),0,ROUND(INDEX(旅遊不便費率!$B$5:$AE$184,$A33,AV$3)*$A$3,0))</f>
        <v>0</v>
      </c>
      <c r="AW33" s="94">
        <f ca="1">IF(ISNA(AW$3),0,ROUND(INDEX(旅遊不便費率!$B$5:$AE$184,$A33,AW$3)*$A$3,0))</f>
        <v>0</v>
      </c>
      <c r="AX33" s="95">
        <f t="shared" ca="1" si="5"/>
        <v>482</v>
      </c>
      <c r="AY33" s="93">
        <f ca="1">ROUND(VLOOKUP(AY$3,費率表彙總!$W$16:$X$116,2,FALSE)*$B33*$A$2,0)*BA$1</f>
        <v>580</v>
      </c>
      <c r="AZ33" s="94">
        <f ca="1">+ROUND(VLOOKUP(AY$3,費率表彙總!$W$16:$X$116,2,FALSE)*$B33*$A$2,0)*BA$1</f>
        <v>580</v>
      </c>
      <c r="BA33" s="94">
        <f t="shared" ca="1" si="21"/>
        <v>580</v>
      </c>
      <c r="BB33" s="94">
        <f ca="1">ROUND(VLOOKUP(BB$3,費率表彙總!$Y$15:$Z$65,2,FALSE)*$B33*$A$2,0)*BA$1</f>
        <v>0</v>
      </c>
      <c r="BC33" s="94">
        <f ca="1">IF(ISNA(BC$3),0,ROUND(INDEX(旅遊不便費率!$B$5:$AE$184,$A33,BC$3)*$A$3,0))</f>
        <v>0</v>
      </c>
      <c r="BD33" s="94">
        <f ca="1">IF(ISNA(BD$3),0,ROUND(INDEX(旅遊不便費率!$B$5:$AE$184,$A33,BD$3)*$A$3,0))</f>
        <v>0</v>
      </c>
      <c r="BE33" s="94">
        <f ca="1">IF(ISNA(BE$3),0,ROUND(INDEX(旅遊不便費率!$B$5:$AE$184,$A33,BE$3)*$A$3,0))</f>
        <v>0</v>
      </c>
      <c r="BF33" s="95">
        <f t="shared" ca="1" si="6"/>
        <v>580</v>
      </c>
      <c r="BG33" s="93">
        <f ca="1">ROUND(VLOOKUP(BG$3,費率表彙總!$W$16:$X$116,2,FALSE)*$B33*$A$2,0)*BI$1</f>
        <v>580</v>
      </c>
      <c r="BH33" s="94">
        <f ca="1">+ROUND(VLOOKUP(BG$3,費率表彙總!$W$16:$X$116,2,FALSE)*$B33*$A$2,0)*BI$1</f>
        <v>580</v>
      </c>
      <c r="BI33" s="94">
        <f t="shared" ca="1" si="22"/>
        <v>580</v>
      </c>
      <c r="BJ33" s="94">
        <f ca="1">ROUND(VLOOKUP(BJ$3,費率表彙總!$Y$15:$Z$65,2,FALSE)*$B33*$A$2,0)*BI$1</f>
        <v>0</v>
      </c>
      <c r="BK33" s="94">
        <f ca="1">IF(ISNA(BK$3),0,ROUND(INDEX(旅遊不便費率!$B$5:$AE$184,$A33,BK$3)*$A$3,0))</f>
        <v>0</v>
      </c>
      <c r="BL33" s="94">
        <f ca="1">IF(ISNA(BL$3),0,ROUND(INDEX(旅遊不便費率!$B$5:$AE$184,$A33,BL$3)*$A$3,0))</f>
        <v>0</v>
      </c>
      <c r="BM33" s="94">
        <f ca="1">IF(ISNA(BM$3),0,ROUND(INDEX(旅遊不便費率!$B$5:$AE$184,$A33,BM$3)*$A$3,0))</f>
        <v>0</v>
      </c>
      <c r="BN33" s="95">
        <f t="shared" ca="1" si="7"/>
        <v>580</v>
      </c>
      <c r="BO33" s="93">
        <f ca="1">ROUND(VLOOKUP(BO$3,費率表彙總!$W$16:$X$116,2,FALSE)*$B33*$A$2,0)*BQ$1</f>
        <v>580</v>
      </c>
      <c r="BP33" s="94">
        <f ca="1">+ROUND(VLOOKUP(BO$3,費率表彙總!$W$16:$X$116,2,FALSE)*$B33*$A$2,0)*BQ$1</f>
        <v>580</v>
      </c>
      <c r="BQ33" s="94">
        <f t="shared" ca="1" si="23"/>
        <v>580</v>
      </c>
      <c r="BR33" s="94">
        <f ca="1">ROUND(VLOOKUP(BR$3,費率表彙總!$Y$15:$Z$65,2,FALSE)*$B33*$A$2,0)*BQ$1</f>
        <v>0</v>
      </c>
      <c r="BS33" s="94">
        <f ca="1">IF(ISNA(BS$3),0,ROUND(INDEX(旅遊不便費率!$B$5:$AE$184,$A33,BS$3)*$A$3,0))</f>
        <v>0</v>
      </c>
      <c r="BT33" s="94">
        <f ca="1">IF(ISNA(BT$3),0,ROUND(INDEX(旅遊不便費率!$B$5:$AE$184,$A33,BT$3)*$A$3,0))</f>
        <v>0</v>
      </c>
      <c r="BU33" s="94">
        <f ca="1">IF(ISNA(BU$3),0,ROUND(INDEX(旅遊不便費率!$B$5:$AE$184,$A33,BU$3)*$A$3,0))</f>
        <v>0</v>
      </c>
      <c r="BV33" s="95">
        <f t="shared" ca="1" si="8"/>
        <v>580</v>
      </c>
      <c r="BW33" s="93">
        <f ca="1">ROUND(VLOOKUP(BW$3,費率表彙總!$W$16:$X$116,2,FALSE)*$B33*$A$2,0)*BY$1</f>
        <v>580</v>
      </c>
      <c r="BX33" s="94">
        <f ca="1">+ROUND(VLOOKUP(BW$3,費率表彙總!$W$16:$X$116,2,FALSE)*$B33*$A$2,0)*BY$1</f>
        <v>580</v>
      </c>
      <c r="BY33" s="94">
        <f t="shared" ca="1" si="24"/>
        <v>580</v>
      </c>
      <c r="BZ33" s="94">
        <f ca="1">ROUND(VLOOKUP(BZ$3,費率表彙總!$Y$15:$Z$65,2,FALSE)*$B33*$A$2,0)*BY$1</f>
        <v>339</v>
      </c>
      <c r="CA33" s="94">
        <f ca="1">IF(ISNA(CA$3),0,ROUND(INDEX(旅遊不便費率!$B$5:$AE$184,$A33,CA$3)*$A$3,0))</f>
        <v>0</v>
      </c>
      <c r="CB33" s="94">
        <f ca="1">IF(ISNA(CB$3),0,ROUND(INDEX(旅遊不便費率!$B$5:$AE$184,$A33,CB$3)*$A$3,0))</f>
        <v>0</v>
      </c>
      <c r="CC33" s="94">
        <f ca="1">IF(ISNA(CC$3),0,ROUND(INDEX(旅遊不便費率!$B$5:$AE$184,$A33,CC$3)*$A$3,0))</f>
        <v>0</v>
      </c>
      <c r="CD33" s="95">
        <f t="shared" ca="1" si="9"/>
        <v>919</v>
      </c>
      <c r="CE33" s="93">
        <f ca="1">ROUND(VLOOKUP(CE$3,費率表彙總!$W$16:$X$116,2,FALSE)*$B33*$A$2,0)*CG$1</f>
        <v>1160</v>
      </c>
      <c r="CF33" s="94">
        <f ca="1">+ROUND(VLOOKUP(CE$3,費率表彙總!$W$16:$X$116,2,FALSE)*$B33*$A$2,0)*CG$1</f>
        <v>1160</v>
      </c>
      <c r="CG33" s="94">
        <f t="shared" ca="1" si="25"/>
        <v>1160</v>
      </c>
      <c r="CH33" s="94">
        <f ca="1">ROUND(VLOOKUP(CH$3,費率表彙總!$Y$15:$Z$65,2,FALSE)*$B33*$A$2,0)*CG$1</f>
        <v>678</v>
      </c>
      <c r="CI33" s="94">
        <f ca="1">IF(ISNA(CI$3),0,ROUND(INDEX(旅遊不便費率!$B$5:$AE$184,$A33,CI$3)*$A$3,0))</f>
        <v>0</v>
      </c>
      <c r="CJ33" s="94">
        <f ca="1">IF(ISNA(CJ$3),0,ROUND(INDEX(旅遊不便費率!$B$5:$AE$184,$A33,CJ$3)*$A$3,0))</f>
        <v>0</v>
      </c>
      <c r="CK33" s="94">
        <f ca="1">IF(ISNA(CK$3),0,ROUND(INDEX(旅遊不便費率!$B$5:$AE$184,$A33,CK$3)*$A$3,0))</f>
        <v>0</v>
      </c>
      <c r="CL33" s="95">
        <f t="shared" ca="1" si="10"/>
        <v>1838</v>
      </c>
      <c r="CM33" s="93">
        <f ca="1">ROUND(VLOOKUP(CM$3,費率表彙總!$W$16:$X$116,2,FALSE)*$B33*$A$2,0)*CO$1</f>
        <v>610</v>
      </c>
      <c r="CN33" s="94">
        <f ca="1">+ROUND(VLOOKUP(CM$3,費率表彙總!$W$16:$X$116,2,FALSE)*$B33*$A$2,0)*CO$1</f>
        <v>610</v>
      </c>
      <c r="CO33" s="94">
        <f t="shared" ca="1" si="26"/>
        <v>610</v>
      </c>
      <c r="CP33" s="94">
        <f ca="1">ROUND(VLOOKUP(CP$3,費率表彙總!$Y$15:$Z$65,2,FALSE)*$B33*$A$2,0)*CO$1</f>
        <v>354</v>
      </c>
      <c r="CQ33" s="94">
        <f ca="1">IF(ISNA(CQ$3),0,ROUND(INDEX(旅遊不便費率!$B$5:$AE$184,$A33,CQ$3)*$A$3,0))</f>
        <v>0</v>
      </c>
      <c r="CR33" s="94">
        <f ca="1">IF(ISNA(CR$3),0,ROUND(INDEX(旅遊不便費率!$B$5:$AE$184,$A33,CR$3)*$A$3,0))</f>
        <v>0</v>
      </c>
      <c r="CS33" s="94">
        <f ca="1">IF(ISNA(CS$3),0,ROUND(INDEX(旅遊不便費率!$B$5:$AE$184,$A33,CS$3)*$A$3,0))</f>
        <v>0</v>
      </c>
      <c r="CT33" s="95">
        <f t="shared" ca="1" si="11"/>
        <v>964</v>
      </c>
      <c r="CU33" s="93">
        <f ca="1">ROUND(VLOOKUP(CU$3,費率表彙總!$W$16:$X$116,2,FALSE)*$B33*$A$2,0)*CW$1</f>
        <v>610</v>
      </c>
      <c r="CV33" s="94">
        <f ca="1">+ROUND(VLOOKUP(CU$3,費率表彙總!$W$16:$X$116,2,FALSE)*$B33*$A$2,0)*CW$1</f>
        <v>610</v>
      </c>
      <c r="CW33" s="94">
        <f t="shared" ca="1" si="27"/>
        <v>610</v>
      </c>
      <c r="CX33" s="94">
        <f ca="1">ROUND(VLOOKUP(CX$3,費率表彙總!$Y$15:$Z$65,2,FALSE)*$B33*$A$2,0)*CW$1</f>
        <v>354</v>
      </c>
      <c r="CY33" s="94">
        <f ca="1">IF(ISNA(CY$3),0,ROUND(INDEX(旅遊不便費率!$B$5:$AE$184,$A33,CY$3)*$A$3,0))</f>
        <v>0</v>
      </c>
      <c r="CZ33" s="94">
        <f ca="1">IF(ISNA(CZ$3),0,ROUND(INDEX(旅遊不便費率!$B$5:$AE$184,$A33,CZ$3)*$A$3,0))</f>
        <v>0</v>
      </c>
      <c r="DA33" s="94">
        <f ca="1">IF(ISNA(DA$3),0,ROUND(INDEX(旅遊不便費率!$B$5:$AE$184,$A33,DA$3)*$A$3,0))</f>
        <v>0</v>
      </c>
      <c r="DB33" s="95">
        <f t="shared" ca="1" si="12"/>
        <v>964</v>
      </c>
      <c r="DC33" s="93">
        <f ca="1">ROUND(VLOOKUP(DC$3,費率表彙總!$W$16:$X$116,2,FALSE)*$B33*$A$2,0)*DE$1</f>
        <v>610</v>
      </c>
      <c r="DD33" s="94">
        <f ca="1">+ROUND(VLOOKUP(DC$3,費率表彙總!$W$16:$X$116,2,FALSE)*$B33*$A$2,0)*DE$1</f>
        <v>610</v>
      </c>
      <c r="DE33" s="94">
        <f t="shared" ca="1" si="28"/>
        <v>610</v>
      </c>
      <c r="DF33" s="94">
        <f ca="1">ROUND(VLOOKUP(DF$3,費率表彙總!$Y$15:$Z$65,2,FALSE)*$B33*$A$2,0)*DE$1</f>
        <v>354</v>
      </c>
      <c r="DG33" s="94">
        <f ca="1">IF(ISNA(DG$3),0,ROUND(INDEX(旅遊不便費率!$B$5:$AE$184,$A33,DG$3)*$A$3,0))</f>
        <v>0</v>
      </c>
      <c r="DH33" s="94">
        <f ca="1">IF(ISNA(DH$3),0,ROUND(INDEX(旅遊不便費率!$B$5:$AE$184,$A33,DH$3)*$A$3,0))</f>
        <v>0</v>
      </c>
      <c r="DI33" s="94">
        <f ca="1">IF(ISNA(DI$3),0,ROUND(INDEX(旅遊不便費率!$B$5:$AE$184,$A33,DI$3)*$A$3,0))</f>
        <v>0</v>
      </c>
      <c r="DJ33" s="95">
        <f t="shared" ca="1" si="13"/>
        <v>964</v>
      </c>
      <c r="DK33" s="93">
        <f ca="1">ROUND(VLOOKUP(DK$3,費率表彙總!$W$16:$X$116,2,FALSE)*$B33*$A$2,0)*DM$1</f>
        <v>1160</v>
      </c>
      <c r="DL33" s="94">
        <f ca="1">+ROUND(VLOOKUP(DK$3,費率表彙總!$W$16:$X$116,2,FALSE)*$B33*$A$2,0)*DM$1</f>
        <v>1160</v>
      </c>
      <c r="DM33" s="94">
        <f t="shared" ca="1" si="29"/>
        <v>1160</v>
      </c>
      <c r="DN33" s="94">
        <f ca="1">ROUND(VLOOKUP(DN$3,費率表彙總!$Y$15:$Z$65,2,FALSE)*$B33*$A$2,0)*DM$1</f>
        <v>678</v>
      </c>
      <c r="DO33" s="94">
        <f ca="1">IF(ISNA(DO$3),0,ROUND(INDEX(旅遊不便費率!$B$5:$AE$184,$A33,DO$3)*$A$3,0))</f>
        <v>0</v>
      </c>
      <c r="DP33" s="94">
        <f ca="1">IF(ISNA(DP$3),0,ROUND(INDEX(旅遊不便費率!$B$5:$AE$184,$A33,DP$3)*$A$3,0))</f>
        <v>0</v>
      </c>
      <c r="DQ33" s="94">
        <f ca="1">IF(ISNA(DQ$3),0,ROUND(INDEX(旅遊不便費率!$B$5:$AE$184,$A33,DQ$3)*$A$3,0))</f>
        <v>0</v>
      </c>
      <c r="DR33" s="95">
        <f t="shared" ca="1" si="14"/>
        <v>1838</v>
      </c>
    </row>
    <row r="34" spans="1:122">
      <c r="A34" s="83">
        <f>+旅綜險簡易版費率表!A41</f>
        <v>30</v>
      </c>
      <c r="B34" s="104">
        <f>VLOOKUP(A34,費率表彙總!$A$4:$B$183,2,FALSE)</f>
        <v>0.378</v>
      </c>
      <c r="C34" s="93">
        <f ca="1">ROUND(VLOOKUP(C$3,費率表彙總!$W$16:$X$116,2,FALSE)*$B34*$A$2,0)*E$1</f>
        <v>620</v>
      </c>
      <c r="D34" s="94">
        <f ca="1">+ROUND(VLOOKUP(C$3,費率表彙總!$W$16:$X$116,2,FALSE)*$B34*$A$2,0)*E$1</f>
        <v>620</v>
      </c>
      <c r="E34" s="94">
        <f t="shared" ca="1" si="15"/>
        <v>620</v>
      </c>
      <c r="F34" s="94">
        <f ca="1">ROUND(VLOOKUP(F$3,費率表彙總!$Y$15:$Z$65,2,FALSE)*$B34*$A$2,0)*E$1</f>
        <v>360</v>
      </c>
      <c r="G34" s="94">
        <f ca="1">IF(ISNA(G$3),0,ROUND(INDEX(旅遊不便費率!$B$5:$AE$184,$A34,G$3)*$A$3,0))</f>
        <v>0</v>
      </c>
      <c r="H34" s="94">
        <f ca="1">IF(ISNA(H$3),0,ROUND(INDEX(旅遊不便費率!$B$5:$AE$184,$A34,H$3)*$A$3,0))</f>
        <v>0</v>
      </c>
      <c r="I34" s="94">
        <f ca="1">IF(ISNA(I$3),0,ROUND(INDEX(旅遊不便費率!$B$5:$AE$184,$A34,I$3)*$A$3,0))</f>
        <v>0</v>
      </c>
      <c r="J34" s="95">
        <f t="shared" ca="1" si="0"/>
        <v>980</v>
      </c>
      <c r="K34" s="93">
        <f ca="1">ROUND(VLOOKUP(K$3,費率表彙總!$W$16:$X$116,2,FALSE)*$B34*$A$2,0)*M$1</f>
        <v>620</v>
      </c>
      <c r="L34" s="94">
        <f ca="1">+ROUND(VLOOKUP(K$3,費率表彙總!$W$16:$X$116,2,FALSE)*$B34*$A$2,0)*M$1</f>
        <v>620</v>
      </c>
      <c r="M34" s="94">
        <f t="shared" ca="1" si="16"/>
        <v>620</v>
      </c>
      <c r="N34" s="94">
        <f ca="1">ROUND(VLOOKUP(N$3,費率表彙總!$Y$15:$Z$65,2,FALSE)*$B34*$A$2,0)*M$1</f>
        <v>0</v>
      </c>
      <c r="O34" s="94">
        <f ca="1">IF(ISNA(O$3),0,ROUND(INDEX(旅遊不便費率!$B$5:$AE$184,$A34,O$3)*$A$3,0))</f>
        <v>0</v>
      </c>
      <c r="P34" s="94">
        <f ca="1">IF(ISNA(P$3),0,ROUND(INDEX(旅遊不便費率!$B$5:$AE$184,$A34,P$3)*$A$3,0))</f>
        <v>0</v>
      </c>
      <c r="Q34" s="94">
        <f ca="1">IF(ISNA(Q$3),0,ROUND(INDEX(旅遊不便費率!$B$5:$AE$184,$A34,Q$3)*$A$3,0))</f>
        <v>0</v>
      </c>
      <c r="R34" s="95">
        <f t="shared" ca="1" si="1"/>
        <v>620</v>
      </c>
      <c r="S34" s="93">
        <f ca="1">ROUND(VLOOKUP(S$3,費率表彙總!$W$16:$X$116,2,FALSE)*$B34*$A$2,0)*U$1</f>
        <v>1178</v>
      </c>
      <c r="T34" s="94">
        <f ca="1">+ROUND(VLOOKUP(S$3,費率表彙總!$W$16:$X$116,2,FALSE)*$B34*$A$2,0)*U$1</f>
        <v>1178</v>
      </c>
      <c r="U34" s="94">
        <f t="shared" ca="1" si="17"/>
        <v>1178</v>
      </c>
      <c r="V34" s="94">
        <f ca="1">ROUND(VLOOKUP(V$3,費率表彙總!$Y$15:$Z$65,2,FALSE)*$B34*$A$2,0)*U$1</f>
        <v>688</v>
      </c>
      <c r="W34" s="94">
        <f ca="1">IF(ISNA(W$3),0,ROUND(INDEX(旅遊不便費率!$B$5:$AE$184,$A34,W$3)*$A$3,0))</f>
        <v>0</v>
      </c>
      <c r="X34" s="94">
        <f ca="1">IF(ISNA(X$3),0,ROUND(INDEX(旅遊不便費率!$B$5:$AE$184,$A34,X$3)*$A$3,0))</f>
        <v>0</v>
      </c>
      <c r="Y34" s="94">
        <f ca="1">IF(ISNA(Y$3),0,ROUND(INDEX(旅遊不便費率!$B$5:$AE$184,$A34,Y$3)*$A$3,0))</f>
        <v>0</v>
      </c>
      <c r="Z34" s="95">
        <f t="shared" ca="1" si="2"/>
        <v>1866</v>
      </c>
      <c r="AA34" s="93">
        <f ca="1">ROUND(VLOOKUP(AA$3,費率表彙總!$W$16:$X$116,2,FALSE)*$B34*$A$2,0)*AC$1</f>
        <v>1178</v>
      </c>
      <c r="AB34" s="94">
        <f ca="1">+ROUND(VLOOKUP(AA$3,費率表彙總!$W$16:$X$116,2,FALSE)*$B34*$A$2,0)*AC$1</f>
        <v>1178</v>
      </c>
      <c r="AC34" s="94">
        <f t="shared" ca="1" si="18"/>
        <v>1178</v>
      </c>
      <c r="AD34" s="94">
        <f ca="1">ROUND(VLOOKUP(AD$3,費率表彙總!$Y$15:$Z$65,2,FALSE)*$B34*$A$2,0)*AC$1</f>
        <v>360</v>
      </c>
      <c r="AE34" s="94">
        <f ca="1">IF(ISNA(AE$3),0,ROUND(INDEX(旅遊不便費率!$B$5:$AE$184,$A34,AE$3)*$A$3,0))</f>
        <v>0</v>
      </c>
      <c r="AF34" s="94">
        <f ca="1">IF(ISNA(AF$3),0,ROUND(INDEX(旅遊不便費率!$B$5:$AE$184,$A34,AF$3)*$A$3,0))</f>
        <v>0</v>
      </c>
      <c r="AG34" s="94">
        <f ca="1">IF(ISNA(AG$3),0,ROUND(INDEX(旅遊不便費率!$B$5:$AE$184,$A34,AG$3)*$A$3,0))</f>
        <v>0</v>
      </c>
      <c r="AH34" s="95">
        <f t="shared" ca="1" si="3"/>
        <v>1538</v>
      </c>
      <c r="AI34" s="93">
        <f ca="1">ROUND(VLOOKUP(AI$3,費率表彙總!$W$16:$X$116,2,FALSE)*$B34*$A$2,0)*AK$1</f>
        <v>1178</v>
      </c>
      <c r="AJ34" s="94">
        <f ca="1">+ROUND(VLOOKUP(AI$3,費率表彙總!$W$16:$X$116,2,FALSE)*$B34*$A$2,0)*AK$1</f>
        <v>1178</v>
      </c>
      <c r="AK34" s="94">
        <f t="shared" ca="1" si="19"/>
        <v>1178</v>
      </c>
      <c r="AL34" s="94">
        <f ca="1">ROUND(VLOOKUP(AL$3,費率表彙總!$Y$15:$Z$65,2,FALSE)*$B34*$A$2,0)*AK$1</f>
        <v>0</v>
      </c>
      <c r="AM34" s="94">
        <f ca="1">IF(ISNA(AM$3),0,ROUND(INDEX(旅遊不便費率!$B$5:$AE$184,$A34,AM$3)*$A$3,0))</f>
        <v>0</v>
      </c>
      <c r="AN34" s="94">
        <f ca="1">IF(ISNA(AN$3),0,ROUND(INDEX(旅遊不便費率!$B$5:$AE$184,$A34,AN$3)*$A$3,0))</f>
        <v>0</v>
      </c>
      <c r="AO34" s="94">
        <f ca="1">IF(ISNA(AO$3),0,ROUND(INDEX(旅遊不便費率!$B$5:$AE$184,$A34,AO$3)*$A$3,0))</f>
        <v>0</v>
      </c>
      <c r="AP34" s="95">
        <f t="shared" ca="1" si="4"/>
        <v>1178</v>
      </c>
      <c r="AQ34" s="93">
        <f ca="1">ROUND(VLOOKUP(AQ$3,費率表彙總!$W$16:$X$116,2,FALSE)*$B34*$A$2,0)*AS$1</f>
        <v>310</v>
      </c>
      <c r="AR34" s="94">
        <f ca="1">+ROUND(VLOOKUP(AQ$3,費率表彙總!$W$16:$X$116,2,FALSE)*$B34*$A$2,0)*AS$1</f>
        <v>310</v>
      </c>
      <c r="AS34" s="94">
        <f t="shared" ca="1" si="20"/>
        <v>310</v>
      </c>
      <c r="AT34" s="94">
        <f ca="1">ROUND(VLOOKUP(AT$3,費率表彙總!$Y$15:$Z$65,2,FALSE)*$B34*$A$2,0)*AS$1</f>
        <v>180</v>
      </c>
      <c r="AU34" s="94">
        <f ca="1">IF(ISNA(AU$3),0,ROUND(INDEX(旅遊不便費率!$B$5:$AE$184,$A34,AU$3)*$A$3,0))</f>
        <v>0</v>
      </c>
      <c r="AV34" s="94">
        <f ca="1">IF(ISNA(AV$3),0,ROUND(INDEX(旅遊不便費率!$B$5:$AE$184,$A34,AV$3)*$A$3,0))</f>
        <v>0</v>
      </c>
      <c r="AW34" s="94">
        <f ca="1">IF(ISNA(AW$3),0,ROUND(INDEX(旅遊不便費率!$B$5:$AE$184,$A34,AW$3)*$A$3,0))</f>
        <v>0</v>
      </c>
      <c r="AX34" s="95">
        <f t="shared" ca="1" si="5"/>
        <v>490</v>
      </c>
      <c r="AY34" s="93">
        <f ca="1">ROUND(VLOOKUP(AY$3,費率表彙總!$W$16:$X$116,2,FALSE)*$B34*$A$2,0)*BA$1</f>
        <v>589</v>
      </c>
      <c r="AZ34" s="94">
        <f ca="1">+ROUND(VLOOKUP(AY$3,費率表彙總!$W$16:$X$116,2,FALSE)*$B34*$A$2,0)*BA$1</f>
        <v>589</v>
      </c>
      <c r="BA34" s="94">
        <f t="shared" ca="1" si="21"/>
        <v>589</v>
      </c>
      <c r="BB34" s="94">
        <f ca="1">ROUND(VLOOKUP(BB$3,費率表彙總!$Y$15:$Z$65,2,FALSE)*$B34*$A$2,0)*BA$1</f>
        <v>0</v>
      </c>
      <c r="BC34" s="94">
        <f ca="1">IF(ISNA(BC$3),0,ROUND(INDEX(旅遊不便費率!$B$5:$AE$184,$A34,BC$3)*$A$3,0))</f>
        <v>0</v>
      </c>
      <c r="BD34" s="94">
        <f ca="1">IF(ISNA(BD$3),0,ROUND(INDEX(旅遊不便費率!$B$5:$AE$184,$A34,BD$3)*$A$3,0))</f>
        <v>0</v>
      </c>
      <c r="BE34" s="94">
        <f ca="1">IF(ISNA(BE$3),0,ROUND(INDEX(旅遊不便費率!$B$5:$AE$184,$A34,BE$3)*$A$3,0))</f>
        <v>0</v>
      </c>
      <c r="BF34" s="95">
        <f t="shared" ca="1" si="6"/>
        <v>589</v>
      </c>
      <c r="BG34" s="93">
        <f ca="1">ROUND(VLOOKUP(BG$3,費率表彙總!$W$16:$X$116,2,FALSE)*$B34*$A$2,0)*BI$1</f>
        <v>589</v>
      </c>
      <c r="BH34" s="94">
        <f ca="1">+ROUND(VLOOKUP(BG$3,費率表彙總!$W$16:$X$116,2,FALSE)*$B34*$A$2,0)*BI$1</f>
        <v>589</v>
      </c>
      <c r="BI34" s="94">
        <f t="shared" ca="1" si="22"/>
        <v>589</v>
      </c>
      <c r="BJ34" s="94">
        <f ca="1">ROUND(VLOOKUP(BJ$3,費率表彙總!$Y$15:$Z$65,2,FALSE)*$B34*$A$2,0)*BI$1</f>
        <v>0</v>
      </c>
      <c r="BK34" s="94">
        <f ca="1">IF(ISNA(BK$3),0,ROUND(INDEX(旅遊不便費率!$B$5:$AE$184,$A34,BK$3)*$A$3,0))</f>
        <v>0</v>
      </c>
      <c r="BL34" s="94">
        <f ca="1">IF(ISNA(BL$3),0,ROUND(INDEX(旅遊不便費率!$B$5:$AE$184,$A34,BL$3)*$A$3,0))</f>
        <v>0</v>
      </c>
      <c r="BM34" s="94">
        <f ca="1">IF(ISNA(BM$3),0,ROUND(INDEX(旅遊不便費率!$B$5:$AE$184,$A34,BM$3)*$A$3,0))</f>
        <v>0</v>
      </c>
      <c r="BN34" s="95">
        <f t="shared" ca="1" si="7"/>
        <v>589</v>
      </c>
      <c r="BO34" s="93">
        <f ca="1">ROUND(VLOOKUP(BO$3,費率表彙總!$W$16:$X$116,2,FALSE)*$B34*$A$2,0)*BQ$1</f>
        <v>589</v>
      </c>
      <c r="BP34" s="94">
        <f ca="1">+ROUND(VLOOKUP(BO$3,費率表彙總!$W$16:$X$116,2,FALSE)*$B34*$A$2,0)*BQ$1</f>
        <v>589</v>
      </c>
      <c r="BQ34" s="94">
        <f t="shared" ca="1" si="23"/>
        <v>589</v>
      </c>
      <c r="BR34" s="94">
        <f ca="1">ROUND(VLOOKUP(BR$3,費率表彙總!$Y$15:$Z$65,2,FALSE)*$B34*$A$2,0)*BQ$1</f>
        <v>0</v>
      </c>
      <c r="BS34" s="94">
        <f ca="1">IF(ISNA(BS$3),0,ROUND(INDEX(旅遊不便費率!$B$5:$AE$184,$A34,BS$3)*$A$3,0))</f>
        <v>0</v>
      </c>
      <c r="BT34" s="94">
        <f ca="1">IF(ISNA(BT$3),0,ROUND(INDEX(旅遊不便費率!$B$5:$AE$184,$A34,BT$3)*$A$3,0))</f>
        <v>0</v>
      </c>
      <c r="BU34" s="94">
        <f ca="1">IF(ISNA(BU$3),0,ROUND(INDEX(旅遊不便費率!$B$5:$AE$184,$A34,BU$3)*$A$3,0))</f>
        <v>0</v>
      </c>
      <c r="BV34" s="95">
        <f t="shared" ca="1" si="8"/>
        <v>589</v>
      </c>
      <c r="BW34" s="93">
        <f ca="1">ROUND(VLOOKUP(BW$3,費率表彙總!$W$16:$X$116,2,FALSE)*$B34*$A$2,0)*BY$1</f>
        <v>589</v>
      </c>
      <c r="BX34" s="94">
        <f ca="1">+ROUND(VLOOKUP(BW$3,費率表彙總!$W$16:$X$116,2,FALSE)*$B34*$A$2,0)*BY$1</f>
        <v>589</v>
      </c>
      <c r="BY34" s="94">
        <f t="shared" ca="1" si="24"/>
        <v>589</v>
      </c>
      <c r="BZ34" s="94">
        <f ca="1">ROUND(VLOOKUP(BZ$3,費率表彙總!$Y$15:$Z$65,2,FALSE)*$B34*$A$2,0)*BY$1</f>
        <v>344</v>
      </c>
      <c r="CA34" s="94">
        <f ca="1">IF(ISNA(CA$3),0,ROUND(INDEX(旅遊不便費率!$B$5:$AE$184,$A34,CA$3)*$A$3,0))</f>
        <v>0</v>
      </c>
      <c r="CB34" s="94">
        <f ca="1">IF(ISNA(CB$3),0,ROUND(INDEX(旅遊不便費率!$B$5:$AE$184,$A34,CB$3)*$A$3,0))</f>
        <v>0</v>
      </c>
      <c r="CC34" s="94">
        <f ca="1">IF(ISNA(CC$3),0,ROUND(INDEX(旅遊不便費率!$B$5:$AE$184,$A34,CC$3)*$A$3,0))</f>
        <v>0</v>
      </c>
      <c r="CD34" s="95">
        <f t="shared" ca="1" si="9"/>
        <v>933</v>
      </c>
      <c r="CE34" s="93">
        <f ca="1">ROUND(VLOOKUP(CE$3,費率表彙總!$W$16:$X$116,2,FALSE)*$B34*$A$2,0)*CG$1</f>
        <v>1178</v>
      </c>
      <c r="CF34" s="94">
        <f ca="1">+ROUND(VLOOKUP(CE$3,費率表彙總!$W$16:$X$116,2,FALSE)*$B34*$A$2,0)*CG$1</f>
        <v>1178</v>
      </c>
      <c r="CG34" s="94">
        <f t="shared" ca="1" si="25"/>
        <v>1178</v>
      </c>
      <c r="CH34" s="94">
        <f ca="1">ROUND(VLOOKUP(CH$3,費率表彙總!$Y$15:$Z$65,2,FALSE)*$B34*$A$2,0)*CG$1</f>
        <v>688</v>
      </c>
      <c r="CI34" s="94">
        <f ca="1">IF(ISNA(CI$3),0,ROUND(INDEX(旅遊不便費率!$B$5:$AE$184,$A34,CI$3)*$A$3,0))</f>
        <v>0</v>
      </c>
      <c r="CJ34" s="94">
        <f ca="1">IF(ISNA(CJ$3),0,ROUND(INDEX(旅遊不便費率!$B$5:$AE$184,$A34,CJ$3)*$A$3,0))</f>
        <v>0</v>
      </c>
      <c r="CK34" s="94">
        <f ca="1">IF(ISNA(CK$3),0,ROUND(INDEX(旅遊不便費率!$B$5:$AE$184,$A34,CK$3)*$A$3,0))</f>
        <v>0</v>
      </c>
      <c r="CL34" s="95">
        <f t="shared" ca="1" si="10"/>
        <v>1866</v>
      </c>
      <c r="CM34" s="93">
        <f ca="1">ROUND(VLOOKUP(CM$3,費率表彙總!$W$16:$X$116,2,FALSE)*$B34*$A$2,0)*CO$1</f>
        <v>620</v>
      </c>
      <c r="CN34" s="94">
        <f ca="1">+ROUND(VLOOKUP(CM$3,費率表彙總!$W$16:$X$116,2,FALSE)*$B34*$A$2,0)*CO$1</f>
        <v>620</v>
      </c>
      <c r="CO34" s="94">
        <f t="shared" ca="1" si="26"/>
        <v>620</v>
      </c>
      <c r="CP34" s="94">
        <f ca="1">ROUND(VLOOKUP(CP$3,費率表彙總!$Y$15:$Z$65,2,FALSE)*$B34*$A$2,0)*CO$1</f>
        <v>360</v>
      </c>
      <c r="CQ34" s="94">
        <f ca="1">IF(ISNA(CQ$3),0,ROUND(INDEX(旅遊不便費率!$B$5:$AE$184,$A34,CQ$3)*$A$3,0))</f>
        <v>0</v>
      </c>
      <c r="CR34" s="94">
        <f ca="1">IF(ISNA(CR$3),0,ROUND(INDEX(旅遊不便費率!$B$5:$AE$184,$A34,CR$3)*$A$3,0))</f>
        <v>0</v>
      </c>
      <c r="CS34" s="94">
        <f ca="1">IF(ISNA(CS$3),0,ROUND(INDEX(旅遊不便費率!$B$5:$AE$184,$A34,CS$3)*$A$3,0))</f>
        <v>0</v>
      </c>
      <c r="CT34" s="95">
        <f t="shared" ca="1" si="11"/>
        <v>980</v>
      </c>
      <c r="CU34" s="93">
        <f ca="1">ROUND(VLOOKUP(CU$3,費率表彙總!$W$16:$X$116,2,FALSE)*$B34*$A$2,0)*CW$1</f>
        <v>620</v>
      </c>
      <c r="CV34" s="94">
        <f ca="1">+ROUND(VLOOKUP(CU$3,費率表彙總!$W$16:$X$116,2,FALSE)*$B34*$A$2,0)*CW$1</f>
        <v>620</v>
      </c>
      <c r="CW34" s="94">
        <f t="shared" ca="1" si="27"/>
        <v>620</v>
      </c>
      <c r="CX34" s="94">
        <f ca="1">ROUND(VLOOKUP(CX$3,費率表彙總!$Y$15:$Z$65,2,FALSE)*$B34*$A$2,0)*CW$1</f>
        <v>360</v>
      </c>
      <c r="CY34" s="94">
        <f ca="1">IF(ISNA(CY$3),0,ROUND(INDEX(旅遊不便費率!$B$5:$AE$184,$A34,CY$3)*$A$3,0))</f>
        <v>0</v>
      </c>
      <c r="CZ34" s="94">
        <f ca="1">IF(ISNA(CZ$3),0,ROUND(INDEX(旅遊不便費率!$B$5:$AE$184,$A34,CZ$3)*$A$3,0))</f>
        <v>0</v>
      </c>
      <c r="DA34" s="94">
        <f ca="1">IF(ISNA(DA$3),0,ROUND(INDEX(旅遊不便費率!$B$5:$AE$184,$A34,DA$3)*$A$3,0))</f>
        <v>0</v>
      </c>
      <c r="DB34" s="95">
        <f t="shared" ca="1" si="12"/>
        <v>980</v>
      </c>
      <c r="DC34" s="93">
        <f ca="1">ROUND(VLOOKUP(DC$3,費率表彙總!$W$16:$X$116,2,FALSE)*$B34*$A$2,0)*DE$1</f>
        <v>620</v>
      </c>
      <c r="DD34" s="94">
        <f ca="1">+ROUND(VLOOKUP(DC$3,費率表彙總!$W$16:$X$116,2,FALSE)*$B34*$A$2,0)*DE$1</f>
        <v>620</v>
      </c>
      <c r="DE34" s="94">
        <f t="shared" ca="1" si="28"/>
        <v>620</v>
      </c>
      <c r="DF34" s="94">
        <f ca="1">ROUND(VLOOKUP(DF$3,費率表彙總!$Y$15:$Z$65,2,FALSE)*$B34*$A$2,0)*DE$1</f>
        <v>360</v>
      </c>
      <c r="DG34" s="94">
        <f ca="1">IF(ISNA(DG$3),0,ROUND(INDEX(旅遊不便費率!$B$5:$AE$184,$A34,DG$3)*$A$3,0))</f>
        <v>0</v>
      </c>
      <c r="DH34" s="94">
        <f ca="1">IF(ISNA(DH$3),0,ROUND(INDEX(旅遊不便費率!$B$5:$AE$184,$A34,DH$3)*$A$3,0))</f>
        <v>0</v>
      </c>
      <c r="DI34" s="94">
        <f ca="1">IF(ISNA(DI$3),0,ROUND(INDEX(旅遊不便費率!$B$5:$AE$184,$A34,DI$3)*$A$3,0))</f>
        <v>0</v>
      </c>
      <c r="DJ34" s="95">
        <f t="shared" ca="1" si="13"/>
        <v>980</v>
      </c>
      <c r="DK34" s="93">
        <f ca="1">ROUND(VLOOKUP(DK$3,費率表彙總!$W$16:$X$116,2,FALSE)*$B34*$A$2,0)*DM$1</f>
        <v>1178</v>
      </c>
      <c r="DL34" s="94">
        <f ca="1">+ROUND(VLOOKUP(DK$3,費率表彙總!$W$16:$X$116,2,FALSE)*$B34*$A$2,0)*DM$1</f>
        <v>1178</v>
      </c>
      <c r="DM34" s="94">
        <f t="shared" ca="1" si="29"/>
        <v>1178</v>
      </c>
      <c r="DN34" s="94">
        <f ca="1">ROUND(VLOOKUP(DN$3,費率表彙總!$Y$15:$Z$65,2,FALSE)*$B34*$A$2,0)*DM$1</f>
        <v>688</v>
      </c>
      <c r="DO34" s="94">
        <f ca="1">IF(ISNA(DO$3),0,ROUND(INDEX(旅遊不便費率!$B$5:$AE$184,$A34,DO$3)*$A$3,0))</f>
        <v>0</v>
      </c>
      <c r="DP34" s="94">
        <f ca="1">IF(ISNA(DP$3),0,ROUND(INDEX(旅遊不便費率!$B$5:$AE$184,$A34,DP$3)*$A$3,0))</f>
        <v>0</v>
      </c>
      <c r="DQ34" s="94">
        <f ca="1">IF(ISNA(DQ$3),0,ROUND(INDEX(旅遊不便費率!$B$5:$AE$184,$A34,DQ$3)*$A$3,0))</f>
        <v>0</v>
      </c>
      <c r="DR34" s="95">
        <f t="shared" ca="1" si="14"/>
        <v>1866</v>
      </c>
    </row>
    <row r="35" spans="1:122">
      <c r="A35" s="83">
        <f>+旅綜險簡易版費率表!A42</f>
        <v>35</v>
      </c>
      <c r="B35" s="104">
        <f>VLOOKUP(A35,費率表彙總!$A$4:$B$183,2,FALSE)</f>
        <v>0.41299999999999998</v>
      </c>
      <c r="C35" s="93">
        <f ca="1">ROUND(VLOOKUP(C$3,費率表彙總!$W$16:$X$116,2,FALSE)*$B35*$A$2,0)*E$1</f>
        <v>678</v>
      </c>
      <c r="D35" s="94">
        <f ca="1">+ROUND(VLOOKUP(C$3,費率表彙總!$W$16:$X$116,2,FALSE)*$B35*$A$2,0)*E$1</f>
        <v>678</v>
      </c>
      <c r="E35" s="94">
        <f t="shared" ca="1" si="15"/>
        <v>678</v>
      </c>
      <c r="F35" s="94">
        <f ca="1">ROUND(VLOOKUP(F$3,費率表彙總!$Y$15:$Z$65,2,FALSE)*$B35*$A$2,0)*E$1</f>
        <v>394</v>
      </c>
      <c r="G35" s="94">
        <f ca="1">IF(ISNA(G$3),0,ROUND(INDEX(旅遊不便費率!$B$5:$AE$184,$A35,G$3)*$A$3,0))</f>
        <v>0</v>
      </c>
      <c r="H35" s="94">
        <f ca="1">IF(ISNA(H$3),0,ROUND(INDEX(旅遊不便費率!$B$5:$AE$184,$A35,H$3)*$A$3,0))</f>
        <v>0</v>
      </c>
      <c r="I35" s="94">
        <f ca="1">IF(ISNA(I$3),0,ROUND(INDEX(旅遊不便費率!$B$5:$AE$184,$A35,I$3)*$A$3,0))</f>
        <v>0</v>
      </c>
      <c r="J35" s="95">
        <f t="shared" ca="1" si="0"/>
        <v>1072</v>
      </c>
      <c r="K35" s="93">
        <f ca="1">ROUND(VLOOKUP(K$3,費率表彙總!$W$16:$X$116,2,FALSE)*$B35*$A$2,0)*M$1</f>
        <v>678</v>
      </c>
      <c r="L35" s="94">
        <f ca="1">+ROUND(VLOOKUP(K$3,費率表彙總!$W$16:$X$116,2,FALSE)*$B35*$A$2,0)*M$1</f>
        <v>678</v>
      </c>
      <c r="M35" s="94">
        <f t="shared" ca="1" si="16"/>
        <v>678</v>
      </c>
      <c r="N35" s="94">
        <f ca="1">ROUND(VLOOKUP(N$3,費率表彙總!$Y$15:$Z$65,2,FALSE)*$B35*$A$2,0)*M$1</f>
        <v>0</v>
      </c>
      <c r="O35" s="94">
        <f ca="1">IF(ISNA(O$3),0,ROUND(INDEX(旅遊不便費率!$B$5:$AE$184,$A35,O$3)*$A$3,0))</f>
        <v>0</v>
      </c>
      <c r="P35" s="94">
        <f ca="1">IF(ISNA(P$3),0,ROUND(INDEX(旅遊不便費率!$B$5:$AE$184,$A35,P$3)*$A$3,0))</f>
        <v>0</v>
      </c>
      <c r="Q35" s="94">
        <f ca="1">IF(ISNA(Q$3),0,ROUND(INDEX(旅遊不便費率!$B$5:$AE$184,$A35,Q$3)*$A$3,0))</f>
        <v>0</v>
      </c>
      <c r="R35" s="95">
        <f t="shared" ca="1" si="1"/>
        <v>678</v>
      </c>
      <c r="S35" s="93">
        <f ca="1">ROUND(VLOOKUP(S$3,費率表彙總!$W$16:$X$116,2,FALSE)*$B35*$A$2,0)*U$1</f>
        <v>1288</v>
      </c>
      <c r="T35" s="94">
        <f ca="1">+ROUND(VLOOKUP(S$3,費率表彙總!$W$16:$X$116,2,FALSE)*$B35*$A$2,0)*U$1</f>
        <v>1288</v>
      </c>
      <c r="U35" s="94">
        <f t="shared" ca="1" si="17"/>
        <v>1288</v>
      </c>
      <c r="V35" s="94">
        <f ca="1">ROUND(VLOOKUP(V$3,費率表彙總!$Y$15:$Z$65,2,FALSE)*$B35*$A$2,0)*U$1</f>
        <v>752</v>
      </c>
      <c r="W35" s="94">
        <f ca="1">IF(ISNA(W$3),0,ROUND(INDEX(旅遊不便費率!$B$5:$AE$184,$A35,W$3)*$A$3,0))</f>
        <v>0</v>
      </c>
      <c r="X35" s="94">
        <f ca="1">IF(ISNA(X$3),0,ROUND(INDEX(旅遊不便費率!$B$5:$AE$184,$A35,X$3)*$A$3,0))</f>
        <v>0</v>
      </c>
      <c r="Y35" s="94">
        <f ca="1">IF(ISNA(Y$3),0,ROUND(INDEX(旅遊不便費率!$B$5:$AE$184,$A35,Y$3)*$A$3,0))</f>
        <v>0</v>
      </c>
      <c r="Z35" s="95">
        <f t="shared" ca="1" si="2"/>
        <v>2040</v>
      </c>
      <c r="AA35" s="93">
        <f ca="1">ROUND(VLOOKUP(AA$3,費率表彙總!$W$16:$X$116,2,FALSE)*$B35*$A$2,0)*AC$1</f>
        <v>1288</v>
      </c>
      <c r="AB35" s="94">
        <f ca="1">+ROUND(VLOOKUP(AA$3,費率表彙總!$W$16:$X$116,2,FALSE)*$B35*$A$2,0)*AC$1</f>
        <v>1288</v>
      </c>
      <c r="AC35" s="94">
        <f t="shared" ca="1" si="18"/>
        <v>1288</v>
      </c>
      <c r="AD35" s="94">
        <f ca="1">ROUND(VLOOKUP(AD$3,費率表彙總!$Y$15:$Z$65,2,FALSE)*$B35*$A$2,0)*AC$1</f>
        <v>394</v>
      </c>
      <c r="AE35" s="94">
        <f ca="1">IF(ISNA(AE$3),0,ROUND(INDEX(旅遊不便費率!$B$5:$AE$184,$A35,AE$3)*$A$3,0))</f>
        <v>0</v>
      </c>
      <c r="AF35" s="94">
        <f ca="1">IF(ISNA(AF$3),0,ROUND(INDEX(旅遊不便費率!$B$5:$AE$184,$A35,AF$3)*$A$3,0))</f>
        <v>0</v>
      </c>
      <c r="AG35" s="94">
        <f ca="1">IF(ISNA(AG$3),0,ROUND(INDEX(旅遊不便費率!$B$5:$AE$184,$A35,AG$3)*$A$3,0))</f>
        <v>0</v>
      </c>
      <c r="AH35" s="95">
        <f t="shared" ca="1" si="3"/>
        <v>1682</v>
      </c>
      <c r="AI35" s="93">
        <f ca="1">ROUND(VLOOKUP(AI$3,費率表彙總!$W$16:$X$116,2,FALSE)*$B35*$A$2,0)*AK$1</f>
        <v>1288</v>
      </c>
      <c r="AJ35" s="94">
        <f ca="1">+ROUND(VLOOKUP(AI$3,費率表彙總!$W$16:$X$116,2,FALSE)*$B35*$A$2,0)*AK$1</f>
        <v>1288</v>
      </c>
      <c r="AK35" s="94">
        <f t="shared" ca="1" si="19"/>
        <v>1288</v>
      </c>
      <c r="AL35" s="94">
        <f ca="1">ROUND(VLOOKUP(AL$3,費率表彙總!$Y$15:$Z$65,2,FALSE)*$B35*$A$2,0)*AK$1</f>
        <v>0</v>
      </c>
      <c r="AM35" s="94">
        <f ca="1">IF(ISNA(AM$3),0,ROUND(INDEX(旅遊不便費率!$B$5:$AE$184,$A35,AM$3)*$A$3,0))</f>
        <v>0</v>
      </c>
      <c r="AN35" s="94">
        <f ca="1">IF(ISNA(AN$3),0,ROUND(INDEX(旅遊不便費率!$B$5:$AE$184,$A35,AN$3)*$A$3,0))</f>
        <v>0</v>
      </c>
      <c r="AO35" s="94">
        <f ca="1">IF(ISNA(AO$3),0,ROUND(INDEX(旅遊不便費率!$B$5:$AE$184,$A35,AO$3)*$A$3,0))</f>
        <v>0</v>
      </c>
      <c r="AP35" s="95">
        <f t="shared" ca="1" si="4"/>
        <v>1288</v>
      </c>
      <c r="AQ35" s="93">
        <f ca="1">ROUND(VLOOKUP(AQ$3,費率表彙總!$W$16:$X$116,2,FALSE)*$B35*$A$2,0)*AS$1</f>
        <v>339</v>
      </c>
      <c r="AR35" s="94">
        <f ca="1">+ROUND(VLOOKUP(AQ$3,費率表彙總!$W$16:$X$116,2,FALSE)*$B35*$A$2,0)*AS$1</f>
        <v>339</v>
      </c>
      <c r="AS35" s="94">
        <f t="shared" ca="1" si="20"/>
        <v>339</v>
      </c>
      <c r="AT35" s="94">
        <f ca="1">ROUND(VLOOKUP(AT$3,費率表彙總!$Y$15:$Z$65,2,FALSE)*$B35*$A$2,0)*AS$1</f>
        <v>197</v>
      </c>
      <c r="AU35" s="94">
        <f ca="1">IF(ISNA(AU$3),0,ROUND(INDEX(旅遊不便費率!$B$5:$AE$184,$A35,AU$3)*$A$3,0))</f>
        <v>0</v>
      </c>
      <c r="AV35" s="94">
        <f ca="1">IF(ISNA(AV$3),0,ROUND(INDEX(旅遊不便費率!$B$5:$AE$184,$A35,AV$3)*$A$3,0))</f>
        <v>0</v>
      </c>
      <c r="AW35" s="94">
        <f ca="1">IF(ISNA(AW$3),0,ROUND(INDEX(旅遊不便費率!$B$5:$AE$184,$A35,AW$3)*$A$3,0))</f>
        <v>0</v>
      </c>
      <c r="AX35" s="95">
        <f t="shared" ca="1" si="5"/>
        <v>536</v>
      </c>
      <c r="AY35" s="93">
        <f ca="1">ROUND(VLOOKUP(AY$3,費率表彙總!$W$16:$X$116,2,FALSE)*$B35*$A$2,0)*BA$1</f>
        <v>644</v>
      </c>
      <c r="AZ35" s="94">
        <f ca="1">+ROUND(VLOOKUP(AY$3,費率表彙總!$W$16:$X$116,2,FALSE)*$B35*$A$2,0)*BA$1</f>
        <v>644</v>
      </c>
      <c r="BA35" s="94">
        <f t="shared" ca="1" si="21"/>
        <v>644</v>
      </c>
      <c r="BB35" s="94">
        <f ca="1">ROUND(VLOOKUP(BB$3,費率表彙總!$Y$15:$Z$65,2,FALSE)*$B35*$A$2,0)*BA$1</f>
        <v>0</v>
      </c>
      <c r="BC35" s="94">
        <f ca="1">IF(ISNA(BC$3),0,ROUND(INDEX(旅遊不便費率!$B$5:$AE$184,$A35,BC$3)*$A$3,0))</f>
        <v>0</v>
      </c>
      <c r="BD35" s="94">
        <f ca="1">IF(ISNA(BD$3),0,ROUND(INDEX(旅遊不便費率!$B$5:$AE$184,$A35,BD$3)*$A$3,0))</f>
        <v>0</v>
      </c>
      <c r="BE35" s="94">
        <f ca="1">IF(ISNA(BE$3),0,ROUND(INDEX(旅遊不便費率!$B$5:$AE$184,$A35,BE$3)*$A$3,0))</f>
        <v>0</v>
      </c>
      <c r="BF35" s="95">
        <f t="shared" ca="1" si="6"/>
        <v>644</v>
      </c>
      <c r="BG35" s="93">
        <f ca="1">ROUND(VLOOKUP(BG$3,費率表彙總!$W$16:$X$116,2,FALSE)*$B35*$A$2,0)*BI$1</f>
        <v>644</v>
      </c>
      <c r="BH35" s="94">
        <f ca="1">+ROUND(VLOOKUP(BG$3,費率表彙總!$W$16:$X$116,2,FALSE)*$B35*$A$2,0)*BI$1</f>
        <v>644</v>
      </c>
      <c r="BI35" s="94">
        <f t="shared" ca="1" si="22"/>
        <v>644</v>
      </c>
      <c r="BJ35" s="94">
        <f ca="1">ROUND(VLOOKUP(BJ$3,費率表彙總!$Y$15:$Z$65,2,FALSE)*$B35*$A$2,0)*BI$1</f>
        <v>0</v>
      </c>
      <c r="BK35" s="94">
        <f ca="1">IF(ISNA(BK$3),0,ROUND(INDEX(旅遊不便費率!$B$5:$AE$184,$A35,BK$3)*$A$3,0))</f>
        <v>0</v>
      </c>
      <c r="BL35" s="94">
        <f ca="1">IF(ISNA(BL$3),0,ROUND(INDEX(旅遊不便費率!$B$5:$AE$184,$A35,BL$3)*$A$3,0))</f>
        <v>0</v>
      </c>
      <c r="BM35" s="94">
        <f ca="1">IF(ISNA(BM$3),0,ROUND(INDEX(旅遊不便費率!$B$5:$AE$184,$A35,BM$3)*$A$3,0))</f>
        <v>0</v>
      </c>
      <c r="BN35" s="95">
        <f t="shared" ca="1" si="7"/>
        <v>644</v>
      </c>
      <c r="BO35" s="93">
        <f ca="1">ROUND(VLOOKUP(BO$3,費率表彙總!$W$16:$X$116,2,FALSE)*$B35*$A$2,0)*BQ$1</f>
        <v>644</v>
      </c>
      <c r="BP35" s="94">
        <f ca="1">+ROUND(VLOOKUP(BO$3,費率表彙總!$W$16:$X$116,2,FALSE)*$B35*$A$2,0)*BQ$1</f>
        <v>644</v>
      </c>
      <c r="BQ35" s="94">
        <f t="shared" ca="1" si="23"/>
        <v>644</v>
      </c>
      <c r="BR35" s="94">
        <f ca="1">ROUND(VLOOKUP(BR$3,費率表彙總!$Y$15:$Z$65,2,FALSE)*$B35*$A$2,0)*BQ$1</f>
        <v>0</v>
      </c>
      <c r="BS35" s="94">
        <f ca="1">IF(ISNA(BS$3),0,ROUND(INDEX(旅遊不便費率!$B$5:$AE$184,$A35,BS$3)*$A$3,0))</f>
        <v>0</v>
      </c>
      <c r="BT35" s="94">
        <f ca="1">IF(ISNA(BT$3),0,ROUND(INDEX(旅遊不便費率!$B$5:$AE$184,$A35,BT$3)*$A$3,0))</f>
        <v>0</v>
      </c>
      <c r="BU35" s="94">
        <f ca="1">IF(ISNA(BU$3),0,ROUND(INDEX(旅遊不便費率!$B$5:$AE$184,$A35,BU$3)*$A$3,0))</f>
        <v>0</v>
      </c>
      <c r="BV35" s="95">
        <f t="shared" ca="1" si="8"/>
        <v>644</v>
      </c>
      <c r="BW35" s="93">
        <f ca="1">ROUND(VLOOKUP(BW$3,費率表彙總!$W$16:$X$116,2,FALSE)*$B35*$A$2,0)*BY$1</f>
        <v>644</v>
      </c>
      <c r="BX35" s="94">
        <f ca="1">+ROUND(VLOOKUP(BW$3,費率表彙總!$W$16:$X$116,2,FALSE)*$B35*$A$2,0)*BY$1</f>
        <v>644</v>
      </c>
      <c r="BY35" s="94">
        <f t="shared" ca="1" si="24"/>
        <v>644</v>
      </c>
      <c r="BZ35" s="94">
        <f ca="1">ROUND(VLOOKUP(BZ$3,費率表彙總!$Y$15:$Z$65,2,FALSE)*$B35*$A$2,0)*BY$1</f>
        <v>376</v>
      </c>
      <c r="CA35" s="94">
        <f ca="1">IF(ISNA(CA$3),0,ROUND(INDEX(旅遊不便費率!$B$5:$AE$184,$A35,CA$3)*$A$3,0))</f>
        <v>0</v>
      </c>
      <c r="CB35" s="94">
        <f ca="1">IF(ISNA(CB$3),0,ROUND(INDEX(旅遊不便費率!$B$5:$AE$184,$A35,CB$3)*$A$3,0))</f>
        <v>0</v>
      </c>
      <c r="CC35" s="94">
        <f ca="1">IF(ISNA(CC$3),0,ROUND(INDEX(旅遊不便費率!$B$5:$AE$184,$A35,CC$3)*$A$3,0))</f>
        <v>0</v>
      </c>
      <c r="CD35" s="95">
        <f t="shared" ca="1" si="9"/>
        <v>1020</v>
      </c>
      <c r="CE35" s="93">
        <f ca="1">ROUND(VLOOKUP(CE$3,費率表彙總!$W$16:$X$116,2,FALSE)*$B35*$A$2,0)*CG$1</f>
        <v>1288</v>
      </c>
      <c r="CF35" s="94">
        <f ca="1">+ROUND(VLOOKUP(CE$3,費率表彙總!$W$16:$X$116,2,FALSE)*$B35*$A$2,0)*CG$1</f>
        <v>1288</v>
      </c>
      <c r="CG35" s="94">
        <f t="shared" ca="1" si="25"/>
        <v>1288</v>
      </c>
      <c r="CH35" s="94">
        <f ca="1">ROUND(VLOOKUP(CH$3,費率表彙總!$Y$15:$Z$65,2,FALSE)*$B35*$A$2,0)*CG$1</f>
        <v>752</v>
      </c>
      <c r="CI35" s="94">
        <f ca="1">IF(ISNA(CI$3),0,ROUND(INDEX(旅遊不便費率!$B$5:$AE$184,$A35,CI$3)*$A$3,0))</f>
        <v>0</v>
      </c>
      <c r="CJ35" s="94">
        <f ca="1">IF(ISNA(CJ$3),0,ROUND(INDEX(旅遊不便費率!$B$5:$AE$184,$A35,CJ$3)*$A$3,0))</f>
        <v>0</v>
      </c>
      <c r="CK35" s="94">
        <f ca="1">IF(ISNA(CK$3),0,ROUND(INDEX(旅遊不便費率!$B$5:$AE$184,$A35,CK$3)*$A$3,0))</f>
        <v>0</v>
      </c>
      <c r="CL35" s="95">
        <f t="shared" ca="1" si="10"/>
        <v>2040</v>
      </c>
      <c r="CM35" s="93">
        <f ca="1">ROUND(VLOOKUP(CM$3,費率表彙總!$W$16:$X$116,2,FALSE)*$B35*$A$2,0)*CO$1</f>
        <v>678</v>
      </c>
      <c r="CN35" s="94">
        <f ca="1">+ROUND(VLOOKUP(CM$3,費率表彙總!$W$16:$X$116,2,FALSE)*$B35*$A$2,0)*CO$1</f>
        <v>678</v>
      </c>
      <c r="CO35" s="94">
        <f t="shared" ca="1" si="26"/>
        <v>678</v>
      </c>
      <c r="CP35" s="94">
        <f ca="1">ROUND(VLOOKUP(CP$3,費率表彙總!$Y$15:$Z$65,2,FALSE)*$B35*$A$2,0)*CO$1</f>
        <v>394</v>
      </c>
      <c r="CQ35" s="94">
        <f ca="1">IF(ISNA(CQ$3),0,ROUND(INDEX(旅遊不便費率!$B$5:$AE$184,$A35,CQ$3)*$A$3,0))</f>
        <v>0</v>
      </c>
      <c r="CR35" s="94">
        <f ca="1">IF(ISNA(CR$3),0,ROUND(INDEX(旅遊不便費率!$B$5:$AE$184,$A35,CR$3)*$A$3,0))</f>
        <v>0</v>
      </c>
      <c r="CS35" s="94">
        <f ca="1">IF(ISNA(CS$3),0,ROUND(INDEX(旅遊不便費率!$B$5:$AE$184,$A35,CS$3)*$A$3,0))</f>
        <v>0</v>
      </c>
      <c r="CT35" s="95">
        <f t="shared" ca="1" si="11"/>
        <v>1072</v>
      </c>
      <c r="CU35" s="93">
        <f ca="1">ROUND(VLOOKUP(CU$3,費率表彙總!$W$16:$X$116,2,FALSE)*$B35*$A$2,0)*CW$1</f>
        <v>678</v>
      </c>
      <c r="CV35" s="94">
        <f ca="1">+ROUND(VLOOKUP(CU$3,費率表彙總!$W$16:$X$116,2,FALSE)*$B35*$A$2,0)*CW$1</f>
        <v>678</v>
      </c>
      <c r="CW35" s="94">
        <f t="shared" ca="1" si="27"/>
        <v>678</v>
      </c>
      <c r="CX35" s="94">
        <f ca="1">ROUND(VLOOKUP(CX$3,費率表彙總!$Y$15:$Z$65,2,FALSE)*$B35*$A$2,0)*CW$1</f>
        <v>394</v>
      </c>
      <c r="CY35" s="94">
        <f ca="1">IF(ISNA(CY$3),0,ROUND(INDEX(旅遊不便費率!$B$5:$AE$184,$A35,CY$3)*$A$3,0))</f>
        <v>0</v>
      </c>
      <c r="CZ35" s="94">
        <f ca="1">IF(ISNA(CZ$3),0,ROUND(INDEX(旅遊不便費率!$B$5:$AE$184,$A35,CZ$3)*$A$3,0))</f>
        <v>0</v>
      </c>
      <c r="DA35" s="94">
        <f ca="1">IF(ISNA(DA$3),0,ROUND(INDEX(旅遊不便費率!$B$5:$AE$184,$A35,DA$3)*$A$3,0))</f>
        <v>0</v>
      </c>
      <c r="DB35" s="95">
        <f t="shared" ca="1" si="12"/>
        <v>1072</v>
      </c>
      <c r="DC35" s="93">
        <f ca="1">ROUND(VLOOKUP(DC$3,費率表彙總!$W$16:$X$116,2,FALSE)*$B35*$A$2,0)*DE$1</f>
        <v>678</v>
      </c>
      <c r="DD35" s="94">
        <f ca="1">+ROUND(VLOOKUP(DC$3,費率表彙總!$W$16:$X$116,2,FALSE)*$B35*$A$2,0)*DE$1</f>
        <v>678</v>
      </c>
      <c r="DE35" s="94">
        <f t="shared" ca="1" si="28"/>
        <v>678</v>
      </c>
      <c r="DF35" s="94">
        <f ca="1">ROUND(VLOOKUP(DF$3,費率表彙總!$Y$15:$Z$65,2,FALSE)*$B35*$A$2,0)*DE$1</f>
        <v>394</v>
      </c>
      <c r="DG35" s="94">
        <f ca="1">IF(ISNA(DG$3),0,ROUND(INDEX(旅遊不便費率!$B$5:$AE$184,$A35,DG$3)*$A$3,0))</f>
        <v>0</v>
      </c>
      <c r="DH35" s="94">
        <f ca="1">IF(ISNA(DH$3),0,ROUND(INDEX(旅遊不便費率!$B$5:$AE$184,$A35,DH$3)*$A$3,0))</f>
        <v>0</v>
      </c>
      <c r="DI35" s="94">
        <f ca="1">IF(ISNA(DI$3),0,ROUND(INDEX(旅遊不便費率!$B$5:$AE$184,$A35,DI$3)*$A$3,0))</f>
        <v>0</v>
      </c>
      <c r="DJ35" s="95">
        <f t="shared" ca="1" si="13"/>
        <v>1072</v>
      </c>
      <c r="DK35" s="93">
        <f ca="1">ROUND(VLOOKUP(DK$3,費率表彙總!$W$16:$X$116,2,FALSE)*$B35*$A$2,0)*DM$1</f>
        <v>1288</v>
      </c>
      <c r="DL35" s="94">
        <f ca="1">+ROUND(VLOOKUP(DK$3,費率表彙總!$W$16:$X$116,2,FALSE)*$B35*$A$2,0)*DM$1</f>
        <v>1288</v>
      </c>
      <c r="DM35" s="94">
        <f t="shared" ca="1" si="29"/>
        <v>1288</v>
      </c>
      <c r="DN35" s="94">
        <f ca="1">ROUND(VLOOKUP(DN$3,費率表彙總!$Y$15:$Z$65,2,FALSE)*$B35*$A$2,0)*DM$1</f>
        <v>752</v>
      </c>
      <c r="DO35" s="94">
        <f ca="1">IF(ISNA(DO$3),0,ROUND(INDEX(旅遊不便費率!$B$5:$AE$184,$A35,DO$3)*$A$3,0))</f>
        <v>0</v>
      </c>
      <c r="DP35" s="94">
        <f ca="1">IF(ISNA(DP$3),0,ROUND(INDEX(旅遊不便費率!$B$5:$AE$184,$A35,DP$3)*$A$3,0))</f>
        <v>0</v>
      </c>
      <c r="DQ35" s="94">
        <f ca="1">IF(ISNA(DQ$3),0,ROUND(INDEX(旅遊不便費率!$B$5:$AE$184,$A35,DQ$3)*$A$3,0))</f>
        <v>0</v>
      </c>
      <c r="DR35" s="95">
        <f t="shared" ca="1" si="14"/>
        <v>2040</v>
      </c>
    </row>
    <row r="36" spans="1:122">
      <c r="A36" s="83">
        <f>+旅綜險簡易版費率表!A43</f>
        <v>40</v>
      </c>
      <c r="B36" s="104">
        <f>VLOOKUP(A36,費率表彙總!$A$4:$B$183,2,FALSE)</f>
        <v>0.44800000000000001</v>
      </c>
      <c r="C36" s="93">
        <f ca="1">ROUND(VLOOKUP(C$3,費率表彙總!$W$16:$X$116,2,FALSE)*$B36*$A$2,0)*E$1</f>
        <v>734</v>
      </c>
      <c r="D36" s="94">
        <f ca="1">+ROUND(VLOOKUP(C$3,費率表彙總!$W$16:$X$116,2,FALSE)*$B36*$A$2,0)*E$1</f>
        <v>734</v>
      </c>
      <c r="E36" s="94">
        <f t="shared" ca="1" si="15"/>
        <v>734</v>
      </c>
      <c r="F36" s="94">
        <f ca="1">ROUND(VLOOKUP(F$3,費率表彙總!$Y$15:$Z$65,2,FALSE)*$B36*$A$2,0)*E$1</f>
        <v>426</v>
      </c>
      <c r="G36" s="94">
        <f ca="1">IF(ISNA(G$3),0,ROUND(INDEX(旅遊不便費率!$B$5:$AE$184,$A36,G$3)*$A$3,0))</f>
        <v>0</v>
      </c>
      <c r="H36" s="94">
        <f ca="1">IF(ISNA(H$3),0,ROUND(INDEX(旅遊不便費率!$B$5:$AE$184,$A36,H$3)*$A$3,0))</f>
        <v>0</v>
      </c>
      <c r="I36" s="94">
        <f ca="1">IF(ISNA(I$3),0,ROUND(INDEX(旅遊不便費率!$B$5:$AE$184,$A36,I$3)*$A$3,0))</f>
        <v>0</v>
      </c>
      <c r="J36" s="95">
        <f t="shared" ca="1" si="0"/>
        <v>1160</v>
      </c>
      <c r="K36" s="93">
        <f ca="1">ROUND(VLOOKUP(K$3,費率表彙總!$W$16:$X$116,2,FALSE)*$B36*$A$2,0)*M$1</f>
        <v>734</v>
      </c>
      <c r="L36" s="94">
        <f ca="1">+ROUND(VLOOKUP(K$3,費率表彙總!$W$16:$X$116,2,FALSE)*$B36*$A$2,0)*M$1</f>
        <v>734</v>
      </c>
      <c r="M36" s="94">
        <f t="shared" ca="1" si="16"/>
        <v>734</v>
      </c>
      <c r="N36" s="94">
        <f ca="1">ROUND(VLOOKUP(N$3,費率表彙總!$Y$15:$Z$65,2,FALSE)*$B36*$A$2,0)*M$1</f>
        <v>0</v>
      </c>
      <c r="O36" s="94">
        <f ca="1">IF(ISNA(O$3),0,ROUND(INDEX(旅遊不便費率!$B$5:$AE$184,$A36,O$3)*$A$3,0))</f>
        <v>0</v>
      </c>
      <c r="P36" s="94">
        <f ca="1">IF(ISNA(P$3),0,ROUND(INDEX(旅遊不便費率!$B$5:$AE$184,$A36,P$3)*$A$3,0))</f>
        <v>0</v>
      </c>
      <c r="Q36" s="94">
        <f ca="1">IF(ISNA(Q$3),0,ROUND(INDEX(旅遊不便費率!$B$5:$AE$184,$A36,Q$3)*$A$3,0))</f>
        <v>0</v>
      </c>
      <c r="R36" s="95">
        <f t="shared" ca="1" si="1"/>
        <v>734</v>
      </c>
      <c r="S36" s="93">
        <f ca="1">ROUND(VLOOKUP(S$3,費率表彙總!$W$16:$X$116,2,FALSE)*$B36*$A$2,0)*U$1</f>
        <v>1396</v>
      </c>
      <c r="T36" s="94">
        <f ca="1">+ROUND(VLOOKUP(S$3,費率表彙總!$W$16:$X$116,2,FALSE)*$B36*$A$2,0)*U$1</f>
        <v>1396</v>
      </c>
      <c r="U36" s="94">
        <f t="shared" ca="1" si="17"/>
        <v>1396</v>
      </c>
      <c r="V36" s="94">
        <f ca="1">ROUND(VLOOKUP(V$3,費率表彙總!$Y$15:$Z$65,2,FALSE)*$B36*$A$2,0)*U$1</f>
        <v>816</v>
      </c>
      <c r="W36" s="94">
        <f ca="1">IF(ISNA(W$3),0,ROUND(INDEX(旅遊不便費率!$B$5:$AE$184,$A36,W$3)*$A$3,0))</f>
        <v>0</v>
      </c>
      <c r="X36" s="94">
        <f ca="1">IF(ISNA(X$3),0,ROUND(INDEX(旅遊不便費率!$B$5:$AE$184,$A36,X$3)*$A$3,0))</f>
        <v>0</v>
      </c>
      <c r="Y36" s="94">
        <f ca="1">IF(ISNA(Y$3),0,ROUND(INDEX(旅遊不便費率!$B$5:$AE$184,$A36,Y$3)*$A$3,0))</f>
        <v>0</v>
      </c>
      <c r="Z36" s="95">
        <f t="shared" ca="1" si="2"/>
        <v>2212</v>
      </c>
      <c r="AA36" s="93">
        <f ca="1">ROUND(VLOOKUP(AA$3,費率表彙總!$W$16:$X$116,2,FALSE)*$B36*$A$2,0)*AC$1</f>
        <v>1396</v>
      </c>
      <c r="AB36" s="94">
        <f ca="1">+ROUND(VLOOKUP(AA$3,費率表彙總!$W$16:$X$116,2,FALSE)*$B36*$A$2,0)*AC$1</f>
        <v>1396</v>
      </c>
      <c r="AC36" s="94">
        <f t="shared" ca="1" si="18"/>
        <v>1396</v>
      </c>
      <c r="AD36" s="94">
        <f ca="1">ROUND(VLOOKUP(AD$3,費率表彙總!$Y$15:$Z$65,2,FALSE)*$B36*$A$2,0)*AC$1</f>
        <v>426</v>
      </c>
      <c r="AE36" s="94">
        <f ca="1">IF(ISNA(AE$3),0,ROUND(INDEX(旅遊不便費率!$B$5:$AE$184,$A36,AE$3)*$A$3,0))</f>
        <v>0</v>
      </c>
      <c r="AF36" s="94">
        <f ca="1">IF(ISNA(AF$3),0,ROUND(INDEX(旅遊不便費率!$B$5:$AE$184,$A36,AF$3)*$A$3,0))</f>
        <v>0</v>
      </c>
      <c r="AG36" s="94">
        <f ca="1">IF(ISNA(AG$3),0,ROUND(INDEX(旅遊不便費率!$B$5:$AE$184,$A36,AG$3)*$A$3,0))</f>
        <v>0</v>
      </c>
      <c r="AH36" s="95">
        <f t="shared" ca="1" si="3"/>
        <v>1822</v>
      </c>
      <c r="AI36" s="93">
        <f ca="1">ROUND(VLOOKUP(AI$3,費率表彙總!$W$16:$X$116,2,FALSE)*$B36*$A$2,0)*AK$1</f>
        <v>1396</v>
      </c>
      <c r="AJ36" s="94">
        <f ca="1">+ROUND(VLOOKUP(AI$3,費率表彙總!$W$16:$X$116,2,FALSE)*$B36*$A$2,0)*AK$1</f>
        <v>1396</v>
      </c>
      <c r="AK36" s="94">
        <f t="shared" ca="1" si="19"/>
        <v>1396</v>
      </c>
      <c r="AL36" s="94">
        <f ca="1">ROUND(VLOOKUP(AL$3,費率表彙總!$Y$15:$Z$65,2,FALSE)*$B36*$A$2,0)*AK$1</f>
        <v>0</v>
      </c>
      <c r="AM36" s="94">
        <f ca="1">IF(ISNA(AM$3),0,ROUND(INDEX(旅遊不便費率!$B$5:$AE$184,$A36,AM$3)*$A$3,0))</f>
        <v>0</v>
      </c>
      <c r="AN36" s="94">
        <f ca="1">IF(ISNA(AN$3),0,ROUND(INDEX(旅遊不便費率!$B$5:$AE$184,$A36,AN$3)*$A$3,0))</f>
        <v>0</v>
      </c>
      <c r="AO36" s="94">
        <f ca="1">IF(ISNA(AO$3),0,ROUND(INDEX(旅遊不便費率!$B$5:$AE$184,$A36,AO$3)*$A$3,0))</f>
        <v>0</v>
      </c>
      <c r="AP36" s="95">
        <f t="shared" ca="1" si="4"/>
        <v>1396</v>
      </c>
      <c r="AQ36" s="93">
        <f ca="1">ROUND(VLOOKUP(AQ$3,費率表彙總!$W$16:$X$116,2,FALSE)*$B36*$A$2,0)*AS$1</f>
        <v>367</v>
      </c>
      <c r="AR36" s="94">
        <f ca="1">+ROUND(VLOOKUP(AQ$3,費率表彙總!$W$16:$X$116,2,FALSE)*$B36*$A$2,0)*AS$1</f>
        <v>367</v>
      </c>
      <c r="AS36" s="94">
        <f t="shared" ca="1" si="20"/>
        <v>367</v>
      </c>
      <c r="AT36" s="94">
        <f ca="1">ROUND(VLOOKUP(AT$3,費率表彙總!$Y$15:$Z$65,2,FALSE)*$B36*$A$2,0)*AS$1</f>
        <v>213</v>
      </c>
      <c r="AU36" s="94">
        <f ca="1">IF(ISNA(AU$3),0,ROUND(INDEX(旅遊不便費率!$B$5:$AE$184,$A36,AU$3)*$A$3,0))</f>
        <v>0</v>
      </c>
      <c r="AV36" s="94">
        <f ca="1">IF(ISNA(AV$3),0,ROUND(INDEX(旅遊不便費率!$B$5:$AE$184,$A36,AV$3)*$A$3,0))</f>
        <v>0</v>
      </c>
      <c r="AW36" s="94">
        <f ca="1">IF(ISNA(AW$3),0,ROUND(INDEX(旅遊不便費率!$B$5:$AE$184,$A36,AW$3)*$A$3,0))</f>
        <v>0</v>
      </c>
      <c r="AX36" s="95">
        <f t="shared" ca="1" si="5"/>
        <v>580</v>
      </c>
      <c r="AY36" s="93">
        <f ca="1">ROUND(VLOOKUP(AY$3,費率表彙總!$W$16:$X$116,2,FALSE)*$B36*$A$2,0)*BA$1</f>
        <v>698</v>
      </c>
      <c r="AZ36" s="94">
        <f ca="1">+ROUND(VLOOKUP(AY$3,費率表彙總!$W$16:$X$116,2,FALSE)*$B36*$A$2,0)*BA$1</f>
        <v>698</v>
      </c>
      <c r="BA36" s="94">
        <f t="shared" ca="1" si="21"/>
        <v>698</v>
      </c>
      <c r="BB36" s="94">
        <f ca="1">ROUND(VLOOKUP(BB$3,費率表彙總!$Y$15:$Z$65,2,FALSE)*$B36*$A$2,0)*BA$1</f>
        <v>0</v>
      </c>
      <c r="BC36" s="94">
        <f ca="1">IF(ISNA(BC$3),0,ROUND(INDEX(旅遊不便費率!$B$5:$AE$184,$A36,BC$3)*$A$3,0))</f>
        <v>0</v>
      </c>
      <c r="BD36" s="94">
        <f ca="1">IF(ISNA(BD$3),0,ROUND(INDEX(旅遊不便費率!$B$5:$AE$184,$A36,BD$3)*$A$3,0))</f>
        <v>0</v>
      </c>
      <c r="BE36" s="94">
        <f ca="1">IF(ISNA(BE$3),0,ROUND(INDEX(旅遊不便費率!$B$5:$AE$184,$A36,BE$3)*$A$3,0))</f>
        <v>0</v>
      </c>
      <c r="BF36" s="95">
        <f t="shared" ca="1" si="6"/>
        <v>698</v>
      </c>
      <c r="BG36" s="93">
        <f ca="1">ROUND(VLOOKUP(BG$3,費率表彙總!$W$16:$X$116,2,FALSE)*$B36*$A$2,0)*BI$1</f>
        <v>698</v>
      </c>
      <c r="BH36" s="94">
        <f ca="1">+ROUND(VLOOKUP(BG$3,費率表彙總!$W$16:$X$116,2,FALSE)*$B36*$A$2,0)*BI$1</f>
        <v>698</v>
      </c>
      <c r="BI36" s="94">
        <f t="shared" ca="1" si="22"/>
        <v>698</v>
      </c>
      <c r="BJ36" s="94">
        <f ca="1">ROUND(VLOOKUP(BJ$3,費率表彙總!$Y$15:$Z$65,2,FALSE)*$B36*$A$2,0)*BI$1</f>
        <v>0</v>
      </c>
      <c r="BK36" s="94">
        <f ca="1">IF(ISNA(BK$3),0,ROUND(INDEX(旅遊不便費率!$B$5:$AE$184,$A36,BK$3)*$A$3,0))</f>
        <v>0</v>
      </c>
      <c r="BL36" s="94">
        <f ca="1">IF(ISNA(BL$3),0,ROUND(INDEX(旅遊不便費率!$B$5:$AE$184,$A36,BL$3)*$A$3,0))</f>
        <v>0</v>
      </c>
      <c r="BM36" s="94">
        <f ca="1">IF(ISNA(BM$3),0,ROUND(INDEX(旅遊不便費率!$B$5:$AE$184,$A36,BM$3)*$A$3,0))</f>
        <v>0</v>
      </c>
      <c r="BN36" s="95">
        <f t="shared" ca="1" si="7"/>
        <v>698</v>
      </c>
      <c r="BO36" s="93">
        <f ca="1">ROUND(VLOOKUP(BO$3,費率表彙總!$W$16:$X$116,2,FALSE)*$B36*$A$2,0)*BQ$1</f>
        <v>698</v>
      </c>
      <c r="BP36" s="94">
        <f ca="1">+ROUND(VLOOKUP(BO$3,費率表彙總!$W$16:$X$116,2,FALSE)*$B36*$A$2,0)*BQ$1</f>
        <v>698</v>
      </c>
      <c r="BQ36" s="94">
        <f t="shared" ca="1" si="23"/>
        <v>698</v>
      </c>
      <c r="BR36" s="94">
        <f ca="1">ROUND(VLOOKUP(BR$3,費率表彙總!$Y$15:$Z$65,2,FALSE)*$B36*$A$2,0)*BQ$1</f>
        <v>0</v>
      </c>
      <c r="BS36" s="94">
        <f ca="1">IF(ISNA(BS$3),0,ROUND(INDEX(旅遊不便費率!$B$5:$AE$184,$A36,BS$3)*$A$3,0))</f>
        <v>0</v>
      </c>
      <c r="BT36" s="94">
        <f ca="1">IF(ISNA(BT$3),0,ROUND(INDEX(旅遊不便費率!$B$5:$AE$184,$A36,BT$3)*$A$3,0))</f>
        <v>0</v>
      </c>
      <c r="BU36" s="94">
        <f ca="1">IF(ISNA(BU$3),0,ROUND(INDEX(旅遊不便費率!$B$5:$AE$184,$A36,BU$3)*$A$3,0))</f>
        <v>0</v>
      </c>
      <c r="BV36" s="95">
        <f t="shared" ca="1" si="8"/>
        <v>698</v>
      </c>
      <c r="BW36" s="93">
        <f ca="1">ROUND(VLOOKUP(BW$3,費率表彙總!$W$16:$X$116,2,FALSE)*$B36*$A$2,0)*BY$1</f>
        <v>698</v>
      </c>
      <c r="BX36" s="94">
        <f ca="1">+ROUND(VLOOKUP(BW$3,費率表彙總!$W$16:$X$116,2,FALSE)*$B36*$A$2,0)*BY$1</f>
        <v>698</v>
      </c>
      <c r="BY36" s="94">
        <f t="shared" ca="1" si="24"/>
        <v>698</v>
      </c>
      <c r="BZ36" s="94">
        <f ca="1">ROUND(VLOOKUP(BZ$3,費率表彙總!$Y$15:$Z$65,2,FALSE)*$B36*$A$2,0)*BY$1</f>
        <v>408</v>
      </c>
      <c r="CA36" s="94">
        <f ca="1">IF(ISNA(CA$3),0,ROUND(INDEX(旅遊不便費率!$B$5:$AE$184,$A36,CA$3)*$A$3,0))</f>
        <v>0</v>
      </c>
      <c r="CB36" s="94">
        <f ca="1">IF(ISNA(CB$3),0,ROUND(INDEX(旅遊不便費率!$B$5:$AE$184,$A36,CB$3)*$A$3,0))</f>
        <v>0</v>
      </c>
      <c r="CC36" s="94">
        <f ca="1">IF(ISNA(CC$3),0,ROUND(INDEX(旅遊不便費率!$B$5:$AE$184,$A36,CC$3)*$A$3,0))</f>
        <v>0</v>
      </c>
      <c r="CD36" s="95">
        <f t="shared" ca="1" si="9"/>
        <v>1106</v>
      </c>
      <c r="CE36" s="93">
        <f ca="1">ROUND(VLOOKUP(CE$3,費率表彙總!$W$16:$X$116,2,FALSE)*$B36*$A$2,0)*CG$1</f>
        <v>1396</v>
      </c>
      <c r="CF36" s="94">
        <f ca="1">+ROUND(VLOOKUP(CE$3,費率表彙總!$W$16:$X$116,2,FALSE)*$B36*$A$2,0)*CG$1</f>
        <v>1396</v>
      </c>
      <c r="CG36" s="94">
        <f t="shared" ca="1" si="25"/>
        <v>1396</v>
      </c>
      <c r="CH36" s="94">
        <f ca="1">ROUND(VLOOKUP(CH$3,費率表彙總!$Y$15:$Z$65,2,FALSE)*$B36*$A$2,0)*CG$1</f>
        <v>816</v>
      </c>
      <c r="CI36" s="94">
        <f ca="1">IF(ISNA(CI$3),0,ROUND(INDEX(旅遊不便費率!$B$5:$AE$184,$A36,CI$3)*$A$3,0))</f>
        <v>0</v>
      </c>
      <c r="CJ36" s="94">
        <f ca="1">IF(ISNA(CJ$3),0,ROUND(INDEX(旅遊不便費率!$B$5:$AE$184,$A36,CJ$3)*$A$3,0))</f>
        <v>0</v>
      </c>
      <c r="CK36" s="94">
        <f ca="1">IF(ISNA(CK$3),0,ROUND(INDEX(旅遊不便費率!$B$5:$AE$184,$A36,CK$3)*$A$3,0))</f>
        <v>0</v>
      </c>
      <c r="CL36" s="95">
        <f t="shared" ca="1" si="10"/>
        <v>2212</v>
      </c>
      <c r="CM36" s="93">
        <f ca="1">ROUND(VLOOKUP(CM$3,費率表彙總!$W$16:$X$116,2,FALSE)*$B36*$A$2,0)*CO$1</f>
        <v>734</v>
      </c>
      <c r="CN36" s="94">
        <f ca="1">+ROUND(VLOOKUP(CM$3,費率表彙總!$W$16:$X$116,2,FALSE)*$B36*$A$2,0)*CO$1</f>
        <v>734</v>
      </c>
      <c r="CO36" s="94">
        <f t="shared" ca="1" si="26"/>
        <v>734</v>
      </c>
      <c r="CP36" s="94">
        <f ca="1">ROUND(VLOOKUP(CP$3,費率表彙總!$Y$15:$Z$65,2,FALSE)*$B36*$A$2,0)*CO$1</f>
        <v>426</v>
      </c>
      <c r="CQ36" s="94">
        <f ca="1">IF(ISNA(CQ$3),0,ROUND(INDEX(旅遊不便費率!$B$5:$AE$184,$A36,CQ$3)*$A$3,0))</f>
        <v>0</v>
      </c>
      <c r="CR36" s="94">
        <f ca="1">IF(ISNA(CR$3),0,ROUND(INDEX(旅遊不便費率!$B$5:$AE$184,$A36,CR$3)*$A$3,0))</f>
        <v>0</v>
      </c>
      <c r="CS36" s="94">
        <f ca="1">IF(ISNA(CS$3),0,ROUND(INDEX(旅遊不便費率!$B$5:$AE$184,$A36,CS$3)*$A$3,0))</f>
        <v>0</v>
      </c>
      <c r="CT36" s="95">
        <f t="shared" ca="1" si="11"/>
        <v>1160</v>
      </c>
      <c r="CU36" s="93">
        <f ca="1">ROUND(VLOOKUP(CU$3,費率表彙總!$W$16:$X$116,2,FALSE)*$B36*$A$2,0)*CW$1</f>
        <v>734</v>
      </c>
      <c r="CV36" s="94">
        <f ca="1">+ROUND(VLOOKUP(CU$3,費率表彙總!$W$16:$X$116,2,FALSE)*$B36*$A$2,0)*CW$1</f>
        <v>734</v>
      </c>
      <c r="CW36" s="94">
        <f t="shared" ca="1" si="27"/>
        <v>734</v>
      </c>
      <c r="CX36" s="94">
        <f ca="1">ROUND(VLOOKUP(CX$3,費率表彙總!$Y$15:$Z$65,2,FALSE)*$B36*$A$2,0)*CW$1</f>
        <v>426</v>
      </c>
      <c r="CY36" s="94">
        <f ca="1">IF(ISNA(CY$3),0,ROUND(INDEX(旅遊不便費率!$B$5:$AE$184,$A36,CY$3)*$A$3,0))</f>
        <v>0</v>
      </c>
      <c r="CZ36" s="94">
        <f ca="1">IF(ISNA(CZ$3),0,ROUND(INDEX(旅遊不便費率!$B$5:$AE$184,$A36,CZ$3)*$A$3,0))</f>
        <v>0</v>
      </c>
      <c r="DA36" s="94">
        <f ca="1">IF(ISNA(DA$3),0,ROUND(INDEX(旅遊不便費率!$B$5:$AE$184,$A36,DA$3)*$A$3,0))</f>
        <v>0</v>
      </c>
      <c r="DB36" s="95">
        <f t="shared" ca="1" si="12"/>
        <v>1160</v>
      </c>
      <c r="DC36" s="93">
        <f ca="1">ROUND(VLOOKUP(DC$3,費率表彙總!$W$16:$X$116,2,FALSE)*$B36*$A$2,0)*DE$1</f>
        <v>734</v>
      </c>
      <c r="DD36" s="94">
        <f ca="1">+ROUND(VLOOKUP(DC$3,費率表彙總!$W$16:$X$116,2,FALSE)*$B36*$A$2,0)*DE$1</f>
        <v>734</v>
      </c>
      <c r="DE36" s="94">
        <f t="shared" ca="1" si="28"/>
        <v>734</v>
      </c>
      <c r="DF36" s="94">
        <f ca="1">ROUND(VLOOKUP(DF$3,費率表彙總!$Y$15:$Z$65,2,FALSE)*$B36*$A$2,0)*DE$1</f>
        <v>426</v>
      </c>
      <c r="DG36" s="94">
        <f ca="1">IF(ISNA(DG$3),0,ROUND(INDEX(旅遊不便費率!$B$5:$AE$184,$A36,DG$3)*$A$3,0))</f>
        <v>0</v>
      </c>
      <c r="DH36" s="94">
        <f ca="1">IF(ISNA(DH$3),0,ROUND(INDEX(旅遊不便費率!$B$5:$AE$184,$A36,DH$3)*$A$3,0))</f>
        <v>0</v>
      </c>
      <c r="DI36" s="94">
        <f ca="1">IF(ISNA(DI$3),0,ROUND(INDEX(旅遊不便費率!$B$5:$AE$184,$A36,DI$3)*$A$3,0))</f>
        <v>0</v>
      </c>
      <c r="DJ36" s="95">
        <f t="shared" ca="1" si="13"/>
        <v>1160</v>
      </c>
      <c r="DK36" s="93">
        <f ca="1">ROUND(VLOOKUP(DK$3,費率表彙總!$W$16:$X$116,2,FALSE)*$B36*$A$2,0)*DM$1</f>
        <v>1396</v>
      </c>
      <c r="DL36" s="94">
        <f ca="1">+ROUND(VLOOKUP(DK$3,費率表彙總!$W$16:$X$116,2,FALSE)*$B36*$A$2,0)*DM$1</f>
        <v>1396</v>
      </c>
      <c r="DM36" s="94">
        <f t="shared" ca="1" si="29"/>
        <v>1396</v>
      </c>
      <c r="DN36" s="94">
        <f ca="1">ROUND(VLOOKUP(DN$3,費率表彙總!$Y$15:$Z$65,2,FALSE)*$B36*$A$2,0)*DM$1</f>
        <v>816</v>
      </c>
      <c r="DO36" s="94">
        <f ca="1">IF(ISNA(DO$3),0,ROUND(INDEX(旅遊不便費率!$B$5:$AE$184,$A36,DO$3)*$A$3,0))</f>
        <v>0</v>
      </c>
      <c r="DP36" s="94">
        <f ca="1">IF(ISNA(DP$3),0,ROUND(INDEX(旅遊不便費率!$B$5:$AE$184,$A36,DP$3)*$A$3,0))</f>
        <v>0</v>
      </c>
      <c r="DQ36" s="94">
        <f ca="1">IF(ISNA(DQ$3),0,ROUND(INDEX(旅遊不便費率!$B$5:$AE$184,$A36,DQ$3)*$A$3,0))</f>
        <v>0</v>
      </c>
      <c r="DR36" s="95">
        <f t="shared" ca="1" si="14"/>
        <v>2212</v>
      </c>
    </row>
    <row r="37" spans="1:122">
      <c r="A37" s="83">
        <f>+旅綜險簡易版費率表!A44</f>
        <v>45</v>
      </c>
      <c r="B37" s="104">
        <f>VLOOKUP(A37,費率表彙總!$A$4:$B$183,2,FALSE)</f>
        <v>0.48299999999999998</v>
      </c>
      <c r="C37" s="93">
        <f ca="1">ROUND(VLOOKUP(C$3,費率表彙總!$W$16:$X$116,2,FALSE)*$B37*$A$2,0)*E$1</f>
        <v>792</v>
      </c>
      <c r="D37" s="94">
        <f ca="1">+ROUND(VLOOKUP(C$3,費率表彙總!$W$16:$X$116,2,FALSE)*$B37*$A$2,0)*E$1</f>
        <v>792</v>
      </c>
      <c r="E37" s="94">
        <f t="shared" ca="1" si="15"/>
        <v>792</v>
      </c>
      <c r="F37" s="94">
        <f ca="1">ROUND(VLOOKUP(F$3,費率表彙總!$Y$15:$Z$65,2,FALSE)*$B37*$A$2,0)*E$1</f>
        <v>460</v>
      </c>
      <c r="G37" s="94">
        <f ca="1">IF(ISNA(G$3),0,ROUND(INDEX(旅遊不便費率!$B$5:$AE$184,$A37,G$3)*$A$3,0))</f>
        <v>0</v>
      </c>
      <c r="H37" s="94">
        <f ca="1">IF(ISNA(H$3),0,ROUND(INDEX(旅遊不便費率!$B$5:$AE$184,$A37,H$3)*$A$3,0))</f>
        <v>0</v>
      </c>
      <c r="I37" s="94">
        <f ca="1">IF(ISNA(I$3),0,ROUND(INDEX(旅遊不便費率!$B$5:$AE$184,$A37,I$3)*$A$3,0))</f>
        <v>0</v>
      </c>
      <c r="J37" s="95">
        <f t="shared" ca="1" si="0"/>
        <v>1252</v>
      </c>
      <c r="K37" s="93">
        <f ca="1">ROUND(VLOOKUP(K$3,費率表彙總!$W$16:$X$116,2,FALSE)*$B37*$A$2,0)*M$1</f>
        <v>792</v>
      </c>
      <c r="L37" s="94">
        <f ca="1">+ROUND(VLOOKUP(K$3,費率表彙總!$W$16:$X$116,2,FALSE)*$B37*$A$2,0)*M$1</f>
        <v>792</v>
      </c>
      <c r="M37" s="94">
        <f t="shared" ca="1" si="16"/>
        <v>792</v>
      </c>
      <c r="N37" s="94">
        <f ca="1">ROUND(VLOOKUP(N$3,費率表彙總!$Y$15:$Z$65,2,FALSE)*$B37*$A$2,0)*M$1</f>
        <v>0</v>
      </c>
      <c r="O37" s="94">
        <f ca="1">IF(ISNA(O$3),0,ROUND(INDEX(旅遊不便費率!$B$5:$AE$184,$A37,O$3)*$A$3,0))</f>
        <v>0</v>
      </c>
      <c r="P37" s="94">
        <f ca="1">IF(ISNA(P$3),0,ROUND(INDEX(旅遊不便費率!$B$5:$AE$184,$A37,P$3)*$A$3,0))</f>
        <v>0</v>
      </c>
      <c r="Q37" s="94">
        <f ca="1">IF(ISNA(Q$3),0,ROUND(INDEX(旅遊不便費率!$B$5:$AE$184,$A37,Q$3)*$A$3,0))</f>
        <v>0</v>
      </c>
      <c r="R37" s="95">
        <f t="shared" ca="1" si="1"/>
        <v>792</v>
      </c>
      <c r="S37" s="93">
        <f ca="1">ROUND(VLOOKUP(S$3,費率表彙總!$W$16:$X$116,2,FALSE)*$B37*$A$2,0)*U$1</f>
        <v>1506</v>
      </c>
      <c r="T37" s="94">
        <f ca="1">+ROUND(VLOOKUP(S$3,費率表彙總!$W$16:$X$116,2,FALSE)*$B37*$A$2,0)*U$1</f>
        <v>1506</v>
      </c>
      <c r="U37" s="94">
        <f t="shared" ca="1" si="17"/>
        <v>1506</v>
      </c>
      <c r="V37" s="94">
        <f ca="1">ROUND(VLOOKUP(V$3,費率表彙總!$Y$15:$Z$65,2,FALSE)*$B37*$A$2,0)*U$1</f>
        <v>880</v>
      </c>
      <c r="W37" s="94">
        <f ca="1">IF(ISNA(W$3),0,ROUND(INDEX(旅遊不便費率!$B$5:$AE$184,$A37,W$3)*$A$3,0))</f>
        <v>0</v>
      </c>
      <c r="X37" s="94">
        <f ca="1">IF(ISNA(X$3),0,ROUND(INDEX(旅遊不便費率!$B$5:$AE$184,$A37,X$3)*$A$3,0))</f>
        <v>0</v>
      </c>
      <c r="Y37" s="94">
        <f ca="1">IF(ISNA(Y$3),0,ROUND(INDEX(旅遊不便費率!$B$5:$AE$184,$A37,Y$3)*$A$3,0))</f>
        <v>0</v>
      </c>
      <c r="Z37" s="95">
        <f t="shared" ca="1" si="2"/>
        <v>2386</v>
      </c>
      <c r="AA37" s="93">
        <f ca="1">ROUND(VLOOKUP(AA$3,費率表彙總!$W$16:$X$116,2,FALSE)*$B37*$A$2,0)*AC$1</f>
        <v>1506</v>
      </c>
      <c r="AB37" s="94">
        <f ca="1">+ROUND(VLOOKUP(AA$3,費率表彙總!$W$16:$X$116,2,FALSE)*$B37*$A$2,0)*AC$1</f>
        <v>1506</v>
      </c>
      <c r="AC37" s="94">
        <f t="shared" ca="1" si="18"/>
        <v>1506</v>
      </c>
      <c r="AD37" s="94">
        <f ca="1">ROUND(VLOOKUP(AD$3,費率表彙總!$Y$15:$Z$65,2,FALSE)*$B37*$A$2,0)*AC$1</f>
        <v>460</v>
      </c>
      <c r="AE37" s="94">
        <f ca="1">IF(ISNA(AE$3),0,ROUND(INDEX(旅遊不便費率!$B$5:$AE$184,$A37,AE$3)*$A$3,0))</f>
        <v>0</v>
      </c>
      <c r="AF37" s="94">
        <f ca="1">IF(ISNA(AF$3),0,ROUND(INDEX(旅遊不便費率!$B$5:$AE$184,$A37,AF$3)*$A$3,0))</f>
        <v>0</v>
      </c>
      <c r="AG37" s="94">
        <f ca="1">IF(ISNA(AG$3),0,ROUND(INDEX(旅遊不便費率!$B$5:$AE$184,$A37,AG$3)*$A$3,0))</f>
        <v>0</v>
      </c>
      <c r="AH37" s="95">
        <f t="shared" ca="1" si="3"/>
        <v>1966</v>
      </c>
      <c r="AI37" s="93">
        <f ca="1">ROUND(VLOOKUP(AI$3,費率表彙總!$W$16:$X$116,2,FALSE)*$B37*$A$2,0)*AK$1</f>
        <v>1506</v>
      </c>
      <c r="AJ37" s="94">
        <f ca="1">+ROUND(VLOOKUP(AI$3,費率表彙總!$W$16:$X$116,2,FALSE)*$B37*$A$2,0)*AK$1</f>
        <v>1506</v>
      </c>
      <c r="AK37" s="94">
        <f t="shared" ca="1" si="19"/>
        <v>1506</v>
      </c>
      <c r="AL37" s="94">
        <f ca="1">ROUND(VLOOKUP(AL$3,費率表彙總!$Y$15:$Z$65,2,FALSE)*$B37*$A$2,0)*AK$1</f>
        <v>0</v>
      </c>
      <c r="AM37" s="94">
        <f ca="1">IF(ISNA(AM$3),0,ROUND(INDEX(旅遊不便費率!$B$5:$AE$184,$A37,AM$3)*$A$3,0))</f>
        <v>0</v>
      </c>
      <c r="AN37" s="94">
        <f ca="1">IF(ISNA(AN$3),0,ROUND(INDEX(旅遊不便費率!$B$5:$AE$184,$A37,AN$3)*$A$3,0))</f>
        <v>0</v>
      </c>
      <c r="AO37" s="94">
        <f ca="1">IF(ISNA(AO$3),0,ROUND(INDEX(旅遊不便費率!$B$5:$AE$184,$A37,AO$3)*$A$3,0))</f>
        <v>0</v>
      </c>
      <c r="AP37" s="95">
        <f t="shared" ca="1" si="4"/>
        <v>1506</v>
      </c>
      <c r="AQ37" s="93">
        <f ca="1">ROUND(VLOOKUP(AQ$3,費率表彙總!$W$16:$X$116,2,FALSE)*$B37*$A$2,0)*AS$1</f>
        <v>396</v>
      </c>
      <c r="AR37" s="94">
        <f ca="1">+ROUND(VLOOKUP(AQ$3,費率表彙總!$W$16:$X$116,2,FALSE)*$B37*$A$2,0)*AS$1</f>
        <v>396</v>
      </c>
      <c r="AS37" s="94">
        <f t="shared" ca="1" si="20"/>
        <v>396</v>
      </c>
      <c r="AT37" s="94">
        <f ca="1">ROUND(VLOOKUP(AT$3,費率表彙總!$Y$15:$Z$65,2,FALSE)*$B37*$A$2,0)*AS$1</f>
        <v>230</v>
      </c>
      <c r="AU37" s="94">
        <f ca="1">IF(ISNA(AU$3),0,ROUND(INDEX(旅遊不便費率!$B$5:$AE$184,$A37,AU$3)*$A$3,0))</f>
        <v>0</v>
      </c>
      <c r="AV37" s="94">
        <f ca="1">IF(ISNA(AV$3),0,ROUND(INDEX(旅遊不便費率!$B$5:$AE$184,$A37,AV$3)*$A$3,0))</f>
        <v>0</v>
      </c>
      <c r="AW37" s="94">
        <f ca="1">IF(ISNA(AW$3),0,ROUND(INDEX(旅遊不便費率!$B$5:$AE$184,$A37,AW$3)*$A$3,0))</f>
        <v>0</v>
      </c>
      <c r="AX37" s="95">
        <f t="shared" ca="1" si="5"/>
        <v>626</v>
      </c>
      <c r="AY37" s="93">
        <f ca="1">ROUND(VLOOKUP(AY$3,費率表彙總!$W$16:$X$116,2,FALSE)*$B37*$A$2,0)*BA$1</f>
        <v>753</v>
      </c>
      <c r="AZ37" s="94">
        <f ca="1">+ROUND(VLOOKUP(AY$3,費率表彙總!$W$16:$X$116,2,FALSE)*$B37*$A$2,0)*BA$1</f>
        <v>753</v>
      </c>
      <c r="BA37" s="94">
        <f t="shared" ca="1" si="21"/>
        <v>753</v>
      </c>
      <c r="BB37" s="94">
        <f ca="1">ROUND(VLOOKUP(BB$3,費率表彙總!$Y$15:$Z$65,2,FALSE)*$B37*$A$2,0)*BA$1</f>
        <v>0</v>
      </c>
      <c r="BC37" s="94">
        <f ca="1">IF(ISNA(BC$3),0,ROUND(INDEX(旅遊不便費率!$B$5:$AE$184,$A37,BC$3)*$A$3,0))</f>
        <v>0</v>
      </c>
      <c r="BD37" s="94">
        <f ca="1">IF(ISNA(BD$3),0,ROUND(INDEX(旅遊不便費率!$B$5:$AE$184,$A37,BD$3)*$A$3,0))</f>
        <v>0</v>
      </c>
      <c r="BE37" s="94">
        <f ca="1">IF(ISNA(BE$3),0,ROUND(INDEX(旅遊不便費率!$B$5:$AE$184,$A37,BE$3)*$A$3,0))</f>
        <v>0</v>
      </c>
      <c r="BF37" s="95">
        <f t="shared" ca="1" si="6"/>
        <v>753</v>
      </c>
      <c r="BG37" s="93">
        <f ca="1">ROUND(VLOOKUP(BG$3,費率表彙總!$W$16:$X$116,2,FALSE)*$B37*$A$2,0)*BI$1</f>
        <v>753</v>
      </c>
      <c r="BH37" s="94">
        <f ca="1">+ROUND(VLOOKUP(BG$3,費率表彙總!$W$16:$X$116,2,FALSE)*$B37*$A$2,0)*BI$1</f>
        <v>753</v>
      </c>
      <c r="BI37" s="94">
        <f t="shared" ca="1" si="22"/>
        <v>753</v>
      </c>
      <c r="BJ37" s="94">
        <f ca="1">ROUND(VLOOKUP(BJ$3,費率表彙總!$Y$15:$Z$65,2,FALSE)*$B37*$A$2,0)*BI$1</f>
        <v>0</v>
      </c>
      <c r="BK37" s="94">
        <f ca="1">IF(ISNA(BK$3),0,ROUND(INDEX(旅遊不便費率!$B$5:$AE$184,$A37,BK$3)*$A$3,0))</f>
        <v>0</v>
      </c>
      <c r="BL37" s="94">
        <f ca="1">IF(ISNA(BL$3),0,ROUND(INDEX(旅遊不便費率!$B$5:$AE$184,$A37,BL$3)*$A$3,0))</f>
        <v>0</v>
      </c>
      <c r="BM37" s="94">
        <f ca="1">IF(ISNA(BM$3),0,ROUND(INDEX(旅遊不便費率!$B$5:$AE$184,$A37,BM$3)*$A$3,0))</f>
        <v>0</v>
      </c>
      <c r="BN37" s="95">
        <f t="shared" ca="1" si="7"/>
        <v>753</v>
      </c>
      <c r="BO37" s="93">
        <f ca="1">ROUND(VLOOKUP(BO$3,費率表彙總!$W$16:$X$116,2,FALSE)*$B37*$A$2,0)*BQ$1</f>
        <v>753</v>
      </c>
      <c r="BP37" s="94">
        <f ca="1">+ROUND(VLOOKUP(BO$3,費率表彙總!$W$16:$X$116,2,FALSE)*$B37*$A$2,0)*BQ$1</f>
        <v>753</v>
      </c>
      <c r="BQ37" s="94">
        <f t="shared" ca="1" si="23"/>
        <v>753</v>
      </c>
      <c r="BR37" s="94">
        <f ca="1">ROUND(VLOOKUP(BR$3,費率表彙總!$Y$15:$Z$65,2,FALSE)*$B37*$A$2,0)*BQ$1</f>
        <v>0</v>
      </c>
      <c r="BS37" s="94">
        <f ca="1">IF(ISNA(BS$3),0,ROUND(INDEX(旅遊不便費率!$B$5:$AE$184,$A37,BS$3)*$A$3,0))</f>
        <v>0</v>
      </c>
      <c r="BT37" s="94">
        <f ca="1">IF(ISNA(BT$3),0,ROUND(INDEX(旅遊不便費率!$B$5:$AE$184,$A37,BT$3)*$A$3,0))</f>
        <v>0</v>
      </c>
      <c r="BU37" s="94">
        <f ca="1">IF(ISNA(BU$3),0,ROUND(INDEX(旅遊不便費率!$B$5:$AE$184,$A37,BU$3)*$A$3,0))</f>
        <v>0</v>
      </c>
      <c r="BV37" s="95">
        <f t="shared" ca="1" si="8"/>
        <v>753</v>
      </c>
      <c r="BW37" s="93">
        <f ca="1">ROUND(VLOOKUP(BW$3,費率表彙總!$W$16:$X$116,2,FALSE)*$B37*$A$2,0)*BY$1</f>
        <v>753</v>
      </c>
      <c r="BX37" s="94">
        <f ca="1">+ROUND(VLOOKUP(BW$3,費率表彙總!$W$16:$X$116,2,FALSE)*$B37*$A$2,0)*BY$1</f>
        <v>753</v>
      </c>
      <c r="BY37" s="94">
        <f t="shared" ca="1" si="24"/>
        <v>753</v>
      </c>
      <c r="BZ37" s="94">
        <f ca="1">ROUND(VLOOKUP(BZ$3,費率表彙總!$Y$15:$Z$65,2,FALSE)*$B37*$A$2,0)*BY$1</f>
        <v>440</v>
      </c>
      <c r="CA37" s="94">
        <f ca="1">IF(ISNA(CA$3),0,ROUND(INDEX(旅遊不便費率!$B$5:$AE$184,$A37,CA$3)*$A$3,0))</f>
        <v>0</v>
      </c>
      <c r="CB37" s="94">
        <f ca="1">IF(ISNA(CB$3),0,ROUND(INDEX(旅遊不便費率!$B$5:$AE$184,$A37,CB$3)*$A$3,0))</f>
        <v>0</v>
      </c>
      <c r="CC37" s="94">
        <f ca="1">IF(ISNA(CC$3),0,ROUND(INDEX(旅遊不便費率!$B$5:$AE$184,$A37,CC$3)*$A$3,0))</f>
        <v>0</v>
      </c>
      <c r="CD37" s="95">
        <f t="shared" ca="1" si="9"/>
        <v>1193</v>
      </c>
      <c r="CE37" s="93">
        <f ca="1">ROUND(VLOOKUP(CE$3,費率表彙總!$W$16:$X$116,2,FALSE)*$B37*$A$2,0)*CG$1</f>
        <v>1506</v>
      </c>
      <c r="CF37" s="94">
        <f ca="1">+ROUND(VLOOKUP(CE$3,費率表彙總!$W$16:$X$116,2,FALSE)*$B37*$A$2,0)*CG$1</f>
        <v>1506</v>
      </c>
      <c r="CG37" s="94">
        <f t="shared" ca="1" si="25"/>
        <v>1506</v>
      </c>
      <c r="CH37" s="94">
        <f ca="1">ROUND(VLOOKUP(CH$3,費率表彙總!$Y$15:$Z$65,2,FALSE)*$B37*$A$2,0)*CG$1</f>
        <v>880</v>
      </c>
      <c r="CI37" s="94">
        <f ca="1">IF(ISNA(CI$3),0,ROUND(INDEX(旅遊不便費率!$B$5:$AE$184,$A37,CI$3)*$A$3,0))</f>
        <v>0</v>
      </c>
      <c r="CJ37" s="94">
        <f ca="1">IF(ISNA(CJ$3),0,ROUND(INDEX(旅遊不便費率!$B$5:$AE$184,$A37,CJ$3)*$A$3,0))</f>
        <v>0</v>
      </c>
      <c r="CK37" s="94">
        <f ca="1">IF(ISNA(CK$3),0,ROUND(INDEX(旅遊不便費率!$B$5:$AE$184,$A37,CK$3)*$A$3,0))</f>
        <v>0</v>
      </c>
      <c r="CL37" s="95">
        <f t="shared" ca="1" si="10"/>
        <v>2386</v>
      </c>
      <c r="CM37" s="93">
        <f ca="1">ROUND(VLOOKUP(CM$3,費率表彙總!$W$16:$X$116,2,FALSE)*$B37*$A$2,0)*CO$1</f>
        <v>792</v>
      </c>
      <c r="CN37" s="94">
        <f ca="1">+ROUND(VLOOKUP(CM$3,費率表彙總!$W$16:$X$116,2,FALSE)*$B37*$A$2,0)*CO$1</f>
        <v>792</v>
      </c>
      <c r="CO37" s="94">
        <f t="shared" ca="1" si="26"/>
        <v>792</v>
      </c>
      <c r="CP37" s="94">
        <f ca="1">ROUND(VLOOKUP(CP$3,費率表彙總!$Y$15:$Z$65,2,FALSE)*$B37*$A$2,0)*CO$1</f>
        <v>460</v>
      </c>
      <c r="CQ37" s="94">
        <f ca="1">IF(ISNA(CQ$3),0,ROUND(INDEX(旅遊不便費率!$B$5:$AE$184,$A37,CQ$3)*$A$3,0))</f>
        <v>0</v>
      </c>
      <c r="CR37" s="94">
        <f ca="1">IF(ISNA(CR$3),0,ROUND(INDEX(旅遊不便費率!$B$5:$AE$184,$A37,CR$3)*$A$3,0))</f>
        <v>0</v>
      </c>
      <c r="CS37" s="94">
        <f ca="1">IF(ISNA(CS$3),0,ROUND(INDEX(旅遊不便費率!$B$5:$AE$184,$A37,CS$3)*$A$3,0))</f>
        <v>0</v>
      </c>
      <c r="CT37" s="95">
        <f t="shared" ca="1" si="11"/>
        <v>1252</v>
      </c>
      <c r="CU37" s="93">
        <f ca="1">ROUND(VLOOKUP(CU$3,費率表彙總!$W$16:$X$116,2,FALSE)*$B37*$A$2,0)*CW$1</f>
        <v>792</v>
      </c>
      <c r="CV37" s="94">
        <f ca="1">+ROUND(VLOOKUP(CU$3,費率表彙總!$W$16:$X$116,2,FALSE)*$B37*$A$2,0)*CW$1</f>
        <v>792</v>
      </c>
      <c r="CW37" s="94">
        <f t="shared" ca="1" si="27"/>
        <v>792</v>
      </c>
      <c r="CX37" s="94">
        <f ca="1">ROUND(VLOOKUP(CX$3,費率表彙總!$Y$15:$Z$65,2,FALSE)*$B37*$A$2,0)*CW$1</f>
        <v>460</v>
      </c>
      <c r="CY37" s="94">
        <f ca="1">IF(ISNA(CY$3),0,ROUND(INDEX(旅遊不便費率!$B$5:$AE$184,$A37,CY$3)*$A$3,0))</f>
        <v>0</v>
      </c>
      <c r="CZ37" s="94">
        <f ca="1">IF(ISNA(CZ$3),0,ROUND(INDEX(旅遊不便費率!$B$5:$AE$184,$A37,CZ$3)*$A$3,0))</f>
        <v>0</v>
      </c>
      <c r="DA37" s="94">
        <f ca="1">IF(ISNA(DA$3),0,ROUND(INDEX(旅遊不便費率!$B$5:$AE$184,$A37,DA$3)*$A$3,0))</f>
        <v>0</v>
      </c>
      <c r="DB37" s="95">
        <f t="shared" ca="1" si="12"/>
        <v>1252</v>
      </c>
      <c r="DC37" s="93">
        <f ca="1">ROUND(VLOOKUP(DC$3,費率表彙總!$W$16:$X$116,2,FALSE)*$B37*$A$2,0)*DE$1</f>
        <v>792</v>
      </c>
      <c r="DD37" s="94">
        <f ca="1">+ROUND(VLOOKUP(DC$3,費率表彙總!$W$16:$X$116,2,FALSE)*$B37*$A$2,0)*DE$1</f>
        <v>792</v>
      </c>
      <c r="DE37" s="94">
        <f t="shared" ca="1" si="28"/>
        <v>792</v>
      </c>
      <c r="DF37" s="94">
        <f ca="1">ROUND(VLOOKUP(DF$3,費率表彙總!$Y$15:$Z$65,2,FALSE)*$B37*$A$2,0)*DE$1</f>
        <v>460</v>
      </c>
      <c r="DG37" s="94">
        <f ca="1">IF(ISNA(DG$3),0,ROUND(INDEX(旅遊不便費率!$B$5:$AE$184,$A37,DG$3)*$A$3,0))</f>
        <v>0</v>
      </c>
      <c r="DH37" s="94">
        <f ca="1">IF(ISNA(DH$3),0,ROUND(INDEX(旅遊不便費率!$B$5:$AE$184,$A37,DH$3)*$A$3,0))</f>
        <v>0</v>
      </c>
      <c r="DI37" s="94">
        <f ca="1">IF(ISNA(DI$3),0,ROUND(INDEX(旅遊不便費率!$B$5:$AE$184,$A37,DI$3)*$A$3,0))</f>
        <v>0</v>
      </c>
      <c r="DJ37" s="95">
        <f t="shared" ca="1" si="13"/>
        <v>1252</v>
      </c>
      <c r="DK37" s="93">
        <f ca="1">ROUND(VLOOKUP(DK$3,費率表彙總!$W$16:$X$116,2,FALSE)*$B37*$A$2,0)*DM$1</f>
        <v>1506</v>
      </c>
      <c r="DL37" s="94">
        <f ca="1">+ROUND(VLOOKUP(DK$3,費率表彙總!$W$16:$X$116,2,FALSE)*$B37*$A$2,0)*DM$1</f>
        <v>1506</v>
      </c>
      <c r="DM37" s="94">
        <f t="shared" ca="1" si="29"/>
        <v>1506</v>
      </c>
      <c r="DN37" s="94">
        <f ca="1">ROUND(VLOOKUP(DN$3,費率表彙總!$Y$15:$Z$65,2,FALSE)*$B37*$A$2,0)*DM$1</f>
        <v>880</v>
      </c>
      <c r="DO37" s="94">
        <f ca="1">IF(ISNA(DO$3),0,ROUND(INDEX(旅遊不便費率!$B$5:$AE$184,$A37,DO$3)*$A$3,0))</f>
        <v>0</v>
      </c>
      <c r="DP37" s="94">
        <f ca="1">IF(ISNA(DP$3),0,ROUND(INDEX(旅遊不便費率!$B$5:$AE$184,$A37,DP$3)*$A$3,0))</f>
        <v>0</v>
      </c>
      <c r="DQ37" s="94">
        <f ca="1">IF(ISNA(DQ$3),0,ROUND(INDEX(旅遊不便費率!$B$5:$AE$184,$A37,DQ$3)*$A$3,0))</f>
        <v>0</v>
      </c>
      <c r="DR37" s="95">
        <f t="shared" ca="1" si="14"/>
        <v>2386</v>
      </c>
    </row>
    <row r="38" spans="1:122">
      <c r="A38" s="83">
        <f>+旅綜險簡易版費率表!A45</f>
        <v>50</v>
      </c>
      <c r="B38" s="104">
        <f>VLOOKUP(A38,費率表彙總!$A$4:$B$183,2,FALSE)</f>
        <v>0.51900000000000002</v>
      </c>
      <c r="C38" s="93">
        <f ca="1">ROUND(VLOOKUP(C$3,費率表彙總!$W$16:$X$116,2,FALSE)*$B38*$A$2,0)*E$1</f>
        <v>852</v>
      </c>
      <c r="D38" s="94">
        <f ca="1">+ROUND(VLOOKUP(C$3,費率表彙總!$W$16:$X$116,2,FALSE)*$B38*$A$2,0)*E$1</f>
        <v>852</v>
      </c>
      <c r="E38" s="94">
        <f t="shared" ca="1" si="15"/>
        <v>852</v>
      </c>
      <c r="F38" s="94">
        <f ca="1">ROUND(VLOOKUP(F$3,費率表彙總!$Y$15:$Z$65,2,FALSE)*$B38*$A$2,0)*E$1</f>
        <v>494</v>
      </c>
      <c r="G38" s="94">
        <f ca="1">IF(ISNA(G$3),0,ROUND(INDEX(旅遊不便費率!$B$5:$AE$184,$A38,G$3)*$A$3,0))</f>
        <v>0</v>
      </c>
      <c r="H38" s="94">
        <f ca="1">IF(ISNA(H$3),0,ROUND(INDEX(旅遊不便費率!$B$5:$AE$184,$A38,H$3)*$A$3,0))</f>
        <v>0</v>
      </c>
      <c r="I38" s="94">
        <f ca="1">IF(ISNA(I$3),0,ROUND(INDEX(旅遊不便費率!$B$5:$AE$184,$A38,I$3)*$A$3,0))</f>
        <v>0</v>
      </c>
      <c r="J38" s="95">
        <f t="shared" ca="1" si="0"/>
        <v>1346</v>
      </c>
      <c r="K38" s="93">
        <f ca="1">ROUND(VLOOKUP(K$3,費率表彙總!$W$16:$X$116,2,FALSE)*$B38*$A$2,0)*M$1</f>
        <v>852</v>
      </c>
      <c r="L38" s="94">
        <f ca="1">+ROUND(VLOOKUP(K$3,費率表彙總!$W$16:$X$116,2,FALSE)*$B38*$A$2,0)*M$1</f>
        <v>852</v>
      </c>
      <c r="M38" s="94">
        <f t="shared" ca="1" si="16"/>
        <v>852</v>
      </c>
      <c r="N38" s="94">
        <f ca="1">ROUND(VLOOKUP(N$3,費率表彙總!$Y$15:$Z$65,2,FALSE)*$B38*$A$2,0)*M$1</f>
        <v>0</v>
      </c>
      <c r="O38" s="94">
        <f ca="1">IF(ISNA(O$3),0,ROUND(INDEX(旅遊不便費率!$B$5:$AE$184,$A38,O$3)*$A$3,0))</f>
        <v>0</v>
      </c>
      <c r="P38" s="94">
        <f ca="1">IF(ISNA(P$3),0,ROUND(INDEX(旅遊不便費率!$B$5:$AE$184,$A38,P$3)*$A$3,0))</f>
        <v>0</v>
      </c>
      <c r="Q38" s="94">
        <f ca="1">IF(ISNA(Q$3),0,ROUND(INDEX(旅遊不便費率!$B$5:$AE$184,$A38,Q$3)*$A$3,0))</f>
        <v>0</v>
      </c>
      <c r="R38" s="95">
        <f t="shared" ca="1" si="1"/>
        <v>852</v>
      </c>
      <c r="S38" s="93">
        <f ca="1">ROUND(VLOOKUP(S$3,費率表彙總!$W$16:$X$116,2,FALSE)*$B38*$A$2,0)*U$1</f>
        <v>1618</v>
      </c>
      <c r="T38" s="94">
        <f ca="1">+ROUND(VLOOKUP(S$3,費率表彙總!$W$16:$X$116,2,FALSE)*$B38*$A$2,0)*U$1</f>
        <v>1618</v>
      </c>
      <c r="U38" s="94">
        <f t="shared" ca="1" si="17"/>
        <v>1618</v>
      </c>
      <c r="V38" s="94">
        <f ca="1">ROUND(VLOOKUP(V$3,費率表彙總!$Y$15:$Z$65,2,FALSE)*$B38*$A$2,0)*U$1</f>
        <v>946</v>
      </c>
      <c r="W38" s="94">
        <f ca="1">IF(ISNA(W$3),0,ROUND(INDEX(旅遊不便費率!$B$5:$AE$184,$A38,W$3)*$A$3,0))</f>
        <v>0</v>
      </c>
      <c r="X38" s="94">
        <f ca="1">IF(ISNA(X$3),0,ROUND(INDEX(旅遊不便費率!$B$5:$AE$184,$A38,X$3)*$A$3,0))</f>
        <v>0</v>
      </c>
      <c r="Y38" s="94">
        <f ca="1">IF(ISNA(Y$3),0,ROUND(INDEX(旅遊不便費率!$B$5:$AE$184,$A38,Y$3)*$A$3,0))</f>
        <v>0</v>
      </c>
      <c r="Z38" s="95">
        <f t="shared" ca="1" si="2"/>
        <v>2564</v>
      </c>
      <c r="AA38" s="93">
        <f ca="1">ROUND(VLOOKUP(AA$3,費率表彙總!$W$16:$X$116,2,FALSE)*$B38*$A$2,0)*AC$1</f>
        <v>1618</v>
      </c>
      <c r="AB38" s="94">
        <f ca="1">+ROUND(VLOOKUP(AA$3,費率表彙總!$W$16:$X$116,2,FALSE)*$B38*$A$2,0)*AC$1</f>
        <v>1618</v>
      </c>
      <c r="AC38" s="94">
        <f t="shared" ca="1" si="18"/>
        <v>1618</v>
      </c>
      <c r="AD38" s="94">
        <f ca="1">ROUND(VLOOKUP(AD$3,費率表彙總!$Y$15:$Z$65,2,FALSE)*$B38*$A$2,0)*AC$1</f>
        <v>494</v>
      </c>
      <c r="AE38" s="94">
        <f ca="1">IF(ISNA(AE$3),0,ROUND(INDEX(旅遊不便費率!$B$5:$AE$184,$A38,AE$3)*$A$3,0))</f>
        <v>0</v>
      </c>
      <c r="AF38" s="94">
        <f ca="1">IF(ISNA(AF$3),0,ROUND(INDEX(旅遊不便費率!$B$5:$AE$184,$A38,AF$3)*$A$3,0))</f>
        <v>0</v>
      </c>
      <c r="AG38" s="94">
        <f ca="1">IF(ISNA(AG$3),0,ROUND(INDEX(旅遊不便費率!$B$5:$AE$184,$A38,AG$3)*$A$3,0))</f>
        <v>0</v>
      </c>
      <c r="AH38" s="95">
        <f t="shared" ca="1" si="3"/>
        <v>2112</v>
      </c>
      <c r="AI38" s="93">
        <f ca="1">ROUND(VLOOKUP(AI$3,費率表彙總!$W$16:$X$116,2,FALSE)*$B38*$A$2,0)*AK$1</f>
        <v>1618</v>
      </c>
      <c r="AJ38" s="94">
        <f ca="1">+ROUND(VLOOKUP(AI$3,費率表彙總!$W$16:$X$116,2,FALSE)*$B38*$A$2,0)*AK$1</f>
        <v>1618</v>
      </c>
      <c r="AK38" s="94">
        <f t="shared" ca="1" si="19"/>
        <v>1618</v>
      </c>
      <c r="AL38" s="94">
        <f ca="1">ROUND(VLOOKUP(AL$3,費率表彙總!$Y$15:$Z$65,2,FALSE)*$B38*$A$2,0)*AK$1</f>
        <v>0</v>
      </c>
      <c r="AM38" s="94">
        <f ca="1">IF(ISNA(AM$3),0,ROUND(INDEX(旅遊不便費率!$B$5:$AE$184,$A38,AM$3)*$A$3,0))</f>
        <v>0</v>
      </c>
      <c r="AN38" s="94">
        <f ca="1">IF(ISNA(AN$3),0,ROUND(INDEX(旅遊不便費率!$B$5:$AE$184,$A38,AN$3)*$A$3,0))</f>
        <v>0</v>
      </c>
      <c r="AO38" s="94">
        <f ca="1">IF(ISNA(AO$3),0,ROUND(INDEX(旅遊不便費率!$B$5:$AE$184,$A38,AO$3)*$A$3,0))</f>
        <v>0</v>
      </c>
      <c r="AP38" s="95">
        <f t="shared" ca="1" si="4"/>
        <v>1618</v>
      </c>
      <c r="AQ38" s="93">
        <f ca="1">ROUND(VLOOKUP(AQ$3,費率表彙總!$W$16:$X$116,2,FALSE)*$B38*$A$2,0)*AS$1</f>
        <v>426</v>
      </c>
      <c r="AR38" s="94">
        <f ca="1">+ROUND(VLOOKUP(AQ$3,費率表彙總!$W$16:$X$116,2,FALSE)*$B38*$A$2,0)*AS$1</f>
        <v>426</v>
      </c>
      <c r="AS38" s="94">
        <f t="shared" ca="1" si="20"/>
        <v>426</v>
      </c>
      <c r="AT38" s="94">
        <f ca="1">ROUND(VLOOKUP(AT$3,費率表彙總!$Y$15:$Z$65,2,FALSE)*$B38*$A$2,0)*AS$1</f>
        <v>247</v>
      </c>
      <c r="AU38" s="94">
        <f ca="1">IF(ISNA(AU$3),0,ROUND(INDEX(旅遊不便費率!$B$5:$AE$184,$A38,AU$3)*$A$3,0))</f>
        <v>0</v>
      </c>
      <c r="AV38" s="94">
        <f ca="1">IF(ISNA(AV$3),0,ROUND(INDEX(旅遊不便費率!$B$5:$AE$184,$A38,AV$3)*$A$3,0))</f>
        <v>0</v>
      </c>
      <c r="AW38" s="94">
        <f ca="1">IF(ISNA(AW$3),0,ROUND(INDEX(旅遊不便費率!$B$5:$AE$184,$A38,AW$3)*$A$3,0))</f>
        <v>0</v>
      </c>
      <c r="AX38" s="95">
        <f t="shared" ca="1" si="5"/>
        <v>673</v>
      </c>
      <c r="AY38" s="93">
        <f ca="1">ROUND(VLOOKUP(AY$3,費率表彙總!$W$16:$X$116,2,FALSE)*$B38*$A$2,0)*BA$1</f>
        <v>809</v>
      </c>
      <c r="AZ38" s="94">
        <f ca="1">+ROUND(VLOOKUP(AY$3,費率表彙總!$W$16:$X$116,2,FALSE)*$B38*$A$2,0)*BA$1</f>
        <v>809</v>
      </c>
      <c r="BA38" s="94">
        <f t="shared" ca="1" si="21"/>
        <v>809</v>
      </c>
      <c r="BB38" s="94">
        <f ca="1">ROUND(VLOOKUP(BB$3,費率表彙總!$Y$15:$Z$65,2,FALSE)*$B38*$A$2,0)*BA$1</f>
        <v>0</v>
      </c>
      <c r="BC38" s="94">
        <f ca="1">IF(ISNA(BC$3),0,ROUND(INDEX(旅遊不便費率!$B$5:$AE$184,$A38,BC$3)*$A$3,0))</f>
        <v>0</v>
      </c>
      <c r="BD38" s="94">
        <f ca="1">IF(ISNA(BD$3),0,ROUND(INDEX(旅遊不便費率!$B$5:$AE$184,$A38,BD$3)*$A$3,0))</f>
        <v>0</v>
      </c>
      <c r="BE38" s="94">
        <f ca="1">IF(ISNA(BE$3),0,ROUND(INDEX(旅遊不便費率!$B$5:$AE$184,$A38,BE$3)*$A$3,0))</f>
        <v>0</v>
      </c>
      <c r="BF38" s="95">
        <f t="shared" ca="1" si="6"/>
        <v>809</v>
      </c>
      <c r="BG38" s="93">
        <f ca="1">ROUND(VLOOKUP(BG$3,費率表彙總!$W$16:$X$116,2,FALSE)*$B38*$A$2,0)*BI$1</f>
        <v>809</v>
      </c>
      <c r="BH38" s="94">
        <f ca="1">+ROUND(VLOOKUP(BG$3,費率表彙總!$W$16:$X$116,2,FALSE)*$B38*$A$2,0)*BI$1</f>
        <v>809</v>
      </c>
      <c r="BI38" s="94">
        <f t="shared" ca="1" si="22"/>
        <v>809</v>
      </c>
      <c r="BJ38" s="94">
        <f ca="1">ROUND(VLOOKUP(BJ$3,費率表彙總!$Y$15:$Z$65,2,FALSE)*$B38*$A$2,0)*BI$1</f>
        <v>0</v>
      </c>
      <c r="BK38" s="94">
        <f ca="1">IF(ISNA(BK$3),0,ROUND(INDEX(旅遊不便費率!$B$5:$AE$184,$A38,BK$3)*$A$3,0))</f>
        <v>0</v>
      </c>
      <c r="BL38" s="94">
        <f ca="1">IF(ISNA(BL$3),0,ROUND(INDEX(旅遊不便費率!$B$5:$AE$184,$A38,BL$3)*$A$3,0))</f>
        <v>0</v>
      </c>
      <c r="BM38" s="94">
        <f ca="1">IF(ISNA(BM$3),0,ROUND(INDEX(旅遊不便費率!$B$5:$AE$184,$A38,BM$3)*$A$3,0))</f>
        <v>0</v>
      </c>
      <c r="BN38" s="95">
        <f t="shared" ca="1" si="7"/>
        <v>809</v>
      </c>
      <c r="BO38" s="93">
        <f ca="1">ROUND(VLOOKUP(BO$3,費率表彙總!$W$16:$X$116,2,FALSE)*$B38*$A$2,0)*BQ$1</f>
        <v>809</v>
      </c>
      <c r="BP38" s="94">
        <f ca="1">+ROUND(VLOOKUP(BO$3,費率表彙總!$W$16:$X$116,2,FALSE)*$B38*$A$2,0)*BQ$1</f>
        <v>809</v>
      </c>
      <c r="BQ38" s="94">
        <f t="shared" ca="1" si="23"/>
        <v>809</v>
      </c>
      <c r="BR38" s="94">
        <f ca="1">ROUND(VLOOKUP(BR$3,費率表彙總!$Y$15:$Z$65,2,FALSE)*$B38*$A$2,0)*BQ$1</f>
        <v>0</v>
      </c>
      <c r="BS38" s="94">
        <f ca="1">IF(ISNA(BS$3),0,ROUND(INDEX(旅遊不便費率!$B$5:$AE$184,$A38,BS$3)*$A$3,0))</f>
        <v>0</v>
      </c>
      <c r="BT38" s="94">
        <f ca="1">IF(ISNA(BT$3),0,ROUND(INDEX(旅遊不便費率!$B$5:$AE$184,$A38,BT$3)*$A$3,0))</f>
        <v>0</v>
      </c>
      <c r="BU38" s="94">
        <f ca="1">IF(ISNA(BU$3),0,ROUND(INDEX(旅遊不便費率!$B$5:$AE$184,$A38,BU$3)*$A$3,0))</f>
        <v>0</v>
      </c>
      <c r="BV38" s="95">
        <f t="shared" ca="1" si="8"/>
        <v>809</v>
      </c>
      <c r="BW38" s="93">
        <f ca="1">ROUND(VLOOKUP(BW$3,費率表彙總!$W$16:$X$116,2,FALSE)*$B38*$A$2,0)*BY$1</f>
        <v>809</v>
      </c>
      <c r="BX38" s="94">
        <f ca="1">+ROUND(VLOOKUP(BW$3,費率表彙總!$W$16:$X$116,2,FALSE)*$B38*$A$2,0)*BY$1</f>
        <v>809</v>
      </c>
      <c r="BY38" s="94">
        <f t="shared" ca="1" si="24"/>
        <v>809</v>
      </c>
      <c r="BZ38" s="94">
        <f ca="1">ROUND(VLOOKUP(BZ$3,費率表彙總!$Y$15:$Z$65,2,FALSE)*$B38*$A$2,0)*BY$1</f>
        <v>473</v>
      </c>
      <c r="CA38" s="94">
        <f ca="1">IF(ISNA(CA$3),0,ROUND(INDEX(旅遊不便費率!$B$5:$AE$184,$A38,CA$3)*$A$3,0))</f>
        <v>0</v>
      </c>
      <c r="CB38" s="94">
        <f ca="1">IF(ISNA(CB$3),0,ROUND(INDEX(旅遊不便費率!$B$5:$AE$184,$A38,CB$3)*$A$3,0))</f>
        <v>0</v>
      </c>
      <c r="CC38" s="94">
        <f ca="1">IF(ISNA(CC$3),0,ROUND(INDEX(旅遊不便費率!$B$5:$AE$184,$A38,CC$3)*$A$3,0))</f>
        <v>0</v>
      </c>
      <c r="CD38" s="95">
        <f t="shared" ca="1" si="9"/>
        <v>1282</v>
      </c>
      <c r="CE38" s="93">
        <f ca="1">ROUND(VLOOKUP(CE$3,費率表彙總!$W$16:$X$116,2,FALSE)*$B38*$A$2,0)*CG$1</f>
        <v>1618</v>
      </c>
      <c r="CF38" s="94">
        <f ca="1">+ROUND(VLOOKUP(CE$3,費率表彙總!$W$16:$X$116,2,FALSE)*$B38*$A$2,0)*CG$1</f>
        <v>1618</v>
      </c>
      <c r="CG38" s="94">
        <f t="shared" ca="1" si="25"/>
        <v>1618</v>
      </c>
      <c r="CH38" s="94">
        <f ca="1">ROUND(VLOOKUP(CH$3,費率表彙總!$Y$15:$Z$65,2,FALSE)*$B38*$A$2,0)*CG$1</f>
        <v>946</v>
      </c>
      <c r="CI38" s="94">
        <f ca="1">IF(ISNA(CI$3),0,ROUND(INDEX(旅遊不便費率!$B$5:$AE$184,$A38,CI$3)*$A$3,0))</f>
        <v>0</v>
      </c>
      <c r="CJ38" s="94">
        <f ca="1">IF(ISNA(CJ$3),0,ROUND(INDEX(旅遊不便費率!$B$5:$AE$184,$A38,CJ$3)*$A$3,0))</f>
        <v>0</v>
      </c>
      <c r="CK38" s="94">
        <f ca="1">IF(ISNA(CK$3),0,ROUND(INDEX(旅遊不便費率!$B$5:$AE$184,$A38,CK$3)*$A$3,0))</f>
        <v>0</v>
      </c>
      <c r="CL38" s="95">
        <f t="shared" ca="1" si="10"/>
        <v>2564</v>
      </c>
      <c r="CM38" s="93">
        <f ca="1">ROUND(VLOOKUP(CM$3,費率表彙總!$W$16:$X$116,2,FALSE)*$B38*$A$2,0)*CO$1</f>
        <v>852</v>
      </c>
      <c r="CN38" s="94">
        <f ca="1">+ROUND(VLOOKUP(CM$3,費率表彙總!$W$16:$X$116,2,FALSE)*$B38*$A$2,0)*CO$1</f>
        <v>852</v>
      </c>
      <c r="CO38" s="94">
        <f t="shared" ca="1" si="26"/>
        <v>852</v>
      </c>
      <c r="CP38" s="94">
        <f ca="1">ROUND(VLOOKUP(CP$3,費率表彙總!$Y$15:$Z$65,2,FALSE)*$B38*$A$2,0)*CO$1</f>
        <v>494</v>
      </c>
      <c r="CQ38" s="94">
        <f ca="1">IF(ISNA(CQ$3),0,ROUND(INDEX(旅遊不便費率!$B$5:$AE$184,$A38,CQ$3)*$A$3,0))</f>
        <v>0</v>
      </c>
      <c r="CR38" s="94">
        <f ca="1">IF(ISNA(CR$3),0,ROUND(INDEX(旅遊不便費率!$B$5:$AE$184,$A38,CR$3)*$A$3,0))</f>
        <v>0</v>
      </c>
      <c r="CS38" s="94">
        <f ca="1">IF(ISNA(CS$3),0,ROUND(INDEX(旅遊不便費率!$B$5:$AE$184,$A38,CS$3)*$A$3,0))</f>
        <v>0</v>
      </c>
      <c r="CT38" s="95">
        <f t="shared" ca="1" si="11"/>
        <v>1346</v>
      </c>
      <c r="CU38" s="93">
        <f ca="1">ROUND(VLOOKUP(CU$3,費率表彙總!$W$16:$X$116,2,FALSE)*$B38*$A$2,0)*CW$1</f>
        <v>852</v>
      </c>
      <c r="CV38" s="94">
        <f ca="1">+ROUND(VLOOKUP(CU$3,費率表彙總!$W$16:$X$116,2,FALSE)*$B38*$A$2,0)*CW$1</f>
        <v>852</v>
      </c>
      <c r="CW38" s="94">
        <f t="shared" ca="1" si="27"/>
        <v>852</v>
      </c>
      <c r="CX38" s="94">
        <f ca="1">ROUND(VLOOKUP(CX$3,費率表彙總!$Y$15:$Z$65,2,FALSE)*$B38*$A$2,0)*CW$1</f>
        <v>494</v>
      </c>
      <c r="CY38" s="94">
        <f ca="1">IF(ISNA(CY$3),0,ROUND(INDEX(旅遊不便費率!$B$5:$AE$184,$A38,CY$3)*$A$3,0))</f>
        <v>0</v>
      </c>
      <c r="CZ38" s="94">
        <f ca="1">IF(ISNA(CZ$3),0,ROUND(INDEX(旅遊不便費率!$B$5:$AE$184,$A38,CZ$3)*$A$3,0))</f>
        <v>0</v>
      </c>
      <c r="DA38" s="94">
        <f ca="1">IF(ISNA(DA$3),0,ROUND(INDEX(旅遊不便費率!$B$5:$AE$184,$A38,DA$3)*$A$3,0))</f>
        <v>0</v>
      </c>
      <c r="DB38" s="95">
        <f t="shared" ca="1" si="12"/>
        <v>1346</v>
      </c>
      <c r="DC38" s="93">
        <f ca="1">ROUND(VLOOKUP(DC$3,費率表彙總!$W$16:$X$116,2,FALSE)*$B38*$A$2,0)*DE$1</f>
        <v>852</v>
      </c>
      <c r="DD38" s="94">
        <f ca="1">+ROUND(VLOOKUP(DC$3,費率表彙總!$W$16:$X$116,2,FALSE)*$B38*$A$2,0)*DE$1</f>
        <v>852</v>
      </c>
      <c r="DE38" s="94">
        <f t="shared" ca="1" si="28"/>
        <v>852</v>
      </c>
      <c r="DF38" s="94">
        <f ca="1">ROUND(VLOOKUP(DF$3,費率表彙總!$Y$15:$Z$65,2,FALSE)*$B38*$A$2,0)*DE$1</f>
        <v>494</v>
      </c>
      <c r="DG38" s="94">
        <f ca="1">IF(ISNA(DG$3),0,ROUND(INDEX(旅遊不便費率!$B$5:$AE$184,$A38,DG$3)*$A$3,0))</f>
        <v>0</v>
      </c>
      <c r="DH38" s="94">
        <f ca="1">IF(ISNA(DH$3),0,ROUND(INDEX(旅遊不便費率!$B$5:$AE$184,$A38,DH$3)*$A$3,0))</f>
        <v>0</v>
      </c>
      <c r="DI38" s="94">
        <f ca="1">IF(ISNA(DI$3),0,ROUND(INDEX(旅遊不便費率!$B$5:$AE$184,$A38,DI$3)*$A$3,0))</f>
        <v>0</v>
      </c>
      <c r="DJ38" s="95">
        <f t="shared" ca="1" si="13"/>
        <v>1346</v>
      </c>
      <c r="DK38" s="93">
        <f ca="1">ROUND(VLOOKUP(DK$3,費率表彙總!$W$16:$X$116,2,FALSE)*$B38*$A$2,0)*DM$1</f>
        <v>1618</v>
      </c>
      <c r="DL38" s="94">
        <f ca="1">+ROUND(VLOOKUP(DK$3,費率表彙總!$W$16:$X$116,2,FALSE)*$B38*$A$2,0)*DM$1</f>
        <v>1618</v>
      </c>
      <c r="DM38" s="94">
        <f t="shared" ca="1" si="29"/>
        <v>1618</v>
      </c>
      <c r="DN38" s="94">
        <f ca="1">ROUND(VLOOKUP(DN$3,費率表彙總!$Y$15:$Z$65,2,FALSE)*$B38*$A$2,0)*DM$1</f>
        <v>946</v>
      </c>
      <c r="DO38" s="94">
        <f ca="1">IF(ISNA(DO$3),0,ROUND(INDEX(旅遊不便費率!$B$5:$AE$184,$A38,DO$3)*$A$3,0))</f>
        <v>0</v>
      </c>
      <c r="DP38" s="94">
        <f ca="1">IF(ISNA(DP$3),0,ROUND(INDEX(旅遊不便費率!$B$5:$AE$184,$A38,DP$3)*$A$3,0))</f>
        <v>0</v>
      </c>
      <c r="DQ38" s="94">
        <f ca="1">IF(ISNA(DQ$3),0,ROUND(INDEX(旅遊不便費率!$B$5:$AE$184,$A38,DQ$3)*$A$3,0))</f>
        <v>0</v>
      </c>
      <c r="DR38" s="95">
        <f t="shared" ca="1" si="14"/>
        <v>2564</v>
      </c>
    </row>
    <row r="39" spans="1:122">
      <c r="A39" s="83">
        <f>+旅綜險簡易版費率表!A46</f>
        <v>55</v>
      </c>
      <c r="B39" s="104">
        <f>VLOOKUP(A39,費率表彙總!$A$4:$B$183,2,FALSE)</f>
        <v>0.55500000000000005</v>
      </c>
      <c r="C39" s="93">
        <f ca="1">ROUND(VLOOKUP(C$3,費率表彙總!$W$16:$X$116,2,FALSE)*$B39*$A$2,0)*E$1</f>
        <v>910</v>
      </c>
      <c r="D39" s="94">
        <f ca="1">+ROUND(VLOOKUP(C$3,費率表彙總!$W$16:$X$116,2,FALSE)*$B39*$A$2,0)*E$1</f>
        <v>910</v>
      </c>
      <c r="E39" s="94">
        <f t="shared" ca="1" si="15"/>
        <v>910</v>
      </c>
      <c r="F39" s="94">
        <f ca="1">ROUND(VLOOKUP(F$3,費率表彙總!$Y$15:$Z$65,2,FALSE)*$B39*$A$2,0)*E$1</f>
        <v>528</v>
      </c>
      <c r="G39" s="94">
        <f ca="1">IF(ISNA(G$3),0,ROUND(INDEX(旅遊不便費率!$B$5:$AE$184,$A39,G$3)*$A$3,0))</f>
        <v>0</v>
      </c>
      <c r="H39" s="94">
        <f ca="1">IF(ISNA(H$3),0,ROUND(INDEX(旅遊不便費率!$B$5:$AE$184,$A39,H$3)*$A$3,0))</f>
        <v>0</v>
      </c>
      <c r="I39" s="94">
        <f ca="1">IF(ISNA(I$3),0,ROUND(INDEX(旅遊不便費率!$B$5:$AE$184,$A39,I$3)*$A$3,0))</f>
        <v>0</v>
      </c>
      <c r="J39" s="95">
        <f t="shared" ca="1" si="0"/>
        <v>1438</v>
      </c>
      <c r="K39" s="93">
        <f ca="1">ROUND(VLOOKUP(K$3,費率表彙總!$W$16:$X$116,2,FALSE)*$B39*$A$2,0)*M$1</f>
        <v>910</v>
      </c>
      <c r="L39" s="94">
        <f ca="1">+ROUND(VLOOKUP(K$3,費率表彙總!$W$16:$X$116,2,FALSE)*$B39*$A$2,0)*M$1</f>
        <v>910</v>
      </c>
      <c r="M39" s="94">
        <f t="shared" ca="1" si="16"/>
        <v>910</v>
      </c>
      <c r="N39" s="94">
        <f ca="1">ROUND(VLOOKUP(N$3,費率表彙總!$Y$15:$Z$65,2,FALSE)*$B39*$A$2,0)*M$1</f>
        <v>0</v>
      </c>
      <c r="O39" s="94">
        <f ca="1">IF(ISNA(O$3),0,ROUND(INDEX(旅遊不便費率!$B$5:$AE$184,$A39,O$3)*$A$3,0))</f>
        <v>0</v>
      </c>
      <c r="P39" s="94">
        <f ca="1">IF(ISNA(P$3),0,ROUND(INDEX(旅遊不便費率!$B$5:$AE$184,$A39,P$3)*$A$3,0))</f>
        <v>0</v>
      </c>
      <c r="Q39" s="94">
        <f ca="1">IF(ISNA(Q$3),0,ROUND(INDEX(旅遊不便費率!$B$5:$AE$184,$A39,Q$3)*$A$3,0))</f>
        <v>0</v>
      </c>
      <c r="R39" s="95">
        <f t="shared" ca="1" si="1"/>
        <v>910</v>
      </c>
      <c r="S39" s="93">
        <f ca="1">ROUND(VLOOKUP(S$3,費率表彙總!$W$16:$X$116,2,FALSE)*$B39*$A$2,0)*U$1</f>
        <v>1730</v>
      </c>
      <c r="T39" s="94">
        <f ca="1">+ROUND(VLOOKUP(S$3,費率表彙總!$W$16:$X$116,2,FALSE)*$B39*$A$2,0)*U$1</f>
        <v>1730</v>
      </c>
      <c r="U39" s="94">
        <f t="shared" ca="1" si="17"/>
        <v>1730</v>
      </c>
      <c r="V39" s="94">
        <f ca="1">ROUND(VLOOKUP(V$3,費率表彙總!$Y$15:$Z$65,2,FALSE)*$B39*$A$2,0)*U$1</f>
        <v>1012</v>
      </c>
      <c r="W39" s="94">
        <f ca="1">IF(ISNA(W$3),0,ROUND(INDEX(旅遊不便費率!$B$5:$AE$184,$A39,W$3)*$A$3,0))</f>
        <v>0</v>
      </c>
      <c r="X39" s="94">
        <f ca="1">IF(ISNA(X$3),0,ROUND(INDEX(旅遊不便費率!$B$5:$AE$184,$A39,X$3)*$A$3,0))</f>
        <v>0</v>
      </c>
      <c r="Y39" s="94">
        <f ca="1">IF(ISNA(Y$3),0,ROUND(INDEX(旅遊不便費率!$B$5:$AE$184,$A39,Y$3)*$A$3,0))</f>
        <v>0</v>
      </c>
      <c r="Z39" s="95">
        <f t="shared" ca="1" si="2"/>
        <v>2742</v>
      </c>
      <c r="AA39" s="93">
        <f ca="1">ROUND(VLOOKUP(AA$3,費率表彙總!$W$16:$X$116,2,FALSE)*$B39*$A$2,0)*AC$1</f>
        <v>1730</v>
      </c>
      <c r="AB39" s="94">
        <f ca="1">+ROUND(VLOOKUP(AA$3,費率表彙總!$W$16:$X$116,2,FALSE)*$B39*$A$2,0)*AC$1</f>
        <v>1730</v>
      </c>
      <c r="AC39" s="94">
        <f t="shared" ca="1" si="18"/>
        <v>1730</v>
      </c>
      <c r="AD39" s="94">
        <f ca="1">ROUND(VLOOKUP(AD$3,費率表彙總!$Y$15:$Z$65,2,FALSE)*$B39*$A$2,0)*AC$1</f>
        <v>528</v>
      </c>
      <c r="AE39" s="94">
        <f ca="1">IF(ISNA(AE$3),0,ROUND(INDEX(旅遊不便費率!$B$5:$AE$184,$A39,AE$3)*$A$3,0))</f>
        <v>0</v>
      </c>
      <c r="AF39" s="94">
        <f ca="1">IF(ISNA(AF$3),0,ROUND(INDEX(旅遊不便費率!$B$5:$AE$184,$A39,AF$3)*$A$3,0))</f>
        <v>0</v>
      </c>
      <c r="AG39" s="94">
        <f ca="1">IF(ISNA(AG$3),0,ROUND(INDEX(旅遊不便費率!$B$5:$AE$184,$A39,AG$3)*$A$3,0))</f>
        <v>0</v>
      </c>
      <c r="AH39" s="95">
        <f t="shared" ca="1" si="3"/>
        <v>2258</v>
      </c>
      <c r="AI39" s="93">
        <f ca="1">ROUND(VLOOKUP(AI$3,費率表彙總!$W$16:$X$116,2,FALSE)*$B39*$A$2,0)*AK$1</f>
        <v>1730</v>
      </c>
      <c r="AJ39" s="94">
        <f ca="1">+ROUND(VLOOKUP(AI$3,費率表彙總!$W$16:$X$116,2,FALSE)*$B39*$A$2,0)*AK$1</f>
        <v>1730</v>
      </c>
      <c r="AK39" s="94">
        <f t="shared" ca="1" si="19"/>
        <v>1730</v>
      </c>
      <c r="AL39" s="94">
        <f ca="1">ROUND(VLOOKUP(AL$3,費率表彙總!$Y$15:$Z$65,2,FALSE)*$B39*$A$2,0)*AK$1</f>
        <v>0</v>
      </c>
      <c r="AM39" s="94">
        <f ca="1">IF(ISNA(AM$3),0,ROUND(INDEX(旅遊不便費率!$B$5:$AE$184,$A39,AM$3)*$A$3,0))</f>
        <v>0</v>
      </c>
      <c r="AN39" s="94">
        <f ca="1">IF(ISNA(AN$3),0,ROUND(INDEX(旅遊不便費率!$B$5:$AE$184,$A39,AN$3)*$A$3,0))</f>
        <v>0</v>
      </c>
      <c r="AO39" s="94">
        <f ca="1">IF(ISNA(AO$3),0,ROUND(INDEX(旅遊不便費率!$B$5:$AE$184,$A39,AO$3)*$A$3,0))</f>
        <v>0</v>
      </c>
      <c r="AP39" s="95">
        <f t="shared" ca="1" si="4"/>
        <v>1730</v>
      </c>
      <c r="AQ39" s="93">
        <f ca="1">ROUND(VLOOKUP(AQ$3,費率表彙總!$W$16:$X$116,2,FALSE)*$B39*$A$2,0)*AS$1</f>
        <v>455</v>
      </c>
      <c r="AR39" s="94">
        <f ca="1">+ROUND(VLOOKUP(AQ$3,費率表彙總!$W$16:$X$116,2,FALSE)*$B39*$A$2,0)*AS$1</f>
        <v>455</v>
      </c>
      <c r="AS39" s="94">
        <f t="shared" ca="1" si="20"/>
        <v>455</v>
      </c>
      <c r="AT39" s="94">
        <f ca="1">ROUND(VLOOKUP(AT$3,費率表彙總!$Y$15:$Z$65,2,FALSE)*$B39*$A$2,0)*AS$1</f>
        <v>264</v>
      </c>
      <c r="AU39" s="94">
        <f ca="1">IF(ISNA(AU$3),0,ROUND(INDEX(旅遊不便費率!$B$5:$AE$184,$A39,AU$3)*$A$3,0))</f>
        <v>0</v>
      </c>
      <c r="AV39" s="94">
        <f ca="1">IF(ISNA(AV$3),0,ROUND(INDEX(旅遊不便費率!$B$5:$AE$184,$A39,AV$3)*$A$3,0))</f>
        <v>0</v>
      </c>
      <c r="AW39" s="94">
        <f ca="1">IF(ISNA(AW$3),0,ROUND(INDEX(旅遊不便費率!$B$5:$AE$184,$A39,AW$3)*$A$3,0))</f>
        <v>0</v>
      </c>
      <c r="AX39" s="95">
        <f t="shared" ca="1" si="5"/>
        <v>719</v>
      </c>
      <c r="AY39" s="93">
        <f ca="1">ROUND(VLOOKUP(AY$3,費率表彙總!$W$16:$X$116,2,FALSE)*$B39*$A$2,0)*BA$1</f>
        <v>865</v>
      </c>
      <c r="AZ39" s="94">
        <f ca="1">+ROUND(VLOOKUP(AY$3,費率表彙總!$W$16:$X$116,2,FALSE)*$B39*$A$2,0)*BA$1</f>
        <v>865</v>
      </c>
      <c r="BA39" s="94">
        <f t="shared" ca="1" si="21"/>
        <v>865</v>
      </c>
      <c r="BB39" s="94">
        <f ca="1">ROUND(VLOOKUP(BB$3,費率表彙總!$Y$15:$Z$65,2,FALSE)*$B39*$A$2,0)*BA$1</f>
        <v>0</v>
      </c>
      <c r="BC39" s="94">
        <f ca="1">IF(ISNA(BC$3),0,ROUND(INDEX(旅遊不便費率!$B$5:$AE$184,$A39,BC$3)*$A$3,0))</f>
        <v>0</v>
      </c>
      <c r="BD39" s="94">
        <f ca="1">IF(ISNA(BD$3),0,ROUND(INDEX(旅遊不便費率!$B$5:$AE$184,$A39,BD$3)*$A$3,0))</f>
        <v>0</v>
      </c>
      <c r="BE39" s="94">
        <f ca="1">IF(ISNA(BE$3),0,ROUND(INDEX(旅遊不便費率!$B$5:$AE$184,$A39,BE$3)*$A$3,0))</f>
        <v>0</v>
      </c>
      <c r="BF39" s="95">
        <f t="shared" ca="1" si="6"/>
        <v>865</v>
      </c>
      <c r="BG39" s="93">
        <f ca="1">ROUND(VLOOKUP(BG$3,費率表彙總!$W$16:$X$116,2,FALSE)*$B39*$A$2,0)*BI$1</f>
        <v>865</v>
      </c>
      <c r="BH39" s="94">
        <f ca="1">+ROUND(VLOOKUP(BG$3,費率表彙總!$W$16:$X$116,2,FALSE)*$B39*$A$2,0)*BI$1</f>
        <v>865</v>
      </c>
      <c r="BI39" s="94">
        <f t="shared" ca="1" si="22"/>
        <v>865</v>
      </c>
      <c r="BJ39" s="94">
        <f ca="1">ROUND(VLOOKUP(BJ$3,費率表彙總!$Y$15:$Z$65,2,FALSE)*$B39*$A$2,0)*BI$1</f>
        <v>0</v>
      </c>
      <c r="BK39" s="94">
        <f ca="1">IF(ISNA(BK$3),0,ROUND(INDEX(旅遊不便費率!$B$5:$AE$184,$A39,BK$3)*$A$3,0))</f>
        <v>0</v>
      </c>
      <c r="BL39" s="94">
        <f ca="1">IF(ISNA(BL$3),0,ROUND(INDEX(旅遊不便費率!$B$5:$AE$184,$A39,BL$3)*$A$3,0))</f>
        <v>0</v>
      </c>
      <c r="BM39" s="94">
        <f ca="1">IF(ISNA(BM$3),0,ROUND(INDEX(旅遊不便費率!$B$5:$AE$184,$A39,BM$3)*$A$3,0))</f>
        <v>0</v>
      </c>
      <c r="BN39" s="95">
        <f t="shared" ca="1" si="7"/>
        <v>865</v>
      </c>
      <c r="BO39" s="93">
        <f ca="1">ROUND(VLOOKUP(BO$3,費率表彙總!$W$16:$X$116,2,FALSE)*$B39*$A$2,0)*BQ$1</f>
        <v>865</v>
      </c>
      <c r="BP39" s="94">
        <f ca="1">+ROUND(VLOOKUP(BO$3,費率表彙總!$W$16:$X$116,2,FALSE)*$B39*$A$2,0)*BQ$1</f>
        <v>865</v>
      </c>
      <c r="BQ39" s="94">
        <f t="shared" ca="1" si="23"/>
        <v>865</v>
      </c>
      <c r="BR39" s="94">
        <f ca="1">ROUND(VLOOKUP(BR$3,費率表彙總!$Y$15:$Z$65,2,FALSE)*$B39*$A$2,0)*BQ$1</f>
        <v>0</v>
      </c>
      <c r="BS39" s="94">
        <f ca="1">IF(ISNA(BS$3),0,ROUND(INDEX(旅遊不便費率!$B$5:$AE$184,$A39,BS$3)*$A$3,0))</f>
        <v>0</v>
      </c>
      <c r="BT39" s="94">
        <f ca="1">IF(ISNA(BT$3),0,ROUND(INDEX(旅遊不便費率!$B$5:$AE$184,$A39,BT$3)*$A$3,0))</f>
        <v>0</v>
      </c>
      <c r="BU39" s="94">
        <f ca="1">IF(ISNA(BU$3),0,ROUND(INDEX(旅遊不便費率!$B$5:$AE$184,$A39,BU$3)*$A$3,0))</f>
        <v>0</v>
      </c>
      <c r="BV39" s="95">
        <f t="shared" ca="1" si="8"/>
        <v>865</v>
      </c>
      <c r="BW39" s="93">
        <f ca="1">ROUND(VLOOKUP(BW$3,費率表彙總!$W$16:$X$116,2,FALSE)*$B39*$A$2,0)*BY$1</f>
        <v>865</v>
      </c>
      <c r="BX39" s="94">
        <f ca="1">+ROUND(VLOOKUP(BW$3,費率表彙總!$W$16:$X$116,2,FALSE)*$B39*$A$2,0)*BY$1</f>
        <v>865</v>
      </c>
      <c r="BY39" s="94">
        <f t="shared" ca="1" si="24"/>
        <v>865</v>
      </c>
      <c r="BZ39" s="94">
        <f ca="1">ROUND(VLOOKUP(BZ$3,費率表彙總!$Y$15:$Z$65,2,FALSE)*$B39*$A$2,0)*BY$1</f>
        <v>506</v>
      </c>
      <c r="CA39" s="94">
        <f ca="1">IF(ISNA(CA$3),0,ROUND(INDEX(旅遊不便費率!$B$5:$AE$184,$A39,CA$3)*$A$3,0))</f>
        <v>0</v>
      </c>
      <c r="CB39" s="94">
        <f ca="1">IF(ISNA(CB$3),0,ROUND(INDEX(旅遊不便費率!$B$5:$AE$184,$A39,CB$3)*$A$3,0))</f>
        <v>0</v>
      </c>
      <c r="CC39" s="94">
        <f ca="1">IF(ISNA(CC$3),0,ROUND(INDEX(旅遊不便費率!$B$5:$AE$184,$A39,CC$3)*$A$3,0))</f>
        <v>0</v>
      </c>
      <c r="CD39" s="95">
        <f t="shared" ca="1" si="9"/>
        <v>1371</v>
      </c>
      <c r="CE39" s="93">
        <f ca="1">ROUND(VLOOKUP(CE$3,費率表彙總!$W$16:$X$116,2,FALSE)*$B39*$A$2,0)*CG$1</f>
        <v>1730</v>
      </c>
      <c r="CF39" s="94">
        <f ca="1">+ROUND(VLOOKUP(CE$3,費率表彙總!$W$16:$X$116,2,FALSE)*$B39*$A$2,0)*CG$1</f>
        <v>1730</v>
      </c>
      <c r="CG39" s="94">
        <f t="shared" ca="1" si="25"/>
        <v>1730</v>
      </c>
      <c r="CH39" s="94">
        <f ca="1">ROUND(VLOOKUP(CH$3,費率表彙總!$Y$15:$Z$65,2,FALSE)*$B39*$A$2,0)*CG$1</f>
        <v>1012</v>
      </c>
      <c r="CI39" s="94">
        <f ca="1">IF(ISNA(CI$3),0,ROUND(INDEX(旅遊不便費率!$B$5:$AE$184,$A39,CI$3)*$A$3,0))</f>
        <v>0</v>
      </c>
      <c r="CJ39" s="94">
        <f ca="1">IF(ISNA(CJ$3),0,ROUND(INDEX(旅遊不便費率!$B$5:$AE$184,$A39,CJ$3)*$A$3,0))</f>
        <v>0</v>
      </c>
      <c r="CK39" s="94">
        <f ca="1">IF(ISNA(CK$3),0,ROUND(INDEX(旅遊不便費率!$B$5:$AE$184,$A39,CK$3)*$A$3,0))</f>
        <v>0</v>
      </c>
      <c r="CL39" s="95">
        <f t="shared" ca="1" si="10"/>
        <v>2742</v>
      </c>
      <c r="CM39" s="93">
        <f ca="1">ROUND(VLOOKUP(CM$3,費率表彙總!$W$16:$X$116,2,FALSE)*$B39*$A$2,0)*CO$1</f>
        <v>910</v>
      </c>
      <c r="CN39" s="94">
        <f ca="1">+ROUND(VLOOKUP(CM$3,費率表彙總!$W$16:$X$116,2,FALSE)*$B39*$A$2,0)*CO$1</f>
        <v>910</v>
      </c>
      <c r="CO39" s="94">
        <f t="shared" ca="1" si="26"/>
        <v>910</v>
      </c>
      <c r="CP39" s="94">
        <f ca="1">ROUND(VLOOKUP(CP$3,費率表彙總!$Y$15:$Z$65,2,FALSE)*$B39*$A$2,0)*CO$1</f>
        <v>528</v>
      </c>
      <c r="CQ39" s="94">
        <f ca="1">IF(ISNA(CQ$3),0,ROUND(INDEX(旅遊不便費率!$B$5:$AE$184,$A39,CQ$3)*$A$3,0))</f>
        <v>0</v>
      </c>
      <c r="CR39" s="94">
        <f ca="1">IF(ISNA(CR$3),0,ROUND(INDEX(旅遊不便費率!$B$5:$AE$184,$A39,CR$3)*$A$3,0))</f>
        <v>0</v>
      </c>
      <c r="CS39" s="94">
        <f ca="1">IF(ISNA(CS$3),0,ROUND(INDEX(旅遊不便費率!$B$5:$AE$184,$A39,CS$3)*$A$3,0))</f>
        <v>0</v>
      </c>
      <c r="CT39" s="95">
        <f t="shared" ca="1" si="11"/>
        <v>1438</v>
      </c>
      <c r="CU39" s="93">
        <f ca="1">ROUND(VLOOKUP(CU$3,費率表彙總!$W$16:$X$116,2,FALSE)*$B39*$A$2,0)*CW$1</f>
        <v>910</v>
      </c>
      <c r="CV39" s="94">
        <f ca="1">+ROUND(VLOOKUP(CU$3,費率表彙總!$W$16:$X$116,2,FALSE)*$B39*$A$2,0)*CW$1</f>
        <v>910</v>
      </c>
      <c r="CW39" s="94">
        <f t="shared" ca="1" si="27"/>
        <v>910</v>
      </c>
      <c r="CX39" s="94">
        <f ca="1">ROUND(VLOOKUP(CX$3,費率表彙總!$Y$15:$Z$65,2,FALSE)*$B39*$A$2,0)*CW$1</f>
        <v>528</v>
      </c>
      <c r="CY39" s="94">
        <f ca="1">IF(ISNA(CY$3),0,ROUND(INDEX(旅遊不便費率!$B$5:$AE$184,$A39,CY$3)*$A$3,0))</f>
        <v>0</v>
      </c>
      <c r="CZ39" s="94">
        <f ca="1">IF(ISNA(CZ$3),0,ROUND(INDEX(旅遊不便費率!$B$5:$AE$184,$A39,CZ$3)*$A$3,0))</f>
        <v>0</v>
      </c>
      <c r="DA39" s="94">
        <f ca="1">IF(ISNA(DA$3),0,ROUND(INDEX(旅遊不便費率!$B$5:$AE$184,$A39,DA$3)*$A$3,0))</f>
        <v>0</v>
      </c>
      <c r="DB39" s="95">
        <f t="shared" ca="1" si="12"/>
        <v>1438</v>
      </c>
      <c r="DC39" s="93">
        <f ca="1">ROUND(VLOOKUP(DC$3,費率表彙總!$W$16:$X$116,2,FALSE)*$B39*$A$2,0)*DE$1</f>
        <v>910</v>
      </c>
      <c r="DD39" s="94">
        <f ca="1">+ROUND(VLOOKUP(DC$3,費率表彙總!$W$16:$X$116,2,FALSE)*$B39*$A$2,0)*DE$1</f>
        <v>910</v>
      </c>
      <c r="DE39" s="94">
        <f t="shared" ca="1" si="28"/>
        <v>910</v>
      </c>
      <c r="DF39" s="94">
        <f ca="1">ROUND(VLOOKUP(DF$3,費率表彙總!$Y$15:$Z$65,2,FALSE)*$B39*$A$2,0)*DE$1</f>
        <v>528</v>
      </c>
      <c r="DG39" s="94">
        <f ca="1">IF(ISNA(DG$3),0,ROUND(INDEX(旅遊不便費率!$B$5:$AE$184,$A39,DG$3)*$A$3,0))</f>
        <v>0</v>
      </c>
      <c r="DH39" s="94">
        <f ca="1">IF(ISNA(DH$3),0,ROUND(INDEX(旅遊不便費率!$B$5:$AE$184,$A39,DH$3)*$A$3,0))</f>
        <v>0</v>
      </c>
      <c r="DI39" s="94">
        <f ca="1">IF(ISNA(DI$3),0,ROUND(INDEX(旅遊不便費率!$B$5:$AE$184,$A39,DI$3)*$A$3,0))</f>
        <v>0</v>
      </c>
      <c r="DJ39" s="95">
        <f t="shared" ca="1" si="13"/>
        <v>1438</v>
      </c>
      <c r="DK39" s="93">
        <f ca="1">ROUND(VLOOKUP(DK$3,費率表彙總!$W$16:$X$116,2,FALSE)*$B39*$A$2,0)*DM$1</f>
        <v>1730</v>
      </c>
      <c r="DL39" s="94">
        <f ca="1">+ROUND(VLOOKUP(DK$3,費率表彙總!$W$16:$X$116,2,FALSE)*$B39*$A$2,0)*DM$1</f>
        <v>1730</v>
      </c>
      <c r="DM39" s="94">
        <f t="shared" ca="1" si="29"/>
        <v>1730</v>
      </c>
      <c r="DN39" s="94">
        <f ca="1">ROUND(VLOOKUP(DN$3,費率表彙總!$Y$15:$Z$65,2,FALSE)*$B39*$A$2,0)*DM$1</f>
        <v>1012</v>
      </c>
      <c r="DO39" s="94">
        <f ca="1">IF(ISNA(DO$3),0,ROUND(INDEX(旅遊不便費率!$B$5:$AE$184,$A39,DO$3)*$A$3,0))</f>
        <v>0</v>
      </c>
      <c r="DP39" s="94">
        <f ca="1">IF(ISNA(DP$3),0,ROUND(INDEX(旅遊不便費率!$B$5:$AE$184,$A39,DP$3)*$A$3,0))</f>
        <v>0</v>
      </c>
      <c r="DQ39" s="94">
        <f ca="1">IF(ISNA(DQ$3),0,ROUND(INDEX(旅遊不便費率!$B$5:$AE$184,$A39,DQ$3)*$A$3,0))</f>
        <v>0</v>
      </c>
      <c r="DR39" s="95">
        <f t="shared" ca="1" si="14"/>
        <v>2742</v>
      </c>
    </row>
    <row r="40" spans="1:122">
      <c r="A40" s="83">
        <f>+旅綜險簡易版費率表!A47</f>
        <v>60</v>
      </c>
      <c r="B40" s="104">
        <f>VLOOKUP(A40,費率表彙總!$A$4:$B$183,2,FALSE)</f>
        <v>0.59099999999999997</v>
      </c>
      <c r="C40" s="93">
        <f ca="1">ROUND(VLOOKUP(C$3,費率表彙總!$W$16:$X$116,2,FALSE)*$B40*$A$2,0)*E$1</f>
        <v>970</v>
      </c>
      <c r="D40" s="94">
        <f ca="1">+ROUND(VLOOKUP(C$3,費率表彙總!$W$16:$X$116,2,FALSE)*$B40*$A$2,0)*E$1</f>
        <v>970</v>
      </c>
      <c r="E40" s="94">
        <f t="shared" ca="1" si="15"/>
        <v>970</v>
      </c>
      <c r="F40" s="94">
        <f ca="1">ROUND(VLOOKUP(F$3,費率表彙總!$Y$15:$Z$65,2,FALSE)*$B40*$A$2,0)*E$1</f>
        <v>562</v>
      </c>
      <c r="G40" s="94">
        <f ca="1">IF(ISNA(G$3),0,ROUND(INDEX(旅遊不便費率!$B$5:$AE$184,$A40,G$3)*$A$3,0))</f>
        <v>0</v>
      </c>
      <c r="H40" s="94">
        <f ca="1">IF(ISNA(H$3),0,ROUND(INDEX(旅遊不便費率!$B$5:$AE$184,$A40,H$3)*$A$3,0))</f>
        <v>0</v>
      </c>
      <c r="I40" s="94">
        <f ca="1">IF(ISNA(I$3),0,ROUND(INDEX(旅遊不便費率!$B$5:$AE$184,$A40,I$3)*$A$3,0))</f>
        <v>0</v>
      </c>
      <c r="J40" s="95">
        <f t="shared" ca="1" si="0"/>
        <v>1532</v>
      </c>
      <c r="K40" s="93">
        <f ca="1">ROUND(VLOOKUP(K$3,費率表彙總!$W$16:$X$116,2,FALSE)*$B40*$A$2,0)*M$1</f>
        <v>970</v>
      </c>
      <c r="L40" s="94">
        <f ca="1">+ROUND(VLOOKUP(K$3,費率表彙總!$W$16:$X$116,2,FALSE)*$B40*$A$2,0)*M$1</f>
        <v>970</v>
      </c>
      <c r="M40" s="94">
        <f t="shared" ca="1" si="16"/>
        <v>970</v>
      </c>
      <c r="N40" s="94">
        <f ca="1">ROUND(VLOOKUP(N$3,費率表彙總!$Y$15:$Z$65,2,FALSE)*$B40*$A$2,0)*M$1</f>
        <v>0</v>
      </c>
      <c r="O40" s="94">
        <f ca="1">IF(ISNA(O$3),0,ROUND(INDEX(旅遊不便費率!$B$5:$AE$184,$A40,O$3)*$A$3,0))</f>
        <v>0</v>
      </c>
      <c r="P40" s="94">
        <f ca="1">IF(ISNA(P$3),0,ROUND(INDEX(旅遊不便費率!$B$5:$AE$184,$A40,P$3)*$A$3,0))</f>
        <v>0</v>
      </c>
      <c r="Q40" s="94">
        <f ca="1">IF(ISNA(Q$3),0,ROUND(INDEX(旅遊不便費率!$B$5:$AE$184,$A40,Q$3)*$A$3,0))</f>
        <v>0</v>
      </c>
      <c r="R40" s="95">
        <f t="shared" ca="1" si="1"/>
        <v>970</v>
      </c>
      <c r="S40" s="93">
        <f ca="1">ROUND(VLOOKUP(S$3,費率表彙總!$W$16:$X$116,2,FALSE)*$B40*$A$2,0)*U$1</f>
        <v>1842</v>
      </c>
      <c r="T40" s="94">
        <f ca="1">+ROUND(VLOOKUP(S$3,費率表彙總!$W$16:$X$116,2,FALSE)*$B40*$A$2,0)*U$1</f>
        <v>1842</v>
      </c>
      <c r="U40" s="94">
        <f t="shared" ca="1" si="17"/>
        <v>1842</v>
      </c>
      <c r="V40" s="94">
        <f ca="1">ROUND(VLOOKUP(V$3,費率表彙總!$Y$15:$Z$65,2,FALSE)*$B40*$A$2,0)*U$1</f>
        <v>1076</v>
      </c>
      <c r="W40" s="94">
        <f ca="1">IF(ISNA(W$3),0,ROUND(INDEX(旅遊不便費率!$B$5:$AE$184,$A40,W$3)*$A$3,0))</f>
        <v>0</v>
      </c>
      <c r="X40" s="94">
        <f ca="1">IF(ISNA(X$3),0,ROUND(INDEX(旅遊不便費率!$B$5:$AE$184,$A40,X$3)*$A$3,0))</f>
        <v>0</v>
      </c>
      <c r="Y40" s="94">
        <f ca="1">IF(ISNA(Y$3),0,ROUND(INDEX(旅遊不便費率!$B$5:$AE$184,$A40,Y$3)*$A$3,0))</f>
        <v>0</v>
      </c>
      <c r="Z40" s="95">
        <f t="shared" ca="1" si="2"/>
        <v>2918</v>
      </c>
      <c r="AA40" s="93">
        <f ca="1">ROUND(VLOOKUP(AA$3,費率表彙總!$W$16:$X$116,2,FALSE)*$B40*$A$2,0)*AC$1</f>
        <v>1842</v>
      </c>
      <c r="AB40" s="94">
        <f ca="1">+ROUND(VLOOKUP(AA$3,費率表彙總!$W$16:$X$116,2,FALSE)*$B40*$A$2,0)*AC$1</f>
        <v>1842</v>
      </c>
      <c r="AC40" s="94">
        <f t="shared" ca="1" si="18"/>
        <v>1842</v>
      </c>
      <c r="AD40" s="94">
        <f ca="1">ROUND(VLOOKUP(AD$3,費率表彙總!$Y$15:$Z$65,2,FALSE)*$B40*$A$2,0)*AC$1</f>
        <v>562</v>
      </c>
      <c r="AE40" s="94">
        <f ca="1">IF(ISNA(AE$3),0,ROUND(INDEX(旅遊不便費率!$B$5:$AE$184,$A40,AE$3)*$A$3,0))</f>
        <v>0</v>
      </c>
      <c r="AF40" s="94">
        <f ca="1">IF(ISNA(AF$3),0,ROUND(INDEX(旅遊不便費率!$B$5:$AE$184,$A40,AF$3)*$A$3,0))</f>
        <v>0</v>
      </c>
      <c r="AG40" s="94">
        <f ca="1">IF(ISNA(AG$3),0,ROUND(INDEX(旅遊不便費率!$B$5:$AE$184,$A40,AG$3)*$A$3,0))</f>
        <v>0</v>
      </c>
      <c r="AH40" s="95">
        <f t="shared" ca="1" si="3"/>
        <v>2404</v>
      </c>
      <c r="AI40" s="93">
        <f ca="1">ROUND(VLOOKUP(AI$3,費率表彙總!$W$16:$X$116,2,FALSE)*$B40*$A$2,0)*AK$1</f>
        <v>1842</v>
      </c>
      <c r="AJ40" s="94">
        <f ca="1">+ROUND(VLOOKUP(AI$3,費率表彙總!$W$16:$X$116,2,FALSE)*$B40*$A$2,0)*AK$1</f>
        <v>1842</v>
      </c>
      <c r="AK40" s="94">
        <f t="shared" ca="1" si="19"/>
        <v>1842</v>
      </c>
      <c r="AL40" s="94">
        <f ca="1">ROUND(VLOOKUP(AL$3,費率表彙總!$Y$15:$Z$65,2,FALSE)*$B40*$A$2,0)*AK$1</f>
        <v>0</v>
      </c>
      <c r="AM40" s="94">
        <f ca="1">IF(ISNA(AM$3),0,ROUND(INDEX(旅遊不便費率!$B$5:$AE$184,$A40,AM$3)*$A$3,0))</f>
        <v>0</v>
      </c>
      <c r="AN40" s="94">
        <f ca="1">IF(ISNA(AN$3),0,ROUND(INDEX(旅遊不便費率!$B$5:$AE$184,$A40,AN$3)*$A$3,0))</f>
        <v>0</v>
      </c>
      <c r="AO40" s="94">
        <f ca="1">IF(ISNA(AO$3),0,ROUND(INDEX(旅遊不便費率!$B$5:$AE$184,$A40,AO$3)*$A$3,0))</f>
        <v>0</v>
      </c>
      <c r="AP40" s="95">
        <f t="shared" ca="1" si="4"/>
        <v>1842</v>
      </c>
      <c r="AQ40" s="93">
        <f ca="1">ROUND(VLOOKUP(AQ$3,費率表彙總!$W$16:$X$116,2,FALSE)*$B40*$A$2,0)*AS$1</f>
        <v>485</v>
      </c>
      <c r="AR40" s="94">
        <f ca="1">+ROUND(VLOOKUP(AQ$3,費率表彙總!$W$16:$X$116,2,FALSE)*$B40*$A$2,0)*AS$1</f>
        <v>485</v>
      </c>
      <c r="AS40" s="94">
        <f t="shared" ca="1" si="20"/>
        <v>485</v>
      </c>
      <c r="AT40" s="94">
        <f ca="1">ROUND(VLOOKUP(AT$3,費率表彙總!$Y$15:$Z$65,2,FALSE)*$B40*$A$2,0)*AS$1</f>
        <v>281</v>
      </c>
      <c r="AU40" s="94">
        <f ca="1">IF(ISNA(AU$3),0,ROUND(INDEX(旅遊不便費率!$B$5:$AE$184,$A40,AU$3)*$A$3,0))</f>
        <v>0</v>
      </c>
      <c r="AV40" s="94">
        <f ca="1">IF(ISNA(AV$3),0,ROUND(INDEX(旅遊不便費率!$B$5:$AE$184,$A40,AV$3)*$A$3,0))</f>
        <v>0</v>
      </c>
      <c r="AW40" s="94">
        <f ca="1">IF(ISNA(AW$3),0,ROUND(INDEX(旅遊不便費率!$B$5:$AE$184,$A40,AW$3)*$A$3,0))</f>
        <v>0</v>
      </c>
      <c r="AX40" s="95">
        <f t="shared" ca="1" si="5"/>
        <v>766</v>
      </c>
      <c r="AY40" s="93">
        <f ca="1">ROUND(VLOOKUP(AY$3,費率表彙總!$W$16:$X$116,2,FALSE)*$B40*$A$2,0)*BA$1</f>
        <v>921</v>
      </c>
      <c r="AZ40" s="94">
        <f ca="1">+ROUND(VLOOKUP(AY$3,費率表彙總!$W$16:$X$116,2,FALSE)*$B40*$A$2,0)*BA$1</f>
        <v>921</v>
      </c>
      <c r="BA40" s="94">
        <f t="shared" ca="1" si="21"/>
        <v>921</v>
      </c>
      <c r="BB40" s="94">
        <f ca="1">ROUND(VLOOKUP(BB$3,費率表彙總!$Y$15:$Z$65,2,FALSE)*$B40*$A$2,0)*BA$1</f>
        <v>0</v>
      </c>
      <c r="BC40" s="94">
        <f ca="1">IF(ISNA(BC$3),0,ROUND(INDEX(旅遊不便費率!$B$5:$AE$184,$A40,BC$3)*$A$3,0))</f>
        <v>0</v>
      </c>
      <c r="BD40" s="94">
        <f ca="1">IF(ISNA(BD$3),0,ROUND(INDEX(旅遊不便費率!$B$5:$AE$184,$A40,BD$3)*$A$3,0))</f>
        <v>0</v>
      </c>
      <c r="BE40" s="94">
        <f ca="1">IF(ISNA(BE$3),0,ROUND(INDEX(旅遊不便費率!$B$5:$AE$184,$A40,BE$3)*$A$3,0))</f>
        <v>0</v>
      </c>
      <c r="BF40" s="95">
        <f t="shared" ca="1" si="6"/>
        <v>921</v>
      </c>
      <c r="BG40" s="93">
        <f ca="1">ROUND(VLOOKUP(BG$3,費率表彙總!$W$16:$X$116,2,FALSE)*$B40*$A$2,0)*BI$1</f>
        <v>921</v>
      </c>
      <c r="BH40" s="94">
        <f ca="1">+ROUND(VLOOKUP(BG$3,費率表彙總!$W$16:$X$116,2,FALSE)*$B40*$A$2,0)*BI$1</f>
        <v>921</v>
      </c>
      <c r="BI40" s="94">
        <f t="shared" ca="1" si="22"/>
        <v>921</v>
      </c>
      <c r="BJ40" s="94">
        <f ca="1">ROUND(VLOOKUP(BJ$3,費率表彙總!$Y$15:$Z$65,2,FALSE)*$B40*$A$2,0)*BI$1</f>
        <v>0</v>
      </c>
      <c r="BK40" s="94">
        <f ca="1">IF(ISNA(BK$3),0,ROUND(INDEX(旅遊不便費率!$B$5:$AE$184,$A40,BK$3)*$A$3,0))</f>
        <v>0</v>
      </c>
      <c r="BL40" s="94">
        <f ca="1">IF(ISNA(BL$3),0,ROUND(INDEX(旅遊不便費率!$B$5:$AE$184,$A40,BL$3)*$A$3,0))</f>
        <v>0</v>
      </c>
      <c r="BM40" s="94">
        <f ca="1">IF(ISNA(BM$3),0,ROUND(INDEX(旅遊不便費率!$B$5:$AE$184,$A40,BM$3)*$A$3,0))</f>
        <v>0</v>
      </c>
      <c r="BN40" s="95">
        <f t="shared" ca="1" si="7"/>
        <v>921</v>
      </c>
      <c r="BO40" s="93">
        <f ca="1">ROUND(VLOOKUP(BO$3,費率表彙總!$W$16:$X$116,2,FALSE)*$B40*$A$2,0)*BQ$1</f>
        <v>921</v>
      </c>
      <c r="BP40" s="94">
        <f ca="1">+ROUND(VLOOKUP(BO$3,費率表彙總!$W$16:$X$116,2,FALSE)*$B40*$A$2,0)*BQ$1</f>
        <v>921</v>
      </c>
      <c r="BQ40" s="94">
        <f t="shared" ca="1" si="23"/>
        <v>921</v>
      </c>
      <c r="BR40" s="94">
        <f ca="1">ROUND(VLOOKUP(BR$3,費率表彙總!$Y$15:$Z$65,2,FALSE)*$B40*$A$2,0)*BQ$1</f>
        <v>0</v>
      </c>
      <c r="BS40" s="94">
        <f ca="1">IF(ISNA(BS$3),0,ROUND(INDEX(旅遊不便費率!$B$5:$AE$184,$A40,BS$3)*$A$3,0))</f>
        <v>0</v>
      </c>
      <c r="BT40" s="94">
        <f ca="1">IF(ISNA(BT$3),0,ROUND(INDEX(旅遊不便費率!$B$5:$AE$184,$A40,BT$3)*$A$3,0))</f>
        <v>0</v>
      </c>
      <c r="BU40" s="94">
        <f ca="1">IF(ISNA(BU$3),0,ROUND(INDEX(旅遊不便費率!$B$5:$AE$184,$A40,BU$3)*$A$3,0))</f>
        <v>0</v>
      </c>
      <c r="BV40" s="95">
        <f t="shared" ca="1" si="8"/>
        <v>921</v>
      </c>
      <c r="BW40" s="93">
        <f ca="1">ROUND(VLOOKUP(BW$3,費率表彙總!$W$16:$X$116,2,FALSE)*$B40*$A$2,0)*BY$1</f>
        <v>921</v>
      </c>
      <c r="BX40" s="94">
        <f ca="1">+ROUND(VLOOKUP(BW$3,費率表彙總!$W$16:$X$116,2,FALSE)*$B40*$A$2,0)*BY$1</f>
        <v>921</v>
      </c>
      <c r="BY40" s="94">
        <f t="shared" ca="1" si="24"/>
        <v>921</v>
      </c>
      <c r="BZ40" s="94">
        <f ca="1">ROUND(VLOOKUP(BZ$3,費率表彙總!$Y$15:$Z$65,2,FALSE)*$B40*$A$2,0)*BY$1</f>
        <v>538</v>
      </c>
      <c r="CA40" s="94">
        <f ca="1">IF(ISNA(CA$3),0,ROUND(INDEX(旅遊不便費率!$B$5:$AE$184,$A40,CA$3)*$A$3,0))</f>
        <v>0</v>
      </c>
      <c r="CB40" s="94">
        <f ca="1">IF(ISNA(CB$3),0,ROUND(INDEX(旅遊不便費率!$B$5:$AE$184,$A40,CB$3)*$A$3,0))</f>
        <v>0</v>
      </c>
      <c r="CC40" s="94">
        <f ca="1">IF(ISNA(CC$3),0,ROUND(INDEX(旅遊不便費率!$B$5:$AE$184,$A40,CC$3)*$A$3,0))</f>
        <v>0</v>
      </c>
      <c r="CD40" s="95">
        <f t="shared" ca="1" si="9"/>
        <v>1459</v>
      </c>
      <c r="CE40" s="93">
        <f ca="1">ROUND(VLOOKUP(CE$3,費率表彙總!$W$16:$X$116,2,FALSE)*$B40*$A$2,0)*CG$1</f>
        <v>1842</v>
      </c>
      <c r="CF40" s="94">
        <f ca="1">+ROUND(VLOOKUP(CE$3,費率表彙總!$W$16:$X$116,2,FALSE)*$B40*$A$2,0)*CG$1</f>
        <v>1842</v>
      </c>
      <c r="CG40" s="94">
        <f t="shared" ca="1" si="25"/>
        <v>1842</v>
      </c>
      <c r="CH40" s="94">
        <f ca="1">ROUND(VLOOKUP(CH$3,費率表彙總!$Y$15:$Z$65,2,FALSE)*$B40*$A$2,0)*CG$1</f>
        <v>1076</v>
      </c>
      <c r="CI40" s="94">
        <f ca="1">IF(ISNA(CI$3),0,ROUND(INDEX(旅遊不便費率!$B$5:$AE$184,$A40,CI$3)*$A$3,0))</f>
        <v>0</v>
      </c>
      <c r="CJ40" s="94">
        <f ca="1">IF(ISNA(CJ$3),0,ROUND(INDEX(旅遊不便費率!$B$5:$AE$184,$A40,CJ$3)*$A$3,0))</f>
        <v>0</v>
      </c>
      <c r="CK40" s="94">
        <f ca="1">IF(ISNA(CK$3),0,ROUND(INDEX(旅遊不便費率!$B$5:$AE$184,$A40,CK$3)*$A$3,0))</f>
        <v>0</v>
      </c>
      <c r="CL40" s="95">
        <f t="shared" ca="1" si="10"/>
        <v>2918</v>
      </c>
      <c r="CM40" s="93">
        <f ca="1">ROUND(VLOOKUP(CM$3,費率表彙總!$W$16:$X$116,2,FALSE)*$B40*$A$2,0)*CO$1</f>
        <v>970</v>
      </c>
      <c r="CN40" s="94">
        <f ca="1">+ROUND(VLOOKUP(CM$3,費率表彙總!$W$16:$X$116,2,FALSE)*$B40*$A$2,0)*CO$1</f>
        <v>970</v>
      </c>
      <c r="CO40" s="94">
        <f t="shared" ca="1" si="26"/>
        <v>970</v>
      </c>
      <c r="CP40" s="94">
        <f ca="1">ROUND(VLOOKUP(CP$3,費率表彙總!$Y$15:$Z$65,2,FALSE)*$B40*$A$2,0)*CO$1</f>
        <v>562</v>
      </c>
      <c r="CQ40" s="94">
        <f ca="1">IF(ISNA(CQ$3),0,ROUND(INDEX(旅遊不便費率!$B$5:$AE$184,$A40,CQ$3)*$A$3,0))</f>
        <v>0</v>
      </c>
      <c r="CR40" s="94">
        <f ca="1">IF(ISNA(CR$3),0,ROUND(INDEX(旅遊不便費率!$B$5:$AE$184,$A40,CR$3)*$A$3,0))</f>
        <v>0</v>
      </c>
      <c r="CS40" s="94">
        <f ca="1">IF(ISNA(CS$3),0,ROUND(INDEX(旅遊不便費率!$B$5:$AE$184,$A40,CS$3)*$A$3,0))</f>
        <v>0</v>
      </c>
      <c r="CT40" s="95">
        <f t="shared" ca="1" si="11"/>
        <v>1532</v>
      </c>
      <c r="CU40" s="93">
        <f ca="1">ROUND(VLOOKUP(CU$3,費率表彙總!$W$16:$X$116,2,FALSE)*$B40*$A$2,0)*CW$1</f>
        <v>970</v>
      </c>
      <c r="CV40" s="94">
        <f ca="1">+ROUND(VLOOKUP(CU$3,費率表彙總!$W$16:$X$116,2,FALSE)*$B40*$A$2,0)*CW$1</f>
        <v>970</v>
      </c>
      <c r="CW40" s="94">
        <f t="shared" ca="1" si="27"/>
        <v>970</v>
      </c>
      <c r="CX40" s="94">
        <f ca="1">ROUND(VLOOKUP(CX$3,費率表彙總!$Y$15:$Z$65,2,FALSE)*$B40*$A$2,0)*CW$1</f>
        <v>562</v>
      </c>
      <c r="CY40" s="94">
        <f ca="1">IF(ISNA(CY$3),0,ROUND(INDEX(旅遊不便費率!$B$5:$AE$184,$A40,CY$3)*$A$3,0))</f>
        <v>0</v>
      </c>
      <c r="CZ40" s="94">
        <f ca="1">IF(ISNA(CZ$3),0,ROUND(INDEX(旅遊不便費率!$B$5:$AE$184,$A40,CZ$3)*$A$3,0))</f>
        <v>0</v>
      </c>
      <c r="DA40" s="94">
        <f ca="1">IF(ISNA(DA$3),0,ROUND(INDEX(旅遊不便費率!$B$5:$AE$184,$A40,DA$3)*$A$3,0))</f>
        <v>0</v>
      </c>
      <c r="DB40" s="95">
        <f t="shared" ca="1" si="12"/>
        <v>1532</v>
      </c>
      <c r="DC40" s="93">
        <f ca="1">ROUND(VLOOKUP(DC$3,費率表彙總!$W$16:$X$116,2,FALSE)*$B40*$A$2,0)*DE$1</f>
        <v>970</v>
      </c>
      <c r="DD40" s="94">
        <f ca="1">+ROUND(VLOOKUP(DC$3,費率表彙總!$W$16:$X$116,2,FALSE)*$B40*$A$2,0)*DE$1</f>
        <v>970</v>
      </c>
      <c r="DE40" s="94">
        <f t="shared" ca="1" si="28"/>
        <v>970</v>
      </c>
      <c r="DF40" s="94">
        <f ca="1">ROUND(VLOOKUP(DF$3,費率表彙總!$Y$15:$Z$65,2,FALSE)*$B40*$A$2,0)*DE$1</f>
        <v>562</v>
      </c>
      <c r="DG40" s="94">
        <f ca="1">IF(ISNA(DG$3),0,ROUND(INDEX(旅遊不便費率!$B$5:$AE$184,$A40,DG$3)*$A$3,0))</f>
        <v>0</v>
      </c>
      <c r="DH40" s="94">
        <f ca="1">IF(ISNA(DH$3),0,ROUND(INDEX(旅遊不便費率!$B$5:$AE$184,$A40,DH$3)*$A$3,0))</f>
        <v>0</v>
      </c>
      <c r="DI40" s="94">
        <f ca="1">IF(ISNA(DI$3),0,ROUND(INDEX(旅遊不便費率!$B$5:$AE$184,$A40,DI$3)*$A$3,0))</f>
        <v>0</v>
      </c>
      <c r="DJ40" s="95">
        <f t="shared" ca="1" si="13"/>
        <v>1532</v>
      </c>
      <c r="DK40" s="93">
        <f ca="1">ROUND(VLOOKUP(DK$3,費率表彙總!$W$16:$X$116,2,FALSE)*$B40*$A$2,0)*DM$1</f>
        <v>1842</v>
      </c>
      <c r="DL40" s="94">
        <f ca="1">+ROUND(VLOOKUP(DK$3,費率表彙總!$W$16:$X$116,2,FALSE)*$B40*$A$2,0)*DM$1</f>
        <v>1842</v>
      </c>
      <c r="DM40" s="94">
        <f t="shared" ca="1" si="29"/>
        <v>1842</v>
      </c>
      <c r="DN40" s="94">
        <f ca="1">ROUND(VLOOKUP(DN$3,費率表彙總!$Y$15:$Z$65,2,FALSE)*$B40*$A$2,0)*DM$1</f>
        <v>1076</v>
      </c>
      <c r="DO40" s="94">
        <f ca="1">IF(ISNA(DO$3),0,ROUND(INDEX(旅遊不便費率!$B$5:$AE$184,$A40,DO$3)*$A$3,0))</f>
        <v>0</v>
      </c>
      <c r="DP40" s="94">
        <f ca="1">IF(ISNA(DP$3),0,ROUND(INDEX(旅遊不便費率!$B$5:$AE$184,$A40,DP$3)*$A$3,0))</f>
        <v>0</v>
      </c>
      <c r="DQ40" s="94">
        <f ca="1">IF(ISNA(DQ$3),0,ROUND(INDEX(旅遊不便費率!$B$5:$AE$184,$A40,DQ$3)*$A$3,0))</f>
        <v>0</v>
      </c>
      <c r="DR40" s="95">
        <f t="shared" ca="1" si="14"/>
        <v>2918</v>
      </c>
    </row>
    <row r="41" spans="1:122">
      <c r="A41" s="83">
        <f>+旅綜險簡易版費率表!A48</f>
        <v>70</v>
      </c>
      <c r="B41" s="104">
        <f>VLOOKUP(A41,費率表彙總!$A$4:$B$183,2,FALSE)</f>
        <v>0.63800000000000001</v>
      </c>
      <c r="C41" s="93">
        <f ca="1">ROUND(VLOOKUP(C$3,費率表彙總!$W$16:$X$116,2,FALSE)*$B41*$A$2,0)*E$1</f>
        <v>1046</v>
      </c>
      <c r="D41" s="94">
        <f ca="1">+ROUND(VLOOKUP(C$3,費率表彙總!$W$16:$X$116,2,FALSE)*$B41*$A$2,0)*E$1</f>
        <v>1046</v>
      </c>
      <c r="E41" s="94">
        <f t="shared" ca="1" si="15"/>
        <v>1046</v>
      </c>
      <c r="F41" s="94">
        <f ca="1">ROUND(VLOOKUP(F$3,費率表彙總!$Y$15:$Z$65,2,FALSE)*$B41*$A$2,0)*E$1</f>
        <v>608</v>
      </c>
      <c r="G41" s="94">
        <f ca="1">IF(ISNA(G$3),0,ROUND(INDEX(旅遊不便費率!$B$5:$AE$184,$A41,G$3)*$A$3,0))</f>
        <v>0</v>
      </c>
      <c r="H41" s="94">
        <f ca="1">IF(ISNA(H$3),0,ROUND(INDEX(旅遊不便費率!$B$5:$AE$184,$A41,H$3)*$A$3,0))</f>
        <v>0</v>
      </c>
      <c r="I41" s="94">
        <f ca="1">IF(ISNA(I$3),0,ROUND(INDEX(旅遊不便費率!$B$5:$AE$184,$A41,I$3)*$A$3,0))</f>
        <v>0</v>
      </c>
      <c r="J41" s="95">
        <f t="shared" ca="1" si="0"/>
        <v>1654</v>
      </c>
      <c r="K41" s="93">
        <f ca="1">ROUND(VLOOKUP(K$3,費率表彙總!$W$16:$X$116,2,FALSE)*$B41*$A$2,0)*M$1</f>
        <v>1046</v>
      </c>
      <c r="L41" s="94">
        <f ca="1">+ROUND(VLOOKUP(K$3,費率表彙總!$W$16:$X$116,2,FALSE)*$B41*$A$2,0)*M$1</f>
        <v>1046</v>
      </c>
      <c r="M41" s="94">
        <f t="shared" ca="1" si="16"/>
        <v>1046</v>
      </c>
      <c r="N41" s="94">
        <f ca="1">ROUND(VLOOKUP(N$3,費率表彙總!$Y$15:$Z$65,2,FALSE)*$B41*$A$2,0)*M$1</f>
        <v>0</v>
      </c>
      <c r="O41" s="94">
        <f ca="1">IF(ISNA(O$3),0,ROUND(INDEX(旅遊不便費率!$B$5:$AE$184,$A41,O$3)*$A$3,0))</f>
        <v>0</v>
      </c>
      <c r="P41" s="94">
        <f ca="1">IF(ISNA(P$3),0,ROUND(INDEX(旅遊不便費率!$B$5:$AE$184,$A41,P$3)*$A$3,0))</f>
        <v>0</v>
      </c>
      <c r="Q41" s="94">
        <f ca="1">IF(ISNA(Q$3),0,ROUND(INDEX(旅遊不便費率!$B$5:$AE$184,$A41,Q$3)*$A$3,0))</f>
        <v>0</v>
      </c>
      <c r="R41" s="95">
        <f t="shared" ca="1" si="1"/>
        <v>1046</v>
      </c>
      <c r="S41" s="93">
        <f ca="1">ROUND(VLOOKUP(S$3,費率表彙總!$W$16:$X$116,2,FALSE)*$B41*$A$2,0)*U$1</f>
        <v>1990</v>
      </c>
      <c r="T41" s="94">
        <f ca="1">+ROUND(VLOOKUP(S$3,費率表彙總!$W$16:$X$116,2,FALSE)*$B41*$A$2,0)*U$1</f>
        <v>1990</v>
      </c>
      <c r="U41" s="94">
        <f t="shared" ca="1" si="17"/>
        <v>1990</v>
      </c>
      <c r="V41" s="94">
        <f ca="1">ROUND(VLOOKUP(V$3,費率表彙總!$Y$15:$Z$65,2,FALSE)*$B41*$A$2,0)*U$1</f>
        <v>1162</v>
      </c>
      <c r="W41" s="94">
        <f ca="1">IF(ISNA(W$3),0,ROUND(INDEX(旅遊不便費率!$B$5:$AE$184,$A41,W$3)*$A$3,0))</f>
        <v>0</v>
      </c>
      <c r="X41" s="94">
        <f ca="1">IF(ISNA(X$3),0,ROUND(INDEX(旅遊不便費率!$B$5:$AE$184,$A41,X$3)*$A$3,0))</f>
        <v>0</v>
      </c>
      <c r="Y41" s="94">
        <f ca="1">IF(ISNA(Y$3),0,ROUND(INDEX(旅遊不便費率!$B$5:$AE$184,$A41,Y$3)*$A$3,0))</f>
        <v>0</v>
      </c>
      <c r="Z41" s="95">
        <f t="shared" ca="1" si="2"/>
        <v>3152</v>
      </c>
      <c r="AA41" s="93">
        <f ca="1">ROUND(VLOOKUP(AA$3,費率表彙總!$W$16:$X$116,2,FALSE)*$B41*$A$2,0)*AC$1</f>
        <v>1990</v>
      </c>
      <c r="AB41" s="94">
        <f ca="1">+ROUND(VLOOKUP(AA$3,費率表彙總!$W$16:$X$116,2,FALSE)*$B41*$A$2,0)*AC$1</f>
        <v>1990</v>
      </c>
      <c r="AC41" s="94">
        <f t="shared" ca="1" si="18"/>
        <v>1990</v>
      </c>
      <c r="AD41" s="94">
        <f ca="1">ROUND(VLOOKUP(AD$3,費率表彙總!$Y$15:$Z$65,2,FALSE)*$B41*$A$2,0)*AC$1</f>
        <v>608</v>
      </c>
      <c r="AE41" s="94">
        <f ca="1">IF(ISNA(AE$3),0,ROUND(INDEX(旅遊不便費率!$B$5:$AE$184,$A41,AE$3)*$A$3,0))</f>
        <v>0</v>
      </c>
      <c r="AF41" s="94">
        <f ca="1">IF(ISNA(AF$3),0,ROUND(INDEX(旅遊不便費率!$B$5:$AE$184,$A41,AF$3)*$A$3,0))</f>
        <v>0</v>
      </c>
      <c r="AG41" s="94">
        <f ca="1">IF(ISNA(AG$3),0,ROUND(INDEX(旅遊不便費率!$B$5:$AE$184,$A41,AG$3)*$A$3,0))</f>
        <v>0</v>
      </c>
      <c r="AH41" s="95">
        <f t="shared" ca="1" si="3"/>
        <v>2598</v>
      </c>
      <c r="AI41" s="93">
        <f ca="1">ROUND(VLOOKUP(AI$3,費率表彙總!$W$16:$X$116,2,FALSE)*$B41*$A$2,0)*AK$1</f>
        <v>1990</v>
      </c>
      <c r="AJ41" s="94">
        <f ca="1">+ROUND(VLOOKUP(AI$3,費率表彙總!$W$16:$X$116,2,FALSE)*$B41*$A$2,0)*AK$1</f>
        <v>1990</v>
      </c>
      <c r="AK41" s="94">
        <f t="shared" ca="1" si="19"/>
        <v>1990</v>
      </c>
      <c r="AL41" s="94">
        <f ca="1">ROUND(VLOOKUP(AL$3,費率表彙總!$Y$15:$Z$65,2,FALSE)*$B41*$A$2,0)*AK$1</f>
        <v>0</v>
      </c>
      <c r="AM41" s="94">
        <f ca="1">IF(ISNA(AM$3),0,ROUND(INDEX(旅遊不便費率!$B$5:$AE$184,$A41,AM$3)*$A$3,0))</f>
        <v>0</v>
      </c>
      <c r="AN41" s="94">
        <f ca="1">IF(ISNA(AN$3),0,ROUND(INDEX(旅遊不便費率!$B$5:$AE$184,$A41,AN$3)*$A$3,0))</f>
        <v>0</v>
      </c>
      <c r="AO41" s="94">
        <f ca="1">IF(ISNA(AO$3),0,ROUND(INDEX(旅遊不便費率!$B$5:$AE$184,$A41,AO$3)*$A$3,0))</f>
        <v>0</v>
      </c>
      <c r="AP41" s="95">
        <f t="shared" ca="1" si="4"/>
        <v>1990</v>
      </c>
      <c r="AQ41" s="93">
        <f ca="1">ROUND(VLOOKUP(AQ$3,費率表彙總!$W$16:$X$116,2,FALSE)*$B41*$A$2,0)*AS$1</f>
        <v>523</v>
      </c>
      <c r="AR41" s="94">
        <f ca="1">+ROUND(VLOOKUP(AQ$3,費率表彙總!$W$16:$X$116,2,FALSE)*$B41*$A$2,0)*AS$1</f>
        <v>523</v>
      </c>
      <c r="AS41" s="94">
        <f t="shared" ca="1" si="20"/>
        <v>523</v>
      </c>
      <c r="AT41" s="94">
        <f ca="1">ROUND(VLOOKUP(AT$3,費率表彙總!$Y$15:$Z$65,2,FALSE)*$B41*$A$2,0)*AS$1</f>
        <v>304</v>
      </c>
      <c r="AU41" s="94">
        <f ca="1">IF(ISNA(AU$3),0,ROUND(INDEX(旅遊不便費率!$B$5:$AE$184,$A41,AU$3)*$A$3,0))</f>
        <v>0</v>
      </c>
      <c r="AV41" s="94">
        <f ca="1">IF(ISNA(AV$3),0,ROUND(INDEX(旅遊不便費率!$B$5:$AE$184,$A41,AV$3)*$A$3,0))</f>
        <v>0</v>
      </c>
      <c r="AW41" s="94">
        <f ca="1">IF(ISNA(AW$3),0,ROUND(INDEX(旅遊不便費率!$B$5:$AE$184,$A41,AW$3)*$A$3,0))</f>
        <v>0</v>
      </c>
      <c r="AX41" s="95">
        <f t="shared" ca="1" si="5"/>
        <v>827</v>
      </c>
      <c r="AY41" s="93">
        <f ca="1">ROUND(VLOOKUP(AY$3,費率表彙總!$W$16:$X$116,2,FALSE)*$B41*$A$2,0)*BA$1</f>
        <v>995</v>
      </c>
      <c r="AZ41" s="94">
        <f ca="1">+ROUND(VLOOKUP(AY$3,費率表彙總!$W$16:$X$116,2,FALSE)*$B41*$A$2,0)*BA$1</f>
        <v>995</v>
      </c>
      <c r="BA41" s="94">
        <f t="shared" ca="1" si="21"/>
        <v>995</v>
      </c>
      <c r="BB41" s="94">
        <f ca="1">ROUND(VLOOKUP(BB$3,費率表彙總!$Y$15:$Z$65,2,FALSE)*$B41*$A$2,0)*BA$1</f>
        <v>0</v>
      </c>
      <c r="BC41" s="94">
        <f ca="1">IF(ISNA(BC$3),0,ROUND(INDEX(旅遊不便費率!$B$5:$AE$184,$A41,BC$3)*$A$3,0))</f>
        <v>0</v>
      </c>
      <c r="BD41" s="94">
        <f ca="1">IF(ISNA(BD$3),0,ROUND(INDEX(旅遊不便費率!$B$5:$AE$184,$A41,BD$3)*$A$3,0))</f>
        <v>0</v>
      </c>
      <c r="BE41" s="94">
        <f ca="1">IF(ISNA(BE$3),0,ROUND(INDEX(旅遊不便費率!$B$5:$AE$184,$A41,BE$3)*$A$3,0))</f>
        <v>0</v>
      </c>
      <c r="BF41" s="95">
        <f t="shared" ca="1" si="6"/>
        <v>995</v>
      </c>
      <c r="BG41" s="93">
        <f ca="1">ROUND(VLOOKUP(BG$3,費率表彙總!$W$16:$X$116,2,FALSE)*$B41*$A$2,0)*BI$1</f>
        <v>995</v>
      </c>
      <c r="BH41" s="94">
        <f ca="1">+ROUND(VLOOKUP(BG$3,費率表彙總!$W$16:$X$116,2,FALSE)*$B41*$A$2,0)*BI$1</f>
        <v>995</v>
      </c>
      <c r="BI41" s="94">
        <f t="shared" ca="1" si="22"/>
        <v>995</v>
      </c>
      <c r="BJ41" s="94">
        <f ca="1">ROUND(VLOOKUP(BJ$3,費率表彙總!$Y$15:$Z$65,2,FALSE)*$B41*$A$2,0)*BI$1</f>
        <v>0</v>
      </c>
      <c r="BK41" s="94">
        <f ca="1">IF(ISNA(BK$3),0,ROUND(INDEX(旅遊不便費率!$B$5:$AE$184,$A41,BK$3)*$A$3,0))</f>
        <v>0</v>
      </c>
      <c r="BL41" s="94">
        <f ca="1">IF(ISNA(BL$3),0,ROUND(INDEX(旅遊不便費率!$B$5:$AE$184,$A41,BL$3)*$A$3,0))</f>
        <v>0</v>
      </c>
      <c r="BM41" s="94">
        <f ca="1">IF(ISNA(BM$3),0,ROUND(INDEX(旅遊不便費率!$B$5:$AE$184,$A41,BM$3)*$A$3,0))</f>
        <v>0</v>
      </c>
      <c r="BN41" s="95">
        <f t="shared" ca="1" si="7"/>
        <v>995</v>
      </c>
      <c r="BO41" s="93">
        <f ca="1">ROUND(VLOOKUP(BO$3,費率表彙總!$W$16:$X$116,2,FALSE)*$B41*$A$2,0)*BQ$1</f>
        <v>995</v>
      </c>
      <c r="BP41" s="94">
        <f ca="1">+ROUND(VLOOKUP(BO$3,費率表彙總!$W$16:$X$116,2,FALSE)*$B41*$A$2,0)*BQ$1</f>
        <v>995</v>
      </c>
      <c r="BQ41" s="94">
        <f t="shared" ca="1" si="23"/>
        <v>995</v>
      </c>
      <c r="BR41" s="94">
        <f ca="1">ROUND(VLOOKUP(BR$3,費率表彙總!$Y$15:$Z$65,2,FALSE)*$B41*$A$2,0)*BQ$1</f>
        <v>0</v>
      </c>
      <c r="BS41" s="94">
        <f ca="1">IF(ISNA(BS$3),0,ROUND(INDEX(旅遊不便費率!$B$5:$AE$184,$A41,BS$3)*$A$3,0))</f>
        <v>0</v>
      </c>
      <c r="BT41" s="94">
        <f ca="1">IF(ISNA(BT$3),0,ROUND(INDEX(旅遊不便費率!$B$5:$AE$184,$A41,BT$3)*$A$3,0))</f>
        <v>0</v>
      </c>
      <c r="BU41" s="94">
        <f ca="1">IF(ISNA(BU$3),0,ROUND(INDEX(旅遊不便費率!$B$5:$AE$184,$A41,BU$3)*$A$3,0))</f>
        <v>0</v>
      </c>
      <c r="BV41" s="95">
        <f t="shared" ca="1" si="8"/>
        <v>995</v>
      </c>
      <c r="BW41" s="93">
        <f ca="1">ROUND(VLOOKUP(BW$3,費率表彙總!$W$16:$X$116,2,FALSE)*$B41*$A$2,0)*BY$1</f>
        <v>995</v>
      </c>
      <c r="BX41" s="94">
        <f ca="1">+ROUND(VLOOKUP(BW$3,費率表彙總!$W$16:$X$116,2,FALSE)*$B41*$A$2,0)*BY$1</f>
        <v>995</v>
      </c>
      <c r="BY41" s="94">
        <f t="shared" ca="1" si="24"/>
        <v>995</v>
      </c>
      <c r="BZ41" s="94">
        <f ca="1">ROUND(VLOOKUP(BZ$3,費率表彙總!$Y$15:$Z$65,2,FALSE)*$B41*$A$2,0)*BY$1</f>
        <v>581</v>
      </c>
      <c r="CA41" s="94">
        <f ca="1">IF(ISNA(CA$3),0,ROUND(INDEX(旅遊不便費率!$B$5:$AE$184,$A41,CA$3)*$A$3,0))</f>
        <v>0</v>
      </c>
      <c r="CB41" s="94">
        <f ca="1">IF(ISNA(CB$3),0,ROUND(INDEX(旅遊不便費率!$B$5:$AE$184,$A41,CB$3)*$A$3,0))</f>
        <v>0</v>
      </c>
      <c r="CC41" s="94">
        <f ca="1">IF(ISNA(CC$3),0,ROUND(INDEX(旅遊不便費率!$B$5:$AE$184,$A41,CC$3)*$A$3,0))</f>
        <v>0</v>
      </c>
      <c r="CD41" s="95">
        <f t="shared" ca="1" si="9"/>
        <v>1576</v>
      </c>
      <c r="CE41" s="93">
        <f ca="1">ROUND(VLOOKUP(CE$3,費率表彙總!$W$16:$X$116,2,FALSE)*$B41*$A$2,0)*CG$1</f>
        <v>1990</v>
      </c>
      <c r="CF41" s="94">
        <f ca="1">+ROUND(VLOOKUP(CE$3,費率表彙總!$W$16:$X$116,2,FALSE)*$B41*$A$2,0)*CG$1</f>
        <v>1990</v>
      </c>
      <c r="CG41" s="94">
        <f t="shared" ca="1" si="25"/>
        <v>1990</v>
      </c>
      <c r="CH41" s="94">
        <f ca="1">ROUND(VLOOKUP(CH$3,費率表彙總!$Y$15:$Z$65,2,FALSE)*$B41*$A$2,0)*CG$1</f>
        <v>1162</v>
      </c>
      <c r="CI41" s="94">
        <f ca="1">IF(ISNA(CI$3),0,ROUND(INDEX(旅遊不便費率!$B$5:$AE$184,$A41,CI$3)*$A$3,0))</f>
        <v>0</v>
      </c>
      <c r="CJ41" s="94">
        <f ca="1">IF(ISNA(CJ$3),0,ROUND(INDEX(旅遊不便費率!$B$5:$AE$184,$A41,CJ$3)*$A$3,0))</f>
        <v>0</v>
      </c>
      <c r="CK41" s="94">
        <f ca="1">IF(ISNA(CK$3),0,ROUND(INDEX(旅遊不便費率!$B$5:$AE$184,$A41,CK$3)*$A$3,0))</f>
        <v>0</v>
      </c>
      <c r="CL41" s="95">
        <f t="shared" ca="1" si="10"/>
        <v>3152</v>
      </c>
      <c r="CM41" s="93">
        <f ca="1">ROUND(VLOOKUP(CM$3,費率表彙總!$W$16:$X$116,2,FALSE)*$B41*$A$2,0)*CO$1</f>
        <v>1046</v>
      </c>
      <c r="CN41" s="94">
        <f ca="1">+ROUND(VLOOKUP(CM$3,費率表彙總!$W$16:$X$116,2,FALSE)*$B41*$A$2,0)*CO$1</f>
        <v>1046</v>
      </c>
      <c r="CO41" s="94">
        <f t="shared" ca="1" si="26"/>
        <v>1046</v>
      </c>
      <c r="CP41" s="94">
        <f ca="1">ROUND(VLOOKUP(CP$3,費率表彙總!$Y$15:$Z$65,2,FALSE)*$B41*$A$2,0)*CO$1</f>
        <v>608</v>
      </c>
      <c r="CQ41" s="94">
        <f ca="1">IF(ISNA(CQ$3),0,ROUND(INDEX(旅遊不便費率!$B$5:$AE$184,$A41,CQ$3)*$A$3,0))</f>
        <v>0</v>
      </c>
      <c r="CR41" s="94">
        <f ca="1">IF(ISNA(CR$3),0,ROUND(INDEX(旅遊不便費率!$B$5:$AE$184,$A41,CR$3)*$A$3,0))</f>
        <v>0</v>
      </c>
      <c r="CS41" s="94">
        <f ca="1">IF(ISNA(CS$3),0,ROUND(INDEX(旅遊不便費率!$B$5:$AE$184,$A41,CS$3)*$A$3,0))</f>
        <v>0</v>
      </c>
      <c r="CT41" s="95">
        <f t="shared" ca="1" si="11"/>
        <v>1654</v>
      </c>
      <c r="CU41" s="93">
        <f ca="1">ROUND(VLOOKUP(CU$3,費率表彙總!$W$16:$X$116,2,FALSE)*$B41*$A$2,0)*CW$1</f>
        <v>1046</v>
      </c>
      <c r="CV41" s="94">
        <f ca="1">+ROUND(VLOOKUP(CU$3,費率表彙總!$W$16:$X$116,2,FALSE)*$B41*$A$2,0)*CW$1</f>
        <v>1046</v>
      </c>
      <c r="CW41" s="94">
        <f t="shared" ca="1" si="27"/>
        <v>1046</v>
      </c>
      <c r="CX41" s="94">
        <f ca="1">ROUND(VLOOKUP(CX$3,費率表彙總!$Y$15:$Z$65,2,FALSE)*$B41*$A$2,0)*CW$1</f>
        <v>608</v>
      </c>
      <c r="CY41" s="94">
        <f ca="1">IF(ISNA(CY$3),0,ROUND(INDEX(旅遊不便費率!$B$5:$AE$184,$A41,CY$3)*$A$3,0))</f>
        <v>0</v>
      </c>
      <c r="CZ41" s="94">
        <f ca="1">IF(ISNA(CZ$3),0,ROUND(INDEX(旅遊不便費率!$B$5:$AE$184,$A41,CZ$3)*$A$3,0))</f>
        <v>0</v>
      </c>
      <c r="DA41" s="94">
        <f ca="1">IF(ISNA(DA$3),0,ROUND(INDEX(旅遊不便費率!$B$5:$AE$184,$A41,DA$3)*$A$3,0))</f>
        <v>0</v>
      </c>
      <c r="DB41" s="95">
        <f t="shared" ca="1" si="12"/>
        <v>1654</v>
      </c>
      <c r="DC41" s="93">
        <f ca="1">ROUND(VLOOKUP(DC$3,費率表彙總!$W$16:$X$116,2,FALSE)*$B41*$A$2,0)*DE$1</f>
        <v>1046</v>
      </c>
      <c r="DD41" s="94">
        <f ca="1">+ROUND(VLOOKUP(DC$3,費率表彙總!$W$16:$X$116,2,FALSE)*$B41*$A$2,0)*DE$1</f>
        <v>1046</v>
      </c>
      <c r="DE41" s="94">
        <f t="shared" ca="1" si="28"/>
        <v>1046</v>
      </c>
      <c r="DF41" s="94">
        <f ca="1">ROUND(VLOOKUP(DF$3,費率表彙總!$Y$15:$Z$65,2,FALSE)*$B41*$A$2,0)*DE$1</f>
        <v>608</v>
      </c>
      <c r="DG41" s="94">
        <f ca="1">IF(ISNA(DG$3),0,ROUND(INDEX(旅遊不便費率!$B$5:$AE$184,$A41,DG$3)*$A$3,0))</f>
        <v>0</v>
      </c>
      <c r="DH41" s="94">
        <f ca="1">IF(ISNA(DH$3),0,ROUND(INDEX(旅遊不便費率!$B$5:$AE$184,$A41,DH$3)*$A$3,0))</f>
        <v>0</v>
      </c>
      <c r="DI41" s="94">
        <f ca="1">IF(ISNA(DI$3),0,ROUND(INDEX(旅遊不便費率!$B$5:$AE$184,$A41,DI$3)*$A$3,0))</f>
        <v>0</v>
      </c>
      <c r="DJ41" s="95">
        <f t="shared" ca="1" si="13"/>
        <v>1654</v>
      </c>
      <c r="DK41" s="93">
        <f ca="1">ROUND(VLOOKUP(DK$3,費率表彙總!$W$16:$X$116,2,FALSE)*$B41*$A$2,0)*DM$1</f>
        <v>1990</v>
      </c>
      <c r="DL41" s="94">
        <f ca="1">+ROUND(VLOOKUP(DK$3,費率表彙總!$W$16:$X$116,2,FALSE)*$B41*$A$2,0)*DM$1</f>
        <v>1990</v>
      </c>
      <c r="DM41" s="94">
        <f t="shared" ca="1" si="29"/>
        <v>1990</v>
      </c>
      <c r="DN41" s="94">
        <f ca="1">ROUND(VLOOKUP(DN$3,費率表彙總!$Y$15:$Z$65,2,FALSE)*$B41*$A$2,0)*DM$1</f>
        <v>1162</v>
      </c>
      <c r="DO41" s="94">
        <f ca="1">IF(ISNA(DO$3),0,ROUND(INDEX(旅遊不便費率!$B$5:$AE$184,$A41,DO$3)*$A$3,0))</f>
        <v>0</v>
      </c>
      <c r="DP41" s="94">
        <f ca="1">IF(ISNA(DP$3),0,ROUND(INDEX(旅遊不便費率!$B$5:$AE$184,$A41,DP$3)*$A$3,0))</f>
        <v>0</v>
      </c>
      <c r="DQ41" s="94">
        <f ca="1">IF(ISNA(DQ$3),0,ROUND(INDEX(旅遊不便費率!$B$5:$AE$184,$A41,DQ$3)*$A$3,0))</f>
        <v>0</v>
      </c>
      <c r="DR41" s="95">
        <f t="shared" ca="1" si="14"/>
        <v>3152</v>
      </c>
    </row>
    <row r="42" spans="1:122">
      <c r="A42" s="83">
        <f>+旅綜險簡易版費率表!A49</f>
        <v>80</v>
      </c>
      <c r="B42" s="104">
        <f>VLOOKUP(A42,費率表彙總!$A$4:$B$183,2,FALSE)</f>
        <v>0.68400000000000005</v>
      </c>
      <c r="C42" s="93">
        <f ca="1">ROUND(VLOOKUP(C$3,費率表彙總!$W$16:$X$116,2,FALSE)*$B42*$A$2,0)*E$1</f>
        <v>1122</v>
      </c>
      <c r="D42" s="94">
        <f ca="1">+ROUND(VLOOKUP(C$3,費率表彙總!$W$16:$X$116,2,FALSE)*$B42*$A$2,0)*E$1</f>
        <v>1122</v>
      </c>
      <c r="E42" s="94">
        <f t="shared" ca="1" si="15"/>
        <v>1122</v>
      </c>
      <c r="F42" s="94">
        <f ca="1">ROUND(VLOOKUP(F$3,費率表彙總!$Y$15:$Z$65,2,FALSE)*$B42*$A$2,0)*E$1</f>
        <v>652</v>
      </c>
      <c r="G42" s="94">
        <f ca="1">IF(ISNA(G$3),0,ROUND(INDEX(旅遊不便費率!$B$5:$AE$184,$A42,G$3)*$A$3,0))</f>
        <v>0</v>
      </c>
      <c r="H42" s="94">
        <f ca="1">IF(ISNA(H$3),0,ROUND(INDEX(旅遊不便費率!$B$5:$AE$184,$A42,H$3)*$A$3,0))</f>
        <v>0</v>
      </c>
      <c r="I42" s="94">
        <f ca="1">IF(ISNA(I$3),0,ROUND(INDEX(旅遊不便費率!$B$5:$AE$184,$A42,I$3)*$A$3,0))</f>
        <v>0</v>
      </c>
      <c r="J42" s="95">
        <f t="shared" ca="1" si="0"/>
        <v>1774</v>
      </c>
      <c r="K42" s="93">
        <f ca="1">ROUND(VLOOKUP(K$3,費率表彙總!$W$16:$X$116,2,FALSE)*$B42*$A$2,0)*M$1</f>
        <v>1122</v>
      </c>
      <c r="L42" s="94">
        <f ca="1">+ROUND(VLOOKUP(K$3,費率表彙總!$W$16:$X$116,2,FALSE)*$B42*$A$2,0)*M$1</f>
        <v>1122</v>
      </c>
      <c r="M42" s="94">
        <f t="shared" ca="1" si="16"/>
        <v>1122</v>
      </c>
      <c r="N42" s="94">
        <f ca="1">ROUND(VLOOKUP(N$3,費率表彙總!$Y$15:$Z$65,2,FALSE)*$B42*$A$2,0)*M$1</f>
        <v>0</v>
      </c>
      <c r="O42" s="94">
        <f ca="1">IF(ISNA(O$3),0,ROUND(INDEX(旅遊不便費率!$B$5:$AE$184,$A42,O$3)*$A$3,0))</f>
        <v>0</v>
      </c>
      <c r="P42" s="94">
        <f ca="1">IF(ISNA(P$3),0,ROUND(INDEX(旅遊不便費率!$B$5:$AE$184,$A42,P$3)*$A$3,0))</f>
        <v>0</v>
      </c>
      <c r="Q42" s="94">
        <f ca="1">IF(ISNA(Q$3),0,ROUND(INDEX(旅遊不便費率!$B$5:$AE$184,$A42,Q$3)*$A$3,0))</f>
        <v>0</v>
      </c>
      <c r="R42" s="95">
        <f t="shared" ca="1" si="1"/>
        <v>1122</v>
      </c>
      <c r="S42" s="93">
        <f ca="1">ROUND(VLOOKUP(S$3,費率表彙總!$W$16:$X$116,2,FALSE)*$B42*$A$2,0)*U$1</f>
        <v>2132</v>
      </c>
      <c r="T42" s="94">
        <f ca="1">+ROUND(VLOOKUP(S$3,費率表彙總!$W$16:$X$116,2,FALSE)*$B42*$A$2,0)*U$1</f>
        <v>2132</v>
      </c>
      <c r="U42" s="94">
        <f t="shared" ca="1" si="17"/>
        <v>2132</v>
      </c>
      <c r="V42" s="94">
        <f ca="1">ROUND(VLOOKUP(V$3,費率表彙總!$Y$15:$Z$65,2,FALSE)*$B42*$A$2,0)*U$1</f>
        <v>1246</v>
      </c>
      <c r="W42" s="94">
        <f ca="1">IF(ISNA(W$3),0,ROUND(INDEX(旅遊不便費率!$B$5:$AE$184,$A42,W$3)*$A$3,0))</f>
        <v>0</v>
      </c>
      <c r="X42" s="94">
        <f ca="1">IF(ISNA(X$3),0,ROUND(INDEX(旅遊不便費率!$B$5:$AE$184,$A42,X$3)*$A$3,0))</f>
        <v>0</v>
      </c>
      <c r="Y42" s="94">
        <f ca="1">IF(ISNA(Y$3),0,ROUND(INDEX(旅遊不便費率!$B$5:$AE$184,$A42,Y$3)*$A$3,0))</f>
        <v>0</v>
      </c>
      <c r="Z42" s="95">
        <f t="shared" ca="1" si="2"/>
        <v>3378</v>
      </c>
      <c r="AA42" s="93">
        <f ca="1">ROUND(VLOOKUP(AA$3,費率表彙總!$W$16:$X$116,2,FALSE)*$B42*$A$2,0)*AC$1</f>
        <v>2132</v>
      </c>
      <c r="AB42" s="94">
        <f ca="1">+ROUND(VLOOKUP(AA$3,費率表彙總!$W$16:$X$116,2,FALSE)*$B42*$A$2,0)*AC$1</f>
        <v>2132</v>
      </c>
      <c r="AC42" s="94">
        <f t="shared" ca="1" si="18"/>
        <v>2132</v>
      </c>
      <c r="AD42" s="94">
        <f ca="1">ROUND(VLOOKUP(AD$3,費率表彙總!$Y$15:$Z$65,2,FALSE)*$B42*$A$2,0)*AC$1</f>
        <v>652</v>
      </c>
      <c r="AE42" s="94">
        <f ca="1">IF(ISNA(AE$3),0,ROUND(INDEX(旅遊不便費率!$B$5:$AE$184,$A42,AE$3)*$A$3,0))</f>
        <v>0</v>
      </c>
      <c r="AF42" s="94">
        <f ca="1">IF(ISNA(AF$3),0,ROUND(INDEX(旅遊不便費率!$B$5:$AE$184,$A42,AF$3)*$A$3,0))</f>
        <v>0</v>
      </c>
      <c r="AG42" s="94">
        <f ca="1">IF(ISNA(AG$3),0,ROUND(INDEX(旅遊不便費率!$B$5:$AE$184,$A42,AG$3)*$A$3,0))</f>
        <v>0</v>
      </c>
      <c r="AH42" s="95">
        <f t="shared" ca="1" si="3"/>
        <v>2784</v>
      </c>
      <c r="AI42" s="93">
        <f ca="1">ROUND(VLOOKUP(AI$3,費率表彙總!$W$16:$X$116,2,FALSE)*$B42*$A$2,0)*AK$1</f>
        <v>2132</v>
      </c>
      <c r="AJ42" s="94">
        <f ca="1">+ROUND(VLOOKUP(AI$3,費率表彙總!$W$16:$X$116,2,FALSE)*$B42*$A$2,0)*AK$1</f>
        <v>2132</v>
      </c>
      <c r="AK42" s="94">
        <f t="shared" ca="1" si="19"/>
        <v>2132</v>
      </c>
      <c r="AL42" s="94">
        <f ca="1">ROUND(VLOOKUP(AL$3,費率表彙總!$Y$15:$Z$65,2,FALSE)*$B42*$A$2,0)*AK$1</f>
        <v>0</v>
      </c>
      <c r="AM42" s="94">
        <f ca="1">IF(ISNA(AM$3),0,ROUND(INDEX(旅遊不便費率!$B$5:$AE$184,$A42,AM$3)*$A$3,0))</f>
        <v>0</v>
      </c>
      <c r="AN42" s="94">
        <f ca="1">IF(ISNA(AN$3),0,ROUND(INDEX(旅遊不便費率!$B$5:$AE$184,$A42,AN$3)*$A$3,0))</f>
        <v>0</v>
      </c>
      <c r="AO42" s="94">
        <f ca="1">IF(ISNA(AO$3),0,ROUND(INDEX(旅遊不便費率!$B$5:$AE$184,$A42,AO$3)*$A$3,0))</f>
        <v>0</v>
      </c>
      <c r="AP42" s="95">
        <f t="shared" ca="1" si="4"/>
        <v>2132</v>
      </c>
      <c r="AQ42" s="93">
        <f ca="1">ROUND(VLOOKUP(AQ$3,費率表彙總!$W$16:$X$116,2,FALSE)*$B42*$A$2,0)*AS$1</f>
        <v>561</v>
      </c>
      <c r="AR42" s="94">
        <f ca="1">+ROUND(VLOOKUP(AQ$3,費率表彙總!$W$16:$X$116,2,FALSE)*$B42*$A$2,0)*AS$1</f>
        <v>561</v>
      </c>
      <c r="AS42" s="94">
        <f t="shared" ca="1" si="20"/>
        <v>561</v>
      </c>
      <c r="AT42" s="94">
        <f ca="1">ROUND(VLOOKUP(AT$3,費率表彙總!$Y$15:$Z$65,2,FALSE)*$B42*$A$2,0)*AS$1</f>
        <v>326</v>
      </c>
      <c r="AU42" s="94">
        <f ca="1">IF(ISNA(AU$3),0,ROUND(INDEX(旅遊不便費率!$B$5:$AE$184,$A42,AU$3)*$A$3,0))</f>
        <v>0</v>
      </c>
      <c r="AV42" s="94">
        <f ca="1">IF(ISNA(AV$3),0,ROUND(INDEX(旅遊不便費率!$B$5:$AE$184,$A42,AV$3)*$A$3,0))</f>
        <v>0</v>
      </c>
      <c r="AW42" s="94">
        <f ca="1">IF(ISNA(AW$3),0,ROUND(INDEX(旅遊不便費率!$B$5:$AE$184,$A42,AW$3)*$A$3,0))</f>
        <v>0</v>
      </c>
      <c r="AX42" s="95">
        <f t="shared" ca="1" si="5"/>
        <v>887</v>
      </c>
      <c r="AY42" s="93">
        <f ca="1">ROUND(VLOOKUP(AY$3,費率表彙總!$W$16:$X$116,2,FALSE)*$B42*$A$2,0)*BA$1</f>
        <v>1066</v>
      </c>
      <c r="AZ42" s="94">
        <f ca="1">+ROUND(VLOOKUP(AY$3,費率表彙總!$W$16:$X$116,2,FALSE)*$B42*$A$2,0)*BA$1</f>
        <v>1066</v>
      </c>
      <c r="BA42" s="94">
        <f t="shared" ca="1" si="21"/>
        <v>1066</v>
      </c>
      <c r="BB42" s="94">
        <f ca="1">ROUND(VLOOKUP(BB$3,費率表彙總!$Y$15:$Z$65,2,FALSE)*$B42*$A$2,0)*BA$1</f>
        <v>0</v>
      </c>
      <c r="BC42" s="94">
        <f ca="1">IF(ISNA(BC$3),0,ROUND(INDEX(旅遊不便費率!$B$5:$AE$184,$A42,BC$3)*$A$3,0))</f>
        <v>0</v>
      </c>
      <c r="BD42" s="94">
        <f ca="1">IF(ISNA(BD$3),0,ROUND(INDEX(旅遊不便費率!$B$5:$AE$184,$A42,BD$3)*$A$3,0))</f>
        <v>0</v>
      </c>
      <c r="BE42" s="94">
        <f ca="1">IF(ISNA(BE$3),0,ROUND(INDEX(旅遊不便費率!$B$5:$AE$184,$A42,BE$3)*$A$3,0))</f>
        <v>0</v>
      </c>
      <c r="BF42" s="95">
        <f t="shared" ca="1" si="6"/>
        <v>1066</v>
      </c>
      <c r="BG42" s="93">
        <f ca="1">ROUND(VLOOKUP(BG$3,費率表彙總!$W$16:$X$116,2,FALSE)*$B42*$A$2,0)*BI$1</f>
        <v>1066</v>
      </c>
      <c r="BH42" s="94">
        <f ca="1">+ROUND(VLOOKUP(BG$3,費率表彙總!$W$16:$X$116,2,FALSE)*$B42*$A$2,0)*BI$1</f>
        <v>1066</v>
      </c>
      <c r="BI42" s="94">
        <f t="shared" ca="1" si="22"/>
        <v>1066</v>
      </c>
      <c r="BJ42" s="94">
        <f ca="1">ROUND(VLOOKUP(BJ$3,費率表彙總!$Y$15:$Z$65,2,FALSE)*$B42*$A$2,0)*BI$1</f>
        <v>0</v>
      </c>
      <c r="BK42" s="94">
        <f ca="1">IF(ISNA(BK$3),0,ROUND(INDEX(旅遊不便費率!$B$5:$AE$184,$A42,BK$3)*$A$3,0))</f>
        <v>0</v>
      </c>
      <c r="BL42" s="94">
        <f ca="1">IF(ISNA(BL$3),0,ROUND(INDEX(旅遊不便費率!$B$5:$AE$184,$A42,BL$3)*$A$3,0))</f>
        <v>0</v>
      </c>
      <c r="BM42" s="94">
        <f ca="1">IF(ISNA(BM$3),0,ROUND(INDEX(旅遊不便費率!$B$5:$AE$184,$A42,BM$3)*$A$3,0))</f>
        <v>0</v>
      </c>
      <c r="BN42" s="95">
        <f t="shared" ca="1" si="7"/>
        <v>1066</v>
      </c>
      <c r="BO42" s="93">
        <f ca="1">ROUND(VLOOKUP(BO$3,費率表彙總!$W$16:$X$116,2,FALSE)*$B42*$A$2,0)*BQ$1</f>
        <v>1066</v>
      </c>
      <c r="BP42" s="94">
        <f ca="1">+ROUND(VLOOKUP(BO$3,費率表彙總!$W$16:$X$116,2,FALSE)*$B42*$A$2,0)*BQ$1</f>
        <v>1066</v>
      </c>
      <c r="BQ42" s="94">
        <f t="shared" ca="1" si="23"/>
        <v>1066</v>
      </c>
      <c r="BR42" s="94">
        <f ca="1">ROUND(VLOOKUP(BR$3,費率表彙總!$Y$15:$Z$65,2,FALSE)*$B42*$A$2,0)*BQ$1</f>
        <v>0</v>
      </c>
      <c r="BS42" s="94">
        <f ca="1">IF(ISNA(BS$3),0,ROUND(INDEX(旅遊不便費率!$B$5:$AE$184,$A42,BS$3)*$A$3,0))</f>
        <v>0</v>
      </c>
      <c r="BT42" s="94">
        <f ca="1">IF(ISNA(BT$3),0,ROUND(INDEX(旅遊不便費率!$B$5:$AE$184,$A42,BT$3)*$A$3,0))</f>
        <v>0</v>
      </c>
      <c r="BU42" s="94">
        <f ca="1">IF(ISNA(BU$3),0,ROUND(INDEX(旅遊不便費率!$B$5:$AE$184,$A42,BU$3)*$A$3,0))</f>
        <v>0</v>
      </c>
      <c r="BV42" s="95">
        <f t="shared" ca="1" si="8"/>
        <v>1066</v>
      </c>
      <c r="BW42" s="93">
        <f ca="1">ROUND(VLOOKUP(BW$3,費率表彙總!$W$16:$X$116,2,FALSE)*$B42*$A$2,0)*BY$1</f>
        <v>1066</v>
      </c>
      <c r="BX42" s="94">
        <f ca="1">+ROUND(VLOOKUP(BW$3,費率表彙總!$W$16:$X$116,2,FALSE)*$B42*$A$2,0)*BY$1</f>
        <v>1066</v>
      </c>
      <c r="BY42" s="94">
        <f t="shared" ca="1" si="24"/>
        <v>1066</v>
      </c>
      <c r="BZ42" s="94">
        <f ca="1">ROUND(VLOOKUP(BZ$3,費率表彙總!$Y$15:$Z$65,2,FALSE)*$B42*$A$2,0)*BY$1</f>
        <v>623</v>
      </c>
      <c r="CA42" s="94">
        <f ca="1">IF(ISNA(CA$3),0,ROUND(INDEX(旅遊不便費率!$B$5:$AE$184,$A42,CA$3)*$A$3,0))</f>
        <v>0</v>
      </c>
      <c r="CB42" s="94">
        <f ca="1">IF(ISNA(CB$3),0,ROUND(INDEX(旅遊不便費率!$B$5:$AE$184,$A42,CB$3)*$A$3,0))</f>
        <v>0</v>
      </c>
      <c r="CC42" s="94">
        <f ca="1">IF(ISNA(CC$3),0,ROUND(INDEX(旅遊不便費率!$B$5:$AE$184,$A42,CC$3)*$A$3,0))</f>
        <v>0</v>
      </c>
      <c r="CD42" s="95">
        <f t="shared" ca="1" si="9"/>
        <v>1689</v>
      </c>
      <c r="CE42" s="93">
        <f ca="1">ROUND(VLOOKUP(CE$3,費率表彙總!$W$16:$X$116,2,FALSE)*$B42*$A$2,0)*CG$1</f>
        <v>2132</v>
      </c>
      <c r="CF42" s="94">
        <f ca="1">+ROUND(VLOOKUP(CE$3,費率表彙總!$W$16:$X$116,2,FALSE)*$B42*$A$2,0)*CG$1</f>
        <v>2132</v>
      </c>
      <c r="CG42" s="94">
        <f t="shared" ca="1" si="25"/>
        <v>2132</v>
      </c>
      <c r="CH42" s="94">
        <f ca="1">ROUND(VLOOKUP(CH$3,費率表彙總!$Y$15:$Z$65,2,FALSE)*$B42*$A$2,0)*CG$1</f>
        <v>1246</v>
      </c>
      <c r="CI42" s="94">
        <f ca="1">IF(ISNA(CI$3),0,ROUND(INDEX(旅遊不便費率!$B$5:$AE$184,$A42,CI$3)*$A$3,0))</f>
        <v>0</v>
      </c>
      <c r="CJ42" s="94">
        <f ca="1">IF(ISNA(CJ$3),0,ROUND(INDEX(旅遊不便費率!$B$5:$AE$184,$A42,CJ$3)*$A$3,0))</f>
        <v>0</v>
      </c>
      <c r="CK42" s="94">
        <f ca="1">IF(ISNA(CK$3),0,ROUND(INDEX(旅遊不便費率!$B$5:$AE$184,$A42,CK$3)*$A$3,0))</f>
        <v>0</v>
      </c>
      <c r="CL42" s="95">
        <f t="shared" ca="1" si="10"/>
        <v>3378</v>
      </c>
      <c r="CM42" s="93">
        <f ca="1">ROUND(VLOOKUP(CM$3,費率表彙總!$W$16:$X$116,2,FALSE)*$B42*$A$2,0)*CO$1</f>
        <v>1122</v>
      </c>
      <c r="CN42" s="94">
        <f ca="1">+ROUND(VLOOKUP(CM$3,費率表彙總!$W$16:$X$116,2,FALSE)*$B42*$A$2,0)*CO$1</f>
        <v>1122</v>
      </c>
      <c r="CO42" s="94">
        <f t="shared" ca="1" si="26"/>
        <v>1122</v>
      </c>
      <c r="CP42" s="94">
        <f ca="1">ROUND(VLOOKUP(CP$3,費率表彙總!$Y$15:$Z$65,2,FALSE)*$B42*$A$2,0)*CO$1</f>
        <v>652</v>
      </c>
      <c r="CQ42" s="94">
        <f ca="1">IF(ISNA(CQ$3),0,ROUND(INDEX(旅遊不便費率!$B$5:$AE$184,$A42,CQ$3)*$A$3,0))</f>
        <v>0</v>
      </c>
      <c r="CR42" s="94">
        <f ca="1">IF(ISNA(CR$3),0,ROUND(INDEX(旅遊不便費率!$B$5:$AE$184,$A42,CR$3)*$A$3,0))</f>
        <v>0</v>
      </c>
      <c r="CS42" s="94">
        <f ca="1">IF(ISNA(CS$3),0,ROUND(INDEX(旅遊不便費率!$B$5:$AE$184,$A42,CS$3)*$A$3,0))</f>
        <v>0</v>
      </c>
      <c r="CT42" s="95">
        <f t="shared" ca="1" si="11"/>
        <v>1774</v>
      </c>
      <c r="CU42" s="93">
        <f ca="1">ROUND(VLOOKUP(CU$3,費率表彙總!$W$16:$X$116,2,FALSE)*$B42*$A$2,0)*CW$1</f>
        <v>1122</v>
      </c>
      <c r="CV42" s="94">
        <f ca="1">+ROUND(VLOOKUP(CU$3,費率表彙總!$W$16:$X$116,2,FALSE)*$B42*$A$2,0)*CW$1</f>
        <v>1122</v>
      </c>
      <c r="CW42" s="94">
        <f t="shared" ca="1" si="27"/>
        <v>1122</v>
      </c>
      <c r="CX42" s="94">
        <f ca="1">ROUND(VLOOKUP(CX$3,費率表彙總!$Y$15:$Z$65,2,FALSE)*$B42*$A$2,0)*CW$1</f>
        <v>652</v>
      </c>
      <c r="CY42" s="94">
        <f ca="1">IF(ISNA(CY$3),0,ROUND(INDEX(旅遊不便費率!$B$5:$AE$184,$A42,CY$3)*$A$3,0))</f>
        <v>0</v>
      </c>
      <c r="CZ42" s="94">
        <f ca="1">IF(ISNA(CZ$3),0,ROUND(INDEX(旅遊不便費率!$B$5:$AE$184,$A42,CZ$3)*$A$3,0))</f>
        <v>0</v>
      </c>
      <c r="DA42" s="94">
        <f ca="1">IF(ISNA(DA$3),0,ROUND(INDEX(旅遊不便費率!$B$5:$AE$184,$A42,DA$3)*$A$3,0))</f>
        <v>0</v>
      </c>
      <c r="DB42" s="95">
        <f t="shared" ca="1" si="12"/>
        <v>1774</v>
      </c>
      <c r="DC42" s="93">
        <f ca="1">ROUND(VLOOKUP(DC$3,費率表彙總!$W$16:$X$116,2,FALSE)*$B42*$A$2,0)*DE$1</f>
        <v>1122</v>
      </c>
      <c r="DD42" s="94">
        <f ca="1">+ROUND(VLOOKUP(DC$3,費率表彙總!$W$16:$X$116,2,FALSE)*$B42*$A$2,0)*DE$1</f>
        <v>1122</v>
      </c>
      <c r="DE42" s="94">
        <f t="shared" ca="1" si="28"/>
        <v>1122</v>
      </c>
      <c r="DF42" s="94">
        <f ca="1">ROUND(VLOOKUP(DF$3,費率表彙總!$Y$15:$Z$65,2,FALSE)*$B42*$A$2,0)*DE$1</f>
        <v>652</v>
      </c>
      <c r="DG42" s="94">
        <f ca="1">IF(ISNA(DG$3),0,ROUND(INDEX(旅遊不便費率!$B$5:$AE$184,$A42,DG$3)*$A$3,0))</f>
        <v>0</v>
      </c>
      <c r="DH42" s="94">
        <f ca="1">IF(ISNA(DH$3),0,ROUND(INDEX(旅遊不便費率!$B$5:$AE$184,$A42,DH$3)*$A$3,0))</f>
        <v>0</v>
      </c>
      <c r="DI42" s="94">
        <f ca="1">IF(ISNA(DI$3),0,ROUND(INDEX(旅遊不便費率!$B$5:$AE$184,$A42,DI$3)*$A$3,0))</f>
        <v>0</v>
      </c>
      <c r="DJ42" s="95">
        <f t="shared" ca="1" si="13"/>
        <v>1774</v>
      </c>
      <c r="DK42" s="93">
        <f ca="1">ROUND(VLOOKUP(DK$3,費率表彙總!$W$16:$X$116,2,FALSE)*$B42*$A$2,0)*DM$1</f>
        <v>2132</v>
      </c>
      <c r="DL42" s="94">
        <f ca="1">+ROUND(VLOOKUP(DK$3,費率表彙總!$W$16:$X$116,2,FALSE)*$B42*$A$2,0)*DM$1</f>
        <v>2132</v>
      </c>
      <c r="DM42" s="94">
        <f t="shared" ca="1" si="29"/>
        <v>2132</v>
      </c>
      <c r="DN42" s="94">
        <f ca="1">ROUND(VLOOKUP(DN$3,費率表彙總!$Y$15:$Z$65,2,FALSE)*$B42*$A$2,0)*DM$1</f>
        <v>1246</v>
      </c>
      <c r="DO42" s="94">
        <f ca="1">IF(ISNA(DO$3),0,ROUND(INDEX(旅遊不便費率!$B$5:$AE$184,$A42,DO$3)*$A$3,0))</f>
        <v>0</v>
      </c>
      <c r="DP42" s="94">
        <f ca="1">IF(ISNA(DP$3),0,ROUND(INDEX(旅遊不便費率!$B$5:$AE$184,$A42,DP$3)*$A$3,0))</f>
        <v>0</v>
      </c>
      <c r="DQ42" s="94">
        <f ca="1">IF(ISNA(DQ$3),0,ROUND(INDEX(旅遊不便費率!$B$5:$AE$184,$A42,DQ$3)*$A$3,0))</f>
        <v>0</v>
      </c>
      <c r="DR42" s="95">
        <f t="shared" ca="1" si="14"/>
        <v>3378</v>
      </c>
    </row>
    <row r="43" spans="1:122">
      <c r="A43" s="83">
        <f>+旅綜險簡易版費率表!A50</f>
        <v>90</v>
      </c>
      <c r="B43" s="104">
        <f>VLOOKUP(A43,費率表彙總!$A$4:$B$183,2,FALSE)</f>
        <v>0.73099999999999998</v>
      </c>
      <c r="C43" s="93">
        <f ca="1">ROUND(VLOOKUP(C$3,費率表彙總!$W$16:$X$116,2,FALSE)*$B43*$A$2,0)*E$1</f>
        <v>1198</v>
      </c>
      <c r="D43" s="94">
        <f ca="1">+ROUND(VLOOKUP(C$3,費率表彙總!$W$16:$X$116,2,FALSE)*$B43*$A$2,0)*E$1</f>
        <v>1198</v>
      </c>
      <c r="E43" s="94">
        <f t="shared" ca="1" si="15"/>
        <v>1198</v>
      </c>
      <c r="F43" s="94">
        <f ca="1">ROUND(VLOOKUP(F$3,費率表彙總!$Y$15:$Z$65,2,FALSE)*$B43*$A$2,0)*E$1</f>
        <v>696</v>
      </c>
      <c r="G43" s="94">
        <f ca="1">IF(ISNA(G$3),0,ROUND(INDEX(旅遊不便費率!$B$5:$AE$184,$A43,G$3)*$A$3,0))</f>
        <v>0</v>
      </c>
      <c r="H43" s="94">
        <f ca="1">IF(ISNA(H$3),0,ROUND(INDEX(旅遊不便費率!$B$5:$AE$184,$A43,H$3)*$A$3,0))</f>
        <v>0</v>
      </c>
      <c r="I43" s="94">
        <f ca="1">IF(ISNA(I$3),0,ROUND(INDEX(旅遊不便費率!$B$5:$AE$184,$A43,I$3)*$A$3,0))</f>
        <v>0</v>
      </c>
      <c r="J43" s="95">
        <f t="shared" ca="1" si="0"/>
        <v>1894</v>
      </c>
      <c r="K43" s="93">
        <f ca="1">ROUND(VLOOKUP(K$3,費率表彙總!$W$16:$X$116,2,FALSE)*$B43*$A$2,0)*M$1</f>
        <v>1198</v>
      </c>
      <c r="L43" s="94">
        <f ca="1">+ROUND(VLOOKUP(K$3,費率表彙總!$W$16:$X$116,2,FALSE)*$B43*$A$2,0)*M$1</f>
        <v>1198</v>
      </c>
      <c r="M43" s="94">
        <f t="shared" ca="1" si="16"/>
        <v>1198</v>
      </c>
      <c r="N43" s="94">
        <f ca="1">ROUND(VLOOKUP(N$3,費率表彙總!$Y$15:$Z$65,2,FALSE)*$B43*$A$2,0)*M$1</f>
        <v>0</v>
      </c>
      <c r="O43" s="94">
        <f ca="1">IF(ISNA(O$3),0,ROUND(INDEX(旅遊不便費率!$B$5:$AE$184,$A43,O$3)*$A$3,0))</f>
        <v>0</v>
      </c>
      <c r="P43" s="94">
        <f ca="1">IF(ISNA(P$3),0,ROUND(INDEX(旅遊不便費率!$B$5:$AE$184,$A43,P$3)*$A$3,0))</f>
        <v>0</v>
      </c>
      <c r="Q43" s="94">
        <f ca="1">IF(ISNA(Q$3),0,ROUND(INDEX(旅遊不便費率!$B$5:$AE$184,$A43,Q$3)*$A$3,0))</f>
        <v>0</v>
      </c>
      <c r="R43" s="95">
        <f t="shared" ca="1" si="1"/>
        <v>1198</v>
      </c>
      <c r="S43" s="93">
        <f ca="1">ROUND(VLOOKUP(S$3,費率表彙總!$W$16:$X$116,2,FALSE)*$B43*$A$2,0)*U$1</f>
        <v>2280</v>
      </c>
      <c r="T43" s="94">
        <f ca="1">+ROUND(VLOOKUP(S$3,費率表彙總!$W$16:$X$116,2,FALSE)*$B43*$A$2,0)*U$1</f>
        <v>2280</v>
      </c>
      <c r="U43" s="94">
        <f t="shared" ca="1" si="17"/>
        <v>2280</v>
      </c>
      <c r="V43" s="94">
        <f ca="1">ROUND(VLOOKUP(V$3,費率表彙總!$Y$15:$Z$65,2,FALSE)*$B43*$A$2,0)*U$1</f>
        <v>1332</v>
      </c>
      <c r="W43" s="94">
        <f ca="1">IF(ISNA(W$3),0,ROUND(INDEX(旅遊不便費率!$B$5:$AE$184,$A43,W$3)*$A$3,0))</f>
        <v>0</v>
      </c>
      <c r="X43" s="94">
        <f ca="1">IF(ISNA(X$3),0,ROUND(INDEX(旅遊不便費率!$B$5:$AE$184,$A43,X$3)*$A$3,0))</f>
        <v>0</v>
      </c>
      <c r="Y43" s="94">
        <f ca="1">IF(ISNA(Y$3),0,ROUND(INDEX(旅遊不便費率!$B$5:$AE$184,$A43,Y$3)*$A$3,0))</f>
        <v>0</v>
      </c>
      <c r="Z43" s="95">
        <f t="shared" ca="1" si="2"/>
        <v>3612</v>
      </c>
      <c r="AA43" s="93">
        <f ca="1">ROUND(VLOOKUP(AA$3,費率表彙總!$W$16:$X$116,2,FALSE)*$B43*$A$2,0)*AC$1</f>
        <v>2280</v>
      </c>
      <c r="AB43" s="94">
        <f ca="1">+ROUND(VLOOKUP(AA$3,費率表彙總!$W$16:$X$116,2,FALSE)*$B43*$A$2,0)*AC$1</f>
        <v>2280</v>
      </c>
      <c r="AC43" s="94">
        <f t="shared" ca="1" si="18"/>
        <v>2280</v>
      </c>
      <c r="AD43" s="94">
        <f ca="1">ROUND(VLOOKUP(AD$3,費率表彙總!$Y$15:$Z$65,2,FALSE)*$B43*$A$2,0)*AC$1</f>
        <v>696</v>
      </c>
      <c r="AE43" s="94">
        <f ca="1">IF(ISNA(AE$3),0,ROUND(INDEX(旅遊不便費率!$B$5:$AE$184,$A43,AE$3)*$A$3,0))</f>
        <v>0</v>
      </c>
      <c r="AF43" s="94">
        <f ca="1">IF(ISNA(AF$3),0,ROUND(INDEX(旅遊不便費率!$B$5:$AE$184,$A43,AF$3)*$A$3,0))</f>
        <v>0</v>
      </c>
      <c r="AG43" s="94">
        <f ca="1">IF(ISNA(AG$3),0,ROUND(INDEX(旅遊不便費率!$B$5:$AE$184,$A43,AG$3)*$A$3,0))</f>
        <v>0</v>
      </c>
      <c r="AH43" s="95">
        <f t="shared" ca="1" si="3"/>
        <v>2976</v>
      </c>
      <c r="AI43" s="93">
        <f ca="1">ROUND(VLOOKUP(AI$3,費率表彙總!$W$16:$X$116,2,FALSE)*$B43*$A$2,0)*AK$1</f>
        <v>2280</v>
      </c>
      <c r="AJ43" s="94">
        <f ca="1">+ROUND(VLOOKUP(AI$3,費率表彙總!$W$16:$X$116,2,FALSE)*$B43*$A$2,0)*AK$1</f>
        <v>2280</v>
      </c>
      <c r="AK43" s="94">
        <f t="shared" ca="1" si="19"/>
        <v>2280</v>
      </c>
      <c r="AL43" s="94">
        <f ca="1">ROUND(VLOOKUP(AL$3,費率表彙總!$Y$15:$Z$65,2,FALSE)*$B43*$A$2,0)*AK$1</f>
        <v>0</v>
      </c>
      <c r="AM43" s="94">
        <f ca="1">IF(ISNA(AM$3),0,ROUND(INDEX(旅遊不便費率!$B$5:$AE$184,$A43,AM$3)*$A$3,0))</f>
        <v>0</v>
      </c>
      <c r="AN43" s="94">
        <f ca="1">IF(ISNA(AN$3),0,ROUND(INDEX(旅遊不便費率!$B$5:$AE$184,$A43,AN$3)*$A$3,0))</f>
        <v>0</v>
      </c>
      <c r="AO43" s="94">
        <f ca="1">IF(ISNA(AO$3),0,ROUND(INDEX(旅遊不便費率!$B$5:$AE$184,$A43,AO$3)*$A$3,0))</f>
        <v>0</v>
      </c>
      <c r="AP43" s="95">
        <f t="shared" ca="1" si="4"/>
        <v>2280</v>
      </c>
      <c r="AQ43" s="93">
        <f ca="1">ROUND(VLOOKUP(AQ$3,費率表彙總!$W$16:$X$116,2,FALSE)*$B43*$A$2,0)*AS$1</f>
        <v>599</v>
      </c>
      <c r="AR43" s="94">
        <f ca="1">+ROUND(VLOOKUP(AQ$3,費率表彙總!$W$16:$X$116,2,FALSE)*$B43*$A$2,0)*AS$1</f>
        <v>599</v>
      </c>
      <c r="AS43" s="94">
        <f t="shared" ca="1" si="20"/>
        <v>599</v>
      </c>
      <c r="AT43" s="94">
        <f ca="1">ROUND(VLOOKUP(AT$3,費率表彙總!$Y$15:$Z$65,2,FALSE)*$B43*$A$2,0)*AS$1</f>
        <v>348</v>
      </c>
      <c r="AU43" s="94">
        <f ca="1">IF(ISNA(AU$3),0,ROUND(INDEX(旅遊不便費率!$B$5:$AE$184,$A43,AU$3)*$A$3,0))</f>
        <v>0</v>
      </c>
      <c r="AV43" s="94">
        <f ca="1">IF(ISNA(AV$3),0,ROUND(INDEX(旅遊不便費率!$B$5:$AE$184,$A43,AV$3)*$A$3,0))</f>
        <v>0</v>
      </c>
      <c r="AW43" s="94">
        <f ca="1">IF(ISNA(AW$3),0,ROUND(INDEX(旅遊不便費率!$B$5:$AE$184,$A43,AW$3)*$A$3,0))</f>
        <v>0</v>
      </c>
      <c r="AX43" s="95">
        <f t="shared" ca="1" si="5"/>
        <v>947</v>
      </c>
      <c r="AY43" s="93">
        <f ca="1">ROUND(VLOOKUP(AY$3,費率表彙總!$W$16:$X$116,2,FALSE)*$B43*$A$2,0)*BA$1</f>
        <v>1140</v>
      </c>
      <c r="AZ43" s="94">
        <f ca="1">+ROUND(VLOOKUP(AY$3,費率表彙總!$W$16:$X$116,2,FALSE)*$B43*$A$2,0)*BA$1</f>
        <v>1140</v>
      </c>
      <c r="BA43" s="94">
        <f t="shared" ca="1" si="21"/>
        <v>1140</v>
      </c>
      <c r="BB43" s="94">
        <f ca="1">ROUND(VLOOKUP(BB$3,費率表彙總!$Y$15:$Z$65,2,FALSE)*$B43*$A$2,0)*BA$1</f>
        <v>0</v>
      </c>
      <c r="BC43" s="94">
        <f ca="1">IF(ISNA(BC$3),0,ROUND(INDEX(旅遊不便費率!$B$5:$AE$184,$A43,BC$3)*$A$3,0))</f>
        <v>0</v>
      </c>
      <c r="BD43" s="94">
        <f ca="1">IF(ISNA(BD$3),0,ROUND(INDEX(旅遊不便費率!$B$5:$AE$184,$A43,BD$3)*$A$3,0))</f>
        <v>0</v>
      </c>
      <c r="BE43" s="94">
        <f ca="1">IF(ISNA(BE$3),0,ROUND(INDEX(旅遊不便費率!$B$5:$AE$184,$A43,BE$3)*$A$3,0))</f>
        <v>0</v>
      </c>
      <c r="BF43" s="95">
        <f t="shared" ca="1" si="6"/>
        <v>1140</v>
      </c>
      <c r="BG43" s="93">
        <f ca="1">ROUND(VLOOKUP(BG$3,費率表彙總!$W$16:$X$116,2,FALSE)*$B43*$A$2,0)*BI$1</f>
        <v>1140</v>
      </c>
      <c r="BH43" s="94">
        <f ca="1">+ROUND(VLOOKUP(BG$3,費率表彙總!$W$16:$X$116,2,FALSE)*$B43*$A$2,0)*BI$1</f>
        <v>1140</v>
      </c>
      <c r="BI43" s="94">
        <f t="shared" ca="1" si="22"/>
        <v>1140</v>
      </c>
      <c r="BJ43" s="94">
        <f ca="1">ROUND(VLOOKUP(BJ$3,費率表彙總!$Y$15:$Z$65,2,FALSE)*$B43*$A$2,0)*BI$1</f>
        <v>0</v>
      </c>
      <c r="BK43" s="94">
        <f ca="1">IF(ISNA(BK$3),0,ROUND(INDEX(旅遊不便費率!$B$5:$AE$184,$A43,BK$3)*$A$3,0))</f>
        <v>0</v>
      </c>
      <c r="BL43" s="94">
        <f ca="1">IF(ISNA(BL$3),0,ROUND(INDEX(旅遊不便費率!$B$5:$AE$184,$A43,BL$3)*$A$3,0))</f>
        <v>0</v>
      </c>
      <c r="BM43" s="94">
        <f ca="1">IF(ISNA(BM$3),0,ROUND(INDEX(旅遊不便費率!$B$5:$AE$184,$A43,BM$3)*$A$3,0))</f>
        <v>0</v>
      </c>
      <c r="BN43" s="95">
        <f t="shared" ca="1" si="7"/>
        <v>1140</v>
      </c>
      <c r="BO43" s="93">
        <f ca="1">ROUND(VLOOKUP(BO$3,費率表彙總!$W$16:$X$116,2,FALSE)*$B43*$A$2,0)*BQ$1</f>
        <v>1140</v>
      </c>
      <c r="BP43" s="94">
        <f ca="1">+ROUND(VLOOKUP(BO$3,費率表彙總!$W$16:$X$116,2,FALSE)*$B43*$A$2,0)*BQ$1</f>
        <v>1140</v>
      </c>
      <c r="BQ43" s="94">
        <f t="shared" ca="1" si="23"/>
        <v>1140</v>
      </c>
      <c r="BR43" s="94">
        <f ca="1">ROUND(VLOOKUP(BR$3,費率表彙總!$Y$15:$Z$65,2,FALSE)*$B43*$A$2,0)*BQ$1</f>
        <v>0</v>
      </c>
      <c r="BS43" s="94">
        <f ca="1">IF(ISNA(BS$3),0,ROUND(INDEX(旅遊不便費率!$B$5:$AE$184,$A43,BS$3)*$A$3,0))</f>
        <v>0</v>
      </c>
      <c r="BT43" s="94">
        <f ca="1">IF(ISNA(BT$3),0,ROUND(INDEX(旅遊不便費率!$B$5:$AE$184,$A43,BT$3)*$A$3,0))</f>
        <v>0</v>
      </c>
      <c r="BU43" s="94">
        <f ca="1">IF(ISNA(BU$3),0,ROUND(INDEX(旅遊不便費率!$B$5:$AE$184,$A43,BU$3)*$A$3,0))</f>
        <v>0</v>
      </c>
      <c r="BV43" s="95">
        <f t="shared" ca="1" si="8"/>
        <v>1140</v>
      </c>
      <c r="BW43" s="93">
        <f ca="1">ROUND(VLOOKUP(BW$3,費率表彙總!$W$16:$X$116,2,FALSE)*$B43*$A$2,0)*BY$1</f>
        <v>1140</v>
      </c>
      <c r="BX43" s="94">
        <f ca="1">+ROUND(VLOOKUP(BW$3,費率表彙總!$W$16:$X$116,2,FALSE)*$B43*$A$2,0)*BY$1</f>
        <v>1140</v>
      </c>
      <c r="BY43" s="94">
        <f t="shared" ca="1" si="24"/>
        <v>1140</v>
      </c>
      <c r="BZ43" s="94">
        <f ca="1">ROUND(VLOOKUP(BZ$3,費率表彙總!$Y$15:$Z$65,2,FALSE)*$B43*$A$2,0)*BY$1</f>
        <v>666</v>
      </c>
      <c r="CA43" s="94">
        <f ca="1">IF(ISNA(CA$3),0,ROUND(INDEX(旅遊不便費率!$B$5:$AE$184,$A43,CA$3)*$A$3,0))</f>
        <v>0</v>
      </c>
      <c r="CB43" s="94">
        <f ca="1">IF(ISNA(CB$3),0,ROUND(INDEX(旅遊不便費率!$B$5:$AE$184,$A43,CB$3)*$A$3,0))</f>
        <v>0</v>
      </c>
      <c r="CC43" s="94">
        <f ca="1">IF(ISNA(CC$3),0,ROUND(INDEX(旅遊不便費率!$B$5:$AE$184,$A43,CC$3)*$A$3,0))</f>
        <v>0</v>
      </c>
      <c r="CD43" s="95">
        <f t="shared" ca="1" si="9"/>
        <v>1806</v>
      </c>
      <c r="CE43" s="93">
        <f ca="1">ROUND(VLOOKUP(CE$3,費率表彙總!$W$16:$X$116,2,FALSE)*$B43*$A$2,0)*CG$1</f>
        <v>2280</v>
      </c>
      <c r="CF43" s="94">
        <f ca="1">+ROUND(VLOOKUP(CE$3,費率表彙總!$W$16:$X$116,2,FALSE)*$B43*$A$2,0)*CG$1</f>
        <v>2280</v>
      </c>
      <c r="CG43" s="94">
        <f t="shared" ca="1" si="25"/>
        <v>2280</v>
      </c>
      <c r="CH43" s="94">
        <f ca="1">ROUND(VLOOKUP(CH$3,費率表彙總!$Y$15:$Z$65,2,FALSE)*$B43*$A$2,0)*CG$1</f>
        <v>1332</v>
      </c>
      <c r="CI43" s="94">
        <f ca="1">IF(ISNA(CI$3),0,ROUND(INDEX(旅遊不便費率!$B$5:$AE$184,$A43,CI$3)*$A$3,0))</f>
        <v>0</v>
      </c>
      <c r="CJ43" s="94">
        <f ca="1">IF(ISNA(CJ$3),0,ROUND(INDEX(旅遊不便費率!$B$5:$AE$184,$A43,CJ$3)*$A$3,0))</f>
        <v>0</v>
      </c>
      <c r="CK43" s="94">
        <f ca="1">IF(ISNA(CK$3),0,ROUND(INDEX(旅遊不便費率!$B$5:$AE$184,$A43,CK$3)*$A$3,0))</f>
        <v>0</v>
      </c>
      <c r="CL43" s="95">
        <f t="shared" ca="1" si="10"/>
        <v>3612</v>
      </c>
      <c r="CM43" s="93">
        <f ca="1">ROUND(VLOOKUP(CM$3,費率表彙總!$W$16:$X$116,2,FALSE)*$B43*$A$2,0)*CO$1</f>
        <v>1198</v>
      </c>
      <c r="CN43" s="94">
        <f ca="1">+ROUND(VLOOKUP(CM$3,費率表彙總!$W$16:$X$116,2,FALSE)*$B43*$A$2,0)*CO$1</f>
        <v>1198</v>
      </c>
      <c r="CO43" s="94">
        <f t="shared" ca="1" si="26"/>
        <v>1198</v>
      </c>
      <c r="CP43" s="94">
        <f ca="1">ROUND(VLOOKUP(CP$3,費率表彙總!$Y$15:$Z$65,2,FALSE)*$B43*$A$2,0)*CO$1</f>
        <v>696</v>
      </c>
      <c r="CQ43" s="94">
        <f ca="1">IF(ISNA(CQ$3),0,ROUND(INDEX(旅遊不便費率!$B$5:$AE$184,$A43,CQ$3)*$A$3,0))</f>
        <v>0</v>
      </c>
      <c r="CR43" s="94">
        <f ca="1">IF(ISNA(CR$3),0,ROUND(INDEX(旅遊不便費率!$B$5:$AE$184,$A43,CR$3)*$A$3,0))</f>
        <v>0</v>
      </c>
      <c r="CS43" s="94">
        <f ca="1">IF(ISNA(CS$3),0,ROUND(INDEX(旅遊不便費率!$B$5:$AE$184,$A43,CS$3)*$A$3,0))</f>
        <v>0</v>
      </c>
      <c r="CT43" s="95">
        <f t="shared" ca="1" si="11"/>
        <v>1894</v>
      </c>
      <c r="CU43" s="93">
        <f ca="1">ROUND(VLOOKUP(CU$3,費率表彙總!$W$16:$X$116,2,FALSE)*$B43*$A$2,0)*CW$1</f>
        <v>1198</v>
      </c>
      <c r="CV43" s="94">
        <f ca="1">+ROUND(VLOOKUP(CU$3,費率表彙總!$W$16:$X$116,2,FALSE)*$B43*$A$2,0)*CW$1</f>
        <v>1198</v>
      </c>
      <c r="CW43" s="94">
        <f t="shared" ca="1" si="27"/>
        <v>1198</v>
      </c>
      <c r="CX43" s="94">
        <f ca="1">ROUND(VLOOKUP(CX$3,費率表彙總!$Y$15:$Z$65,2,FALSE)*$B43*$A$2,0)*CW$1</f>
        <v>696</v>
      </c>
      <c r="CY43" s="94">
        <f ca="1">IF(ISNA(CY$3),0,ROUND(INDEX(旅遊不便費率!$B$5:$AE$184,$A43,CY$3)*$A$3,0))</f>
        <v>0</v>
      </c>
      <c r="CZ43" s="94">
        <f ca="1">IF(ISNA(CZ$3),0,ROUND(INDEX(旅遊不便費率!$B$5:$AE$184,$A43,CZ$3)*$A$3,0))</f>
        <v>0</v>
      </c>
      <c r="DA43" s="94">
        <f ca="1">IF(ISNA(DA$3),0,ROUND(INDEX(旅遊不便費率!$B$5:$AE$184,$A43,DA$3)*$A$3,0))</f>
        <v>0</v>
      </c>
      <c r="DB43" s="95">
        <f t="shared" ca="1" si="12"/>
        <v>1894</v>
      </c>
      <c r="DC43" s="93">
        <f ca="1">ROUND(VLOOKUP(DC$3,費率表彙總!$W$16:$X$116,2,FALSE)*$B43*$A$2,0)*DE$1</f>
        <v>1198</v>
      </c>
      <c r="DD43" s="94">
        <f ca="1">+ROUND(VLOOKUP(DC$3,費率表彙總!$W$16:$X$116,2,FALSE)*$B43*$A$2,0)*DE$1</f>
        <v>1198</v>
      </c>
      <c r="DE43" s="94">
        <f t="shared" ca="1" si="28"/>
        <v>1198</v>
      </c>
      <c r="DF43" s="94">
        <f ca="1">ROUND(VLOOKUP(DF$3,費率表彙總!$Y$15:$Z$65,2,FALSE)*$B43*$A$2,0)*DE$1</f>
        <v>696</v>
      </c>
      <c r="DG43" s="94">
        <f ca="1">IF(ISNA(DG$3),0,ROUND(INDEX(旅遊不便費率!$B$5:$AE$184,$A43,DG$3)*$A$3,0))</f>
        <v>0</v>
      </c>
      <c r="DH43" s="94">
        <f ca="1">IF(ISNA(DH$3),0,ROUND(INDEX(旅遊不便費率!$B$5:$AE$184,$A43,DH$3)*$A$3,0))</f>
        <v>0</v>
      </c>
      <c r="DI43" s="94">
        <f ca="1">IF(ISNA(DI$3),0,ROUND(INDEX(旅遊不便費率!$B$5:$AE$184,$A43,DI$3)*$A$3,0))</f>
        <v>0</v>
      </c>
      <c r="DJ43" s="95">
        <f t="shared" ca="1" si="13"/>
        <v>1894</v>
      </c>
      <c r="DK43" s="93">
        <f ca="1">ROUND(VLOOKUP(DK$3,費率表彙總!$W$16:$X$116,2,FALSE)*$B43*$A$2,0)*DM$1</f>
        <v>2280</v>
      </c>
      <c r="DL43" s="94">
        <f ca="1">+ROUND(VLOOKUP(DK$3,費率表彙總!$W$16:$X$116,2,FALSE)*$B43*$A$2,0)*DM$1</f>
        <v>2280</v>
      </c>
      <c r="DM43" s="94">
        <f t="shared" ca="1" si="29"/>
        <v>2280</v>
      </c>
      <c r="DN43" s="94">
        <f ca="1">ROUND(VLOOKUP(DN$3,費率表彙總!$Y$15:$Z$65,2,FALSE)*$B43*$A$2,0)*DM$1</f>
        <v>1332</v>
      </c>
      <c r="DO43" s="94">
        <f ca="1">IF(ISNA(DO$3),0,ROUND(INDEX(旅遊不便費率!$B$5:$AE$184,$A43,DO$3)*$A$3,0))</f>
        <v>0</v>
      </c>
      <c r="DP43" s="94">
        <f ca="1">IF(ISNA(DP$3),0,ROUND(INDEX(旅遊不便費率!$B$5:$AE$184,$A43,DP$3)*$A$3,0))</f>
        <v>0</v>
      </c>
      <c r="DQ43" s="94">
        <f ca="1">IF(ISNA(DQ$3),0,ROUND(INDEX(旅遊不便費率!$B$5:$AE$184,$A43,DQ$3)*$A$3,0))</f>
        <v>0</v>
      </c>
      <c r="DR43" s="95">
        <f t="shared" ca="1" si="14"/>
        <v>3612</v>
      </c>
    </row>
    <row r="44" spans="1:122">
      <c r="A44" s="83">
        <f>+旅綜險簡易版費率表!A51</f>
        <v>100</v>
      </c>
      <c r="B44" s="104">
        <f>VLOOKUP(A44,費率表彙總!$A$4:$B$183,2,FALSE)</f>
        <v>0.77300000000000002</v>
      </c>
      <c r="C44" s="93">
        <f ca="1">ROUND(VLOOKUP(C$3,費率表彙總!$W$16:$X$116,2,FALSE)*$B44*$A$2,0)*E$1</f>
        <v>1268</v>
      </c>
      <c r="D44" s="94">
        <f ca="1">+ROUND(VLOOKUP(C$3,費率表彙總!$W$16:$X$116,2,FALSE)*$B44*$A$2,0)*E$1</f>
        <v>1268</v>
      </c>
      <c r="E44" s="94">
        <f t="shared" ca="1" si="15"/>
        <v>1268</v>
      </c>
      <c r="F44" s="94">
        <f ca="1">ROUND(VLOOKUP(F$3,費率表彙總!$Y$15:$Z$65,2,FALSE)*$B44*$A$2,0)*E$1</f>
        <v>736</v>
      </c>
      <c r="G44" s="94">
        <f ca="1">IF(ISNA(G$3),0,ROUND(INDEX(旅遊不便費率!$B$5:$AE$184,$A44,G$3)*$A$3,0))</f>
        <v>0</v>
      </c>
      <c r="H44" s="94">
        <f ca="1">IF(ISNA(H$3),0,ROUND(INDEX(旅遊不便費率!$B$5:$AE$184,$A44,H$3)*$A$3,0))</f>
        <v>0</v>
      </c>
      <c r="I44" s="94">
        <f ca="1">IF(ISNA(I$3),0,ROUND(INDEX(旅遊不便費率!$B$5:$AE$184,$A44,I$3)*$A$3,0))</f>
        <v>0</v>
      </c>
      <c r="J44" s="95">
        <f t="shared" ca="1" si="0"/>
        <v>2004</v>
      </c>
      <c r="K44" s="93">
        <f ca="1">ROUND(VLOOKUP(K$3,費率表彙總!$W$16:$X$116,2,FALSE)*$B44*$A$2,0)*M$1</f>
        <v>1268</v>
      </c>
      <c r="L44" s="94">
        <f ca="1">+ROUND(VLOOKUP(K$3,費率表彙總!$W$16:$X$116,2,FALSE)*$B44*$A$2,0)*M$1</f>
        <v>1268</v>
      </c>
      <c r="M44" s="94">
        <f t="shared" ca="1" si="16"/>
        <v>1268</v>
      </c>
      <c r="N44" s="94">
        <f ca="1">ROUND(VLOOKUP(N$3,費率表彙總!$Y$15:$Z$65,2,FALSE)*$B44*$A$2,0)*M$1</f>
        <v>0</v>
      </c>
      <c r="O44" s="94">
        <f ca="1">IF(ISNA(O$3),0,ROUND(INDEX(旅遊不便費率!$B$5:$AE$184,$A44,O$3)*$A$3,0))</f>
        <v>0</v>
      </c>
      <c r="P44" s="94">
        <f ca="1">IF(ISNA(P$3),0,ROUND(INDEX(旅遊不便費率!$B$5:$AE$184,$A44,P$3)*$A$3,0))</f>
        <v>0</v>
      </c>
      <c r="Q44" s="94">
        <f ca="1">IF(ISNA(Q$3),0,ROUND(INDEX(旅遊不便費率!$B$5:$AE$184,$A44,Q$3)*$A$3,0))</f>
        <v>0</v>
      </c>
      <c r="R44" s="95">
        <f t="shared" ca="1" si="1"/>
        <v>1268</v>
      </c>
      <c r="S44" s="93">
        <f ca="1">ROUND(VLOOKUP(S$3,費率表彙總!$W$16:$X$116,2,FALSE)*$B44*$A$2,0)*U$1</f>
        <v>2410</v>
      </c>
      <c r="T44" s="94">
        <f ca="1">+ROUND(VLOOKUP(S$3,費率表彙總!$W$16:$X$116,2,FALSE)*$B44*$A$2,0)*U$1</f>
        <v>2410</v>
      </c>
      <c r="U44" s="94">
        <f t="shared" ca="1" si="17"/>
        <v>2410</v>
      </c>
      <c r="V44" s="94">
        <f ca="1">ROUND(VLOOKUP(V$3,費率表彙總!$Y$15:$Z$65,2,FALSE)*$B44*$A$2,0)*U$1</f>
        <v>1408</v>
      </c>
      <c r="W44" s="94">
        <f ca="1">IF(ISNA(W$3),0,ROUND(INDEX(旅遊不便費率!$B$5:$AE$184,$A44,W$3)*$A$3,0))</f>
        <v>0</v>
      </c>
      <c r="X44" s="94">
        <f ca="1">IF(ISNA(X$3),0,ROUND(INDEX(旅遊不便費率!$B$5:$AE$184,$A44,X$3)*$A$3,0))</f>
        <v>0</v>
      </c>
      <c r="Y44" s="94">
        <f ca="1">IF(ISNA(Y$3),0,ROUND(INDEX(旅遊不便費率!$B$5:$AE$184,$A44,Y$3)*$A$3,0))</f>
        <v>0</v>
      </c>
      <c r="Z44" s="95">
        <f t="shared" ca="1" si="2"/>
        <v>3818</v>
      </c>
      <c r="AA44" s="93">
        <f ca="1">ROUND(VLOOKUP(AA$3,費率表彙總!$W$16:$X$116,2,FALSE)*$B44*$A$2,0)*AC$1</f>
        <v>2410</v>
      </c>
      <c r="AB44" s="94">
        <f ca="1">+ROUND(VLOOKUP(AA$3,費率表彙總!$W$16:$X$116,2,FALSE)*$B44*$A$2,0)*AC$1</f>
        <v>2410</v>
      </c>
      <c r="AC44" s="94">
        <f t="shared" ca="1" si="18"/>
        <v>2410</v>
      </c>
      <c r="AD44" s="94">
        <f ca="1">ROUND(VLOOKUP(AD$3,費率表彙總!$Y$15:$Z$65,2,FALSE)*$B44*$A$2,0)*AC$1</f>
        <v>736</v>
      </c>
      <c r="AE44" s="94">
        <f ca="1">IF(ISNA(AE$3),0,ROUND(INDEX(旅遊不便費率!$B$5:$AE$184,$A44,AE$3)*$A$3,0))</f>
        <v>0</v>
      </c>
      <c r="AF44" s="94">
        <f ca="1">IF(ISNA(AF$3),0,ROUND(INDEX(旅遊不便費率!$B$5:$AE$184,$A44,AF$3)*$A$3,0))</f>
        <v>0</v>
      </c>
      <c r="AG44" s="94">
        <f ca="1">IF(ISNA(AG$3),0,ROUND(INDEX(旅遊不便費率!$B$5:$AE$184,$A44,AG$3)*$A$3,0))</f>
        <v>0</v>
      </c>
      <c r="AH44" s="95">
        <f t="shared" ca="1" si="3"/>
        <v>3146</v>
      </c>
      <c r="AI44" s="93">
        <f ca="1">ROUND(VLOOKUP(AI$3,費率表彙總!$W$16:$X$116,2,FALSE)*$B44*$A$2,0)*AK$1</f>
        <v>2410</v>
      </c>
      <c r="AJ44" s="94">
        <f ca="1">+ROUND(VLOOKUP(AI$3,費率表彙總!$W$16:$X$116,2,FALSE)*$B44*$A$2,0)*AK$1</f>
        <v>2410</v>
      </c>
      <c r="AK44" s="94">
        <f t="shared" ca="1" si="19"/>
        <v>2410</v>
      </c>
      <c r="AL44" s="94">
        <f ca="1">ROUND(VLOOKUP(AL$3,費率表彙總!$Y$15:$Z$65,2,FALSE)*$B44*$A$2,0)*AK$1</f>
        <v>0</v>
      </c>
      <c r="AM44" s="94">
        <f ca="1">IF(ISNA(AM$3),0,ROUND(INDEX(旅遊不便費率!$B$5:$AE$184,$A44,AM$3)*$A$3,0))</f>
        <v>0</v>
      </c>
      <c r="AN44" s="94">
        <f ca="1">IF(ISNA(AN$3),0,ROUND(INDEX(旅遊不便費率!$B$5:$AE$184,$A44,AN$3)*$A$3,0))</f>
        <v>0</v>
      </c>
      <c r="AO44" s="94">
        <f ca="1">IF(ISNA(AO$3),0,ROUND(INDEX(旅遊不便費率!$B$5:$AE$184,$A44,AO$3)*$A$3,0))</f>
        <v>0</v>
      </c>
      <c r="AP44" s="95">
        <f t="shared" ca="1" si="4"/>
        <v>2410</v>
      </c>
      <c r="AQ44" s="93">
        <f ca="1">ROUND(VLOOKUP(AQ$3,費率表彙總!$W$16:$X$116,2,FALSE)*$B44*$A$2,0)*AS$1</f>
        <v>634</v>
      </c>
      <c r="AR44" s="94">
        <f ca="1">+ROUND(VLOOKUP(AQ$3,費率表彙總!$W$16:$X$116,2,FALSE)*$B44*$A$2,0)*AS$1</f>
        <v>634</v>
      </c>
      <c r="AS44" s="94">
        <f t="shared" ca="1" si="20"/>
        <v>634</v>
      </c>
      <c r="AT44" s="94">
        <f ca="1">ROUND(VLOOKUP(AT$3,費率表彙總!$Y$15:$Z$65,2,FALSE)*$B44*$A$2,0)*AS$1</f>
        <v>368</v>
      </c>
      <c r="AU44" s="94">
        <f ca="1">IF(ISNA(AU$3),0,ROUND(INDEX(旅遊不便費率!$B$5:$AE$184,$A44,AU$3)*$A$3,0))</f>
        <v>0</v>
      </c>
      <c r="AV44" s="94">
        <f ca="1">IF(ISNA(AV$3),0,ROUND(INDEX(旅遊不便費率!$B$5:$AE$184,$A44,AV$3)*$A$3,0))</f>
        <v>0</v>
      </c>
      <c r="AW44" s="94">
        <f ca="1">IF(ISNA(AW$3),0,ROUND(INDEX(旅遊不便費率!$B$5:$AE$184,$A44,AW$3)*$A$3,0))</f>
        <v>0</v>
      </c>
      <c r="AX44" s="95">
        <f t="shared" ca="1" si="5"/>
        <v>1002</v>
      </c>
      <c r="AY44" s="93">
        <f ca="1">ROUND(VLOOKUP(AY$3,費率表彙總!$W$16:$X$116,2,FALSE)*$B44*$A$2,0)*BA$1</f>
        <v>1205</v>
      </c>
      <c r="AZ44" s="94">
        <f ca="1">+ROUND(VLOOKUP(AY$3,費率表彙總!$W$16:$X$116,2,FALSE)*$B44*$A$2,0)*BA$1</f>
        <v>1205</v>
      </c>
      <c r="BA44" s="94">
        <f t="shared" ca="1" si="21"/>
        <v>1205</v>
      </c>
      <c r="BB44" s="94">
        <f ca="1">ROUND(VLOOKUP(BB$3,費率表彙總!$Y$15:$Z$65,2,FALSE)*$B44*$A$2,0)*BA$1</f>
        <v>0</v>
      </c>
      <c r="BC44" s="94">
        <f ca="1">IF(ISNA(BC$3),0,ROUND(INDEX(旅遊不便費率!$B$5:$AE$184,$A44,BC$3)*$A$3,0))</f>
        <v>0</v>
      </c>
      <c r="BD44" s="94">
        <f ca="1">IF(ISNA(BD$3),0,ROUND(INDEX(旅遊不便費率!$B$5:$AE$184,$A44,BD$3)*$A$3,0))</f>
        <v>0</v>
      </c>
      <c r="BE44" s="94">
        <f ca="1">IF(ISNA(BE$3),0,ROUND(INDEX(旅遊不便費率!$B$5:$AE$184,$A44,BE$3)*$A$3,0))</f>
        <v>0</v>
      </c>
      <c r="BF44" s="95">
        <f t="shared" ca="1" si="6"/>
        <v>1205</v>
      </c>
      <c r="BG44" s="93">
        <f ca="1">ROUND(VLOOKUP(BG$3,費率表彙總!$W$16:$X$116,2,FALSE)*$B44*$A$2,0)*BI$1</f>
        <v>1205</v>
      </c>
      <c r="BH44" s="94">
        <f ca="1">+ROUND(VLOOKUP(BG$3,費率表彙總!$W$16:$X$116,2,FALSE)*$B44*$A$2,0)*BI$1</f>
        <v>1205</v>
      </c>
      <c r="BI44" s="94">
        <f t="shared" ca="1" si="22"/>
        <v>1205</v>
      </c>
      <c r="BJ44" s="94">
        <f ca="1">ROUND(VLOOKUP(BJ$3,費率表彙總!$Y$15:$Z$65,2,FALSE)*$B44*$A$2,0)*BI$1</f>
        <v>0</v>
      </c>
      <c r="BK44" s="94">
        <f ca="1">IF(ISNA(BK$3),0,ROUND(INDEX(旅遊不便費率!$B$5:$AE$184,$A44,BK$3)*$A$3,0))</f>
        <v>0</v>
      </c>
      <c r="BL44" s="94">
        <f ca="1">IF(ISNA(BL$3),0,ROUND(INDEX(旅遊不便費率!$B$5:$AE$184,$A44,BL$3)*$A$3,0))</f>
        <v>0</v>
      </c>
      <c r="BM44" s="94">
        <f ca="1">IF(ISNA(BM$3),0,ROUND(INDEX(旅遊不便費率!$B$5:$AE$184,$A44,BM$3)*$A$3,0))</f>
        <v>0</v>
      </c>
      <c r="BN44" s="95">
        <f t="shared" ca="1" si="7"/>
        <v>1205</v>
      </c>
      <c r="BO44" s="93">
        <f ca="1">ROUND(VLOOKUP(BO$3,費率表彙總!$W$16:$X$116,2,FALSE)*$B44*$A$2,0)*BQ$1</f>
        <v>1205</v>
      </c>
      <c r="BP44" s="94">
        <f ca="1">+ROUND(VLOOKUP(BO$3,費率表彙總!$W$16:$X$116,2,FALSE)*$B44*$A$2,0)*BQ$1</f>
        <v>1205</v>
      </c>
      <c r="BQ44" s="94">
        <f t="shared" ca="1" si="23"/>
        <v>1205</v>
      </c>
      <c r="BR44" s="94">
        <f ca="1">ROUND(VLOOKUP(BR$3,費率表彙總!$Y$15:$Z$65,2,FALSE)*$B44*$A$2,0)*BQ$1</f>
        <v>0</v>
      </c>
      <c r="BS44" s="94">
        <f ca="1">IF(ISNA(BS$3),0,ROUND(INDEX(旅遊不便費率!$B$5:$AE$184,$A44,BS$3)*$A$3,0))</f>
        <v>0</v>
      </c>
      <c r="BT44" s="94">
        <f ca="1">IF(ISNA(BT$3),0,ROUND(INDEX(旅遊不便費率!$B$5:$AE$184,$A44,BT$3)*$A$3,0))</f>
        <v>0</v>
      </c>
      <c r="BU44" s="94">
        <f ca="1">IF(ISNA(BU$3),0,ROUND(INDEX(旅遊不便費率!$B$5:$AE$184,$A44,BU$3)*$A$3,0))</f>
        <v>0</v>
      </c>
      <c r="BV44" s="95">
        <f t="shared" ca="1" si="8"/>
        <v>1205</v>
      </c>
      <c r="BW44" s="93">
        <f ca="1">ROUND(VLOOKUP(BW$3,費率表彙總!$W$16:$X$116,2,FALSE)*$B44*$A$2,0)*BY$1</f>
        <v>1205</v>
      </c>
      <c r="BX44" s="94">
        <f ca="1">+ROUND(VLOOKUP(BW$3,費率表彙總!$W$16:$X$116,2,FALSE)*$B44*$A$2,0)*BY$1</f>
        <v>1205</v>
      </c>
      <c r="BY44" s="94">
        <f t="shared" ca="1" si="24"/>
        <v>1205</v>
      </c>
      <c r="BZ44" s="94">
        <f ca="1">ROUND(VLOOKUP(BZ$3,費率表彙總!$Y$15:$Z$65,2,FALSE)*$B44*$A$2,0)*BY$1</f>
        <v>704</v>
      </c>
      <c r="CA44" s="94">
        <f ca="1">IF(ISNA(CA$3),0,ROUND(INDEX(旅遊不便費率!$B$5:$AE$184,$A44,CA$3)*$A$3,0))</f>
        <v>0</v>
      </c>
      <c r="CB44" s="94">
        <f ca="1">IF(ISNA(CB$3),0,ROUND(INDEX(旅遊不便費率!$B$5:$AE$184,$A44,CB$3)*$A$3,0))</f>
        <v>0</v>
      </c>
      <c r="CC44" s="94">
        <f ca="1">IF(ISNA(CC$3),0,ROUND(INDEX(旅遊不便費率!$B$5:$AE$184,$A44,CC$3)*$A$3,0))</f>
        <v>0</v>
      </c>
      <c r="CD44" s="95">
        <f t="shared" ca="1" si="9"/>
        <v>1909</v>
      </c>
      <c r="CE44" s="93">
        <f ca="1">ROUND(VLOOKUP(CE$3,費率表彙總!$W$16:$X$116,2,FALSE)*$B44*$A$2,0)*CG$1</f>
        <v>2410</v>
      </c>
      <c r="CF44" s="94">
        <f ca="1">+ROUND(VLOOKUP(CE$3,費率表彙總!$W$16:$X$116,2,FALSE)*$B44*$A$2,0)*CG$1</f>
        <v>2410</v>
      </c>
      <c r="CG44" s="94">
        <f t="shared" ca="1" si="25"/>
        <v>2410</v>
      </c>
      <c r="CH44" s="94">
        <f ca="1">ROUND(VLOOKUP(CH$3,費率表彙總!$Y$15:$Z$65,2,FALSE)*$B44*$A$2,0)*CG$1</f>
        <v>1408</v>
      </c>
      <c r="CI44" s="94">
        <f ca="1">IF(ISNA(CI$3),0,ROUND(INDEX(旅遊不便費率!$B$5:$AE$184,$A44,CI$3)*$A$3,0))</f>
        <v>0</v>
      </c>
      <c r="CJ44" s="94">
        <f ca="1">IF(ISNA(CJ$3),0,ROUND(INDEX(旅遊不便費率!$B$5:$AE$184,$A44,CJ$3)*$A$3,0))</f>
        <v>0</v>
      </c>
      <c r="CK44" s="94">
        <f ca="1">IF(ISNA(CK$3),0,ROUND(INDEX(旅遊不便費率!$B$5:$AE$184,$A44,CK$3)*$A$3,0))</f>
        <v>0</v>
      </c>
      <c r="CL44" s="95">
        <f t="shared" ca="1" si="10"/>
        <v>3818</v>
      </c>
      <c r="CM44" s="93">
        <f ca="1">ROUND(VLOOKUP(CM$3,費率表彙總!$W$16:$X$116,2,FALSE)*$B44*$A$2,0)*CO$1</f>
        <v>1268</v>
      </c>
      <c r="CN44" s="94">
        <f ca="1">+ROUND(VLOOKUP(CM$3,費率表彙總!$W$16:$X$116,2,FALSE)*$B44*$A$2,0)*CO$1</f>
        <v>1268</v>
      </c>
      <c r="CO44" s="94">
        <f t="shared" ca="1" si="26"/>
        <v>1268</v>
      </c>
      <c r="CP44" s="94">
        <f ca="1">ROUND(VLOOKUP(CP$3,費率表彙總!$Y$15:$Z$65,2,FALSE)*$B44*$A$2,0)*CO$1</f>
        <v>736</v>
      </c>
      <c r="CQ44" s="94">
        <f ca="1">IF(ISNA(CQ$3),0,ROUND(INDEX(旅遊不便費率!$B$5:$AE$184,$A44,CQ$3)*$A$3,0))</f>
        <v>0</v>
      </c>
      <c r="CR44" s="94">
        <f ca="1">IF(ISNA(CR$3),0,ROUND(INDEX(旅遊不便費率!$B$5:$AE$184,$A44,CR$3)*$A$3,0))</f>
        <v>0</v>
      </c>
      <c r="CS44" s="94">
        <f ca="1">IF(ISNA(CS$3),0,ROUND(INDEX(旅遊不便費率!$B$5:$AE$184,$A44,CS$3)*$A$3,0))</f>
        <v>0</v>
      </c>
      <c r="CT44" s="95">
        <f t="shared" ca="1" si="11"/>
        <v>2004</v>
      </c>
      <c r="CU44" s="93">
        <f ca="1">ROUND(VLOOKUP(CU$3,費率表彙總!$W$16:$X$116,2,FALSE)*$B44*$A$2,0)*CW$1</f>
        <v>1268</v>
      </c>
      <c r="CV44" s="94">
        <f ca="1">+ROUND(VLOOKUP(CU$3,費率表彙總!$W$16:$X$116,2,FALSE)*$B44*$A$2,0)*CW$1</f>
        <v>1268</v>
      </c>
      <c r="CW44" s="94">
        <f t="shared" ca="1" si="27"/>
        <v>1268</v>
      </c>
      <c r="CX44" s="94">
        <f ca="1">ROUND(VLOOKUP(CX$3,費率表彙總!$Y$15:$Z$65,2,FALSE)*$B44*$A$2,0)*CW$1</f>
        <v>736</v>
      </c>
      <c r="CY44" s="94">
        <f ca="1">IF(ISNA(CY$3),0,ROUND(INDEX(旅遊不便費率!$B$5:$AE$184,$A44,CY$3)*$A$3,0))</f>
        <v>0</v>
      </c>
      <c r="CZ44" s="94">
        <f ca="1">IF(ISNA(CZ$3),0,ROUND(INDEX(旅遊不便費率!$B$5:$AE$184,$A44,CZ$3)*$A$3,0))</f>
        <v>0</v>
      </c>
      <c r="DA44" s="94">
        <f ca="1">IF(ISNA(DA$3),0,ROUND(INDEX(旅遊不便費率!$B$5:$AE$184,$A44,DA$3)*$A$3,0))</f>
        <v>0</v>
      </c>
      <c r="DB44" s="95">
        <f t="shared" ca="1" si="12"/>
        <v>2004</v>
      </c>
      <c r="DC44" s="93">
        <f ca="1">ROUND(VLOOKUP(DC$3,費率表彙總!$W$16:$X$116,2,FALSE)*$B44*$A$2,0)*DE$1</f>
        <v>1268</v>
      </c>
      <c r="DD44" s="94">
        <f ca="1">+ROUND(VLOOKUP(DC$3,費率表彙總!$W$16:$X$116,2,FALSE)*$B44*$A$2,0)*DE$1</f>
        <v>1268</v>
      </c>
      <c r="DE44" s="94">
        <f t="shared" ca="1" si="28"/>
        <v>1268</v>
      </c>
      <c r="DF44" s="94">
        <f ca="1">ROUND(VLOOKUP(DF$3,費率表彙總!$Y$15:$Z$65,2,FALSE)*$B44*$A$2,0)*DE$1</f>
        <v>736</v>
      </c>
      <c r="DG44" s="94">
        <f ca="1">IF(ISNA(DG$3),0,ROUND(INDEX(旅遊不便費率!$B$5:$AE$184,$A44,DG$3)*$A$3,0))</f>
        <v>0</v>
      </c>
      <c r="DH44" s="94">
        <f ca="1">IF(ISNA(DH$3),0,ROUND(INDEX(旅遊不便費率!$B$5:$AE$184,$A44,DH$3)*$A$3,0))</f>
        <v>0</v>
      </c>
      <c r="DI44" s="94">
        <f ca="1">IF(ISNA(DI$3),0,ROUND(INDEX(旅遊不便費率!$B$5:$AE$184,$A44,DI$3)*$A$3,0))</f>
        <v>0</v>
      </c>
      <c r="DJ44" s="95">
        <f t="shared" ca="1" si="13"/>
        <v>2004</v>
      </c>
      <c r="DK44" s="93">
        <f ca="1">ROUND(VLOOKUP(DK$3,費率表彙總!$W$16:$X$116,2,FALSE)*$B44*$A$2,0)*DM$1</f>
        <v>2410</v>
      </c>
      <c r="DL44" s="94">
        <f ca="1">+ROUND(VLOOKUP(DK$3,費率表彙總!$W$16:$X$116,2,FALSE)*$B44*$A$2,0)*DM$1</f>
        <v>2410</v>
      </c>
      <c r="DM44" s="94">
        <f t="shared" ca="1" si="29"/>
        <v>2410</v>
      </c>
      <c r="DN44" s="94">
        <f ca="1">ROUND(VLOOKUP(DN$3,費率表彙總!$Y$15:$Z$65,2,FALSE)*$B44*$A$2,0)*DM$1</f>
        <v>1408</v>
      </c>
      <c r="DO44" s="94">
        <f ca="1">IF(ISNA(DO$3),0,ROUND(INDEX(旅遊不便費率!$B$5:$AE$184,$A44,DO$3)*$A$3,0))</f>
        <v>0</v>
      </c>
      <c r="DP44" s="94">
        <f ca="1">IF(ISNA(DP$3),0,ROUND(INDEX(旅遊不便費率!$B$5:$AE$184,$A44,DP$3)*$A$3,0))</f>
        <v>0</v>
      </c>
      <c r="DQ44" s="94">
        <f ca="1">IF(ISNA(DQ$3),0,ROUND(INDEX(旅遊不便費率!$B$5:$AE$184,$A44,DQ$3)*$A$3,0))</f>
        <v>0</v>
      </c>
      <c r="DR44" s="95">
        <f t="shared" ca="1" si="14"/>
        <v>3818</v>
      </c>
    </row>
    <row r="45" spans="1:122">
      <c r="A45" s="83">
        <f>+旅綜險簡易版費率表!A52</f>
        <v>110</v>
      </c>
      <c r="B45" s="104">
        <f>VLOOKUP(A45,費率表彙總!$A$4:$B$183,2,FALSE)</f>
        <v>0.81399999999999995</v>
      </c>
      <c r="C45" s="93">
        <f ca="1">ROUND(VLOOKUP(C$3,費率表彙總!$W$16:$X$116,2,FALSE)*$B45*$A$2,0)*E$1</f>
        <v>1334</v>
      </c>
      <c r="D45" s="94">
        <f ca="1">+ROUND(VLOOKUP(C$3,費率表彙總!$W$16:$X$116,2,FALSE)*$B45*$A$2,0)*E$1</f>
        <v>1334</v>
      </c>
      <c r="E45" s="94">
        <f t="shared" ca="1" si="15"/>
        <v>1334</v>
      </c>
      <c r="F45" s="94">
        <f ca="1">ROUND(VLOOKUP(F$3,費率表彙總!$Y$15:$Z$65,2,FALSE)*$B45*$A$2,0)*E$1</f>
        <v>774</v>
      </c>
      <c r="G45" s="94">
        <f ca="1">IF(ISNA(G$3),0,ROUND(INDEX(旅遊不便費率!$B$5:$AE$184,$A45,G$3)*$A$3,0))</f>
        <v>0</v>
      </c>
      <c r="H45" s="94">
        <f ca="1">IF(ISNA(H$3),0,ROUND(INDEX(旅遊不便費率!$B$5:$AE$184,$A45,H$3)*$A$3,0))</f>
        <v>0</v>
      </c>
      <c r="I45" s="94">
        <f ca="1">IF(ISNA(I$3),0,ROUND(INDEX(旅遊不便費率!$B$5:$AE$184,$A45,I$3)*$A$3,0))</f>
        <v>0</v>
      </c>
      <c r="J45" s="95">
        <f t="shared" ca="1" si="0"/>
        <v>2108</v>
      </c>
      <c r="K45" s="93">
        <f ca="1">ROUND(VLOOKUP(K$3,費率表彙總!$W$16:$X$116,2,FALSE)*$B45*$A$2,0)*M$1</f>
        <v>1334</v>
      </c>
      <c r="L45" s="94">
        <f ca="1">+ROUND(VLOOKUP(K$3,費率表彙總!$W$16:$X$116,2,FALSE)*$B45*$A$2,0)*M$1</f>
        <v>1334</v>
      </c>
      <c r="M45" s="94">
        <f t="shared" ca="1" si="16"/>
        <v>1334</v>
      </c>
      <c r="N45" s="94">
        <f ca="1">ROUND(VLOOKUP(N$3,費率表彙總!$Y$15:$Z$65,2,FALSE)*$B45*$A$2,0)*M$1</f>
        <v>0</v>
      </c>
      <c r="O45" s="94">
        <f ca="1">IF(ISNA(O$3),0,ROUND(INDEX(旅遊不便費率!$B$5:$AE$184,$A45,O$3)*$A$3,0))</f>
        <v>0</v>
      </c>
      <c r="P45" s="94">
        <f ca="1">IF(ISNA(P$3),0,ROUND(INDEX(旅遊不便費率!$B$5:$AE$184,$A45,P$3)*$A$3,0))</f>
        <v>0</v>
      </c>
      <c r="Q45" s="94">
        <f ca="1">IF(ISNA(Q$3),0,ROUND(INDEX(旅遊不便費率!$B$5:$AE$184,$A45,Q$3)*$A$3,0))</f>
        <v>0</v>
      </c>
      <c r="R45" s="95">
        <f t="shared" ca="1" si="1"/>
        <v>1334</v>
      </c>
      <c r="S45" s="93">
        <f ca="1">ROUND(VLOOKUP(S$3,費率表彙總!$W$16:$X$116,2,FALSE)*$B45*$A$2,0)*U$1</f>
        <v>2538</v>
      </c>
      <c r="T45" s="94">
        <f ca="1">+ROUND(VLOOKUP(S$3,費率表彙總!$W$16:$X$116,2,FALSE)*$B45*$A$2,0)*U$1</f>
        <v>2538</v>
      </c>
      <c r="U45" s="94">
        <f t="shared" ca="1" si="17"/>
        <v>2538</v>
      </c>
      <c r="V45" s="94">
        <f ca="1">ROUND(VLOOKUP(V$3,費率表彙總!$Y$15:$Z$65,2,FALSE)*$B45*$A$2,0)*U$1</f>
        <v>1484</v>
      </c>
      <c r="W45" s="94">
        <f ca="1">IF(ISNA(W$3),0,ROUND(INDEX(旅遊不便費率!$B$5:$AE$184,$A45,W$3)*$A$3,0))</f>
        <v>0</v>
      </c>
      <c r="X45" s="94">
        <f ca="1">IF(ISNA(X$3),0,ROUND(INDEX(旅遊不便費率!$B$5:$AE$184,$A45,X$3)*$A$3,0))</f>
        <v>0</v>
      </c>
      <c r="Y45" s="94">
        <f ca="1">IF(ISNA(Y$3),0,ROUND(INDEX(旅遊不便費率!$B$5:$AE$184,$A45,Y$3)*$A$3,0))</f>
        <v>0</v>
      </c>
      <c r="Z45" s="95">
        <f t="shared" ca="1" si="2"/>
        <v>4022</v>
      </c>
      <c r="AA45" s="93">
        <f ca="1">ROUND(VLOOKUP(AA$3,費率表彙總!$W$16:$X$116,2,FALSE)*$B45*$A$2,0)*AC$1</f>
        <v>2538</v>
      </c>
      <c r="AB45" s="94">
        <f ca="1">+ROUND(VLOOKUP(AA$3,費率表彙總!$W$16:$X$116,2,FALSE)*$B45*$A$2,0)*AC$1</f>
        <v>2538</v>
      </c>
      <c r="AC45" s="94">
        <f t="shared" ca="1" si="18"/>
        <v>2538</v>
      </c>
      <c r="AD45" s="94">
        <f ca="1">ROUND(VLOOKUP(AD$3,費率表彙總!$Y$15:$Z$65,2,FALSE)*$B45*$A$2,0)*AC$1</f>
        <v>774</v>
      </c>
      <c r="AE45" s="94">
        <f ca="1">IF(ISNA(AE$3),0,ROUND(INDEX(旅遊不便費率!$B$5:$AE$184,$A45,AE$3)*$A$3,0))</f>
        <v>0</v>
      </c>
      <c r="AF45" s="94">
        <f ca="1">IF(ISNA(AF$3),0,ROUND(INDEX(旅遊不便費率!$B$5:$AE$184,$A45,AF$3)*$A$3,0))</f>
        <v>0</v>
      </c>
      <c r="AG45" s="94">
        <f ca="1">IF(ISNA(AG$3),0,ROUND(INDEX(旅遊不便費率!$B$5:$AE$184,$A45,AG$3)*$A$3,0))</f>
        <v>0</v>
      </c>
      <c r="AH45" s="95">
        <f t="shared" ca="1" si="3"/>
        <v>3312</v>
      </c>
      <c r="AI45" s="93">
        <f ca="1">ROUND(VLOOKUP(AI$3,費率表彙總!$W$16:$X$116,2,FALSE)*$B45*$A$2,0)*AK$1</f>
        <v>2538</v>
      </c>
      <c r="AJ45" s="94">
        <f ca="1">+ROUND(VLOOKUP(AI$3,費率表彙總!$W$16:$X$116,2,FALSE)*$B45*$A$2,0)*AK$1</f>
        <v>2538</v>
      </c>
      <c r="AK45" s="94">
        <f t="shared" ca="1" si="19"/>
        <v>2538</v>
      </c>
      <c r="AL45" s="94">
        <f ca="1">ROUND(VLOOKUP(AL$3,費率表彙總!$Y$15:$Z$65,2,FALSE)*$B45*$A$2,0)*AK$1</f>
        <v>0</v>
      </c>
      <c r="AM45" s="94">
        <f ca="1">IF(ISNA(AM$3),0,ROUND(INDEX(旅遊不便費率!$B$5:$AE$184,$A45,AM$3)*$A$3,0))</f>
        <v>0</v>
      </c>
      <c r="AN45" s="94">
        <f ca="1">IF(ISNA(AN$3),0,ROUND(INDEX(旅遊不便費率!$B$5:$AE$184,$A45,AN$3)*$A$3,0))</f>
        <v>0</v>
      </c>
      <c r="AO45" s="94">
        <f ca="1">IF(ISNA(AO$3),0,ROUND(INDEX(旅遊不便費率!$B$5:$AE$184,$A45,AO$3)*$A$3,0))</f>
        <v>0</v>
      </c>
      <c r="AP45" s="95">
        <f t="shared" ca="1" si="4"/>
        <v>2538</v>
      </c>
      <c r="AQ45" s="93">
        <f ca="1">ROUND(VLOOKUP(AQ$3,費率表彙總!$W$16:$X$116,2,FALSE)*$B45*$A$2,0)*AS$1</f>
        <v>667</v>
      </c>
      <c r="AR45" s="94">
        <f ca="1">+ROUND(VLOOKUP(AQ$3,費率表彙總!$W$16:$X$116,2,FALSE)*$B45*$A$2,0)*AS$1</f>
        <v>667</v>
      </c>
      <c r="AS45" s="94">
        <f t="shared" ca="1" si="20"/>
        <v>667</v>
      </c>
      <c r="AT45" s="94">
        <f ca="1">ROUND(VLOOKUP(AT$3,費率表彙總!$Y$15:$Z$65,2,FALSE)*$B45*$A$2,0)*AS$1</f>
        <v>387</v>
      </c>
      <c r="AU45" s="94">
        <f ca="1">IF(ISNA(AU$3),0,ROUND(INDEX(旅遊不便費率!$B$5:$AE$184,$A45,AU$3)*$A$3,0))</f>
        <v>0</v>
      </c>
      <c r="AV45" s="94">
        <f ca="1">IF(ISNA(AV$3),0,ROUND(INDEX(旅遊不便費率!$B$5:$AE$184,$A45,AV$3)*$A$3,0))</f>
        <v>0</v>
      </c>
      <c r="AW45" s="94">
        <f ca="1">IF(ISNA(AW$3),0,ROUND(INDEX(旅遊不便費率!$B$5:$AE$184,$A45,AW$3)*$A$3,0))</f>
        <v>0</v>
      </c>
      <c r="AX45" s="95">
        <f t="shared" ca="1" si="5"/>
        <v>1054</v>
      </c>
      <c r="AY45" s="93">
        <f ca="1">ROUND(VLOOKUP(AY$3,費率表彙總!$W$16:$X$116,2,FALSE)*$B45*$A$2,0)*BA$1</f>
        <v>1269</v>
      </c>
      <c r="AZ45" s="94">
        <f ca="1">+ROUND(VLOOKUP(AY$3,費率表彙總!$W$16:$X$116,2,FALSE)*$B45*$A$2,0)*BA$1</f>
        <v>1269</v>
      </c>
      <c r="BA45" s="94">
        <f t="shared" ca="1" si="21"/>
        <v>1269</v>
      </c>
      <c r="BB45" s="94">
        <f ca="1">ROUND(VLOOKUP(BB$3,費率表彙總!$Y$15:$Z$65,2,FALSE)*$B45*$A$2,0)*BA$1</f>
        <v>0</v>
      </c>
      <c r="BC45" s="94">
        <f ca="1">IF(ISNA(BC$3),0,ROUND(INDEX(旅遊不便費率!$B$5:$AE$184,$A45,BC$3)*$A$3,0))</f>
        <v>0</v>
      </c>
      <c r="BD45" s="94">
        <f ca="1">IF(ISNA(BD$3),0,ROUND(INDEX(旅遊不便費率!$B$5:$AE$184,$A45,BD$3)*$A$3,0))</f>
        <v>0</v>
      </c>
      <c r="BE45" s="94">
        <f ca="1">IF(ISNA(BE$3),0,ROUND(INDEX(旅遊不便費率!$B$5:$AE$184,$A45,BE$3)*$A$3,0))</f>
        <v>0</v>
      </c>
      <c r="BF45" s="95">
        <f t="shared" ca="1" si="6"/>
        <v>1269</v>
      </c>
      <c r="BG45" s="93">
        <f ca="1">ROUND(VLOOKUP(BG$3,費率表彙總!$W$16:$X$116,2,FALSE)*$B45*$A$2,0)*BI$1</f>
        <v>1269</v>
      </c>
      <c r="BH45" s="94">
        <f ca="1">+ROUND(VLOOKUP(BG$3,費率表彙總!$W$16:$X$116,2,FALSE)*$B45*$A$2,0)*BI$1</f>
        <v>1269</v>
      </c>
      <c r="BI45" s="94">
        <f t="shared" ca="1" si="22"/>
        <v>1269</v>
      </c>
      <c r="BJ45" s="94">
        <f ca="1">ROUND(VLOOKUP(BJ$3,費率表彙總!$Y$15:$Z$65,2,FALSE)*$B45*$A$2,0)*BI$1</f>
        <v>0</v>
      </c>
      <c r="BK45" s="94">
        <f ca="1">IF(ISNA(BK$3),0,ROUND(INDEX(旅遊不便費率!$B$5:$AE$184,$A45,BK$3)*$A$3,0))</f>
        <v>0</v>
      </c>
      <c r="BL45" s="94">
        <f ca="1">IF(ISNA(BL$3),0,ROUND(INDEX(旅遊不便費率!$B$5:$AE$184,$A45,BL$3)*$A$3,0))</f>
        <v>0</v>
      </c>
      <c r="BM45" s="94">
        <f ca="1">IF(ISNA(BM$3),0,ROUND(INDEX(旅遊不便費率!$B$5:$AE$184,$A45,BM$3)*$A$3,0))</f>
        <v>0</v>
      </c>
      <c r="BN45" s="95">
        <f t="shared" ca="1" si="7"/>
        <v>1269</v>
      </c>
      <c r="BO45" s="93">
        <f ca="1">ROUND(VLOOKUP(BO$3,費率表彙總!$W$16:$X$116,2,FALSE)*$B45*$A$2,0)*BQ$1</f>
        <v>1269</v>
      </c>
      <c r="BP45" s="94">
        <f ca="1">+ROUND(VLOOKUP(BO$3,費率表彙總!$W$16:$X$116,2,FALSE)*$B45*$A$2,0)*BQ$1</f>
        <v>1269</v>
      </c>
      <c r="BQ45" s="94">
        <f t="shared" ca="1" si="23"/>
        <v>1269</v>
      </c>
      <c r="BR45" s="94">
        <f ca="1">ROUND(VLOOKUP(BR$3,費率表彙總!$Y$15:$Z$65,2,FALSE)*$B45*$A$2,0)*BQ$1</f>
        <v>0</v>
      </c>
      <c r="BS45" s="94">
        <f ca="1">IF(ISNA(BS$3),0,ROUND(INDEX(旅遊不便費率!$B$5:$AE$184,$A45,BS$3)*$A$3,0))</f>
        <v>0</v>
      </c>
      <c r="BT45" s="94">
        <f ca="1">IF(ISNA(BT$3),0,ROUND(INDEX(旅遊不便費率!$B$5:$AE$184,$A45,BT$3)*$A$3,0))</f>
        <v>0</v>
      </c>
      <c r="BU45" s="94">
        <f ca="1">IF(ISNA(BU$3),0,ROUND(INDEX(旅遊不便費率!$B$5:$AE$184,$A45,BU$3)*$A$3,0))</f>
        <v>0</v>
      </c>
      <c r="BV45" s="95">
        <f t="shared" ca="1" si="8"/>
        <v>1269</v>
      </c>
      <c r="BW45" s="93">
        <f ca="1">ROUND(VLOOKUP(BW$3,費率表彙總!$W$16:$X$116,2,FALSE)*$B45*$A$2,0)*BY$1</f>
        <v>1269</v>
      </c>
      <c r="BX45" s="94">
        <f ca="1">+ROUND(VLOOKUP(BW$3,費率表彙總!$W$16:$X$116,2,FALSE)*$B45*$A$2,0)*BY$1</f>
        <v>1269</v>
      </c>
      <c r="BY45" s="94">
        <f t="shared" ca="1" si="24"/>
        <v>1269</v>
      </c>
      <c r="BZ45" s="94">
        <f ca="1">ROUND(VLOOKUP(BZ$3,費率表彙總!$Y$15:$Z$65,2,FALSE)*$B45*$A$2,0)*BY$1</f>
        <v>742</v>
      </c>
      <c r="CA45" s="94">
        <f ca="1">IF(ISNA(CA$3),0,ROUND(INDEX(旅遊不便費率!$B$5:$AE$184,$A45,CA$3)*$A$3,0))</f>
        <v>0</v>
      </c>
      <c r="CB45" s="94">
        <f ca="1">IF(ISNA(CB$3),0,ROUND(INDEX(旅遊不便費率!$B$5:$AE$184,$A45,CB$3)*$A$3,0))</f>
        <v>0</v>
      </c>
      <c r="CC45" s="94">
        <f ca="1">IF(ISNA(CC$3),0,ROUND(INDEX(旅遊不便費率!$B$5:$AE$184,$A45,CC$3)*$A$3,0))</f>
        <v>0</v>
      </c>
      <c r="CD45" s="95">
        <f t="shared" ca="1" si="9"/>
        <v>2011</v>
      </c>
      <c r="CE45" s="93">
        <f ca="1">ROUND(VLOOKUP(CE$3,費率表彙總!$W$16:$X$116,2,FALSE)*$B45*$A$2,0)*CG$1</f>
        <v>2538</v>
      </c>
      <c r="CF45" s="94">
        <f ca="1">+ROUND(VLOOKUP(CE$3,費率表彙總!$W$16:$X$116,2,FALSE)*$B45*$A$2,0)*CG$1</f>
        <v>2538</v>
      </c>
      <c r="CG45" s="94">
        <f t="shared" ca="1" si="25"/>
        <v>2538</v>
      </c>
      <c r="CH45" s="94">
        <f ca="1">ROUND(VLOOKUP(CH$3,費率表彙總!$Y$15:$Z$65,2,FALSE)*$B45*$A$2,0)*CG$1</f>
        <v>1484</v>
      </c>
      <c r="CI45" s="94">
        <f ca="1">IF(ISNA(CI$3),0,ROUND(INDEX(旅遊不便費率!$B$5:$AE$184,$A45,CI$3)*$A$3,0))</f>
        <v>0</v>
      </c>
      <c r="CJ45" s="94">
        <f ca="1">IF(ISNA(CJ$3),0,ROUND(INDEX(旅遊不便費率!$B$5:$AE$184,$A45,CJ$3)*$A$3,0))</f>
        <v>0</v>
      </c>
      <c r="CK45" s="94">
        <f ca="1">IF(ISNA(CK$3),0,ROUND(INDEX(旅遊不便費率!$B$5:$AE$184,$A45,CK$3)*$A$3,0))</f>
        <v>0</v>
      </c>
      <c r="CL45" s="95">
        <f t="shared" ca="1" si="10"/>
        <v>4022</v>
      </c>
      <c r="CM45" s="93">
        <f ca="1">ROUND(VLOOKUP(CM$3,費率表彙總!$W$16:$X$116,2,FALSE)*$B45*$A$2,0)*CO$1</f>
        <v>1334</v>
      </c>
      <c r="CN45" s="94">
        <f ca="1">+ROUND(VLOOKUP(CM$3,費率表彙總!$W$16:$X$116,2,FALSE)*$B45*$A$2,0)*CO$1</f>
        <v>1334</v>
      </c>
      <c r="CO45" s="94">
        <f t="shared" ca="1" si="26"/>
        <v>1334</v>
      </c>
      <c r="CP45" s="94">
        <f ca="1">ROUND(VLOOKUP(CP$3,費率表彙總!$Y$15:$Z$65,2,FALSE)*$B45*$A$2,0)*CO$1</f>
        <v>774</v>
      </c>
      <c r="CQ45" s="94">
        <f ca="1">IF(ISNA(CQ$3),0,ROUND(INDEX(旅遊不便費率!$B$5:$AE$184,$A45,CQ$3)*$A$3,0))</f>
        <v>0</v>
      </c>
      <c r="CR45" s="94">
        <f ca="1">IF(ISNA(CR$3),0,ROUND(INDEX(旅遊不便費率!$B$5:$AE$184,$A45,CR$3)*$A$3,0))</f>
        <v>0</v>
      </c>
      <c r="CS45" s="94">
        <f ca="1">IF(ISNA(CS$3),0,ROUND(INDEX(旅遊不便費率!$B$5:$AE$184,$A45,CS$3)*$A$3,0))</f>
        <v>0</v>
      </c>
      <c r="CT45" s="95">
        <f t="shared" ca="1" si="11"/>
        <v>2108</v>
      </c>
      <c r="CU45" s="93">
        <f ca="1">ROUND(VLOOKUP(CU$3,費率表彙總!$W$16:$X$116,2,FALSE)*$B45*$A$2,0)*CW$1</f>
        <v>1334</v>
      </c>
      <c r="CV45" s="94">
        <f ca="1">+ROUND(VLOOKUP(CU$3,費率表彙總!$W$16:$X$116,2,FALSE)*$B45*$A$2,0)*CW$1</f>
        <v>1334</v>
      </c>
      <c r="CW45" s="94">
        <f t="shared" ca="1" si="27"/>
        <v>1334</v>
      </c>
      <c r="CX45" s="94">
        <f ca="1">ROUND(VLOOKUP(CX$3,費率表彙總!$Y$15:$Z$65,2,FALSE)*$B45*$A$2,0)*CW$1</f>
        <v>774</v>
      </c>
      <c r="CY45" s="94">
        <f ca="1">IF(ISNA(CY$3),0,ROUND(INDEX(旅遊不便費率!$B$5:$AE$184,$A45,CY$3)*$A$3,0))</f>
        <v>0</v>
      </c>
      <c r="CZ45" s="94">
        <f ca="1">IF(ISNA(CZ$3),0,ROUND(INDEX(旅遊不便費率!$B$5:$AE$184,$A45,CZ$3)*$A$3,0))</f>
        <v>0</v>
      </c>
      <c r="DA45" s="94">
        <f ca="1">IF(ISNA(DA$3),0,ROUND(INDEX(旅遊不便費率!$B$5:$AE$184,$A45,DA$3)*$A$3,0))</f>
        <v>0</v>
      </c>
      <c r="DB45" s="95">
        <f t="shared" ca="1" si="12"/>
        <v>2108</v>
      </c>
      <c r="DC45" s="93">
        <f ca="1">ROUND(VLOOKUP(DC$3,費率表彙總!$W$16:$X$116,2,FALSE)*$B45*$A$2,0)*DE$1</f>
        <v>1334</v>
      </c>
      <c r="DD45" s="94">
        <f ca="1">+ROUND(VLOOKUP(DC$3,費率表彙總!$W$16:$X$116,2,FALSE)*$B45*$A$2,0)*DE$1</f>
        <v>1334</v>
      </c>
      <c r="DE45" s="94">
        <f t="shared" ca="1" si="28"/>
        <v>1334</v>
      </c>
      <c r="DF45" s="94">
        <f ca="1">ROUND(VLOOKUP(DF$3,費率表彙總!$Y$15:$Z$65,2,FALSE)*$B45*$A$2,0)*DE$1</f>
        <v>774</v>
      </c>
      <c r="DG45" s="94">
        <f ca="1">IF(ISNA(DG$3),0,ROUND(INDEX(旅遊不便費率!$B$5:$AE$184,$A45,DG$3)*$A$3,0))</f>
        <v>0</v>
      </c>
      <c r="DH45" s="94">
        <f ca="1">IF(ISNA(DH$3),0,ROUND(INDEX(旅遊不便費率!$B$5:$AE$184,$A45,DH$3)*$A$3,0))</f>
        <v>0</v>
      </c>
      <c r="DI45" s="94">
        <f ca="1">IF(ISNA(DI$3),0,ROUND(INDEX(旅遊不便費率!$B$5:$AE$184,$A45,DI$3)*$A$3,0))</f>
        <v>0</v>
      </c>
      <c r="DJ45" s="95">
        <f t="shared" ca="1" si="13"/>
        <v>2108</v>
      </c>
      <c r="DK45" s="93">
        <f ca="1">ROUND(VLOOKUP(DK$3,費率表彙總!$W$16:$X$116,2,FALSE)*$B45*$A$2,0)*DM$1</f>
        <v>2538</v>
      </c>
      <c r="DL45" s="94">
        <f ca="1">+ROUND(VLOOKUP(DK$3,費率表彙總!$W$16:$X$116,2,FALSE)*$B45*$A$2,0)*DM$1</f>
        <v>2538</v>
      </c>
      <c r="DM45" s="94">
        <f t="shared" ca="1" si="29"/>
        <v>2538</v>
      </c>
      <c r="DN45" s="94">
        <f ca="1">ROUND(VLOOKUP(DN$3,費率表彙總!$Y$15:$Z$65,2,FALSE)*$B45*$A$2,0)*DM$1</f>
        <v>1484</v>
      </c>
      <c r="DO45" s="94">
        <f ca="1">IF(ISNA(DO$3),0,ROUND(INDEX(旅遊不便費率!$B$5:$AE$184,$A45,DO$3)*$A$3,0))</f>
        <v>0</v>
      </c>
      <c r="DP45" s="94">
        <f ca="1">IF(ISNA(DP$3),0,ROUND(INDEX(旅遊不便費率!$B$5:$AE$184,$A45,DP$3)*$A$3,0))</f>
        <v>0</v>
      </c>
      <c r="DQ45" s="94">
        <f ca="1">IF(ISNA(DQ$3),0,ROUND(INDEX(旅遊不便費率!$B$5:$AE$184,$A45,DQ$3)*$A$3,0))</f>
        <v>0</v>
      </c>
      <c r="DR45" s="95">
        <f t="shared" ca="1" si="14"/>
        <v>4022</v>
      </c>
    </row>
    <row r="46" spans="1:122">
      <c r="A46" s="83">
        <f>+旅綜險簡易版費率表!A53</f>
        <v>120</v>
      </c>
      <c r="B46" s="104">
        <f>VLOOKUP(A46,費率表彙總!$A$4:$B$183,2,FALSE)</f>
        <v>0.85599999999999998</v>
      </c>
      <c r="C46" s="93">
        <f ca="1">ROUND(VLOOKUP(C$3,費率表彙總!$W$16:$X$116,2,FALSE)*$B46*$A$2,0)*E$1</f>
        <v>1404</v>
      </c>
      <c r="D46" s="94">
        <f ca="1">+ROUND(VLOOKUP(C$3,費率表彙總!$W$16:$X$116,2,FALSE)*$B46*$A$2,0)*E$1</f>
        <v>1404</v>
      </c>
      <c r="E46" s="94">
        <f t="shared" ca="1" si="15"/>
        <v>1404</v>
      </c>
      <c r="F46" s="94">
        <f ca="1">ROUND(VLOOKUP(F$3,費率表彙總!$Y$15:$Z$65,2,FALSE)*$B46*$A$2,0)*E$1</f>
        <v>814</v>
      </c>
      <c r="G46" s="94">
        <f ca="1">IF(ISNA(G$3),0,ROUND(INDEX(旅遊不便費率!$B$5:$AE$184,$A46,G$3)*$A$3,0))</f>
        <v>0</v>
      </c>
      <c r="H46" s="94">
        <f ca="1">IF(ISNA(H$3),0,ROUND(INDEX(旅遊不便費率!$B$5:$AE$184,$A46,H$3)*$A$3,0))</f>
        <v>0</v>
      </c>
      <c r="I46" s="94">
        <f ca="1">IF(ISNA(I$3),0,ROUND(INDEX(旅遊不便費率!$B$5:$AE$184,$A46,I$3)*$A$3,0))</f>
        <v>0</v>
      </c>
      <c r="J46" s="95">
        <f t="shared" ca="1" si="0"/>
        <v>2218</v>
      </c>
      <c r="K46" s="93">
        <f ca="1">ROUND(VLOOKUP(K$3,費率表彙總!$W$16:$X$116,2,FALSE)*$B46*$A$2,0)*M$1</f>
        <v>1404</v>
      </c>
      <c r="L46" s="94">
        <f ca="1">+ROUND(VLOOKUP(K$3,費率表彙總!$W$16:$X$116,2,FALSE)*$B46*$A$2,0)*M$1</f>
        <v>1404</v>
      </c>
      <c r="M46" s="94">
        <f t="shared" ca="1" si="16"/>
        <v>1404</v>
      </c>
      <c r="N46" s="94">
        <f ca="1">ROUND(VLOOKUP(N$3,費率表彙總!$Y$15:$Z$65,2,FALSE)*$B46*$A$2,0)*M$1</f>
        <v>0</v>
      </c>
      <c r="O46" s="94">
        <f ca="1">IF(ISNA(O$3),0,ROUND(INDEX(旅遊不便費率!$B$5:$AE$184,$A46,O$3)*$A$3,0))</f>
        <v>0</v>
      </c>
      <c r="P46" s="94">
        <f ca="1">IF(ISNA(P$3),0,ROUND(INDEX(旅遊不便費率!$B$5:$AE$184,$A46,P$3)*$A$3,0))</f>
        <v>0</v>
      </c>
      <c r="Q46" s="94">
        <f ca="1">IF(ISNA(Q$3),0,ROUND(INDEX(旅遊不便費率!$B$5:$AE$184,$A46,Q$3)*$A$3,0))</f>
        <v>0</v>
      </c>
      <c r="R46" s="95">
        <f t="shared" ca="1" si="1"/>
        <v>1404</v>
      </c>
      <c r="S46" s="93">
        <f ca="1">ROUND(VLOOKUP(S$3,費率表彙總!$W$16:$X$116,2,FALSE)*$B46*$A$2,0)*U$1</f>
        <v>2670</v>
      </c>
      <c r="T46" s="94">
        <f ca="1">+ROUND(VLOOKUP(S$3,費率表彙總!$W$16:$X$116,2,FALSE)*$B46*$A$2,0)*U$1</f>
        <v>2670</v>
      </c>
      <c r="U46" s="94">
        <f t="shared" ca="1" si="17"/>
        <v>2670</v>
      </c>
      <c r="V46" s="94">
        <f ca="1">ROUND(VLOOKUP(V$3,費率表彙總!$Y$15:$Z$65,2,FALSE)*$B46*$A$2,0)*U$1</f>
        <v>1560</v>
      </c>
      <c r="W46" s="94">
        <f ca="1">IF(ISNA(W$3),0,ROUND(INDEX(旅遊不便費率!$B$5:$AE$184,$A46,W$3)*$A$3,0))</f>
        <v>0</v>
      </c>
      <c r="X46" s="94">
        <f ca="1">IF(ISNA(X$3),0,ROUND(INDEX(旅遊不便費率!$B$5:$AE$184,$A46,X$3)*$A$3,0))</f>
        <v>0</v>
      </c>
      <c r="Y46" s="94">
        <f ca="1">IF(ISNA(Y$3),0,ROUND(INDEX(旅遊不便費率!$B$5:$AE$184,$A46,Y$3)*$A$3,0))</f>
        <v>0</v>
      </c>
      <c r="Z46" s="95">
        <f t="shared" ca="1" si="2"/>
        <v>4230</v>
      </c>
      <c r="AA46" s="93">
        <f ca="1">ROUND(VLOOKUP(AA$3,費率表彙總!$W$16:$X$116,2,FALSE)*$B46*$A$2,0)*AC$1</f>
        <v>2670</v>
      </c>
      <c r="AB46" s="94">
        <f ca="1">+ROUND(VLOOKUP(AA$3,費率表彙總!$W$16:$X$116,2,FALSE)*$B46*$A$2,0)*AC$1</f>
        <v>2670</v>
      </c>
      <c r="AC46" s="94">
        <f t="shared" ca="1" si="18"/>
        <v>2670</v>
      </c>
      <c r="AD46" s="94">
        <f ca="1">ROUND(VLOOKUP(AD$3,費率表彙總!$Y$15:$Z$65,2,FALSE)*$B46*$A$2,0)*AC$1</f>
        <v>814</v>
      </c>
      <c r="AE46" s="94">
        <f ca="1">IF(ISNA(AE$3),0,ROUND(INDEX(旅遊不便費率!$B$5:$AE$184,$A46,AE$3)*$A$3,0))</f>
        <v>0</v>
      </c>
      <c r="AF46" s="94">
        <f ca="1">IF(ISNA(AF$3),0,ROUND(INDEX(旅遊不便費率!$B$5:$AE$184,$A46,AF$3)*$A$3,0))</f>
        <v>0</v>
      </c>
      <c r="AG46" s="94">
        <f ca="1">IF(ISNA(AG$3),0,ROUND(INDEX(旅遊不便費率!$B$5:$AE$184,$A46,AG$3)*$A$3,0))</f>
        <v>0</v>
      </c>
      <c r="AH46" s="95">
        <f t="shared" ca="1" si="3"/>
        <v>3484</v>
      </c>
      <c r="AI46" s="93">
        <f ca="1">ROUND(VLOOKUP(AI$3,費率表彙總!$W$16:$X$116,2,FALSE)*$B46*$A$2,0)*AK$1</f>
        <v>2670</v>
      </c>
      <c r="AJ46" s="94">
        <f ca="1">+ROUND(VLOOKUP(AI$3,費率表彙總!$W$16:$X$116,2,FALSE)*$B46*$A$2,0)*AK$1</f>
        <v>2670</v>
      </c>
      <c r="AK46" s="94">
        <f t="shared" ca="1" si="19"/>
        <v>2670</v>
      </c>
      <c r="AL46" s="94">
        <f ca="1">ROUND(VLOOKUP(AL$3,費率表彙總!$Y$15:$Z$65,2,FALSE)*$B46*$A$2,0)*AK$1</f>
        <v>0</v>
      </c>
      <c r="AM46" s="94">
        <f ca="1">IF(ISNA(AM$3),0,ROUND(INDEX(旅遊不便費率!$B$5:$AE$184,$A46,AM$3)*$A$3,0))</f>
        <v>0</v>
      </c>
      <c r="AN46" s="94">
        <f ca="1">IF(ISNA(AN$3),0,ROUND(INDEX(旅遊不便費率!$B$5:$AE$184,$A46,AN$3)*$A$3,0))</f>
        <v>0</v>
      </c>
      <c r="AO46" s="94">
        <f ca="1">IF(ISNA(AO$3),0,ROUND(INDEX(旅遊不便費率!$B$5:$AE$184,$A46,AO$3)*$A$3,0))</f>
        <v>0</v>
      </c>
      <c r="AP46" s="95">
        <f t="shared" ca="1" si="4"/>
        <v>2670</v>
      </c>
      <c r="AQ46" s="93">
        <f ca="1">ROUND(VLOOKUP(AQ$3,費率表彙總!$W$16:$X$116,2,FALSE)*$B46*$A$2,0)*AS$1</f>
        <v>702</v>
      </c>
      <c r="AR46" s="94">
        <f ca="1">+ROUND(VLOOKUP(AQ$3,費率表彙總!$W$16:$X$116,2,FALSE)*$B46*$A$2,0)*AS$1</f>
        <v>702</v>
      </c>
      <c r="AS46" s="94">
        <f t="shared" ca="1" si="20"/>
        <v>702</v>
      </c>
      <c r="AT46" s="94">
        <f ca="1">ROUND(VLOOKUP(AT$3,費率表彙總!$Y$15:$Z$65,2,FALSE)*$B46*$A$2,0)*AS$1</f>
        <v>407</v>
      </c>
      <c r="AU46" s="94">
        <f ca="1">IF(ISNA(AU$3),0,ROUND(INDEX(旅遊不便費率!$B$5:$AE$184,$A46,AU$3)*$A$3,0))</f>
        <v>0</v>
      </c>
      <c r="AV46" s="94">
        <f ca="1">IF(ISNA(AV$3),0,ROUND(INDEX(旅遊不便費率!$B$5:$AE$184,$A46,AV$3)*$A$3,0))</f>
        <v>0</v>
      </c>
      <c r="AW46" s="94">
        <f ca="1">IF(ISNA(AW$3),0,ROUND(INDEX(旅遊不便費率!$B$5:$AE$184,$A46,AW$3)*$A$3,0))</f>
        <v>0</v>
      </c>
      <c r="AX46" s="95">
        <f t="shared" ca="1" si="5"/>
        <v>1109</v>
      </c>
      <c r="AY46" s="93">
        <f ca="1">ROUND(VLOOKUP(AY$3,費率表彙總!$W$16:$X$116,2,FALSE)*$B46*$A$2,0)*BA$1</f>
        <v>1335</v>
      </c>
      <c r="AZ46" s="94">
        <f ca="1">+ROUND(VLOOKUP(AY$3,費率表彙總!$W$16:$X$116,2,FALSE)*$B46*$A$2,0)*BA$1</f>
        <v>1335</v>
      </c>
      <c r="BA46" s="94">
        <f t="shared" ca="1" si="21"/>
        <v>1335</v>
      </c>
      <c r="BB46" s="94">
        <f ca="1">ROUND(VLOOKUP(BB$3,費率表彙總!$Y$15:$Z$65,2,FALSE)*$B46*$A$2,0)*BA$1</f>
        <v>0</v>
      </c>
      <c r="BC46" s="94">
        <f ca="1">IF(ISNA(BC$3),0,ROUND(INDEX(旅遊不便費率!$B$5:$AE$184,$A46,BC$3)*$A$3,0))</f>
        <v>0</v>
      </c>
      <c r="BD46" s="94">
        <f ca="1">IF(ISNA(BD$3),0,ROUND(INDEX(旅遊不便費率!$B$5:$AE$184,$A46,BD$3)*$A$3,0))</f>
        <v>0</v>
      </c>
      <c r="BE46" s="94">
        <f ca="1">IF(ISNA(BE$3),0,ROUND(INDEX(旅遊不便費率!$B$5:$AE$184,$A46,BE$3)*$A$3,0))</f>
        <v>0</v>
      </c>
      <c r="BF46" s="95">
        <f t="shared" ca="1" si="6"/>
        <v>1335</v>
      </c>
      <c r="BG46" s="93">
        <f ca="1">ROUND(VLOOKUP(BG$3,費率表彙總!$W$16:$X$116,2,FALSE)*$B46*$A$2,0)*BI$1</f>
        <v>1335</v>
      </c>
      <c r="BH46" s="94">
        <f ca="1">+ROUND(VLOOKUP(BG$3,費率表彙總!$W$16:$X$116,2,FALSE)*$B46*$A$2,0)*BI$1</f>
        <v>1335</v>
      </c>
      <c r="BI46" s="94">
        <f t="shared" ca="1" si="22"/>
        <v>1335</v>
      </c>
      <c r="BJ46" s="94">
        <f ca="1">ROUND(VLOOKUP(BJ$3,費率表彙總!$Y$15:$Z$65,2,FALSE)*$B46*$A$2,0)*BI$1</f>
        <v>0</v>
      </c>
      <c r="BK46" s="94">
        <f ca="1">IF(ISNA(BK$3),0,ROUND(INDEX(旅遊不便費率!$B$5:$AE$184,$A46,BK$3)*$A$3,0))</f>
        <v>0</v>
      </c>
      <c r="BL46" s="94">
        <f ca="1">IF(ISNA(BL$3),0,ROUND(INDEX(旅遊不便費率!$B$5:$AE$184,$A46,BL$3)*$A$3,0))</f>
        <v>0</v>
      </c>
      <c r="BM46" s="94">
        <f ca="1">IF(ISNA(BM$3),0,ROUND(INDEX(旅遊不便費率!$B$5:$AE$184,$A46,BM$3)*$A$3,0))</f>
        <v>0</v>
      </c>
      <c r="BN46" s="95">
        <f t="shared" ca="1" si="7"/>
        <v>1335</v>
      </c>
      <c r="BO46" s="93">
        <f ca="1">ROUND(VLOOKUP(BO$3,費率表彙總!$W$16:$X$116,2,FALSE)*$B46*$A$2,0)*BQ$1</f>
        <v>1335</v>
      </c>
      <c r="BP46" s="94">
        <f ca="1">+ROUND(VLOOKUP(BO$3,費率表彙總!$W$16:$X$116,2,FALSE)*$B46*$A$2,0)*BQ$1</f>
        <v>1335</v>
      </c>
      <c r="BQ46" s="94">
        <f t="shared" ca="1" si="23"/>
        <v>1335</v>
      </c>
      <c r="BR46" s="94">
        <f ca="1">ROUND(VLOOKUP(BR$3,費率表彙總!$Y$15:$Z$65,2,FALSE)*$B46*$A$2,0)*BQ$1</f>
        <v>0</v>
      </c>
      <c r="BS46" s="94">
        <f ca="1">IF(ISNA(BS$3),0,ROUND(INDEX(旅遊不便費率!$B$5:$AE$184,$A46,BS$3)*$A$3,0))</f>
        <v>0</v>
      </c>
      <c r="BT46" s="94">
        <f ca="1">IF(ISNA(BT$3),0,ROUND(INDEX(旅遊不便費率!$B$5:$AE$184,$A46,BT$3)*$A$3,0))</f>
        <v>0</v>
      </c>
      <c r="BU46" s="94">
        <f ca="1">IF(ISNA(BU$3),0,ROUND(INDEX(旅遊不便費率!$B$5:$AE$184,$A46,BU$3)*$A$3,0))</f>
        <v>0</v>
      </c>
      <c r="BV46" s="95">
        <f t="shared" ca="1" si="8"/>
        <v>1335</v>
      </c>
      <c r="BW46" s="93">
        <f ca="1">ROUND(VLOOKUP(BW$3,費率表彙總!$W$16:$X$116,2,FALSE)*$B46*$A$2,0)*BY$1</f>
        <v>1335</v>
      </c>
      <c r="BX46" s="94">
        <f ca="1">+ROUND(VLOOKUP(BW$3,費率表彙總!$W$16:$X$116,2,FALSE)*$B46*$A$2,0)*BY$1</f>
        <v>1335</v>
      </c>
      <c r="BY46" s="94">
        <f t="shared" ca="1" si="24"/>
        <v>1335</v>
      </c>
      <c r="BZ46" s="94">
        <f ca="1">ROUND(VLOOKUP(BZ$3,費率表彙總!$Y$15:$Z$65,2,FALSE)*$B46*$A$2,0)*BY$1</f>
        <v>780</v>
      </c>
      <c r="CA46" s="94">
        <f ca="1">IF(ISNA(CA$3),0,ROUND(INDEX(旅遊不便費率!$B$5:$AE$184,$A46,CA$3)*$A$3,0))</f>
        <v>0</v>
      </c>
      <c r="CB46" s="94">
        <f ca="1">IF(ISNA(CB$3),0,ROUND(INDEX(旅遊不便費率!$B$5:$AE$184,$A46,CB$3)*$A$3,0))</f>
        <v>0</v>
      </c>
      <c r="CC46" s="94">
        <f ca="1">IF(ISNA(CC$3),0,ROUND(INDEX(旅遊不便費率!$B$5:$AE$184,$A46,CC$3)*$A$3,0))</f>
        <v>0</v>
      </c>
      <c r="CD46" s="95">
        <f t="shared" ca="1" si="9"/>
        <v>2115</v>
      </c>
      <c r="CE46" s="93">
        <f ca="1">ROUND(VLOOKUP(CE$3,費率表彙總!$W$16:$X$116,2,FALSE)*$B46*$A$2,0)*CG$1</f>
        <v>2670</v>
      </c>
      <c r="CF46" s="94">
        <f ca="1">+ROUND(VLOOKUP(CE$3,費率表彙總!$W$16:$X$116,2,FALSE)*$B46*$A$2,0)*CG$1</f>
        <v>2670</v>
      </c>
      <c r="CG46" s="94">
        <f t="shared" ca="1" si="25"/>
        <v>2670</v>
      </c>
      <c r="CH46" s="94">
        <f ca="1">ROUND(VLOOKUP(CH$3,費率表彙總!$Y$15:$Z$65,2,FALSE)*$B46*$A$2,0)*CG$1</f>
        <v>1560</v>
      </c>
      <c r="CI46" s="94">
        <f ca="1">IF(ISNA(CI$3),0,ROUND(INDEX(旅遊不便費率!$B$5:$AE$184,$A46,CI$3)*$A$3,0))</f>
        <v>0</v>
      </c>
      <c r="CJ46" s="94">
        <f ca="1">IF(ISNA(CJ$3),0,ROUND(INDEX(旅遊不便費率!$B$5:$AE$184,$A46,CJ$3)*$A$3,0))</f>
        <v>0</v>
      </c>
      <c r="CK46" s="94">
        <f ca="1">IF(ISNA(CK$3),0,ROUND(INDEX(旅遊不便費率!$B$5:$AE$184,$A46,CK$3)*$A$3,0))</f>
        <v>0</v>
      </c>
      <c r="CL46" s="95">
        <f t="shared" ca="1" si="10"/>
        <v>4230</v>
      </c>
      <c r="CM46" s="93">
        <f ca="1">ROUND(VLOOKUP(CM$3,費率表彙總!$W$16:$X$116,2,FALSE)*$B46*$A$2,0)*CO$1</f>
        <v>1404</v>
      </c>
      <c r="CN46" s="94">
        <f ca="1">+ROUND(VLOOKUP(CM$3,費率表彙總!$W$16:$X$116,2,FALSE)*$B46*$A$2,0)*CO$1</f>
        <v>1404</v>
      </c>
      <c r="CO46" s="94">
        <f t="shared" ca="1" si="26"/>
        <v>1404</v>
      </c>
      <c r="CP46" s="94">
        <f ca="1">ROUND(VLOOKUP(CP$3,費率表彙總!$Y$15:$Z$65,2,FALSE)*$B46*$A$2,0)*CO$1</f>
        <v>814</v>
      </c>
      <c r="CQ46" s="94">
        <f ca="1">IF(ISNA(CQ$3),0,ROUND(INDEX(旅遊不便費率!$B$5:$AE$184,$A46,CQ$3)*$A$3,0))</f>
        <v>0</v>
      </c>
      <c r="CR46" s="94">
        <f ca="1">IF(ISNA(CR$3),0,ROUND(INDEX(旅遊不便費率!$B$5:$AE$184,$A46,CR$3)*$A$3,0))</f>
        <v>0</v>
      </c>
      <c r="CS46" s="94">
        <f ca="1">IF(ISNA(CS$3),0,ROUND(INDEX(旅遊不便費率!$B$5:$AE$184,$A46,CS$3)*$A$3,0))</f>
        <v>0</v>
      </c>
      <c r="CT46" s="95">
        <f t="shared" ca="1" si="11"/>
        <v>2218</v>
      </c>
      <c r="CU46" s="93">
        <f ca="1">ROUND(VLOOKUP(CU$3,費率表彙總!$W$16:$X$116,2,FALSE)*$B46*$A$2,0)*CW$1</f>
        <v>1404</v>
      </c>
      <c r="CV46" s="94">
        <f ca="1">+ROUND(VLOOKUP(CU$3,費率表彙總!$W$16:$X$116,2,FALSE)*$B46*$A$2,0)*CW$1</f>
        <v>1404</v>
      </c>
      <c r="CW46" s="94">
        <f t="shared" ca="1" si="27"/>
        <v>1404</v>
      </c>
      <c r="CX46" s="94">
        <f ca="1">ROUND(VLOOKUP(CX$3,費率表彙總!$Y$15:$Z$65,2,FALSE)*$B46*$A$2,0)*CW$1</f>
        <v>814</v>
      </c>
      <c r="CY46" s="94">
        <f ca="1">IF(ISNA(CY$3),0,ROUND(INDEX(旅遊不便費率!$B$5:$AE$184,$A46,CY$3)*$A$3,0))</f>
        <v>0</v>
      </c>
      <c r="CZ46" s="94">
        <f ca="1">IF(ISNA(CZ$3),0,ROUND(INDEX(旅遊不便費率!$B$5:$AE$184,$A46,CZ$3)*$A$3,0))</f>
        <v>0</v>
      </c>
      <c r="DA46" s="94">
        <f ca="1">IF(ISNA(DA$3),0,ROUND(INDEX(旅遊不便費率!$B$5:$AE$184,$A46,DA$3)*$A$3,0))</f>
        <v>0</v>
      </c>
      <c r="DB46" s="95">
        <f t="shared" ca="1" si="12"/>
        <v>2218</v>
      </c>
      <c r="DC46" s="93">
        <f ca="1">ROUND(VLOOKUP(DC$3,費率表彙總!$W$16:$X$116,2,FALSE)*$B46*$A$2,0)*DE$1</f>
        <v>1404</v>
      </c>
      <c r="DD46" s="94">
        <f ca="1">+ROUND(VLOOKUP(DC$3,費率表彙總!$W$16:$X$116,2,FALSE)*$B46*$A$2,0)*DE$1</f>
        <v>1404</v>
      </c>
      <c r="DE46" s="94">
        <f t="shared" ca="1" si="28"/>
        <v>1404</v>
      </c>
      <c r="DF46" s="94">
        <f ca="1">ROUND(VLOOKUP(DF$3,費率表彙總!$Y$15:$Z$65,2,FALSE)*$B46*$A$2,0)*DE$1</f>
        <v>814</v>
      </c>
      <c r="DG46" s="94">
        <f ca="1">IF(ISNA(DG$3),0,ROUND(INDEX(旅遊不便費率!$B$5:$AE$184,$A46,DG$3)*$A$3,0))</f>
        <v>0</v>
      </c>
      <c r="DH46" s="94">
        <f ca="1">IF(ISNA(DH$3),0,ROUND(INDEX(旅遊不便費率!$B$5:$AE$184,$A46,DH$3)*$A$3,0))</f>
        <v>0</v>
      </c>
      <c r="DI46" s="94">
        <f ca="1">IF(ISNA(DI$3),0,ROUND(INDEX(旅遊不便費率!$B$5:$AE$184,$A46,DI$3)*$A$3,0))</f>
        <v>0</v>
      </c>
      <c r="DJ46" s="95">
        <f t="shared" ca="1" si="13"/>
        <v>2218</v>
      </c>
      <c r="DK46" s="93">
        <f ca="1">ROUND(VLOOKUP(DK$3,費率表彙總!$W$16:$X$116,2,FALSE)*$B46*$A$2,0)*DM$1</f>
        <v>2670</v>
      </c>
      <c r="DL46" s="94">
        <f ca="1">+ROUND(VLOOKUP(DK$3,費率表彙總!$W$16:$X$116,2,FALSE)*$B46*$A$2,0)*DM$1</f>
        <v>2670</v>
      </c>
      <c r="DM46" s="94">
        <f t="shared" ca="1" si="29"/>
        <v>2670</v>
      </c>
      <c r="DN46" s="94">
        <f ca="1">ROUND(VLOOKUP(DN$3,費率表彙總!$Y$15:$Z$65,2,FALSE)*$B46*$A$2,0)*DM$1</f>
        <v>1560</v>
      </c>
      <c r="DO46" s="94">
        <f ca="1">IF(ISNA(DO$3),0,ROUND(INDEX(旅遊不便費率!$B$5:$AE$184,$A46,DO$3)*$A$3,0))</f>
        <v>0</v>
      </c>
      <c r="DP46" s="94">
        <f ca="1">IF(ISNA(DP$3),0,ROUND(INDEX(旅遊不便費率!$B$5:$AE$184,$A46,DP$3)*$A$3,0))</f>
        <v>0</v>
      </c>
      <c r="DQ46" s="94">
        <f ca="1">IF(ISNA(DQ$3),0,ROUND(INDEX(旅遊不便費率!$B$5:$AE$184,$A46,DQ$3)*$A$3,0))</f>
        <v>0</v>
      </c>
      <c r="DR46" s="95">
        <f t="shared" ca="1" si="14"/>
        <v>4230</v>
      </c>
    </row>
    <row r="47" spans="1:122">
      <c r="A47" s="83">
        <f>+旅綜險簡易版費率表!A54</f>
        <v>130</v>
      </c>
      <c r="B47" s="104">
        <f>VLOOKUP(A47,費率表彙總!$A$4:$B$183,2,FALSE)</f>
        <v>0.88400000000000001</v>
      </c>
      <c r="C47" s="93">
        <f ca="1">ROUND(VLOOKUP(C$3,費率表彙總!$W$16:$X$116,2,FALSE)*$B47*$A$2,0)*E$1</f>
        <v>1450</v>
      </c>
      <c r="D47" s="94">
        <f ca="1">+ROUND(VLOOKUP(C$3,費率表彙總!$W$16:$X$116,2,FALSE)*$B47*$A$2,0)*E$1</f>
        <v>1450</v>
      </c>
      <c r="E47" s="94">
        <f t="shared" ca="1" si="15"/>
        <v>1450</v>
      </c>
      <c r="F47" s="94">
        <f ca="1">ROUND(VLOOKUP(F$3,費率表彙總!$Y$15:$Z$65,2,FALSE)*$B47*$A$2,0)*E$1</f>
        <v>842</v>
      </c>
      <c r="G47" s="94">
        <f ca="1">IF(ISNA(G$3),0,ROUND(INDEX(旅遊不便費率!$B$5:$AE$184,$A47,G$3)*$A$3,0))</f>
        <v>0</v>
      </c>
      <c r="H47" s="94">
        <f ca="1">IF(ISNA(H$3),0,ROUND(INDEX(旅遊不便費率!$B$5:$AE$184,$A47,H$3)*$A$3,0))</f>
        <v>0</v>
      </c>
      <c r="I47" s="94">
        <f ca="1">IF(ISNA(I$3),0,ROUND(INDEX(旅遊不便費率!$B$5:$AE$184,$A47,I$3)*$A$3,0))</f>
        <v>0</v>
      </c>
      <c r="J47" s="95">
        <f t="shared" ca="1" si="0"/>
        <v>2292</v>
      </c>
      <c r="K47" s="93">
        <f ca="1">ROUND(VLOOKUP(K$3,費率表彙總!$W$16:$X$116,2,FALSE)*$B47*$A$2,0)*M$1</f>
        <v>1450</v>
      </c>
      <c r="L47" s="94">
        <f ca="1">+ROUND(VLOOKUP(K$3,費率表彙總!$W$16:$X$116,2,FALSE)*$B47*$A$2,0)*M$1</f>
        <v>1450</v>
      </c>
      <c r="M47" s="94">
        <f t="shared" ca="1" si="16"/>
        <v>1450</v>
      </c>
      <c r="N47" s="94">
        <f ca="1">ROUND(VLOOKUP(N$3,費率表彙總!$Y$15:$Z$65,2,FALSE)*$B47*$A$2,0)*M$1</f>
        <v>0</v>
      </c>
      <c r="O47" s="94">
        <f ca="1">IF(ISNA(O$3),0,ROUND(INDEX(旅遊不便費率!$B$5:$AE$184,$A47,O$3)*$A$3,0))</f>
        <v>0</v>
      </c>
      <c r="P47" s="94">
        <f ca="1">IF(ISNA(P$3),0,ROUND(INDEX(旅遊不便費率!$B$5:$AE$184,$A47,P$3)*$A$3,0))</f>
        <v>0</v>
      </c>
      <c r="Q47" s="94">
        <f ca="1">IF(ISNA(Q$3),0,ROUND(INDEX(旅遊不便費率!$B$5:$AE$184,$A47,Q$3)*$A$3,0))</f>
        <v>0</v>
      </c>
      <c r="R47" s="95">
        <f t="shared" ca="1" si="1"/>
        <v>1450</v>
      </c>
      <c r="S47" s="93">
        <f ca="1">ROUND(VLOOKUP(S$3,費率表彙總!$W$16:$X$116,2,FALSE)*$B47*$A$2,0)*U$1</f>
        <v>2756</v>
      </c>
      <c r="T47" s="94">
        <f ca="1">+ROUND(VLOOKUP(S$3,費率表彙總!$W$16:$X$116,2,FALSE)*$B47*$A$2,0)*U$1</f>
        <v>2756</v>
      </c>
      <c r="U47" s="94">
        <f t="shared" ca="1" si="17"/>
        <v>2756</v>
      </c>
      <c r="V47" s="94">
        <f ca="1">ROUND(VLOOKUP(V$3,費率表彙總!$Y$15:$Z$65,2,FALSE)*$B47*$A$2,0)*U$1</f>
        <v>1610</v>
      </c>
      <c r="W47" s="94">
        <f ca="1">IF(ISNA(W$3),0,ROUND(INDEX(旅遊不便費率!$B$5:$AE$184,$A47,W$3)*$A$3,0))</f>
        <v>0</v>
      </c>
      <c r="X47" s="94">
        <f ca="1">IF(ISNA(X$3),0,ROUND(INDEX(旅遊不便費率!$B$5:$AE$184,$A47,X$3)*$A$3,0))</f>
        <v>0</v>
      </c>
      <c r="Y47" s="94">
        <f ca="1">IF(ISNA(Y$3),0,ROUND(INDEX(旅遊不便費率!$B$5:$AE$184,$A47,Y$3)*$A$3,0))</f>
        <v>0</v>
      </c>
      <c r="Z47" s="95">
        <f t="shared" ca="1" si="2"/>
        <v>4366</v>
      </c>
      <c r="AA47" s="93">
        <f ca="1">ROUND(VLOOKUP(AA$3,費率表彙總!$W$16:$X$116,2,FALSE)*$B47*$A$2,0)*AC$1</f>
        <v>2756</v>
      </c>
      <c r="AB47" s="94">
        <f ca="1">+ROUND(VLOOKUP(AA$3,費率表彙總!$W$16:$X$116,2,FALSE)*$B47*$A$2,0)*AC$1</f>
        <v>2756</v>
      </c>
      <c r="AC47" s="94">
        <f t="shared" ca="1" si="18"/>
        <v>2756</v>
      </c>
      <c r="AD47" s="94">
        <f ca="1">ROUND(VLOOKUP(AD$3,費率表彙總!$Y$15:$Z$65,2,FALSE)*$B47*$A$2,0)*AC$1</f>
        <v>842</v>
      </c>
      <c r="AE47" s="94">
        <f ca="1">IF(ISNA(AE$3),0,ROUND(INDEX(旅遊不便費率!$B$5:$AE$184,$A47,AE$3)*$A$3,0))</f>
        <v>0</v>
      </c>
      <c r="AF47" s="94">
        <f ca="1">IF(ISNA(AF$3),0,ROUND(INDEX(旅遊不便費率!$B$5:$AE$184,$A47,AF$3)*$A$3,0))</f>
        <v>0</v>
      </c>
      <c r="AG47" s="94">
        <f ca="1">IF(ISNA(AG$3),0,ROUND(INDEX(旅遊不便費率!$B$5:$AE$184,$A47,AG$3)*$A$3,0))</f>
        <v>0</v>
      </c>
      <c r="AH47" s="95">
        <f t="shared" ca="1" si="3"/>
        <v>3598</v>
      </c>
      <c r="AI47" s="93">
        <f ca="1">ROUND(VLOOKUP(AI$3,費率表彙總!$W$16:$X$116,2,FALSE)*$B47*$A$2,0)*AK$1</f>
        <v>2756</v>
      </c>
      <c r="AJ47" s="94">
        <f ca="1">+ROUND(VLOOKUP(AI$3,費率表彙總!$W$16:$X$116,2,FALSE)*$B47*$A$2,0)*AK$1</f>
        <v>2756</v>
      </c>
      <c r="AK47" s="94">
        <f t="shared" ca="1" si="19"/>
        <v>2756</v>
      </c>
      <c r="AL47" s="94">
        <f ca="1">ROUND(VLOOKUP(AL$3,費率表彙總!$Y$15:$Z$65,2,FALSE)*$B47*$A$2,0)*AK$1</f>
        <v>0</v>
      </c>
      <c r="AM47" s="94">
        <f ca="1">IF(ISNA(AM$3),0,ROUND(INDEX(旅遊不便費率!$B$5:$AE$184,$A47,AM$3)*$A$3,0))</f>
        <v>0</v>
      </c>
      <c r="AN47" s="94">
        <f ca="1">IF(ISNA(AN$3),0,ROUND(INDEX(旅遊不便費率!$B$5:$AE$184,$A47,AN$3)*$A$3,0))</f>
        <v>0</v>
      </c>
      <c r="AO47" s="94">
        <f ca="1">IF(ISNA(AO$3),0,ROUND(INDEX(旅遊不便費率!$B$5:$AE$184,$A47,AO$3)*$A$3,0))</f>
        <v>0</v>
      </c>
      <c r="AP47" s="95">
        <f t="shared" ca="1" si="4"/>
        <v>2756</v>
      </c>
      <c r="AQ47" s="93">
        <f ca="1">ROUND(VLOOKUP(AQ$3,費率表彙總!$W$16:$X$116,2,FALSE)*$B47*$A$2,0)*AS$1</f>
        <v>725</v>
      </c>
      <c r="AR47" s="94">
        <f ca="1">+ROUND(VLOOKUP(AQ$3,費率表彙總!$W$16:$X$116,2,FALSE)*$B47*$A$2,0)*AS$1</f>
        <v>725</v>
      </c>
      <c r="AS47" s="94">
        <f t="shared" ca="1" si="20"/>
        <v>725</v>
      </c>
      <c r="AT47" s="94">
        <f ca="1">ROUND(VLOOKUP(AT$3,費率表彙總!$Y$15:$Z$65,2,FALSE)*$B47*$A$2,0)*AS$1</f>
        <v>421</v>
      </c>
      <c r="AU47" s="94">
        <f ca="1">IF(ISNA(AU$3),0,ROUND(INDEX(旅遊不便費率!$B$5:$AE$184,$A47,AU$3)*$A$3,0))</f>
        <v>0</v>
      </c>
      <c r="AV47" s="94">
        <f ca="1">IF(ISNA(AV$3),0,ROUND(INDEX(旅遊不便費率!$B$5:$AE$184,$A47,AV$3)*$A$3,0))</f>
        <v>0</v>
      </c>
      <c r="AW47" s="94">
        <f ca="1">IF(ISNA(AW$3),0,ROUND(INDEX(旅遊不便費率!$B$5:$AE$184,$A47,AW$3)*$A$3,0))</f>
        <v>0</v>
      </c>
      <c r="AX47" s="95">
        <f t="shared" ca="1" si="5"/>
        <v>1146</v>
      </c>
      <c r="AY47" s="93">
        <f ca="1">ROUND(VLOOKUP(AY$3,費率表彙總!$W$16:$X$116,2,FALSE)*$B47*$A$2,0)*BA$1</f>
        <v>1378</v>
      </c>
      <c r="AZ47" s="94">
        <f ca="1">+ROUND(VLOOKUP(AY$3,費率表彙總!$W$16:$X$116,2,FALSE)*$B47*$A$2,0)*BA$1</f>
        <v>1378</v>
      </c>
      <c r="BA47" s="94">
        <f t="shared" ca="1" si="21"/>
        <v>1378</v>
      </c>
      <c r="BB47" s="94">
        <f ca="1">ROUND(VLOOKUP(BB$3,費率表彙總!$Y$15:$Z$65,2,FALSE)*$B47*$A$2,0)*BA$1</f>
        <v>0</v>
      </c>
      <c r="BC47" s="94">
        <f ca="1">IF(ISNA(BC$3),0,ROUND(INDEX(旅遊不便費率!$B$5:$AE$184,$A47,BC$3)*$A$3,0))</f>
        <v>0</v>
      </c>
      <c r="BD47" s="94">
        <f ca="1">IF(ISNA(BD$3),0,ROUND(INDEX(旅遊不便費率!$B$5:$AE$184,$A47,BD$3)*$A$3,0))</f>
        <v>0</v>
      </c>
      <c r="BE47" s="94">
        <f ca="1">IF(ISNA(BE$3),0,ROUND(INDEX(旅遊不便費率!$B$5:$AE$184,$A47,BE$3)*$A$3,0))</f>
        <v>0</v>
      </c>
      <c r="BF47" s="95">
        <f t="shared" ca="1" si="6"/>
        <v>1378</v>
      </c>
      <c r="BG47" s="93">
        <f ca="1">ROUND(VLOOKUP(BG$3,費率表彙總!$W$16:$X$116,2,FALSE)*$B47*$A$2,0)*BI$1</f>
        <v>1378</v>
      </c>
      <c r="BH47" s="94">
        <f ca="1">+ROUND(VLOOKUP(BG$3,費率表彙總!$W$16:$X$116,2,FALSE)*$B47*$A$2,0)*BI$1</f>
        <v>1378</v>
      </c>
      <c r="BI47" s="94">
        <f t="shared" ca="1" si="22"/>
        <v>1378</v>
      </c>
      <c r="BJ47" s="94">
        <f ca="1">ROUND(VLOOKUP(BJ$3,費率表彙總!$Y$15:$Z$65,2,FALSE)*$B47*$A$2,0)*BI$1</f>
        <v>0</v>
      </c>
      <c r="BK47" s="94">
        <f ca="1">IF(ISNA(BK$3),0,ROUND(INDEX(旅遊不便費率!$B$5:$AE$184,$A47,BK$3)*$A$3,0))</f>
        <v>0</v>
      </c>
      <c r="BL47" s="94">
        <f ca="1">IF(ISNA(BL$3),0,ROUND(INDEX(旅遊不便費率!$B$5:$AE$184,$A47,BL$3)*$A$3,0))</f>
        <v>0</v>
      </c>
      <c r="BM47" s="94">
        <f ca="1">IF(ISNA(BM$3),0,ROUND(INDEX(旅遊不便費率!$B$5:$AE$184,$A47,BM$3)*$A$3,0))</f>
        <v>0</v>
      </c>
      <c r="BN47" s="95">
        <f t="shared" ca="1" si="7"/>
        <v>1378</v>
      </c>
      <c r="BO47" s="93">
        <f ca="1">ROUND(VLOOKUP(BO$3,費率表彙總!$W$16:$X$116,2,FALSE)*$B47*$A$2,0)*BQ$1</f>
        <v>1378</v>
      </c>
      <c r="BP47" s="94">
        <f ca="1">+ROUND(VLOOKUP(BO$3,費率表彙總!$W$16:$X$116,2,FALSE)*$B47*$A$2,0)*BQ$1</f>
        <v>1378</v>
      </c>
      <c r="BQ47" s="94">
        <f t="shared" ca="1" si="23"/>
        <v>1378</v>
      </c>
      <c r="BR47" s="94">
        <f ca="1">ROUND(VLOOKUP(BR$3,費率表彙總!$Y$15:$Z$65,2,FALSE)*$B47*$A$2,0)*BQ$1</f>
        <v>0</v>
      </c>
      <c r="BS47" s="94">
        <f ca="1">IF(ISNA(BS$3),0,ROUND(INDEX(旅遊不便費率!$B$5:$AE$184,$A47,BS$3)*$A$3,0))</f>
        <v>0</v>
      </c>
      <c r="BT47" s="94">
        <f ca="1">IF(ISNA(BT$3),0,ROUND(INDEX(旅遊不便費率!$B$5:$AE$184,$A47,BT$3)*$A$3,0))</f>
        <v>0</v>
      </c>
      <c r="BU47" s="94">
        <f ca="1">IF(ISNA(BU$3),0,ROUND(INDEX(旅遊不便費率!$B$5:$AE$184,$A47,BU$3)*$A$3,0))</f>
        <v>0</v>
      </c>
      <c r="BV47" s="95">
        <f t="shared" ca="1" si="8"/>
        <v>1378</v>
      </c>
      <c r="BW47" s="93">
        <f ca="1">ROUND(VLOOKUP(BW$3,費率表彙總!$W$16:$X$116,2,FALSE)*$B47*$A$2,0)*BY$1</f>
        <v>1378</v>
      </c>
      <c r="BX47" s="94">
        <f ca="1">+ROUND(VLOOKUP(BW$3,費率表彙總!$W$16:$X$116,2,FALSE)*$B47*$A$2,0)*BY$1</f>
        <v>1378</v>
      </c>
      <c r="BY47" s="94">
        <f t="shared" ca="1" si="24"/>
        <v>1378</v>
      </c>
      <c r="BZ47" s="94">
        <f ca="1">ROUND(VLOOKUP(BZ$3,費率表彙總!$Y$15:$Z$65,2,FALSE)*$B47*$A$2,0)*BY$1</f>
        <v>805</v>
      </c>
      <c r="CA47" s="94">
        <f ca="1">IF(ISNA(CA$3),0,ROUND(INDEX(旅遊不便費率!$B$5:$AE$184,$A47,CA$3)*$A$3,0))</f>
        <v>0</v>
      </c>
      <c r="CB47" s="94">
        <f ca="1">IF(ISNA(CB$3),0,ROUND(INDEX(旅遊不便費率!$B$5:$AE$184,$A47,CB$3)*$A$3,0))</f>
        <v>0</v>
      </c>
      <c r="CC47" s="94">
        <f ca="1">IF(ISNA(CC$3),0,ROUND(INDEX(旅遊不便費率!$B$5:$AE$184,$A47,CC$3)*$A$3,0))</f>
        <v>0</v>
      </c>
      <c r="CD47" s="95">
        <f t="shared" ca="1" si="9"/>
        <v>2183</v>
      </c>
      <c r="CE47" s="93">
        <f ca="1">ROUND(VLOOKUP(CE$3,費率表彙總!$W$16:$X$116,2,FALSE)*$B47*$A$2,0)*CG$1</f>
        <v>2756</v>
      </c>
      <c r="CF47" s="94">
        <f ca="1">+ROUND(VLOOKUP(CE$3,費率表彙總!$W$16:$X$116,2,FALSE)*$B47*$A$2,0)*CG$1</f>
        <v>2756</v>
      </c>
      <c r="CG47" s="94">
        <f t="shared" ca="1" si="25"/>
        <v>2756</v>
      </c>
      <c r="CH47" s="94">
        <f ca="1">ROUND(VLOOKUP(CH$3,費率表彙總!$Y$15:$Z$65,2,FALSE)*$B47*$A$2,0)*CG$1</f>
        <v>1610</v>
      </c>
      <c r="CI47" s="94">
        <f ca="1">IF(ISNA(CI$3),0,ROUND(INDEX(旅遊不便費率!$B$5:$AE$184,$A47,CI$3)*$A$3,0))</f>
        <v>0</v>
      </c>
      <c r="CJ47" s="94">
        <f ca="1">IF(ISNA(CJ$3),0,ROUND(INDEX(旅遊不便費率!$B$5:$AE$184,$A47,CJ$3)*$A$3,0))</f>
        <v>0</v>
      </c>
      <c r="CK47" s="94">
        <f ca="1">IF(ISNA(CK$3),0,ROUND(INDEX(旅遊不便費率!$B$5:$AE$184,$A47,CK$3)*$A$3,0))</f>
        <v>0</v>
      </c>
      <c r="CL47" s="95">
        <f t="shared" ca="1" si="10"/>
        <v>4366</v>
      </c>
      <c r="CM47" s="93">
        <f ca="1">ROUND(VLOOKUP(CM$3,費率表彙總!$W$16:$X$116,2,FALSE)*$B47*$A$2,0)*CO$1</f>
        <v>1450</v>
      </c>
      <c r="CN47" s="94">
        <f ca="1">+ROUND(VLOOKUP(CM$3,費率表彙總!$W$16:$X$116,2,FALSE)*$B47*$A$2,0)*CO$1</f>
        <v>1450</v>
      </c>
      <c r="CO47" s="94">
        <f t="shared" ca="1" si="26"/>
        <v>1450</v>
      </c>
      <c r="CP47" s="94">
        <f ca="1">ROUND(VLOOKUP(CP$3,費率表彙總!$Y$15:$Z$65,2,FALSE)*$B47*$A$2,0)*CO$1</f>
        <v>842</v>
      </c>
      <c r="CQ47" s="94">
        <f ca="1">IF(ISNA(CQ$3),0,ROUND(INDEX(旅遊不便費率!$B$5:$AE$184,$A47,CQ$3)*$A$3,0))</f>
        <v>0</v>
      </c>
      <c r="CR47" s="94">
        <f ca="1">IF(ISNA(CR$3),0,ROUND(INDEX(旅遊不便費率!$B$5:$AE$184,$A47,CR$3)*$A$3,0))</f>
        <v>0</v>
      </c>
      <c r="CS47" s="94">
        <f ca="1">IF(ISNA(CS$3),0,ROUND(INDEX(旅遊不便費率!$B$5:$AE$184,$A47,CS$3)*$A$3,0))</f>
        <v>0</v>
      </c>
      <c r="CT47" s="95">
        <f t="shared" ca="1" si="11"/>
        <v>2292</v>
      </c>
      <c r="CU47" s="93">
        <f ca="1">ROUND(VLOOKUP(CU$3,費率表彙總!$W$16:$X$116,2,FALSE)*$B47*$A$2,0)*CW$1</f>
        <v>1450</v>
      </c>
      <c r="CV47" s="94">
        <f ca="1">+ROUND(VLOOKUP(CU$3,費率表彙總!$W$16:$X$116,2,FALSE)*$B47*$A$2,0)*CW$1</f>
        <v>1450</v>
      </c>
      <c r="CW47" s="94">
        <f t="shared" ca="1" si="27"/>
        <v>1450</v>
      </c>
      <c r="CX47" s="94">
        <f ca="1">ROUND(VLOOKUP(CX$3,費率表彙總!$Y$15:$Z$65,2,FALSE)*$B47*$A$2,0)*CW$1</f>
        <v>842</v>
      </c>
      <c r="CY47" s="94">
        <f ca="1">IF(ISNA(CY$3),0,ROUND(INDEX(旅遊不便費率!$B$5:$AE$184,$A47,CY$3)*$A$3,0))</f>
        <v>0</v>
      </c>
      <c r="CZ47" s="94">
        <f ca="1">IF(ISNA(CZ$3),0,ROUND(INDEX(旅遊不便費率!$B$5:$AE$184,$A47,CZ$3)*$A$3,0))</f>
        <v>0</v>
      </c>
      <c r="DA47" s="94">
        <f ca="1">IF(ISNA(DA$3),0,ROUND(INDEX(旅遊不便費率!$B$5:$AE$184,$A47,DA$3)*$A$3,0))</f>
        <v>0</v>
      </c>
      <c r="DB47" s="95">
        <f t="shared" ca="1" si="12"/>
        <v>2292</v>
      </c>
      <c r="DC47" s="93">
        <f ca="1">ROUND(VLOOKUP(DC$3,費率表彙總!$W$16:$X$116,2,FALSE)*$B47*$A$2,0)*DE$1</f>
        <v>1450</v>
      </c>
      <c r="DD47" s="94">
        <f ca="1">+ROUND(VLOOKUP(DC$3,費率表彙總!$W$16:$X$116,2,FALSE)*$B47*$A$2,0)*DE$1</f>
        <v>1450</v>
      </c>
      <c r="DE47" s="94">
        <f t="shared" ca="1" si="28"/>
        <v>1450</v>
      </c>
      <c r="DF47" s="94">
        <f ca="1">ROUND(VLOOKUP(DF$3,費率表彙總!$Y$15:$Z$65,2,FALSE)*$B47*$A$2,0)*DE$1</f>
        <v>842</v>
      </c>
      <c r="DG47" s="94">
        <f ca="1">IF(ISNA(DG$3),0,ROUND(INDEX(旅遊不便費率!$B$5:$AE$184,$A47,DG$3)*$A$3,0))</f>
        <v>0</v>
      </c>
      <c r="DH47" s="94">
        <f ca="1">IF(ISNA(DH$3),0,ROUND(INDEX(旅遊不便費率!$B$5:$AE$184,$A47,DH$3)*$A$3,0))</f>
        <v>0</v>
      </c>
      <c r="DI47" s="94">
        <f ca="1">IF(ISNA(DI$3),0,ROUND(INDEX(旅遊不便費率!$B$5:$AE$184,$A47,DI$3)*$A$3,0))</f>
        <v>0</v>
      </c>
      <c r="DJ47" s="95">
        <f t="shared" ca="1" si="13"/>
        <v>2292</v>
      </c>
      <c r="DK47" s="93">
        <f ca="1">ROUND(VLOOKUP(DK$3,費率表彙總!$W$16:$X$116,2,FALSE)*$B47*$A$2,0)*DM$1</f>
        <v>2756</v>
      </c>
      <c r="DL47" s="94">
        <f ca="1">+ROUND(VLOOKUP(DK$3,費率表彙總!$W$16:$X$116,2,FALSE)*$B47*$A$2,0)*DM$1</f>
        <v>2756</v>
      </c>
      <c r="DM47" s="94">
        <f t="shared" ca="1" si="29"/>
        <v>2756</v>
      </c>
      <c r="DN47" s="94">
        <f ca="1">ROUND(VLOOKUP(DN$3,費率表彙總!$Y$15:$Z$65,2,FALSE)*$B47*$A$2,0)*DM$1</f>
        <v>1610</v>
      </c>
      <c r="DO47" s="94">
        <f ca="1">IF(ISNA(DO$3),0,ROUND(INDEX(旅遊不便費率!$B$5:$AE$184,$A47,DO$3)*$A$3,0))</f>
        <v>0</v>
      </c>
      <c r="DP47" s="94">
        <f ca="1">IF(ISNA(DP$3),0,ROUND(INDEX(旅遊不便費率!$B$5:$AE$184,$A47,DP$3)*$A$3,0))</f>
        <v>0</v>
      </c>
      <c r="DQ47" s="94">
        <f ca="1">IF(ISNA(DQ$3),0,ROUND(INDEX(旅遊不便費率!$B$5:$AE$184,$A47,DQ$3)*$A$3,0))</f>
        <v>0</v>
      </c>
      <c r="DR47" s="95">
        <f t="shared" ca="1" si="14"/>
        <v>4366</v>
      </c>
    </row>
    <row r="48" spans="1:122">
      <c r="A48" s="83">
        <f>+旅綜險簡易版費率表!A55</f>
        <v>140</v>
      </c>
      <c r="B48" s="104">
        <f>VLOOKUP(A48,費率表彙總!$A$4:$B$183,2,FALSE)</f>
        <v>0.91300000000000003</v>
      </c>
      <c r="C48" s="93">
        <f ca="1">ROUND(VLOOKUP(C$3,費率表彙總!$W$16:$X$116,2,FALSE)*$B48*$A$2,0)*E$1</f>
        <v>1498</v>
      </c>
      <c r="D48" s="94">
        <f ca="1">+ROUND(VLOOKUP(C$3,費率表彙總!$W$16:$X$116,2,FALSE)*$B48*$A$2,0)*E$1</f>
        <v>1498</v>
      </c>
      <c r="E48" s="94">
        <f t="shared" ca="1" si="15"/>
        <v>1498</v>
      </c>
      <c r="F48" s="94">
        <f ca="1">ROUND(VLOOKUP(F$3,費率表彙總!$Y$15:$Z$65,2,FALSE)*$B48*$A$2,0)*E$1</f>
        <v>870</v>
      </c>
      <c r="G48" s="94">
        <f ca="1">IF(ISNA(G$3),0,ROUND(INDEX(旅遊不便費率!$B$5:$AE$184,$A48,G$3)*$A$3,0))</f>
        <v>0</v>
      </c>
      <c r="H48" s="94">
        <f ca="1">IF(ISNA(H$3),0,ROUND(INDEX(旅遊不便費率!$B$5:$AE$184,$A48,H$3)*$A$3,0))</f>
        <v>0</v>
      </c>
      <c r="I48" s="94">
        <f ca="1">IF(ISNA(I$3),0,ROUND(INDEX(旅遊不便費率!$B$5:$AE$184,$A48,I$3)*$A$3,0))</f>
        <v>0</v>
      </c>
      <c r="J48" s="95">
        <f t="shared" ca="1" si="0"/>
        <v>2368</v>
      </c>
      <c r="K48" s="93">
        <f ca="1">ROUND(VLOOKUP(K$3,費率表彙總!$W$16:$X$116,2,FALSE)*$B48*$A$2,0)*M$1</f>
        <v>1498</v>
      </c>
      <c r="L48" s="94">
        <f ca="1">+ROUND(VLOOKUP(K$3,費率表彙總!$W$16:$X$116,2,FALSE)*$B48*$A$2,0)*M$1</f>
        <v>1498</v>
      </c>
      <c r="M48" s="94">
        <f t="shared" ca="1" si="16"/>
        <v>1498</v>
      </c>
      <c r="N48" s="94">
        <f ca="1">ROUND(VLOOKUP(N$3,費率表彙總!$Y$15:$Z$65,2,FALSE)*$B48*$A$2,0)*M$1</f>
        <v>0</v>
      </c>
      <c r="O48" s="94">
        <f ca="1">IF(ISNA(O$3),0,ROUND(INDEX(旅遊不便費率!$B$5:$AE$184,$A48,O$3)*$A$3,0))</f>
        <v>0</v>
      </c>
      <c r="P48" s="94">
        <f ca="1">IF(ISNA(P$3),0,ROUND(INDEX(旅遊不便費率!$B$5:$AE$184,$A48,P$3)*$A$3,0))</f>
        <v>0</v>
      </c>
      <c r="Q48" s="94">
        <f ca="1">IF(ISNA(Q$3),0,ROUND(INDEX(旅遊不便費率!$B$5:$AE$184,$A48,Q$3)*$A$3,0))</f>
        <v>0</v>
      </c>
      <c r="R48" s="95">
        <f t="shared" ca="1" si="1"/>
        <v>1498</v>
      </c>
      <c r="S48" s="93">
        <f ca="1">ROUND(VLOOKUP(S$3,費率表彙總!$W$16:$X$116,2,FALSE)*$B48*$A$2,0)*U$1</f>
        <v>2846</v>
      </c>
      <c r="T48" s="94">
        <f ca="1">+ROUND(VLOOKUP(S$3,費率表彙總!$W$16:$X$116,2,FALSE)*$B48*$A$2,0)*U$1</f>
        <v>2846</v>
      </c>
      <c r="U48" s="94">
        <f t="shared" ca="1" si="17"/>
        <v>2846</v>
      </c>
      <c r="V48" s="94">
        <f ca="1">ROUND(VLOOKUP(V$3,費率表彙總!$Y$15:$Z$65,2,FALSE)*$B48*$A$2,0)*U$1</f>
        <v>1664</v>
      </c>
      <c r="W48" s="94">
        <f ca="1">IF(ISNA(W$3),0,ROUND(INDEX(旅遊不便費率!$B$5:$AE$184,$A48,W$3)*$A$3,0))</f>
        <v>0</v>
      </c>
      <c r="X48" s="94">
        <f ca="1">IF(ISNA(X$3),0,ROUND(INDEX(旅遊不便費率!$B$5:$AE$184,$A48,X$3)*$A$3,0))</f>
        <v>0</v>
      </c>
      <c r="Y48" s="94">
        <f ca="1">IF(ISNA(Y$3),0,ROUND(INDEX(旅遊不便費率!$B$5:$AE$184,$A48,Y$3)*$A$3,0))</f>
        <v>0</v>
      </c>
      <c r="Z48" s="95">
        <f t="shared" ca="1" si="2"/>
        <v>4510</v>
      </c>
      <c r="AA48" s="93">
        <f ca="1">ROUND(VLOOKUP(AA$3,費率表彙總!$W$16:$X$116,2,FALSE)*$B48*$A$2,0)*AC$1</f>
        <v>2846</v>
      </c>
      <c r="AB48" s="94">
        <f ca="1">+ROUND(VLOOKUP(AA$3,費率表彙總!$W$16:$X$116,2,FALSE)*$B48*$A$2,0)*AC$1</f>
        <v>2846</v>
      </c>
      <c r="AC48" s="94">
        <f t="shared" ca="1" si="18"/>
        <v>2846</v>
      </c>
      <c r="AD48" s="94">
        <f ca="1">ROUND(VLOOKUP(AD$3,費率表彙總!$Y$15:$Z$65,2,FALSE)*$B48*$A$2,0)*AC$1</f>
        <v>870</v>
      </c>
      <c r="AE48" s="94">
        <f ca="1">IF(ISNA(AE$3),0,ROUND(INDEX(旅遊不便費率!$B$5:$AE$184,$A48,AE$3)*$A$3,0))</f>
        <v>0</v>
      </c>
      <c r="AF48" s="94">
        <f ca="1">IF(ISNA(AF$3),0,ROUND(INDEX(旅遊不便費率!$B$5:$AE$184,$A48,AF$3)*$A$3,0))</f>
        <v>0</v>
      </c>
      <c r="AG48" s="94">
        <f ca="1">IF(ISNA(AG$3),0,ROUND(INDEX(旅遊不便費率!$B$5:$AE$184,$A48,AG$3)*$A$3,0))</f>
        <v>0</v>
      </c>
      <c r="AH48" s="95">
        <f t="shared" ca="1" si="3"/>
        <v>3716</v>
      </c>
      <c r="AI48" s="93">
        <f ca="1">ROUND(VLOOKUP(AI$3,費率表彙總!$W$16:$X$116,2,FALSE)*$B48*$A$2,0)*AK$1</f>
        <v>2846</v>
      </c>
      <c r="AJ48" s="94">
        <f ca="1">+ROUND(VLOOKUP(AI$3,費率表彙總!$W$16:$X$116,2,FALSE)*$B48*$A$2,0)*AK$1</f>
        <v>2846</v>
      </c>
      <c r="AK48" s="94">
        <f t="shared" ca="1" si="19"/>
        <v>2846</v>
      </c>
      <c r="AL48" s="94">
        <f ca="1">ROUND(VLOOKUP(AL$3,費率表彙總!$Y$15:$Z$65,2,FALSE)*$B48*$A$2,0)*AK$1</f>
        <v>0</v>
      </c>
      <c r="AM48" s="94">
        <f ca="1">IF(ISNA(AM$3),0,ROUND(INDEX(旅遊不便費率!$B$5:$AE$184,$A48,AM$3)*$A$3,0))</f>
        <v>0</v>
      </c>
      <c r="AN48" s="94">
        <f ca="1">IF(ISNA(AN$3),0,ROUND(INDEX(旅遊不便費率!$B$5:$AE$184,$A48,AN$3)*$A$3,0))</f>
        <v>0</v>
      </c>
      <c r="AO48" s="94">
        <f ca="1">IF(ISNA(AO$3),0,ROUND(INDEX(旅遊不便費率!$B$5:$AE$184,$A48,AO$3)*$A$3,0))</f>
        <v>0</v>
      </c>
      <c r="AP48" s="95">
        <f t="shared" ca="1" si="4"/>
        <v>2846</v>
      </c>
      <c r="AQ48" s="93">
        <f ca="1">ROUND(VLOOKUP(AQ$3,費率表彙總!$W$16:$X$116,2,FALSE)*$B48*$A$2,0)*AS$1</f>
        <v>749</v>
      </c>
      <c r="AR48" s="94">
        <f ca="1">+ROUND(VLOOKUP(AQ$3,費率表彙總!$W$16:$X$116,2,FALSE)*$B48*$A$2,0)*AS$1</f>
        <v>749</v>
      </c>
      <c r="AS48" s="94">
        <f t="shared" ca="1" si="20"/>
        <v>749</v>
      </c>
      <c r="AT48" s="94">
        <f ca="1">ROUND(VLOOKUP(AT$3,費率表彙總!$Y$15:$Z$65,2,FALSE)*$B48*$A$2,0)*AS$1</f>
        <v>435</v>
      </c>
      <c r="AU48" s="94">
        <f ca="1">IF(ISNA(AU$3),0,ROUND(INDEX(旅遊不便費率!$B$5:$AE$184,$A48,AU$3)*$A$3,0))</f>
        <v>0</v>
      </c>
      <c r="AV48" s="94">
        <f ca="1">IF(ISNA(AV$3),0,ROUND(INDEX(旅遊不便費率!$B$5:$AE$184,$A48,AV$3)*$A$3,0))</f>
        <v>0</v>
      </c>
      <c r="AW48" s="94">
        <f ca="1">IF(ISNA(AW$3),0,ROUND(INDEX(旅遊不便費率!$B$5:$AE$184,$A48,AW$3)*$A$3,0))</f>
        <v>0</v>
      </c>
      <c r="AX48" s="95">
        <f t="shared" ca="1" si="5"/>
        <v>1184</v>
      </c>
      <c r="AY48" s="93">
        <f ca="1">ROUND(VLOOKUP(AY$3,費率表彙總!$W$16:$X$116,2,FALSE)*$B48*$A$2,0)*BA$1</f>
        <v>1423</v>
      </c>
      <c r="AZ48" s="94">
        <f ca="1">+ROUND(VLOOKUP(AY$3,費率表彙總!$W$16:$X$116,2,FALSE)*$B48*$A$2,0)*BA$1</f>
        <v>1423</v>
      </c>
      <c r="BA48" s="94">
        <f t="shared" ca="1" si="21"/>
        <v>1423</v>
      </c>
      <c r="BB48" s="94">
        <f ca="1">ROUND(VLOOKUP(BB$3,費率表彙總!$Y$15:$Z$65,2,FALSE)*$B48*$A$2,0)*BA$1</f>
        <v>0</v>
      </c>
      <c r="BC48" s="94">
        <f ca="1">IF(ISNA(BC$3),0,ROUND(INDEX(旅遊不便費率!$B$5:$AE$184,$A48,BC$3)*$A$3,0))</f>
        <v>0</v>
      </c>
      <c r="BD48" s="94">
        <f ca="1">IF(ISNA(BD$3),0,ROUND(INDEX(旅遊不便費率!$B$5:$AE$184,$A48,BD$3)*$A$3,0))</f>
        <v>0</v>
      </c>
      <c r="BE48" s="94">
        <f ca="1">IF(ISNA(BE$3),0,ROUND(INDEX(旅遊不便費率!$B$5:$AE$184,$A48,BE$3)*$A$3,0))</f>
        <v>0</v>
      </c>
      <c r="BF48" s="95">
        <f t="shared" ca="1" si="6"/>
        <v>1423</v>
      </c>
      <c r="BG48" s="93">
        <f ca="1">ROUND(VLOOKUP(BG$3,費率表彙總!$W$16:$X$116,2,FALSE)*$B48*$A$2,0)*BI$1</f>
        <v>1423</v>
      </c>
      <c r="BH48" s="94">
        <f ca="1">+ROUND(VLOOKUP(BG$3,費率表彙總!$W$16:$X$116,2,FALSE)*$B48*$A$2,0)*BI$1</f>
        <v>1423</v>
      </c>
      <c r="BI48" s="94">
        <f t="shared" ca="1" si="22"/>
        <v>1423</v>
      </c>
      <c r="BJ48" s="94">
        <f ca="1">ROUND(VLOOKUP(BJ$3,費率表彙總!$Y$15:$Z$65,2,FALSE)*$B48*$A$2,0)*BI$1</f>
        <v>0</v>
      </c>
      <c r="BK48" s="94">
        <f ca="1">IF(ISNA(BK$3),0,ROUND(INDEX(旅遊不便費率!$B$5:$AE$184,$A48,BK$3)*$A$3,0))</f>
        <v>0</v>
      </c>
      <c r="BL48" s="94">
        <f ca="1">IF(ISNA(BL$3),0,ROUND(INDEX(旅遊不便費率!$B$5:$AE$184,$A48,BL$3)*$A$3,0))</f>
        <v>0</v>
      </c>
      <c r="BM48" s="94">
        <f ca="1">IF(ISNA(BM$3),0,ROUND(INDEX(旅遊不便費率!$B$5:$AE$184,$A48,BM$3)*$A$3,0))</f>
        <v>0</v>
      </c>
      <c r="BN48" s="95">
        <f t="shared" ca="1" si="7"/>
        <v>1423</v>
      </c>
      <c r="BO48" s="93">
        <f ca="1">ROUND(VLOOKUP(BO$3,費率表彙總!$W$16:$X$116,2,FALSE)*$B48*$A$2,0)*BQ$1</f>
        <v>1423</v>
      </c>
      <c r="BP48" s="94">
        <f ca="1">+ROUND(VLOOKUP(BO$3,費率表彙總!$W$16:$X$116,2,FALSE)*$B48*$A$2,0)*BQ$1</f>
        <v>1423</v>
      </c>
      <c r="BQ48" s="94">
        <f t="shared" ca="1" si="23"/>
        <v>1423</v>
      </c>
      <c r="BR48" s="94">
        <f ca="1">ROUND(VLOOKUP(BR$3,費率表彙總!$Y$15:$Z$65,2,FALSE)*$B48*$A$2,0)*BQ$1</f>
        <v>0</v>
      </c>
      <c r="BS48" s="94">
        <f ca="1">IF(ISNA(BS$3),0,ROUND(INDEX(旅遊不便費率!$B$5:$AE$184,$A48,BS$3)*$A$3,0))</f>
        <v>0</v>
      </c>
      <c r="BT48" s="94">
        <f ca="1">IF(ISNA(BT$3),0,ROUND(INDEX(旅遊不便費率!$B$5:$AE$184,$A48,BT$3)*$A$3,0))</f>
        <v>0</v>
      </c>
      <c r="BU48" s="94">
        <f ca="1">IF(ISNA(BU$3),0,ROUND(INDEX(旅遊不便費率!$B$5:$AE$184,$A48,BU$3)*$A$3,0))</f>
        <v>0</v>
      </c>
      <c r="BV48" s="95">
        <f t="shared" ca="1" si="8"/>
        <v>1423</v>
      </c>
      <c r="BW48" s="93">
        <f ca="1">ROUND(VLOOKUP(BW$3,費率表彙總!$W$16:$X$116,2,FALSE)*$B48*$A$2,0)*BY$1</f>
        <v>1423</v>
      </c>
      <c r="BX48" s="94">
        <f ca="1">+ROUND(VLOOKUP(BW$3,費率表彙總!$W$16:$X$116,2,FALSE)*$B48*$A$2,0)*BY$1</f>
        <v>1423</v>
      </c>
      <c r="BY48" s="94">
        <f t="shared" ca="1" si="24"/>
        <v>1423</v>
      </c>
      <c r="BZ48" s="94">
        <f ca="1">ROUND(VLOOKUP(BZ$3,費率表彙總!$Y$15:$Z$65,2,FALSE)*$B48*$A$2,0)*BY$1</f>
        <v>832</v>
      </c>
      <c r="CA48" s="94">
        <f ca="1">IF(ISNA(CA$3),0,ROUND(INDEX(旅遊不便費率!$B$5:$AE$184,$A48,CA$3)*$A$3,0))</f>
        <v>0</v>
      </c>
      <c r="CB48" s="94">
        <f ca="1">IF(ISNA(CB$3),0,ROUND(INDEX(旅遊不便費率!$B$5:$AE$184,$A48,CB$3)*$A$3,0))</f>
        <v>0</v>
      </c>
      <c r="CC48" s="94">
        <f ca="1">IF(ISNA(CC$3),0,ROUND(INDEX(旅遊不便費率!$B$5:$AE$184,$A48,CC$3)*$A$3,0))</f>
        <v>0</v>
      </c>
      <c r="CD48" s="95">
        <f t="shared" ca="1" si="9"/>
        <v>2255</v>
      </c>
      <c r="CE48" s="93">
        <f ca="1">ROUND(VLOOKUP(CE$3,費率表彙總!$W$16:$X$116,2,FALSE)*$B48*$A$2,0)*CG$1</f>
        <v>2846</v>
      </c>
      <c r="CF48" s="94">
        <f ca="1">+ROUND(VLOOKUP(CE$3,費率表彙總!$W$16:$X$116,2,FALSE)*$B48*$A$2,0)*CG$1</f>
        <v>2846</v>
      </c>
      <c r="CG48" s="94">
        <f t="shared" ca="1" si="25"/>
        <v>2846</v>
      </c>
      <c r="CH48" s="94">
        <f ca="1">ROUND(VLOOKUP(CH$3,費率表彙總!$Y$15:$Z$65,2,FALSE)*$B48*$A$2,0)*CG$1</f>
        <v>1664</v>
      </c>
      <c r="CI48" s="94">
        <f ca="1">IF(ISNA(CI$3),0,ROUND(INDEX(旅遊不便費率!$B$5:$AE$184,$A48,CI$3)*$A$3,0))</f>
        <v>0</v>
      </c>
      <c r="CJ48" s="94">
        <f ca="1">IF(ISNA(CJ$3),0,ROUND(INDEX(旅遊不便費率!$B$5:$AE$184,$A48,CJ$3)*$A$3,0))</f>
        <v>0</v>
      </c>
      <c r="CK48" s="94">
        <f ca="1">IF(ISNA(CK$3),0,ROUND(INDEX(旅遊不便費率!$B$5:$AE$184,$A48,CK$3)*$A$3,0))</f>
        <v>0</v>
      </c>
      <c r="CL48" s="95">
        <f t="shared" ca="1" si="10"/>
        <v>4510</v>
      </c>
      <c r="CM48" s="93">
        <f ca="1">ROUND(VLOOKUP(CM$3,費率表彙總!$W$16:$X$116,2,FALSE)*$B48*$A$2,0)*CO$1</f>
        <v>1498</v>
      </c>
      <c r="CN48" s="94">
        <f ca="1">+ROUND(VLOOKUP(CM$3,費率表彙總!$W$16:$X$116,2,FALSE)*$B48*$A$2,0)*CO$1</f>
        <v>1498</v>
      </c>
      <c r="CO48" s="94">
        <f t="shared" ca="1" si="26"/>
        <v>1498</v>
      </c>
      <c r="CP48" s="94">
        <f ca="1">ROUND(VLOOKUP(CP$3,費率表彙總!$Y$15:$Z$65,2,FALSE)*$B48*$A$2,0)*CO$1</f>
        <v>870</v>
      </c>
      <c r="CQ48" s="94">
        <f ca="1">IF(ISNA(CQ$3),0,ROUND(INDEX(旅遊不便費率!$B$5:$AE$184,$A48,CQ$3)*$A$3,0))</f>
        <v>0</v>
      </c>
      <c r="CR48" s="94">
        <f ca="1">IF(ISNA(CR$3),0,ROUND(INDEX(旅遊不便費率!$B$5:$AE$184,$A48,CR$3)*$A$3,0))</f>
        <v>0</v>
      </c>
      <c r="CS48" s="94">
        <f ca="1">IF(ISNA(CS$3),0,ROUND(INDEX(旅遊不便費率!$B$5:$AE$184,$A48,CS$3)*$A$3,0))</f>
        <v>0</v>
      </c>
      <c r="CT48" s="95">
        <f t="shared" ca="1" si="11"/>
        <v>2368</v>
      </c>
      <c r="CU48" s="93">
        <f ca="1">ROUND(VLOOKUP(CU$3,費率表彙總!$W$16:$X$116,2,FALSE)*$B48*$A$2,0)*CW$1</f>
        <v>1498</v>
      </c>
      <c r="CV48" s="94">
        <f ca="1">+ROUND(VLOOKUP(CU$3,費率表彙總!$W$16:$X$116,2,FALSE)*$B48*$A$2,0)*CW$1</f>
        <v>1498</v>
      </c>
      <c r="CW48" s="94">
        <f t="shared" ca="1" si="27"/>
        <v>1498</v>
      </c>
      <c r="CX48" s="94">
        <f ca="1">ROUND(VLOOKUP(CX$3,費率表彙總!$Y$15:$Z$65,2,FALSE)*$B48*$A$2,0)*CW$1</f>
        <v>870</v>
      </c>
      <c r="CY48" s="94">
        <f ca="1">IF(ISNA(CY$3),0,ROUND(INDEX(旅遊不便費率!$B$5:$AE$184,$A48,CY$3)*$A$3,0))</f>
        <v>0</v>
      </c>
      <c r="CZ48" s="94">
        <f ca="1">IF(ISNA(CZ$3),0,ROUND(INDEX(旅遊不便費率!$B$5:$AE$184,$A48,CZ$3)*$A$3,0))</f>
        <v>0</v>
      </c>
      <c r="DA48" s="94">
        <f ca="1">IF(ISNA(DA$3),0,ROUND(INDEX(旅遊不便費率!$B$5:$AE$184,$A48,DA$3)*$A$3,0))</f>
        <v>0</v>
      </c>
      <c r="DB48" s="95">
        <f t="shared" ca="1" si="12"/>
        <v>2368</v>
      </c>
      <c r="DC48" s="93">
        <f ca="1">ROUND(VLOOKUP(DC$3,費率表彙總!$W$16:$X$116,2,FALSE)*$B48*$A$2,0)*DE$1</f>
        <v>1498</v>
      </c>
      <c r="DD48" s="94">
        <f ca="1">+ROUND(VLOOKUP(DC$3,費率表彙總!$W$16:$X$116,2,FALSE)*$B48*$A$2,0)*DE$1</f>
        <v>1498</v>
      </c>
      <c r="DE48" s="94">
        <f t="shared" ca="1" si="28"/>
        <v>1498</v>
      </c>
      <c r="DF48" s="94">
        <f ca="1">ROUND(VLOOKUP(DF$3,費率表彙總!$Y$15:$Z$65,2,FALSE)*$B48*$A$2,0)*DE$1</f>
        <v>870</v>
      </c>
      <c r="DG48" s="94">
        <f ca="1">IF(ISNA(DG$3),0,ROUND(INDEX(旅遊不便費率!$B$5:$AE$184,$A48,DG$3)*$A$3,0))</f>
        <v>0</v>
      </c>
      <c r="DH48" s="94">
        <f ca="1">IF(ISNA(DH$3),0,ROUND(INDEX(旅遊不便費率!$B$5:$AE$184,$A48,DH$3)*$A$3,0))</f>
        <v>0</v>
      </c>
      <c r="DI48" s="94">
        <f ca="1">IF(ISNA(DI$3),0,ROUND(INDEX(旅遊不便費率!$B$5:$AE$184,$A48,DI$3)*$A$3,0))</f>
        <v>0</v>
      </c>
      <c r="DJ48" s="95">
        <f t="shared" ca="1" si="13"/>
        <v>2368</v>
      </c>
      <c r="DK48" s="93">
        <f ca="1">ROUND(VLOOKUP(DK$3,費率表彙總!$W$16:$X$116,2,FALSE)*$B48*$A$2,0)*DM$1</f>
        <v>2846</v>
      </c>
      <c r="DL48" s="94">
        <f ca="1">+ROUND(VLOOKUP(DK$3,費率表彙總!$W$16:$X$116,2,FALSE)*$B48*$A$2,0)*DM$1</f>
        <v>2846</v>
      </c>
      <c r="DM48" s="94">
        <f t="shared" ca="1" si="29"/>
        <v>2846</v>
      </c>
      <c r="DN48" s="94">
        <f ca="1">ROUND(VLOOKUP(DN$3,費率表彙總!$Y$15:$Z$65,2,FALSE)*$B48*$A$2,0)*DM$1</f>
        <v>1664</v>
      </c>
      <c r="DO48" s="94">
        <f ca="1">IF(ISNA(DO$3),0,ROUND(INDEX(旅遊不便費率!$B$5:$AE$184,$A48,DO$3)*$A$3,0))</f>
        <v>0</v>
      </c>
      <c r="DP48" s="94">
        <f ca="1">IF(ISNA(DP$3),0,ROUND(INDEX(旅遊不便費率!$B$5:$AE$184,$A48,DP$3)*$A$3,0))</f>
        <v>0</v>
      </c>
      <c r="DQ48" s="94">
        <f ca="1">IF(ISNA(DQ$3),0,ROUND(INDEX(旅遊不便費率!$B$5:$AE$184,$A48,DQ$3)*$A$3,0))</f>
        <v>0</v>
      </c>
      <c r="DR48" s="95">
        <f t="shared" ca="1" si="14"/>
        <v>4510</v>
      </c>
    </row>
    <row r="49" spans="1:122">
      <c r="A49" s="83">
        <f>+旅綜險簡易版費率表!A56</f>
        <v>150</v>
      </c>
      <c r="B49" s="104">
        <f>VLOOKUP(A49,費率表彙總!$A$4:$B$183,2,FALSE)</f>
        <v>0.94099999999999995</v>
      </c>
      <c r="C49" s="93">
        <f ca="1">ROUND(VLOOKUP(C$3,費率表彙總!$W$16:$X$116,2,FALSE)*$B49*$A$2,0)*E$1</f>
        <v>1544</v>
      </c>
      <c r="D49" s="94">
        <f ca="1">+ROUND(VLOOKUP(C$3,費率表彙總!$W$16:$X$116,2,FALSE)*$B49*$A$2,0)*E$1</f>
        <v>1544</v>
      </c>
      <c r="E49" s="94">
        <f t="shared" ca="1" si="15"/>
        <v>1544</v>
      </c>
      <c r="F49" s="94">
        <f ca="1">ROUND(VLOOKUP(F$3,費率表彙總!$Y$15:$Z$65,2,FALSE)*$B49*$A$2,0)*E$1</f>
        <v>896</v>
      </c>
      <c r="G49" s="94">
        <f ca="1">IF(ISNA(G$3),0,ROUND(INDEX(旅遊不便費率!$B$5:$AE$184,$A49,G$3)*$A$3,0))</f>
        <v>0</v>
      </c>
      <c r="H49" s="94">
        <f ca="1">IF(ISNA(H$3),0,ROUND(INDEX(旅遊不便費率!$B$5:$AE$184,$A49,H$3)*$A$3,0))</f>
        <v>0</v>
      </c>
      <c r="I49" s="94">
        <f ca="1">IF(ISNA(I$3),0,ROUND(INDEX(旅遊不便費率!$B$5:$AE$184,$A49,I$3)*$A$3,0))</f>
        <v>0</v>
      </c>
      <c r="J49" s="95">
        <f t="shared" ca="1" si="0"/>
        <v>2440</v>
      </c>
      <c r="K49" s="93">
        <f ca="1">ROUND(VLOOKUP(K$3,費率表彙總!$W$16:$X$116,2,FALSE)*$B49*$A$2,0)*M$1</f>
        <v>1544</v>
      </c>
      <c r="L49" s="94">
        <f ca="1">+ROUND(VLOOKUP(K$3,費率表彙總!$W$16:$X$116,2,FALSE)*$B49*$A$2,0)*M$1</f>
        <v>1544</v>
      </c>
      <c r="M49" s="94">
        <f t="shared" ca="1" si="16"/>
        <v>1544</v>
      </c>
      <c r="N49" s="94">
        <f ca="1">ROUND(VLOOKUP(N$3,費率表彙總!$Y$15:$Z$65,2,FALSE)*$B49*$A$2,0)*M$1</f>
        <v>0</v>
      </c>
      <c r="O49" s="94">
        <f ca="1">IF(ISNA(O$3),0,ROUND(INDEX(旅遊不便費率!$B$5:$AE$184,$A49,O$3)*$A$3,0))</f>
        <v>0</v>
      </c>
      <c r="P49" s="94">
        <f ca="1">IF(ISNA(P$3),0,ROUND(INDEX(旅遊不便費率!$B$5:$AE$184,$A49,P$3)*$A$3,0))</f>
        <v>0</v>
      </c>
      <c r="Q49" s="94">
        <f ca="1">IF(ISNA(Q$3),0,ROUND(INDEX(旅遊不便費率!$B$5:$AE$184,$A49,Q$3)*$A$3,0))</f>
        <v>0</v>
      </c>
      <c r="R49" s="95">
        <f t="shared" ca="1" si="1"/>
        <v>1544</v>
      </c>
      <c r="S49" s="93">
        <f ca="1">ROUND(VLOOKUP(S$3,費率表彙總!$W$16:$X$116,2,FALSE)*$B49*$A$2,0)*U$1</f>
        <v>2934</v>
      </c>
      <c r="T49" s="94">
        <f ca="1">+ROUND(VLOOKUP(S$3,費率表彙總!$W$16:$X$116,2,FALSE)*$B49*$A$2,0)*U$1</f>
        <v>2934</v>
      </c>
      <c r="U49" s="94">
        <f t="shared" ca="1" si="17"/>
        <v>2934</v>
      </c>
      <c r="V49" s="94">
        <f ca="1">ROUND(VLOOKUP(V$3,費率表彙總!$Y$15:$Z$65,2,FALSE)*$B49*$A$2,0)*U$1</f>
        <v>1714</v>
      </c>
      <c r="W49" s="94">
        <f ca="1">IF(ISNA(W$3),0,ROUND(INDEX(旅遊不便費率!$B$5:$AE$184,$A49,W$3)*$A$3,0))</f>
        <v>0</v>
      </c>
      <c r="X49" s="94">
        <f ca="1">IF(ISNA(X$3),0,ROUND(INDEX(旅遊不便費率!$B$5:$AE$184,$A49,X$3)*$A$3,0))</f>
        <v>0</v>
      </c>
      <c r="Y49" s="94">
        <f ca="1">IF(ISNA(Y$3),0,ROUND(INDEX(旅遊不便費率!$B$5:$AE$184,$A49,Y$3)*$A$3,0))</f>
        <v>0</v>
      </c>
      <c r="Z49" s="95">
        <f t="shared" ca="1" si="2"/>
        <v>4648</v>
      </c>
      <c r="AA49" s="93">
        <f ca="1">ROUND(VLOOKUP(AA$3,費率表彙總!$W$16:$X$116,2,FALSE)*$B49*$A$2,0)*AC$1</f>
        <v>2934</v>
      </c>
      <c r="AB49" s="94">
        <f ca="1">+ROUND(VLOOKUP(AA$3,費率表彙總!$W$16:$X$116,2,FALSE)*$B49*$A$2,0)*AC$1</f>
        <v>2934</v>
      </c>
      <c r="AC49" s="94">
        <f t="shared" ca="1" si="18"/>
        <v>2934</v>
      </c>
      <c r="AD49" s="94">
        <f ca="1">ROUND(VLOOKUP(AD$3,費率表彙總!$Y$15:$Z$65,2,FALSE)*$B49*$A$2,0)*AC$1</f>
        <v>896</v>
      </c>
      <c r="AE49" s="94">
        <f ca="1">IF(ISNA(AE$3),0,ROUND(INDEX(旅遊不便費率!$B$5:$AE$184,$A49,AE$3)*$A$3,0))</f>
        <v>0</v>
      </c>
      <c r="AF49" s="94">
        <f ca="1">IF(ISNA(AF$3),0,ROUND(INDEX(旅遊不便費率!$B$5:$AE$184,$A49,AF$3)*$A$3,0))</f>
        <v>0</v>
      </c>
      <c r="AG49" s="94">
        <f ca="1">IF(ISNA(AG$3),0,ROUND(INDEX(旅遊不便費率!$B$5:$AE$184,$A49,AG$3)*$A$3,0))</f>
        <v>0</v>
      </c>
      <c r="AH49" s="95">
        <f t="shared" ca="1" si="3"/>
        <v>3830</v>
      </c>
      <c r="AI49" s="93">
        <f ca="1">ROUND(VLOOKUP(AI$3,費率表彙總!$W$16:$X$116,2,FALSE)*$B49*$A$2,0)*AK$1</f>
        <v>2934</v>
      </c>
      <c r="AJ49" s="94">
        <f ca="1">+ROUND(VLOOKUP(AI$3,費率表彙總!$W$16:$X$116,2,FALSE)*$B49*$A$2,0)*AK$1</f>
        <v>2934</v>
      </c>
      <c r="AK49" s="94">
        <f t="shared" ca="1" si="19"/>
        <v>2934</v>
      </c>
      <c r="AL49" s="94">
        <f ca="1">ROUND(VLOOKUP(AL$3,費率表彙總!$Y$15:$Z$65,2,FALSE)*$B49*$A$2,0)*AK$1</f>
        <v>0</v>
      </c>
      <c r="AM49" s="94">
        <f ca="1">IF(ISNA(AM$3),0,ROUND(INDEX(旅遊不便費率!$B$5:$AE$184,$A49,AM$3)*$A$3,0))</f>
        <v>0</v>
      </c>
      <c r="AN49" s="94">
        <f ca="1">IF(ISNA(AN$3),0,ROUND(INDEX(旅遊不便費率!$B$5:$AE$184,$A49,AN$3)*$A$3,0))</f>
        <v>0</v>
      </c>
      <c r="AO49" s="94">
        <f ca="1">IF(ISNA(AO$3),0,ROUND(INDEX(旅遊不便費率!$B$5:$AE$184,$A49,AO$3)*$A$3,0))</f>
        <v>0</v>
      </c>
      <c r="AP49" s="95">
        <f t="shared" ca="1" si="4"/>
        <v>2934</v>
      </c>
      <c r="AQ49" s="93">
        <f ca="1">ROUND(VLOOKUP(AQ$3,費率表彙總!$W$16:$X$116,2,FALSE)*$B49*$A$2,0)*AS$1</f>
        <v>772</v>
      </c>
      <c r="AR49" s="94">
        <f ca="1">+ROUND(VLOOKUP(AQ$3,費率表彙總!$W$16:$X$116,2,FALSE)*$B49*$A$2,0)*AS$1</f>
        <v>772</v>
      </c>
      <c r="AS49" s="94">
        <f t="shared" ca="1" si="20"/>
        <v>772</v>
      </c>
      <c r="AT49" s="94">
        <f ca="1">ROUND(VLOOKUP(AT$3,費率表彙總!$Y$15:$Z$65,2,FALSE)*$B49*$A$2,0)*AS$1</f>
        <v>448</v>
      </c>
      <c r="AU49" s="94">
        <f ca="1">IF(ISNA(AU$3),0,ROUND(INDEX(旅遊不便費率!$B$5:$AE$184,$A49,AU$3)*$A$3,0))</f>
        <v>0</v>
      </c>
      <c r="AV49" s="94">
        <f ca="1">IF(ISNA(AV$3),0,ROUND(INDEX(旅遊不便費率!$B$5:$AE$184,$A49,AV$3)*$A$3,0))</f>
        <v>0</v>
      </c>
      <c r="AW49" s="94">
        <f ca="1">IF(ISNA(AW$3),0,ROUND(INDEX(旅遊不便費率!$B$5:$AE$184,$A49,AW$3)*$A$3,0))</f>
        <v>0</v>
      </c>
      <c r="AX49" s="95">
        <f t="shared" ca="1" si="5"/>
        <v>1220</v>
      </c>
      <c r="AY49" s="93">
        <f ca="1">ROUND(VLOOKUP(AY$3,費率表彙總!$W$16:$X$116,2,FALSE)*$B49*$A$2,0)*BA$1</f>
        <v>1467</v>
      </c>
      <c r="AZ49" s="94">
        <f ca="1">+ROUND(VLOOKUP(AY$3,費率表彙總!$W$16:$X$116,2,FALSE)*$B49*$A$2,0)*BA$1</f>
        <v>1467</v>
      </c>
      <c r="BA49" s="94">
        <f t="shared" ca="1" si="21"/>
        <v>1467</v>
      </c>
      <c r="BB49" s="94">
        <f ca="1">ROUND(VLOOKUP(BB$3,費率表彙總!$Y$15:$Z$65,2,FALSE)*$B49*$A$2,0)*BA$1</f>
        <v>0</v>
      </c>
      <c r="BC49" s="94">
        <f ca="1">IF(ISNA(BC$3),0,ROUND(INDEX(旅遊不便費率!$B$5:$AE$184,$A49,BC$3)*$A$3,0))</f>
        <v>0</v>
      </c>
      <c r="BD49" s="94">
        <f ca="1">IF(ISNA(BD$3),0,ROUND(INDEX(旅遊不便費率!$B$5:$AE$184,$A49,BD$3)*$A$3,0))</f>
        <v>0</v>
      </c>
      <c r="BE49" s="94">
        <f ca="1">IF(ISNA(BE$3),0,ROUND(INDEX(旅遊不便費率!$B$5:$AE$184,$A49,BE$3)*$A$3,0))</f>
        <v>0</v>
      </c>
      <c r="BF49" s="95">
        <f t="shared" ca="1" si="6"/>
        <v>1467</v>
      </c>
      <c r="BG49" s="93">
        <f ca="1">ROUND(VLOOKUP(BG$3,費率表彙總!$W$16:$X$116,2,FALSE)*$B49*$A$2,0)*BI$1</f>
        <v>1467</v>
      </c>
      <c r="BH49" s="94">
        <f ca="1">+ROUND(VLOOKUP(BG$3,費率表彙總!$W$16:$X$116,2,FALSE)*$B49*$A$2,0)*BI$1</f>
        <v>1467</v>
      </c>
      <c r="BI49" s="94">
        <f t="shared" ca="1" si="22"/>
        <v>1467</v>
      </c>
      <c r="BJ49" s="94">
        <f ca="1">ROUND(VLOOKUP(BJ$3,費率表彙總!$Y$15:$Z$65,2,FALSE)*$B49*$A$2,0)*BI$1</f>
        <v>0</v>
      </c>
      <c r="BK49" s="94">
        <f ca="1">IF(ISNA(BK$3),0,ROUND(INDEX(旅遊不便費率!$B$5:$AE$184,$A49,BK$3)*$A$3,0))</f>
        <v>0</v>
      </c>
      <c r="BL49" s="94">
        <f ca="1">IF(ISNA(BL$3),0,ROUND(INDEX(旅遊不便費率!$B$5:$AE$184,$A49,BL$3)*$A$3,0))</f>
        <v>0</v>
      </c>
      <c r="BM49" s="94">
        <f ca="1">IF(ISNA(BM$3),0,ROUND(INDEX(旅遊不便費率!$B$5:$AE$184,$A49,BM$3)*$A$3,0))</f>
        <v>0</v>
      </c>
      <c r="BN49" s="95">
        <f t="shared" ca="1" si="7"/>
        <v>1467</v>
      </c>
      <c r="BO49" s="93">
        <f ca="1">ROUND(VLOOKUP(BO$3,費率表彙總!$W$16:$X$116,2,FALSE)*$B49*$A$2,0)*BQ$1</f>
        <v>1467</v>
      </c>
      <c r="BP49" s="94">
        <f ca="1">+ROUND(VLOOKUP(BO$3,費率表彙總!$W$16:$X$116,2,FALSE)*$B49*$A$2,0)*BQ$1</f>
        <v>1467</v>
      </c>
      <c r="BQ49" s="94">
        <f t="shared" ca="1" si="23"/>
        <v>1467</v>
      </c>
      <c r="BR49" s="94">
        <f ca="1">ROUND(VLOOKUP(BR$3,費率表彙總!$Y$15:$Z$65,2,FALSE)*$B49*$A$2,0)*BQ$1</f>
        <v>0</v>
      </c>
      <c r="BS49" s="94">
        <f ca="1">IF(ISNA(BS$3),0,ROUND(INDEX(旅遊不便費率!$B$5:$AE$184,$A49,BS$3)*$A$3,0))</f>
        <v>0</v>
      </c>
      <c r="BT49" s="94">
        <f ca="1">IF(ISNA(BT$3),0,ROUND(INDEX(旅遊不便費率!$B$5:$AE$184,$A49,BT$3)*$A$3,0))</f>
        <v>0</v>
      </c>
      <c r="BU49" s="94">
        <f ca="1">IF(ISNA(BU$3),0,ROUND(INDEX(旅遊不便費率!$B$5:$AE$184,$A49,BU$3)*$A$3,0))</f>
        <v>0</v>
      </c>
      <c r="BV49" s="95">
        <f t="shared" ca="1" si="8"/>
        <v>1467</v>
      </c>
      <c r="BW49" s="93">
        <f ca="1">ROUND(VLOOKUP(BW$3,費率表彙總!$W$16:$X$116,2,FALSE)*$B49*$A$2,0)*BY$1</f>
        <v>1467</v>
      </c>
      <c r="BX49" s="94">
        <f ca="1">+ROUND(VLOOKUP(BW$3,費率表彙總!$W$16:$X$116,2,FALSE)*$B49*$A$2,0)*BY$1</f>
        <v>1467</v>
      </c>
      <c r="BY49" s="94">
        <f t="shared" ca="1" si="24"/>
        <v>1467</v>
      </c>
      <c r="BZ49" s="94">
        <f ca="1">ROUND(VLOOKUP(BZ$3,費率表彙總!$Y$15:$Z$65,2,FALSE)*$B49*$A$2,0)*BY$1</f>
        <v>857</v>
      </c>
      <c r="CA49" s="94">
        <f ca="1">IF(ISNA(CA$3),0,ROUND(INDEX(旅遊不便費率!$B$5:$AE$184,$A49,CA$3)*$A$3,0))</f>
        <v>0</v>
      </c>
      <c r="CB49" s="94">
        <f ca="1">IF(ISNA(CB$3),0,ROUND(INDEX(旅遊不便費率!$B$5:$AE$184,$A49,CB$3)*$A$3,0))</f>
        <v>0</v>
      </c>
      <c r="CC49" s="94">
        <f ca="1">IF(ISNA(CC$3),0,ROUND(INDEX(旅遊不便費率!$B$5:$AE$184,$A49,CC$3)*$A$3,0))</f>
        <v>0</v>
      </c>
      <c r="CD49" s="95">
        <f t="shared" ca="1" si="9"/>
        <v>2324</v>
      </c>
      <c r="CE49" s="93">
        <f ca="1">ROUND(VLOOKUP(CE$3,費率表彙總!$W$16:$X$116,2,FALSE)*$B49*$A$2,0)*CG$1</f>
        <v>2934</v>
      </c>
      <c r="CF49" s="94">
        <f ca="1">+ROUND(VLOOKUP(CE$3,費率表彙總!$W$16:$X$116,2,FALSE)*$B49*$A$2,0)*CG$1</f>
        <v>2934</v>
      </c>
      <c r="CG49" s="94">
        <f t="shared" ca="1" si="25"/>
        <v>2934</v>
      </c>
      <c r="CH49" s="94">
        <f ca="1">ROUND(VLOOKUP(CH$3,費率表彙總!$Y$15:$Z$65,2,FALSE)*$B49*$A$2,0)*CG$1</f>
        <v>1714</v>
      </c>
      <c r="CI49" s="94">
        <f ca="1">IF(ISNA(CI$3),0,ROUND(INDEX(旅遊不便費率!$B$5:$AE$184,$A49,CI$3)*$A$3,0))</f>
        <v>0</v>
      </c>
      <c r="CJ49" s="94">
        <f ca="1">IF(ISNA(CJ$3),0,ROUND(INDEX(旅遊不便費率!$B$5:$AE$184,$A49,CJ$3)*$A$3,0))</f>
        <v>0</v>
      </c>
      <c r="CK49" s="94">
        <f ca="1">IF(ISNA(CK$3),0,ROUND(INDEX(旅遊不便費率!$B$5:$AE$184,$A49,CK$3)*$A$3,0))</f>
        <v>0</v>
      </c>
      <c r="CL49" s="95">
        <f t="shared" ca="1" si="10"/>
        <v>4648</v>
      </c>
      <c r="CM49" s="93">
        <f ca="1">ROUND(VLOOKUP(CM$3,費率表彙總!$W$16:$X$116,2,FALSE)*$B49*$A$2,0)*CO$1</f>
        <v>1544</v>
      </c>
      <c r="CN49" s="94">
        <f ca="1">+ROUND(VLOOKUP(CM$3,費率表彙總!$W$16:$X$116,2,FALSE)*$B49*$A$2,0)*CO$1</f>
        <v>1544</v>
      </c>
      <c r="CO49" s="94">
        <f t="shared" ca="1" si="26"/>
        <v>1544</v>
      </c>
      <c r="CP49" s="94">
        <f ca="1">ROUND(VLOOKUP(CP$3,費率表彙總!$Y$15:$Z$65,2,FALSE)*$B49*$A$2,0)*CO$1</f>
        <v>896</v>
      </c>
      <c r="CQ49" s="94">
        <f ca="1">IF(ISNA(CQ$3),0,ROUND(INDEX(旅遊不便費率!$B$5:$AE$184,$A49,CQ$3)*$A$3,0))</f>
        <v>0</v>
      </c>
      <c r="CR49" s="94">
        <f ca="1">IF(ISNA(CR$3),0,ROUND(INDEX(旅遊不便費率!$B$5:$AE$184,$A49,CR$3)*$A$3,0))</f>
        <v>0</v>
      </c>
      <c r="CS49" s="94">
        <f ca="1">IF(ISNA(CS$3),0,ROUND(INDEX(旅遊不便費率!$B$5:$AE$184,$A49,CS$3)*$A$3,0))</f>
        <v>0</v>
      </c>
      <c r="CT49" s="95">
        <f t="shared" ca="1" si="11"/>
        <v>2440</v>
      </c>
      <c r="CU49" s="93">
        <f ca="1">ROUND(VLOOKUP(CU$3,費率表彙總!$W$16:$X$116,2,FALSE)*$B49*$A$2,0)*CW$1</f>
        <v>1544</v>
      </c>
      <c r="CV49" s="94">
        <f ca="1">+ROUND(VLOOKUP(CU$3,費率表彙總!$W$16:$X$116,2,FALSE)*$B49*$A$2,0)*CW$1</f>
        <v>1544</v>
      </c>
      <c r="CW49" s="94">
        <f t="shared" ca="1" si="27"/>
        <v>1544</v>
      </c>
      <c r="CX49" s="94">
        <f ca="1">ROUND(VLOOKUP(CX$3,費率表彙總!$Y$15:$Z$65,2,FALSE)*$B49*$A$2,0)*CW$1</f>
        <v>896</v>
      </c>
      <c r="CY49" s="94">
        <f ca="1">IF(ISNA(CY$3),0,ROUND(INDEX(旅遊不便費率!$B$5:$AE$184,$A49,CY$3)*$A$3,0))</f>
        <v>0</v>
      </c>
      <c r="CZ49" s="94">
        <f ca="1">IF(ISNA(CZ$3),0,ROUND(INDEX(旅遊不便費率!$B$5:$AE$184,$A49,CZ$3)*$A$3,0))</f>
        <v>0</v>
      </c>
      <c r="DA49" s="94">
        <f ca="1">IF(ISNA(DA$3),0,ROUND(INDEX(旅遊不便費率!$B$5:$AE$184,$A49,DA$3)*$A$3,0))</f>
        <v>0</v>
      </c>
      <c r="DB49" s="95">
        <f t="shared" ca="1" si="12"/>
        <v>2440</v>
      </c>
      <c r="DC49" s="93">
        <f ca="1">ROUND(VLOOKUP(DC$3,費率表彙總!$W$16:$X$116,2,FALSE)*$B49*$A$2,0)*DE$1</f>
        <v>1544</v>
      </c>
      <c r="DD49" s="94">
        <f ca="1">+ROUND(VLOOKUP(DC$3,費率表彙總!$W$16:$X$116,2,FALSE)*$B49*$A$2,0)*DE$1</f>
        <v>1544</v>
      </c>
      <c r="DE49" s="94">
        <f t="shared" ca="1" si="28"/>
        <v>1544</v>
      </c>
      <c r="DF49" s="94">
        <f ca="1">ROUND(VLOOKUP(DF$3,費率表彙總!$Y$15:$Z$65,2,FALSE)*$B49*$A$2,0)*DE$1</f>
        <v>896</v>
      </c>
      <c r="DG49" s="94">
        <f ca="1">IF(ISNA(DG$3),0,ROUND(INDEX(旅遊不便費率!$B$5:$AE$184,$A49,DG$3)*$A$3,0))</f>
        <v>0</v>
      </c>
      <c r="DH49" s="94">
        <f ca="1">IF(ISNA(DH$3),0,ROUND(INDEX(旅遊不便費率!$B$5:$AE$184,$A49,DH$3)*$A$3,0))</f>
        <v>0</v>
      </c>
      <c r="DI49" s="94">
        <f ca="1">IF(ISNA(DI$3),0,ROUND(INDEX(旅遊不便費率!$B$5:$AE$184,$A49,DI$3)*$A$3,0))</f>
        <v>0</v>
      </c>
      <c r="DJ49" s="95">
        <f t="shared" ca="1" si="13"/>
        <v>2440</v>
      </c>
      <c r="DK49" s="93">
        <f ca="1">ROUND(VLOOKUP(DK$3,費率表彙總!$W$16:$X$116,2,FALSE)*$B49*$A$2,0)*DM$1</f>
        <v>2934</v>
      </c>
      <c r="DL49" s="94">
        <f ca="1">+ROUND(VLOOKUP(DK$3,費率表彙總!$W$16:$X$116,2,FALSE)*$B49*$A$2,0)*DM$1</f>
        <v>2934</v>
      </c>
      <c r="DM49" s="94">
        <f t="shared" ca="1" si="29"/>
        <v>2934</v>
      </c>
      <c r="DN49" s="94">
        <f ca="1">ROUND(VLOOKUP(DN$3,費率表彙總!$Y$15:$Z$65,2,FALSE)*$B49*$A$2,0)*DM$1</f>
        <v>1714</v>
      </c>
      <c r="DO49" s="94">
        <f ca="1">IF(ISNA(DO$3),0,ROUND(INDEX(旅遊不便費率!$B$5:$AE$184,$A49,DO$3)*$A$3,0))</f>
        <v>0</v>
      </c>
      <c r="DP49" s="94">
        <f ca="1">IF(ISNA(DP$3),0,ROUND(INDEX(旅遊不便費率!$B$5:$AE$184,$A49,DP$3)*$A$3,0))</f>
        <v>0</v>
      </c>
      <c r="DQ49" s="94">
        <f ca="1">IF(ISNA(DQ$3),0,ROUND(INDEX(旅遊不便費率!$B$5:$AE$184,$A49,DQ$3)*$A$3,0))</f>
        <v>0</v>
      </c>
      <c r="DR49" s="95">
        <f t="shared" ca="1" si="14"/>
        <v>4648</v>
      </c>
    </row>
    <row r="50" spans="1:122">
      <c r="A50" s="83">
        <f>+旅綜險簡易版費率表!A57</f>
        <v>160</v>
      </c>
      <c r="B50" s="104">
        <f>VLOOKUP(A50,費率表彙總!$A$4:$B$183,2,FALSE)</f>
        <v>0.96099999999999997</v>
      </c>
      <c r="C50" s="93">
        <f ca="1">ROUND(VLOOKUP(C$3,費率表彙總!$W$16:$X$116,2,FALSE)*$B50*$A$2,0)*E$1</f>
        <v>1576</v>
      </c>
      <c r="D50" s="94">
        <f ca="1">+ROUND(VLOOKUP(C$3,費率表彙總!$W$16:$X$116,2,FALSE)*$B50*$A$2,0)*E$1</f>
        <v>1576</v>
      </c>
      <c r="E50" s="94">
        <f t="shared" ca="1" si="15"/>
        <v>1576</v>
      </c>
      <c r="F50" s="94">
        <f ca="1">ROUND(VLOOKUP(F$3,費率表彙總!$Y$15:$Z$65,2,FALSE)*$B50*$A$2,0)*E$1</f>
        <v>914</v>
      </c>
      <c r="G50" s="94">
        <f ca="1">IF(ISNA(G$3),0,ROUND(INDEX(旅遊不便費率!$B$5:$AE$184,$A50,G$3)*$A$3,0))</f>
        <v>0</v>
      </c>
      <c r="H50" s="94">
        <f ca="1">IF(ISNA(H$3),0,ROUND(INDEX(旅遊不便費率!$B$5:$AE$184,$A50,H$3)*$A$3,0))</f>
        <v>0</v>
      </c>
      <c r="I50" s="94">
        <f ca="1">IF(ISNA(I$3),0,ROUND(INDEX(旅遊不便費率!$B$5:$AE$184,$A50,I$3)*$A$3,0))</f>
        <v>0</v>
      </c>
      <c r="J50" s="95">
        <f t="shared" ca="1" si="0"/>
        <v>2490</v>
      </c>
      <c r="K50" s="93">
        <f ca="1">ROUND(VLOOKUP(K$3,費率表彙總!$W$16:$X$116,2,FALSE)*$B50*$A$2,0)*M$1</f>
        <v>1576</v>
      </c>
      <c r="L50" s="94">
        <f ca="1">+ROUND(VLOOKUP(K$3,費率表彙總!$W$16:$X$116,2,FALSE)*$B50*$A$2,0)*M$1</f>
        <v>1576</v>
      </c>
      <c r="M50" s="94">
        <f t="shared" ca="1" si="16"/>
        <v>1576</v>
      </c>
      <c r="N50" s="94">
        <f ca="1">ROUND(VLOOKUP(N$3,費率表彙總!$Y$15:$Z$65,2,FALSE)*$B50*$A$2,0)*M$1</f>
        <v>0</v>
      </c>
      <c r="O50" s="94">
        <f ca="1">IF(ISNA(O$3),0,ROUND(INDEX(旅遊不便費率!$B$5:$AE$184,$A50,O$3)*$A$3,0))</f>
        <v>0</v>
      </c>
      <c r="P50" s="94">
        <f ca="1">IF(ISNA(P$3),0,ROUND(INDEX(旅遊不便費率!$B$5:$AE$184,$A50,P$3)*$A$3,0))</f>
        <v>0</v>
      </c>
      <c r="Q50" s="94">
        <f ca="1">IF(ISNA(Q$3),0,ROUND(INDEX(旅遊不便費率!$B$5:$AE$184,$A50,Q$3)*$A$3,0))</f>
        <v>0</v>
      </c>
      <c r="R50" s="95">
        <f t="shared" ca="1" si="1"/>
        <v>1576</v>
      </c>
      <c r="S50" s="93">
        <f ca="1">ROUND(VLOOKUP(S$3,費率表彙總!$W$16:$X$116,2,FALSE)*$B50*$A$2,0)*U$1</f>
        <v>2996</v>
      </c>
      <c r="T50" s="94">
        <f ca="1">+ROUND(VLOOKUP(S$3,費率表彙總!$W$16:$X$116,2,FALSE)*$B50*$A$2,0)*U$1</f>
        <v>2996</v>
      </c>
      <c r="U50" s="94">
        <f t="shared" ca="1" si="17"/>
        <v>2996</v>
      </c>
      <c r="V50" s="94">
        <f ca="1">ROUND(VLOOKUP(V$3,費率表彙總!$Y$15:$Z$65,2,FALSE)*$B50*$A$2,0)*U$1</f>
        <v>1750</v>
      </c>
      <c r="W50" s="94">
        <f ca="1">IF(ISNA(W$3),0,ROUND(INDEX(旅遊不便費率!$B$5:$AE$184,$A50,W$3)*$A$3,0))</f>
        <v>0</v>
      </c>
      <c r="X50" s="94">
        <f ca="1">IF(ISNA(X$3),0,ROUND(INDEX(旅遊不便費率!$B$5:$AE$184,$A50,X$3)*$A$3,0))</f>
        <v>0</v>
      </c>
      <c r="Y50" s="94">
        <f ca="1">IF(ISNA(Y$3),0,ROUND(INDEX(旅遊不便費率!$B$5:$AE$184,$A50,Y$3)*$A$3,0))</f>
        <v>0</v>
      </c>
      <c r="Z50" s="95">
        <f t="shared" ca="1" si="2"/>
        <v>4746</v>
      </c>
      <c r="AA50" s="93">
        <f ca="1">ROUND(VLOOKUP(AA$3,費率表彙總!$W$16:$X$116,2,FALSE)*$B50*$A$2,0)*AC$1</f>
        <v>2996</v>
      </c>
      <c r="AB50" s="94">
        <f ca="1">+ROUND(VLOOKUP(AA$3,費率表彙總!$W$16:$X$116,2,FALSE)*$B50*$A$2,0)*AC$1</f>
        <v>2996</v>
      </c>
      <c r="AC50" s="94">
        <f t="shared" ca="1" si="18"/>
        <v>2996</v>
      </c>
      <c r="AD50" s="94">
        <f ca="1">ROUND(VLOOKUP(AD$3,費率表彙總!$Y$15:$Z$65,2,FALSE)*$B50*$A$2,0)*AC$1</f>
        <v>914</v>
      </c>
      <c r="AE50" s="94">
        <f ca="1">IF(ISNA(AE$3),0,ROUND(INDEX(旅遊不便費率!$B$5:$AE$184,$A50,AE$3)*$A$3,0))</f>
        <v>0</v>
      </c>
      <c r="AF50" s="94">
        <f ca="1">IF(ISNA(AF$3),0,ROUND(INDEX(旅遊不便費率!$B$5:$AE$184,$A50,AF$3)*$A$3,0))</f>
        <v>0</v>
      </c>
      <c r="AG50" s="94">
        <f ca="1">IF(ISNA(AG$3),0,ROUND(INDEX(旅遊不便費率!$B$5:$AE$184,$A50,AG$3)*$A$3,0))</f>
        <v>0</v>
      </c>
      <c r="AH50" s="95">
        <f t="shared" ca="1" si="3"/>
        <v>3910</v>
      </c>
      <c r="AI50" s="93">
        <f ca="1">ROUND(VLOOKUP(AI$3,費率表彙總!$W$16:$X$116,2,FALSE)*$B50*$A$2,0)*AK$1</f>
        <v>2996</v>
      </c>
      <c r="AJ50" s="94">
        <f ca="1">+ROUND(VLOOKUP(AI$3,費率表彙總!$W$16:$X$116,2,FALSE)*$B50*$A$2,0)*AK$1</f>
        <v>2996</v>
      </c>
      <c r="AK50" s="94">
        <f t="shared" ca="1" si="19"/>
        <v>2996</v>
      </c>
      <c r="AL50" s="94">
        <f ca="1">ROUND(VLOOKUP(AL$3,費率表彙總!$Y$15:$Z$65,2,FALSE)*$B50*$A$2,0)*AK$1</f>
        <v>0</v>
      </c>
      <c r="AM50" s="94">
        <f ca="1">IF(ISNA(AM$3),0,ROUND(INDEX(旅遊不便費率!$B$5:$AE$184,$A50,AM$3)*$A$3,0))</f>
        <v>0</v>
      </c>
      <c r="AN50" s="94">
        <f ca="1">IF(ISNA(AN$3),0,ROUND(INDEX(旅遊不便費率!$B$5:$AE$184,$A50,AN$3)*$A$3,0))</f>
        <v>0</v>
      </c>
      <c r="AO50" s="94">
        <f ca="1">IF(ISNA(AO$3),0,ROUND(INDEX(旅遊不便費率!$B$5:$AE$184,$A50,AO$3)*$A$3,0))</f>
        <v>0</v>
      </c>
      <c r="AP50" s="95">
        <f t="shared" ca="1" si="4"/>
        <v>2996</v>
      </c>
      <c r="AQ50" s="93">
        <f ca="1">ROUND(VLOOKUP(AQ$3,費率表彙總!$W$16:$X$116,2,FALSE)*$B50*$A$2,0)*AS$1</f>
        <v>788</v>
      </c>
      <c r="AR50" s="94">
        <f ca="1">+ROUND(VLOOKUP(AQ$3,費率表彙總!$W$16:$X$116,2,FALSE)*$B50*$A$2,0)*AS$1</f>
        <v>788</v>
      </c>
      <c r="AS50" s="94">
        <f t="shared" ca="1" si="20"/>
        <v>788</v>
      </c>
      <c r="AT50" s="94">
        <f ca="1">ROUND(VLOOKUP(AT$3,費率表彙總!$Y$15:$Z$65,2,FALSE)*$B50*$A$2,0)*AS$1</f>
        <v>457</v>
      </c>
      <c r="AU50" s="94">
        <f ca="1">IF(ISNA(AU$3),0,ROUND(INDEX(旅遊不便費率!$B$5:$AE$184,$A50,AU$3)*$A$3,0))</f>
        <v>0</v>
      </c>
      <c r="AV50" s="94">
        <f ca="1">IF(ISNA(AV$3),0,ROUND(INDEX(旅遊不便費率!$B$5:$AE$184,$A50,AV$3)*$A$3,0))</f>
        <v>0</v>
      </c>
      <c r="AW50" s="94">
        <f ca="1">IF(ISNA(AW$3),0,ROUND(INDEX(旅遊不便費率!$B$5:$AE$184,$A50,AW$3)*$A$3,0))</f>
        <v>0</v>
      </c>
      <c r="AX50" s="95">
        <f t="shared" ca="1" si="5"/>
        <v>1245</v>
      </c>
      <c r="AY50" s="93">
        <f ca="1">ROUND(VLOOKUP(AY$3,費率表彙總!$W$16:$X$116,2,FALSE)*$B50*$A$2,0)*BA$1</f>
        <v>1498</v>
      </c>
      <c r="AZ50" s="94">
        <f ca="1">+ROUND(VLOOKUP(AY$3,費率表彙總!$W$16:$X$116,2,FALSE)*$B50*$A$2,0)*BA$1</f>
        <v>1498</v>
      </c>
      <c r="BA50" s="94">
        <f t="shared" ca="1" si="21"/>
        <v>1498</v>
      </c>
      <c r="BB50" s="94">
        <f ca="1">ROUND(VLOOKUP(BB$3,費率表彙總!$Y$15:$Z$65,2,FALSE)*$B50*$A$2,0)*BA$1</f>
        <v>0</v>
      </c>
      <c r="BC50" s="94">
        <f ca="1">IF(ISNA(BC$3),0,ROUND(INDEX(旅遊不便費率!$B$5:$AE$184,$A50,BC$3)*$A$3,0))</f>
        <v>0</v>
      </c>
      <c r="BD50" s="94">
        <f ca="1">IF(ISNA(BD$3),0,ROUND(INDEX(旅遊不便費率!$B$5:$AE$184,$A50,BD$3)*$A$3,0))</f>
        <v>0</v>
      </c>
      <c r="BE50" s="94">
        <f ca="1">IF(ISNA(BE$3),0,ROUND(INDEX(旅遊不便費率!$B$5:$AE$184,$A50,BE$3)*$A$3,0))</f>
        <v>0</v>
      </c>
      <c r="BF50" s="95">
        <f t="shared" ca="1" si="6"/>
        <v>1498</v>
      </c>
      <c r="BG50" s="93">
        <f ca="1">ROUND(VLOOKUP(BG$3,費率表彙總!$W$16:$X$116,2,FALSE)*$B50*$A$2,0)*BI$1</f>
        <v>1498</v>
      </c>
      <c r="BH50" s="94">
        <f ca="1">+ROUND(VLOOKUP(BG$3,費率表彙總!$W$16:$X$116,2,FALSE)*$B50*$A$2,0)*BI$1</f>
        <v>1498</v>
      </c>
      <c r="BI50" s="94">
        <f t="shared" ca="1" si="22"/>
        <v>1498</v>
      </c>
      <c r="BJ50" s="94">
        <f ca="1">ROUND(VLOOKUP(BJ$3,費率表彙總!$Y$15:$Z$65,2,FALSE)*$B50*$A$2,0)*BI$1</f>
        <v>0</v>
      </c>
      <c r="BK50" s="94">
        <f ca="1">IF(ISNA(BK$3),0,ROUND(INDEX(旅遊不便費率!$B$5:$AE$184,$A50,BK$3)*$A$3,0))</f>
        <v>0</v>
      </c>
      <c r="BL50" s="94">
        <f ca="1">IF(ISNA(BL$3),0,ROUND(INDEX(旅遊不便費率!$B$5:$AE$184,$A50,BL$3)*$A$3,0))</f>
        <v>0</v>
      </c>
      <c r="BM50" s="94">
        <f ca="1">IF(ISNA(BM$3),0,ROUND(INDEX(旅遊不便費率!$B$5:$AE$184,$A50,BM$3)*$A$3,0))</f>
        <v>0</v>
      </c>
      <c r="BN50" s="95">
        <f t="shared" ca="1" si="7"/>
        <v>1498</v>
      </c>
      <c r="BO50" s="93">
        <f ca="1">ROUND(VLOOKUP(BO$3,費率表彙總!$W$16:$X$116,2,FALSE)*$B50*$A$2,0)*BQ$1</f>
        <v>1498</v>
      </c>
      <c r="BP50" s="94">
        <f ca="1">+ROUND(VLOOKUP(BO$3,費率表彙總!$W$16:$X$116,2,FALSE)*$B50*$A$2,0)*BQ$1</f>
        <v>1498</v>
      </c>
      <c r="BQ50" s="94">
        <f t="shared" ca="1" si="23"/>
        <v>1498</v>
      </c>
      <c r="BR50" s="94">
        <f ca="1">ROUND(VLOOKUP(BR$3,費率表彙總!$Y$15:$Z$65,2,FALSE)*$B50*$A$2,0)*BQ$1</f>
        <v>0</v>
      </c>
      <c r="BS50" s="94">
        <f ca="1">IF(ISNA(BS$3),0,ROUND(INDEX(旅遊不便費率!$B$5:$AE$184,$A50,BS$3)*$A$3,0))</f>
        <v>0</v>
      </c>
      <c r="BT50" s="94">
        <f ca="1">IF(ISNA(BT$3),0,ROUND(INDEX(旅遊不便費率!$B$5:$AE$184,$A50,BT$3)*$A$3,0))</f>
        <v>0</v>
      </c>
      <c r="BU50" s="94">
        <f ca="1">IF(ISNA(BU$3),0,ROUND(INDEX(旅遊不便費率!$B$5:$AE$184,$A50,BU$3)*$A$3,0))</f>
        <v>0</v>
      </c>
      <c r="BV50" s="95">
        <f t="shared" ca="1" si="8"/>
        <v>1498</v>
      </c>
      <c r="BW50" s="93">
        <f ca="1">ROUND(VLOOKUP(BW$3,費率表彙總!$W$16:$X$116,2,FALSE)*$B50*$A$2,0)*BY$1</f>
        <v>1498</v>
      </c>
      <c r="BX50" s="94">
        <f ca="1">+ROUND(VLOOKUP(BW$3,費率表彙總!$W$16:$X$116,2,FALSE)*$B50*$A$2,0)*BY$1</f>
        <v>1498</v>
      </c>
      <c r="BY50" s="94">
        <f t="shared" ca="1" si="24"/>
        <v>1498</v>
      </c>
      <c r="BZ50" s="94">
        <f ca="1">ROUND(VLOOKUP(BZ$3,費率表彙總!$Y$15:$Z$65,2,FALSE)*$B50*$A$2,0)*BY$1</f>
        <v>875</v>
      </c>
      <c r="CA50" s="94">
        <f ca="1">IF(ISNA(CA$3),0,ROUND(INDEX(旅遊不便費率!$B$5:$AE$184,$A50,CA$3)*$A$3,0))</f>
        <v>0</v>
      </c>
      <c r="CB50" s="94">
        <f ca="1">IF(ISNA(CB$3),0,ROUND(INDEX(旅遊不便費率!$B$5:$AE$184,$A50,CB$3)*$A$3,0))</f>
        <v>0</v>
      </c>
      <c r="CC50" s="94">
        <f ca="1">IF(ISNA(CC$3),0,ROUND(INDEX(旅遊不便費率!$B$5:$AE$184,$A50,CC$3)*$A$3,0))</f>
        <v>0</v>
      </c>
      <c r="CD50" s="95">
        <f t="shared" ca="1" si="9"/>
        <v>2373</v>
      </c>
      <c r="CE50" s="93">
        <f ca="1">ROUND(VLOOKUP(CE$3,費率表彙總!$W$16:$X$116,2,FALSE)*$B50*$A$2,0)*CG$1</f>
        <v>2996</v>
      </c>
      <c r="CF50" s="94">
        <f ca="1">+ROUND(VLOOKUP(CE$3,費率表彙總!$W$16:$X$116,2,FALSE)*$B50*$A$2,0)*CG$1</f>
        <v>2996</v>
      </c>
      <c r="CG50" s="94">
        <f t="shared" ca="1" si="25"/>
        <v>2996</v>
      </c>
      <c r="CH50" s="94">
        <f ca="1">ROUND(VLOOKUP(CH$3,費率表彙總!$Y$15:$Z$65,2,FALSE)*$B50*$A$2,0)*CG$1</f>
        <v>1750</v>
      </c>
      <c r="CI50" s="94">
        <f ca="1">IF(ISNA(CI$3),0,ROUND(INDEX(旅遊不便費率!$B$5:$AE$184,$A50,CI$3)*$A$3,0))</f>
        <v>0</v>
      </c>
      <c r="CJ50" s="94">
        <f ca="1">IF(ISNA(CJ$3),0,ROUND(INDEX(旅遊不便費率!$B$5:$AE$184,$A50,CJ$3)*$A$3,0))</f>
        <v>0</v>
      </c>
      <c r="CK50" s="94">
        <f ca="1">IF(ISNA(CK$3),0,ROUND(INDEX(旅遊不便費率!$B$5:$AE$184,$A50,CK$3)*$A$3,0))</f>
        <v>0</v>
      </c>
      <c r="CL50" s="95">
        <f t="shared" ca="1" si="10"/>
        <v>4746</v>
      </c>
      <c r="CM50" s="93">
        <f ca="1">ROUND(VLOOKUP(CM$3,費率表彙總!$W$16:$X$116,2,FALSE)*$B50*$A$2,0)*CO$1</f>
        <v>1576</v>
      </c>
      <c r="CN50" s="94">
        <f ca="1">+ROUND(VLOOKUP(CM$3,費率表彙總!$W$16:$X$116,2,FALSE)*$B50*$A$2,0)*CO$1</f>
        <v>1576</v>
      </c>
      <c r="CO50" s="94">
        <f t="shared" ca="1" si="26"/>
        <v>1576</v>
      </c>
      <c r="CP50" s="94">
        <f ca="1">ROUND(VLOOKUP(CP$3,費率表彙總!$Y$15:$Z$65,2,FALSE)*$B50*$A$2,0)*CO$1</f>
        <v>914</v>
      </c>
      <c r="CQ50" s="94">
        <f ca="1">IF(ISNA(CQ$3),0,ROUND(INDEX(旅遊不便費率!$B$5:$AE$184,$A50,CQ$3)*$A$3,0))</f>
        <v>0</v>
      </c>
      <c r="CR50" s="94">
        <f ca="1">IF(ISNA(CR$3),0,ROUND(INDEX(旅遊不便費率!$B$5:$AE$184,$A50,CR$3)*$A$3,0))</f>
        <v>0</v>
      </c>
      <c r="CS50" s="94">
        <f ca="1">IF(ISNA(CS$3),0,ROUND(INDEX(旅遊不便費率!$B$5:$AE$184,$A50,CS$3)*$A$3,0))</f>
        <v>0</v>
      </c>
      <c r="CT50" s="95">
        <f t="shared" ca="1" si="11"/>
        <v>2490</v>
      </c>
      <c r="CU50" s="93">
        <f ca="1">ROUND(VLOOKUP(CU$3,費率表彙總!$W$16:$X$116,2,FALSE)*$B50*$A$2,0)*CW$1</f>
        <v>1576</v>
      </c>
      <c r="CV50" s="94">
        <f ca="1">+ROUND(VLOOKUP(CU$3,費率表彙總!$W$16:$X$116,2,FALSE)*$B50*$A$2,0)*CW$1</f>
        <v>1576</v>
      </c>
      <c r="CW50" s="94">
        <f t="shared" ca="1" si="27"/>
        <v>1576</v>
      </c>
      <c r="CX50" s="94">
        <f ca="1">ROUND(VLOOKUP(CX$3,費率表彙總!$Y$15:$Z$65,2,FALSE)*$B50*$A$2,0)*CW$1</f>
        <v>914</v>
      </c>
      <c r="CY50" s="94">
        <f ca="1">IF(ISNA(CY$3),0,ROUND(INDEX(旅遊不便費率!$B$5:$AE$184,$A50,CY$3)*$A$3,0))</f>
        <v>0</v>
      </c>
      <c r="CZ50" s="94">
        <f ca="1">IF(ISNA(CZ$3),0,ROUND(INDEX(旅遊不便費率!$B$5:$AE$184,$A50,CZ$3)*$A$3,0))</f>
        <v>0</v>
      </c>
      <c r="DA50" s="94">
        <f ca="1">IF(ISNA(DA$3),0,ROUND(INDEX(旅遊不便費率!$B$5:$AE$184,$A50,DA$3)*$A$3,0))</f>
        <v>0</v>
      </c>
      <c r="DB50" s="95">
        <f t="shared" ca="1" si="12"/>
        <v>2490</v>
      </c>
      <c r="DC50" s="93">
        <f ca="1">ROUND(VLOOKUP(DC$3,費率表彙總!$W$16:$X$116,2,FALSE)*$B50*$A$2,0)*DE$1</f>
        <v>1576</v>
      </c>
      <c r="DD50" s="94">
        <f ca="1">+ROUND(VLOOKUP(DC$3,費率表彙總!$W$16:$X$116,2,FALSE)*$B50*$A$2,0)*DE$1</f>
        <v>1576</v>
      </c>
      <c r="DE50" s="94">
        <f t="shared" ca="1" si="28"/>
        <v>1576</v>
      </c>
      <c r="DF50" s="94">
        <f ca="1">ROUND(VLOOKUP(DF$3,費率表彙總!$Y$15:$Z$65,2,FALSE)*$B50*$A$2,0)*DE$1</f>
        <v>914</v>
      </c>
      <c r="DG50" s="94">
        <f ca="1">IF(ISNA(DG$3),0,ROUND(INDEX(旅遊不便費率!$B$5:$AE$184,$A50,DG$3)*$A$3,0))</f>
        <v>0</v>
      </c>
      <c r="DH50" s="94">
        <f ca="1">IF(ISNA(DH$3),0,ROUND(INDEX(旅遊不便費率!$B$5:$AE$184,$A50,DH$3)*$A$3,0))</f>
        <v>0</v>
      </c>
      <c r="DI50" s="94">
        <f ca="1">IF(ISNA(DI$3),0,ROUND(INDEX(旅遊不便費率!$B$5:$AE$184,$A50,DI$3)*$A$3,0))</f>
        <v>0</v>
      </c>
      <c r="DJ50" s="95">
        <f t="shared" ca="1" si="13"/>
        <v>2490</v>
      </c>
      <c r="DK50" s="93">
        <f ca="1">ROUND(VLOOKUP(DK$3,費率表彙總!$W$16:$X$116,2,FALSE)*$B50*$A$2,0)*DM$1</f>
        <v>2996</v>
      </c>
      <c r="DL50" s="94">
        <f ca="1">+ROUND(VLOOKUP(DK$3,費率表彙總!$W$16:$X$116,2,FALSE)*$B50*$A$2,0)*DM$1</f>
        <v>2996</v>
      </c>
      <c r="DM50" s="94">
        <f t="shared" ca="1" si="29"/>
        <v>2996</v>
      </c>
      <c r="DN50" s="94">
        <f ca="1">ROUND(VLOOKUP(DN$3,費率表彙總!$Y$15:$Z$65,2,FALSE)*$B50*$A$2,0)*DM$1</f>
        <v>1750</v>
      </c>
      <c r="DO50" s="94">
        <f ca="1">IF(ISNA(DO$3),0,ROUND(INDEX(旅遊不便費率!$B$5:$AE$184,$A50,DO$3)*$A$3,0))</f>
        <v>0</v>
      </c>
      <c r="DP50" s="94">
        <f ca="1">IF(ISNA(DP$3),0,ROUND(INDEX(旅遊不便費率!$B$5:$AE$184,$A50,DP$3)*$A$3,0))</f>
        <v>0</v>
      </c>
      <c r="DQ50" s="94">
        <f ca="1">IF(ISNA(DQ$3),0,ROUND(INDEX(旅遊不便費率!$B$5:$AE$184,$A50,DQ$3)*$A$3,0))</f>
        <v>0</v>
      </c>
      <c r="DR50" s="95">
        <f t="shared" ca="1" si="14"/>
        <v>4746</v>
      </c>
    </row>
    <row r="51" spans="1:122">
      <c r="A51" s="83">
        <f>+旅綜險簡易版費率表!A58</f>
        <v>170</v>
      </c>
      <c r="B51" s="104">
        <f>VLOOKUP(A51,費率表彙總!$A$4:$B$183,2,FALSE)</f>
        <v>0.98</v>
      </c>
      <c r="C51" s="93">
        <f ca="1">ROUND(VLOOKUP(C$3,費率表彙總!$W$16:$X$116,2,FALSE)*$B51*$A$2,0)*E$1</f>
        <v>1608</v>
      </c>
      <c r="D51" s="94">
        <f ca="1">+ROUND(VLOOKUP(C$3,費率表彙總!$W$16:$X$116,2,FALSE)*$B51*$A$2,0)*E$1</f>
        <v>1608</v>
      </c>
      <c r="E51" s="94">
        <f t="shared" ca="1" si="15"/>
        <v>1608</v>
      </c>
      <c r="F51" s="94">
        <f ca="1">ROUND(VLOOKUP(F$3,費率表彙總!$Y$15:$Z$65,2,FALSE)*$B51*$A$2,0)*E$1</f>
        <v>932</v>
      </c>
      <c r="G51" s="94">
        <f ca="1">IF(ISNA(G$3),0,ROUND(INDEX(旅遊不便費率!$B$5:$AE$184,$A51,G$3)*$A$3,0))</f>
        <v>0</v>
      </c>
      <c r="H51" s="94">
        <f ca="1">IF(ISNA(H$3),0,ROUND(INDEX(旅遊不便費率!$B$5:$AE$184,$A51,H$3)*$A$3,0))</f>
        <v>0</v>
      </c>
      <c r="I51" s="94">
        <f ca="1">IF(ISNA(I$3),0,ROUND(INDEX(旅遊不便費率!$B$5:$AE$184,$A51,I$3)*$A$3,0))</f>
        <v>0</v>
      </c>
      <c r="J51" s="95">
        <f t="shared" ca="1" si="0"/>
        <v>2540</v>
      </c>
      <c r="K51" s="93">
        <f ca="1">ROUND(VLOOKUP(K$3,費率表彙總!$W$16:$X$116,2,FALSE)*$B51*$A$2,0)*M$1</f>
        <v>1608</v>
      </c>
      <c r="L51" s="94">
        <f ca="1">+ROUND(VLOOKUP(K$3,費率表彙總!$W$16:$X$116,2,FALSE)*$B51*$A$2,0)*M$1</f>
        <v>1608</v>
      </c>
      <c r="M51" s="94">
        <f t="shared" ca="1" si="16"/>
        <v>1608</v>
      </c>
      <c r="N51" s="94">
        <f ca="1">ROUND(VLOOKUP(N$3,費率表彙總!$Y$15:$Z$65,2,FALSE)*$B51*$A$2,0)*M$1</f>
        <v>0</v>
      </c>
      <c r="O51" s="94">
        <f ca="1">IF(ISNA(O$3),0,ROUND(INDEX(旅遊不便費率!$B$5:$AE$184,$A51,O$3)*$A$3,0))</f>
        <v>0</v>
      </c>
      <c r="P51" s="94">
        <f ca="1">IF(ISNA(P$3),0,ROUND(INDEX(旅遊不便費率!$B$5:$AE$184,$A51,P$3)*$A$3,0))</f>
        <v>0</v>
      </c>
      <c r="Q51" s="94">
        <f ca="1">IF(ISNA(Q$3),0,ROUND(INDEX(旅遊不便費率!$B$5:$AE$184,$A51,Q$3)*$A$3,0))</f>
        <v>0</v>
      </c>
      <c r="R51" s="95">
        <f t="shared" ca="1" si="1"/>
        <v>1608</v>
      </c>
      <c r="S51" s="93">
        <f ca="1">ROUND(VLOOKUP(S$3,費率表彙總!$W$16:$X$116,2,FALSE)*$B51*$A$2,0)*U$1</f>
        <v>3056</v>
      </c>
      <c r="T51" s="94">
        <f ca="1">+ROUND(VLOOKUP(S$3,費率表彙總!$W$16:$X$116,2,FALSE)*$B51*$A$2,0)*U$1</f>
        <v>3056</v>
      </c>
      <c r="U51" s="94">
        <f t="shared" ca="1" si="17"/>
        <v>3056</v>
      </c>
      <c r="V51" s="94">
        <f ca="1">ROUND(VLOOKUP(V$3,費率表彙總!$Y$15:$Z$65,2,FALSE)*$B51*$A$2,0)*U$1</f>
        <v>1786</v>
      </c>
      <c r="W51" s="94">
        <f ca="1">IF(ISNA(W$3),0,ROUND(INDEX(旅遊不便費率!$B$5:$AE$184,$A51,W$3)*$A$3,0))</f>
        <v>0</v>
      </c>
      <c r="X51" s="94">
        <f ca="1">IF(ISNA(X$3),0,ROUND(INDEX(旅遊不便費率!$B$5:$AE$184,$A51,X$3)*$A$3,0))</f>
        <v>0</v>
      </c>
      <c r="Y51" s="94">
        <f ca="1">IF(ISNA(Y$3),0,ROUND(INDEX(旅遊不便費率!$B$5:$AE$184,$A51,Y$3)*$A$3,0))</f>
        <v>0</v>
      </c>
      <c r="Z51" s="95">
        <f t="shared" ca="1" si="2"/>
        <v>4842</v>
      </c>
      <c r="AA51" s="93">
        <f ca="1">ROUND(VLOOKUP(AA$3,費率表彙總!$W$16:$X$116,2,FALSE)*$B51*$A$2,0)*AC$1</f>
        <v>3056</v>
      </c>
      <c r="AB51" s="94">
        <f ca="1">+ROUND(VLOOKUP(AA$3,費率表彙總!$W$16:$X$116,2,FALSE)*$B51*$A$2,0)*AC$1</f>
        <v>3056</v>
      </c>
      <c r="AC51" s="94">
        <f t="shared" ca="1" si="18"/>
        <v>3056</v>
      </c>
      <c r="AD51" s="94">
        <f ca="1">ROUND(VLOOKUP(AD$3,費率表彙總!$Y$15:$Z$65,2,FALSE)*$B51*$A$2,0)*AC$1</f>
        <v>932</v>
      </c>
      <c r="AE51" s="94">
        <f ca="1">IF(ISNA(AE$3),0,ROUND(INDEX(旅遊不便費率!$B$5:$AE$184,$A51,AE$3)*$A$3,0))</f>
        <v>0</v>
      </c>
      <c r="AF51" s="94">
        <f ca="1">IF(ISNA(AF$3),0,ROUND(INDEX(旅遊不便費率!$B$5:$AE$184,$A51,AF$3)*$A$3,0))</f>
        <v>0</v>
      </c>
      <c r="AG51" s="94">
        <f ca="1">IF(ISNA(AG$3),0,ROUND(INDEX(旅遊不便費率!$B$5:$AE$184,$A51,AG$3)*$A$3,0))</f>
        <v>0</v>
      </c>
      <c r="AH51" s="95">
        <f t="shared" ca="1" si="3"/>
        <v>3988</v>
      </c>
      <c r="AI51" s="93">
        <f ca="1">ROUND(VLOOKUP(AI$3,費率表彙總!$W$16:$X$116,2,FALSE)*$B51*$A$2,0)*AK$1</f>
        <v>3056</v>
      </c>
      <c r="AJ51" s="94">
        <f ca="1">+ROUND(VLOOKUP(AI$3,費率表彙總!$W$16:$X$116,2,FALSE)*$B51*$A$2,0)*AK$1</f>
        <v>3056</v>
      </c>
      <c r="AK51" s="94">
        <f t="shared" ca="1" si="19"/>
        <v>3056</v>
      </c>
      <c r="AL51" s="94">
        <f ca="1">ROUND(VLOOKUP(AL$3,費率表彙總!$Y$15:$Z$65,2,FALSE)*$B51*$A$2,0)*AK$1</f>
        <v>0</v>
      </c>
      <c r="AM51" s="94">
        <f ca="1">IF(ISNA(AM$3),0,ROUND(INDEX(旅遊不便費率!$B$5:$AE$184,$A51,AM$3)*$A$3,0))</f>
        <v>0</v>
      </c>
      <c r="AN51" s="94">
        <f ca="1">IF(ISNA(AN$3),0,ROUND(INDEX(旅遊不便費率!$B$5:$AE$184,$A51,AN$3)*$A$3,0))</f>
        <v>0</v>
      </c>
      <c r="AO51" s="94">
        <f ca="1">IF(ISNA(AO$3),0,ROUND(INDEX(旅遊不便費率!$B$5:$AE$184,$A51,AO$3)*$A$3,0))</f>
        <v>0</v>
      </c>
      <c r="AP51" s="95">
        <f t="shared" ca="1" si="4"/>
        <v>3056</v>
      </c>
      <c r="AQ51" s="93">
        <f ca="1">ROUND(VLOOKUP(AQ$3,費率表彙總!$W$16:$X$116,2,FALSE)*$B51*$A$2,0)*AS$1</f>
        <v>804</v>
      </c>
      <c r="AR51" s="94">
        <f ca="1">+ROUND(VLOOKUP(AQ$3,費率表彙總!$W$16:$X$116,2,FALSE)*$B51*$A$2,0)*AS$1</f>
        <v>804</v>
      </c>
      <c r="AS51" s="94">
        <f t="shared" ca="1" si="20"/>
        <v>804</v>
      </c>
      <c r="AT51" s="94">
        <f ca="1">ROUND(VLOOKUP(AT$3,費率表彙總!$Y$15:$Z$65,2,FALSE)*$B51*$A$2,0)*AS$1</f>
        <v>466</v>
      </c>
      <c r="AU51" s="94">
        <f ca="1">IF(ISNA(AU$3),0,ROUND(INDEX(旅遊不便費率!$B$5:$AE$184,$A51,AU$3)*$A$3,0))</f>
        <v>0</v>
      </c>
      <c r="AV51" s="94">
        <f ca="1">IF(ISNA(AV$3),0,ROUND(INDEX(旅遊不便費率!$B$5:$AE$184,$A51,AV$3)*$A$3,0))</f>
        <v>0</v>
      </c>
      <c r="AW51" s="94">
        <f ca="1">IF(ISNA(AW$3),0,ROUND(INDEX(旅遊不便費率!$B$5:$AE$184,$A51,AW$3)*$A$3,0))</f>
        <v>0</v>
      </c>
      <c r="AX51" s="95">
        <f t="shared" ca="1" si="5"/>
        <v>1270</v>
      </c>
      <c r="AY51" s="93">
        <f ca="1">ROUND(VLOOKUP(AY$3,費率表彙總!$W$16:$X$116,2,FALSE)*$B51*$A$2,0)*BA$1</f>
        <v>1528</v>
      </c>
      <c r="AZ51" s="94">
        <f ca="1">+ROUND(VLOOKUP(AY$3,費率表彙總!$W$16:$X$116,2,FALSE)*$B51*$A$2,0)*BA$1</f>
        <v>1528</v>
      </c>
      <c r="BA51" s="94">
        <f t="shared" ca="1" si="21"/>
        <v>1528</v>
      </c>
      <c r="BB51" s="94">
        <f ca="1">ROUND(VLOOKUP(BB$3,費率表彙總!$Y$15:$Z$65,2,FALSE)*$B51*$A$2,0)*BA$1</f>
        <v>0</v>
      </c>
      <c r="BC51" s="94">
        <f ca="1">IF(ISNA(BC$3),0,ROUND(INDEX(旅遊不便費率!$B$5:$AE$184,$A51,BC$3)*$A$3,0))</f>
        <v>0</v>
      </c>
      <c r="BD51" s="94">
        <f ca="1">IF(ISNA(BD$3),0,ROUND(INDEX(旅遊不便費率!$B$5:$AE$184,$A51,BD$3)*$A$3,0))</f>
        <v>0</v>
      </c>
      <c r="BE51" s="94">
        <f ca="1">IF(ISNA(BE$3),0,ROUND(INDEX(旅遊不便費率!$B$5:$AE$184,$A51,BE$3)*$A$3,0))</f>
        <v>0</v>
      </c>
      <c r="BF51" s="95">
        <f t="shared" ca="1" si="6"/>
        <v>1528</v>
      </c>
      <c r="BG51" s="93">
        <f ca="1">ROUND(VLOOKUP(BG$3,費率表彙總!$W$16:$X$116,2,FALSE)*$B51*$A$2,0)*BI$1</f>
        <v>1528</v>
      </c>
      <c r="BH51" s="94">
        <f ca="1">+ROUND(VLOOKUP(BG$3,費率表彙總!$W$16:$X$116,2,FALSE)*$B51*$A$2,0)*BI$1</f>
        <v>1528</v>
      </c>
      <c r="BI51" s="94">
        <f t="shared" ca="1" si="22"/>
        <v>1528</v>
      </c>
      <c r="BJ51" s="94">
        <f ca="1">ROUND(VLOOKUP(BJ$3,費率表彙總!$Y$15:$Z$65,2,FALSE)*$B51*$A$2,0)*BI$1</f>
        <v>0</v>
      </c>
      <c r="BK51" s="94">
        <f ca="1">IF(ISNA(BK$3),0,ROUND(INDEX(旅遊不便費率!$B$5:$AE$184,$A51,BK$3)*$A$3,0))</f>
        <v>0</v>
      </c>
      <c r="BL51" s="94">
        <f ca="1">IF(ISNA(BL$3),0,ROUND(INDEX(旅遊不便費率!$B$5:$AE$184,$A51,BL$3)*$A$3,0))</f>
        <v>0</v>
      </c>
      <c r="BM51" s="94">
        <f ca="1">IF(ISNA(BM$3),0,ROUND(INDEX(旅遊不便費率!$B$5:$AE$184,$A51,BM$3)*$A$3,0))</f>
        <v>0</v>
      </c>
      <c r="BN51" s="95">
        <f t="shared" ca="1" si="7"/>
        <v>1528</v>
      </c>
      <c r="BO51" s="93">
        <f ca="1">ROUND(VLOOKUP(BO$3,費率表彙總!$W$16:$X$116,2,FALSE)*$B51*$A$2,0)*BQ$1</f>
        <v>1528</v>
      </c>
      <c r="BP51" s="94">
        <f ca="1">+ROUND(VLOOKUP(BO$3,費率表彙總!$W$16:$X$116,2,FALSE)*$B51*$A$2,0)*BQ$1</f>
        <v>1528</v>
      </c>
      <c r="BQ51" s="94">
        <f t="shared" ca="1" si="23"/>
        <v>1528</v>
      </c>
      <c r="BR51" s="94">
        <f ca="1">ROUND(VLOOKUP(BR$3,費率表彙總!$Y$15:$Z$65,2,FALSE)*$B51*$A$2,0)*BQ$1</f>
        <v>0</v>
      </c>
      <c r="BS51" s="94">
        <f ca="1">IF(ISNA(BS$3),0,ROUND(INDEX(旅遊不便費率!$B$5:$AE$184,$A51,BS$3)*$A$3,0))</f>
        <v>0</v>
      </c>
      <c r="BT51" s="94">
        <f ca="1">IF(ISNA(BT$3),0,ROUND(INDEX(旅遊不便費率!$B$5:$AE$184,$A51,BT$3)*$A$3,0))</f>
        <v>0</v>
      </c>
      <c r="BU51" s="94">
        <f ca="1">IF(ISNA(BU$3),0,ROUND(INDEX(旅遊不便費率!$B$5:$AE$184,$A51,BU$3)*$A$3,0))</f>
        <v>0</v>
      </c>
      <c r="BV51" s="95">
        <f t="shared" ca="1" si="8"/>
        <v>1528</v>
      </c>
      <c r="BW51" s="93">
        <f ca="1">ROUND(VLOOKUP(BW$3,費率表彙總!$W$16:$X$116,2,FALSE)*$B51*$A$2,0)*BY$1</f>
        <v>1528</v>
      </c>
      <c r="BX51" s="94">
        <f ca="1">+ROUND(VLOOKUP(BW$3,費率表彙總!$W$16:$X$116,2,FALSE)*$B51*$A$2,0)*BY$1</f>
        <v>1528</v>
      </c>
      <c r="BY51" s="94">
        <f t="shared" ca="1" si="24"/>
        <v>1528</v>
      </c>
      <c r="BZ51" s="94">
        <f ca="1">ROUND(VLOOKUP(BZ$3,費率表彙總!$Y$15:$Z$65,2,FALSE)*$B51*$A$2,0)*BY$1</f>
        <v>893</v>
      </c>
      <c r="CA51" s="94">
        <f ca="1">IF(ISNA(CA$3),0,ROUND(INDEX(旅遊不便費率!$B$5:$AE$184,$A51,CA$3)*$A$3,0))</f>
        <v>0</v>
      </c>
      <c r="CB51" s="94">
        <f ca="1">IF(ISNA(CB$3),0,ROUND(INDEX(旅遊不便費率!$B$5:$AE$184,$A51,CB$3)*$A$3,0))</f>
        <v>0</v>
      </c>
      <c r="CC51" s="94">
        <f ca="1">IF(ISNA(CC$3),0,ROUND(INDEX(旅遊不便費率!$B$5:$AE$184,$A51,CC$3)*$A$3,0))</f>
        <v>0</v>
      </c>
      <c r="CD51" s="95">
        <f t="shared" ca="1" si="9"/>
        <v>2421</v>
      </c>
      <c r="CE51" s="93">
        <f ca="1">ROUND(VLOOKUP(CE$3,費率表彙總!$W$16:$X$116,2,FALSE)*$B51*$A$2,0)*CG$1</f>
        <v>3056</v>
      </c>
      <c r="CF51" s="94">
        <f ca="1">+ROUND(VLOOKUP(CE$3,費率表彙總!$W$16:$X$116,2,FALSE)*$B51*$A$2,0)*CG$1</f>
        <v>3056</v>
      </c>
      <c r="CG51" s="94">
        <f t="shared" ca="1" si="25"/>
        <v>3056</v>
      </c>
      <c r="CH51" s="94">
        <f ca="1">ROUND(VLOOKUP(CH$3,費率表彙總!$Y$15:$Z$65,2,FALSE)*$B51*$A$2,0)*CG$1</f>
        <v>1786</v>
      </c>
      <c r="CI51" s="94">
        <f ca="1">IF(ISNA(CI$3),0,ROUND(INDEX(旅遊不便費率!$B$5:$AE$184,$A51,CI$3)*$A$3,0))</f>
        <v>0</v>
      </c>
      <c r="CJ51" s="94">
        <f ca="1">IF(ISNA(CJ$3),0,ROUND(INDEX(旅遊不便費率!$B$5:$AE$184,$A51,CJ$3)*$A$3,0))</f>
        <v>0</v>
      </c>
      <c r="CK51" s="94">
        <f ca="1">IF(ISNA(CK$3),0,ROUND(INDEX(旅遊不便費率!$B$5:$AE$184,$A51,CK$3)*$A$3,0))</f>
        <v>0</v>
      </c>
      <c r="CL51" s="95">
        <f t="shared" ca="1" si="10"/>
        <v>4842</v>
      </c>
      <c r="CM51" s="93">
        <f ca="1">ROUND(VLOOKUP(CM$3,費率表彙總!$W$16:$X$116,2,FALSE)*$B51*$A$2,0)*CO$1</f>
        <v>1608</v>
      </c>
      <c r="CN51" s="94">
        <f ca="1">+ROUND(VLOOKUP(CM$3,費率表彙總!$W$16:$X$116,2,FALSE)*$B51*$A$2,0)*CO$1</f>
        <v>1608</v>
      </c>
      <c r="CO51" s="94">
        <f t="shared" ca="1" si="26"/>
        <v>1608</v>
      </c>
      <c r="CP51" s="94">
        <f ca="1">ROUND(VLOOKUP(CP$3,費率表彙總!$Y$15:$Z$65,2,FALSE)*$B51*$A$2,0)*CO$1</f>
        <v>932</v>
      </c>
      <c r="CQ51" s="94">
        <f ca="1">IF(ISNA(CQ$3),0,ROUND(INDEX(旅遊不便費率!$B$5:$AE$184,$A51,CQ$3)*$A$3,0))</f>
        <v>0</v>
      </c>
      <c r="CR51" s="94">
        <f ca="1">IF(ISNA(CR$3),0,ROUND(INDEX(旅遊不便費率!$B$5:$AE$184,$A51,CR$3)*$A$3,0))</f>
        <v>0</v>
      </c>
      <c r="CS51" s="94">
        <f ca="1">IF(ISNA(CS$3),0,ROUND(INDEX(旅遊不便費率!$B$5:$AE$184,$A51,CS$3)*$A$3,0))</f>
        <v>0</v>
      </c>
      <c r="CT51" s="95">
        <f t="shared" ca="1" si="11"/>
        <v>2540</v>
      </c>
      <c r="CU51" s="93">
        <f ca="1">ROUND(VLOOKUP(CU$3,費率表彙總!$W$16:$X$116,2,FALSE)*$B51*$A$2,0)*CW$1</f>
        <v>1608</v>
      </c>
      <c r="CV51" s="94">
        <f ca="1">+ROUND(VLOOKUP(CU$3,費率表彙總!$W$16:$X$116,2,FALSE)*$B51*$A$2,0)*CW$1</f>
        <v>1608</v>
      </c>
      <c r="CW51" s="94">
        <f t="shared" ca="1" si="27"/>
        <v>1608</v>
      </c>
      <c r="CX51" s="94">
        <f ca="1">ROUND(VLOOKUP(CX$3,費率表彙總!$Y$15:$Z$65,2,FALSE)*$B51*$A$2,0)*CW$1</f>
        <v>932</v>
      </c>
      <c r="CY51" s="94">
        <f ca="1">IF(ISNA(CY$3),0,ROUND(INDEX(旅遊不便費率!$B$5:$AE$184,$A51,CY$3)*$A$3,0))</f>
        <v>0</v>
      </c>
      <c r="CZ51" s="94">
        <f ca="1">IF(ISNA(CZ$3),0,ROUND(INDEX(旅遊不便費率!$B$5:$AE$184,$A51,CZ$3)*$A$3,0))</f>
        <v>0</v>
      </c>
      <c r="DA51" s="94">
        <f ca="1">IF(ISNA(DA$3),0,ROUND(INDEX(旅遊不便費率!$B$5:$AE$184,$A51,DA$3)*$A$3,0))</f>
        <v>0</v>
      </c>
      <c r="DB51" s="95">
        <f t="shared" ca="1" si="12"/>
        <v>2540</v>
      </c>
      <c r="DC51" s="93">
        <f ca="1">ROUND(VLOOKUP(DC$3,費率表彙總!$W$16:$X$116,2,FALSE)*$B51*$A$2,0)*DE$1</f>
        <v>1608</v>
      </c>
      <c r="DD51" s="94">
        <f ca="1">+ROUND(VLOOKUP(DC$3,費率表彙總!$W$16:$X$116,2,FALSE)*$B51*$A$2,0)*DE$1</f>
        <v>1608</v>
      </c>
      <c r="DE51" s="94">
        <f t="shared" ca="1" si="28"/>
        <v>1608</v>
      </c>
      <c r="DF51" s="94">
        <f ca="1">ROUND(VLOOKUP(DF$3,費率表彙總!$Y$15:$Z$65,2,FALSE)*$B51*$A$2,0)*DE$1</f>
        <v>932</v>
      </c>
      <c r="DG51" s="94">
        <f ca="1">IF(ISNA(DG$3),0,ROUND(INDEX(旅遊不便費率!$B$5:$AE$184,$A51,DG$3)*$A$3,0))</f>
        <v>0</v>
      </c>
      <c r="DH51" s="94">
        <f ca="1">IF(ISNA(DH$3),0,ROUND(INDEX(旅遊不便費率!$B$5:$AE$184,$A51,DH$3)*$A$3,0))</f>
        <v>0</v>
      </c>
      <c r="DI51" s="94">
        <f ca="1">IF(ISNA(DI$3),0,ROUND(INDEX(旅遊不便費率!$B$5:$AE$184,$A51,DI$3)*$A$3,0))</f>
        <v>0</v>
      </c>
      <c r="DJ51" s="95">
        <f t="shared" ca="1" si="13"/>
        <v>2540</v>
      </c>
      <c r="DK51" s="93">
        <f ca="1">ROUND(VLOOKUP(DK$3,費率表彙總!$W$16:$X$116,2,FALSE)*$B51*$A$2,0)*DM$1</f>
        <v>3056</v>
      </c>
      <c r="DL51" s="94">
        <f ca="1">+ROUND(VLOOKUP(DK$3,費率表彙總!$W$16:$X$116,2,FALSE)*$B51*$A$2,0)*DM$1</f>
        <v>3056</v>
      </c>
      <c r="DM51" s="94">
        <f t="shared" ca="1" si="29"/>
        <v>3056</v>
      </c>
      <c r="DN51" s="94">
        <f ca="1">ROUND(VLOOKUP(DN$3,費率表彙總!$Y$15:$Z$65,2,FALSE)*$B51*$A$2,0)*DM$1</f>
        <v>1786</v>
      </c>
      <c r="DO51" s="94">
        <f ca="1">IF(ISNA(DO$3),0,ROUND(INDEX(旅遊不便費率!$B$5:$AE$184,$A51,DO$3)*$A$3,0))</f>
        <v>0</v>
      </c>
      <c r="DP51" s="94">
        <f ca="1">IF(ISNA(DP$3),0,ROUND(INDEX(旅遊不便費率!$B$5:$AE$184,$A51,DP$3)*$A$3,0))</f>
        <v>0</v>
      </c>
      <c r="DQ51" s="94">
        <f ca="1">IF(ISNA(DQ$3),0,ROUND(INDEX(旅遊不便費率!$B$5:$AE$184,$A51,DQ$3)*$A$3,0))</f>
        <v>0</v>
      </c>
      <c r="DR51" s="95">
        <f t="shared" ca="1" si="14"/>
        <v>4842</v>
      </c>
    </row>
    <row r="52" spans="1:122" ht="16.8" thickBot="1">
      <c r="A52" s="96">
        <f>+旅綜險簡易版費率表!A59</f>
        <v>180</v>
      </c>
      <c r="B52" s="105">
        <f>VLOOKUP(A52,費率表彙總!$A$4:$B$183,2,FALSE)</f>
        <v>1</v>
      </c>
      <c r="C52" s="93">
        <f ca="1">ROUND(VLOOKUP(C$3,費率表彙總!$W$16:$X$116,2,FALSE)*$B52*$A$2,0)*E$1</f>
        <v>1640</v>
      </c>
      <c r="D52" s="94">
        <f ca="1">+ROUND(VLOOKUP(C$3,費率表彙總!$W$16:$X$116,2,FALSE)*$B52*$A$2,0)*E$1</f>
        <v>1640</v>
      </c>
      <c r="E52" s="94">
        <f t="shared" ca="1" si="15"/>
        <v>1640</v>
      </c>
      <c r="F52" s="94">
        <f ca="1">ROUND(VLOOKUP(F$3,費率表彙總!$Y$15:$Z$65,2,FALSE)*$B52*$A$2,0)*E$1</f>
        <v>952</v>
      </c>
      <c r="G52" s="94">
        <f ca="1">IF(ISNA(G$3),0,ROUND(INDEX(旅遊不便費率!$B$5:$AE$184,$A52,G$3)*$A$3,0))</f>
        <v>0</v>
      </c>
      <c r="H52" s="94">
        <f ca="1">IF(ISNA(H$3),0,ROUND(INDEX(旅遊不便費率!$B$5:$AE$184,$A52,H$3)*$A$3,0))</f>
        <v>0</v>
      </c>
      <c r="I52" s="94">
        <f ca="1">IF(ISNA(I$3),0,ROUND(INDEX(旅遊不便費率!$B$5:$AE$184,$A52,I$3)*$A$3,0))</f>
        <v>0</v>
      </c>
      <c r="J52" s="95">
        <f t="shared" ca="1" si="0"/>
        <v>2592</v>
      </c>
      <c r="K52" s="93">
        <f ca="1">ROUND(VLOOKUP(K$3,費率表彙總!$W$16:$X$116,2,FALSE)*$B52*$A$2,0)*M$1</f>
        <v>1640</v>
      </c>
      <c r="L52" s="94">
        <f ca="1">+ROUND(VLOOKUP(K$3,費率表彙總!$W$16:$X$116,2,FALSE)*$B52*$A$2,0)*M$1</f>
        <v>1640</v>
      </c>
      <c r="M52" s="94">
        <f t="shared" ca="1" si="16"/>
        <v>1640</v>
      </c>
      <c r="N52" s="94">
        <f ca="1">ROUND(VLOOKUP(N$3,費率表彙總!$Y$15:$Z$65,2,FALSE)*$B52*$A$2,0)*M$1</f>
        <v>0</v>
      </c>
      <c r="O52" s="94">
        <f ca="1">IF(ISNA(O$3),0,ROUND(INDEX(旅遊不便費率!$B$5:$AE$184,$A52,O$3)*$A$3,0))</f>
        <v>0</v>
      </c>
      <c r="P52" s="94">
        <f ca="1">IF(ISNA(P$3),0,ROUND(INDEX(旅遊不便費率!$B$5:$AE$184,$A52,P$3)*$A$3,0))</f>
        <v>0</v>
      </c>
      <c r="Q52" s="94">
        <f ca="1">IF(ISNA(Q$3),0,ROUND(INDEX(旅遊不便費率!$B$5:$AE$184,$A52,Q$3)*$A$3,0))</f>
        <v>0</v>
      </c>
      <c r="R52" s="95">
        <f t="shared" ca="1" si="1"/>
        <v>1640</v>
      </c>
      <c r="S52" s="93">
        <f ca="1">ROUND(VLOOKUP(S$3,費率表彙總!$W$16:$X$116,2,FALSE)*$B52*$A$2,0)*U$1</f>
        <v>3118</v>
      </c>
      <c r="T52" s="94">
        <f ca="1">+ROUND(VLOOKUP(S$3,費率表彙總!$W$16:$X$116,2,FALSE)*$B52*$A$2,0)*U$1</f>
        <v>3118</v>
      </c>
      <c r="U52" s="94">
        <f t="shared" ca="1" si="17"/>
        <v>3118</v>
      </c>
      <c r="V52" s="94">
        <f ca="1">ROUND(VLOOKUP(V$3,費率表彙總!$Y$15:$Z$65,2,FALSE)*$B52*$A$2,0)*U$1</f>
        <v>1822</v>
      </c>
      <c r="W52" s="94">
        <f ca="1">IF(ISNA(W$3),0,ROUND(INDEX(旅遊不便費率!$B$5:$AE$184,$A52,W$3)*$A$3,0))</f>
        <v>0</v>
      </c>
      <c r="X52" s="94">
        <f ca="1">IF(ISNA(X$3),0,ROUND(INDEX(旅遊不便費率!$B$5:$AE$184,$A52,X$3)*$A$3,0))</f>
        <v>0</v>
      </c>
      <c r="Y52" s="94">
        <f ca="1">IF(ISNA(Y$3),0,ROUND(INDEX(旅遊不便費率!$B$5:$AE$184,$A52,Y$3)*$A$3,0))</f>
        <v>0</v>
      </c>
      <c r="Z52" s="95">
        <f t="shared" ca="1" si="2"/>
        <v>4940</v>
      </c>
      <c r="AA52" s="93">
        <f ca="1">ROUND(VLOOKUP(AA$3,費率表彙總!$W$16:$X$116,2,FALSE)*$B52*$A$2,0)*AC$1</f>
        <v>3118</v>
      </c>
      <c r="AB52" s="94">
        <f ca="1">+ROUND(VLOOKUP(AA$3,費率表彙總!$W$16:$X$116,2,FALSE)*$B52*$A$2,0)*AC$1</f>
        <v>3118</v>
      </c>
      <c r="AC52" s="94">
        <f t="shared" ca="1" si="18"/>
        <v>3118</v>
      </c>
      <c r="AD52" s="94">
        <f ca="1">ROUND(VLOOKUP(AD$3,費率表彙總!$Y$15:$Z$65,2,FALSE)*$B52*$A$2,0)*AC$1</f>
        <v>952</v>
      </c>
      <c r="AE52" s="94">
        <f ca="1">IF(ISNA(AE$3),0,ROUND(INDEX(旅遊不便費率!$B$5:$AE$184,$A52,AE$3)*$A$3,0))</f>
        <v>0</v>
      </c>
      <c r="AF52" s="94">
        <f ca="1">IF(ISNA(AF$3),0,ROUND(INDEX(旅遊不便費率!$B$5:$AE$184,$A52,AF$3)*$A$3,0))</f>
        <v>0</v>
      </c>
      <c r="AG52" s="94">
        <f ca="1">IF(ISNA(AG$3),0,ROUND(INDEX(旅遊不便費率!$B$5:$AE$184,$A52,AG$3)*$A$3,0))</f>
        <v>0</v>
      </c>
      <c r="AH52" s="95">
        <f t="shared" ca="1" si="3"/>
        <v>4070</v>
      </c>
      <c r="AI52" s="93">
        <f ca="1">ROUND(VLOOKUP(AI$3,費率表彙總!$W$16:$X$116,2,FALSE)*$B52*$A$2,0)*AK$1</f>
        <v>3118</v>
      </c>
      <c r="AJ52" s="94">
        <f ca="1">+ROUND(VLOOKUP(AI$3,費率表彙總!$W$16:$X$116,2,FALSE)*$B52*$A$2,0)*AK$1</f>
        <v>3118</v>
      </c>
      <c r="AK52" s="94">
        <f t="shared" ca="1" si="19"/>
        <v>3118</v>
      </c>
      <c r="AL52" s="94">
        <f ca="1">ROUND(VLOOKUP(AL$3,費率表彙總!$Y$15:$Z$65,2,FALSE)*$B52*$A$2,0)*AK$1</f>
        <v>0</v>
      </c>
      <c r="AM52" s="94">
        <f ca="1">IF(ISNA(AM$3),0,ROUND(INDEX(旅遊不便費率!$B$5:$AE$184,$A52,AM$3)*$A$3,0))</f>
        <v>0</v>
      </c>
      <c r="AN52" s="94">
        <f ca="1">IF(ISNA(AN$3),0,ROUND(INDEX(旅遊不便費率!$B$5:$AE$184,$A52,AN$3)*$A$3,0))</f>
        <v>0</v>
      </c>
      <c r="AO52" s="94">
        <f ca="1">IF(ISNA(AO$3),0,ROUND(INDEX(旅遊不便費率!$B$5:$AE$184,$A52,AO$3)*$A$3,0))</f>
        <v>0</v>
      </c>
      <c r="AP52" s="95">
        <f t="shared" ca="1" si="4"/>
        <v>3118</v>
      </c>
      <c r="AQ52" s="93">
        <f ca="1">ROUND(VLOOKUP(AQ$3,費率表彙總!$W$16:$X$116,2,FALSE)*$B52*$A$2,0)*AS$1</f>
        <v>820</v>
      </c>
      <c r="AR52" s="94">
        <f ca="1">+ROUND(VLOOKUP(AQ$3,費率表彙總!$W$16:$X$116,2,FALSE)*$B52*$A$2,0)*AS$1</f>
        <v>820</v>
      </c>
      <c r="AS52" s="94">
        <f t="shared" ca="1" si="20"/>
        <v>820</v>
      </c>
      <c r="AT52" s="94">
        <f ca="1">ROUND(VLOOKUP(AT$3,費率表彙總!$Y$15:$Z$65,2,FALSE)*$B52*$A$2,0)*AS$1</f>
        <v>476</v>
      </c>
      <c r="AU52" s="94">
        <f ca="1">IF(ISNA(AU$3),0,ROUND(INDEX(旅遊不便費率!$B$5:$AE$184,$A52,AU$3)*$A$3,0))</f>
        <v>0</v>
      </c>
      <c r="AV52" s="94">
        <f ca="1">IF(ISNA(AV$3),0,ROUND(INDEX(旅遊不便費率!$B$5:$AE$184,$A52,AV$3)*$A$3,0))</f>
        <v>0</v>
      </c>
      <c r="AW52" s="94">
        <f ca="1">IF(ISNA(AW$3),0,ROUND(INDEX(旅遊不便費率!$B$5:$AE$184,$A52,AW$3)*$A$3,0))</f>
        <v>0</v>
      </c>
      <c r="AX52" s="95">
        <f t="shared" ca="1" si="5"/>
        <v>1296</v>
      </c>
      <c r="AY52" s="93">
        <f ca="1">ROUND(VLOOKUP(AY$3,費率表彙總!$W$16:$X$116,2,FALSE)*$B52*$A$2,0)*BA$1</f>
        <v>1559</v>
      </c>
      <c r="AZ52" s="94">
        <f ca="1">+ROUND(VLOOKUP(AY$3,費率表彙總!$W$16:$X$116,2,FALSE)*$B52*$A$2,0)*BA$1</f>
        <v>1559</v>
      </c>
      <c r="BA52" s="94">
        <f t="shared" ca="1" si="21"/>
        <v>1559</v>
      </c>
      <c r="BB52" s="94">
        <f ca="1">ROUND(VLOOKUP(BB$3,費率表彙總!$Y$15:$Z$65,2,FALSE)*$B52*$A$2,0)*BA$1</f>
        <v>0</v>
      </c>
      <c r="BC52" s="94">
        <f ca="1">IF(ISNA(BC$3),0,ROUND(INDEX(旅遊不便費率!$B$5:$AE$184,$A52,BC$3)*$A$3,0))</f>
        <v>0</v>
      </c>
      <c r="BD52" s="94">
        <f ca="1">IF(ISNA(BD$3),0,ROUND(INDEX(旅遊不便費率!$B$5:$AE$184,$A52,BD$3)*$A$3,0))</f>
        <v>0</v>
      </c>
      <c r="BE52" s="94">
        <f ca="1">IF(ISNA(BE$3),0,ROUND(INDEX(旅遊不便費率!$B$5:$AE$184,$A52,BE$3)*$A$3,0))</f>
        <v>0</v>
      </c>
      <c r="BF52" s="95">
        <f t="shared" ca="1" si="6"/>
        <v>1559</v>
      </c>
      <c r="BG52" s="93">
        <f ca="1">ROUND(VLOOKUP(BG$3,費率表彙總!$W$16:$X$116,2,FALSE)*$B52*$A$2,0)*BI$1</f>
        <v>1559</v>
      </c>
      <c r="BH52" s="94">
        <f ca="1">+ROUND(VLOOKUP(BG$3,費率表彙總!$W$16:$X$116,2,FALSE)*$B52*$A$2,0)*BI$1</f>
        <v>1559</v>
      </c>
      <c r="BI52" s="94">
        <f t="shared" ca="1" si="22"/>
        <v>1559</v>
      </c>
      <c r="BJ52" s="94">
        <f ca="1">ROUND(VLOOKUP(BJ$3,費率表彙總!$Y$15:$Z$65,2,FALSE)*$B52*$A$2,0)*BI$1</f>
        <v>0</v>
      </c>
      <c r="BK52" s="94">
        <f ca="1">IF(ISNA(BK$3),0,ROUND(INDEX(旅遊不便費率!$B$5:$AE$184,$A52,BK$3)*$A$3,0))</f>
        <v>0</v>
      </c>
      <c r="BL52" s="94">
        <f ca="1">IF(ISNA(BL$3),0,ROUND(INDEX(旅遊不便費率!$B$5:$AE$184,$A52,BL$3)*$A$3,0))</f>
        <v>0</v>
      </c>
      <c r="BM52" s="94">
        <f ca="1">IF(ISNA(BM$3),0,ROUND(INDEX(旅遊不便費率!$B$5:$AE$184,$A52,BM$3)*$A$3,0))</f>
        <v>0</v>
      </c>
      <c r="BN52" s="95">
        <f t="shared" ca="1" si="7"/>
        <v>1559</v>
      </c>
      <c r="BO52" s="93">
        <f ca="1">ROUND(VLOOKUP(BO$3,費率表彙總!$W$16:$X$116,2,FALSE)*$B52*$A$2,0)*BQ$1</f>
        <v>1559</v>
      </c>
      <c r="BP52" s="94">
        <f ca="1">+ROUND(VLOOKUP(BO$3,費率表彙總!$W$16:$X$116,2,FALSE)*$B52*$A$2,0)*BQ$1</f>
        <v>1559</v>
      </c>
      <c r="BQ52" s="94">
        <f t="shared" ca="1" si="23"/>
        <v>1559</v>
      </c>
      <c r="BR52" s="94">
        <f ca="1">ROUND(VLOOKUP(BR$3,費率表彙總!$Y$15:$Z$65,2,FALSE)*$B52*$A$2,0)*BQ$1</f>
        <v>0</v>
      </c>
      <c r="BS52" s="94">
        <f ca="1">IF(ISNA(BS$3),0,ROUND(INDEX(旅遊不便費率!$B$5:$AE$184,$A52,BS$3)*$A$3,0))</f>
        <v>0</v>
      </c>
      <c r="BT52" s="94">
        <f ca="1">IF(ISNA(BT$3),0,ROUND(INDEX(旅遊不便費率!$B$5:$AE$184,$A52,BT$3)*$A$3,0))</f>
        <v>0</v>
      </c>
      <c r="BU52" s="94">
        <f ca="1">IF(ISNA(BU$3),0,ROUND(INDEX(旅遊不便費率!$B$5:$AE$184,$A52,BU$3)*$A$3,0))</f>
        <v>0</v>
      </c>
      <c r="BV52" s="95">
        <f t="shared" ca="1" si="8"/>
        <v>1559</v>
      </c>
      <c r="BW52" s="93">
        <f ca="1">ROUND(VLOOKUP(BW$3,費率表彙總!$W$16:$X$116,2,FALSE)*$B52*$A$2,0)*BY$1</f>
        <v>1559</v>
      </c>
      <c r="BX52" s="94">
        <f ca="1">+ROUND(VLOOKUP(BW$3,費率表彙總!$W$16:$X$116,2,FALSE)*$B52*$A$2,0)*BY$1</f>
        <v>1559</v>
      </c>
      <c r="BY52" s="94">
        <f t="shared" ca="1" si="24"/>
        <v>1559</v>
      </c>
      <c r="BZ52" s="94">
        <f ca="1">ROUND(VLOOKUP(BZ$3,費率表彙總!$Y$15:$Z$65,2,FALSE)*$B52*$A$2,0)*BY$1</f>
        <v>911</v>
      </c>
      <c r="CA52" s="94">
        <f ca="1">IF(ISNA(CA$3),0,ROUND(INDEX(旅遊不便費率!$B$5:$AE$184,$A52,CA$3)*$A$3,0))</f>
        <v>0</v>
      </c>
      <c r="CB52" s="94">
        <f ca="1">IF(ISNA(CB$3),0,ROUND(INDEX(旅遊不便費率!$B$5:$AE$184,$A52,CB$3)*$A$3,0))</f>
        <v>0</v>
      </c>
      <c r="CC52" s="94">
        <f ca="1">IF(ISNA(CC$3),0,ROUND(INDEX(旅遊不便費率!$B$5:$AE$184,$A52,CC$3)*$A$3,0))</f>
        <v>0</v>
      </c>
      <c r="CD52" s="95">
        <f t="shared" ca="1" si="9"/>
        <v>2470</v>
      </c>
      <c r="CE52" s="93">
        <f ca="1">ROUND(VLOOKUP(CE$3,費率表彙總!$W$16:$X$116,2,FALSE)*$B52*$A$2,0)*CG$1</f>
        <v>3118</v>
      </c>
      <c r="CF52" s="94">
        <f ca="1">+ROUND(VLOOKUP(CE$3,費率表彙總!$W$16:$X$116,2,FALSE)*$B52*$A$2,0)*CG$1</f>
        <v>3118</v>
      </c>
      <c r="CG52" s="94">
        <f t="shared" ca="1" si="25"/>
        <v>3118</v>
      </c>
      <c r="CH52" s="94">
        <f ca="1">ROUND(VLOOKUP(CH$3,費率表彙總!$Y$15:$Z$65,2,FALSE)*$B52*$A$2,0)*CG$1</f>
        <v>1822</v>
      </c>
      <c r="CI52" s="94">
        <f ca="1">IF(ISNA(CI$3),0,ROUND(INDEX(旅遊不便費率!$B$5:$AE$184,$A52,CI$3)*$A$3,0))</f>
        <v>0</v>
      </c>
      <c r="CJ52" s="94">
        <f ca="1">IF(ISNA(CJ$3),0,ROUND(INDEX(旅遊不便費率!$B$5:$AE$184,$A52,CJ$3)*$A$3,0))</f>
        <v>0</v>
      </c>
      <c r="CK52" s="94">
        <f ca="1">IF(ISNA(CK$3),0,ROUND(INDEX(旅遊不便費率!$B$5:$AE$184,$A52,CK$3)*$A$3,0))</f>
        <v>0</v>
      </c>
      <c r="CL52" s="95">
        <f t="shared" ca="1" si="10"/>
        <v>4940</v>
      </c>
      <c r="CM52" s="93">
        <f ca="1">ROUND(VLOOKUP(CM$3,費率表彙總!$W$16:$X$116,2,FALSE)*$B52*$A$2,0)*CO$1</f>
        <v>1640</v>
      </c>
      <c r="CN52" s="94">
        <f ca="1">+ROUND(VLOOKUP(CM$3,費率表彙總!$W$16:$X$116,2,FALSE)*$B52*$A$2,0)*CO$1</f>
        <v>1640</v>
      </c>
      <c r="CO52" s="94">
        <f t="shared" ca="1" si="26"/>
        <v>1640</v>
      </c>
      <c r="CP52" s="94">
        <f ca="1">ROUND(VLOOKUP(CP$3,費率表彙總!$Y$15:$Z$65,2,FALSE)*$B52*$A$2,0)*CO$1</f>
        <v>952</v>
      </c>
      <c r="CQ52" s="94">
        <f ca="1">IF(ISNA(CQ$3),0,ROUND(INDEX(旅遊不便費率!$B$5:$AE$184,$A52,CQ$3)*$A$3,0))</f>
        <v>0</v>
      </c>
      <c r="CR52" s="94">
        <f ca="1">IF(ISNA(CR$3),0,ROUND(INDEX(旅遊不便費率!$B$5:$AE$184,$A52,CR$3)*$A$3,0))</f>
        <v>0</v>
      </c>
      <c r="CS52" s="94">
        <f ca="1">IF(ISNA(CS$3),0,ROUND(INDEX(旅遊不便費率!$B$5:$AE$184,$A52,CS$3)*$A$3,0))</f>
        <v>0</v>
      </c>
      <c r="CT52" s="95">
        <f t="shared" ca="1" si="11"/>
        <v>2592</v>
      </c>
      <c r="CU52" s="93">
        <f ca="1">ROUND(VLOOKUP(CU$3,費率表彙總!$W$16:$X$116,2,FALSE)*$B52*$A$2,0)*CW$1</f>
        <v>1640</v>
      </c>
      <c r="CV52" s="94">
        <f ca="1">+ROUND(VLOOKUP(CU$3,費率表彙總!$W$16:$X$116,2,FALSE)*$B52*$A$2,0)*CW$1</f>
        <v>1640</v>
      </c>
      <c r="CW52" s="94">
        <f t="shared" ca="1" si="27"/>
        <v>1640</v>
      </c>
      <c r="CX52" s="94">
        <f ca="1">ROUND(VLOOKUP(CX$3,費率表彙總!$Y$15:$Z$65,2,FALSE)*$B52*$A$2,0)*CW$1</f>
        <v>952</v>
      </c>
      <c r="CY52" s="94">
        <f ca="1">IF(ISNA(CY$3),0,ROUND(INDEX(旅遊不便費率!$B$5:$AE$184,$A52,CY$3)*$A$3,0))</f>
        <v>0</v>
      </c>
      <c r="CZ52" s="94">
        <f ca="1">IF(ISNA(CZ$3),0,ROUND(INDEX(旅遊不便費率!$B$5:$AE$184,$A52,CZ$3)*$A$3,0))</f>
        <v>0</v>
      </c>
      <c r="DA52" s="94">
        <f ca="1">IF(ISNA(DA$3),0,ROUND(INDEX(旅遊不便費率!$B$5:$AE$184,$A52,DA$3)*$A$3,0))</f>
        <v>0</v>
      </c>
      <c r="DB52" s="95">
        <f t="shared" ca="1" si="12"/>
        <v>2592</v>
      </c>
      <c r="DC52" s="93">
        <f ca="1">ROUND(VLOOKUP(DC$3,費率表彙總!$W$16:$X$116,2,FALSE)*$B52*$A$2,0)*DE$1</f>
        <v>1640</v>
      </c>
      <c r="DD52" s="94">
        <f ca="1">+ROUND(VLOOKUP(DC$3,費率表彙總!$W$16:$X$116,2,FALSE)*$B52*$A$2,0)*DE$1</f>
        <v>1640</v>
      </c>
      <c r="DE52" s="94">
        <f t="shared" ca="1" si="28"/>
        <v>1640</v>
      </c>
      <c r="DF52" s="94">
        <f ca="1">ROUND(VLOOKUP(DF$3,費率表彙總!$Y$15:$Z$65,2,FALSE)*$B52*$A$2,0)*DE$1</f>
        <v>952</v>
      </c>
      <c r="DG52" s="94">
        <f ca="1">IF(ISNA(DG$3),0,ROUND(INDEX(旅遊不便費率!$B$5:$AE$184,$A52,DG$3)*$A$3,0))</f>
        <v>0</v>
      </c>
      <c r="DH52" s="94">
        <f ca="1">IF(ISNA(DH$3),0,ROUND(INDEX(旅遊不便費率!$B$5:$AE$184,$A52,DH$3)*$A$3,0))</f>
        <v>0</v>
      </c>
      <c r="DI52" s="94">
        <f ca="1">IF(ISNA(DI$3),0,ROUND(INDEX(旅遊不便費率!$B$5:$AE$184,$A52,DI$3)*$A$3,0))</f>
        <v>0</v>
      </c>
      <c r="DJ52" s="95">
        <f t="shared" ca="1" si="13"/>
        <v>2592</v>
      </c>
      <c r="DK52" s="93">
        <f ca="1">ROUND(VLOOKUP(DK$3,費率表彙總!$W$16:$X$116,2,FALSE)*$B52*$A$2,0)*DM$1</f>
        <v>3118</v>
      </c>
      <c r="DL52" s="94">
        <f ca="1">+ROUND(VLOOKUP(DK$3,費率表彙總!$W$16:$X$116,2,FALSE)*$B52*$A$2,0)*DM$1</f>
        <v>3118</v>
      </c>
      <c r="DM52" s="94">
        <f t="shared" ca="1" si="29"/>
        <v>3118</v>
      </c>
      <c r="DN52" s="94">
        <f ca="1">ROUND(VLOOKUP(DN$3,費率表彙總!$Y$15:$Z$65,2,FALSE)*$B52*$A$2,0)*DM$1</f>
        <v>1822</v>
      </c>
      <c r="DO52" s="94">
        <f ca="1">IF(ISNA(DO$3),0,ROUND(INDEX(旅遊不便費率!$B$5:$AE$184,$A52,DO$3)*$A$3,0))</f>
        <v>0</v>
      </c>
      <c r="DP52" s="94">
        <f ca="1">IF(ISNA(DP$3),0,ROUND(INDEX(旅遊不便費率!$B$5:$AE$184,$A52,DP$3)*$A$3,0))</f>
        <v>0</v>
      </c>
      <c r="DQ52" s="94">
        <f ca="1">IF(ISNA(DQ$3),0,ROUND(INDEX(旅遊不便費率!$B$5:$AE$184,$A52,DQ$3)*$A$3,0))</f>
        <v>0</v>
      </c>
      <c r="DR52" s="95">
        <f t="shared" ca="1" si="14"/>
        <v>4940</v>
      </c>
    </row>
  </sheetData>
  <sheetProtection algorithmName="SHA-512" hashValue="e9OkxzogDWrwgJ7Jq8+0h1/2rG9PypZmdFq68kYfI1LS+zcDX9CFLuBzov73LpzYXU1uiTDZ5XMxtZbN+OwzcA==" saltValue="RvG3lILyFwvRsFtDyONyVA==" spinCount="100000" sheet="1" objects="1" scenarios="1"/>
  <mergeCells count="31">
    <mergeCell ref="AS3:AS4"/>
    <mergeCell ref="A1:B1"/>
    <mergeCell ref="E3:E4"/>
    <mergeCell ref="J3:J4"/>
    <mergeCell ref="M3:M4"/>
    <mergeCell ref="R3:R4"/>
    <mergeCell ref="U3:U4"/>
    <mergeCell ref="Z3:Z4"/>
    <mergeCell ref="AC3:AC4"/>
    <mergeCell ref="AH3:AH4"/>
    <mergeCell ref="AK3:AK4"/>
    <mergeCell ref="AP3:AP4"/>
    <mergeCell ref="CO3:CO4"/>
    <mergeCell ref="AX3:AX4"/>
    <mergeCell ref="BA3:BA4"/>
    <mergeCell ref="BF3:BF4"/>
    <mergeCell ref="BI3:BI4"/>
    <mergeCell ref="BN3:BN4"/>
    <mergeCell ref="BQ3:BQ4"/>
    <mergeCell ref="BV3:BV4"/>
    <mergeCell ref="BY3:BY4"/>
    <mergeCell ref="CD3:CD4"/>
    <mergeCell ref="CG3:CG4"/>
    <mergeCell ref="CL3:CL4"/>
    <mergeCell ref="DR3:DR4"/>
    <mergeCell ref="CT3:CT4"/>
    <mergeCell ref="CW3:CW4"/>
    <mergeCell ref="DB3:DB4"/>
    <mergeCell ref="DE3:DE4"/>
    <mergeCell ref="DJ3:DJ4"/>
    <mergeCell ref="DM3:DM4"/>
  </mergeCells>
  <phoneticPr fontId="4" type="noConversion"/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202"/>
  <sheetViews>
    <sheetView workbookViewId="0">
      <pane ySplit="2" topLeftCell="A111" activePane="bottomLeft" state="frozen"/>
      <selection activeCell="B7" sqref="B7:P7"/>
      <selection pane="bottomLeft" activeCell="B7" sqref="B7:P7"/>
    </sheetView>
  </sheetViews>
  <sheetFormatPr defaultRowHeight="16.2"/>
  <cols>
    <col min="1" max="1" width="11.6640625" bestFit="1" customWidth="1"/>
    <col min="3" max="3" width="11.6640625" bestFit="1" customWidth="1"/>
  </cols>
  <sheetData>
    <row r="1" spans="1:10">
      <c r="A1" s="705" t="s">
        <v>445</v>
      </c>
      <c r="B1" s="705"/>
      <c r="C1" s="705" t="s">
        <v>61</v>
      </c>
      <c r="D1" s="705"/>
      <c r="E1" s="705" t="s">
        <v>522</v>
      </c>
      <c r="F1" s="705"/>
      <c r="G1" s="705" t="s">
        <v>545</v>
      </c>
      <c r="H1" s="705"/>
      <c r="I1" s="705" t="s">
        <v>883</v>
      </c>
      <c r="J1" s="705"/>
    </row>
    <row r="2" spans="1:10">
      <c r="A2" s="66" t="s">
        <v>96</v>
      </c>
      <c r="B2" s="66" t="s">
        <v>444</v>
      </c>
      <c r="C2" s="66" t="s">
        <v>96</v>
      </c>
      <c r="D2" s="66" t="s">
        <v>444</v>
      </c>
      <c r="E2" s="66" t="s">
        <v>96</v>
      </c>
      <c r="F2" s="66" t="s">
        <v>444</v>
      </c>
      <c r="G2" s="66" t="s">
        <v>96</v>
      </c>
      <c r="H2" s="66" t="s">
        <v>444</v>
      </c>
      <c r="I2" s="66" t="s">
        <v>96</v>
      </c>
      <c r="J2" s="66" t="s">
        <v>444</v>
      </c>
    </row>
    <row r="3" spans="1:10">
      <c r="A3">
        <v>1</v>
      </c>
      <c r="B3">
        <v>1</v>
      </c>
      <c r="C3">
        <v>1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</row>
    <row r="4" spans="1:10">
      <c r="A4">
        <v>2</v>
      </c>
      <c r="B4">
        <v>2</v>
      </c>
      <c r="C4">
        <v>2</v>
      </c>
      <c r="D4">
        <v>2</v>
      </c>
      <c r="E4">
        <v>2</v>
      </c>
      <c r="F4">
        <v>2</v>
      </c>
      <c r="G4">
        <v>2</v>
      </c>
      <c r="H4">
        <v>2</v>
      </c>
      <c r="I4">
        <v>2</v>
      </c>
      <c r="J4">
        <v>2</v>
      </c>
    </row>
    <row r="5" spans="1:10">
      <c r="A5">
        <v>3</v>
      </c>
      <c r="B5">
        <v>3</v>
      </c>
      <c r="C5">
        <v>3</v>
      </c>
      <c r="D5">
        <v>3</v>
      </c>
      <c r="E5">
        <v>3</v>
      </c>
      <c r="F5">
        <v>3</v>
      </c>
      <c r="G5">
        <v>3</v>
      </c>
      <c r="H5">
        <v>3</v>
      </c>
      <c r="I5">
        <v>3</v>
      </c>
      <c r="J5">
        <v>3</v>
      </c>
    </row>
    <row r="6" spans="1:10">
      <c r="A6">
        <v>4</v>
      </c>
      <c r="B6">
        <v>4</v>
      </c>
      <c r="C6">
        <v>4</v>
      </c>
      <c r="D6">
        <v>4</v>
      </c>
      <c r="E6">
        <v>4</v>
      </c>
      <c r="F6">
        <v>4</v>
      </c>
      <c r="G6">
        <v>4</v>
      </c>
      <c r="H6">
        <v>4</v>
      </c>
      <c r="I6">
        <v>4</v>
      </c>
      <c r="J6">
        <v>4</v>
      </c>
    </row>
    <row r="7" spans="1:10">
      <c r="A7">
        <v>5</v>
      </c>
      <c r="B7">
        <v>5</v>
      </c>
      <c r="C7">
        <v>5</v>
      </c>
      <c r="D7">
        <v>5</v>
      </c>
      <c r="E7">
        <v>5</v>
      </c>
      <c r="F7">
        <v>5</v>
      </c>
      <c r="G7">
        <v>5</v>
      </c>
      <c r="H7">
        <v>5</v>
      </c>
      <c r="I7">
        <v>5</v>
      </c>
      <c r="J7">
        <v>5</v>
      </c>
    </row>
    <row r="8" spans="1:10">
      <c r="A8">
        <v>6</v>
      </c>
      <c r="B8">
        <v>6</v>
      </c>
      <c r="C8">
        <v>6</v>
      </c>
      <c r="D8">
        <v>6</v>
      </c>
      <c r="E8">
        <v>6</v>
      </c>
      <c r="F8">
        <v>6</v>
      </c>
      <c r="G8">
        <v>6</v>
      </c>
      <c r="H8">
        <v>6</v>
      </c>
      <c r="I8">
        <v>6</v>
      </c>
      <c r="J8">
        <v>6</v>
      </c>
    </row>
    <row r="9" spans="1:10">
      <c r="A9">
        <v>7</v>
      </c>
      <c r="B9">
        <v>7</v>
      </c>
      <c r="C9">
        <v>7</v>
      </c>
      <c r="D9">
        <v>7</v>
      </c>
      <c r="E9">
        <v>7</v>
      </c>
      <c r="F9">
        <v>7</v>
      </c>
      <c r="G9">
        <v>7</v>
      </c>
      <c r="H9">
        <v>7</v>
      </c>
      <c r="I9">
        <v>7</v>
      </c>
      <c r="J9">
        <v>7</v>
      </c>
    </row>
    <row r="10" spans="1:10">
      <c r="A10">
        <v>8</v>
      </c>
      <c r="B10">
        <v>8</v>
      </c>
      <c r="C10">
        <v>8</v>
      </c>
      <c r="D10">
        <v>8</v>
      </c>
      <c r="E10">
        <v>8</v>
      </c>
      <c r="F10">
        <v>8</v>
      </c>
      <c r="G10">
        <v>8</v>
      </c>
      <c r="H10">
        <v>8</v>
      </c>
      <c r="I10">
        <v>8</v>
      </c>
      <c r="J10">
        <v>8</v>
      </c>
    </row>
    <row r="11" spans="1:10">
      <c r="A11">
        <v>9</v>
      </c>
      <c r="B11">
        <v>9</v>
      </c>
      <c r="C11">
        <v>9</v>
      </c>
      <c r="D11">
        <v>9</v>
      </c>
      <c r="E11">
        <v>9</v>
      </c>
      <c r="F11">
        <v>9</v>
      </c>
      <c r="G11">
        <v>9</v>
      </c>
      <c r="H11">
        <v>9</v>
      </c>
      <c r="I11">
        <v>9</v>
      </c>
      <c r="J11">
        <v>9</v>
      </c>
    </row>
    <row r="12" spans="1:10">
      <c r="A12">
        <v>10</v>
      </c>
      <c r="B12">
        <v>10</v>
      </c>
      <c r="C12">
        <v>10</v>
      </c>
      <c r="D12">
        <v>10</v>
      </c>
      <c r="E12">
        <v>10</v>
      </c>
      <c r="F12">
        <v>10</v>
      </c>
      <c r="G12">
        <v>10</v>
      </c>
      <c r="H12">
        <v>10</v>
      </c>
      <c r="I12">
        <v>10</v>
      </c>
      <c r="J12">
        <v>10</v>
      </c>
    </row>
    <row r="13" spans="1:10">
      <c r="A13">
        <v>11</v>
      </c>
      <c r="B13">
        <v>11</v>
      </c>
      <c r="C13">
        <v>15</v>
      </c>
      <c r="D13">
        <v>11</v>
      </c>
      <c r="E13">
        <v>15</v>
      </c>
      <c r="F13">
        <v>11</v>
      </c>
      <c r="G13">
        <v>11</v>
      </c>
      <c r="H13">
        <v>11</v>
      </c>
      <c r="I13">
        <v>11</v>
      </c>
      <c r="J13">
        <v>11</v>
      </c>
    </row>
    <row r="14" spans="1:10">
      <c r="A14">
        <v>12</v>
      </c>
      <c r="B14">
        <v>12</v>
      </c>
      <c r="C14">
        <v>20</v>
      </c>
      <c r="D14">
        <v>12</v>
      </c>
      <c r="E14">
        <v>20</v>
      </c>
      <c r="F14">
        <v>12</v>
      </c>
      <c r="G14">
        <v>12</v>
      </c>
      <c r="H14">
        <v>12</v>
      </c>
      <c r="I14">
        <v>12</v>
      </c>
      <c r="J14">
        <v>12</v>
      </c>
    </row>
    <row r="15" spans="1:10">
      <c r="A15">
        <v>13</v>
      </c>
      <c r="B15">
        <v>13</v>
      </c>
      <c r="C15">
        <v>30</v>
      </c>
      <c r="D15">
        <v>13</v>
      </c>
      <c r="E15">
        <v>30</v>
      </c>
      <c r="F15">
        <v>13</v>
      </c>
      <c r="G15">
        <v>13</v>
      </c>
      <c r="H15">
        <v>13</v>
      </c>
      <c r="I15">
        <v>13</v>
      </c>
      <c r="J15">
        <v>13</v>
      </c>
    </row>
    <row r="16" spans="1:10">
      <c r="A16">
        <v>14</v>
      </c>
      <c r="B16">
        <v>14</v>
      </c>
      <c r="C16">
        <v>40</v>
      </c>
      <c r="D16">
        <v>14</v>
      </c>
      <c r="E16">
        <v>40</v>
      </c>
      <c r="F16">
        <v>14</v>
      </c>
      <c r="G16">
        <v>14</v>
      </c>
      <c r="H16">
        <v>14</v>
      </c>
      <c r="I16">
        <v>14</v>
      </c>
      <c r="J16">
        <v>14</v>
      </c>
    </row>
    <row r="17" spans="1:10">
      <c r="A17">
        <v>15</v>
      </c>
      <c r="B17">
        <v>15</v>
      </c>
      <c r="C17">
        <v>50</v>
      </c>
      <c r="D17">
        <v>15</v>
      </c>
      <c r="E17">
        <v>50</v>
      </c>
      <c r="F17">
        <v>15</v>
      </c>
      <c r="G17">
        <v>15</v>
      </c>
      <c r="H17">
        <v>15</v>
      </c>
      <c r="I17">
        <v>15</v>
      </c>
      <c r="J17">
        <v>15</v>
      </c>
    </row>
    <row r="18" spans="1:10">
      <c r="A18">
        <v>16</v>
      </c>
      <c r="B18">
        <v>16</v>
      </c>
      <c r="C18">
        <v>60</v>
      </c>
      <c r="D18">
        <v>16</v>
      </c>
      <c r="E18">
        <v>60</v>
      </c>
      <c r="F18">
        <v>16</v>
      </c>
      <c r="G18">
        <v>16</v>
      </c>
      <c r="H18">
        <v>16</v>
      </c>
      <c r="I18">
        <v>16</v>
      </c>
      <c r="J18">
        <v>16</v>
      </c>
    </row>
    <row r="19" spans="1:10">
      <c r="A19">
        <v>17</v>
      </c>
      <c r="B19">
        <v>17</v>
      </c>
      <c r="C19">
        <v>70</v>
      </c>
      <c r="D19">
        <v>17</v>
      </c>
      <c r="E19">
        <v>70</v>
      </c>
      <c r="F19">
        <v>17</v>
      </c>
      <c r="G19">
        <v>17</v>
      </c>
      <c r="H19">
        <v>17</v>
      </c>
      <c r="I19">
        <v>17</v>
      </c>
      <c r="J19">
        <v>17</v>
      </c>
    </row>
    <row r="20" spans="1:10">
      <c r="A20">
        <v>18</v>
      </c>
      <c r="B20">
        <v>18</v>
      </c>
      <c r="C20">
        <v>80</v>
      </c>
      <c r="D20">
        <v>18</v>
      </c>
      <c r="E20">
        <v>80</v>
      </c>
      <c r="F20">
        <v>18</v>
      </c>
      <c r="G20">
        <v>18</v>
      </c>
      <c r="H20">
        <v>18</v>
      </c>
      <c r="I20">
        <v>18</v>
      </c>
      <c r="J20">
        <v>18</v>
      </c>
    </row>
    <row r="21" spans="1:10">
      <c r="A21">
        <v>19</v>
      </c>
      <c r="B21">
        <v>19</v>
      </c>
      <c r="C21">
        <v>90</v>
      </c>
      <c r="D21">
        <v>19</v>
      </c>
      <c r="E21">
        <v>90</v>
      </c>
      <c r="F21">
        <v>19</v>
      </c>
      <c r="G21">
        <v>19</v>
      </c>
      <c r="H21">
        <v>19</v>
      </c>
      <c r="I21">
        <v>19</v>
      </c>
      <c r="J21">
        <v>19</v>
      </c>
    </row>
    <row r="22" spans="1:10">
      <c r="A22">
        <v>20</v>
      </c>
      <c r="B22">
        <v>20</v>
      </c>
      <c r="C22">
        <v>100</v>
      </c>
      <c r="D22">
        <v>20</v>
      </c>
      <c r="E22">
        <v>100</v>
      </c>
      <c r="F22">
        <v>20</v>
      </c>
      <c r="G22">
        <v>20</v>
      </c>
      <c r="H22">
        <v>20</v>
      </c>
      <c r="I22">
        <v>20</v>
      </c>
      <c r="J22">
        <v>20</v>
      </c>
    </row>
    <row r="23" spans="1:10">
      <c r="A23">
        <v>21</v>
      </c>
      <c r="B23">
        <v>21</v>
      </c>
      <c r="C23">
        <v>110</v>
      </c>
      <c r="D23">
        <v>21</v>
      </c>
      <c r="E23">
        <v>110</v>
      </c>
      <c r="F23">
        <v>21</v>
      </c>
      <c r="G23">
        <v>21</v>
      </c>
      <c r="H23">
        <v>21</v>
      </c>
      <c r="I23">
        <v>21</v>
      </c>
      <c r="J23">
        <v>21</v>
      </c>
    </row>
    <row r="24" spans="1:10">
      <c r="A24">
        <v>22</v>
      </c>
      <c r="B24">
        <v>22</v>
      </c>
      <c r="C24">
        <v>120</v>
      </c>
      <c r="D24">
        <v>22</v>
      </c>
      <c r="E24">
        <v>120</v>
      </c>
      <c r="F24">
        <v>22</v>
      </c>
      <c r="G24">
        <v>22</v>
      </c>
      <c r="H24">
        <v>22</v>
      </c>
      <c r="I24">
        <v>22</v>
      </c>
      <c r="J24">
        <v>22</v>
      </c>
    </row>
    <row r="25" spans="1:10">
      <c r="A25">
        <v>23</v>
      </c>
      <c r="B25">
        <v>23</v>
      </c>
      <c r="C25">
        <v>130</v>
      </c>
      <c r="D25">
        <v>23</v>
      </c>
      <c r="E25">
        <v>130</v>
      </c>
      <c r="F25">
        <v>23</v>
      </c>
      <c r="G25">
        <v>23</v>
      </c>
      <c r="H25">
        <v>23</v>
      </c>
      <c r="I25">
        <v>23</v>
      </c>
      <c r="J25">
        <v>23</v>
      </c>
    </row>
    <row r="26" spans="1:10">
      <c r="A26">
        <v>24</v>
      </c>
      <c r="B26">
        <v>24</v>
      </c>
      <c r="C26">
        <v>140</v>
      </c>
      <c r="D26">
        <v>24</v>
      </c>
      <c r="E26">
        <v>140</v>
      </c>
      <c r="F26">
        <v>24</v>
      </c>
      <c r="G26">
        <v>24</v>
      </c>
      <c r="H26">
        <v>24</v>
      </c>
      <c r="I26">
        <v>24</v>
      </c>
      <c r="J26">
        <v>24</v>
      </c>
    </row>
    <row r="27" spans="1:10">
      <c r="A27">
        <v>25</v>
      </c>
      <c r="B27">
        <v>25</v>
      </c>
      <c r="C27">
        <v>150</v>
      </c>
      <c r="D27">
        <v>25</v>
      </c>
      <c r="E27">
        <v>150</v>
      </c>
      <c r="F27">
        <v>25</v>
      </c>
      <c r="G27">
        <v>25</v>
      </c>
      <c r="H27">
        <v>25</v>
      </c>
      <c r="I27">
        <v>25</v>
      </c>
      <c r="J27">
        <v>25</v>
      </c>
    </row>
    <row r="28" spans="1:10">
      <c r="A28">
        <v>26</v>
      </c>
      <c r="B28">
        <v>26</v>
      </c>
      <c r="C28">
        <v>160</v>
      </c>
      <c r="D28">
        <v>26</v>
      </c>
      <c r="E28">
        <v>160</v>
      </c>
      <c r="F28">
        <v>26</v>
      </c>
      <c r="G28">
        <v>26</v>
      </c>
      <c r="H28">
        <v>26</v>
      </c>
      <c r="I28">
        <v>26</v>
      </c>
      <c r="J28">
        <v>26</v>
      </c>
    </row>
    <row r="29" spans="1:10">
      <c r="A29">
        <v>27</v>
      </c>
      <c r="B29">
        <v>27</v>
      </c>
      <c r="C29">
        <v>170</v>
      </c>
      <c r="D29">
        <v>27</v>
      </c>
      <c r="E29">
        <v>170</v>
      </c>
      <c r="F29">
        <v>27</v>
      </c>
      <c r="G29">
        <v>27</v>
      </c>
      <c r="H29">
        <v>27</v>
      </c>
      <c r="I29">
        <v>27</v>
      </c>
      <c r="J29">
        <v>27</v>
      </c>
    </row>
    <row r="30" spans="1:10">
      <c r="A30">
        <v>28</v>
      </c>
      <c r="B30">
        <v>28</v>
      </c>
      <c r="C30">
        <v>180</v>
      </c>
      <c r="D30">
        <v>28</v>
      </c>
      <c r="E30">
        <v>180</v>
      </c>
      <c r="F30">
        <v>28</v>
      </c>
      <c r="G30">
        <v>28</v>
      </c>
      <c r="H30">
        <v>28</v>
      </c>
      <c r="I30">
        <v>28</v>
      </c>
      <c r="J30">
        <v>28</v>
      </c>
    </row>
    <row r="31" spans="1:10">
      <c r="A31">
        <v>29</v>
      </c>
      <c r="B31">
        <v>29</v>
      </c>
      <c r="C31">
        <v>190</v>
      </c>
      <c r="D31">
        <v>29</v>
      </c>
      <c r="E31">
        <v>190</v>
      </c>
      <c r="F31">
        <v>29</v>
      </c>
      <c r="G31">
        <v>29</v>
      </c>
      <c r="H31">
        <v>29</v>
      </c>
      <c r="I31">
        <v>29</v>
      </c>
      <c r="J31">
        <v>29</v>
      </c>
    </row>
    <row r="32" spans="1:10">
      <c r="A32">
        <v>30</v>
      </c>
      <c r="B32">
        <v>30</v>
      </c>
      <c r="C32">
        <v>200</v>
      </c>
      <c r="D32">
        <v>30</v>
      </c>
      <c r="E32">
        <v>200</v>
      </c>
      <c r="F32">
        <v>30</v>
      </c>
      <c r="G32">
        <v>30</v>
      </c>
      <c r="H32">
        <v>30</v>
      </c>
      <c r="I32">
        <v>30</v>
      </c>
      <c r="J32">
        <v>30</v>
      </c>
    </row>
    <row r="33" spans="1:10">
      <c r="A33">
        <v>31</v>
      </c>
      <c r="B33">
        <v>31</v>
      </c>
      <c r="G33">
        <v>31</v>
      </c>
      <c r="H33">
        <v>31</v>
      </c>
      <c r="I33">
        <v>31</v>
      </c>
      <c r="J33">
        <v>31</v>
      </c>
    </row>
    <row r="34" spans="1:10">
      <c r="A34">
        <v>32</v>
      </c>
      <c r="B34">
        <v>32</v>
      </c>
      <c r="G34">
        <v>32</v>
      </c>
      <c r="H34">
        <v>32</v>
      </c>
      <c r="I34">
        <v>32</v>
      </c>
      <c r="J34">
        <v>32</v>
      </c>
    </row>
    <row r="35" spans="1:10">
      <c r="A35">
        <v>33</v>
      </c>
      <c r="B35">
        <v>33</v>
      </c>
      <c r="G35">
        <v>33</v>
      </c>
      <c r="H35">
        <v>33</v>
      </c>
      <c r="I35">
        <v>33</v>
      </c>
      <c r="J35">
        <v>33</v>
      </c>
    </row>
    <row r="36" spans="1:10">
      <c r="A36">
        <v>34</v>
      </c>
      <c r="B36">
        <v>34</v>
      </c>
      <c r="G36">
        <v>34</v>
      </c>
      <c r="H36">
        <v>34</v>
      </c>
      <c r="I36">
        <v>34</v>
      </c>
      <c r="J36">
        <v>34</v>
      </c>
    </row>
    <row r="37" spans="1:10">
      <c r="A37">
        <v>35</v>
      </c>
      <c r="B37">
        <v>35</v>
      </c>
      <c r="G37">
        <v>35</v>
      </c>
      <c r="H37">
        <v>35</v>
      </c>
      <c r="I37">
        <v>35</v>
      </c>
      <c r="J37">
        <v>35</v>
      </c>
    </row>
    <row r="38" spans="1:10">
      <c r="A38">
        <v>36</v>
      </c>
      <c r="B38">
        <v>36</v>
      </c>
      <c r="G38">
        <v>36</v>
      </c>
      <c r="H38">
        <v>36</v>
      </c>
      <c r="I38">
        <v>36</v>
      </c>
      <c r="J38">
        <v>36</v>
      </c>
    </row>
    <row r="39" spans="1:10">
      <c r="A39">
        <v>37</v>
      </c>
      <c r="B39">
        <v>37</v>
      </c>
      <c r="G39">
        <v>37</v>
      </c>
      <c r="H39">
        <v>37</v>
      </c>
      <c r="I39">
        <v>37</v>
      </c>
      <c r="J39">
        <v>37</v>
      </c>
    </row>
    <row r="40" spans="1:10">
      <c r="A40">
        <v>38</v>
      </c>
      <c r="B40">
        <v>38</v>
      </c>
      <c r="G40">
        <v>38</v>
      </c>
      <c r="H40">
        <v>38</v>
      </c>
      <c r="I40">
        <v>38</v>
      </c>
      <c r="J40">
        <v>38</v>
      </c>
    </row>
    <row r="41" spans="1:10">
      <c r="A41">
        <v>39</v>
      </c>
      <c r="B41">
        <v>39</v>
      </c>
      <c r="G41">
        <v>39</v>
      </c>
      <c r="H41">
        <v>39</v>
      </c>
      <c r="I41">
        <v>39</v>
      </c>
      <c r="J41">
        <v>39</v>
      </c>
    </row>
    <row r="42" spans="1:10">
      <c r="A42">
        <v>40</v>
      </c>
      <c r="B42">
        <v>40</v>
      </c>
      <c r="G42">
        <v>40</v>
      </c>
      <c r="H42">
        <v>40</v>
      </c>
      <c r="I42">
        <v>40</v>
      </c>
      <c r="J42">
        <v>40</v>
      </c>
    </row>
    <row r="43" spans="1:10">
      <c r="A43">
        <v>41</v>
      </c>
      <c r="B43">
        <v>41</v>
      </c>
      <c r="G43">
        <v>41</v>
      </c>
      <c r="H43">
        <v>41</v>
      </c>
      <c r="I43">
        <v>41</v>
      </c>
      <c r="J43">
        <v>41</v>
      </c>
    </row>
    <row r="44" spans="1:10">
      <c r="A44">
        <v>42</v>
      </c>
      <c r="B44">
        <v>42</v>
      </c>
      <c r="G44">
        <v>42</v>
      </c>
      <c r="H44">
        <v>42</v>
      </c>
      <c r="I44">
        <v>42</v>
      </c>
      <c r="J44">
        <v>42</v>
      </c>
    </row>
    <row r="45" spans="1:10">
      <c r="A45">
        <v>43</v>
      </c>
      <c r="B45">
        <v>43</v>
      </c>
      <c r="G45">
        <v>43</v>
      </c>
      <c r="H45">
        <v>43</v>
      </c>
      <c r="I45">
        <v>43</v>
      </c>
      <c r="J45">
        <v>43</v>
      </c>
    </row>
    <row r="46" spans="1:10">
      <c r="A46">
        <v>44</v>
      </c>
      <c r="B46">
        <v>44</v>
      </c>
      <c r="G46">
        <v>44</v>
      </c>
      <c r="H46">
        <v>44</v>
      </c>
      <c r="I46">
        <v>44</v>
      </c>
      <c r="J46">
        <v>44</v>
      </c>
    </row>
    <row r="47" spans="1:10">
      <c r="A47">
        <v>45</v>
      </c>
      <c r="B47">
        <v>45</v>
      </c>
      <c r="G47">
        <v>45</v>
      </c>
      <c r="H47">
        <v>45</v>
      </c>
      <c r="I47">
        <v>45</v>
      </c>
      <c r="J47">
        <v>45</v>
      </c>
    </row>
    <row r="48" spans="1:10">
      <c r="A48">
        <v>46</v>
      </c>
      <c r="B48">
        <v>46</v>
      </c>
      <c r="G48">
        <v>46</v>
      </c>
      <c r="H48">
        <v>46</v>
      </c>
      <c r="I48">
        <v>46</v>
      </c>
      <c r="J48">
        <v>46</v>
      </c>
    </row>
    <row r="49" spans="1:10">
      <c r="A49">
        <v>47</v>
      </c>
      <c r="B49">
        <v>47</v>
      </c>
      <c r="G49">
        <v>47</v>
      </c>
      <c r="H49">
        <v>47</v>
      </c>
      <c r="I49">
        <v>47</v>
      </c>
      <c r="J49">
        <v>47</v>
      </c>
    </row>
    <row r="50" spans="1:10">
      <c r="A50">
        <v>48</v>
      </c>
      <c r="B50">
        <v>48</v>
      </c>
      <c r="G50">
        <v>48</v>
      </c>
      <c r="H50">
        <v>48</v>
      </c>
      <c r="I50">
        <v>48</v>
      </c>
      <c r="J50">
        <v>48</v>
      </c>
    </row>
    <row r="51" spans="1:10">
      <c r="A51">
        <v>49</v>
      </c>
      <c r="B51">
        <v>49</v>
      </c>
      <c r="G51">
        <v>49</v>
      </c>
      <c r="H51">
        <v>49</v>
      </c>
      <c r="I51">
        <v>49</v>
      </c>
      <c r="J51">
        <v>49</v>
      </c>
    </row>
    <row r="52" spans="1:10">
      <c r="A52">
        <v>50</v>
      </c>
      <c r="B52">
        <v>50</v>
      </c>
      <c r="G52">
        <v>50</v>
      </c>
      <c r="H52">
        <v>50</v>
      </c>
      <c r="I52">
        <v>50</v>
      </c>
      <c r="J52">
        <v>50</v>
      </c>
    </row>
    <row r="53" spans="1:10">
      <c r="A53">
        <v>51</v>
      </c>
      <c r="B53">
        <v>51</v>
      </c>
      <c r="G53">
        <v>51</v>
      </c>
      <c r="H53">
        <v>51</v>
      </c>
      <c r="I53">
        <v>51</v>
      </c>
      <c r="J53">
        <v>51</v>
      </c>
    </row>
    <row r="54" spans="1:10">
      <c r="A54">
        <v>52</v>
      </c>
      <c r="B54">
        <v>52</v>
      </c>
      <c r="G54">
        <v>52</v>
      </c>
      <c r="H54">
        <v>52</v>
      </c>
      <c r="I54">
        <v>52</v>
      </c>
      <c r="J54">
        <v>52</v>
      </c>
    </row>
    <row r="55" spans="1:10">
      <c r="A55">
        <v>53</v>
      </c>
      <c r="B55">
        <v>53</v>
      </c>
      <c r="G55">
        <v>53</v>
      </c>
      <c r="H55">
        <v>53</v>
      </c>
      <c r="I55">
        <v>53</v>
      </c>
      <c r="J55">
        <v>53</v>
      </c>
    </row>
    <row r="56" spans="1:10">
      <c r="A56">
        <v>54</v>
      </c>
      <c r="B56">
        <v>54</v>
      </c>
      <c r="G56">
        <v>54</v>
      </c>
      <c r="H56">
        <v>54</v>
      </c>
      <c r="I56">
        <v>54</v>
      </c>
      <c r="J56">
        <v>54</v>
      </c>
    </row>
    <row r="57" spans="1:10">
      <c r="A57">
        <v>55</v>
      </c>
      <c r="B57">
        <v>55</v>
      </c>
      <c r="G57">
        <v>55</v>
      </c>
      <c r="H57">
        <v>55</v>
      </c>
      <c r="I57">
        <v>55</v>
      </c>
      <c r="J57">
        <v>55</v>
      </c>
    </row>
    <row r="58" spans="1:10">
      <c r="A58">
        <v>56</v>
      </c>
      <c r="B58">
        <v>56</v>
      </c>
      <c r="G58">
        <v>56</v>
      </c>
      <c r="H58">
        <v>56</v>
      </c>
      <c r="I58">
        <v>56</v>
      </c>
      <c r="J58">
        <v>56</v>
      </c>
    </row>
    <row r="59" spans="1:10">
      <c r="A59">
        <v>57</v>
      </c>
      <c r="B59">
        <v>57</v>
      </c>
      <c r="G59">
        <v>57</v>
      </c>
      <c r="H59">
        <v>57</v>
      </c>
      <c r="I59">
        <v>57</v>
      </c>
      <c r="J59">
        <v>57</v>
      </c>
    </row>
    <row r="60" spans="1:10">
      <c r="A60">
        <v>58</v>
      </c>
      <c r="B60">
        <v>58</v>
      </c>
      <c r="G60">
        <v>58</v>
      </c>
      <c r="H60">
        <v>58</v>
      </c>
      <c r="I60">
        <v>58</v>
      </c>
      <c r="J60">
        <v>58</v>
      </c>
    </row>
    <row r="61" spans="1:10">
      <c r="A61">
        <v>59</v>
      </c>
      <c r="B61">
        <v>59</v>
      </c>
      <c r="G61">
        <v>59</v>
      </c>
      <c r="H61">
        <v>59</v>
      </c>
      <c r="I61">
        <v>59</v>
      </c>
      <c r="J61">
        <v>59</v>
      </c>
    </row>
    <row r="62" spans="1:10">
      <c r="A62">
        <v>60</v>
      </c>
      <c r="B62">
        <v>60</v>
      </c>
      <c r="G62">
        <v>60</v>
      </c>
      <c r="H62">
        <v>60</v>
      </c>
      <c r="I62">
        <v>60</v>
      </c>
      <c r="J62">
        <v>60</v>
      </c>
    </row>
    <row r="63" spans="1:10">
      <c r="A63">
        <v>61</v>
      </c>
      <c r="B63">
        <v>61</v>
      </c>
      <c r="G63">
        <v>61</v>
      </c>
      <c r="H63">
        <v>61</v>
      </c>
      <c r="I63">
        <v>61</v>
      </c>
      <c r="J63">
        <v>61</v>
      </c>
    </row>
    <row r="64" spans="1:10">
      <c r="A64">
        <v>61.5</v>
      </c>
      <c r="B64">
        <v>62</v>
      </c>
      <c r="G64">
        <v>62</v>
      </c>
      <c r="H64">
        <v>62</v>
      </c>
      <c r="I64">
        <v>62</v>
      </c>
      <c r="J64">
        <v>62</v>
      </c>
    </row>
    <row r="65" spans="1:10">
      <c r="A65">
        <v>62</v>
      </c>
      <c r="B65">
        <v>63</v>
      </c>
      <c r="G65">
        <v>63</v>
      </c>
      <c r="H65">
        <v>63</v>
      </c>
      <c r="I65">
        <v>63</v>
      </c>
      <c r="J65">
        <v>63</v>
      </c>
    </row>
    <row r="66" spans="1:10">
      <c r="A66">
        <v>63</v>
      </c>
      <c r="B66">
        <v>64</v>
      </c>
      <c r="G66">
        <v>64</v>
      </c>
      <c r="H66">
        <v>64</v>
      </c>
      <c r="I66">
        <v>64</v>
      </c>
      <c r="J66">
        <v>64</v>
      </c>
    </row>
    <row r="67" spans="1:10">
      <c r="A67">
        <v>64</v>
      </c>
      <c r="B67">
        <v>65</v>
      </c>
      <c r="G67">
        <v>65</v>
      </c>
      <c r="H67">
        <v>65</v>
      </c>
      <c r="I67">
        <v>65</v>
      </c>
      <c r="J67">
        <v>65</v>
      </c>
    </row>
    <row r="68" spans="1:10">
      <c r="A68">
        <v>65</v>
      </c>
      <c r="B68">
        <v>66</v>
      </c>
      <c r="G68">
        <v>66</v>
      </c>
      <c r="H68">
        <v>66</v>
      </c>
      <c r="I68">
        <v>66</v>
      </c>
      <c r="J68">
        <v>66</v>
      </c>
    </row>
    <row r="69" spans="1:10">
      <c r="A69">
        <v>66</v>
      </c>
      <c r="B69">
        <v>67</v>
      </c>
      <c r="G69">
        <v>67</v>
      </c>
      <c r="H69">
        <v>67</v>
      </c>
      <c r="I69">
        <v>67</v>
      </c>
      <c r="J69">
        <v>67</v>
      </c>
    </row>
    <row r="70" spans="1:10">
      <c r="A70">
        <v>67</v>
      </c>
      <c r="B70">
        <v>68</v>
      </c>
      <c r="G70">
        <v>68</v>
      </c>
      <c r="H70">
        <v>68</v>
      </c>
      <c r="I70">
        <v>68</v>
      </c>
      <c r="J70">
        <v>68</v>
      </c>
    </row>
    <row r="71" spans="1:10">
      <c r="A71">
        <v>68</v>
      </c>
      <c r="B71">
        <v>69</v>
      </c>
      <c r="G71">
        <v>69</v>
      </c>
      <c r="H71">
        <v>69</v>
      </c>
      <c r="I71">
        <v>69</v>
      </c>
      <c r="J71">
        <v>69</v>
      </c>
    </row>
    <row r="72" spans="1:10">
      <c r="A72">
        <v>69</v>
      </c>
      <c r="B72">
        <v>70</v>
      </c>
      <c r="G72">
        <v>70</v>
      </c>
      <c r="H72">
        <v>70</v>
      </c>
      <c r="I72">
        <v>70</v>
      </c>
      <c r="J72">
        <v>70</v>
      </c>
    </row>
    <row r="73" spans="1:10">
      <c r="A73">
        <v>80</v>
      </c>
      <c r="B73">
        <v>71</v>
      </c>
      <c r="G73">
        <v>71</v>
      </c>
      <c r="H73">
        <v>71</v>
      </c>
      <c r="I73">
        <v>71</v>
      </c>
      <c r="J73">
        <v>71</v>
      </c>
    </row>
    <row r="74" spans="1:10">
      <c r="A74">
        <v>100</v>
      </c>
      <c r="B74">
        <v>72</v>
      </c>
      <c r="G74">
        <v>72</v>
      </c>
      <c r="H74">
        <v>72</v>
      </c>
      <c r="I74">
        <v>72</v>
      </c>
      <c r="J74">
        <v>72</v>
      </c>
    </row>
    <row r="75" spans="1:10">
      <c r="A75">
        <v>120</v>
      </c>
      <c r="B75">
        <v>73</v>
      </c>
      <c r="G75">
        <v>73</v>
      </c>
      <c r="H75">
        <v>73</v>
      </c>
      <c r="I75">
        <v>73</v>
      </c>
      <c r="J75">
        <v>73</v>
      </c>
    </row>
    <row r="76" spans="1:10">
      <c r="A76">
        <v>140</v>
      </c>
      <c r="B76">
        <v>74</v>
      </c>
      <c r="G76">
        <v>74</v>
      </c>
      <c r="H76">
        <v>74</v>
      </c>
      <c r="I76">
        <v>74</v>
      </c>
      <c r="J76">
        <v>74</v>
      </c>
    </row>
    <row r="77" spans="1:10">
      <c r="A77">
        <v>150</v>
      </c>
      <c r="B77">
        <v>75</v>
      </c>
      <c r="G77">
        <v>75</v>
      </c>
      <c r="H77">
        <v>75</v>
      </c>
      <c r="I77">
        <v>75</v>
      </c>
      <c r="J77">
        <v>75</v>
      </c>
    </row>
    <row r="78" spans="1:10">
      <c r="A78">
        <v>160</v>
      </c>
      <c r="B78">
        <v>76</v>
      </c>
      <c r="G78">
        <v>76</v>
      </c>
      <c r="H78">
        <v>76</v>
      </c>
      <c r="I78">
        <v>76</v>
      </c>
      <c r="J78">
        <v>76</v>
      </c>
    </row>
    <row r="79" spans="1:10">
      <c r="A79">
        <v>180</v>
      </c>
      <c r="B79">
        <v>77</v>
      </c>
      <c r="G79">
        <v>77</v>
      </c>
      <c r="H79">
        <v>77</v>
      </c>
      <c r="I79">
        <v>77</v>
      </c>
      <c r="J79">
        <v>77</v>
      </c>
    </row>
    <row r="80" spans="1:10">
      <c r="A80">
        <v>200</v>
      </c>
      <c r="B80">
        <v>78</v>
      </c>
      <c r="G80">
        <v>78</v>
      </c>
      <c r="H80">
        <v>78</v>
      </c>
      <c r="I80">
        <v>78</v>
      </c>
      <c r="J80">
        <v>78</v>
      </c>
    </row>
    <row r="81" spans="1:10">
      <c r="A81">
        <v>250</v>
      </c>
      <c r="B81">
        <v>79</v>
      </c>
      <c r="G81">
        <v>79</v>
      </c>
      <c r="H81">
        <v>79</v>
      </c>
      <c r="I81">
        <v>79</v>
      </c>
      <c r="J81">
        <v>79</v>
      </c>
    </row>
    <row r="82" spans="1:10">
      <c r="A82">
        <v>300</v>
      </c>
      <c r="B82">
        <v>80</v>
      </c>
      <c r="G82">
        <v>80</v>
      </c>
      <c r="H82">
        <v>80</v>
      </c>
      <c r="I82">
        <v>80</v>
      </c>
      <c r="J82">
        <v>80</v>
      </c>
    </row>
    <row r="83" spans="1:10">
      <c r="A83">
        <v>350</v>
      </c>
      <c r="B83">
        <v>81</v>
      </c>
      <c r="G83">
        <v>81</v>
      </c>
      <c r="H83">
        <v>81</v>
      </c>
      <c r="I83">
        <v>81</v>
      </c>
      <c r="J83">
        <v>81</v>
      </c>
    </row>
    <row r="84" spans="1:10">
      <c r="A84">
        <v>400</v>
      </c>
      <c r="B84">
        <v>82</v>
      </c>
      <c r="G84">
        <v>82</v>
      </c>
      <c r="H84">
        <v>82</v>
      </c>
      <c r="I84">
        <v>82</v>
      </c>
      <c r="J84">
        <v>82</v>
      </c>
    </row>
    <row r="85" spans="1:10">
      <c r="A85">
        <v>450</v>
      </c>
      <c r="B85">
        <v>83</v>
      </c>
      <c r="G85">
        <v>83</v>
      </c>
      <c r="H85">
        <v>83</v>
      </c>
      <c r="I85">
        <v>83</v>
      </c>
      <c r="J85">
        <v>83</v>
      </c>
    </row>
    <row r="86" spans="1:10">
      <c r="A86">
        <v>500</v>
      </c>
      <c r="B86">
        <v>84</v>
      </c>
      <c r="G86">
        <v>84</v>
      </c>
      <c r="H86">
        <v>84</v>
      </c>
      <c r="I86">
        <v>84</v>
      </c>
      <c r="J86">
        <v>84</v>
      </c>
    </row>
    <row r="87" spans="1:10">
      <c r="A87">
        <v>550</v>
      </c>
      <c r="B87">
        <v>85</v>
      </c>
      <c r="G87">
        <v>85</v>
      </c>
      <c r="H87">
        <v>85</v>
      </c>
      <c r="I87">
        <v>85</v>
      </c>
      <c r="J87">
        <v>85</v>
      </c>
    </row>
    <row r="88" spans="1:10">
      <c r="A88">
        <v>600</v>
      </c>
      <c r="B88">
        <v>86</v>
      </c>
      <c r="G88">
        <v>86</v>
      </c>
      <c r="H88">
        <v>86</v>
      </c>
      <c r="I88">
        <v>86</v>
      </c>
      <c r="J88">
        <v>86</v>
      </c>
    </row>
    <row r="89" spans="1:10">
      <c r="A89">
        <v>650</v>
      </c>
      <c r="B89">
        <v>87</v>
      </c>
      <c r="G89">
        <v>87</v>
      </c>
      <c r="H89">
        <v>87</v>
      </c>
      <c r="I89">
        <v>87</v>
      </c>
      <c r="J89">
        <v>87</v>
      </c>
    </row>
    <row r="90" spans="1:10">
      <c r="A90">
        <v>700</v>
      </c>
      <c r="B90">
        <v>88</v>
      </c>
      <c r="G90">
        <v>88</v>
      </c>
      <c r="H90">
        <v>88</v>
      </c>
      <c r="I90">
        <v>88</v>
      </c>
      <c r="J90">
        <v>88</v>
      </c>
    </row>
    <row r="91" spans="1:10">
      <c r="A91">
        <v>750</v>
      </c>
      <c r="B91">
        <v>89</v>
      </c>
      <c r="G91">
        <v>89</v>
      </c>
      <c r="H91">
        <v>89</v>
      </c>
      <c r="I91">
        <v>89</v>
      </c>
      <c r="J91">
        <v>89</v>
      </c>
    </row>
    <row r="92" spans="1:10">
      <c r="A92">
        <v>800</v>
      </c>
      <c r="B92">
        <v>90</v>
      </c>
      <c r="G92">
        <v>90</v>
      </c>
      <c r="H92">
        <v>90</v>
      </c>
      <c r="I92">
        <v>90</v>
      </c>
      <c r="J92">
        <v>90</v>
      </c>
    </row>
    <row r="93" spans="1:10">
      <c r="A93">
        <v>850</v>
      </c>
      <c r="B93">
        <v>91</v>
      </c>
      <c r="G93">
        <v>91</v>
      </c>
      <c r="H93">
        <v>91</v>
      </c>
      <c r="I93">
        <v>91</v>
      </c>
      <c r="J93">
        <v>91</v>
      </c>
    </row>
    <row r="94" spans="1:10">
      <c r="A94">
        <v>900</v>
      </c>
      <c r="B94">
        <v>92</v>
      </c>
      <c r="G94">
        <v>92</v>
      </c>
      <c r="H94">
        <v>92</v>
      </c>
      <c r="I94">
        <v>92</v>
      </c>
      <c r="J94">
        <v>92</v>
      </c>
    </row>
    <row r="95" spans="1:10">
      <c r="A95">
        <v>950</v>
      </c>
      <c r="B95">
        <v>93</v>
      </c>
      <c r="G95">
        <v>93</v>
      </c>
      <c r="H95">
        <v>93</v>
      </c>
      <c r="I95">
        <v>93</v>
      </c>
      <c r="J95">
        <v>93</v>
      </c>
    </row>
    <row r="96" spans="1:10">
      <c r="A96">
        <v>1000</v>
      </c>
      <c r="B96">
        <v>94</v>
      </c>
      <c r="G96">
        <v>94</v>
      </c>
      <c r="H96">
        <v>94</v>
      </c>
      <c r="I96">
        <v>94</v>
      </c>
      <c r="J96">
        <v>94</v>
      </c>
    </row>
    <row r="97" spans="1:10">
      <c r="A97">
        <v>1050</v>
      </c>
      <c r="B97">
        <v>95</v>
      </c>
      <c r="G97">
        <v>95</v>
      </c>
      <c r="H97">
        <v>95</v>
      </c>
      <c r="I97">
        <v>95</v>
      </c>
      <c r="J97">
        <v>95</v>
      </c>
    </row>
    <row r="98" spans="1:10">
      <c r="A98">
        <v>1100</v>
      </c>
      <c r="B98">
        <v>96</v>
      </c>
      <c r="G98">
        <v>96</v>
      </c>
      <c r="H98">
        <v>96</v>
      </c>
      <c r="I98">
        <v>96</v>
      </c>
      <c r="J98">
        <v>96</v>
      </c>
    </row>
    <row r="99" spans="1:10">
      <c r="A99">
        <v>1150</v>
      </c>
      <c r="B99">
        <v>97</v>
      </c>
      <c r="G99">
        <v>97</v>
      </c>
      <c r="H99">
        <v>97</v>
      </c>
      <c r="I99">
        <v>97</v>
      </c>
      <c r="J99">
        <v>97</v>
      </c>
    </row>
    <row r="100" spans="1:10">
      <c r="A100">
        <v>1200</v>
      </c>
      <c r="B100">
        <v>98</v>
      </c>
      <c r="G100">
        <v>98</v>
      </c>
      <c r="H100">
        <v>98</v>
      </c>
      <c r="I100">
        <v>98</v>
      </c>
      <c r="J100">
        <v>98</v>
      </c>
    </row>
    <row r="101" spans="1:10">
      <c r="A101">
        <v>1250</v>
      </c>
      <c r="B101">
        <v>99</v>
      </c>
      <c r="G101">
        <v>99</v>
      </c>
      <c r="H101">
        <v>99</v>
      </c>
      <c r="I101">
        <v>99</v>
      </c>
      <c r="J101">
        <v>99</v>
      </c>
    </row>
    <row r="102" spans="1:10">
      <c r="A102">
        <v>1300</v>
      </c>
      <c r="B102">
        <v>100</v>
      </c>
      <c r="G102">
        <v>100</v>
      </c>
      <c r="H102">
        <v>100</v>
      </c>
      <c r="I102">
        <v>100</v>
      </c>
      <c r="J102">
        <v>100</v>
      </c>
    </row>
    <row r="103" spans="1:10">
      <c r="A103">
        <v>1350</v>
      </c>
      <c r="B103">
        <v>101</v>
      </c>
      <c r="G103">
        <v>101</v>
      </c>
      <c r="H103">
        <v>101</v>
      </c>
      <c r="I103">
        <v>101</v>
      </c>
      <c r="J103">
        <v>101</v>
      </c>
    </row>
    <row r="104" spans="1:10">
      <c r="A104">
        <v>1400</v>
      </c>
      <c r="B104">
        <v>102</v>
      </c>
      <c r="G104">
        <v>102</v>
      </c>
      <c r="H104">
        <v>102</v>
      </c>
      <c r="I104">
        <v>102</v>
      </c>
      <c r="J104">
        <v>102</v>
      </c>
    </row>
    <row r="105" spans="1:10">
      <c r="A105">
        <v>1450</v>
      </c>
      <c r="B105">
        <v>103</v>
      </c>
      <c r="G105">
        <v>103</v>
      </c>
      <c r="H105">
        <v>103</v>
      </c>
      <c r="I105">
        <v>103</v>
      </c>
      <c r="J105">
        <v>103</v>
      </c>
    </row>
    <row r="106" spans="1:10">
      <c r="A106">
        <v>1500</v>
      </c>
      <c r="B106">
        <v>104</v>
      </c>
      <c r="G106">
        <v>104</v>
      </c>
      <c r="H106">
        <v>104</v>
      </c>
      <c r="I106">
        <v>104</v>
      </c>
      <c r="J106">
        <v>104</v>
      </c>
    </row>
    <row r="107" spans="1:10">
      <c r="A107">
        <v>1550</v>
      </c>
      <c r="B107">
        <v>105</v>
      </c>
      <c r="G107">
        <v>105</v>
      </c>
      <c r="H107">
        <v>105</v>
      </c>
      <c r="I107">
        <v>105</v>
      </c>
      <c r="J107">
        <v>105</v>
      </c>
    </row>
    <row r="108" spans="1:10">
      <c r="A108">
        <v>1600</v>
      </c>
      <c r="B108">
        <v>106</v>
      </c>
      <c r="G108">
        <v>106</v>
      </c>
      <c r="H108">
        <v>106</v>
      </c>
      <c r="I108">
        <v>106</v>
      </c>
      <c r="J108">
        <v>106</v>
      </c>
    </row>
    <row r="109" spans="1:10">
      <c r="A109">
        <v>1650</v>
      </c>
      <c r="B109">
        <v>107</v>
      </c>
      <c r="G109">
        <v>107</v>
      </c>
      <c r="H109">
        <v>107</v>
      </c>
      <c r="I109">
        <v>107</v>
      </c>
      <c r="J109">
        <v>107</v>
      </c>
    </row>
    <row r="110" spans="1:10">
      <c r="A110">
        <v>1700</v>
      </c>
      <c r="B110">
        <v>108</v>
      </c>
      <c r="G110">
        <v>108</v>
      </c>
      <c r="H110">
        <v>108</v>
      </c>
      <c r="I110">
        <v>108</v>
      </c>
      <c r="J110">
        <v>108</v>
      </c>
    </row>
    <row r="111" spans="1:10">
      <c r="A111">
        <v>1750</v>
      </c>
      <c r="B111">
        <v>109</v>
      </c>
      <c r="G111">
        <v>109</v>
      </c>
      <c r="H111">
        <v>109</v>
      </c>
      <c r="I111">
        <v>109</v>
      </c>
      <c r="J111">
        <v>109</v>
      </c>
    </row>
    <row r="112" spans="1:10">
      <c r="A112">
        <v>1800</v>
      </c>
      <c r="B112">
        <v>110</v>
      </c>
      <c r="G112">
        <v>110</v>
      </c>
      <c r="H112">
        <v>110</v>
      </c>
      <c r="I112">
        <v>110</v>
      </c>
      <c r="J112">
        <v>110</v>
      </c>
    </row>
    <row r="113" spans="1:10">
      <c r="A113">
        <v>1850</v>
      </c>
      <c r="B113">
        <v>111</v>
      </c>
      <c r="G113">
        <v>111</v>
      </c>
      <c r="H113">
        <v>111</v>
      </c>
      <c r="I113">
        <v>111</v>
      </c>
      <c r="J113">
        <v>111</v>
      </c>
    </row>
    <row r="114" spans="1:10">
      <c r="A114">
        <v>1900</v>
      </c>
      <c r="B114">
        <v>112</v>
      </c>
      <c r="G114">
        <v>112</v>
      </c>
      <c r="H114">
        <v>112</v>
      </c>
      <c r="I114">
        <v>112</v>
      </c>
      <c r="J114">
        <v>112</v>
      </c>
    </row>
    <row r="115" spans="1:10">
      <c r="A115">
        <v>1950</v>
      </c>
      <c r="B115">
        <v>113</v>
      </c>
      <c r="G115">
        <v>113</v>
      </c>
      <c r="H115">
        <v>113</v>
      </c>
      <c r="I115">
        <v>113</v>
      </c>
      <c r="J115">
        <v>113</v>
      </c>
    </row>
    <row r="116" spans="1:10">
      <c r="A116">
        <v>2000</v>
      </c>
      <c r="B116">
        <v>114</v>
      </c>
      <c r="G116">
        <v>114</v>
      </c>
      <c r="H116">
        <v>114</v>
      </c>
      <c r="I116">
        <v>114</v>
      </c>
      <c r="J116">
        <v>114</v>
      </c>
    </row>
    <row r="117" spans="1:10">
      <c r="G117">
        <v>115</v>
      </c>
      <c r="H117">
        <v>115</v>
      </c>
      <c r="I117">
        <v>115</v>
      </c>
      <c r="J117">
        <v>115</v>
      </c>
    </row>
    <row r="118" spans="1:10">
      <c r="G118">
        <v>116</v>
      </c>
      <c r="H118">
        <v>116</v>
      </c>
      <c r="I118">
        <v>116</v>
      </c>
      <c r="J118">
        <v>116</v>
      </c>
    </row>
    <row r="119" spans="1:10">
      <c r="G119">
        <v>117</v>
      </c>
      <c r="H119">
        <v>117</v>
      </c>
      <c r="I119">
        <v>117</v>
      </c>
      <c r="J119">
        <v>117</v>
      </c>
    </row>
    <row r="120" spans="1:10">
      <c r="G120">
        <v>118</v>
      </c>
      <c r="H120">
        <v>118</v>
      </c>
      <c r="I120">
        <v>118</v>
      </c>
      <c r="J120">
        <v>118</v>
      </c>
    </row>
    <row r="121" spans="1:10">
      <c r="G121">
        <v>119</v>
      </c>
      <c r="H121">
        <v>119</v>
      </c>
      <c r="I121">
        <v>119</v>
      </c>
      <c r="J121">
        <v>119</v>
      </c>
    </row>
    <row r="122" spans="1:10">
      <c r="G122">
        <v>120</v>
      </c>
      <c r="H122">
        <v>120</v>
      </c>
      <c r="I122">
        <v>120</v>
      </c>
      <c r="J122">
        <v>120</v>
      </c>
    </row>
    <row r="123" spans="1:10">
      <c r="G123">
        <v>121</v>
      </c>
      <c r="H123">
        <v>121</v>
      </c>
      <c r="I123">
        <v>121</v>
      </c>
      <c r="J123">
        <v>121</v>
      </c>
    </row>
    <row r="124" spans="1:10">
      <c r="G124">
        <v>122</v>
      </c>
      <c r="H124">
        <v>122</v>
      </c>
      <c r="I124">
        <v>122</v>
      </c>
      <c r="J124">
        <v>122</v>
      </c>
    </row>
    <row r="125" spans="1:10">
      <c r="G125">
        <v>123</v>
      </c>
      <c r="H125">
        <v>123</v>
      </c>
      <c r="I125">
        <v>123</v>
      </c>
      <c r="J125">
        <v>123</v>
      </c>
    </row>
    <row r="126" spans="1:10">
      <c r="G126">
        <v>124</v>
      </c>
      <c r="H126">
        <v>124</v>
      </c>
      <c r="I126">
        <v>124</v>
      </c>
      <c r="J126">
        <v>124</v>
      </c>
    </row>
    <row r="127" spans="1:10">
      <c r="G127">
        <v>125</v>
      </c>
      <c r="H127">
        <v>125</v>
      </c>
      <c r="I127">
        <v>125</v>
      </c>
      <c r="J127">
        <v>125</v>
      </c>
    </row>
    <row r="128" spans="1:10">
      <c r="G128">
        <v>126</v>
      </c>
      <c r="H128">
        <v>126</v>
      </c>
      <c r="I128">
        <v>126</v>
      </c>
      <c r="J128">
        <v>126</v>
      </c>
    </row>
    <row r="129" spans="7:10">
      <c r="G129">
        <v>127</v>
      </c>
      <c r="H129">
        <v>127</v>
      </c>
      <c r="I129">
        <v>127</v>
      </c>
      <c r="J129">
        <v>127</v>
      </c>
    </row>
    <row r="130" spans="7:10">
      <c r="G130">
        <v>128</v>
      </c>
      <c r="H130">
        <v>128</v>
      </c>
      <c r="I130">
        <v>128</v>
      </c>
      <c r="J130">
        <v>128</v>
      </c>
    </row>
    <row r="131" spans="7:10">
      <c r="G131">
        <v>129</v>
      </c>
      <c r="H131">
        <v>129</v>
      </c>
      <c r="I131">
        <v>129</v>
      </c>
      <c r="J131">
        <v>129</v>
      </c>
    </row>
    <row r="132" spans="7:10">
      <c r="G132">
        <v>130</v>
      </c>
      <c r="H132">
        <v>130</v>
      </c>
      <c r="I132">
        <v>130</v>
      </c>
      <c r="J132">
        <v>130</v>
      </c>
    </row>
    <row r="133" spans="7:10">
      <c r="G133">
        <v>131</v>
      </c>
      <c r="H133">
        <v>131</v>
      </c>
      <c r="I133">
        <v>131</v>
      </c>
      <c r="J133">
        <v>131</v>
      </c>
    </row>
    <row r="134" spans="7:10">
      <c r="G134">
        <v>132</v>
      </c>
      <c r="H134">
        <v>132</v>
      </c>
      <c r="I134">
        <v>132</v>
      </c>
      <c r="J134">
        <v>132</v>
      </c>
    </row>
    <row r="135" spans="7:10">
      <c r="G135">
        <v>133</v>
      </c>
      <c r="H135">
        <v>133</v>
      </c>
      <c r="I135">
        <v>133</v>
      </c>
      <c r="J135">
        <v>133</v>
      </c>
    </row>
    <row r="136" spans="7:10">
      <c r="G136">
        <v>134</v>
      </c>
      <c r="H136">
        <v>134</v>
      </c>
      <c r="I136">
        <v>134</v>
      </c>
      <c r="J136">
        <v>134</v>
      </c>
    </row>
    <row r="137" spans="7:10">
      <c r="G137">
        <v>135</v>
      </c>
      <c r="H137">
        <v>135</v>
      </c>
      <c r="I137">
        <v>135</v>
      </c>
      <c r="J137">
        <v>135</v>
      </c>
    </row>
    <row r="138" spans="7:10">
      <c r="G138">
        <v>136</v>
      </c>
      <c r="H138">
        <v>136</v>
      </c>
      <c r="I138">
        <v>136</v>
      </c>
      <c r="J138">
        <v>136</v>
      </c>
    </row>
    <row r="139" spans="7:10">
      <c r="G139">
        <v>137</v>
      </c>
      <c r="H139">
        <v>137</v>
      </c>
      <c r="I139">
        <v>137</v>
      </c>
      <c r="J139">
        <v>137</v>
      </c>
    </row>
    <row r="140" spans="7:10">
      <c r="G140">
        <v>138</v>
      </c>
      <c r="H140">
        <v>138</v>
      </c>
      <c r="I140">
        <v>138</v>
      </c>
      <c r="J140">
        <v>138</v>
      </c>
    </row>
    <row r="141" spans="7:10">
      <c r="G141">
        <v>139</v>
      </c>
      <c r="H141">
        <v>139</v>
      </c>
      <c r="I141">
        <v>139</v>
      </c>
      <c r="J141">
        <v>139</v>
      </c>
    </row>
    <row r="142" spans="7:10">
      <c r="G142">
        <v>140</v>
      </c>
      <c r="H142">
        <v>140</v>
      </c>
      <c r="I142">
        <v>140</v>
      </c>
      <c r="J142">
        <v>140</v>
      </c>
    </row>
    <row r="143" spans="7:10">
      <c r="G143">
        <v>141</v>
      </c>
      <c r="H143">
        <v>141</v>
      </c>
      <c r="I143">
        <v>141</v>
      </c>
      <c r="J143">
        <v>141</v>
      </c>
    </row>
    <row r="144" spans="7:10">
      <c r="G144">
        <v>142</v>
      </c>
      <c r="H144">
        <v>142</v>
      </c>
      <c r="I144">
        <v>142</v>
      </c>
      <c r="J144">
        <v>142</v>
      </c>
    </row>
    <row r="145" spans="7:10">
      <c r="G145">
        <v>143</v>
      </c>
      <c r="H145">
        <v>143</v>
      </c>
      <c r="I145">
        <v>143</v>
      </c>
      <c r="J145">
        <v>143</v>
      </c>
    </row>
    <row r="146" spans="7:10">
      <c r="G146">
        <v>144</v>
      </c>
      <c r="H146">
        <v>144</v>
      </c>
      <c r="I146">
        <v>144</v>
      </c>
      <c r="J146">
        <v>144</v>
      </c>
    </row>
    <row r="147" spans="7:10">
      <c r="G147">
        <v>145</v>
      </c>
      <c r="H147">
        <v>145</v>
      </c>
      <c r="I147">
        <v>145</v>
      </c>
      <c r="J147">
        <v>145</v>
      </c>
    </row>
    <row r="148" spans="7:10">
      <c r="G148">
        <v>146</v>
      </c>
      <c r="H148">
        <v>146</v>
      </c>
      <c r="I148">
        <v>146</v>
      </c>
      <c r="J148">
        <v>146</v>
      </c>
    </row>
    <row r="149" spans="7:10">
      <c r="G149">
        <v>147</v>
      </c>
      <c r="H149">
        <v>147</v>
      </c>
      <c r="I149">
        <v>147</v>
      </c>
      <c r="J149">
        <v>147</v>
      </c>
    </row>
    <row r="150" spans="7:10">
      <c r="G150">
        <v>148</v>
      </c>
      <c r="H150">
        <v>148</v>
      </c>
      <c r="I150">
        <v>148</v>
      </c>
      <c r="J150">
        <v>148</v>
      </c>
    </row>
    <row r="151" spans="7:10">
      <c r="G151">
        <v>149</v>
      </c>
      <c r="H151">
        <v>149</v>
      </c>
      <c r="I151">
        <v>149</v>
      </c>
      <c r="J151">
        <v>149</v>
      </c>
    </row>
    <row r="152" spans="7:10">
      <c r="G152">
        <v>150</v>
      </c>
      <c r="H152">
        <v>150</v>
      </c>
      <c r="I152">
        <v>150</v>
      </c>
      <c r="J152">
        <v>150</v>
      </c>
    </row>
    <row r="153" spans="7:10">
      <c r="G153">
        <v>151</v>
      </c>
      <c r="H153">
        <v>151</v>
      </c>
      <c r="I153">
        <v>151</v>
      </c>
      <c r="J153">
        <v>151</v>
      </c>
    </row>
    <row r="154" spans="7:10">
      <c r="G154">
        <v>152</v>
      </c>
      <c r="H154">
        <v>152</v>
      </c>
      <c r="I154">
        <v>152</v>
      </c>
      <c r="J154">
        <v>152</v>
      </c>
    </row>
    <row r="155" spans="7:10">
      <c r="G155">
        <v>153</v>
      </c>
      <c r="H155">
        <v>153</v>
      </c>
      <c r="I155">
        <v>153</v>
      </c>
      <c r="J155">
        <v>153</v>
      </c>
    </row>
    <row r="156" spans="7:10">
      <c r="G156">
        <v>154</v>
      </c>
      <c r="H156">
        <v>154</v>
      </c>
      <c r="I156">
        <v>154</v>
      </c>
      <c r="J156">
        <v>154</v>
      </c>
    </row>
    <row r="157" spans="7:10">
      <c r="G157">
        <v>155</v>
      </c>
      <c r="H157">
        <v>155</v>
      </c>
      <c r="I157">
        <v>155</v>
      </c>
      <c r="J157">
        <v>155</v>
      </c>
    </row>
    <row r="158" spans="7:10">
      <c r="G158">
        <v>156</v>
      </c>
      <c r="H158">
        <v>156</v>
      </c>
      <c r="I158">
        <v>156</v>
      </c>
      <c r="J158">
        <v>156</v>
      </c>
    </row>
    <row r="159" spans="7:10">
      <c r="G159">
        <v>157</v>
      </c>
      <c r="H159">
        <v>157</v>
      </c>
      <c r="I159">
        <v>157</v>
      </c>
      <c r="J159">
        <v>157</v>
      </c>
    </row>
    <row r="160" spans="7:10">
      <c r="G160">
        <v>158</v>
      </c>
      <c r="H160">
        <v>158</v>
      </c>
      <c r="I160">
        <v>158</v>
      </c>
      <c r="J160">
        <v>158</v>
      </c>
    </row>
    <row r="161" spans="7:10">
      <c r="G161">
        <v>159</v>
      </c>
      <c r="H161">
        <v>159</v>
      </c>
      <c r="I161">
        <v>159</v>
      </c>
      <c r="J161">
        <v>159</v>
      </c>
    </row>
    <row r="162" spans="7:10">
      <c r="G162">
        <v>160</v>
      </c>
      <c r="H162">
        <v>160</v>
      </c>
      <c r="I162">
        <v>160</v>
      </c>
      <c r="J162">
        <v>160</v>
      </c>
    </row>
    <row r="163" spans="7:10">
      <c r="G163">
        <v>161</v>
      </c>
      <c r="H163">
        <v>161</v>
      </c>
      <c r="I163">
        <v>161</v>
      </c>
      <c r="J163">
        <v>161</v>
      </c>
    </row>
    <row r="164" spans="7:10">
      <c r="G164">
        <v>162</v>
      </c>
      <c r="H164">
        <v>162</v>
      </c>
      <c r="I164">
        <v>162</v>
      </c>
      <c r="J164">
        <v>162</v>
      </c>
    </row>
    <row r="165" spans="7:10">
      <c r="G165">
        <v>163</v>
      </c>
      <c r="H165">
        <v>163</v>
      </c>
      <c r="I165">
        <v>163</v>
      </c>
      <c r="J165">
        <v>163</v>
      </c>
    </row>
    <row r="166" spans="7:10">
      <c r="G166">
        <v>164</v>
      </c>
      <c r="H166">
        <v>164</v>
      </c>
      <c r="I166">
        <v>164</v>
      </c>
      <c r="J166">
        <v>164</v>
      </c>
    </row>
    <row r="167" spans="7:10">
      <c r="G167">
        <v>165</v>
      </c>
      <c r="H167">
        <v>165</v>
      </c>
      <c r="I167">
        <v>165</v>
      </c>
      <c r="J167">
        <v>165</v>
      </c>
    </row>
    <row r="168" spans="7:10">
      <c r="G168">
        <v>166</v>
      </c>
      <c r="H168">
        <v>166</v>
      </c>
      <c r="I168">
        <v>166</v>
      </c>
      <c r="J168">
        <v>166</v>
      </c>
    </row>
    <row r="169" spans="7:10">
      <c r="G169">
        <v>167</v>
      </c>
      <c r="H169">
        <v>167</v>
      </c>
      <c r="I169">
        <v>167</v>
      </c>
      <c r="J169">
        <v>167</v>
      </c>
    </row>
    <row r="170" spans="7:10">
      <c r="G170">
        <v>168</v>
      </c>
      <c r="H170">
        <v>168</v>
      </c>
      <c r="I170">
        <v>168</v>
      </c>
      <c r="J170">
        <v>168</v>
      </c>
    </row>
    <row r="171" spans="7:10">
      <c r="G171">
        <v>169</v>
      </c>
      <c r="H171">
        <v>169</v>
      </c>
      <c r="I171">
        <v>169</v>
      </c>
      <c r="J171">
        <v>169</v>
      </c>
    </row>
    <row r="172" spans="7:10">
      <c r="G172">
        <v>170</v>
      </c>
      <c r="H172">
        <v>170</v>
      </c>
      <c r="I172">
        <v>170</v>
      </c>
      <c r="J172">
        <v>170</v>
      </c>
    </row>
    <row r="173" spans="7:10">
      <c r="G173">
        <v>171</v>
      </c>
      <c r="H173">
        <v>171</v>
      </c>
      <c r="I173">
        <v>171</v>
      </c>
      <c r="J173">
        <v>171</v>
      </c>
    </row>
    <row r="174" spans="7:10">
      <c r="G174">
        <v>172</v>
      </c>
      <c r="H174">
        <v>172</v>
      </c>
      <c r="I174">
        <v>172</v>
      </c>
      <c r="J174">
        <v>172</v>
      </c>
    </row>
    <row r="175" spans="7:10">
      <c r="G175">
        <v>173</v>
      </c>
      <c r="H175">
        <v>173</v>
      </c>
      <c r="I175">
        <v>173</v>
      </c>
      <c r="J175">
        <v>173</v>
      </c>
    </row>
    <row r="176" spans="7:10">
      <c r="G176">
        <v>174</v>
      </c>
      <c r="H176">
        <v>174</v>
      </c>
      <c r="I176">
        <v>174</v>
      </c>
      <c r="J176">
        <v>174</v>
      </c>
    </row>
    <row r="177" spans="7:10">
      <c r="G177">
        <v>175</v>
      </c>
      <c r="H177">
        <v>175</v>
      </c>
      <c r="I177">
        <v>175</v>
      </c>
      <c r="J177">
        <v>175</v>
      </c>
    </row>
    <row r="178" spans="7:10">
      <c r="G178">
        <v>176</v>
      </c>
      <c r="H178">
        <v>176</v>
      </c>
      <c r="I178">
        <v>176</v>
      </c>
      <c r="J178">
        <v>176</v>
      </c>
    </row>
    <row r="179" spans="7:10">
      <c r="G179">
        <v>177</v>
      </c>
      <c r="H179">
        <v>177</v>
      </c>
      <c r="I179">
        <v>177</v>
      </c>
      <c r="J179">
        <v>177</v>
      </c>
    </row>
    <row r="180" spans="7:10">
      <c r="G180">
        <v>178</v>
      </c>
      <c r="H180">
        <v>178</v>
      </c>
      <c r="I180">
        <v>178</v>
      </c>
      <c r="J180">
        <v>178</v>
      </c>
    </row>
    <row r="181" spans="7:10">
      <c r="G181">
        <v>179</v>
      </c>
      <c r="H181">
        <v>179</v>
      </c>
      <c r="I181">
        <v>179</v>
      </c>
      <c r="J181">
        <v>179</v>
      </c>
    </row>
    <row r="182" spans="7:10">
      <c r="G182">
        <v>180</v>
      </c>
      <c r="H182">
        <v>180</v>
      </c>
      <c r="I182">
        <v>180</v>
      </c>
      <c r="J182">
        <v>180</v>
      </c>
    </row>
    <row r="183" spans="7:10">
      <c r="G183">
        <v>181</v>
      </c>
      <c r="H183">
        <v>181</v>
      </c>
      <c r="I183">
        <v>181</v>
      </c>
      <c r="J183">
        <v>181</v>
      </c>
    </row>
    <row r="184" spans="7:10">
      <c r="G184">
        <v>182</v>
      </c>
      <c r="H184">
        <v>182</v>
      </c>
      <c r="I184">
        <v>182</v>
      </c>
      <c r="J184">
        <v>182</v>
      </c>
    </row>
    <row r="185" spans="7:10">
      <c r="G185">
        <v>183</v>
      </c>
      <c r="H185">
        <v>183</v>
      </c>
      <c r="I185">
        <v>183</v>
      </c>
      <c r="J185">
        <v>183</v>
      </c>
    </row>
    <row r="186" spans="7:10">
      <c r="G186">
        <v>184</v>
      </c>
      <c r="H186">
        <v>184</v>
      </c>
      <c r="I186">
        <v>184</v>
      </c>
      <c r="J186">
        <v>184</v>
      </c>
    </row>
    <row r="187" spans="7:10">
      <c r="G187">
        <v>185</v>
      </c>
      <c r="H187">
        <v>185</v>
      </c>
      <c r="I187">
        <v>185</v>
      </c>
      <c r="J187">
        <v>185</v>
      </c>
    </row>
    <row r="188" spans="7:10">
      <c r="G188">
        <v>186</v>
      </c>
      <c r="H188">
        <v>186</v>
      </c>
      <c r="I188">
        <v>186</v>
      </c>
      <c r="J188">
        <v>186</v>
      </c>
    </row>
    <row r="189" spans="7:10">
      <c r="G189">
        <v>187</v>
      </c>
      <c r="H189">
        <v>187</v>
      </c>
      <c r="I189">
        <v>187</v>
      </c>
      <c r="J189">
        <v>187</v>
      </c>
    </row>
    <row r="190" spans="7:10">
      <c r="G190">
        <v>188</v>
      </c>
      <c r="H190">
        <v>188</v>
      </c>
      <c r="I190">
        <v>188</v>
      </c>
      <c r="J190">
        <v>188</v>
      </c>
    </row>
    <row r="191" spans="7:10">
      <c r="G191">
        <v>189</v>
      </c>
      <c r="H191">
        <v>189</v>
      </c>
      <c r="I191">
        <v>189</v>
      </c>
      <c r="J191">
        <v>189</v>
      </c>
    </row>
    <row r="192" spans="7:10">
      <c r="G192">
        <v>190</v>
      </c>
      <c r="H192">
        <v>190</v>
      </c>
      <c r="I192">
        <v>190</v>
      </c>
      <c r="J192">
        <v>190</v>
      </c>
    </row>
    <row r="193" spans="7:10">
      <c r="G193">
        <v>191</v>
      </c>
      <c r="H193">
        <v>191</v>
      </c>
      <c r="I193">
        <v>191</v>
      </c>
      <c r="J193">
        <v>191</v>
      </c>
    </row>
    <row r="194" spans="7:10">
      <c r="G194">
        <v>192</v>
      </c>
      <c r="H194">
        <v>192</v>
      </c>
      <c r="I194">
        <v>192</v>
      </c>
      <c r="J194">
        <v>192</v>
      </c>
    </row>
    <row r="195" spans="7:10">
      <c r="G195">
        <v>193</v>
      </c>
      <c r="H195">
        <v>193</v>
      </c>
      <c r="I195">
        <v>193</v>
      </c>
      <c r="J195">
        <v>193</v>
      </c>
    </row>
    <row r="196" spans="7:10">
      <c r="G196">
        <v>194</v>
      </c>
      <c r="H196">
        <v>194</v>
      </c>
      <c r="I196">
        <v>194</v>
      </c>
      <c r="J196">
        <v>194</v>
      </c>
    </row>
    <row r="197" spans="7:10">
      <c r="G197">
        <v>195</v>
      </c>
      <c r="H197">
        <v>195</v>
      </c>
      <c r="I197">
        <v>195</v>
      </c>
      <c r="J197">
        <v>195</v>
      </c>
    </row>
    <row r="198" spans="7:10">
      <c r="G198">
        <v>196</v>
      </c>
      <c r="H198">
        <v>196</v>
      </c>
      <c r="I198">
        <v>196</v>
      </c>
      <c r="J198">
        <v>196</v>
      </c>
    </row>
    <row r="199" spans="7:10">
      <c r="G199">
        <v>197</v>
      </c>
      <c r="H199">
        <v>197</v>
      </c>
      <c r="I199">
        <v>197</v>
      </c>
      <c r="J199">
        <v>197</v>
      </c>
    </row>
    <row r="200" spans="7:10">
      <c r="G200">
        <v>198</v>
      </c>
      <c r="H200">
        <v>198</v>
      </c>
      <c r="I200">
        <v>198</v>
      </c>
      <c r="J200">
        <v>198</v>
      </c>
    </row>
    <row r="201" spans="7:10">
      <c r="G201">
        <v>199</v>
      </c>
      <c r="H201">
        <v>199</v>
      </c>
      <c r="I201">
        <v>199</v>
      </c>
      <c r="J201">
        <v>199</v>
      </c>
    </row>
    <row r="202" spans="7:10">
      <c r="G202">
        <v>200</v>
      </c>
      <c r="H202">
        <v>200</v>
      </c>
      <c r="I202">
        <v>200</v>
      </c>
      <c r="J202">
        <v>200</v>
      </c>
    </row>
  </sheetData>
  <mergeCells count="5">
    <mergeCell ref="A1:B1"/>
    <mergeCell ref="C1:D1"/>
    <mergeCell ref="E1:F1"/>
    <mergeCell ref="G1:H1"/>
    <mergeCell ref="I1:J1"/>
  </mergeCells>
  <phoneticPr fontId="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DK187"/>
  <sheetViews>
    <sheetView zoomScale="85" zoomScaleNormal="85" workbookViewId="0">
      <pane xSplit="1" ySplit="3" topLeftCell="BB4" activePane="bottomRight" state="frozen"/>
      <selection pane="topRight" activeCell="B1" sqref="B1"/>
      <selection pane="bottomLeft" activeCell="A4" sqref="A4"/>
      <selection pane="bottomRight" activeCell="CA5" sqref="CA5"/>
    </sheetView>
  </sheetViews>
  <sheetFormatPr defaultColWidth="9" defaultRowHeight="16.2"/>
  <cols>
    <col min="1" max="1" width="14.6640625" style="265" bestFit="1" customWidth="1"/>
    <col min="2" max="2" width="9.44140625" style="265" bestFit="1" customWidth="1"/>
    <col min="3" max="3" width="7.6640625" style="265" bestFit="1" customWidth="1"/>
    <col min="4" max="5" width="4.109375" style="265" bestFit="1" customWidth="1"/>
    <col min="6" max="24" width="3.77734375" style="265" bestFit="1" customWidth="1"/>
    <col min="25" max="62" width="4.6640625" style="265" bestFit="1" customWidth="1"/>
    <col min="63" max="63" width="5.44140625" style="265" bestFit="1" customWidth="1"/>
    <col min="64" max="72" width="4.6640625" style="265" bestFit="1" customWidth="1"/>
    <col min="73" max="73" width="6" style="265" bestFit="1" customWidth="1"/>
    <col min="74" max="78" width="6" style="265" customWidth="1"/>
    <col min="79" max="79" width="6" style="265" bestFit="1" customWidth="1"/>
    <col min="80" max="80" width="6" style="265" customWidth="1"/>
    <col min="81" max="81" width="6" style="265" bestFit="1" customWidth="1"/>
    <col min="82" max="82" width="6" style="265" customWidth="1"/>
    <col min="83" max="83" width="6" style="265" bestFit="1" customWidth="1"/>
    <col min="84" max="84" width="6" style="265" customWidth="1"/>
    <col min="85" max="85" width="6" style="265" bestFit="1" customWidth="1"/>
    <col min="86" max="86" width="6" style="265" customWidth="1"/>
    <col min="87" max="87" width="6" style="265" bestFit="1" customWidth="1"/>
    <col min="88" max="88" width="6" style="265" customWidth="1"/>
    <col min="89" max="89" width="6" style="265" bestFit="1" customWidth="1"/>
    <col min="90" max="90" width="6" style="265" customWidth="1"/>
    <col min="91" max="91" width="6" style="265" bestFit="1" customWidth="1"/>
    <col min="92" max="92" width="6" style="265" customWidth="1"/>
    <col min="93" max="93" width="6" style="265" bestFit="1" customWidth="1"/>
    <col min="94" max="94" width="6" style="265" customWidth="1"/>
    <col min="95" max="107" width="6" style="265" bestFit="1" customWidth="1"/>
    <col min="108" max="16384" width="9" style="265"/>
  </cols>
  <sheetData>
    <row r="1" spans="1:115">
      <c r="A1" s="261" t="s">
        <v>504</v>
      </c>
      <c r="B1" s="262" t="s">
        <v>439</v>
      </c>
      <c r="C1" s="263">
        <v>0.374</v>
      </c>
      <c r="D1" s="261"/>
      <c r="E1" s="261"/>
      <c r="F1" s="261"/>
      <c r="G1" s="261"/>
      <c r="H1" s="261"/>
      <c r="I1" s="261"/>
      <c r="J1" s="261"/>
      <c r="U1" s="264"/>
      <c r="V1" s="264"/>
      <c r="W1" s="264"/>
      <c r="X1" s="264"/>
      <c r="Y1" s="264"/>
      <c r="Z1" s="261"/>
      <c r="AA1" s="261"/>
      <c r="AB1" s="261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1"/>
      <c r="AZ1" s="261"/>
      <c r="BA1" s="261"/>
      <c r="BB1" s="261"/>
      <c r="BC1" s="261"/>
      <c r="BD1" s="261"/>
      <c r="BE1" s="261"/>
      <c r="BF1" s="261"/>
      <c r="BG1" s="261"/>
      <c r="BH1" s="261"/>
      <c r="BI1" s="261"/>
      <c r="BJ1" s="261"/>
      <c r="BK1" s="261"/>
      <c r="BL1" s="261"/>
      <c r="BM1" s="261"/>
      <c r="BN1" s="261"/>
      <c r="BO1" s="261"/>
      <c r="BP1" s="261"/>
      <c r="BQ1" s="261"/>
      <c r="BR1" s="261"/>
      <c r="BS1" s="261"/>
      <c r="BT1" s="261"/>
      <c r="BU1" s="261"/>
      <c r="BV1" s="261"/>
      <c r="BW1" s="261"/>
      <c r="BX1" s="261"/>
      <c r="BY1" s="261"/>
      <c r="BZ1" s="261"/>
      <c r="CA1" s="261"/>
      <c r="CB1" s="261"/>
      <c r="CC1" s="261"/>
      <c r="CD1" s="261"/>
      <c r="CE1" s="261"/>
      <c r="CF1" s="261"/>
      <c r="CG1" s="261"/>
      <c r="CH1" s="261"/>
      <c r="CI1" s="261"/>
      <c r="CJ1" s="261"/>
      <c r="CK1" s="261"/>
      <c r="CL1" s="261"/>
      <c r="CM1" s="261"/>
      <c r="CN1" s="261"/>
      <c r="CO1" s="261"/>
      <c r="CP1" s="261"/>
      <c r="CQ1" s="261"/>
      <c r="CR1" s="261"/>
      <c r="CS1" s="261"/>
      <c r="CT1" s="261"/>
      <c r="CU1" s="261"/>
      <c r="CV1" s="261"/>
      <c r="CW1" s="261"/>
      <c r="CX1" s="261"/>
      <c r="CY1" s="261"/>
      <c r="CZ1" s="261"/>
      <c r="DA1" s="261"/>
      <c r="DB1" s="261"/>
      <c r="DC1" s="261"/>
    </row>
    <row r="2" spans="1:115">
      <c r="A2" s="311" t="s">
        <v>428</v>
      </c>
      <c r="B2" s="266">
        <v>1</v>
      </c>
      <c r="C2" s="266">
        <v>2</v>
      </c>
      <c r="D2" s="266">
        <v>3</v>
      </c>
      <c r="E2" s="266">
        <v>4</v>
      </c>
      <c r="F2" s="266">
        <v>5</v>
      </c>
      <c r="G2" s="266">
        <v>6</v>
      </c>
      <c r="H2" s="266">
        <v>7</v>
      </c>
      <c r="I2" s="266">
        <v>8</v>
      </c>
      <c r="J2" s="266">
        <v>9</v>
      </c>
      <c r="K2" s="266">
        <v>10</v>
      </c>
      <c r="L2" s="266">
        <v>11</v>
      </c>
      <c r="M2" s="266">
        <v>12</v>
      </c>
      <c r="N2" s="266">
        <v>13</v>
      </c>
      <c r="O2" s="266">
        <v>14</v>
      </c>
      <c r="P2" s="266">
        <v>15</v>
      </c>
      <c r="Q2" s="266">
        <v>16</v>
      </c>
      <c r="R2" s="266">
        <v>17</v>
      </c>
      <c r="S2" s="266">
        <v>18</v>
      </c>
      <c r="T2" s="266">
        <v>19</v>
      </c>
      <c r="U2" s="266">
        <v>20</v>
      </c>
      <c r="V2" s="266">
        <v>21</v>
      </c>
      <c r="W2" s="266">
        <v>22</v>
      </c>
      <c r="X2" s="266">
        <v>23</v>
      </c>
      <c r="Y2" s="266">
        <v>24</v>
      </c>
      <c r="Z2" s="266">
        <v>25</v>
      </c>
      <c r="AA2" s="266">
        <v>26</v>
      </c>
      <c r="AB2" s="266">
        <v>27</v>
      </c>
      <c r="AC2" s="266">
        <v>28</v>
      </c>
      <c r="AD2" s="266">
        <v>29</v>
      </c>
      <c r="AE2" s="266">
        <v>30</v>
      </c>
      <c r="AF2" s="266">
        <v>31</v>
      </c>
      <c r="AG2" s="266">
        <v>32</v>
      </c>
      <c r="AH2" s="266">
        <v>33</v>
      </c>
      <c r="AI2" s="266">
        <v>34</v>
      </c>
      <c r="AJ2" s="266">
        <v>35</v>
      </c>
      <c r="AK2" s="266">
        <v>36</v>
      </c>
      <c r="AL2" s="266">
        <v>37</v>
      </c>
      <c r="AM2" s="266">
        <v>38</v>
      </c>
      <c r="AN2" s="266">
        <v>39</v>
      </c>
      <c r="AO2" s="266">
        <v>40</v>
      </c>
      <c r="AP2" s="266">
        <v>41</v>
      </c>
      <c r="AQ2" s="266">
        <v>42</v>
      </c>
      <c r="AR2" s="266">
        <v>43</v>
      </c>
      <c r="AS2" s="266">
        <v>44</v>
      </c>
      <c r="AT2" s="266">
        <v>45</v>
      </c>
      <c r="AU2" s="266">
        <v>46</v>
      </c>
      <c r="AV2" s="266">
        <v>47</v>
      </c>
      <c r="AW2" s="266">
        <v>48</v>
      </c>
      <c r="AX2" s="266">
        <v>49</v>
      </c>
      <c r="AY2" s="266">
        <v>50</v>
      </c>
      <c r="AZ2" s="266">
        <v>51</v>
      </c>
      <c r="BA2" s="266">
        <v>52</v>
      </c>
      <c r="BB2" s="266">
        <v>53</v>
      </c>
      <c r="BC2" s="266">
        <v>54</v>
      </c>
      <c r="BD2" s="266">
        <v>55</v>
      </c>
      <c r="BE2" s="266">
        <v>56</v>
      </c>
      <c r="BF2" s="266">
        <v>57</v>
      </c>
      <c r="BG2" s="266">
        <v>58</v>
      </c>
      <c r="BH2" s="266">
        <v>59</v>
      </c>
      <c r="BI2" s="266">
        <v>60</v>
      </c>
      <c r="BJ2" s="266">
        <v>61</v>
      </c>
      <c r="BK2" s="266">
        <v>61.5</v>
      </c>
      <c r="BL2" s="267">
        <v>62</v>
      </c>
      <c r="BM2" s="267">
        <v>63</v>
      </c>
      <c r="BN2" s="267">
        <v>64</v>
      </c>
      <c r="BO2" s="267">
        <v>65</v>
      </c>
      <c r="BP2" s="267">
        <v>66</v>
      </c>
      <c r="BQ2" s="267">
        <v>67</v>
      </c>
      <c r="BR2" s="267">
        <v>68</v>
      </c>
      <c r="BS2" s="267">
        <v>69</v>
      </c>
      <c r="BT2" s="267">
        <v>80</v>
      </c>
      <c r="BU2" s="267">
        <v>100</v>
      </c>
      <c r="BV2" s="267">
        <v>120</v>
      </c>
      <c r="BW2" s="267">
        <v>140</v>
      </c>
      <c r="BX2" s="267">
        <v>150</v>
      </c>
      <c r="BY2" s="267">
        <v>160</v>
      </c>
      <c r="BZ2" s="267">
        <v>180</v>
      </c>
      <c r="CA2" s="267">
        <v>200</v>
      </c>
      <c r="CB2" s="267">
        <v>250</v>
      </c>
      <c r="CC2" s="267">
        <v>300</v>
      </c>
      <c r="CD2" s="267">
        <v>350</v>
      </c>
      <c r="CE2" s="267">
        <v>400</v>
      </c>
      <c r="CF2" s="267">
        <v>450</v>
      </c>
      <c r="CG2" s="267">
        <v>500</v>
      </c>
      <c r="CH2" s="267">
        <v>550</v>
      </c>
      <c r="CI2" s="267">
        <v>600</v>
      </c>
      <c r="CJ2" s="267">
        <v>650</v>
      </c>
      <c r="CK2" s="267">
        <v>700</v>
      </c>
      <c r="CL2" s="267">
        <v>750</v>
      </c>
      <c r="CM2" s="267">
        <v>800</v>
      </c>
      <c r="CN2" s="267">
        <v>850</v>
      </c>
      <c r="CO2" s="267">
        <v>900</v>
      </c>
      <c r="CP2" s="267">
        <v>950</v>
      </c>
      <c r="CQ2" s="267">
        <v>1000</v>
      </c>
      <c r="CR2" s="267">
        <v>1050</v>
      </c>
      <c r="CS2" s="267">
        <v>1100</v>
      </c>
      <c r="CT2" s="267">
        <v>1150</v>
      </c>
      <c r="CU2" s="267">
        <v>1200</v>
      </c>
      <c r="CV2" s="267">
        <v>1250</v>
      </c>
      <c r="CW2" s="267">
        <v>1300</v>
      </c>
      <c r="CX2" s="267">
        <v>1350</v>
      </c>
      <c r="CY2" s="267">
        <v>1400</v>
      </c>
      <c r="CZ2" s="267">
        <v>1450</v>
      </c>
      <c r="DA2" s="267">
        <v>1500</v>
      </c>
      <c r="DB2" s="267">
        <v>1550</v>
      </c>
      <c r="DC2" s="267">
        <v>1600</v>
      </c>
      <c r="DD2" s="265">
        <v>1650</v>
      </c>
      <c r="DE2" s="265">
        <v>1700</v>
      </c>
      <c r="DF2" s="265">
        <v>1750</v>
      </c>
      <c r="DG2" s="265">
        <v>1800</v>
      </c>
      <c r="DH2" s="265">
        <v>1850</v>
      </c>
      <c r="DI2" s="265">
        <v>1900</v>
      </c>
      <c r="DJ2" s="265">
        <v>1950</v>
      </c>
      <c r="DK2" s="265">
        <v>2000</v>
      </c>
    </row>
    <row r="3" spans="1:115">
      <c r="A3" s="267" t="s">
        <v>440</v>
      </c>
      <c r="B3" s="267">
        <v>1</v>
      </c>
      <c r="C3" s="267">
        <v>2</v>
      </c>
      <c r="D3" s="267">
        <v>3</v>
      </c>
      <c r="E3" s="267">
        <v>4</v>
      </c>
      <c r="F3" s="267">
        <v>5</v>
      </c>
      <c r="G3" s="267">
        <v>6</v>
      </c>
      <c r="H3" s="267">
        <v>7</v>
      </c>
      <c r="I3" s="267">
        <v>8</v>
      </c>
      <c r="J3" s="267">
        <v>9</v>
      </c>
      <c r="K3" s="267">
        <v>10</v>
      </c>
      <c r="L3" s="267">
        <v>11</v>
      </c>
      <c r="M3" s="267">
        <v>12</v>
      </c>
      <c r="N3" s="267">
        <v>13</v>
      </c>
      <c r="O3" s="267">
        <v>14</v>
      </c>
      <c r="P3" s="267">
        <v>15</v>
      </c>
      <c r="Q3" s="267">
        <v>16</v>
      </c>
      <c r="R3" s="267">
        <v>17</v>
      </c>
      <c r="S3" s="267">
        <v>18</v>
      </c>
      <c r="T3" s="267">
        <v>19</v>
      </c>
      <c r="U3" s="267">
        <v>20</v>
      </c>
      <c r="V3" s="267">
        <v>21</v>
      </c>
      <c r="W3" s="267">
        <v>22</v>
      </c>
      <c r="X3" s="267">
        <v>23</v>
      </c>
      <c r="Y3" s="267">
        <v>24</v>
      </c>
      <c r="Z3" s="267">
        <v>25</v>
      </c>
      <c r="AA3" s="267">
        <v>26</v>
      </c>
      <c r="AB3" s="267">
        <v>27</v>
      </c>
      <c r="AC3" s="267">
        <v>28</v>
      </c>
      <c r="AD3" s="267">
        <v>29</v>
      </c>
      <c r="AE3" s="267">
        <v>30</v>
      </c>
      <c r="AF3" s="267">
        <v>31</v>
      </c>
      <c r="AG3" s="267">
        <v>32</v>
      </c>
      <c r="AH3" s="267">
        <v>33</v>
      </c>
      <c r="AI3" s="267">
        <v>34</v>
      </c>
      <c r="AJ3" s="267">
        <v>35</v>
      </c>
      <c r="AK3" s="267">
        <v>36</v>
      </c>
      <c r="AL3" s="267">
        <v>37</v>
      </c>
      <c r="AM3" s="267">
        <v>38</v>
      </c>
      <c r="AN3" s="267">
        <v>39</v>
      </c>
      <c r="AO3" s="267">
        <v>40</v>
      </c>
      <c r="AP3" s="267">
        <v>41</v>
      </c>
      <c r="AQ3" s="267">
        <v>42</v>
      </c>
      <c r="AR3" s="267">
        <v>43</v>
      </c>
      <c r="AS3" s="267">
        <v>44</v>
      </c>
      <c r="AT3" s="267">
        <v>45</v>
      </c>
      <c r="AU3" s="267">
        <v>46</v>
      </c>
      <c r="AV3" s="267">
        <v>47</v>
      </c>
      <c r="AW3" s="267">
        <v>48</v>
      </c>
      <c r="AX3" s="267">
        <v>49</v>
      </c>
      <c r="AY3" s="267">
        <v>50</v>
      </c>
      <c r="AZ3" s="267">
        <v>51</v>
      </c>
      <c r="BA3" s="267">
        <v>52</v>
      </c>
      <c r="BB3" s="267">
        <v>53</v>
      </c>
      <c r="BC3" s="267">
        <v>54</v>
      </c>
      <c r="BD3" s="267">
        <v>55</v>
      </c>
      <c r="BE3" s="267">
        <v>56</v>
      </c>
      <c r="BF3" s="267">
        <v>57</v>
      </c>
      <c r="BG3" s="267">
        <v>58</v>
      </c>
      <c r="BH3" s="267">
        <v>59</v>
      </c>
      <c r="BI3" s="267">
        <v>60</v>
      </c>
      <c r="BJ3" s="267">
        <v>61</v>
      </c>
      <c r="BK3" s="267">
        <v>62</v>
      </c>
      <c r="BL3" s="267">
        <v>63</v>
      </c>
      <c r="BM3" s="267">
        <v>64</v>
      </c>
      <c r="BN3" s="267">
        <v>65</v>
      </c>
      <c r="BO3" s="267">
        <v>66</v>
      </c>
      <c r="BP3" s="267">
        <v>67</v>
      </c>
      <c r="BQ3" s="267">
        <v>68</v>
      </c>
      <c r="BR3" s="267">
        <v>69</v>
      </c>
      <c r="BS3" s="267">
        <v>70</v>
      </c>
      <c r="BT3" s="267">
        <v>71</v>
      </c>
      <c r="BU3" s="267">
        <v>72</v>
      </c>
      <c r="BV3" s="267">
        <v>73</v>
      </c>
      <c r="BW3" s="267">
        <v>74</v>
      </c>
      <c r="BX3" s="267">
        <v>75</v>
      </c>
      <c r="BY3" s="267">
        <v>76</v>
      </c>
      <c r="BZ3" s="267">
        <v>77</v>
      </c>
      <c r="CA3" s="267">
        <v>78</v>
      </c>
      <c r="CB3" s="267">
        <v>79</v>
      </c>
      <c r="CC3" s="267">
        <v>80</v>
      </c>
      <c r="CD3" s="267">
        <v>81</v>
      </c>
      <c r="CE3" s="267">
        <v>82</v>
      </c>
      <c r="CF3" s="267">
        <v>83</v>
      </c>
      <c r="CG3" s="267">
        <v>84</v>
      </c>
      <c r="CH3" s="267">
        <v>85</v>
      </c>
      <c r="CI3" s="267">
        <v>86</v>
      </c>
      <c r="CJ3" s="267">
        <v>87</v>
      </c>
      <c r="CK3" s="267">
        <v>88</v>
      </c>
      <c r="CL3" s="267">
        <v>89</v>
      </c>
      <c r="CM3" s="267">
        <v>90</v>
      </c>
      <c r="CN3" s="267">
        <v>91</v>
      </c>
      <c r="CO3" s="267">
        <v>92</v>
      </c>
      <c r="CP3" s="267">
        <v>93</v>
      </c>
      <c r="CQ3" s="267">
        <v>94</v>
      </c>
      <c r="CR3" s="267">
        <v>95</v>
      </c>
      <c r="CS3" s="267">
        <v>96</v>
      </c>
      <c r="CT3" s="267">
        <v>97</v>
      </c>
      <c r="CU3" s="267">
        <v>98</v>
      </c>
      <c r="CV3" s="267">
        <v>99</v>
      </c>
      <c r="CW3" s="267">
        <v>100</v>
      </c>
      <c r="CX3" s="267">
        <v>101</v>
      </c>
      <c r="CY3" s="267">
        <v>102</v>
      </c>
      <c r="CZ3" s="267">
        <v>103</v>
      </c>
      <c r="DA3" s="267">
        <v>104</v>
      </c>
      <c r="DB3" s="267">
        <v>105</v>
      </c>
      <c r="DC3" s="267">
        <v>106</v>
      </c>
      <c r="DD3" s="265">
        <v>107</v>
      </c>
      <c r="DE3" s="265">
        <v>108</v>
      </c>
      <c r="DF3" s="265">
        <v>109</v>
      </c>
      <c r="DG3" s="265">
        <v>110</v>
      </c>
      <c r="DH3" s="265">
        <v>111</v>
      </c>
      <c r="DI3" s="265">
        <v>112</v>
      </c>
      <c r="DJ3" s="265">
        <v>113</v>
      </c>
      <c r="DK3" s="265">
        <v>114</v>
      </c>
    </row>
    <row r="4" spans="1:115">
      <c r="A4" s="268">
        <v>1</v>
      </c>
      <c r="B4" s="268">
        <v>1</v>
      </c>
      <c r="C4" s="268">
        <v>1</v>
      </c>
      <c r="D4" s="268">
        <v>1</v>
      </c>
      <c r="E4" s="268">
        <v>1</v>
      </c>
      <c r="F4" s="269">
        <v>1</v>
      </c>
      <c r="G4" s="269">
        <v>2</v>
      </c>
      <c r="H4" s="269">
        <v>2</v>
      </c>
      <c r="I4" s="269">
        <v>2</v>
      </c>
      <c r="J4" s="269">
        <v>3</v>
      </c>
      <c r="K4" s="269">
        <v>3</v>
      </c>
      <c r="L4" s="269">
        <v>3</v>
      </c>
      <c r="M4" s="269">
        <v>3</v>
      </c>
      <c r="N4" s="269">
        <v>4</v>
      </c>
      <c r="O4" s="269">
        <v>4</v>
      </c>
      <c r="P4" s="269">
        <v>4</v>
      </c>
      <c r="Q4" s="269">
        <v>5</v>
      </c>
      <c r="R4" s="269">
        <v>5</v>
      </c>
      <c r="S4" s="269">
        <v>5</v>
      </c>
      <c r="T4" s="269">
        <v>5</v>
      </c>
      <c r="U4" s="269">
        <v>6</v>
      </c>
      <c r="V4" s="269">
        <v>6</v>
      </c>
      <c r="W4" s="269">
        <v>6</v>
      </c>
      <c r="X4" s="269">
        <v>7</v>
      </c>
      <c r="Y4" s="269">
        <v>7</v>
      </c>
      <c r="Z4" s="269">
        <v>7</v>
      </c>
      <c r="AA4" s="269">
        <v>7</v>
      </c>
      <c r="AB4" s="269">
        <v>8</v>
      </c>
      <c r="AC4" s="269">
        <v>8</v>
      </c>
      <c r="AD4" s="269">
        <v>8</v>
      </c>
      <c r="AE4" s="269">
        <v>9</v>
      </c>
      <c r="AF4" s="269">
        <v>9</v>
      </c>
      <c r="AG4" s="269">
        <v>9</v>
      </c>
      <c r="AH4" s="269">
        <v>9</v>
      </c>
      <c r="AI4" s="269">
        <v>10</v>
      </c>
      <c r="AJ4" s="269">
        <v>10</v>
      </c>
      <c r="AK4" s="269">
        <v>10</v>
      </c>
      <c r="AL4" s="269">
        <v>10</v>
      </c>
      <c r="AM4" s="269">
        <v>11</v>
      </c>
      <c r="AN4" s="269">
        <v>11</v>
      </c>
      <c r="AO4" s="269">
        <v>11</v>
      </c>
      <c r="AP4" s="269">
        <v>12</v>
      </c>
      <c r="AQ4" s="269">
        <v>12</v>
      </c>
      <c r="AR4" s="269">
        <v>12</v>
      </c>
      <c r="AS4" s="269">
        <v>12</v>
      </c>
      <c r="AT4" s="269">
        <v>13</v>
      </c>
      <c r="AU4" s="269">
        <v>13</v>
      </c>
      <c r="AV4" s="269">
        <v>13</v>
      </c>
      <c r="AW4" s="269">
        <v>14</v>
      </c>
      <c r="AX4" s="269">
        <v>14</v>
      </c>
      <c r="AY4" s="269">
        <v>14</v>
      </c>
      <c r="AZ4" s="269">
        <v>14</v>
      </c>
      <c r="BA4" s="269">
        <v>15</v>
      </c>
      <c r="BB4" s="269">
        <v>15</v>
      </c>
      <c r="BC4" s="269">
        <v>15</v>
      </c>
      <c r="BD4" s="269">
        <v>16</v>
      </c>
      <c r="BE4" s="269">
        <v>16</v>
      </c>
      <c r="BF4" s="269">
        <v>16</v>
      </c>
      <c r="BG4" s="269">
        <v>16</v>
      </c>
      <c r="BH4" s="269">
        <v>17</v>
      </c>
      <c r="BI4" s="269">
        <v>17</v>
      </c>
      <c r="BJ4" s="269">
        <v>17</v>
      </c>
      <c r="BK4" s="269">
        <v>17</v>
      </c>
      <c r="BL4" s="269">
        <v>18</v>
      </c>
      <c r="BM4" s="269">
        <v>18</v>
      </c>
      <c r="BN4" s="269">
        <v>18</v>
      </c>
      <c r="BO4" s="269">
        <v>18</v>
      </c>
      <c r="BP4" s="269">
        <v>19</v>
      </c>
      <c r="BQ4" s="269">
        <v>19</v>
      </c>
      <c r="BR4" s="269">
        <v>19</v>
      </c>
      <c r="BS4" s="269">
        <v>19</v>
      </c>
      <c r="BT4" s="269">
        <v>22</v>
      </c>
      <c r="BU4" s="269">
        <v>29</v>
      </c>
      <c r="BV4" s="269">
        <v>34</v>
      </c>
      <c r="BW4" s="269">
        <v>40</v>
      </c>
      <c r="BX4" s="269">
        <v>43</v>
      </c>
      <c r="BY4" s="269">
        <v>45</v>
      </c>
      <c r="BZ4" s="269">
        <v>51</v>
      </c>
      <c r="CA4" s="269">
        <v>58</v>
      </c>
      <c r="CB4" s="269">
        <v>72</v>
      </c>
      <c r="CC4" s="269">
        <v>86</v>
      </c>
      <c r="CD4" s="269">
        <v>100</v>
      </c>
      <c r="CE4" s="269">
        <v>114</v>
      </c>
      <c r="CF4" s="269">
        <v>128</v>
      </c>
      <c r="CG4" s="269">
        <v>142</v>
      </c>
      <c r="CH4" s="269">
        <v>157</v>
      </c>
      <c r="CI4" s="269">
        <v>172</v>
      </c>
      <c r="CJ4" s="269">
        <v>186</v>
      </c>
      <c r="CK4" s="269">
        <v>200</v>
      </c>
      <c r="CL4" s="269">
        <v>214</v>
      </c>
      <c r="CM4" s="269">
        <v>228</v>
      </c>
      <c r="CN4" s="269">
        <v>243</v>
      </c>
      <c r="CO4" s="269">
        <v>257</v>
      </c>
      <c r="CP4" s="269">
        <v>272</v>
      </c>
      <c r="CQ4" s="269">
        <v>286</v>
      </c>
      <c r="CR4" s="269">
        <v>300</v>
      </c>
      <c r="CS4" s="269">
        <v>315</v>
      </c>
      <c r="CT4" s="269">
        <v>329</v>
      </c>
      <c r="CU4" s="269">
        <v>343</v>
      </c>
      <c r="CV4" s="269">
        <v>357</v>
      </c>
      <c r="CW4" s="269">
        <v>371</v>
      </c>
      <c r="CX4" s="269">
        <v>386</v>
      </c>
      <c r="CY4" s="269">
        <v>400</v>
      </c>
      <c r="CZ4" s="269">
        <v>414</v>
      </c>
      <c r="DA4" s="269">
        <v>428</v>
      </c>
      <c r="DB4" s="269">
        <v>442</v>
      </c>
      <c r="DC4" s="269">
        <v>457</v>
      </c>
      <c r="DD4" s="265">
        <v>471</v>
      </c>
      <c r="DE4" s="265">
        <v>485</v>
      </c>
      <c r="DF4" s="265">
        <v>500</v>
      </c>
      <c r="DG4" s="265">
        <v>514</v>
      </c>
      <c r="DH4" s="265">
        <v>528</v>
      </c>
      <c r="DI4" s="265">
        <v>542</v>
      </c>
      <c r="DJ4" s="265">
        <v>557</v>
      </c>
      <c r="DK4" s="265">
        <v>571</v>
      </c>
    </row>
    <row r="5" spans="1:115">
      <c r="A5" s="268">
        <v>2</v>
      </c>
      <c r="B5" s="268">
        <v>1</v>
      </c>
      <c r="C5" s="268">
        <v>1</v>
      </c>
      <c r="D5" s="268">
        <v>1</v>
      </c>
      <c r="E5" s="268">
        <v>1</v>
      </c>
      <c r="F5" s="269">
        <v>2</v>
      </c>
      <c r="G5" s="269">
        <v>2</v>
      </c>
      <c r="H5" s="269">
        <v>2</v>
      </c>
      <c r="I5" s="269">
        <v>3</v>
      </c>
      <c r="J5" s="269">
        <v>3</v>
      </c>
      <c r="K5" s="269">
        <v>4</v>
      </c>
      <c r="L5" s="269">
        <v>4</v>
      </c>
      <c r="M5" s="269">
        <v>4</v>
      </c>
      <c r="N5" s="269">
        <v>5</v>
      </c>
      <c r="O5" s="269">
        <v>5</v>
      </c>
      <c r="P5" s="269">
        <v>5</v>
      </c>
      <c r="Q5" s="269">
        <v>6</v>
      </c>
      <c r="R5" s="269">
        <v>6</v>
      </c>
      <c r="S5" s="269">
        <v>6</v>
      </c>
      <c r="T5" s="269">
        <v>6</v>
      </c>
      <c r="U5" s="269">
        <v>7</v>
      </c>
      <c r="V5" s="269">
        <v>7</v>
      </c>
      <c r="W5" s="269">
        <v>7</v>
      </c>
      <c r="X5" s="269">
        <v>8</v>
      </c>
      <c r="Y5" s="269">
        <v>8</v>
      </c>
      <c r="Z5" s="269">
        <v>8</v>
      </c>
      <c r="AA5" s="269">
        <v>8</v>
      </c>
      <c r="AB5" s="269">
        <v>9</v>
      </c>
      <c r="AC5" s="269">
        <v>9</v>
      </c>
      <c r="AD5" s="269">
        <v>9</v>
      </c>
      <c r="AE5" s="269">
        <v>10</v>
      </c>
      <c r="AF5" s="269">
        <v>10</v>
      </c>
      <c r="AG5" s="269">
        <v>10</v>
      </c>
      <c r="AH5" s="269">
        <v>11</v>
      </c>
      <c r="AI5" s="269">
        <v>11</v>
      </c>
      <c r="AJ5" s="269">
        <v>11</v>
      </c>
      <c r="AK5" s="269">
        <v>12</v>
      </c>
      <c r="AL5" s="269">
        <v>12</v>
      </c>
      <c r="AM5" s="269">
        <v>12</v>
      </c>
      <c r="AN5" s="269">
        <v>13</v>
      </c>
      <c r="AO5" s="269">
        <v>13</v>
      </c>
      <c r="AP5" s="269">
        <v>13</v>
      </c>
      <c r="AQ5" s="269">
        <v>14</v>
      </c>
      <c r="AR5" s="269">
        <v>14</v>
      </c>
      <c r="AS5" s="269">
        <v>14</v>
      </c>
      <c r="AT5" s="269">
        <v>15</v>
      </c>
      <c r="AU5" s="269">
        <v>15</v>
      </c>
      <c r="AV5" s="269">
        <v>15</v>
      </c>
      <c r="AW5" s="269">
        <v>16</v>
      </c>
      <c r="AX5" s="269">
        <v>16</v>
      </c>
      <c r="AY5" s="269">
        <v>16</v>
      </c>
      <c r="AZ5" s="269">
        <v>16</v>
      </c>
      <c r="BA5" s="269">
        <v>17</v>
      </c>
      <c r="BB5" s="269">
        <v>17</v>
      </c>
      <c r="BC5" s="269">
        <v>17</v>
      </c>
      <c r="BD5" s="269">
        <v>18</v>
      </c>
      <c r="BE5" s="269">
        <v>18</v>
      </c>
      <c r="BF5" s="269">
        <v>18</v>
      </c>
      <c r="BG5" s="269">
        <v>18</v>
      </c>
      <c r="BH5" s="269">
        <v>19</v>
      </c>
      <c r="BI5" s="269">
        <v>19</v>
      </c>
      <c r="BJ5" s="269">
        <v>19</v>
      </c>
      <c r="BK5" s="269">
        <v>19</v>
      </c>
      <c r="BL5" s="269">
        <v>20</v>
      </c>
      <c r="BM5" s="269">
        <v>20</v>
      </c>
      <c r="BN5" s="269">
        <v>20</v>
      </c>
      <c r="BO5" s="269">
        <v>21</v>
      </c>
      <c r="BP5" s="269">
        <v>21</v>
      </c>
      <c r="BQ5" s="269">
        <v>21</v>
      </c>
      <c r="BR5" s="269">
        <v>21</v>
      </c>
      <c r="BS5" s="269">
        <v>22</v>
      </c>
      <c r="BT5" s="269">
        <v>25</v>
      </c>
      <c r="BU5" s="269">
        <v>32</v>
      </c>
      <c r="BV5" s="269">
        <v>38</v>
      </c>
      <c r="BW5" s="269">
        <v>44</v>
      </c>
      <c r="BX5" s="269">
        <v>47</v>
      </c>
      <c r="BY5" s="269">
        <v>49</v>
      </c>
      <c r="BZ5" s="269">
        <v>56</v>
      </c>
      <c r="CA5" s="269">
        <v>63</v>
      </c>
      <c r="CB5" s="269">
        <v>79</v>
      </c>
      <c r="CC5" s="269">
        <v>94</v>
      </c>
      <c r="CD5" s="269">
        <v>109</v>
      </c>
      <c r="CE5" s="269">
        <v>124</v>
      </c>
      <c r="CF5" s="269">
        <v>140</v>
      </c>
      <c r="CG5" s="269">
        <v>155</v>
      </c>
      <c r="CH5" s="269">
        <v>171</v>
      </c>
      <c r="CI5" s="269">
        <v>187</v>
      </c>
      <c r="CJ5" s="269">
        <v>203</v>
      </c>
      <c r="CK5" s="269">
        <v>218</v>
      </c>
      <c r="CL5" s="269">
        <v>234</v>
      </c>
      <c r="CM5" s="269">
        <v>249</v>
      </c>
      <c r="CN5" s="269">
        <v>265</v>
      </c>
      <c r="CO5" s="269">
        <v>280</v>
      </c>
      <c r="CP5" s="269">
        <v>296</v>
      </c>
      <c r="CQ5" s="269">
        <v>312</v>
      </c>
      <c r="CR5" s="269">
        <v>327</v>
      </c>
      <c r="CS5" s="269">
        <v>343</v>
      </c>
      <c r="CT5" s="269">
        <v>358</v>
      </c>
      <c r="CU5" s="269">
        <v>374</v>
      </c>
      <c r="CV5" s="269">
        <v>389</v>
      </c>
      <c r="CW5" s="269">
        <v>405</v>
      </c>
      <c r="CX5" s="269">
        <v>421</v>
      </c>
      <c r="CY5" s="269">
        <v>436</v>
      </c>
      <c r="CZ5" s="269">
        <v>451</v>
      </c>
      <c r="DA5" s="269">
        <v>467</v>
      </c>
      <c r="DB5" s="269">
        <v>482</v>
      </c>
      <c r="DC5" s="269">
        <v>498</v>
      </c>
      <c r="DD5" s="265">
        <v>513</v>
      </c>
      <c r="DE5" s="265">
        <v>529</v>
      </c>
      <c r="DF5" s="265">
        <v>545</v>
      </c>
      <c r="DG5" s="265">
        <v>560</v>
      </c>
      <c r="DH5" s="265">
        <v>576</v>
      </c>
      <c r="DI5" s="265">
        <v>591</v>
      </c>
      <c r="DJ5" s="265">
        <v>607</v>
      </c>
      <c r="DK5" s="265">
        <v>622</v>
      </c>
    </row>
    <row r="6" spans="1:115">
      <c r="A6" s="268">
        <v>3</v>
      </c>
      <c r="B6" s="268" t="s">
        <v>813</v>
      </c>
      <c r="C6" s="268">
        <v>1</v>
      </c>
      <c r="D6" s="268">
        <v>1</v>
      </c>
      <c r="E6" s="268">
        <v>1</v>
      </c>
      <c r="F6" s="269">
        <v>2</v>
      </c>
      <c r="G6" s="269">
        <v>2</v>
      </c>
      <c r="H6" s="269">
        <v>2</v>
      </c>
      <c r="I6" s="269">
        <v>3</v>
      </c>
      <c r="J6" s="269">
        <v>3</v>
      </c>
      <c r="K6" s="269">
        <v>4</v>
      </c>
      <c r="L6" s="269">
        <v>4</v>
      </c>
      <c r="M6" s="269">
        <v>4</v>
      </c>
      <c r="N6" s="269">
        <v>5</v>
      </c>
      <c r="O6" s="269">
        <v>5</v>
      </c>
      <c r="P6" s="269">
        <v>5</v>
      </c>
      <c r="Q6" s="269">
        <v>6</v>
      </c>
      <c r="R6" s="269">
        <v>6</v>
      </c>
      <c r="S6" s="269">
        <v>6</v>
      </c>
      <c r="T6" s="269">
        <v>7</v>
      </c>
      <c r="U6" s="269">
        <v>7</v>
      </c>
      <c r="V6" s="269">
        <v>7</v>
      </c>
      <c r="W6" s="269">
        <v>8</v>
      </c>
      <c r="X6" s="269">
        <v>8</v>
      </c>
      <c r="Y6" s="269">
        <v>8</v>
      </c>
      <c r="Z6" s="269">
        <v>9</v>
      </c>
      <c r="AA6" s="269">
        <v>9</v>
      </c>
      <c r="AB6" s="269">
        <v>9</v>
      </c>
      <c r="AC6" s="269">
        <v>10</v>
      </c>
      <c r="AD6" s="269">
        <v>10</v>
      </c>
      <c r="AE6" s="269">
        <v>11</v>
      </c>
      <c r="AF6" s="269">
        <v>11</v>
      </c>
      <c r="AG6" s="269">
        <v>11</v>
      </c>
      <c r="AH6" s="269">
        <v>12</v>
      </c>
      <c r="AI6" s="269">
        <v>12</v>
      </c>
      <c r="AJ6" s="269">
        <v>12</v>
      </c>
      <c r="AK6" s="269">
        <v>13</v>
      </c>
      <c r="AL6" s="269">
        <v>13</v>
      </c>
      <c r="AM6" s="269">
        <v>13</v>
      </c>
      <c r="AN6" s="269">
        <v>14</v>
      </c>
      <c r="AO6" s="269">
        <v>14</v>
      </c>
      <c r="AP6" s="269">
        <v>14</v>
      </c>
      <c r="AQ6" s="269">
        <v>15</v>
      </c>
      <c r="AR6" s="269">
        <v>15</v>
      </c>
      <c r="AS6" s="269">
        <v>15</v>
      </c>
      <c r="AT6" s="269">
        <v>16</v>
      </c>
      <c r="AU6" s="269">
        <v>16</v>
      </c>
      <c r="AV6" s="269">
        <v>16</v>
      </c>
      <c r="AW6" s="269">
        <v>17</v>
      </c>
      <c r="AX6" s="269">
        <v>17</v>
      </c>
      <c r="AY6" s="269">
        <v>18</v>
      </c>
      <c r="AZ6" s="269">
        <v>18</v>
      </c>
      <c r="BA6" s="269">
        <v>18</v>
      </c>
      <c r="BB6" s="269">
        <v>19</v>
      </c>
      <c r="BC6" s="269">
        <v>19</v>
      </c>
      <c r="BD6" s="269">
        <v>19</v>
      </c>
      <c r="BE6" s="269">
        <v>20</v>
      </c>
      <c r="BF6" s="269">
        <v>20</v>
      </c>
      <c r="BG6" s="269">
        <v>20</v>
      </c>
      <c r="BH6" s="269">
        <v>21</v>
      </c>
      <c r="BI6" s="269">
        <v>21</v>
      </c>
      <c r="BJ6" s="269">
        <v>21</v>
      </c>
      <c r="BK6" s="269">
        <v>21</v>
      </c>
      <c r="BL6" s="269">
        <v>22</v>
      </c>
      <c r="BM6" s="269">
        <v>22</v>
      </c>
      <c r="BN6" s="269">
        <v>22</v>
      </c>
      <c r="BO6" s="269">
        <v>23</v>
      </c>
      <c r="BP6" s="269">
        <v>23</v>
      </c>
      <c r="BQ6" s="269">
        <v>23</v>
      </c>
      <c r="BR6" s="269">
        <v>23</v>
      </c>
      <c r="BS6" s="269">
        <v>24</v>
      </c>
      <c r="BT6" s="269">
        <v>27</v>
      </c>
      <c r="BU6" s="269">
        <v>34</v>
      </c>
      <c r="BV6" s="269">
        <v>41</v>
      </c>
      <c r="BW6" s="269">
        <v>47</v>
      </c>
      <c r="BX6" s="269">
        <v>50</v>
      </c>
      <c r="BY6" s="269">
        <v>53</v>
      </c>
      <c r="BZ6" s="269">
        <v>61</v>
      </c>
      <c r="CA6" s="269">
        <v>68</v>
      </c>
      <c r="CB6" s="269">
        <v>85</v>
      </c>
      <c r="CC6" s="269">
        <v>102</v>
      </c>
      <c r="CD6" s="269">
        <v>118</v>
      </c>
      <c r="CE6" s="269">
        <v>134</v>
      </c>
      <c r="CF6" s="269">
        <v>151</v>
      </c>
      <c r="CG6" s="269">
        <v>168</v>
      </c>
      <c r="CH6" s="269">
        <v>185</v>
      </c>
      <c r="CI6" s="269">
        <v>202</v>
      </c>
      <c r="CJ6" s="269">
        <v>219</v>
      </c>
      <c r="CK6" s="269">
        <v>236</v>
      </c>
      <c r="CL6" s="269">
        <v>253</v>
      </c>
      <c r="CM6" s="269">
        <v>269</v>
      </c>
      <c r="CN6" s="269">
        <v>286</v>
      </c>
      <c r="CO6" s="269">
        <v>303</v>
      </c>
      <c r="CP6" s="269">
        <v>320</v>
      </c>
      <c r="CQ6" s="269">
        <v>337</v>
      </c>
      <c r="CR6" s="269">
        <v>354</v>
      </c>
      <c r="CS6" s="269">
        <v>371</v>
      </c>
      <c r="CT6" s="269">
        <v>387</v>
      </c>
      <c r="CU6" s="269">
        <v>404</v>
      </c>
      <c r="CV6" s="269">
        <v>421</v>
      </c>
      <c r="CW6" s="269">
        <v>438</v>
      </c>
      <c r="CX6" s="269">
        <v>455</v>
      </c>
      <c r="CY6" s="269">
        <v>471</v>
      </c>
      <c r="CZ6" s="269">
        <v>488</v>
      </c>
      <c r="DA6" s="269">
        <v>505</v>
      </c>
      <c r="DB6" s="269">
        <v>522</v>
      </c>
      <c r="DC6" s="269">
        <v>539</v>
      </c>
      <c r="DD6" s="265">
        <v>555</v>
      </c>
      <c r="DE6" s="265">
        <v>572</v>
      </c>
      <c r="DF6" s="265">
        <v>589</v>
      </c>
      <c r="DG6" s="265">
        <v>606</v>
      </c>
      <c r="DH6" s="265">
        <v>623</v>
      </c>
      <c r="DI6" s="265">
        <v>639</v>
      </c>
      <c r="DJ6" s="265">
        <v>656</v>
      </c>
      <c r="DK6" s="265">
        <v>673</v>
      </c>
    </row>
    <row r="7" spans="1:115">
      <c r="A7" s="268">
        <v>4</v>
      </c>
      <c r="B7" s="268">
        <v>1</v>
      </c>
      <c r="C7" s="268">
        <v>1</v>
      </c>
      <c r="D7" s="268">
        <v>2</v>
      </c>
      <c r="E7" s="268">
        <v>2</v>
      </c>
      <c r="F7" s="269">
        <v>3</v>
      </c>
      <c r="G7" s="269">
        <v>3</v>
      </c>
      <c r="H7" s="269">
        <v>3</v>
      </c>
      <c r="I7" s="269">
        <v>4</v>
      </c>
      <c r="J7" s="269">
        <v>4</v>
      </c>
      <c r="K7" s="269">
        <v>5</v>
      </c>
      <c r="L7" s="269">
        <v>5</v>
      </c>
      <c r="M7" s="269">
        <v>5</v>
      </c>
      <c r="N7" s="269">
        <v>6</v>
      </c>
      <c r="O7" s="269">
        <v>6</v>
      </c>
      <c r="P7" s="269">
        <v>7</v>
      </c>
      <c r="Q7" s="269">
        <v>8</v>
      </c>
      <c r="R7" s="269">
        <v>8</v>
      </c>
      <c r="S7" s="269">
        <v>8</v>
      </c>
      <c r="T7" s="269">
        <v>9</v>
      </c>
      <c r="U7" s="269">
        <v>9</v>
      </c>
      <c r="V7" s="269">
        <v>9</v>
      </c>
      <c r="W7" s="269">
        <v>10</v>
      </c>
      <c r="X7" s="269">
        <v>10</v>
      </c>
      <c r="Y7" s="269">
        <v>11</v>
      </c>
      <c r="Z7" s="269">
        <v>11</v>
      </c>
      <c r="AA7" s="269">
        <v>12</v>
      </c>
      <c r="AB7" s="269">
        <v>12</v>
      </c>
      <c r="AC7" s="269">
        <v>13</v>
      </c>
      <c r="AD7" s="269">
        <v>13</v>
      </c>
      <c r="AE7" s="269">
        <v>14</v>
      </c>
      <c r="AF7" s="269">
        <v>14</v>
      </c>
      <c r="AG7" s="269">
        <v>14</v>
      </c>
      <c r="AH7" s="269">
        <v>15</v>
      </c>
      <c r="AI7" s="269">
        <v>15</v>
      </c>
      <c r="AJ7" s="269">
        <v>16</v>
      </c>
      <c r="AK7" s="269">
        <v>16</v>
      </c>
      <c r="AL7" s="269">
        <v>17</v>
      </c>
      <c r="AM7" s="269">
        <v>17</v>
      </c>
      <c r="AN7" s="269">
        <v>18</v>
      </c>
      <c r="AO7" s="269">
        <v>18</v>
      </c>
      <c r="AP7" s="269">
        <v>18</v>
      </c>
      <c r="AQ7" s="269">
        <v>19</v>
      </c>
      <c r="AR7" s="269">
        <v>19</v>
      </c>
      <c r="AS7" s="269">
        <v>19</v>
      </c>
      <c r="AT7" s="269">
        <v>20</v>
      </c>
      <c r="AU7" s="269">
        <v>21</v>
      </c>
      <c r="AV7" s="269">
        <v>21</v>
      </c>
      <c r="AW7" s="269">
        <v>22</v>
      </c>
      <c r="AX7" s="269">
        <v>22</v>
      </c>
      <c r="AY7" s="269">
        <v>23</v>
      </c>
      <c r="AZ7" s="269">
        <v>23</v>
      </c>
      <c r="BA7" s="269">
        <v>23</v>
      </c>
      <c r="BB7" s="269">
        <v>24</v>
      </c>
      <c r="BC7" s="269">
        <v>24</v>
      </c>
      <c r="BD7" s="269">
        <v>24</v>
      </c>
      <c r="BE7" s="269">
        <v>25</v>
      </c>
      <c r="BF7" s="269">
        <v>25</v>
      </c>
      <c r="BG7" s="269">
        <v>26</v>
      </c>
      <c r="BH7" s="269">
        <v>26</v>
      </c>
      <c r="BI7" s="269">
        <v>27</v>
      </c>
      <c r="BJ7" s="269">
        <v>27</v>
      </c>
      <c r="BK7" s="269">
        <v>27</v>
      </c>
      <c r="BL7" s="269">
        <v>28</v>
      </c>
      <c r="BM7" s="269">
        <v>28</v>
      </c>
      <c r="BN7" s="269">
        <v>28</v>
      </c>
      <c r="BO7" s="269">
        <v>29</v>
      </c>
      <c r="BP7" s="269">
        <v>29</v>
      </c>
      <c r="BQ7" s="269">
        <v>30</v>
      </c>
      <c r="BR7" s="269">
        <v>30</v>
      </c>
      <c r="BS7" s="269">
        <v>31</v>
      </c>
      <c r="BT7" s="269">
        <v>35</v>
      </c>
      <c r="BU7" s="269">
        <v>44</v>
      </c>
      <c r="BV7" s="269">
        <v>53</v>
      </c>
      <c r="BW7" s="269">
        <v>62</v>
      </c>
      <c r="BX7" s="269">
        <v>66</v>
      </c>
      <c r="BY7" s="269">
        <v>70</v>
      </c>
      <c r="BZ7" s="269">
        <v>79</v>
      </c>
      <c r="CA7" s="269">
        <v>88</v>
      </c>
      <c r="CB7" s="269">
        <v>110</v>
      </c>
      <c r="CC7" s="269">
        <v>132</v>
      </c>
      <c r="CD7" s="269">
        <v>153</v>
      </c>
      <c r="CE7" s="269">
        <v>175</v>
      </c>
      <c r="CF7" s="269">
        <v>197</v>
      </c>
      <c r="CG7" s="269">
        <v>219</v>
      </c>
      <c r="CH7" s="269">
        <v>241</v>
      </c>
      <c r="CI7" s="269">
        <v>262</v>
      </c>
      <c r="CJ7" s="269">
        <v>285</v>
      </c>
      <c r="CK7" s="269">
        <v>307</v>
      </c>
      <c r="CL7" s="269">
        <v>328</v>
      </c>
      <c r="CM7" s="269">
        <v>349</v>
      </c>
      <c r="CN7" s="269">
        <v>372</v>
      </c>
      <c r="CO7" s="269">
        <v>394</v>
      </c>
      <c r="CP7" s="269">
        <v>416</v>
      </c>
      <c r="CQ7" s="269">
        <v>438</v>
      </c>
      <c r="CR7" s="269">
        <v>460</v>
      </c>
      <c r="CS7" s="269">
        <v>482</v>
      </c>
      <c r="CT7" s="269">
        <v>503</v>
      </c>
      <c r="CU7" s="269">
        <v>525</v>
      </c>
      <c r="CV7" s="269">
        <v>547</v>
      </c>
      <c r="CW7" s="269">
        <v>569</v>
      </c>
      <c r="CX7" s="269">
        <v>591</v>
      </c>
      <c r="CY7" s="269">
        <v>612</v>
      </c>
      <c r="CZ7" s="269">
        <v>634</v>
      </c>
      <c r="DA7" s="269">
        <v>656</v>
      </c>
      <c r="DB7" s="269">
        <v>678</v>
      </c>
      <c r="DC7" s="269">
        <v>700</v>
      </c>
      <c r="DD7" s="265">
        <v>722</v>
      </c>
      <c r="DE7" s="265">
        <v>744</v>
      </c>
      <c r="DF7" s="265">
        <v>766</v>
      </c>
      <c r="DG7" s="265">
        <v>787</v>
      </c>
      <c r="DH7" s="265">
        <v>809</v>
      </c>
      <c r="DI7" s="265">
        <v>831</v>
      </c>
      <c r="DJ7" s="265">
        <v>853</v>
      </c>
      <c r="DK7" s="265">
        <v>875</v>
      </c>
    </row>
    <row r="8" spans="1:115">
      <c r="A8" s="268">
        <v>5</v>
      </c>
      <c r="B8" s="268">
        <v>1</v>
      </c>
      <c r="C8" s="268">
        <v>1</v>
      </c>
      <c r="D8" s="268">
        <v>2</v>
      </c>
      <c r="E8" s="268">
        <v>2</v>
      </c>
      <c r="F8" s="269">
        <v>3</v>
      </c>
      <c r="G8" s="269">
        <v>3</v>
      </c>
      <c r="H8" s="269">
        <v>4</v>
      </c>
      <c r="I8" s="269">
        <v>4</v>
      </c>
      <c r="J8" s="269">
        <v>5</v>
      </c>
      <c r="K8" s="269">
        <v>5</v>
      </c>
      <c r="L8" s="269">
        <v>6</v>
      </c>
      <c r="M8" s="269">
        <v>6</v>
      </c>
      <c r="N8" s="269">
        <v>7</v>
      </c>
      <c r="O8" s="269">
        <v>7</v>
      </c>
      <c r="P8" s="269">
        <v>8</v>
      </c>
      <c r="Q8" s="269">
        <v>9</v>
      </c>
      <c r="R8" s="269">
        <v>9</v>
      </c>
      <c r="S8" s="269">
        <v>10</v>
      </c>
      <c r="T8" s="269">
        <v>10</v>
      </c>
      <c r="U8" s="269">
        <v>11</v>
      </c>
      <c r="V8" s="269">
        <v>11</v>
      </c>
      <c r="W8" s="269">
        <v>12</v>
      </c>
      <c r="X8" s="269">
        <v>12</v>
      </c>
      <c r="Y8" s="269">
        <v>13</v>
      </c>
      <c r="Z8" s="269">
        <v>13</v>
      </c>
      <c r="AA8" s="269">
        <v>14</v>
      </c>
      <c r="AB8" s="269">
        <v>14</v>
      </c>
      <c r="AC8" s="269">
        <v>15</v>
      </c>
      <c r="AD8" s="269">
        <v>15</v>
      </c>
      <c r="AE8" s="269">
        <v>16</v>
      </c>
      <c r="AF8" s="269">
        <v>17</v>
      </c>
      <c r="AG8" s="269">
        <v>17</v>
      </c>
      <c r="AH8" s="269">
        <v>18</v>
      </c>
      <c r="AI8" s="269">
        <v>18</v>
      </c>
      <c r="AJ8" s="269">
        <v>19</v>
      </c>
      <c r="AK8" s="269">
        <v>19</v>
      </c>
      <c r="AL8" s="269">
        <v>20</v>
      </c>
      <c r="AM8" s="269">
        <v>20</v>
      </c>
      <c r="AN8" s="269">
        <v>21</v>
      </c>
      <c r="AO8" s="269">
        <v>21</v>
      </c>
      <c r="AP8" s="269">
        <v>22</v>
      </c>
      <c r="AQ8" s="269">
        <v>22</v>
      </c>
      <c r="AR8" s="269">
        <v>23</v>
      </c>
      <c r="AS8" s="269">
        <v>23</v>
      </c>
      <c r="AT8" s="269">
        <v>24</v>
      </c>
      <c r="AU8" s="269">
        <v>25</v>
      </c>
      <c r="AV8" s="269">
        <v>25</v>
      </c>
      <c r="AW8" s="269">
        <v>26</v>
      </c>
      <c r="AX8" s="269">
        <v>26</v>
      </c>
      <c r="AY8" s="269">
        <v>27</v>
      </c>
      <c r="AZ8" s="269">
        <v>27</v>
      </c>
      <c r="BA8" s="269">
        <v>28</v>
      </c>
      <c r="BB8" s="269">
        <v>28</v>
      </c>
      <c r="BC8" s="269">
        <v>29</v>
      </c>
      <c r="BD8" s="269">
        <v>29</v>
      </c>
      <c r="BE8" s="269">
        <v>30</v>
      </c>
      <c r="BF8" s="269">
        <v>30</v>
      </c>
      <c r="BG8" s="269">
        <v>31</v>
      </c>
      <c r="BH8" s="269">
        <v>31</v>
      </c>
      <c r="BI8" s="269">
        <v>32</v>
      </c>
      <c r="BJ8" s="269">
        <v>33</v>
      </c>
      <c r="BK8" s="269">
        <v>33</v>
      </c>
      <c r="BL8" s="269">
        <v>33</v>
      </c>
      <c r="BM8" s="269">
        <v>34</v>
      </c>
      <c r="BN8" s="269">
        <v>34</v>
      </c>
      <c r="BO8" s="269">
        <v>35</v>
      </c>
      <c r="BP8" s="269">
        <v>35</v>
      </c>
      <c r="BQ8" s="269">
        <v>36</v>
      </c>
      <c r="BR8" s="269">
        <v>36</v>
      </c>
      <c r="BS8" s="269">
        <v>37</v>
      </c>
      <c r="BT8" s="269">
        <v>42</v>
      </c>
      <c r="BU8" s="269">
        <v>53</v>
      </c>
      <c r="BV8" s="269">
        <v>64</v>
      </c>
      <c r="BW8" s="269">
        <v>76</v>
      </c>
      <c r="BX8" s="269">
        <v>81</v>
      </c>
      <c r="BY8" s="269">
        <v>86</v>
      </c>
      <c r="BZ8" s="269">
        <v>97</v>
      </c>
      <c r="CA8" s="269">
        <v>108</v>
      </c>
      <c r="CB8" s="269">
        <v>135</v>
      </c>
      <c r="CC8" s="269">
        <v>161</v>
      </c>
      <c r="CD8" s="269">
        <v>188</v>
      </c>
      <c r="CE8" s="269">
        <v>215</v>
      </c>
      <c r="CF8" s="269">
        <v>242</v>
      </c>
      <c r="CG8" s="269">
        <v>269</v>
      </c>
      <c r="CH8" s="269">
        <v>296</v>
      </c>
      <c r="CI8" s="269">
        <v>322</v>
      </c>
      <c r="CJ8" s="269">
        <v>350</v>
      </c>
      <c r="CK8" s="269">
        <v>377</v>
      </c>
      <c r="CL8" s="269">
        <v>403</v>
      </c>
      <c r="CM8" s="269">
        <v>429</v>
      </c>
      <c r="CN8" s="269">
        <v>457</v>
      </c>
      <c r="CO8" s="269">
        <v>484</v>
      </c>
      <c r="CP8" s="269">
        <v>511</v>
      </c>
      <c r="CQ8" s="269">
        <v>538</v>
      </c>
      <c r="CR8" s="269">
        <v>565</v>
      </c>
      <c r="CS8" s="269">
        <v>592</v>
      </c>
      <c r="CT8" s="269">
        <v>619</v>
      </c>
      <c r="CU8" s="269">
        <v>646</v>
      </c>
      <c r="CV8" s="269">
        <v>673</v>
      </c>
      <c r="CW8" s="269">
        <v>700</v>
      </c>
      <c r="CX8" s="269">
        <v>727</v>
      </c>
      <c r="CY8" s="269">
        <v>753</v>
      </c>
      <c r="CZ8" s="269">
        <v>780</v>
      </c>
      <c r="DA8" s="269">
        <v>807</v>
      </c>
      <c r="DB8" s="269">
        <v>834</v>
      </c>
      <c r="DC8" s="269">
        <v>861</v>
      </c>
      <c r="DD8" s="265">
        <v>888</v>
      </c>
      <c r="DE8" s="265">
        <v>915</v>
      </c>
      <c r="DF8" s="265">
        <v>942</v>
      </c>
      <c r="DG8" s="265">
        <v>968</v>
      </c>
      <c r="DH8" s="265">
        <v>995</v>
      </c>
      <c r="DI8" s="265">
        <v>1022</v>
      </c>
      <c r="DJ8" s="265">
        <v>1049</v>
      </c>
      <c r="DK8" s="265">
        <v>1076</v>
      </c>
    </row>
    <row r="9" spans="1:115">
      <c r="A9" s="268">
        <v>6</v>
      </c>
      <c r="B9" s="268">
        <v>1</v>
      </c>
      <c r="C9" s="268">
        <v>1</v>
      </c>
      <c r="D9" s="268">
        <v>2</v>
      </c>
      <c r="E9" s="268">
        <v>2</v>
      </c>
      <c r="F9" s="269">
        <v>3</v>
      </c>
      <c r="G9" s="269">
        <v>4</v>
      </c>
      <c r="H9" s="269">
        <v>4</v>
      </c>
      <c r="I9" s="269">
        <v>5</v>
      </c>
      <c r="J9" s="269">
        <v>6</v>
      </c>
      <c r="K9" s="269">
        <v>6</v>
      </c>
      <c r="L9" s="269">
        <v>7</v>
      </c>
      <c r="M9" s="269">
        <v>7</v>
      </c>
      <c r="N9" s="269">
        <v>8</v>
      </c>
      <c r="O9" s="269">
        <v>8</v>
      </c>
      <c r="P9" s="269">
        <v>9</v>
      </c>
      <c r="Q9" s="269">
        <v>10</v>
      </c>
      <c r="R9" s="269">
        <v>10</v>
      </c>
      <c r="S9" s="269">
        <v>11</v>
      </c>
      <c r="T9" s="269">
        <v>11</v>
      </c>
      <c r="U9" s="269">
        <v>12</v>
      </c>
      <c r="V9" s="269">
        <v>12</v>
      </c>
      <c r="W9" s="269">
        <v>13</v>
      </c>
      <c r="X9" s="269">
        <v>13</v>
      </c>
      <c r="Y9" s="269">
        <v>14</v>
      </c>
      <c r="Z9" s="269">
        <v>14</v>
      </c>
      <c r="AA9" s="269">
        <v>15</v>
      </c>
      <c r="AB9" s="269">
        <v>16</v>
      </c>
      <c r="AC9" s="269">
        <v>16</v>
      </c>
      <c r="AD9" s="269">
        <v>17</v>
      </c>
      <c r="AE9" s="269">
        <v>18</v>
      </c>
      <c r="AF9" s="269">
        <v>18</v>
      </c>
      <c r="AG9" s="269">
        <v>19</v>
      </c>
      <c r="AH9" s="269">
        <v>19</v>
      </c>
      <c r="AI9" s="269">
        <v>20</v>
      </c>
      <c r="AJ9" s="269">
        <v>21</v>
      </c>
      <c r="AK9" s="269">
        <v>21</v>
      </c>
      <c r="AL9" s="269">
        <v>22</v>
      </c>
      <c r="AM9" s="269">
        <v>22</v>
      </c>
      <c r="AN9" s="269">
        <v>23</v>
      </c>
      <c r="AO9" s="269">
        <v>23</v>
      </c>
      <c r="AP9" s="269">
        <v>24</v>
      </c>
      <c r="AQ9" s="269">
        <v>24</v>
      </c>
      <c r="AR9" s="269">
        <v>25</v>
      </c>
      <c r="AS9" s="269">
        <v>25</v>
      </c>
      <c r="AT9" s="269">
        <v>26</v>
      </c>
      <c r="AU9" s="269">
        <v>27</v>
      </c>
      <c r="AV9" s="269">
        <v>27</v>
      </c>
      <c r="AW9" s="269">
        <v>28</v>
      </c>
      <c r="AX9" s="269">
        <v>28</v>
      </c>
      <c r="AY9" s="269">
        <v>29</v>
      </c>
      <c r="AZ9" s="269">
        <v>29</v>
      </c>
      <c r="BA9" s="269">
        <v>30</v>
      </c>
      <c r="BB9" s="269">
        <v>31</v>
      </c>
      <c r="BC9" s="269">
        <v>31</v>
      </c>
      <c r="BD9" s="269">
        <v>32</v>
      </c>
      <c r="BE9" s="269">
        <v>33</v>
      </c>
      <c r="BF9" s="269">
        <v>33</v>
      </c>
      <c r="BG9" s="269">
        <v>34</v>
      </c>
      <c r="BH9" s="269">
        <v>34</v>
      </c>
      <c r="BI9" s="269">
        <v>35</v>
      </c>
      <c r="BJ9" s="269">
        <v>36</v>
      </c>
      <c r="BK9" s="269">
        <v>36</v>
      </c>
      <c r="BL9" s="269">
        <v>36</v>
      </c>
      <c r="BM9" s="269">
        <v>37</v>
      </c>
      <c r="BN9" s="269">
        <v>37</v>
      </c>
      <c r="BO9" s="269">
        <v>38</v>
      </c>
      <c r="BP9" s="269">
        <v>38</v>
      </c>
      <c r="BQ9" s="269">
        <v>39</v>
      </c>
      <c r="BR9" s="269">
        <v>39</v>
      </c>
      <c r="BS9" s="269">
        <v>40</v>
      </c>
      <c r="BT9" s="269">
        <v>46</v>
      </c>
      <c r="BU9" s="269">
        <v>58</v>
      </c>
      <c r="BV9" s="269">
        <v>69</v>
      </c>
      <c r="BW9" s="269">
        <v>82</v>
      </c>
      <c r="BX9" s="269">
        <v>88</v>
      </c>
      <c r="BY9" s="269">
        <v>93</v>
      </c>
      <c r="BZ9" s="269">
        <v>105</v>
      </c>
      <c r="CA9" s="269">
        <v>117</v>
      </c>
      <c r="CB9" s="269">
        <v>146</v>
      </c>
      <c r="CC9" s="269">
        <v>174</v>
      </c>
      <c r="CD9" s="269">
        <v>203</v>
      </c>
      <c r="CE9" s="269">
        <v>232</v>
      </c>
      <c r="CF9" s="269">
        <v>261</v>
      </c>
      <c r="CG9" s="269">
        <v>290</v>
      </c>
      <c r="CH9" s="269">
        <v>320</v>
      </c>
      <c r="CI9" s="269">
        <v>348</v>
      </c>
      <c r="CJ9" s="269">
        <v>378</v>
      </c>
      <c r="CK9" s="269">
        <v>406</v>
      </c>
      <c r="CL9" s="269">
        <v>435</v>
      </c>
      <c r="CM9" s="269">
        <v>464</v>
      </c>
      <c r="CN9" s="269">
        <v>493</v>
      </c>
      <c r="CO9" s="269">
        <v>522</v>
      </c>
      <c r="CP9" s="269">
        <v>551</v>
      </c>
      <c r="CQ9" s="269">
        <v>580</v>
      </c>
      <c r="CR9" s="269">
        <v>609</v>
      </c>
      <c r="CS9" s="269">
        <v>638</v>
      </c>
      <c r="CT9" s="269">
        <v>667</v>
      </c>
      <c r="CU9" s="269">
        <v>696</v>
      </c>
      <c r="CV9" s="269">
        <v>725</v>
      </c>
      <c r="CW9" s="269">
        <v>754</v>
      </c>
      <c r="CX9" s="269">
        <v>784</v>
      </c>
      <c r="CY9" s="269">
        <v>812</v>
      </c>
      <c r="CZ9" s="269">
        <v>841</v>
      </c>
      <c r="DA9" s="269">
        <v>870</v>
      </c>
      <c r="DB9" s="269">
        <v>899</v>
      </c>
      <c r="DC9" s="269">
        <v>928</v>
      </c>
      <c r="DD9" s="265">
        <v>957</v>
      </c>
      <c r="DE9" s="265">
        <v>986</v>
      </c>
      <c r="DF9" s="265">
        <v>1016</v>
      </c>
      <c r="DG9" s="265">
        <v>1044</v>
      </c>
      <c r="DH9" s="265">
        <v>1073</v>
      </c>
      <c r="DI9" s="265">
        <v>1102</v>
      </c>
      <c r="DJ9" s="265">
        <v>1131</v>
      </c>
      <c r="DK9" s="265">
        <v>1160</v>
      </c>
    </row>
    <row r="10" spans="1:115">
      <c r="A10" s="268">
        <v>7</v>
      </c>
      <c r="B10" s="268">
        <v>1</v>
      </c>
      <c r="C10" s="268">
        <v>1</v>
      </c>
      <c r="D10" s="268">
        <v>2</v>
      </c>
      <c r="E10" s="268">
        <v>2</v>
      </c>
      <c r="F10" s="269">
        <v>3</v>
      </c>
      <c r="G10" s="269">
        <v>4</v>
      </c>
      <c r="H10" s="269">
        <v>4</v>
      </c>
      <c r="I10" s="269">
        <v>5</v>
      </c>
      <c r="J10" s="269">
        <v>6</v>
      </c>
      <c r="K10" s="269">
        <v>6</v>
      </c>
      <c r="L10" s="269">
        <v>7</v>
      </c>
      <c r="M10" s="269">
        <v>7</v>
      </c>
      <c r="N10" s="269">
        <v>8</v>
      </c>
      <c r="O10" s="269">
        <v>9</v>
      </c>
      <c r="P10" s="269">
        <v>9</v>
      </c>
      <c r="Q10" s="269">
        <v>10</v>
      </c>
      <c r="R10" s="269">
        <v>10</v>
      </c>
      <c r="S10" s="269">
        <v>11</v>
      </c>
      <c r="T10" s="269">
        <v>12</v>
      </c>
      <c r="U10" s="269">
        <v>12</v>
      </c>
      <c r="V10" s="269">
        <v>13</v>
      </c>
      <c r="W10" s="269">
        <v>14</v>
      </c>
      <c r="X10" s="269">
        <v>14</v>
      </c>
      <c r="Y10" s="269">
        <v>15</v>
      </c>
      <c r="Z10" s="269">
        <v>15</v>
      </c>
      <c r="AA10" s="269">
        <v>16</v>
      </c>
      <c r="AB10" s="269">
        <v>17</v>
      </c>
      <c r="AC10" s="269">
        <v>17</v>
      </c>
      <c r="AD10" s="269">
        <v>18</v>
      </c>
      <c r="AE10" s="269">
        <v>19</v>
      </c>
      <c r="AF10" s="269">
        <v>19</v>
      </c>
      <c r="AG10" s="269">
        <v>20</v>
      </c>
      <c r="AH10" s="269">
        <v>20</v>
      </c>
      <c r="AI10" s="269">
        <v>21</v>
      </c>
      <c r="AJ10" s="269">
        <v>22</v>
      </c>
      <c r="AK10" s="269">
        <v>22</v>
      </c>
      <c r="AL10" s="269">
        <v>23</v>
      </c>
      <c r="AM10" s="269">
        <v>23</v>
      </c>
      <c r="AN10" s="269">
        <v>24</v>
      </c>
      <c r="AO10" s="269">
        <v>25</v>
      </c>
      <c r="AP10" s="269">
        <v>25</v>
      </c>
      <c r="AQ10" s="269">
        <v>26</v>
      </c>
      <c r="AR10" s="269">
        <v>27</v>
      </c>
      <c r="AS10" s="269">
        <v>27</v>
      </c>
      <c r="AT10" s="269">
        <v>28</v>
      </c>
      <c r="AU10" s="269">
        <v>28</v>
      </c>
      <c r="AV10" s="269">
        <v>29</v>
      </c>
      <c r="AW10" s="269">
        <v>30</v>
      </c>
      <c r="AX10" s="269">
        <v>30</v>
      </c>
      <c r="AY10" s="269">
        <v>31</v>
      </c>
      <c r="AZ10" s="269">
        <v>31</v>
      </c>
      <c r="BA10" s="269">
        <v>32</v>
      </c>
      <c r="BB10" s="269">
        <v>33</v>
      </c>
      <c r="BC10" s="269">
        <v>33</v>
      </c>
      <c r="BD10" s="269">
        <v>34</v>
      </c>
      <c r="BE10" s="269">
        <v>35</v>
      </c>
      <c r="BF10" s="269">
        <v>35</v>
      </c>
      <c r="BG10" s="269">
        <v>36</v>
      </c>
      <c r="BH10" s="269">
        <v>36</v>
      </c>
      <c r="BI10" s="269">
        <v>37</v>
      </c>
      <c r="BJ10" s="269">
        <v>38</v>
      </c>
      <c r="BK10" s="269">
        <v>38</v>
      </c>
      <c r="BL10" s="269">
        <v>38</v>
      </c>
      <c r="BM10" s="269">
        <v>39</v>
      </c>
      <c r="BN10" s="269">
        <v>40</v>
      </c>
      <c r="BO10" s="269">
        <v>40</v>
      </c>
      <c r="BP10" s="269">
        <v>41</v>
      </c>
      <c r="BQ10" s="269">
        <v>42</v>
      </c>
      <c r="BR10" s="269">
        <v>42</v>
      </c>
      <c r="BS10" s="269">
        <v>43</v>
      </c>
      <c r="BT10" s="269">
        <v>50</v>
      </c>
      <c r="BU10" s="269">
        <v>62</v>
      </c>
      <c r="BV10" s="269">
        <v>74</v>
      </c>
      <c r="BW10" s="269">
        <v>88</v>
      </c>
      <c r="BX10" s="269">
        <v>94</v>
      </c>
      <c r="BY10" s="269">
        <v>100</v>
      </c>
      <c r="BZ10" s="269">
        <v>112</v>
      </c>
      <c r="CA10" s="269">
        <v>125</v>
      </c>
      <c r="CB10" s="269">
        <v>156</v>
      </c>
      <c r="CC10" s="269">
        <v>186</v>
      </c>
      <c r="CD10" s="269">
        <v>217</v>
      </c>
      <c r="CE10" s="269">
        <v>248</v>
      </c>
      <c r="CF10" s="269">
        <v>280</v>
      </c>
      <c r="CG10" s="269">
        <v>311</v>
      </c>
      <c r="CH10" s="269">
        <v>343</v>
      </c>
      <c r="CI10" s="269">
        <v>374</v>
      </c>
      <c r="CJ10" s="269">
        <v>405</v>
      </c>
      <c r="CK10" s="269">
        <v>435</v>
      </c>
      <c r="CL10" s="269">
        <v>467</v>
      </c>
      <c r="CM10" s="269">
        <v>498</v>
      </c>
      <c r="CN10" s="269">
        <v>529</v>
      </c>
      <c r="CO10" s="269">
        <v>560</v>
      </c>
      <c r="CP10" s="269">
        <v>591</v>
      </c>
      <c r="CQ10" s="269">
        <v>622</v>
      </c>
      <c r="CR10" s="269">
        <v>653</v>
      </c>
      <c r="CS10" s="269">
        <v>684</v>
      </c>
      <c r="CT10" s="269">
        <v>715</v>
      </c>
      <c r="CU10" s="269">
        <v>746</v>
      </c>
      <c r="CV10" s="269">
        <v>777</v>
      </c>
      <c r="CW10" s="269">
        <v>808</v>
      </c>
      <c r="CX10" s="269">
        <v>840</v>
      </c>
      <c r="CY10" s="269">
        <v>871</v>
      </c>
      <c r="CZ10" s="269">
        <v>902</v>
      </c>
      <c r="DA10" s="269">
        <v>933</v>
      </c>
      <c r="DB10" s="269">
        <v>964</v>
      </c>
      <c r="DC10" s="269">
        <v>995</v>
      </c>
      <c r="DD10" s="265">
        <v>1026</v>
      </c>
      <c r="DE10" s="265">
        <v>1057</v>
      </c>
      <c r="DF10" s="265">
        <v>1089</v>
      </c>
      <c r="DG10" s="265">
        <v>1120</v>
      </c>
      <c r="DH10" s="265">
        <v>1151</v>
      </c>
      <c r="DI10" s="265">
        <v>1182</v>
      </c>
      <c r="DJ10" s="265">
        <v>1213</v>
      </c>
      <c r="DK10" s="265">
        <v>1244</v>
      </c>
    </row>
    <row r="11" spans="1:115">
      <c r="A11" s="268">
        <v>8</v>
      </c>
      <c r="B11" s="268">
        <v>1</v>
      </c>
      <c r="C11" s="268">
        <v>1</v>
      </c>
      <c r="D11" s="268">
        <v>2</v>
      </c>
      <c r="E11" s="268">
        <v>2</v>
      </c>
      <c r="F11" s="269">
        <v>3</v>
      </c>
      <c r="G11" s="269">
        <v>4</v>
      </c>
      <c r="H11" s="269">
        <v>4</v>
      </c>
      <c r="I11" s="269">
        <v>5</v>
      </c>
      <c r="J11" s="269">
        <v>6</v>
      </c>
      <c r="K11" s="269">
        <v>6</v>
      </c>
      <c r="L11" s="269">
        <v>7</v>
      </c>
      <c r="M11" s="269">
        <v>8</v>
      </c>
      <c r="N11" s="269">
        <v>9</v>
      </c>
      <c r="O11" s="269">
        <v>10</v>
      </c>
      <c r="P11" s="269">
        <v>10</v>
      </c>
      <c r="Q11" s="269">
        <v>11</v>
      </c>
      <c r="R11" s="269">
        <v>11</v>
      </c>
      <c r="S11" s="269">
        <v>12</v>
      </c>
      <c r="T11" s="269">
        <v>13</v>
      </c>
      <c r="U11" s="269">
        <v>13</v>
      </c>
      <c r="V11" s="269">
        <v>14</v>
      </c>
      <c r="W11" s="269">
        <v>15</v>
      </c>
      <c r="X11" s="269">
        <v>15</v>
      </c>
      <c r="Y11" s="269">
        <v>16</v>
      </c>
      <c r="Z11" s="269">
        <v>16</v>
      </c>
      <c r="AA11" s="269">
        <v>17</v>
      </c>
      <c r="AB11" s="269">
        <v>18</v>
      </c>
      <c r="AC11" s="269">
        <v>18</v>
      </c>
      <c r="AD11" s="269">
        <v>19</v>
      </c>
      <c r="AE11" s="269">
        <v>20</v>
      </c>
      <c r="AF11" s="269">
        <v>20</v>
      </c>
      <c r="AG11" s="269">
        <v>21</v>
      </c>
      <c r="AH11" s="269">
        <v>21</v>
      </c>
      <c r="AI11" s="269">
        <v>22</v>
      </c>
      <c r="AJ11" s="269">
        <v>23</v>
      </c>
      <c r="AK11" s="269">
        <v>24</v>
      </c>
      <c r="AL11" s="269">
        <v>25</v>
      </c>
      <c r="AM11" s="269">
        <v>25</v>
      </c>
      <c r="AN11" s="269">
        <v>26</v>
      </c>
      <c r="AO11" s="269">
        <v>27</v>
      </c>
      <c r="AP11" s="269">
        <v>27</v>
      </c>
      <c r="AQ11" s="269">
        <v>28</v>
      </c>
      <c r="AR11" s="269">
        <v>29</v>
      </c>
      <c r="AS11" s="269">
        <v>29</v>
      </c>
      <c r="AT11" s="269">
        <v>30</v>
      </c>
      <c r="AU11" s="269">
        <v>30</v>
      </c>
      <c r="AV11" s="269">
        <v>31</v>
      </c>
      <c r="AW11" s="269">
        <v>32</v>
      </c>
      <c r="AX11" s="269">
        <v>32</v>
      </c>
      <c r="AY11" s="269">
        <v>33</v>
      </c>
      <c r="AZ11" s="269">
        <v>33</v>
      </c>
      <c r="BA11" s="269">
        <v>34</v>
      </c>
      <c r="BB11" s="269">
        <v>35</v>
      </c>
      <c r="BC11" s="269">
        <v>35</v>
      </c>
      <c r="BD11" s="269">
        <v>36</v>
      </c>
      <c r="BE11" s="269">
        <v>37</v>
      </c>
      <c r="BF11" s="269">
        <v>37</v>
      </c>
      <c r="BG11" s="269">
        <v>38</v>
      </c>
      <c r="BH11" s="269">
        <v>39</v>
      </c>
      <c r="BI11" s="269">
        <v>40</v>
      </c>
      <c r="BJ11" s="269">
        <v>41</v>
      </c>
      <c r="BK11" s="269">
        <v>41</v>
      </c>
      <c r="BL11" s="269">
        <v>41</v>
      </c>
      <c r="BM11" s="269">
        <v>42</v>
      </c>
      <c r="BN11" s="269">
        <v>43</v>
      </c>
      <c r="BO11" s="269">
        <v>43</v>
      </c>
      <c r="BP11" s="269">
        <v>44</v>
      </c>
      <c r="BQ11" s="269">
        <v>45</v>
      </c>
      <c r="BR11" s="269">
        <v>45</v>
      </c>
      <c r="BS11" s="269">
        <v>46</v>
      </c>
      <c r="BT11" s="269">
        <v>53</v>
      </c>
      <c r="BU11" s="269">
        <v>65</v>
      </c>
      <c r="BV11" s="269">
        <v>78</v>
      </c>
      <c r="BW11" s="269">
        <v>93</v>
      </c>
      <c r="BX11" s="269">
        <v>99</v>
      </c>
      <c r="BY11" s="269">
        <v>106</v>
      </c>
      <c r="BZ11" s="269">
        <v>118</v>
      </c>
      <c r="CA11" s="269">
        <v>131</v>
      </c>
      <c r="CB11" s="269">
        <v>164</v>
      </c>
      <c r="CC11" s="269">
        <v>195</v>
      </c>
      <c r="CD11" s="269">
        <v>228</v>
      </c>
      <c r="CE11" s="269">
        <v>260</v>
      </c>
      <c r="CF11" s="269">
        <v>293</v>
      </c>
      <c r="CG11" s="269">
        <v>325</v>
      </c>
      <c r="CH11" s="269">
        <v>358</v>
      </c>
      <c r="CI11" s="269">
        <v>390</v>
      </c>
      <c r="CJ11" s="269">
        <v>422</v>
      </c>
      <c r="CK11" s="269">
        <v>453</v>
      </c>
      <c r="CL11" s="269">
        <v>486</v>
      </c>
      <c r="CM11" s="269">
        <v>518</v>
      </c>
      <c r="CN11" s="269">
        <v>550</v>
      </c>
      <c r="CO11" s="269">
        <v>581</v>
      </c>
      <c r="CP11" s="269">
        <v>613</v>
      </c>
      <c r="CQ11" s="269">
        <v>644</v>
      </c>
      <c r="CR11" s="269">
        <v>677</v>
      </c>
      <c r="CS11" s="269">
        <v>710</v>
      </c>
      <c r="CT11" s="269">
        <v>742</v>
      </c>
      <c r="CU11" s="269">
        <v>775</v>
      </c>
      <c r="CV11" s="269">
        <v>807</v>
      </c>
      <c r="CW11" s="269">
        <v>839</v>
      </c>
      <c r="CX11" s="269">
        <v>872</v>
      </c>
      <c r="CY11" s="269">
        <v>904</v>
      </c>
      <c r="CZ11" s="269">
        <v>936</v>
      </c>
      <c r="DA11" s="269">
        <v>968</v>
      </c>
      <c r="DB11" s="269">
        <v>1000</v>
      </c>
      <c r="DC11" s="269">
        <v>1032</v>
      </c>
      <c r="DD11" s="265">
        <v>1065</v>
      </c>
      <c r="DE11" s="265">
        <v>1097</v>
      </c>
      <c r="DF11" s="265">
        <v>1130</v>
      </c>
      <c r="DG11" s="265">
        <v>1162</v>
      </c>
      <c r="DH11" s="265">
        <v>1194</v>
      </c>
      <c r="DI11" s="265">
        <v>1226</v>
      </c>
      <c r="DJ11" s="265">
        <v>1258</v>
      </c>
      <c r="DK11" s="265">
        <v>1290</v>
      </c>
    </row>
    <row r="12" spans="1:115">
      <c r="A12" s="268">
        <v>9</v>
      </c>
      <c r="B12" s="268">
        <v>1</v>
      </c>
      <c r="C12" s="268">
        <v>1</v>
      </c>
      <c r="D12" s="268">
        <v>2</v>
      </c>
      <c r="E12" s="268">
        <v>3</v>
      </c>
      <c r="F12" s="269">
        <v>4</v>
      </c>
      <c r="G12" s="269">
        <v>5</v>
      </c>
      <c r="H12" s="269">
        <v>5</v>
      </c>
      <c r="I12" s="269">
        <v>6</v>
      </c>
      <c r="J12" s="269">
        <v>7</v>
      </c>
      <c r="K12" s="269">
        <v>7</v>
      </c>
      <c r="L12" s="269">
        <v>8</v>
      </c>
      <c r="M12" s="269">
        <v>8</v>
      </c>
      <c r="N12" s="269">
        <v>9</v>
      </c>
      <c r="O12" s="269">
        <v>10</v>
      </c>
      <c r="P12" s="269">
        <v>10</v>
      </c>
      <c r="Q12" s="269">
        <v>11</v>
      </c>
      <c r="R12" s="269">
        <v>12</v>
      </c>
      <c r="S12" s="269">
        <v>13</v>
      </c>
      <c r="T12" s="269">
        <v>13</v>
      </c>
      <c r="U12" s="269">
        <v>14</v>
      </c>
      <c r="V12" s="269">
        <v>15</v>
      </c>
      <c r="W12" s="269">
        <v>16</v>
      </c>
      <c r="X12" s="269">
        <v>16</v>
      </c>
      <c r="Y12" s="269">
        <v>17</v>
      </c>
      <c r="Z12" s="269">
        <v>17</v>
      </c>
      <c r="AA12" s="269">
        <v>18</v>
      </c>
      <c r="AB12" s="269">
        <v>19</v>
      </c>
      <c r="AC12" s="269">
        <v>20</v>
      </c>
      <c r="AD12" s="269">
        <v>21</v>
      </c>
      <c r="AE12" s="269">
        <v>22</v>
      </c>
      <c r="AF12" s="269">
        <v>22</v>
      </c>
      <c r="AG12" s="269">
        <v>23</v>
      </c>
      <c r="AH12" s="269">
        <v>23</v>
      </c>
      <c r="AI12" s="269">
        <v>24</v>
      </c>
      <c r="AJ12" s="269">
        <v>25</v>
      </c>
      <c r="AK12" s="269">
        <v>25</v>
      </c>
      <c r="AL12" s="269">
        <v>26</v>
      </c>
      <c r="AM12" s="269">
        <v>26</v>
      </c>
      <c r="AN12" s="269">
        <v>27</v>
      </c>
      <c r="AO12" s="269">
        <v>28</v>
      </c>
      <c r="AP12" s="269">
        <v>29</v>
      </c>
      <c r="AQ12" s="269">
        <v>30</v>
      </c>
      <c r="AR12" s="269">
        <v>30</v>
      </c>
      <c r="AS12" s="269">
        <v>31</v>
      </c>
      <c r="AT12" s="269">
        <v>32</v>
      </c>
      <c r="AU12" s="269">
        <v>32</v>
      </c>
      <c r="AV12" s="269">
        <v>33</v>
      </c>
      <c r="AW12" s="269">
        <v>34</v>
      </c>
      <c r="AX12" s="269">
        <v>34</v>
      </c>
      <c r="AY12" s="269">
        <v>35</v>
      </c>
      <c r="AZ12" s="269">
        <v>36</v>
      </c>
      <c r="BA12" s="269">
        <v>37</v>
      </c>
      <c r="BB12" s="269">
        <v>38</v>
      </c>
      <c r="BC12" s="269">
        <v>38</v>
      </c>
      <c r="BD12" s="269">
        <v>39</v>
      </c>
      <c r="BE12" s="269">
        <v>40</v>
      </c>
      <c r="BF12" s="269">
        <v>40</v>
      </c>
      <c r="BG12" s="269">
        <v>41</v>
      </c>
      <c r="BH12" s="269">
        <v>41</v>
      </c>
      <c r="BI12" s="269">
        <v>42</v>
      </c>
      <c r="BJ12" s="269">
        <v>43</v>
      </c>
      <c r="BK12" s="269">
        <v>43</v>
      </c>
      <c r="BL12" s="269">
        <v>43</v>
      </c>
      <c r="BM12" s="269">
        <v>44</v>
      </c>
      <c r="BN12" s="269">
        <v>45</v>
      </c>
      <c r="BO12" s="269">
        <v>46</v>
      </c>
      <c r="BP12" s="269">
        <v>46</v>
      </c>
      <c r="BQ12" s="269">
        <v>47</v>
      </c>
      <c r="BR12" s="269">
        <v>48</v>
      </c>
      <c r="BS12" s="269">
        <v>49</v>
      </c>
      <c r="BT12" s="269">
        <v>57</v>
      </c>
      <c r="BU12" s="269">
        <v>69</v>
      </c>
      <c r="BV12" s="269">
        <v>83</v>
      </c>
      <c r="BW12" s="269">
        <v>98</v>
      </c>
      <c r="BX12" s="269">
        <v>105</v>
      </c>
      <c r="BY12" s="269">
        <v>111</v>
      </c>
      <c r="BZ12" s="269">
        <v>125</v>
      </c>
      <c r="CA12" s="269">
        <v>138</v>
      </c>
      <c r="CB12" s="269">
        <v>172</v>
      </c>
      <c r="CC12" s="269">
        <v>205</v>
      </c>
      <c r="CD12" s="269">
        <v>238</v>
      </c>
      <c r="CE12" s="269">
        <v>272</v>
      </c>
      <c r="CF12" s="269">
        <v>306</v>
      </c>
      <c r="CG12" s="269">
        <v>340</v>
      </c>
      <c r="CH12" s="269">
        <v>374</v>
      </c>
      <c r="CI12" s="269">
        <v>407</v>
      </c>
      <c r="CJ12" s="269">
        <v>440</v>
      </c>
      <c r="CK12" s="269">
        <v>472</v>
      </c>
      <c r="CL12" s="269">
        <v>505</v>
      </c>
      <c r="CM12" s="269">
        <v>537</v>
      </c>
      <c r="CN12" s="269">
        <v>570</v>
      </c>
      <c r="CO12" s="269">
        <v>603</v>
      </c>
      <c r="CP12" s="269">
        <v>635</v>
      </c>
      <c r="CQ12" s="269">
        <v>667</v>
      </c>
      <c r="CR12" s="269">
        <v>701</v>
      </c>
      <c r="CS12" s="269">
        <v>735</v>
      </c>
      <c r="CT12" s="269">
        <v>769</v>
      </c>
      <c r="CU12" s="269">
        <v>803</v>
      </c>
      <c r="CV12" s="269">
        <v>836</v>
      </c>
      <c r="CW12" s="269">
        <v>870</v>
      </c>
      <c r="CX12" s="269">
        <v>904</v>
      </c>
      <c r="CY12" s="269">
        <v>937</v>
      </c>
      <c r="CZ12" s="269">
        <v>970</v>
      </c>
      <c r="DA12" s="269">
        <v>1003</v>
      </c>
      <c r="DB12" s="269">
        <v>1037</v>
      </c>
      <c r="DC12" s="269">
        <v>1070</v>
      </c>
      <c r="DD12" s="265">
        <v>1103</v>
      </c>
      <c r="DE12" s="265">
        <v>1136</v>
      </c>
      <c r="DF12" s="265">
        <v>1170</v>
      </c>
      <c r="DG12" s="265">
        <v>1203</v>
      </c>
      <c r="DH12" s="265">
        <v>1237</v>
      </c>
      <c r="DI12" s="265">
        <v>1270</v>
      </c>
      <c r="DJ12" s="265">
        <v>1303</v>
      </c>
      <c r="DK12" s="265">
        <v>1337</v>
      </c>
    </row>
    <row r="13" spans="1:115">
      <c r="A13" s="268">
        <v>10</v>
      </c>
      <c r="B13" s="268">
        <v>1</v>
      </c>
      <c r="C13" s="268">
        <v>1</v>
      </c>
      <c r="D13" s="268">
        <v>2</v>
      </c>
      <c r="E13" s="268">
        <v>3</v>
      </c>
      <c r="F13" s="269">
        <v>4</v>
      </c>
      <c r="G13" s="269">
        <v>5</v>
      </c>
      <c r="H13" s="269">
        <v>5</v>
      </c>
      <c r="I13" s="269">
        <v>6</v>
      </c>
      <c r="J13" s="269">
        <v>7</v>
      </c>
      <c r="K13" s="269">
        <v>7</v>
      </c>
      <c r="L13" s="269">
        <v>8</v>
      </c>
      <c r="M13" s="269">
        <v>9</v>
      </c>
      <c r="N13" s="269">
        <v>10</v>
      </c>
      <c r="O13" s="269">
        <v>11</v>
      </c>
      <c r="P13" s="269">
        <v>11</v>
      </c>
      <c r="Q13" s="269">
        <v>12</v>
      </c>
      <c r="R13" s="269">
        <v>13</v>
      </c>
      <c r="S13" s="269">
        <v>14</v>
      </c>
      <c r="T13" s="269">
        <v>14</v>
      </c>
      <c r="U13" s="269">
        <v>15</v>
      </c>
      <c r="V13" s="269">
        <v>16</v>
      </c>
      <c r="W13" s="269">
        <v>17</v>
      </c>
      <c r="X13" s="269">
        <v>17</v>
      </c>
      <c r="Y13" s="269">
        <v>18</v>
      </c>
      <c r="Z13" s="269">
        <v>18</v>
      </c>
      <c r="AA13" s="269">
        <v>19</v>
      </c>
      <c r="AB13" s="269">
        <v>20</v>
      </c>
      <c r="AC13" s="269">
        <v>21</v>
      </c>
      <c r="AD13" s="269">
        <v>22</v>
      </c>
      <c r="AE13" s="269">
        <v>23</v>
      </c>
      <c r="AF13" s="269">
        <v>23</v>
      </c>
      <c r="AG13" s="269">
        <v>24</v>
      </c>
      <c r="AH13" s="269">
        <v>24</v>
      </c>
      <c r="AI13" s="269">
        <v>25</v>
      </c>
      <c r="AJ13" s="269">
        <v>26</v>
      </c>
      <c r="AK13" s="269">
        <v>27</v>
      </c>
      <c r="AL13" s="269">
        <v>28</v>
      </c>
      <c r="AM13" s="269">
        <v>28</v>
      </c>
      <c r="AN13" s="269">
        <v>29</v>
      </c>
      <c r="AO13" s="269">
        <v>30</v>
      </c>
      <c r="AP13" s="269">
        <v>31</v>
      </c>
      <c r="AQ13" s="269">
        <v>32</v>
      </c>
      <c r="AR13" s="269">
        <v>32</v>
      </c>
      <c r="AS13" s="269">
        <v>33</v>
      </c>
      <c r="AT13" s="269">
        <v>34</v>
      </c>
      <c r="AU13" s="269">
        <v>34</v>
      </c>
      <c r="AV13" s="269">
        <v>35</v>
      </c>
      <c r="AW13" s="269">
        <v>36</v>
      </c>
      <c r="AX13" s="269">
        <v>36</v>
      </c>
      <c r="AY13" s="269">
        <v>37</v>
      </c>
      <c r="AZ13" s="269">
        <v>38</v>
      </c>
      <c r="BA13" s="269">
        <v>39</v>
      </c>
      <c r="BB13" s="269">
        <v>40</v>
      </c>
      <c r="BC13" s="269">
        <v>40</v>
      </c>
      <c r="BD13" s="269">
        <v>41</v>
      </c>
      <c r="BE13" s="269">
        <v>42</v>
      </c>
      <c r="BF13" s="269">
        <v>42</v>
      </c>
      <c r="BG13" s="269">
        <v>43</v>
      </c>
      <c r="BH13" s="269">
        <v>44</v>
      </c>
      <c r="BI13" s="269">
        <v>45</v>
      </c>
      <c r="BJ13" s="269">
        <v>46</v>
      </c>
      <c r="BK13" s="269">
        <v>46</v>
      </c>
      <c r="BL13" s="269">
        <v>46</v>
      </c>
      <c r="BM13" s="269">
        <v>47</v>
      </c>
      <c r="BN13" s="269">
        <v>48</v>
      </c>
      <c r="BO13" s="269">
        <v>49</v>
      </c>
      <c r="BP13" s="269">
        <v>49</v>
      </c>
      <c r="BQ13" s="269">
        <v>50</v>
      </c>
      <c r="BR13" s="269">
        <v>51</v>
      </c>
      <c r="BS13" s="269">
        <v>52</v>
      </c>
      <c r="BT13" s="269">
        <v>60</v>
      </c>
      <c r="BU13" s="269">
        <v>72</v>
      </c>
      <c r="BV13" s="269">
        <v>87</v>
      </c>
      <c r="BW13" s="269">
        <v>103</v>
      </c>
      <c r="BX13" s="269">
        <v>110</v>
      </c>
      <c r="BY13" s="269">
        <v>117</v>
      </c>
      <c r="BZ13" s="269">
        <v>131</v>
      </c>
      <c r="CA13" s="269">
        <v>144</v>
      </c>
      <c r="CB13" s="269">
        <v>180</v>
      </c>
      <c r="CC13" s="269">
        <v>214</v>
      </c>
      <c r="CD13" s="269">
        <v>249</v>
      </c>
      <c r="CE13" s="269">
        <v>284</v>
      </c>
      <c r="CF13" s="269">
        <v>319</v>
      </c>
      <c r="CG13" s="269">
        <v>354</v>
      </c>
      <c r="CH13" s="269">
        <v>389</v>
      </c>
      <c r="CI13" s="269">
        <v>423</v>
      </c>
      <c r="CJ13" s="269">
        <v>457</v>
      </c>
      <c r="CK13" s="269">
        <v>490</v>
      </c>
      <c r="CL13" s="269">
        <v>524</v>
      </c>
      <c r="CM13" s="269">
        <v>557</v>
      </c>
      <c r="CN13" s="269">
        <v>591</v>
      </c>
      <c r="CO13" s="269">
        <v>624</v>
      </c>
      <c r="CP13" s="269">
        <v>657</v>
      </c>
      <c r="CQ13" s="269">
        <v>689</v>
      </c>
      <c r="CR13" s="269">
        <v>725</v>
      </c>
      <c r="CS13" s="269">
        <v>761</v>
      </c>
      <c r="CT13" s="269">
        <v>796</v>
      </c>
      <c r="CU13" s="269">
        <v>832</v>
      </c>
      <c r="CV13" s="269">
        <v>866</v>
      </c>
      <c r="CW13" s="269">
        <v>901</v>
      </c>
      <c r="CX13" s="269">
        <v>936</v>
      </c>
      <c r="CY13" s="269">
        <v>970</v>
      </c>
      <c r="CZ13" s="269">
        <v>1004</v>
      </c>
      <c r="DA13" s="269">
        <v>1038</v>
      </c>
      <c r="DB13" s="269">
        <v>1073</v>
      </c>
      <c r="DC13" s="269">
        <v>1107</v>
      </c>
      <c r="DD13" s="265">
        <v>1142</v>
      </c>
      <c r="DE13" s="265">
        <v>1176</v>
      </c>
      <c r="DF13" s="265">
        <v>1211</v>
      </c>
      <c r="DG13" s="265">
        <v>1245</v>
      </c>
      <c r="DH13" s="265">
        <v>1280</v>
      </c>
      <c r="DI13" s="265">
        <v>1314</v>
      </c>
      <c r="DJ13" s="265">
        <v>1348</v>
      </c>
      <c r="DK13" s="265">
        <v>1383</v>
      </c>
    </row>
    <row r="14" spans="1:115">
      <c r="A14" s="268">
        <v>11</v>
      </c>
      <c r="B14" s="268">
        <v>1</v>
      </c>
      <c r="C14" s="268">
        <v>2</v>
      </c>
      <c r="D14" s="268">
        <v>3</v>
      </c>
      <c r="E14" s="268">
        <v>3</v>
      </c>
      <c r="F14" s="269">
        <v>4</v>
      </c>
      <c r="G14" s="269">
        <v>5</v>
      </c>
      <c r="H14" s="269">
        <v>5</v>
      </c>
      <c r="I14" s="269">
        <v>6</v>
      </c>
      <c r="J14" s="269">
        <v>7</v>
      </c>
      <c r="K14" s="269">
        <v>8</v>
      </c>
      <c r="L14" s="269">
        <v>9</v>
      </c>
      <c r="M14" s="269">
        <v>9</v>
      </c>
      <c r="N14" s="269">
        <v>10</v>
      </c>
      <c r="O14" s="269">
        <v>11</v>
      </c>
      <c r="P14" s="269">
        <v>12</v>
      </c>
      <c r="Q14" s="269">
        <v>13</v>
      </c>
      <c r="R14" s="269">
        <v>13</v>
      </c>
      <c r="S14" s="269">
        <v>14</v>
      </c>
      <c r="T14" s="269">
        <v>15</v>
      </c>
      <c r="U14" s="269">
        <v>15</v>
      </c>
      <c r="V14" s="269">
        <v>16</v>
      </c>
      <c r="W14" s="269">
        <v>17</v>
      </c>
      <c r="X14" s="269">
        <v>18</v>
      </c>
      <c r="Y14" s="269">
        <v>19</v>
      </c>
      <c r="Z14" s="269">
        <v>20</v>
      </c>
      <c r="AA14" s="269">
        <v>21</v>
      </c>
      <c r="AB14" s="269">
        <v>22</v>
      </c>
      <c r="AC14" s="269">
        <v>22</v>
      </c>
      <c r="AD14" s="269">
        <v>23</v>
      </c>
      <c r="AE14" s="269">
        <v>24</v>
      </c>
      <c r="AF14" s="269">
        <v>24</v>
      </c>
      <c r="AG14" s="269">
        <v>25</v>
      </c>
      <c r="AH14" s="269">
        <v>26</v>
      </c>
      <c r="AI14" s="269">
        <v>27</v>
      </c>
      <c r="AJ14" s="269">
        <v>28</v>
      </c>
      <c r="AK14" s="269">
        <v>28</v>
      </c>
      <c r="AL14" s="269">
        <v>29</v>
      </c>
      <c r="AM14" s="269">
        <v>30</v>
      </c>
      <c r="AN14" s="269">
        <v>31</v>
      </c>
      <c r="AO14" s="269">
        <v>32</v>
      </c>
      <c r="AP14" s="269">
        <v>32</v>
      </c>
      <c r="AQ14" s="269">
        <v>33</v>
      </c>
      <c r="AR14" s="269">
        <v>34</v>
      </c>
      <c r="AS14" s="269">
        <v>34</v>
      </c>
      <c r="AT14" s="269">
        <v>35</v>
      </c>
      <c r="AU14" s="269">
        <v>36</v>
      </c>
      <c r="AV14" s="269">
        <v>37</v>
      </c>
      <c r="AW14" s="269">
        <v>38</v>
      </c>
      <c r="AX14" s="269">
        <v>39</v>
      </c>
      <c r="AY14" s="269">
        <v>40</v>
      </c>
      <c r="AZ14" s="269">
        <v>40</v>
      </c>
      <c r="BA14" s="269">
        <v>41</v>
      </c>
      <c r="BB14" s="269">
        <v>42</v>
      </c>
      <c r="BC14" s="269">
        <v>43</v>
      </c>
      <c r="BD14" s="269">
        <v>43</v>
      </c>
      <c r="BE14" s="269">
        <v>44</v>
      </c>
      <c r="BF14" s="269">
        <v>45</v>
      </c>
      <c r="BG14" s="269">
        <v>46</v>
      </c>
      <c r="BH14" s="269">
        <v>46</v>
      </c>
      <c r="BI14" s="269">
        <v>47</v>
      </c>
      <c r="BJ14" s="269">
        <v>48</v>
      </c>
      <c r="BK14" s="269">
        <v>48</v>
      </c>
      <c r="BL14" s="269">
        <v>49</v>
      </c>
      <c r="BM14" s="269">
        <v>50</v>
      </c>
      <c r="BN14" s="269">
        <v>51</v>
      </c>
      <c r="BO14" s="269">
        <v>51</v>
      </c>
      <c r="BP14" s="269">
        <v>52</v>
      </c>
      <c r="BQ14" s="269">
        <v>53</v>
      </c>
      <c r="BR14" s="269">
        <v>53</v>
      </c>
      <c r="BS14" s="269">
        <v>54</v>
      </c>
      <c r="BT14" s="269">
        <v>63</v>
      </c>
      <c r="BU14" s="269">
        <v>76</v>
      </c>
      <c r="BV14" s="269">
        <v>91</v>
      </c>
      <c r="BW14" s="269">
        <v>107</v>
      </c>
      <c r="BX14" s="269">
        <v>115</v>
      </c>
      <c r="BY14" s="269">
        <v>122</v>
      </c>
      <c r="BZ14" s="269">
        <v>138</v>
      </c>
      <c r="CA14" s="269">
        <v>150</v>
      </c>
      <c r="CB14" s="269">
        <v>187</v>
      </c>
      <c r="CC14" s="269">
        <v>224</v>
      </c>
      <c r="CD14" s="269">
        <v>260</v>
      </c>
      <c r="CE14" s="269">
        <v>296</v>
      </c>
      <c r="CF14" s="269">
        <v>333</v>
      </c>
      <c r="CG14" s="269">
        <v>368</v>
      </c>
      <c r="CH14" s="269">
        <v>404</v>
      </c>
      <c r="CI14" s="269">
        <v>440</v>
      </c>
      <c r="CJ14" s="269">
        <v>474</v>
      </c>
      <c r="CK14" s="269">
        <v>508</v>
      </c>
      <c r="CL14" s="269">
        <v>543</v>
      </c>
      <c r="CM14" s="269">
        <v>577</v>
      </c>
      <c r="CN14" s="269">
        <v>611</v>
      </c>
      <c r="CO14" s="269">
        <v>645</v>
      </c>
      <c r="CP14" s="269">
        <v>678</v>
      </c>
      <c r="CQ14" s="269">
        <v>712</v>
      </c>
      <c r="CR14" s="269">
        <v>749</v>
      </c>
      <c r="CS14" s="269">
        <v>786</v>
      </c>
      <c r="CT14" s="269">
        <v>823</v>
      </c>
      <c r="CU14" s="269">
        <v>860</v>
      </c>
      <c r="CV14" s="269">
        <v>896</v>
      </c>
      <c r="CW14" s="269">
        <v>931</v>
      </c>
      <c r="CX14" s="269">
        <v>967</v>
      </c>
      <c r="CY14" s="269">
        <v>1002</v>
      </c>
      <c r="CZ14" s="269">
        <v>1038</v>
      </c>
      <c r="DA14" s="269">
        <v>1074</v>
      </c>
      <c r="DB14" s="269">
        <v>1109</v>
      </c>
      <c r="DC14" s="269">
        <v>1145</v>
      </c>
      <c r="DD14" s="265">
        <v>1180</v>
      </c>
      <c r="DE14" s="265">
        <v>1216</v>
      </c>
      <c r="DF14" s="265">
        <v>1252</v>
      </c>
      <c r="DG14" s="265">
        <v>1287</v>
      </c>
      <c r="DH14" s="265">
        <v>1322</v>
      </c>
      <c r="DI14" s="265">
        <v>1358</v>
      </c>
      <c r="DJ14" s="265">
        <v>1394</v>
      </c>
      <c r="DK14" s="265">
        <v>1429</v>
      </c>
    </row>
    <row r="15" spans="1:115">
      <c r="A15" s="268">
        <v>12</v>
      </c>
      <c r="B15" s="268">
        <v>1</v>
      </c>
      <c r="C15" s="268">
        <v>2</v>
      </c>
      <c r="D15" s="268">
        <v>3</v>
      </c>
      <c r="E15" s="268">
        <v>3</v>
      </c>
      <c r="F15" s="269">
        <v>4</v>
      </c>
      <c r="G15" s="269">
        <v>5</v>
      </c>
      <c r="H15" s="269">
        <v>5</v>
      </c>
      <c r="I15" s="269">
        <v>6</v>
      </c>
      <c r="J15" s="269">
        <v>7</v>
      </c>
      <c r="K15" s="269">
        <v>8</v>
      </c>
      <c r="L15" s="269">
        <v>9</v>
      </c>
      <c r="M15" s="269">
        <v>10</v>
      </c>
      <c r="N15" s="269">
        <v>11</v>
      </c>
      <c r="O15" s="269">
        <v>12</v>
      </c>
      <c r="P15" s="269">
        <v>13</v>
      </c>
      <c r="Q15" s="269">
        <v>14</v>
      </c>
      <c r="R15" s="269">
        <v>14</v>
      </c>
      <c r="S15" s="269">
        <v>15</v>
      </c>
      <c r="T15" s="269">
        <v>16</v>
      </c>
      <c r="U15" s="269">
        <v>16</v>
      </c>
      <c r="V15" s="269">
        <v>17</v>
      </c>
      <c r="W15" s="269">
        <v>18</v>
      </c>
      <c r="X15" s="269">
        <v>19</v>
      </c>
      <c r="Y15" s="269">
        <v>20</v>
      </c>
      <c r="Z15" s="269">
        <v>21</v>
      </c>
      <c r="AA15" s="269">
        <v>22</v>
      </c>
      <c r="AB15" s="269">
        <v>23</v>
      </c>
      <c r="AC15" s="269">
        <v>23</v>
      </c>
      <c r="AD15" s="269">
        <v>24</v>
      </c>
      <c r="AE15" s="269">
        <v>25</v>
      </c>
      <c r="AF15" s="269">
        <v>25</v>
      </c>
      <c r="AG15" s="269">
        <v>26</v>
      </c>
      <c r="AH15" s="269">
        <v>27</v>
      </c>
      <c r="AI15" s="269">
        <v>28</v>
      </c>
      <c r="AJ15" s="269">
        <v>29</v>
      </c>
      <c r="AK15" s="269">
        <v>30</v>
      </c>
      <c r="AL15" s="269">
        <v>31</v>
      </c>
      <c r="AM15" s="269">
        <v>32</v>
      </c>
      <c r="AN15" s="269">
        <v>33</v>
      </c>
      <c r="AO15" s="269">
        <v>34</v>
      </c>
      <c r="AP15" s="269">
        <v>34</v>
      </c>
      <c r="AQ15" s="269">
        <v>35</v>
      </c>
      <c r="AR15" s="269">
        <v>36</v>
      </c>
      <c r="AS15" s="269">
        <v>36</v>
      </c>
      <c r="AT15" s="269">
        <v>37</v>
      </c>
      <c r="AU15" s="269">
        <v>38</v>
      </c>
      <c r="AV15" s="269">
        <v>39</v>
      </c>
      <c r="AW15" s="269">
        <v>40</v>
      </c>
      <c r="AX15" s="269">
        <v>41</v>
      </c>
      <c r="AY15" s="269">
        <v>42</v>
      </c>
      <c r="AZ15" s="269">
        <v>42</v>
      </c>
      <c r="BA15" s="269">
        <v>43</v>
      </c>
      <c r="BB15" s="269">
        <v>44</v>
      </c>
      <c r="BC15" s="269">
        <v>45</v>
      </c>
      <c r="BD15" s="269">
        <v>45</v>
      </c>
      <c r="BE15" s="269">
        <v>46</v>
      </c>
      <c r="BF15" s="269">
        <v>47</v>
      </c>
      <c r="BG15" s="269">
        <v>48</v>
      </c>
      <c r="BH15" s="269">
        <v>49</v>
      </c>
      <c r="BI15" s="269">
        <v>50</v>
      </c>
      <c r="BJ15" s="269">
        <v>51</v>
      </c>
      <c r="BK15" s="269">
        <v>51</v>
      </c>
      <c r="BL15" s="269">
        <v>52</v>
      </c>
      <c r="BM15" s="269">
        <v>53</v>
      </c>
      <c r="BN15" s="269">
        <v>54</v>
      </c>
      <c r="BO15" s="269">
        <v>54</v>
      </c>
      <c r="BP15" s="269">
        <v>55</v>
      </c>
      <c r="BQ15" s="269">
        <v>56</v>
      </c>
      <c r="BR15" s="269">
        <v>56</v>
      </c>
      <c r="BS15" s="269">
        <v>57</v>
      </c>
      <c r="BT15" s="269">
        <v>66</v>
      </c>
      <c r="BU15" s="269">
        <v>79</v>
      </c>
      <c r="BV15" s="269">
        <v>95</v>
      </c>
      <c r="BW15" s="269">
        <v>112</v>
      </c>
      <c r="BX15" s="269">
        <v>120</v>
      </c>
      <c r="BY15" s="269">
        <v>128</v>
      </c>
      <c r="BZ15" s="269">
        <v>144</v>
      </c>
      <c r="CA15" s="269">
        <v>156</v>
      </c>
      <c r="CB15" s="269">
        <v>195</v>
      </c>
      <c r="CC15" s="269">
        <v>233</v>
      </c>
      <c r="CD15" s="269">
        <v>271</v>
      </c>
      <c r="CE15" s="269">
        <v>308</v>
      </c>
      <c r="CF15" s="269">
        <v>346</v>
      </c>
      <c r="CG15" s="269">
        <v>382</v>
      </c>
      <c r="CH15" s="269">
        <v>419</v>
      </c>
      <c r="CI15" s="269">
        <v>456</v>
      </c>
      <c r="CJ15" s="269">
        <v>491</v>
      </c>
      <c r="CK15" s="269">
        <v>526</v>
      </c>
      <c r="CL15" s="269">
        <v>562</v>
      </c>
      <c r="CM15" s="269">
        <v>597</v>
      </c>
      <c r="CN15" s="269">
        <v>632</v>
      </c>
      <c r="CO15" s="269">
        <v>666</v>
      </c>
      <c r="CP15" s="269">
        <v>700</v>
      </c>
      <c r="CQ15" s="269">
        <v>734</v>
      </c>
      <c r="CR15" s="269">
        <v>773</v>
      </c>
      <c r="CS15" s="269">
        <v>812</v>
      </c>
      <c r="CT15" s="269">
        <v>850</v>
      </c>
      <c r="CU15" s="269">
        <v>889</v>
      </c>
      <c r="CV15" s="269">
        <v>926</v>
      </c>
      <c r="CW15" s="269">
        <v>962</v>
      </c>
      <c r="CX15" s="269">
        <v>999</v>
      </c>
      <c r="CY15" s="269">
        <v>1035</v>
      </c>
      <c r="CZ15" s="269">
        <v>1072</v>
      </c>
      <c r="DA15" s="269">
        <v>1109</v>
      </c>
      <c r="DB15" s="269">
        <v>1145</v>
      </c>
      <c r="DC15" s="269">
        <v>1182</v>
      </c>
      <c r="DD15" s="265">
        <v>1219</v>
      </c>
      <c r="DE15" s="265">
        <v>1256</v>
      </c>
      <c r="DF15" s="265">
        <v>1293</v>
      </c>
      <c r="DG15" s="265">
        <v>1329</v>
      </c>
      <c r="DH15" s="265">
        <v>1365</v>
      </c>
      <c r="DI15" s="265">
        <v>1402</v>
      </c>
      <c r="DJ15" s="265">
        <v>1439</v>
      </c>
      <c r="DK15" s="265">
        <v>1475</v>
      </c>
    </row>
    <row r="16" spans="1:115">
      <c r="A16" s="268">
        <v>13</v>
      </c>
      <c r="B16" s="268">
        <v>1</v>
      </c>
      <c r="C16" s="268">
        <v>2</v>
      </c>
      <c r="D16" s="268">
        <v>3</v>
      </c>
      <c r="E16" s="268">
        <v>4</v>
      </c>
      <c r="F16" s="269">
        <v>5</v>
      </c>
      <c r="G16" s="269">
        <v>6</v>
      </c>
      <c r="H16" s="269">
        <v>6</v>
      </c>
      <c r="I16" s="269">
        <v>7</v>
      </c>
      <c r="J16" s="269">
        <v>8</v>
      </c>
      <c r="K16" s="269">
        <v>9</v>
      </c>
      <c r="L16" s="269">
        <v>10</v>
      </c>
      <c r="M16" s="269">
        <v>10</v>
      </c>
      <c r="N16" s="269">
        <v>11</v>
      </c>
      <c r="O16" s="269">
        <v>12</v>
      </c>
      <c r="P16" s="269">
        <v>13</v>
      </c>
      <c r="Q16" s="269">
        <v>14</v>
      </c>
      <c r="R16" s="269">
        <v>15</v>
      </c>
      <c r="S16" s="269">
        <v>16</v>
      </c>
      <c r="T16" s="269">
        <v>16</v>
      </c>
      <c r="U16" s="269">
        <v>17</v>
      </c>
      <c r="V16" s="269">
        <v>18</v>
      </c>
      <c r="W16" s="269">
        <v>19</v>
      </c>
      <c r="X16" s="269">
        <v>20</v>
      </c>
      <c r="Y16" s="269">
        <v>21</v>
      </c>
      <c r="Z16" s="269">
        <v>22</v>
      </c>
      <c r="AA16" s="269">
        <v>23</v>
      </c>
      <c r="AB16" s="269">
        <v>24</v>
      </c>
      <c r="AC16" s="269">
        <v>25</v>
      </c>
      <c r="AD16" s="269">
        <v>26</v>
      </c>
      <c r="AE16" s="269">
        <v>27</v>
      </c>
      <c r="AF16" s="269">
        <v>27</v>
      </c>
      <c r="AG16" s="269">
        <v>28</v>
      </c>
      <c r="AH16" s="269">
        <v>29</v>
      </c>
      <c r="AI16" s="269">
        <v>30</v>
      </c>
      <c r="AJ16" s="269">
        <v>31</v>
      </c>
      <c r="AK16" s="269">
        <v>31</v>
      </c>
      <c r="AL16" s="269">
        <v>32</v>
      </c>
      <c r="AM16" s="269">
        <v>33</v>
      </c>
      <c r="AN16" s="269">
        <v>34</v>
      </c>
      <c r="AO16" s="269">
        <v>35</v>
      </c>
      <c r="AP16" s="269">
        <v>36</v>
      </c>
      <c r="AQ16" s="269">
        <v>37</v>
      </c>
      <c r="AR16" s="269">
        <v>37</v>
      </c>
      <c r="AS16" s="269">
        <v>38</v>
      </c>
      <c r="AT16" s="269">
        <v>39</v>
      </c>
      <c r="AU16" s="269">
        <v>40</v>
      </c>
      <c r="AV16" s="269">
        <v>41</v>
      </c>
      <c r="AW16" s="269">
        <v>42</v>
      </c>
      <c r="AX16" s="269">
        <v>43</v>
      </c>
      <c r="AY16" s="269">
        <v>44</v>
      </c>
      <c r="AZ16" s="269">
        <v>45</v>
      </c>
      <c r="BA16" s="269">
        <v>46</v>
      </c>
      <c r="BB16" s="269">
        <v>47</v>
      </c>
      <c r="BC16" s="269">
        <v>48</v>
      </c>
      <c r="BD16" s="269">
        <v>48</v>
      </c>
      <c r="BE16" s="269">
        <v>49</v>
      </c>
      <c r="BF16" s="269">
        <v>50</v>
      </c>
      <c r="BG16" s="269">
        <v>51</v>
      </c>
      <c r="BH16" s="269">
        <v>51</v>
      </c>
      <c r="BI16" s="269">
        <v>52</v>
      </c>
      <c r="BJ16" s="269">
        <v>53</v>
      </c>
      <c r="BK16" s="269">
        <v>53</v>
      </c>
      <c r="BL16" s="269">
        <v>54</v>
      </c>
      <c r="BM16" s="269">
        <v>55</v>
      </c>
      <c r="BN16" s="269">
        <v>56</v>
      </c>
      <c r="BO16" s="269">
        <v>57</v>
      </c>
      <c r="BP16" s="269">
        <v>57</v>
      </c>
      <c r="BQ16" s="269">
        <v>58</v>
      </c>
      <c r="BR16" s="269">
        <v>59</v>
      </c>
      <c r="BS16" s="269">
        <v>60</v>
      </c>
      <c r="BT16" s="269">
        <v>70</v>
      </c>
      <c r="BU16" s="269">
        <v>83</v>
      </c>
      <c r="BV16" s="269">
        <v>100</v>
      </c>
      <c r="BW16" s="269">
        <v>117</v>
      </c>
      <c r="BX16" s="269">
        <v>126</v>
      </c>
      <c r="BY16" s="269">
        <v>133</v>
      </c>
      <c r="BZ16" s="269">
        <v>151</v>
      </c>
      <c r="CA16" s="269">
        <v>163</v>
      </c>
      <c r="CB16" s="269">
        <v>203</v>
      </c>
      <c r="CC16" s="269">
        <v>243</v>
      </c>
      <c r="CD16" s="269">
        <v>281</v>
      </c>
      <c r="CE16" s="269">
        <v>320</v>
      </c>
      <c r="CF16" s="269">
        <v>359</v>
      </c>
      <c r="CG16" s="269">
        <v>397</v>
      </c>
      <c r="CH16" s="269">
        <v>435</v>
      </c>
      <c r="CI16" s="269">
        <v>473</v>
      </c>
      <c r="CJ16" s="269">
        <v>509</v>
      </c>
      <c r="CK16" s="269">
        <v>545</v>
      </c>
      <c r="CL16" s="269">
        <v>581</v>
      </c>
      <c r="CM16" s="269">
        <v>616</v>
      </c>
      <c r="CN16" s="269">
        <v>652</v>
      </c>
      <c r="CO16" s="269">
        <v>688</v>
      </c>
      <c r="CP16" s="269">
        <v>722</v>
      </c>
      <c r="CQ16" s="269">
        <v>757</v>
      </c>
      <c r="CR16" s="269">
        <v>797</v>
      </c>
      <c r="CS16" s="269">
        <v>837</v>
      </c>
      <c r="CT16" s="269">
        <v>877</v>
      </c>
      <c r="CU16" s="269">
        <v>917</v>
      </c>
      <c r="CV16" s="269">
        <v>955</v>
      </c>
      <c r="CW16" s="269">
        <v>993</v>
      </c>
      <c r="CX16" s="269">
        <v>1031</v>
      </c>
      <c r="CY16" s="269">
        <v>1068</v>
      </c>
      <c r="CZ16" s="269">
        <v>1106</v>
      </c>
      <c r="DA16" s="269">
        <v>1144</v>
      </c>
      <c r="DB16" s="269">
        <v>1182</v>
      </c>
      <c r="DC16" s="269">
        <v>1220</v>
      </c>
      <c r="DD16" s="265">
        <v>1257</v>
      </c>
      <c r="DE16" s="265">
        <v>1295</v>
      </c>
      <c r="DF16" s="265">
        <v>1333</v>
      </c>
      <c r="DG16" s="265">
        <v>1370</v>
      </c>
      <c r="DH16" s="265">
        <v>1408</v>
      </c>
      <c r="DI16" s="265">
        <v>1446</v>
      </c>
      <c r="DJ16" s="265">
        <v>1484</v>
      </c>
      <c r="DK16" s="265">
        <v>1522</v>
      </c>
    </row>
    <row r="17" spans="1:115">
      <c r="A17" s="268">
        <v>14</v>
      </c>
      <c r="B17" s="268">
        <v>1</v>
      </c>
      <c r="C17" s="268">
        <v>2</v>
      </c>
      <c r="D17" s="268">
        <v>3</v>
      </c>
      <c r="E17" s="268">
        <v>4</v>
      </c>
      <c r="F17" s="269">
        <v>5</v>
      </c>
      <c r="G17" s="269">
        <v>6</v>
      </c>
      <c r="H17" s="269">
        <v>6</v>
      </c>
      <c r="I17" s="269">
        <v>7</v>
      </c>
      <c r="J17" s="269">
        <v>8</v>
      </c>
      <c r="K17" s="269">
        <v>9</v>
      </c>
      <c r="L17" s="269">
        <v>10</v>
      </c>
      <c r="M17" s="269">
        <v>11</v>
      </c>
      <c r="N17" s="269">
        <v>12</v>
      </c>
      <c r="O17" s="269">
        <v>13</v>
      </c>
      <c r="P17" s="269">
        <v>14</v>
      </c>
      <c r="Q17" s="269">
        <v>15</v>
      </c>
      <c r="R17" s="269">
        <v>16</v>
      </c>
      <c r="S17" s="269">
        <v>17</v>
      </c>
      <c r="T17" s="269">
        <v>17</v>
      </c>
      <c r="U17" s="269">
        <v>18</v>
      </c>
      <c r="V17" s="269">
        <v>19</v>
      </c>
      <c r="W17" s="269">
        <v>20</v>
      </c>
      <c r="X17" s="269">
        <v>21</v>
      </c>
      <c r="Y17" s="269">
        <v>22</v>
      </c>
      <c r="Z17" s="269">
        <v>23</v>
      </c>
      <c r="AA17" s="269">
        <v>24</v>
      </c>
      <c r="AB17" s="269">
        <v>25</v>
      </c>
      <c r="AC17" s="269">
        <v>26</v>
      </c>
      <c r="AD17" s="269">
        <v>27</v>
      </c>
      <c r="AE17" s="269">
        <v>28</v>
      </c>
      <c r="AF17" s="269">
        <v>28</v>
      </c>
      <c r="AG17" s="269">
        <v>29</v>
      </c>
      <c r="AH17" s="269">
        <v>30</v>
      </c>
      <c r="AI17" s="269">
        <v>31</v>
      </c>
      <c r="AJ17" s="269">
        <v>32</v>
      </c>
      <c r="AK17" s="269">
        <v>33</v>
      </c>
      <c r="AL17" s="269">
        <v>34</v>
      </c>
      <c r="AM17" s="269">
        <v>35</v>
      </c>
      <c r="AN17" s="269">
        <v>36</v>
      </c>
      <c r="AO17" s="269">
        <v>37</v>
      </c>
      <c r="AP17" s="269">
        <v>38</v>
      </c>
      <c r="AQ17" s="269">
        <v>39</v>
      </c>
      <c r="AR17" s="269">
        <v>39</v>
      </c>
      <c r="AS17" s="269">
        <v>40</v>
      </c>
      <c r="AT17" s="269">
        <v>41</v>
      </c>
      <c r="AU17" s="269">
        <v>42</v>
      </c>
      <c r="AV17" s="269">
        <v>43</v>
      </c>
      <c r="AW17" s="269">
        <v>44</v>
      </c>
      <c r="AX17" s="269">
        <v>45</v>
      </c>
      <c r="AY17" s="269">
        <v>46</v>
      </c>
      <c r="AZ17" s="269">
        <v>47</v>
      </c>
      <c r="BA17" s="269">
        <v>48</v>
      </c>
      <c r="BB17" s="269">
        <v>49</v>
      </c>
      <c r="BC17" s="269">
        <v>50</v>
      </c>
      <c r="BD17" s="269">
        <v>50</v>
      </c>
      <c r="BE17" s="269">
        <v>51</v>
      </c>
      <c r="BF17" s="269">
        <v>52</v>
      </c>
      <c r="BG17" s="269">
        <v>53</v>
      </c>
      <c r="BH17" s="269">
        <v>54</v>
      </c>
      <c r="BI17" s="269">
        <v>55</v>
      </c>
      <c r="BJ17" s="269">
        <v>56</v>
      </c>
      <c r="BK17" s="269">
        <v>56</v>
      </c>
      <c r="BL17" s="269">
        <v>57</v>
      </c>
      <c r="BM17" s="269">
        <v>58</v>
      </c>
      <c r="BN17" s="269">
        <v>59</v>
      </c>
      <c r="BO17" s="269">
        <v>60</v>
      </c>
      <c r="BP17" s="269">
        <v>60</v>
      </c>
      <c r="BQ17" s="269">
        <v>61</v>
      </c>
      <c r="BR17" s="269">
        <v>62</v>
      </c>
      <c r="BS17" s="269">
        <v>63</v>
      </c>
      <c r="BT17" s="269">
        <v>73</v>
      </c>
      <c r="BU17" s="269">
        <v>86</v>
      </c>
      <c r="BV17" s="269">
        <v>104</v>
      </c>
      <c r="BW17" s="269">
        <v>122</v>
      </c>
      <c r="BX17" s="269">
        <v>131</v>
      </c>
      <c r="BY17" s="269">
        <v>139</v>
      </c>
      <c r="BZ17" s="269">
        <v>157</v>
      </c>
      <c r="CA17" s="269">
        <v>169</v>
      </c>
      <c r="CB17" s="269">
        <v>211</v>
      </c>
      <c r="CC17" s="269">
        <v>252</v>
      </c>
      <c r="CD17" s="269">
        <v>292</v>
      </c>
      <c r="CE17" s="269">
        <v>332</v>
      </c>
      <c r="CF17" s="269">
        <v>372</v>
      </c>
      <c r="CG17" s="269">
        <v>411</v>
      </c>
      <c r="CH17" s="269">
        <v>450</v>
      </c>
      <c r="CI17" s="269">
        <v>489</v>
      </c>
      <c r="CJ17" s="269">
        <v>526</v>
      </c>
      <c r="CK17" s="269">
        <v>563</v>
      </c>
      <c r="CL17" s="269">
        <v>600</v>
      </c>
      <c r="CM17" s="269">
        <v>636</v>
      </c>
      <c r="CN17" s="269">
        <v>673</v>
      </c>
      <c r="CO17" s="269">
        <v>709</v>
      </c>
      <c r="CP17" s="269">
        <v>744</v>
      </c>
      <c r="CQ17" s="269">
        <v>779</v>
      </c>
      <c r="CR17" s="269">
        <v>821</v>
      </c>
      <c r="CS17" s="269">
        <v>863</v>
      </c>
      <c r="CT17" s="269">
        <v>904</v>
      </c>
      <c r="CU17" s="269">
        <v>946</v>
      </c>
      <c r="CV17" s="269">
        <v>985</v>
      </c>
      <c r="CW17" s="269">
        <v>1024</v>
      </c>
      <c r="CX17" s="269">
        <v>1063</v>
      </c>
      <c r="CY17" s="269">
        <v>1101</v>
      </c>
      <c r="CZ17" s="269">
        <v>1140</v>
      </c>
      <c r="DA17" s="269">
        <v>1179</v>
      </c>
      <c r="DB17" s="269">
        <v>1218</v>
      </c>
      <c r="DC17" s="269">
        <v>1257</v>
      </c>
      <c r="DD17" s="265">
        <v>1296</v>
      </c>
      <c r="DE17" s="265">
        <v>1335</v>
      </c>
      <c r="DF17" s="265">
        <v>1374</v>
      </c>
      <c r="DG17" s="265">
        <v>1412</v>
      </c>
      <c r="DH17" s="265">
        <v>1451</v>
      </c>
      <c r="DI17" s="265">
        <v>1490</v>
      </c>
      <c r="DJ17" s="265">
        <v>1529</v>
      </c>
      <c r="DK17" s="265">
        <v>1568</v>
      </c>
    </row>
    <row r="18" spans="1:115">
      <c r="A18" s="268">
        <v>15</v>
      </c>
      <c r="B18" s="268">
        <v>1</v>
      </c>
      <c r="C18" s="268">
        <v>2</v>
      </c>
      <c r="D18" s="268">
        <v>3</v>
      </c>
      <c r="E18" s="268">
        <v>4</v>
      </c>
      <c r="F18" s="269">
        <v>5</v>
      </c>
      <c r="G18" s="269">
        <v>6</v>
      </c>
      <c r="H18" s="269">
        <v>6</v>
      </c>
      <c r="I18" s="269">
        <v>7</v>
      </c>
      <c r="J18" s="269">
        <v>8</v>
      </c>
      <c r="K18" s="269">
        <v>9</v>
      </c>
      <c r="L18" s="269">
        <v>10</v>
      </c>
      <c r="M18" s="269">
        <v>11</v>
      </c>
      <c r="N18" s="269">
        <v>12</v>
      </c>
      <c r="O18" s="269">
        <v>13</v>
      </c>
      <c r="P18" s="269">
        <v>15</v>
      </c>
      <c r="Q18" s="269">
        <v>16</v>
      </c>
      <c r="R18" s="269">
        <v>17</v>
      </c>
      <c r="S18" s="269">
        <v>18</v>
      </c>
      <c r="T18" s="269">
        <v>18</v>
      </c>
      <c r="U18" s="269">
        <v>19</v>
      </c>
      <c r="V18" s="269">
        <v>20</v>
      </c>
      <c r="W18" s="269">
        <v>21</v>
      </c>
      <c r="X18" s="269">
        <v>22</v>
      </c>
      <c r="Y18" s="269">
        <v>23</v>
      </c>
      <c r="Z18" s="269">
        <v>24</v>
      </c>
      <c r="AA18" s="269">
        <v>25</v>
      </c>
      <c r="AB18" s="269">
        <v>26</v>
      </c>
      <c r="AC18" s="269">
        <v>27</v>
      </c>
      <c r="AD18" s="269">
        <v>28</v>
      </c>
      <c r="AE18" s="269">
        <v>29</v>
      </c>
      <c r="AF18" s="269">
        <v>29</v>
      </c>
      <c r="AG18" s="269">
        <v>30</v>
      </c>
      <c r="AH18" s="269">
        <v>31</v>
      </c>
      <c r="AI18" s="269">
        <v>32</v>
      </c>
      <c r="AJ18" s="269">
        <v>33</v>
      </c>
      <c r="AK18" s="269">
        <v>34</v>
      </c>
      <c r="AL18" s="269">
        <v>35</v>
      </c>
      <c r="AM18" s="269">
        <v>36</v>
      </c>
      <c r="AN18" s="269">
        <v>37</v>
      </c>
      <c r="AO18" s="269">
        <v>38</v>
      </c>
      <c r="AP18" s="269">
        <v>39</v>
      </c>
      <c r="AQ18" s="269">
        <v>40</v>
      </c>
      <c r="AR18" s="269">
        <v>41</v>
      </c>
      <c r="AS18" s="269">
        <v>42</v>
      </c>
      <c r="AT18" s="269">
        <v>43</v>
      </c>
      <c r="AU18" s="269">
        <v>44</v>
      </c>
      <c r="AV18" s="269">
        <v>45</v>
      </c>
      <c r="AW18" s="269">
        <v>46</v>
      </c>
      <c r="AX18" s="269">
        <v>47</v>
      </c>
      <c r="AY18" s="269">
        <v>48</v>
      </c>
      <c r="AZ18" s="269">
        <v>49</v>
      </c>
      <c r="BA18" s="269">
        <v>50</v>
      </c>
      <c r="BB18" s="269">
        <v>51</v>
      </c>
      <c r="BC18" s="269">
        <v>52</v>
      </c>
      <c r="BD18" s="269">
        <v>52</v>
      </c>
      <c r="BE18" s="269">
        <v>53</v>
      </c>
      <c r="BF18" s="269">
        <v>54</v>
      </c>
      <c r="BG18" s="269">
        <v>55</v>
      </c>
      <c r="BH18" s="269">
        <v>56</v>
      </c>
      <c r="BI18" s="269">
        <v>57</v>
      </c>
      <c r="BJ18" s="269">
        <v>58</v>
      </c>
      <c r="BK18" s="269">
        <v>58</v>
      </c>
      <c r="BL18" s="269">
        <v>59</v>
      </c>
      <c r="BM18" s="269">
        <v>60</v>
      </c>
      <c r="BN18" s="269">
        <v>61</v>
      </c>
      <c r="BO18" s="269">
        <v>62</v>
      </c>
      <c r="BP18" s="269">
        <v>62</v>
      </c>
      <c r="BQ18" s="269">
        <v>63</v>
      </c>
      <c r="BR18" s="269">
        <v>65</v>
      </c>
      <c r="BS18" s="269">
        <v>66</v>
      </c>
      <c r="BT18" s="269">
        <v>76</v>
      </c>
      <c r="BU18" s="269">
        <v>89</v>
      </c>
      <c r="BV18" s="269">
        <v>108</v>
      </c>
      <c r="BW18" s="269">
        <v>126</v>
      </c>
      <c r="BX18" s="269">
        <v>136</v>
      </c>
      <c r="BY18" s="269">
        <v>144</v>
      </c>
      <c r="BZ18" s="269">
        <v>163</v>
      </c>
      <c r="CA18" s="269">
        <v>175</v>
      </c>
      <c r="CB18" s="269">
        <v>218</v>
      </c>
      <c r="CC18" s="269">
        <v>261</v>
      </c>
      <c r="CD18" s="269">
        <v>302</v>
      </c>
      <c r="CE18" s="269">
        <v>344</v>
      </c>
      <c r="CF18" s="269">
        <v>385</v>
      </c>
      <c r="CG18" s="269">
        <v>425</v>
      </c>
      <c r="CH18" s="269">
        <v>465</v>
      </c>
      <c r="CI18" s="269">
        <v>505</v>
      </c>
      <c r="CJ18" s="269">
        <v>544</v>
      </c>
      <c r="CK18" s="269">
        <v>582</v>
      </c>
      <c r="CL18" s="269">
        <v>621</v>
      </c>
      <c r="CM18" s="269">
        <v>658</v>
      </c>
      <c r="CN18" s="269">
        <v>696</v>
      </c>
      <c r="CO18" s="269">
        <v>733</v>
      </c>
      <c r="CP18" s="269">
        <v>769</v>
      </c>
      <c r="CQ18" s="269">
        <v>805</v>
      </c>
      <c r="CR18" s="269">
        <v>849</v>
      </c>
      <c r="CS18" s="269">
        <v>892</v>
      </c>
      <c r="CT18" s="269">
        <v>935</v>
      </c>
      <c r="CU18" s="269">
        <v>978</v>
      </c>
      <c r="CV18" s="269">
        <v>1018</v>
      </c>
      <c r="CW18" s="269">
        <v>1059</v>
      </c>
      <c r="CX18" s="269">
        <v>1099</v>
      </c>
      <c r="CY18" s="269">
        <v>1138</v>
      </c>
      <c r="CZ18" s="269">
        <v>1178</v>
      </c>
      <c r="DA18" s="269">
        <v>1219</v>
      </c>
      <c r="DB18" s="269">
        <v>1259</v>
      </c>
      <c r="DC18" s="269">
        <v>1299</v>
      </c>
      <c r="DD18" s="265">
        <v>1340</v>
      </c>
      <c r="DE18" s="265">
        <v>1380</v>
      </c>
      <c r="DF18" s="265">
        <v>1420</v>
      </c>
      <c r="DG18" s="265">
        <v>1459</v>
      </c>
      <c r="DH18" s="265">
        <v>1500</v>
      </c>
      <c r="DI18" s="265">
        <v>1540</v>
      </c>
      <c r="DJ18" s="265">
        <v>1580</v>
      </c>
      <c r="DK18" s="265">
        <v>1621</v>
      </c>
    </row>
    <row r="19" spans="1:115">
      <c r="A19" s="268">
        <v>16</v>
      </c>
      <c r="B19" s="268">
        <v>1</v>
      </c>
      <c r="C19" s="268">
        <v>2</v>
      </c>
      <c r="D19" s="268">
        <v>3</v>
      </c>
      <c r="E19" s="268">
        <v>4</v>
      </c>
      <c r="F19" s="269">
        <v>5</v>
      </c>
      <c r="G19" s="269">
        <v>6</v>
      </c>
      <c r="H19" s="269">
        <v>7</v>
      </c>
      <c r="I19" s="269">
        <v>8</v>
      </c>
      <c r="J19" s="269">
        <v>9</v>
      </c>
      <c r="K19" s="269">
        <v>10</v>
      </c>
      <c r="L19" s="269">
        <v>11</v>
      </c>
      <c r="M19" s="269">
        <v>12</v>
      </c>
      <c r="N19" s="269">
        <v>13</v>
      </c>
      <c r="O19" s="269">
        <v>14</v>
      </c>
      <c r="P19" s="269">
        <v>15</v>
      </c>
      <c r="Q19" s="269">
        <v>16</v>
      </c>
      <c r="R19" s="269">
        <v>17</v>
      </c>
      <c r="S19" s="269">
        <v>18</v>
      </c>
      <c r="T19" s="269">
        <v>18</v>
      </c>
      <c r="U19" s="269">
        <v>19</v>
      </c>
      <c r="V19" s="269">
        <v>21</v>
      </c>
      <c r="W19" s="269">
        <v>22</v>
      </c>
      <c r="X19" s="269">
        <v>23</v>
      </c>
      <c r="Y19" s="269">
        <v>24</v>
      </c>
      <c r="Z19" s="269">
        <v>25</v>
      </c>
      <c r="AA19" s="269">
        <v>26</v>
      </c>
      <c r="AB19" s="269">
        <v>27</v>
      </c>
      <c r="AC19" s="269">
        <v>28</v>
      </c>
      <c r="AD19" s="269">
        <v>29</v>
      </c>
      <c r="AE19" s="269">
        <v>30</v>
      </c>
      <c r="AF19" s="269">
        <v>30</v>
      </c>
      <c r="AG19" s="269">
        <v>31</v>
      </c>
      <c r="AH19" s="269">
        <v>33</v>
      </c>
      <c r="AI19" s="269">
        <v>34</v>
      </c>
      <c r="AJ19" s="269">
        <v>35</v>
      </c>
      <c r="AK19" s="269">
        <v>36</v>
      </c>
      <c r="AL19" s="269">
        <v>37</v>
      </c>
      <c r="AM19" s="269">
        <v>38</v>
      </c>
      <c r="AN19" s="269">
        <v>39</v>
      </c>
      <c r="AO19" s="269">
        <v>40</v>
      </c>
      <c r="AP19" s="269">
        <v>41</v>
      </c>
      <c r="AQ19" s="269">
        <v>42</v>
      </c>
      <c r="AR19" s="269">
        <v>42</v>
      </c>
      <c r="AS19" s="269">
        <v>43</v>
      </c>
      <c r="AT19" s="269">
        <v>44</v>
      </c>
      <c r="AU19" s="269">
        <v>45</v>
      </c>
      <c r="AV19" s="269">
        <v>46</v>
      </c>
      <c r="AW19" s="269">
        <v>47</v>
      </c>
      <c r="AX19" s="269">
        <v>48</v>
      </c>
      <c r="AY19" s="269">
        <v>49</v>
      </c>
      <c r="AZ19" s="269">
        <v>51</v>
      </c>
      <c r="BA19" s="269">
        <v>52</v>
      </c>
      <c r="BB19" s="269">
        <v>53</v>
      </c>
      <c r="BC19" s="269">
        <v>54</v>
      </c>
      <c r="BD19" s="269">
        <v>54</v>
      </c>
      <c r="BE19" s="269">
        <v>55</v>
      </c>
      <c r="BF19" s="269">
        <v>56</v>
      </c>
      <c r="BG19" s="269">
        <v>57</v>
      </c>
      <c r="BH19" s="269">
        <v>58</v>
      </c>
      <c r="BI19" s="269">
        <v>59</v>
      </c>
      <c r="BJ19" s="269">
        <v>60</v>
      </c>
      <c r="BK19" s="269">
        <v>61</v>
      </c>
      <c r="BL19" s="269">
        <v>61</v>
      </c>
      <c r="BM19" s="269">
        <v>63</v>
      </c>
      <c r="BN19" s="269">
        <v>64</v>
      </c>
      <c r="BO19" s="269">
        <v>65</v>
      </c>
      <c r="BP19" s="269">
        <v>65</v>
      </c>
      <c r="BQ19" s="269">
        <v>66</v>
      </c>
      <c r="BR19" s="269">
        <v>67</v>
      </c>
      <c r="BS19" s="269">
        <v>68</v>
      </c>
      <c r="BT19" s="269">
        <v>79</v>
      </c>
      <c r="BU19" s="269">
        <v>93</v>
      </c>
      <c r="BV19" s="269">
        <v>112</v>
      </c>
      <c r="BW19" s="269">
        <v>131</v>
      </c>
      <c r="BX19" s="269">
        <v>140</v>
      </c>
      <c r="BY19" s="269">
        <v>149</v>
      </c>
      <c r="BZ19" s="269">
        <v>168</v>
      </c>
      <c r="CA19" s="269">
        <v>181</v>
      </c>
      <c r="CB19" s="269">
        <v>226</v>
      </c>
      <c r="CC19" s="269">
        <v>270</v>
      </c>
      <c r="CD19" s="269">
        <v>313</v>
      </c>
      <c r="CE19" s="269">
        <v>355</v>
      </c>
      <c r="CF19" s="269">
        <v>397</v>
      </c>
      <c r="CG19" s="269">
        <v>439</v>
      </c>
      <c r="CH19" s="269">
        <v>481</v>
      </c>
      <c r="CI19" s="269">
        <v>522</v>
      </c>
      <c r="CJ19" s="269">
        <v>562</v>
      </c>
      <c r="CK19" s="269">
        <v>602</v>
      </c>
      <c r="CL19" s="269">
        <v>641</v>
      </c>
      <c r="CM19" s="269">
        <v>680</v>
      </c>
      <c r="CN19" s="269">
        <v>719</v>
      </c>
      <c r="CO19" s="269">
        <v>757</v>
      </c>
      <c r="CP19" s="269">
        <v>794</v>
      </c>
      <c r="CQ19" s="269">
        <v>832</v>
      </c>
      <c r="CR19" s="269">
        <v>876</v>
      </c>
      <c r="CS19" s="269">
        <v>921</v>
      </c>
      <c r="CT19" s="269">
        <v>965</v>
      </c>
      <c r="CU19" s="269">
        <v>1010</v>
      </c>
      <c r="CV19" s="269">
        <v>1052</v>
      </c>
      <c r="CW19" s="269">
        <v>1093</v>
      </c>
      <c r="CX19" s="269">
        <v>1135</v>
      </c>
      <c r="CY19" s="269">
        <v>1175</v>
      </c>
      <c r="CZ19" s="269">
        <v>1217</v>
      </c>
      <c r="DA19" s="269">
        <v>1258</v>
      </c>
      <c r="DB19" s="269">
        <v>1300</v>
      </c>
      <c r="DC19" s="269">
        <v>1342</v>
      </c>
      <c r="DD19" s="265">
        <v>1383</v>
      </c>
      <c r="DE19" s="265">
        <v>1425</v>
      </c>
      <c r="DF19" s="265">
        <v>1466</v>
      </c>
      <c r="DG19" s="265">
        <v>1507</v>
      </c>
      <c r="DH19" s="265">
        <v>1548</v>
      </c>
      <c r="DI19" s="265">
        <v>1590</v>
      </c>
      <c r="DJ19" s="265">
        <v>1632</v>
      </c>
      <c r="DK19" s="265">
        <v>1673</v>
      </c>
    </row>
    <row r="20" spans="1:115">
      <c r="A20" s="268">
        <v>17</v>
      </c>
      <c r="B20" s="268">
        <v>1</v>
      </c>
      <c r="C20" s="268">
        <v>2</v>
      </c>
      <c r="D20" s="268">
        <v>3</v>
      </c>
      <c r="E20" s="268">
        <v>4</v>
      </c>
      <c r="F20" s="269">
        <v>5</v>
      </c>
      <c r="G20" s="269">
        <v>6</v>
      </c>
      <c r="H20" s="269">
        <v>7</v>
      </c>
      <c r="I20" s="269">
        <v>8</v>
      </c>
      <c r="J20" s="269">
        <v>9</v>
      </c>
      <c r="K20" s="269">
        <v>10</v>
      </c>
      <c r="L20" s="269">
        <v>11</v>
      </c>
      <c r="M20" s="269">
        <v>12</v>
      </c>
      <c r="N20" s="269">
        <v>13</v>
      </c>
      <c r="O20" s="269">
        <v>14</v>
      </c>
      <c r="P20" s="269">
        <v>16</v>
      </c>
      <c r="Q20" s="269">
        <v>17</v>
      </c>
      <c r="R20" s="269">
        <v>18</v>
      </c>
      <c r="S20" s="269">
        <v>19</v>
      </c>
      <c r="T20" s="269">
        <v>19</v>
      </c>
      <c r="U20" s="269">
        <v>20</v>
      </c>
      <c r="V20" s="269">
        <v>22</v>
      </c>
      <c r="W20" s="269">
        <v>23</v>
      </c>
      <c r="X20" s="269">
        <v>24</v>
      </c>
      <c r="Y20" s="269">
        <v>25</v>
      </c>
      <c r="Z20" s="269">
        <v>26</v>
      </c>
      <c r="AA20" s="269">
        <v>27</v>
      </c>
      <c r="AB20" s="269">
        <v>28</v>
      </c>
      <c r="AC20" s="269">
        <v>29</v>
      </c>
      <c r="AD20" s="269">
        <v>30</v>
      </c>
      <c r="AE20" s="269">
        <v>31</v>
      </c>
      <c r="AF20" s="269">
        <v>31</v>
      </c>
      <c r="AG20" s="269">
        <v>32</v>
      </c>
      <c r="AH20" s="269">
        <v>34</v>
      </c>
      <c r="AI20" s="269">
        <v>35</v>
      </c>
      <c r="AJ20" s="269">
        <v>36</v>
      </c>
      <c r="AK20" s="269">
        <v>37</v>
      </c>
      <c r="AL20" s="269">
        <v>38</v>
      </c>
      <c r="AM20" s="269">
        <v>39</v>
      </c>
      <c r="AN20" s="269">
        <v>40</v>
      </c>
      <c r="AO20" s="269">
        <v>41</v>
      </c>
      <c r="AP20" s="269">
        <v>42</v>
      </c>
      <c r="AQ20" s="269">
        <v>43</v>
      </c>
      <c r="AR20" s="269">
        <v>44</v>
      </c>
      <c r="AS20" s="269">
        <v>45</v>
      </c>
      <c r="AT20" s="269">
        <v>46</v>
      </c>
      <c r="AU20" s="269">
        <v>47</v>
      </c>
      <c r="AV20" s="269">
        <v>48</v>
      </c>
      <c r="AW20" s="269">
        <v>49</v>
      </c>
      <c r="AX20" s="269">
        <v>50</v>
      </c>
      <c r="AY20" s="269">
        <v>51</v>
      </c>
      <c r="AZ20" s="269">
        <v>53</v>
      </c>
      <c r="BA20" s="269">
        <v>54</v>
      </c>
      <c r="BB20" s="269">
        <v>55</v>
      </c>
      <c r="BC20" s="269">
        <v>56</v>
      </c>
      <c r="BD20" s="269">
        <v>56</v>
      </c>
      <c r="BE20" s="269">
        <v>57</v>
      </c>
      <c r="BF20" s="269">
        <v>58</v>
      </c>
      <c r="BG20" s="269">
        <v>59</v>
      </c>
      <c r="BH20" s="269">
        <v>60</v>
      </c>
      <c r="BI20" s="269">
        <v>61</v>
      </c>
      <c r="BJ20" s="269">
        <v>62</v>
      </c>
      <c r="BK20" s="269">
        <v>63</v>
      </c>
      <c r="BL20" s="269">
        <v>63</v>
      </c>
      <c r="BM20" s="269">
        <v>65</v>
      </c>
      <c r="BN20" s="269">
        <v>66</v>
      </c>
      <c r="BO20" s="269">
        <v>67</v>
      </c>
      <c r="BP20" s="269">
        <v>67</v>
      </c>
      <c r="BQ20" s="269">
        <v>68</v>
      </c>
      <c r="BR20" s="269">
        <v>70</v>
      </c>
      <c r="BS20" s="269">
        <v>71</v>
      </c>
      <c r="BT20" s="269">
        <v>82</v>
      </c>
      <c r="BU20" s="269">
        <v>96</v>
      </c>
      <c r="BV20" s="269">
        <v>116</v>
      </c>
      <c r="BW20" s="269">
        <v>135</v>
      </c>
      <c r="BX20" s="269">
        <v>145</v>
      </c>
      <c r="BY20" s="269">
        <v>154</v>
      </c>
      <c r="BZ20" s="269">
        <v>174</v>
      </c>
      <c r="CA20" s="269">
        <v>187</v>
      </c>
      <c r="CB20" s="269">
        <v>233</v>
      </c>
      <c r="CC20" s="269">
        <v>279</v>
      </c>
      <c r="CD20" s="269">
        <v>323</v>
      </c>
      <c r="CE20" s="269">
        <v>367</v>
      </c>
      <c r="CF20" s="269">
        <v>410</v>
      </c>
      <c r="CG20" s="269">
        <v>453</v>
      </c>
      <c r="CH20" s="269">
        <v>496</v>
      </c>
      <c r="CI20" s="269">
        <v>538</v>
      </c>
      <c r="CJ20" s="269">
        <v>580</v>
      </c>
      <c r="CK20" s="269">
        <v>621</v>
      </c>
      <c r="CL20" s="269">
        <v>662</v>
      </c>
      <c r="CM20" s="269">
        <v>702</v>
      </c>
      <c r="CN20" s="269">
        <v>742</v>
      </c>
      <c r="CO20" s="269">
        <v>781</v>
      </c>
      <c r="CP20" s="269">
        <v>819</v>
      </c>
      <c r="CQ20" s="269">
        <v>858</v>
      </c>
      <c r="CR20" s="269">
        <v>904</v>
      </c>
      <c r="CS20" s="269">
        <v>950</v>
      </c>
      <c r="CT20" s="269">
        <v>996</v>
      </c>
      <c r="CU20" s="269">
        <v>1042</v>
      </c>
      <c r="CV20" s="269">
        <v>1085</v>
      </c>
      <c r="CW20" s="269">
        <v>1128</v>
      </c>
      <c r="CX20" s="269">
        <v>1171</v>
      </c>
      <c r="CY20" s="269">
        <v>1212</v>
      </c>
      <c r="CZ20" s="269">
        <v>1255</v>
      </c>
      <c r="DA20" s="269">
        <v>1298</v>
      </c>
      <c r="DB20" s="269">
        <v>1341</v>
      </c>
      <c r="DC20" s="269">
        <v>1384</v>
      </c>
      <c r="DD20" s="265">
        <v>1427</v>
      </c>
      <c r="DE20" s="265">
        <v>1470</v>
      </c>
      <c r="DF20" s="265">
        <v>1512</v>
      </c>
      <c r="DG20" s="265">
        <v>1554</v>
      </c>
      <c r="DH20" s="265">
        <v>1597</v>
      </c>
      <c r="DI20" s="265">
        <v>1640</v>
      </c>
      <c r="DJ20" s="265">
        <v>1683</v>
      </c>
      <c r="DK20" s="265">
        <v>1726</v>
      </c>
    </row>
    <row r="21" spans="1:115">
      <c r="A21" s="268">
        <v>18</v>
      </c>
      <c r="B21" s="268">
        <v>1</v>
      </c>
      <c r="C21" s="268">
        <v>2</v>
      </c>
      <c r="D21" s="268">
        <v>4</v>
      </c>
      <c r="E21" s="268">
        <v>5</v>
      </c>
      <c r="F21" s="269">
        <v>6</v>
      </c>
      <c r="G21" s="269">
        <v>7</v>
      </c>
      <c r="H21" s="269">
        <v>7</v>
      </c>
      <c r="I21" s="269">
        <v>8</v>
      </c>
      <c r="J21" s="269">
        <v>10</v>
      </c>
      <c r="K21" s="269">
        <v>11</v>
      </c>
      <c r="L21" s="269">
        <v>12</v>
      </c>
      <c r="M21" s="269">
        <v>13</v>
      </c>
      <c r="N21" s="269">
        <v>14</v>
      </c>
      <c r="O21" s="269">
        <v>15</v>
      </c>
      <c r="P21" s="269">
        <v>16</v>
      </c>
      <c r="Q21" s="269">
        <v>17</v>
      </c>
      <c r="R21" s="269">
        <v>18</v>
      </c>
      <c r="S21" s="269">
        <v>19</v>
      </c>
      <c r="T21" s="269">
        <v>20</v>
      </c>
      <c r="U21" s="269">
        <v>21</v>
      </c>
      <c r="V21" s="269">
        <v>22</v>
      </c>
      <c r="W21" s="269">
        <v>23</v>
      </c>
      <c r="X21" s="269">
        <v>24</v>
      </c>
      <c r="Y21" s="269">
        <v>25</v>
      </c>
      <c r="Z21" s="269">
        <v>26</v>
      </c>
      <c r="AA21" s="269">
        <v>27</v>
      </c>
      <c r="AB21" s="269">
        <v>29</v>
      </c>
      <c r="AC21" s="269">
        <v>30</v>
      </c>
      <c r="AD21" s="269">
        <v>31</v>
      </c>
      <c r="AE21" s="269">
        <v>32</v>
      </c>
      <c r="AF21" s="269">
        <v>33</v>
      </c>
      <c r="AG21" s="269">
        <v>34</v>
      </c>
      <c r="AH21" s="269">
        <v>35</v>
      </c>
      <c r="AI21" s="269">
        <v>36</v>
      </c>
      <c r="AJ21" s="269">
        <v>37</v>
      </c>
      <c r="AK21" s="269">
        <v>38</v>
      </c>
      <c r="AL21" s="269">
        <v>39</v>
      </c>
      <c r="AM21" s="269">
        <v>40</v>
      </c>
      <c r="AN21" s="269">
        <v>42</v>
      </c>
      <c r="AO21" s="269">
        <v>43</v>
      </c>
      <c r="AP21" s="269">
        <v>44</v>
      </c>
      <c r="AQ21" s="269">
        <v>45</v>
      </c>
      <c r="AR21" s="269">
        <v>45</v>
      </c>
      <c r="AS21" s="269">
        <v>46</v>
      </c>
      <c r="AT21" s="269">
        <v>48</v>
      </c>
      <c r="AU21" s="269">
        <v>49</v>
      </c>
      <c r="AV21" s="269">
        <v>50</v>
      </c>
      <c r="AW21" s="269">
        <v>51</v>
      </c>
      <c r="AX21" s="269">
        <v>52</v>
      </c>
      <c r="AY21" s="269">
        <v>53</v>
      </c>
      <c r="AZ21" s="269">
        <v>54</v>
      </c>
      <c r="BA21" s="269">
        <v>55</v>
      </c>
      <c r="BB21" s="269">
        <v>56</v>
      </c>
      <c r="BC21" s="269">
        <v>57</v>
      </c>
      <c r="BD21" s="269">
        <v>58</v>
      </c>
      <c r="BE21" s="269">
        <v>59</v>
      </c>
      <c r="BF21" s="269">
        <v>61</v>
      </c>
      <c r="BG21" s="269">
        <v>62</v>
      </c>
      <c r="BH21" s="269">
        <v>63</v>
      </c>
      <c r="BI21" s="269">
        <v>64</v>
      </c>
      <c r="BJ21" s="269">
        <v>65</v>
      </c>
      <c r="BK21" s="269">
        <v>65</v>
      </c>
      <c r="BL21" s="269">
        <v>66</v>
      </c>
      <c r="BM21" s="269">
        <v>67</v>
      </c>
      <c r="BN21" s="269">
        <v>68</v>
      </c>
      <c r="BO21" s="269">
        <v>69</v>
      </c>
      <c r="BP21" s="269">
        <v>70</v>
      </c>
      <c r="BQ21" s="269">
        <v>71</v>
      </c>
      <c r="BR21" s="269">
        <v>72</v>
      </c>
      <c r="BS21" s="269">
        <v>73</v>
      </c>
      <c r="BT21" s="269">
        <v>85</v>
      </c>
      <c r="BU21" s="269">
        <v>100</v>
      </c>
      <c r="BV21" s="269">
        <v>120</v>
      </c>
      <c r="BW21" s="269">
        <v>139</v>
      </c>
      <c r="BX21" s="269">
        <v>150</v>
      </c>
      <c r="BY21" s="269">
        <v>160</v>
      </c>
      <c r="BZ21" s="269">
        <v>179</v>
      </c>
      <c r="CA21" s="269">
        <v>194</v>
      </c>
      <c r="CB21" s="269">
        <v>241</v>
      </c>
      <c r="CC21" s="269">
        <v>287</v>
      </c>
      <c r="CD21" s="269">
        <v>333</v>
      </c>
      <c r="CE21" s="269">
        <v>378</v>
      </c>
      <c r="CF21" s="269">
        <v>423</v>
      </c>
      <c r="CG21" s="269">
        <v>467</v>
      </c>
      <c r="CH21" s="269">
        <v>511</v>
      </c>
      <c r="CI21" s="269">
        <v>555</v>
      </c>
      <c r="CJ21" s="269">
        <v>597</v>
      </c>
      <c r="CK21" s="269">
        <v>640</v>
      </c>
      <c r="CL21" s="269">
        <v>682</v>
      </c>
      <c r="CM21" s="269">
        <v>723</v>
      </c>
      <c r="CN21" s="269">
        <v>764</v>
      </c>
      <c r="CO21" s="269">
        <v>805</v>
      </c>
      <c r="CP21" s="269">
        <v>845</v>
      </c>
      <c r="CQ21" s="269">
        <v>884</v>
      </c>
      <c r="CR21" s="269">
        <v>932</v>
      </c>
      <c r="CS21" s="269">
        <v>980</v>
      </c>
      <c r="CT21" s="269">
        <v>1026</v>
      </c>
      <c r="CU21" s="269">
        <v>1074</v>
      </c>
      <c r="CV21" s="269">
        <v>1118</v>
      </c>
      <c r="CW21" s="269">
        <v>1162</v>
      </c>
      <c r="CX21" s="269">
        <v>1206</v>
      </c>
      <c r="CY21" s="269">
        <v>1250</v>
      </c>
      <c r="CZ21" s="269">
        <v>1294</v>
      </c>
      <c r="DA21" s="269">
        <v>1338</v>
      </c>
      <c r="DB21" s="269">
        <v>1382</v>
      </c>
      <c r="DC21" s="269">
        <v>1426</v>
      </c>
      <c r="DD21" s="265">
        <v>1470</v>
      </c>
      <c r="DE21" s="265">
        <v>1514</v>
      </c>
      <c r="DF21" s="265">
        <v>1559</v>
      </c>
      <c r="DG21" s="265">
        <v>1602</v>
      </c>
      <c r="DH21" s="265">
        <v>1646</v>
      </c>
      <c r="DI21" s="265">
        <v>1690</v>
      </c>
      <c r="DJ21" s="265">
        <v>1734</v>
      </c>
      <c r="DK21" s="265">
        <v>1778</v>
      </c>
    </row>
    <row r="22" spans="1:115">
      <c r="A22" s="268">
        <v>19</v>
      </c>
      <c r="B22" s="268">
        <v>1</v>
      </c>
      <c r="C22" s="268">
        <v>2</v>
      </c>
      <c r="D22" s="268">
        <v>4</v>
      </c>
      <c r="E22" s="268">
        <v>5</v>
      </c>
      <c r="F22" s="269">
        <v>6</v>
      </c>
      <c r="G22" s="269">
        <v>7</v>
      </c>
      <c r="H22" s="269">
        <v>7</v>
      </c>
      <c r="I22" s="269">
        <v>8</v>
      </c>
      <c r="J22" s="269">
        <v>10</v>
      </c>
      <c r="K22" s="269">
        <v>11</v>
      </c>
      <c r="L22" s="269">
        <v>12</v>
      </c>
      <c r="M22" s="269">
        <v>13</v>
      </c>
      <c r="N22" s="269">
        <v>14</v>
      </c>
      <c r="O22" s="269">
        <v>15</v>
      </c>
      <c r="P22" s="269">
        <v>17</v>
      </c>
      <c r="Q22" s="269">
        <v>18</v>
      </c>
      <c r="R22" s="269">
        <v>19</v>
      </c>
      <c r="S22" s="269">
        <v>20</v>
      </c>
      <c r="T22" s="269">
        <v>21</v>
      </c>
      <c r="U22" s="269">
        <v>22</v>
      </c>
      <c r="V22" s="269">
        <v>23</v>
      </c>
      <c r="W22" s="269">
        <v>24</v>
      </c>
      <c r="X22" s="269">
        <v>25</v>
      </c>
      <c r="Y22" s="269">
        <v>26</v>
      </c>
      <c r="Z22" s="269">
        <v>27</v>
      </c>
      <c r="AA22" s="269">
        <v>28</v>
      </c>
      <c r="AB22" s="269">
        <v>30</v>
      </c>
      <c r="AC22" s="269">
        <v>31</v>
      </c>
      <c r="AD22" s="269">
        <v>32</v>
      </c>
      <c r="AE22" s="269">
        <v>33</v>
      </c>
      <c r="AF22" s="269">
        <v>34</v>
      </c>
      <c r="AG22" s="269">
        <v>35</v>
      </c>
      <c r="AH22" s="269">
        <v>36</v>
      </c>
      <c r="AI22" s="269">
        <v>37</v>
      </c>
      <c r="AJ22" s="269">
        <v>38</v>
      </c>
      <c r="AK22" s="269">
        <v>39</v>
      </c>
      <c r="AL22" s="269">
        <v>40</v>
      </c>
      <c r="AM22" s="269">
        <v>41</v>
      </c>
      <c r="AN22" s="269">
        <v>43</v>
      </c>
      <c r="AO22" s="269">
        <v>44</v>
      </c>
      <c r="AP22" s="269">
        <v>45</v>
      </c>
      <c r="AQ22" s="269">
        <v>46</v>
      </c>
      <c r="AR22" s="269">
        <v>47</v>
      </c>
      <c r="AS22" s="269">
        <v>48</v>
      </c>
      <c r="AT22" s="269">
        <v>50</v>
      </c>
      <c r="AU22" s="269">
        <v>51</v>
      </c>
      <c r="AV22" s="269">
        <v>52</v>
      </c>
      <c r="AW22" s="269">
        <v>53</v>
      </c>
      <c r="AX22" s="269">
        <v>54</v>
      </c>
      <c r="AY22" s="269">
        <v>55</v>
      </c>
      <c r="AZ22" s="269">
        <v>56</v>
      </c>
      <c r="BA22" s="269">
        <v>57</v>
      </c>
      <c r="BB22" s="269">
        <v>58</v>
      </c>
      <c r="BC22" s="269">
        <v>59</v>
      </c>
      <c r="BD22" s="269">
        <v>60</v>
      </c>
      <c r="BE22" s="269">
        <v>61</v>
      </c>
      <c r="BF22" s="269">
        <v>63</v>
      </c>
      <c r="BG22" s="269">
        <v>64</v>
      </c>
      <c r="BH22" s="269">
        <v>65</v>
      </c>
      <c r="BI22" s="269">
        <v>66</v>
      </c>
      <c r="BJ22" s="269">
        <v>67</v>
      </c>
      <c r="BK22" s="269">
        <v>67</v>
      </c>
      <c r="BL22" s="269">
        <v>68</v>
      </c>
      <c r="BM22" s="269">
        <v>69</v>
      </c>
      <c r="BN22" s="269">
        <v>70</v>
      </c>
      <c r="BO22" s="269">
        <v>71</v>
      </c>
      <c r="BP22" s="269">
        <v>72</v>
      </c>
      <c r="BQ22" s="269">
        <v>73</v>
      </c>
      <c r="BR22" s="269">
        <v>75</v>
      </c>
      <c r="BS22" s="269">
        <v>76</v>
      </c>
      <c r="BT22" s="269">
        <v>88</v>
      </c>
      <c r="BU22" s="269">
        <v>103</v>
      </c>
      <c r="BV22" s="269">
        <v>124</v>
      </c>
      <c r="BW22" s="269">
        <v>143</v>
      </c>
      <c r="BX22" s="269">
        <v>155</v>
      </c>
      <c r="BY22" s="269">
        <v>165</v>
      </c>
      <c r="BZ22" s="269">
        <v>185</v>
      </c>
      <c r="CA22" s="269">
        <v>200</v>
      </c>
      <c r="CB22" s="269">
        <v>248</v>
      </c>
      <c r="CC22" s="269">
        <v>296</v>
      </c>
      <c r="CD22" s="269">
        <v>343</v>
      </c>
      <c r="CE22" s="269">
        <v>390</v>
      </c>
      <c r="CF22" s="269">
        <v>436</v>
      </c>
      <c r="CG22" s="269">
        <v>481</v>
      </c>
      <c r="CH22" s="269">
        <v>526</v>
      </c>
      <c r="CI22" s="269">
        <v>571</v>
      </c>
      <c r="CJ22" s="269">
        <v>615</v>
      </c>
      <c r="CK22" s="269">
        <v>659</v>
      </c>
      <c r="CL22" s="269">
        <v>703</v>
      </c>
      <c r="CM22" s="269">
        <v>745</v>
      </c>
      <c r="CN22" s="269">
        <v>787</v>
      </c>
      <c r="CO22" s="269">
        <v>829</v>
      </c>
      <c r="CP22" s="269">
        <v>870</v>
      </c>
      <c r="CQ22" s="269">
        <v>910</v>
      </c>
      <c r="CR22" s="269">
        <v>960</v>
      </c>
      <c r="CS22" s="269">
        <v>1009</v>
      </c>
      <c r="CT22" s="269">
        <v>1057</v>
      </c>
      <c r="CU22" s="269">
        <v>1106</v>
      </c>
      <c r="CV22" s="269">
        <v>1151</v>
      </c>
      <c r="CW22" s="269">
        <v>1197</v>
      </c>
      <c r="CX22" s="269">
        <v>1242</v>
      </c>
      <c r="CY22" s="269">
        <v>1287</v>
      </c>
      <c r="CZ22" s="269">
        <v>1332</v>
      </c>
      <c r="DA22" s="269">
        <v>1378</v>
      </c>
      <c r="DB22" s="269">
        <v>1423</v>
      </c>
      <c r="DC22" s="269">
        <v>1468</v>
      </c>
      <c r="DD22" s="265">
        <v>1514</v>
      </c>
      <c r="DE22" s="265">
        <v>1559</v>
      </c>
      <c r="DF22" s="265">
        <v>1605</v>
      </c>
      <c r="DG22" s="265">
        <v>1649</v>
      </c>
      <c r="DH22" s="265">
        <v>1695</v>
      </c>
      <c r="DI22" s="265">
        <v>1740</v>
      </c>
      <c r="DJ22" s="265">
        <v>1785</v>
      </c>
      <c r="DK22" s="265">
        <v>1831</v>
      </c>
    </row>
    <row r="23" spans="1:115">
      <c r="A23" s="268">
        <v>20</v>
      </c>
      <c r="B23" s="268">
        <v>1</v>
      </c>
      <c r="C23" s="268">
        <v>2</v>
      </c>
      <c r="D23" s="268">
        <v>4</v>
      </c>
      <c r="E23" s="268">
        <v>5</v>
      </c>
      <c r="F23" s="269">
        <v>6</v>
      </c>
      <c r="G23" s="269">
        <v>7</v>
      </c>
      <c r="H23" s="269">
        <v>8</v>
      </c>
      <c r="I23" s="269">
        <v>9</v>
      </c>
      <c r="J23" s="269">
        <v>11</v>
      </c>
      <c r="K23" s="269">
        <v>12</v>
      </c>
      <c r="L23" s="269">
        <v>13</v>
      </c>
      <c r="M23" s="269">
        <v>14</v>
      </c>
      <c r="N23" s="269">
        <v>15</v>
      </c>
      <c r="O23" s="269">
        <v>16</v>
      </c>
      <c r="P23" s="269">
        <v>17</v>
      </c>
      <c r="Q23" s="269">
        <v>18</v>
      </c>
      <c r="R23" s="269">
        <v>19</v>
      </c>
      <c r="S23" s="269">
        <v>20</v>
      </c>
      <c r="T23" s="269">
        <v>21</v>
      </c>
      <c r="U23" s="269">
        <v>22</v>
      </c>
      <c r="V23" s="269">
        <v>24</v>
      </c>
      <c r="W23" s="269">
        <v>25</v>
      </c>
      <c r="X23" s="269">
        <v>26</v>
      </c>
      <c r="Y23" s="269">
        <v>27</v>
      </c>
      <c r="Z23" s="269">
        <v>28</v>
      </c>
      <c r="AA23" s="269">
        <v>29</v>
      </c>
      <c r="AB23" s="269">
        <v>31</v>
      </c>
      <c r="AC23" s="269">
        <v>32</v>
      </c>
      <c r="AD23" s="269">
        <v>33</v>
      </c>
      <c r="AE23" s="269">
        <v>34</v>
      </c>
      <c r="AF23" s="269">
        <v>35</v>
      </c>
      <c r="AG23" s="269">
        <v>36</v>
      </c>
      <c r="AH23" s="269">
        <v>38</v>
      </c>
      <c r="AI23" s="269">
        <v>39</v>
      </c>
      <c r="AJ23" s="269">
        <v>40</v>
      </c>
      <c r="AK23" s="269">
        <v>41</v>
      </c>
      <c r="AL23" s="269">
        <v>42</v>
      </c>
      <c r="AM23" s="269">
        <v>43</v>
      </c>
      <c r="AN23" s="269">
        <v>45</v>
      </c>
      <c r="AO23" s="269">
        <v>46</v>
      </c>
      <c r="AP23" s="269">
        <v>47</v>
      </c>
      <c r="AQ23" s="269">
        <v>48</v>
      </c>
      <c r="AR23" s="269">
        <v>48</v>
      </c>
      <c r="AS23" s="269">
        <v>49</v>
      </c>
      <c r="AT23" s="269">
        <v>51</v>
      </c>
      <c r="AU23" s="269">
        <v>52</v>
      </c>
      <c r="AV23" s="269">
        <v>53</v>
      </c>
      <c r="AW23" s="269">
        <v>54</v>
      </c>
      <c r="AX23" s="269">
        <v>55</v>
      </c>
      <c r="AY23" s="269">
        <v>56</v>
      </c>
      <c r="AZ23" s="269">
        <v>58</v>
      </c>
      <c r="BA23" s="269">
        <v>59</v>
      </c>
      <c r="BB23" s="269">
        <v>60</v>
      </c>
      <c r="BC23" s="269">
        <v>61</v>
      </c>
      <c r="BD23" s="269">
        <v>62</v>
      </c>
      <c r="BE23" s="269">
        <v>63</v>
      </c>
      <c r="BF23" s="269">
        <v>65</v>
      </c>
      <c r="BG23" s="269">
        <v>66</v>
      </c>
      <c r="BH23" s="269">
        <v>67</v>
      </c>
      <c r="BI23" s="269">
        <v>68</v>
      </c>
      <c r="BJ23" s="269">
        <v>69</v>
      </c>
      <c r="BK23" s="269">
        <v>70</v>
      </c>
      <c r="BL23" s="269">
        <v>70</v>
      </c>
      <c r="BM23" s="269">
        <v>72</v>
      </c>
      <c r="BN23" s="269">
        <v>73</v>
      </c>
      <c r="BO23" s="269">
        <v>74</v>
      </c>
      <c r="BP23" s="269">
        <v>75</v>
      </c>
      <c r="BQ23" s="269">
        <v>76</v>
      </c>
      <c r="BR23" s="269">
        <v>77</v>
      </c>
      <c r="BS23" s="269">
        <v>78</v>
      </c>
      <c r="BT23" s="269">
        <v>91</v>
      </c>
      <c r="BU23" s="269">
        <v>107</v>
      </c>
      <c r="BV23" s="269">
        <v>128</v>
      </c>
      <c r="BW23" s="269">
        <v>148</v>
      </c>
      <c r="BX23" s="269">
        <v>159</v>
      </c>
      <c r="BY23" s="269">
        <v>170</v>
      </c>
      <c r="BZ23" s="269">
        <v>190</v>
      </c>
      <c r="CA23" s="269">
        <v>206</v>
      </c>
      <c r="CB23" s="269">
        <v>256</v>
      </c>
      <c r="CC23" s="269">
        <v>305</v>
      </c>
      <c r="CD23" s="269">
        <v>354</v>
      </c>
      <c r="CE23" s="269">
        <v>401</v>
      </c>
      <c r="CF23" s="269">
        <v>448</v>
      </c>
      <c r="CG23" s="269">
        <v>495</v>
      </c>
      <c r="CH23" s="269">
        <v>542</v>
      </c>
      <c r="CI23" s="269">
        <v>588</v>
      </c>
      <c r="CJ23" s="269">
        <v>633</v>
      </c>
      <c r="CK23" s="269">
        <v>679</v>
      </c>
      <c r="CL23" s="269">
        <v>723</v>
      </c>
      <c r="CM23" s="269">
        <v>767</v>
      </c>
      <c r="CN23" s="269">
        <v>810</v>
      </c>
      <c r="CO23" s="269">
        <v>853</v>
      </c>
      <c r="CP23" s="269">
        <v>895</v>
      </c>
      <c r="CQ23" s="269">
        <v>937</v>
      </c>
      <c r="CR23" s="269">
        <v>987</v>
      </c>
      <c r="CS23" s="269">
        <v>1038</v>
      </c>
      <c r="CT23" s="269">
        <v>1087</v>
      </c>
      <c r="CU23" s="269">
        <v>1138</v>
      </c>
      <c r="CV23" s="269">
        <v>1185</v>
      </c>
      <c r="CW23" s="269">
        <v>1231</v>
      </c>
      <c r="CX23" s="269">
        <v>1278</v>
      </c>
      <c r="CY23" s="269">
        <v>1324</v>
      </c>
      <c r="CZ23" s="269">
        <v>1371</v>
      </c>
      <c r="DA23" s="269">
        <v>1417</v>
      </c>
      <c r="DB23" s="269">
        <v>1464</v>
      </c>
      <c r="DC23" s="269">
        <v>1511</v>
      </c>
      <c r="DD23" s="265">
        <v>1557</v>
      </c>
      <c r="DE23" s="265">
        <v>1604</v>
      </c>
      <c r="DF23" s="265">
        <v>1651</v>
      </c>
      <c r="DG23" s="265">
        <v>1697</v>
      </c>
      <c r="DH23" s="265">
        <v>1743</v>
      </c>
      <c r="DI23" s="265">
        <v>1790</v>
      </c>
      <c r="DJ23" s="265">
        <v>1837</v>
      </c>
      <c r="DK23" s="265">
        <v>1883</v>
      </c>
    </row>
    <row r="24" spans="1:115">
      <c r="A24" s="268">
        <v>21</v>
      </c>
      <c r="B24" s="268">
        <v>1</v>
      </c>
      <c r="C24" s="268">
        <v>2</v>
      </c>
      <c r="D24" s="268">
        <v>4</v>
      </c>
      <c r="E24" s="268">
        <v>5</v>
      </c>
      <c r="F24" s="269">
        <v>6</v>
      </c>
      <c r="G24" s="269">
        <v>7</v>
      </c>
      <c r="H24" s="269">
        <v>8</v>
      </c>
      <c r="I24" s="269">
        <v>9</v>
      </c>
      <c r="J24" s="269">
        <v>11</v>
      </c>
      <c r="K24" s="269">
        <v>12</v>
      </c>
      <c r="L24" s="269">
        <v>13</v>
      </c>
      <c r="M24" s="269">
        <v>14</v>
      </c>
      <c r="N24" s="269">
        <v>15</v>
      </c>
      <c r="O24" s="269">
        <v>16</v>
      </c>
      <c r="P24" s="269">
        <v>18</v>
      </c>
      <c r="Q24" s="269">
        <v>19</v>
      </c>
      <c r="R24" s="269">
        <v>20</v>
      </c>
      <c r="S24" s="269">
        <v>21</v>
      </c>
      <c r="T24" s="269">
        <v>22</v>
      </c>
      <c r="U24" s="269">
        <v>23</v>
      </c>
      <c r="V24" s="269">
        <v>25</v>
      </c>
      <c r="W24" s="269">
        <v>26</v>
      </c>
      <c r="X24" s="269">
        <v>27</v>
      </c>
      <c r="Y24" s="269">
        <v>28</v>
      </c>
      <c r="Z24" s="269">
        <v>29</v>
      </c>
      <c r="AA24" s="269">
        <v>30</v>
      </c>
      <c r="AB24" s="269">
        <v>32</v>
      </c>
      <c r="AC24" s="269">
        <v>33</v>
      </c>
      <c r="AD24" s="269">
        <v>34</v>
      </c>
      <c r="AE24" s="269">
        <v>35</v>
      </c>
      <c r="AF24" s="269">
        <v>36</v>
      </c>
      <c r="AG24" s="269">
        <v>37</v>
      </c>
      <c r="AH24" s="269">
        <v>39</v>
      </c>
      <c r="AI24" s="269">
        <v>40</v>
      </c>
      <c r="AJ24" s="269">
        <v>41</v>
      </c>
      <c r="AK24" s="269">
        <v>42</v>
      </c>
      <c r="AL24" s="269">
        <v>43</v>
      </c>
      <c r="AM24" s="269">
        <v>44</v>
      </c>
      <c r="AN24" s="269">
        <v>46</v>
      </c>
      <c r="AO24" s="269">
        <v>47</v>
      </c>
      <c r="AP24" s="269">
        <v>48</v>
      </c>
      <c r="AQ24" s="269">
        <v>49</v>
      </c>
      <c r="AR24" s="269">
        <v>50</v>
      </c>
      <c r="AS24" s="269">
        <v>51</v>
      </c>
      <c r="AT24" s="269">
        <v>53</v>
      </c>
      <c r="AU24" s="269">
        <v>54</v>
      </c>
      <c r="AV24" s="269">
        <v>55</v>
      </c>
      <c r="AW24" s="269">
        <v>56</v>
      </c>
      <c r="AX24" s="269">
        <v>57</v>
      </c>
      <c r="AY24" s="269">
        <v>58</v>
      </c>
      <c r="AZ24" s="269">
        <v>60</v>
      </c>
      <c r="BA24" s="269">
        <v>61</v>
      </c>
      <c r="BB24" s="269">
        <v>62</v>
      </c>
      <c r="BC24" s="269">
        <v>63</v>
      </c>
      <c r="BD24" s="269">
        <v>64</v>
      </c>
      <c r="BE24" s="269">
        <v>65</v>
      </c>
      <c r="BF24" s="269">
        <v>67</v>
      </c>
      <c r="BG24" s="269">
        <v>68</v>
      </c>
      <c r="BH24" s="269">
        <v>69</v>
      </c>
      <c r="BI24" s="269">
        <v>70</v>
      </c>
      <c r="BJ24" s="269">
        <v>71</v>
      </c>
      <c r="BK24" s="269">
        <v>72</v>
      </c>
      <c r="BL24" s="269">
        <v>72</v>
      </c>
      <c r="BM24" s="269">
        <v>74</v>
      </c>
      <c r="BN24" s="269">
        <v>75</v>
      </c>
      <c r="BO24" s="269">
        <v>76</v>
      </c>
      <c r="BP24" s="269">
        <v>77</v>
      </c>
      <c r="BQ24" s="269">
        <v>78</v>
      </c>
      <c r="BR24" s="269">
        <v>80</v>
      </c>
      <c r="BS24" s="269">
        <v>81</v>
      </c>
      <c r="BT24" s="269">
        <v>94</v>
      </c>
      <c r="BU24" s="269">
        <v>110</v>
      </c>
      <c r="BV24" s="269">
        <v>132</v>
      </c>
      <c r="BW24" s="269">
        <v>152</v>
      </c>
      <c r="BX24" s="269">
        <v>164</v>
      </c>
      <c r="BY24" s="269">
        <v>175</v>
      </c>
      <c r="BZ24" s="269">
        <v>196</v>
      </c>
      <c r="CA24" s="269">
        <v>212</v>
      </c>
      <c r="CB24" s="269">
        <v>263</v>
      </c>
      <c r="CC24" s="269">
        <v>314</v>
      </c>
      <c r="CD24" s="269">
        <v>364</v>
      </c>
      <c r="CE24" s="269">
        <v>413</v>
      </c>
      <c r="CF24" s="269">
        <v>461</v>
      </c>
      <c r="CG24" s="269">
        <v>509</v>
      </c>
      <c r="CH24" s="269">
        <v>557</v>
      </c>
      <c r="CI24" s="269">
        <v>604</v>
      </c>
      <c r="CJ24" s="269">
        <v>651</v>
      </c>
      <c r="CK24" s="269">
        <v>698</v>
      </c>
      <c r="CL24" s="269">
        <v>744</v>
      </c>
      <c r="CM24" s="269">
        <v>789</v>
      </c>
      <c r="CN24" s="269">
        <v>833</v>
      </c>
      <c r="CO24" s="269">
        <v>877</v>
      </c>
      <c r="CP24" s="269">
        <v>920</v>
      </c>
      <c r="CQ24" s="269">
        <v>963</v>
      </c>
      <c r="CR24" s="269">
        <v>1015</v>
      </c>
      <c r="CS24" s="269">
        <v>1067</v>
      </c>
      <c r="CT24" s="269">
        <v>1118</v>
      </c>
      <c r="CU24" s="269">
        <v>1170</v>
      </c>
      <c r="CV24" s="269">
        <v>1218</v>
      </c>
      <c r="CW24" s="269">
        <v>1266</v>
      </c>
      <c r="CX24" s="269">
        <v>1314</v>
      </c>
      <c r="CY24" s="269">
        <v>1361</v>
      </c>
      <c r="CZ24" s="269">
        <v>1409</v>
      </c>
      <c r="DA24" s="269">
        <v>1457</v>
      </c>
      <c r="DB24" s="269">
        <v>1505</v>
      </c>
      <c r="DC24" s="269">
        <v>1553</v>
      </c>
      <c r="DD24" s="265">
        <v>1601</v>
      </c>
      <c r="DE24" s="265">
        <v>1649</v>
      </c>
      <c r="DF24" s="265">
        <v>1697</v>
      </c>
      <c r="DG24" s="265">
        <v>1744</v>
      </c>
      <c r="DH24" s="265">
        <v>1792</v>
      </c>
      <c r="DI24" s="265">
        <v>1840</v>
      </c>
      <c r="DJ24" s="265">
        <v>1888</v>
      </c>
      <c r="DK24" s="265">
        <v>1936</v>
      </c>
    </row>
    <row r="25" spans="1:115">
      <c r="A25" s="268">
        <v>22</v>
      </c>
      <c r="B25" s="268">
        <v>1</v>
      </c>
      <c r="C25" s="268">
        <v>2</v>
      </c>
      <c r="D25" s="268">
        <v>4</v>
      </c>
      <c r="E25" s="268">
        <v>5</v>
      </c>
      <c r="F25" s="269">
        <v>6</v>
      </c>
      <c r="G25" s="269">
        <v>7</v>
      </c>
      <c r="H25" s="269">
        <v>8</v>
      </c>
      <c r="I25" s="269">
        <v>9</v>
      </c>
      <c r="J25" s="269">
        <v>11</v>
      </c>
      <c r="K25" s="269">
        <v>12</v>
      </c>
      <c r="L25" s="269">
        <v>13</v>
      </c>
      <c r="M25" s="269">
        <v>14</v>
      </c>
      <c r="N25" s="269">
        <v>15</v>
      </c>
      <c r="O25" s="269">
        <v>16</v>
      </c>
      <c r="P25" s="269">
        <v>18</v>
      </c>
      <c r="Q25" s="269">
        <v>19</v>
      </c>
      <c r="R25" s="269">
        <v>21</v>
      </c>
      <c r="S25" s="269">
        <v>22</v>
      </c>
      <c r="T25" s="269">
        <v>23</v>
      </c>
      <c r="U25" s="269">
        <v>24</v>
      </c>
      <c r="V25" s="269">
        <v>26</v>
      </c>
      <c r="W25" s="269">
        <v>27</v>
      </c>
      <c r="X25" s="269">
        <v>28</v>
      </c>
      <c r="Y25" s="269">
        <v>29</v>
      </c>
      <c r="Z25" s="269">
        <v>30</v>
      </c>
      <c r="AA25" s="269">
        <v>31</v>
      </c>
      <c r="AB25" s="269">
        <v>33</v>
      </c>
      <c r="AC25" s="269">
        <v>34</v>
      </c>
      <c r="AD25" s="269">
        <v>35</v>
      </c>
      <c r="AE25" s="269">
        <v>36</v>
      </c>
      <c r="AF25" s="269">
        <v>37</v>
      </c>
      <c r="AG25" s="269">
        <v>38</v>
      </c>
      <c r="AH25" s="269">
        <v>40</v>
      </c>
      <c r="AI25" s="269">
        <v>41</v>
      </c>
      <c r="AJ25" s="269">
        <v>42</v>
      </c>
      <c r="AK25" s="269">
        <v>43</v>
      </c>
      <c r="AL25" s="269">
        <v>44</v>
      </c>
      <c r="AM25" s="269">
        <v>45</v>
      </c>
      <c r="AN25" s="269">
        <v>47</v>
      </c>
      <c r="AO25" s="269">
        <v>48</v>
      </c>
      <c r="AP25" s="269">
        <v>49</v>
      </c>
      <c r="AQ25" s="269">
        <v>50</v>
      </c>
      <c r="AR25" s="269">
        <v>51</v>
      </c>
      <c r="AS25" s="269">
        <v>52</v>
      </c>
      <c r="AT25" s="269">
        <v>54</v>
      </c>
      <c r="AU25" s="269">
        <v>55</v>
      </c>
      <c r="AV25" s="269">
        <v>56</v>
      </c>
      <c r="AW25" s="269">
        <v>57</v>
      </c>
      <c r="AX25" s="269">
        <v>58</v>
      </c>
      <c r="AY25" s="269">
        <v>60</v>
      </c>
      <c r="AZ25" s="269">
        <v>61</v>
      </c>
      <c r="BA25" s="269">
        <v>62</v>
      </c>
      <c r="BB25" s="269">
        <v>64</v>
      </c>
      <c r="BC25" s="269">
        <v>65</v>
      </c>
      <c r="BD25" s="269">
        <v>66</v>
      </c>
      <c r="BE25" s="269">
        <v>67</v>
      </c>
      <c r="BF25" s="269">
        <v>69</v>
      </c>
      <c r="BG25" s="269">
        <v>70</v>
      </c>
      <c r="BH25" s="269">
        <v>71</v>
      </c>
      <c r="BI25" s="269">
        <v>72</v>
      </c>
      <c r="BJ25" s="269">
        <v>73</v>
      </c>
      <c r="BK25" s="269">
        <v>74</v>
      </c>
      <c r="BL25" s="269">
        <v>74</v>
      </c>
      <c r="BM25" s="269">
        <v>76</v>
      </c>
      <c r="BN25" s="269">
        <v>77</v>
      </c>
      <c r="BO25" s="269">
        <v>78</v>
      </c>
      <c r="BP25" s="269">
        <v>79</v>
      </c>
      <c r="BQ25" s="269">
        <v>80</v>
      </c>
      <c r="BR25" s="269">
        <v>82</v>
      </c>
      <c r="BS25" s="269">
        <v>83</v>
      </c>
      <c r="BT25" s="269">
        <v>96</v>
      </c>
      <c r="BU25" s="269">
        <v>113</v>
      </c>
      <c r="BV25" s="269">
        <v>135</v>
      </c>
      <c r="BW25" s="269">
        <v>155</v>
      </c>
      <c r="BX25" s="269">
        <v>168</v>
      </c>
      <c r="BY25" s="269">
        <v>179</v>
      </c>
      <c r="BZ25" s="269">
        <v>200</v>
      </c>
      <c r="CA25" s="269">
        <v>216</v>
      </c>
      <c r="CB25" s="269">
        <v>268</v>
      </c>
      <c r="CC25" s="269">
        <v>320</v>
      </c>
      <c r="CD25" s="269">
        <v>371</v>
      </c>
      <c r="CE25" s="269">
        <v>421</v>
      </c>
      <c r="CF25" s="269">
        <v>470</v>
      </c>
      <c r="CG25" s="269">
        <v>519</v>
      </c>
      <c r="CH25" s="269">
        <v>568</v>
      </c>
      <c r="CI25" s="269">
        <v>616</v>
      </c>
      <c r="CJ25" s="269">
        <v>663</v>
      </c>
      <c r="CK25" s="269">
        <v>711</v>
      </c>
      <c r="CL25" s="269">
        <v>758</v>
      </c>
      <c r="CM25" s="269">
        <v>804</v>
      </c>
      <c r="CN25" s="269">
        <v>849</v>
      </c>
      <c r="CO25" s="269">
        <v>893</v>
      </c>
      <c r="CP25" s="269">
        <v>937</v>
      </c>
      <c r="CQ25" s="269">
        <v>981</v>
      </c>
      <c r="CR25" s="269">
        <v>1034</v>
      </c>
      <c r="CS25" s="269">
        <v>1087</v>
      </c>
      <c r="CT25" s="269">
        <v>1139</v>
      </c>
      <c r="CU25" s="269">
        <v>1192</v>
      </c>
      <c r="CV25" s="269">
        <v>1241</v>
      </c>
      <c r="CW25" s="269">
        <v>1289</v>
      </c>
      <c r="CX25" s="269">
        <v>1338</v>
      </c>
      <c r="CY25" s="269">
        <v>1386</v>
      </c>
      <c r="CZ25" s="269">
        <v>1435</v>
      </c>
      <c r="DA25" s="269">
        <v>1484</v>
      </c>
      <c r="DB25" s="269">
        <v>1533</v>
      </c>
      <c r="DC25" s="269">
        <v>1582</v>
      </c>
      <c r="DD25" s="265">
        <v>1631</v>
      </c>
      <c r="DE25" s="265">
        <v>1679</v>
      </c>
      <c r="DF25" s="265">
        <v>1728</v>
      </c>
      <c r="DG25" s="265">
        <v>1776</v>
      </c>
      <c r="DH25" s="265">
        <v>1825</v>
      </c>
      <c r="DI25" s="265">
        <v>1874</v>
      </c>
      <c r="DJ25" s="265">
        <v>1923</v>
      </c>
      <c r="DK25" s="265">
        <v>1972</v>
      </c>
    </row>
    <row r="26" spans="1:115">
      <c r="A26" s="268">
        <v>23</v>
      </c>
      <c r="B26" s="268">
        <v>1</v>
      </c>
      <c r="C26" s="268">
        <v>2</v>
      </c>
      <c r="D26" s="268">
        <v>4</v>
      </c>
      <c r="E26" s="268">
        <v>5</v>
      </c>
      <c r="F26" s="269">
        <v>6</v>
      </c>
      <c r="G26" s="269">
        <v>7</v>
      </c>
      <c r="H26" s="269">
        <v>8</v>
      </c>
      <c r="I26" s="269">
        <v>10</v>
      </c>
      <c r="J26" s="269">
        <v>11</v>
      </c>
      <c r="K26" s="269">
        <v>13</v>
      </c>
      <c r="L26" s="269">
        <v>14</v>
      </c>
      <c r="M26" s="269">
        <v>15</v>
      </c>
      <c r="N26" s="269">
        <v>16</v>
      </c>
      <c r="O26" s="269">
        <v>17</v>
      </c>
      <c r="P26" s="269">
        <v>19</v>
      </c>
      <c r="Q26" s="269">
        <v>20</v>
      </c>
      <c r="R26" s="269">
        <v>21</v>
      </c>
      <c r="S26" s="269">
        <v>22</v>
      </c>
      <c r="T26" s="269">
        <v>23</v>
      </c>
      <c r="U26" s="269">
        <v>24</v>
      </c>
      <c r="V26" s="269">
        <v>26</v>
      </c>
      <c r="W26" s="269">
        <v>27</v>
      </c>
      <c r="X26" s="269">
        <v>28</v>
      </c>
      <c r="Y26" s="269">
        <v>29</v>
      </c>
      <c r="Z26" s="269">
        <v>30</v>
      </c>
      <c r="AA26" s="269">
        <v>32</v>
      </c>
      <c r="AB26" s="269">
        <v>33</v>
      </c>
      <c r="AC26" s="269">
        <v>35</v>
      </c>
      <c r="AD26" s="269">
        <v>36</v>
      </c>
      <c r="AE26" s="269">
        <v>37</v>
      </c>
      <c r="AF26" s="269">
        <v>38</v>
      </c>
      <c r="AG26" s="269">
        <v>39</v>
      </c>
      <c r="AH26" s="269">
        <v>41</v>
      </c>
      <c r="AI26" s="269">
        <v>42</v>
      </c>
      <c r="AJ26" s="269">
        <v>43</v>
      </c>
      <c r="AK26" s="269">
        <v>44</v>
      </c>
      <c r="AL26" s="269">
        <v>45</v>
      </c>
      <c r="AM26" s="269">
        <v>46</v>
      </c>
      <c r="AN26" s="269">
        <v>48</v>
      </c>
      <c r="AO26" s="269">
        <v>49</v>
      </c>
      <c r="AP26" s="269">
        <v>50</v>
      </c>
      <c r="AQ26" s="269">
        <v>51</v>
      </c>
      <c r="AR26" s="269">
        <v>52</v>
      </c>
      <c r="AS26" s="269">
        <v>54</v>
      </c>
      <c r="AT26" s="269">
        <v>55</v>
      </c>
      <c r="AU26" s="269">
        <v>57</v>
      </c>
      <c r="AV26" s="269">
        <v>58</v>
      </c>
      <c r="AW26" s="269">
        <v>59</v>
      </c>
      <c r="AX26" s="269">
        <v>60</v>
      </c>
      <c r="AY26" s="269">
        <v>61</v>
      </c>
      <c r="AZ26" s="269">
        <v>63</v>
      </c>
      <c r="BA26" s="269">
        <v>64</v>
      </c>
      <c r="BB26" s="269">
        <v>65</v>
      </c>
      <c r="BC26" s="269">
        <v>66</v>
      </c>
      <c r="BD26" s="269">
        <v>67</v>
      </c>
      <c r="BE26" s="269">
        <v>68</v>
      </c>
      <c r="BF26" s="269">
        <v>70</v>
      </c>
      <c r="BG26" s="269">
        <v>71</v>
      </c>
      <c r="BH26" s="269">
        <v>72</v>
      </c>
      <c r="BI26" s="269">
        <v>73</v>
      </c>
      <c r="BJ26" s="269">
        <v>74</v>
      </c>
      <c r="BK26" s="269">
        <v>75</v>
      </c>
      <c r="BL26" s="269">
        <v>76</v>
      </c>
      <c r="BM26" s="269">
        <v>77</v>
      </c>
      <c r="BN26" s="269">
        <v>79</v>
      </c>
      <c r="BO26" s="269">
        <v>80</v>
      </c>
      <c r="BP26" s="269">
        <v>81</v>
      </c>
      <c r="BQ26" s="269">
        <v>82</v>
      </c>
      <c r="BR26" s="269">
        <v>84</v>
      </c>
      <c r="BS26" s="269">
        <v>85</v>
      </c>
      <c r="BT26" s="269">
        <v>98</v>
      </c>
      <c r="BU26" s="269">
        <v>115</v>
      </c>
      <c r="BV26" s="269">
        <v>138</v>
      </c>
      <c r="BW26" s="269">
        <v>159</v>
      </c>
      <c r="BX26" s="269">
        <v>171</v>
      </c>
      <c r="BY26" s="269">
        <v>182</v>
      </c>
      <c r="BZ26" s="269">
        <v>204</v>
      </c>
      <c r="CA26" s="269">
        <v>221</v>
      </c>
      <c r="CB26" s="269">
        <v>274</v>
      </c>
      <c r="CC26" s="269">
        <v>327</v>
      </c>
      <c r="CD26" s="269">
        <v>378</v>
      </c>
      <c r="CE26" s="269">
        <v>429</v>
      </c>
      <c r="CF26" s="269">
        <v>479</v>
      </c>
      <c r="CG26" s="269">
        <v>529</v>
      </c>
      <c r="CH26" s="269">
        <v>578</v>
      </c>
      <c r="CI26" s="269">
        <v>627</v>
      </c>
      <c r="CJ26" s="269">
        <v>676</v>
      </c>
      <c r="CK26" s="269">
        <v>724</v>
      </c>
      <c r="CL26" s="269">
        <v>772</v>
      </c>
      <c r="CM26" s="269">
        <v>818</v>
      </c>
      <c r="CN26" s="269">
        <v>864</v>
      </c>
      <c r="CO26" s="269">
        <v>910</v>
      </c>
      <c r="CP26" s="269">
        <v>954</v>
      </c>
      <c r="CQ26" s="269">
        <v>999</v>
      </c>
      <c r="CR26" s="269">
        <v>1053</v>
      </c>
      <c r="CS26" s="269">
        <v>1106</v>
      </c>
      <c r="CT26" s="269">
        <v>1159</v>
      </c>
      <c r="CU26" s="269">
        <v>1213</v>
      </c>
      <c r="CV26" s="269">
        <v>1263</v>
      </c>
      <c r="CW26" s="269">
        <v>1313</v>
      </c>
      <c r="CX26" s="269">
        <v>1362</v>
      </c>
      <c r="CY26" s="269">
        <v>1411</v>
      </c>
      <c r="CZ26" s="269">
        <v>1461</v>
      </c>
      <c r="DA26" s="269">
        <v>1511</v>
      </c>
      <c r="DB26" s="269">
        <v>1561</v>
      </c>
      <c r="DC26" s="269">
        <v>1610</v>
      </c>
      <c r="DD26" s="265">
        <v>1660</v>
      </c>
      <c r="DE26" s="265">
        <v>1710</v>
      </c>
      <c r="DF26" s="265">
        <v>1759</v>
      </c>
      <c r="DG26" s="265">
        <v>1808</v>
      </c>
      <c r="DH26" s="265">
        <v>1858</v>
      </c>
      <c r="DI26" s="265">
        <v>1908</v>
      </c>
      <c r="DJ26" s="265">
        <v>1957</v>
      </c>
      <c r="DK26" s="265">
        <v>2007</v>
      </c>
    </row>
    <row r="27" spans="1:115">
      <c r="A27" s="268">
        <v>24</v>
      </c>
      <c r="B27" s="268">
        <v>1</v>
      </c>
      <c r="C27" s="268">
        <v>2</v>
      </c>
      <c r="D27" s="268">
        <v>4</v>
      </c>
      <c r="E27" s="268">
        <v>5</v>
      </c>
      <c r="F27" s="269">
        <v>6</v>
      </c>
      <c r="G27" s="269">
        <v>8</v>
      </c>
      <c r="H27" s="269">
        <v>9</v>
      </c>
      <c r="I27" s="269">
        <v>10</v>
      </c>
      <c r="J27" s="269">
        <v>12</v>
      </c>
      <c r="K27" s="269">
        <v>13</v>
      </c>
      <c r="L27" s="269">
        <v>14</v>
      </c>
      <c r="M27" s="269">
        <v>15</v>
      </c>
      <c r="N27" s="269">
        <v>16</v>
      </c>
      <c r="O27" s="269">
        <v>17</v>
      </c>
      <c r="P27" s="269">
        <v>19</v>
      </c>
      <c r="Q27" s="269">
        <v>20</v>
      </c>
      <c r="R27" s="269">
        <v>22</v>
      </c>
      <c r="S27" s="269">
        <v>23</v>
      </c>
      <c r="T27" s="269">
        <v>24</v>
      </c>
      <c r="U27" s="269">
        <v>25</v>
      </c>
      <c r="V27" s="269">
        <v>27</v>
      </c>
      <c r="W27" s="269">
        <v>28</v>
      </c>
      <c r="X27" s="269">
        <v>29</v>
      </c>
      <c r="Y27" s="269">
        <v>30</v>
      </c>
      <c r="Z27" s="269">
        <v>31</v>
      </c>
      <c r="AA27" s="269">
        <v>32</v>
      </c>
      <c r="AB27" s="269">
        <v>34</v>
      </c>
      <c r="AC27" s="269">
        <v>35</v>
      </c>
      <c r="AD27" s="269">
        <v>36</v>
      </c>
      <c r="AE27" s="269">
        <v>38</v>
      </c>
      <c r="AF27" s="269">
        <v>39</v>
      </c>
      <c r="AG27" s="269">
        <v>40</v>
      </c>
      <c r="AH27" s="269">
        <v>42</v>
      </c>
      <c r="AI27" s="269">
        <v>43</v>
      </c>
      <c r="AJ27" s="269">
        <v>44</v>
      </c>
      <c r="AK27" s="269">
        <v>45</v>
      </c>
      <c r="AL27" s="269">
        <v>46</v>
      </c>
      <c r="AM27" s="269">
        <v>47</v>
      </c>
      <c r="AN27" s="269">
        <v>49</v>
      </c>
      <c r="AO27" s="269">
        <v>50</v>
      </c>
      <c r="AP27" s="269">
        <v>51</v>
      </c>
      <c r="AQ27" s="269">
        <v>53</v>
      </c>
      <c r="AR27" s="269">
        <v>54</v>
      </c>
      <c r="AS27" s="269">
        <v>55</v>
      </c>
      <c r="AT27" s="269">
        <v>57</v>
      </c>
      <c r="AU27" s="269">
        <v>58</v>
      </c>
      <c r="AV27" s="269">
        <v>59</v>
      </c>
      <c r="AW27" s="269">
        <v>60</v>
      </c>
      <c r="AX27" s="269">
        <v>61</v>
      </c>
      <c r="AY27" s="269">
        <v>63</v>
      </c>
      <c r="AZ27" s="269">
        <v>64</v>
      </c>
      <c r="BA27" s="269">
        <v>65</v>
      </c>
      <c r="BB27" s="269">
        <v>67</v>
      </c>
      <c r="BC27" s="269">
        <v>68</v>
      </c>
      <c r="BD27" s="269">
        <v>69</v>
      </c>
      <c r="BE27" s="269">
        <v>70</v>
      </c>
      <c r="BF27" s="269">
        <v>72</v>
      </c>
      <c r="BG27" s="269">
        <v>73</v>
      </c>
      <c r="BH27" s="269">
        <v>74</v>
      </c>
      <c r="BI27" s="269">
        <v>75</v>
      </c>
      <c r="BJ27" s="269">
        <v>76</v>
      </c>
      <c r="BK27" s="269">
        <v>77</v>
      </c>
      <c r="BL27" s="269">
        <v>77</v>
      </c>
      <c r="BM27" s="269">
        <v>79</v>
      </c>
      <c r="BN27" s="269">
        <v>80</v>
      </c>
      <c r="BO27" s="269">
        <v>81</v>
      </c>
      <c r="BP27" s="269">
        <v>83</v>
      </c>
      <c r="BQ27" s="269">
        <v>84</v>
      </c>
      <c r="BR27" s="269">
        <v>86</v>
      </c>
      <c r="BS27" s="269">
        <v>87</v>
      </c>
      <c r="BT27" s="269">
        <v>101</v>
      </c>
      <c r="BU27" s="269">
        <v>118</v>
      </c>
      <c r="BV27" s="269">
        <v>141</v>
      </c>
      <c r="BW27" s="269">
        <v>162</v>
      </c>
      <c r="BX27" s="269">
        <v>175</v>
      </c>
      <c r="BY27" s="269">
        <v>186</v>
      </c>
      <c r="BZ27" s="269">
        <v>208</v>
      </c>
      <c r="CA27" s="269">
        <v>225</v>
      </c>
      <c r="CB27" s="269">
        <v>279</v>
      </c>
      <c r="CC27" s="269">
        <v>333</v>
      </c>
      <c r="CD27" s="269">
        <v>385</v>
      </c>
      <c r="CE27" s="269">
        <v>437</v>
      </c>
      <c r="CF27" s="269">
        <v>488</v>
      </c>
      <c r="CG27" s="269">
        <v>539</v>
      </c>
      <c r="CH27" s="269">
        <v>589</v>
      </c>
      <c r="CI27" s="269">
        <v>639</v>
      </c>
      <c r="CJ27" s="269">
        <v>688</v>
      </c>
      <c r="CK27" s="269">
        <v>737</v>
      </c>
      <c r="CL27" s="269">
        <v>786</v>
      </c>
      <c r="CM27" s="269">
        <v>833</v>
      </c>
      <c r="CN27" s="269">
        <v>880</v>
      </c>
      <c r="CO27" s="269">
        <v>926</v>
      </c>
      <c r="CP27" s="269">
        <v>972</v>
      </c>
      <c r="CQ27" s="269">
        <v>1017</v>
      </c>
      <c r="CR27" s="269">
        <v>1071</v>
      </c>
      <c r="CS27" s="269">
        <v>1126</v>
      </c>
      <c r="CT27" s="269">
        <v>1180</v>
      </c>
      <c r="CU27" s="269">
        <v>1235</v>
      </c>
      <c r="CV27" s="269">
        <v>1286</v>
      </c>
      <c r="CW27" s="269">
        <v>1336</v>
      </c>
      <c r="CX27" s="269">
        <v>1387</v>
      </c>
      <c r="CY27" s="269">
        <v>1437</v>
      </c>
      <c r="CZ27" s="269">
        <v>1487</v>
      </c>
      <c r="DA27" s="269">
        <v>1538</v>
      </c>
      <c r="DB27" s="269">
        <v>1588</v>
      </c>
      <c r="DC27" s="269">
        <v>1639</v>
      </c>
      <c r="DD27" s="265">
        <v>1690</v>
      </c>
      <c r="DE27" s="265">
        <v>1740</v>
      </c>
      <c r="DF27" s="265">
        <v>1791</v>
      </c>
      <c r="DG27" s="265">
        <v>1840</v>
      </c>
      <c r="DH27" s="265">
        <v>1891</v>
      </c>
      <c r="DI27" s="265">
        <v>1941</v>
      </c>
      <c r="DJ27" s="265">
        <v>1992</v>
      </c>
      <c r="DK27" s="265">
        <v>2043</v>
      </c>
    </row>
    <row r="28" spans="1:115">
      <c r="A28" s="268">
        <v>25</v>
      </c>
      <c r="B28" s="268">
        <v>1</v>
      </c>
      <c r="C28" s="268">
        <v>2</v>
      </c>
      <c r="D28" s="268">
        <v>4</v>
      </c>
      <c r="E28" s="268">
        <v>5</v>
      </c>
      <c r="F28" s="269">
        <v>6</v>
      </c>
      <c r="G28" s="269">
        <v>8</v>
      </c>
      <c r="H28" s="269">
        <v>9</v>
      </c>
      <c r="I28" s="269">
        <v>10</v>
      </c>
      <c r="J28" s="269">
        <v>12</v>
      </c>
      <c r="K28" s="269">
        <v>13</v>
      </c>
      <c r="L28" s="269">
        <v>14</v>
      </c>
      <c r="M28" s="269">
        <v>15</v>
      </c>
      <c r="N28" s="269">
        <v>17</v>
      </c>
      <c r="O28" s="269">
        <v>18</v>
      </c>
      <c r="P28" s="269">
        <v>20</v>
      </c>
      <c r="Q28" s="269">
        <v>21</v>
      </c>
      <c r="R28" s="269">
        <v>22</v>
      </c>
      <c r="S28" s="269">
        <v>23</v>
      </c>
      <c r="T28" s="269">
        <v>24</v>
      </c>
      <c r="U28" s="269">
        <v>25</v>
      </c>
      <c r="V28" s="269">
        <v>27</v>
      </c>
      <c r="W28" s="269">
        <v>28</v>
      </c>
      <c r="X28" s="269">
        <v>29</v>
      </c>
      <c r="Y28" s="269">
        <v>31</v>
      </c>
      <c r="Z28" s="269">
        <v>32</v>
      </c>
      <c r="AA28" s="269">
        <v>33</v>
      </c>
      <c r="AB28" s="269">
        <v>35</v>
      </c>
      <c r="AC28" s="269">
        <v>36</v>
      </c>
      <c r="AD28" s="269">
        <v>37</v>
      </c>
      <c r="AE28" s="269">
        <v>39</v>
      </c>
      <c r="AF28" s="269">
        <v>40</v>
      </c>
      <c r="AG28" s="269">
        <v>41</v>
      </c>
      <c r="AH28" s="269">
        <v>43</v>
      </c>
      <c r="AI28" s="269">
        <v>44</v>
      </c>
      <c r="AJ28" s="269">
        <v>45</v>
      </c>
      <c r="AK28" s="269">
        <v>46</v>
      </c>
      <c r="AL28" s="269">
        <v>47</v>
      </c>
      <c r="AM28" s="269">
        <v>48</v>
      </c>
      <c r="AN28" s="269">
        <v>50</v>
      </c>
      <c r="AO28" s="269">
        <v>51</v>
      </c>
      <c r="AP28" s="269">
        <v>52</v>
      </c>
      <c r="AQ28" s="269">
        <v>54</v>
      </c>
      <c r="AR28" s="269">
        <v>55</v>
      </c>
      <c r="AS28" s="269">
        <v>56</v>
      </c>
      <c r="AT28" s="269">
        <v>58</v>
      </c>
      <c r="AU28" s="269">
        <v>59</v>
      </c>
      <c r="AV28" s="269">
        <v>60</v>
      </c>
      <c r="AW28" s="269">
        <v>62</v>
      </c>
      <c r="AX28" s="269">
        <v>63</v>
      </c>
      <c r="AY28" s="269">
        <v>64</v>
      </c>
      <c r="AZ28" s="269">
        <v>66</v>
      </c>
      <c r="BA28" s="269">
        <v>67</v>
      </c>
      <c r="BB28" s="269">
        <v>68</v>
      </c>
      <c r="BC28" s="269">
        <v>69</v>
      </c>
      <c r="BD28" s="269">
        <v>70</v>
      </c>
      <c r="BE28" s="269">
        <v>71</v>
      </c>
      <c r="BF28" s="269">
        <v>73</v>
      </c>
      <c r="BG28" s="269">
        <v>74</v>
      </c>
      <c r="BH28" s="269">
        <v>76</v>
      </c>
      <c r="BI28" s="269">
        <v>77</v>
      </c>
      <c r="BJ28" s="269">
        <v>78</v>
      </c>
      <c r="BK28" s="269">
        <v>79</v>
      </c>
      <c r="BL28" s="269">
        <v>79</v>
      </c>
      <c r="BM28" s="269">
        <v>81</v>
      </c>
      <c r="BN28" s="269">
        <v>82</v>
      </c>
      <c r="BO28" s="269">
        <v>83</v>
      </c>
      <c r="BP28" s="269">
        <v>85</v>
      </c>
      <c r="BQ28" s="269">
        <v>86</v>
      </c>
      <c r="BR28" s="269">
        <v>88</v>
      </c>
      <c r="BS28" s="269">
        <v>89</v>
      </c>
      <c r="BT28" s="269">
        <v>103</v>
      </c>
      <c r="BU28" s="269">
        <v>120</v>
      </c>
      <c r="BV28" s="269">
        <v>144</v>
      </c>
      <c r="BW28" s="269">
        <v>166</v>
      </c>
      <c r="BX28" s="269">
        <v>178</v>
      </c>
      <c r="BY28" s="269">
        <v>190</v>
      </c>
      <c r="BZ28" s="269">
        <v>212</v>
      </c>
      <c r="CA28" s="269">
        <v>230</v>
      </c>
      <c r="CB28" s="269">
        <v>285</v>
      </c>
      <c r="CC28" s="269">
        <v>339</v>
      </c>
      <c r="CD28" s="269">
        <v>392</v>
      </c>
      <c r="CE28" s="269">
        <v>445</v>
      </c>
      <c r="CF28" s="269">
        <v>497</v>
      </c>
      <c r="CG28" s="269">
        <v>549</v>
      </c>
      <c r="CH28" s="269">
        <v>600</v>
      </c>
      <c r="CI28" s="269">
        <v>650</v>
      </c>
      <c r="CJ28" s="269">
        <v>700</v>
      </c>
      <c r="CK28" s="269">
        <v>750</v>
      </c>
      <c r="CL28" s="269">
        <v>800</v>
      </c>
      <c r="CM28" s="269">
        <v>848</v>
      </c>
      <c r="CN28" s="269">
        <v>895</v>
      </c>
      <c r="CO28" s="269">
        <v>943</v>
      </c>
      <c r="CP28" s="269">
        <v>989</v>
      </c>
      <c r="CQ28" s="269">
        <v>1035</v>
      </c>
      <c r="CR28" s="269">
        <v>1090</v>
      </c>
      <c r="CS28" s="269">
        <v>1146</v>
      </c>
      <c r="CT28" s="269">
        <v>1201</v>
      </c>
      <c r="CU28" s="269">
        <v>1256</v>
      </c>
      <c r="CV28" s="269">
        <v>1308</v>
      </c>
      <c r="CW28" s="269">
        <v>1359</v>
      </c>
      <c r="CX28" s="269">
        <v>1411</v>
      </c>
      <c r="CY28" s="269">
        <v>1462</v>
      </c>
      <c r="CZ28" s="269">
        <v>1513</v>
      </c>
      <c r="DA28" s="269">
        <v>1565</v>
      </c>
      <c r="DB28" s="269">
        <v>1616</v>
      </c>
      <c r="DC28" s="269">
        <v>1667</v>
      </c>
      <c r="DD28" s="265">
        <v>1719</v>
      </c>
      <c r="DE28" s="265">
        <v>1770</v>
      </c>
      <c r="DF28" s="265">
        <v>1822</v>
      </c>
      <c r="DG28" s="265">
        <v>1872</v>
      </c>
      <c r="DH28" s="265">
        <v>1924</v>
      </c>
      <c r="DI28" s="265">
        <v>1975</v>
      </c>
      <c r="DJ28" s="265">
        <v>2027</v>
      </c>
      <c r="DK28" s="265">
        <v>2078</v>
      </c>
    </row>
    <row r="29" spans="1:115">
      <c r="A29" s="268">
        <v>26</v>
      </c>
      <c r="B29" s="268">
        <v>1</v>
      </c>
      <c r="C29" s="268">
        <v>3</v>
      </c>
      <c r="D29" s="268">
        <v>4</v>
      </c>
      <c r="E29" s="268">
        <v>6</v>
      </c>
      <c r="F29" s="269">
        <v>7</v>
      </c>
      <c r="G29" s="269">
        <v>8</v>
      </c>
      <c r="H29" s="269">
        <v>9</v>
      </c>
      <c r="I29" s="269">
        <v>11</v>
      </c>
      <c r="J29" s="269">
        <v>12</v>
      </c>
      <c r="K29" s="269">
        <v>14</v>
      </c>
      <c r="L29" s="269">
        <v>15</v>
      </c>
      <c r="M29" s="269">
        <v>16</v>
      </c>
      <c r="N29" s="269">
        <v>17</v>
      </c>
      <c r="O29" s="269">
        <v>18</v>
      </c>
      <c r="P29" s="269">
        <v>20</v>
      </c>
      <c r="Q29" s="269">
        <v>21</v>
      </c>
      <c r="R29" s="269">
        <v>23</v>
      </c>
      <c r="S29" s="269">
        <v>24</v>
      </c>
      <c r="T29" s="269">
        <v>25</v>
      </c>
      <c r="U29" s="269">
        <v>26</v>
      </c>
      <c r="V29" s="269">
        <v>28</v>
      </c>
      <c r="W29" s="269">
        <v>29</v>
      </c>
      <c r="X29" s="269">
        <v>30</v>
      </c>
      <c r="Y29" s="269">
        <v>32</v>
      </c>
      <c r="Z29" s="269">
        <v>33</v>
      </c>
      <c r="AA29" s="269">
        <v>34</v>
      </c>
      <c r="AB29" s="269">
        <v>36</v>
      </c>
      <c r="AC29" s="269">
        <v>37</v>
      </c>
      <c r="AD29" s="269">
        <v>38</v>
      </c>
      <c r="AE29" s="269">
        <v>40</v>
      </c>
      <c r="AF29" s="269">
        <v>41</v>
      </c>
      <c r="AG29" s="269">
        <v>42</v>
      </c>
      <c r="AH29" s="269">
        <v>44</v>
      </c>
      <c r="AI29" s="269">
        <v>45</v>
      </c>
      <c r="AJ29" s="269">
        <v>46</v>
      </c>
      <c r="AK29" s="269">
        <v>47</v>
      </c>
      <c r="AL29" s="269">
        <v>49</v>
      </c>
      <c r="AM29" s="269">
        <v>50</v>
      </c>
      <c r="AN29" s="269">
        <v>52</v>
      </c>
      <c r="AO29" s="269">
        <v>53</v>
      </c>
      <c r="AP29" s="269">
        <v>54</v>
      </c>
      <c r="AQ29" s="269">
        <v>55</v>
      </c>
      <c r="AR29" s="269">
        <v>56</v>
      </c>
      <c r="AS29" s="269">
        <v>58</v>
      </c>
      <c r="AT29" s="269">
        <v>59</v>
      </c>
      <c r="AU29" s="269">
        <v>61</v>
      </c>
      <c r="AV29" s="269">
        <v>62</v>
      </c>
      <c r="AW29" s="269">
        <v>63</v>
      </c>
      <c r="AX29" s="269">
        <v>64</v>
      </c>
      <c r="AY29" s="269">
        <v>66</v>
      </c>
      <c r="AZ29" s="269">
        <v>67</v>
      </c>
      <c r="BA29" s="269">
        <v>68</v>
      </c>
      <c r="BB29" s="269">
        <v>70</v>
      </c>
      <c r="BC29" s="269">
        <v>71</v>
      </c>
      <c r="BD29" s="269">
        <v>72</v>
      </c>
      <c r="BE29" s="269">
        <v>73</v>
      </c>
      <c r="BF29" s="269">
        <v>75</v>
      </c>
      <c r="BG29" s="269">
        <v>76</v>
      </c>
      <c r="BH29" s="269">
        <v>78</v>
      </c>
      <c r="BI29" s="269">
        <v>79</v>
      </c>
      <c r="BJ29" s="269">
        <v>80</v>
      </c>
      <c r="BK29" s="269">
        <v>81</v>
      </c>
      <c r="BL29" s="269">
        <v>81</v>
      </c>
      <c r="BM29" s="269">
        <v>83</v>
      </c>
      <c r="BN29" s="269">
        <v>84</v>
      </c>
      <c r="BO29" s="269">
        <v>85</v>
      </c>
      <c r="BP29" s="269">
        <v>87</v>
      </c>
      <c r="BQ29" s="269">
        <v>88</v>
      </c>
      <c r="BR29" s="269">
        <v>90</v>
      </c>
      <c r="BS29" s="269">
        <v>91</v>
      </c>
      <c r="BT29" s="269">
        <v>105</v>
      </c>
      <c r="BU29" s="269">
        <v>123</v>
      </c>
      <c r="BV29" s="269">
        <v>147</v>
      </c>
      <c r="BW29" s="269">
        <v>169</v>
      </c>
      <c r="BX29" s="269">
        <v>182</v>
      </c>
      <c r="BY29" s="269">
        <v>194</v>
      </c>
      <c r="BZ29" s="269">
        <v>217</v>
      </c>
      <c r="CA29" s="269">
        <v>234</v>
      </c>
      <c r="CB29" s="269">
        <v>290</v>
      </c>
      <c r="CC29" s="269">
        <v>346</v>
      </c>
      <c r="CD29" s="269">
        <v>400</v>
      </c>
      <c r="CE29" s="269">
        <v>453</v>
      </c>
      <c r="CF29" s="269">
        <v>506</v>
      </c>
      <c r="CG29" s="269">
        <v>559</v>
      </c>
      <c r="CH29" s="269">
        <v>611</v>
      </c>
      <c r="CI29" s="269">
        <v>662</v>
      </c>
      <c r="CJ29" s="269">
        <v>713</v>
      </c>
      <c r="CK29" s="269">
        <v>764</v>
      </c>
      <c r="CL29" s="269">
        <v>814</v>
      </c>
      <c r="CM29" s="269">
        <v>863</v>
      </c>
      <c r="CN29" s="269">
        <v>911</v>
      </c>
      <c r="CO29" s="269">
        <v>959</v>
      </c>
      <c r="CP29" s="269">
        <v>1006</v>
      </c>
      <c r="CQ29" s="269">
        <v>1053</v>
      </c>
      <c r="CR29" s="269">
        <v>1109</v>
      </c>
      <c r="CS29" s="269">
        <v>1166</v>
      </c>
      <c r="CT29" s="269">
        <v>1222</v>
      </c>
      <c r="CU29" s="269">
        <v>1278</v>
      </c>
      <c r="CV29" s="269">
        <v>1331</v>
      </c>
      <c r="CW29" s="269">
        <v>1383</v>
      </c>
      <c r="CX29" s="269">
        <v>1435</v>
      </c>
      <c r="CY29" s="269">
        <v>1487</v>
      </c>
      <c r="CZ29" s="269">
        <v>1539</v>
      </c>
      <c r="DA29" s="269">
        <v>1592</v>
      </c>
      <c r="DB29" s="269">
        <v>1644</v>
      </c>
      <c r="DC29" s="269">
        <v>1696</v>
      </c>
      <c r="DD29" s="265">
        <v>1749</v>
      </c>
      <c r="DE29" s="265">
        <v>1801</v>
      </c>
      <c r="DF29" s="265">
        <v>1853</v>
      </c>
      <c r="DG29" s="265">
        <v>1905</v>
      </c>
      <c r="DH29" s="265">
        <v>1957</v>
      </c>
      <c r="DI29" s="265">
        <v>2009</v>
      </c>
      <c r="DJ29" s="265">
        <v>2062</v>
      </c>
      <c r="DK29" s="265">
        <v>2114</v>
      </c>
    </row>
    <row r="30" spans="1:115">
      <c r="A30" s="268">
        <v>27</v>
      </c>
      <c r="B30" s="268">
        <v>1</v>
      </c>
      <c r="C30" s="268">
        <v>3</v>
      </c>
      <c r="D30" s="268">
        <v>4</v>
      </c>
      <c r="E30" s="268">
        <v>6</v>
      </c>
      <c r="F30" s="269">
        <v>7</v>
      </c>
      <c r="G30" s="269">
        <v>8</v>
      </c>
      <c r="H30" s="269">
        <v>9</v>
      </c>
      <c r="I30" s="269">
        <v>11</v>
      </c>
      <c r="J30" s="269">
        <v>12</v>
      </c>
      <c r="K30" s="269">
        <v>14</v>
      </c>
      <c r="L30" s="269">
        <v>15</v>
      </c>
      <c r="M30" s="269">
        <v>16</v>
      </c>
      <c r="N30" s="269">
        <v>17</v>
      </c>
      <c r="O30" s="269">
        <v>18</v>
      </c>
      <c r="P30" s="269">
        <v>20</v>
      </c>
      <c r="Q30" s="269">
        <v>21</v>
      </c>
      <c r="R30" s="269">
        <v>23</v>
      </c>
      <c r="S30" s="269">
        <v>24</v>
      </c>
      <c r="T30" s="269">
        <v>26</v>
      </c>
      <c r="U30" s="269">
        <v>27</v>
      </c>
      <c r="V30" s="269">
        <v>28</v>
      </c>
      <c r="W30" s="269">
        <v>30</v>
      </c>
      <c r="X30" s="269">
        <v>31</v>
      </c>
      <c r="Y30" s="269">
        <v>32</v>
      </c>
      <c r="Z30" s="269">
        <v>33</v>
      </c>
      <c r="AA30" s="269">
        <v>35</v>
      </c>
      <c r="AB30" s="269">
        <v>36</v>
      </c>
      <c r="AC30" s="269">
        <v>38</v>
      </c>
      <c r="AD30" s="269">
        <v>39</v>
      </c>
      <c r="AE30" s="269">
        <v>40</v>
      </c>
      <c r="AF30" s="269">
        <v>41</v>
      </c>
      <c r="AG30" s="269">
        <v>42</v>
      </c>
      <c r="AH30" s="269">
        <v>44</v>
      </c>
      <c r="AI30" s="269">
        <v>45</v>
      </c>
      <c r="AJ30" s="269">
        <v>47</v>
      </c>
      <c r="AK30" s="269">
        <v>48</v>
      </c>
      <c r="AL30" s="269">
        <v>50</v>
      </c>
      <c r="AM30" s="269">
        <v>51</v>
      </c>
      <c r="AN30" s="269">
        <v>53</v>
      </c>
      <c r="AO30" s="269">
        <v>54</v>
      </c>
      <c r="AP30" s="269">
        <v>55</v>
      </c>
      <c r="AQ30" s="269">
        <v>56</v>
      </c>
      <c r="AR30" s="269">
        <v>57</v>
      </c>
      <c r="AS30" s="269">
        <v>59</v>
      </c>
      <c r="AT30" s="269">
        <v>60</v>
      </c>
      <c r="AU30" s="269">
        <v>62</v>
      </c>
      <c r="AV30" s="269">
        <v>63</v>
      </c>
      <c r="AW30" s="269">
        <v>64</v>
      </c>
      <c r="AX30" s="269">
        <v>65</v>
      </c>
      <c r="AY30" s="269">
        <v>67</v>
      </c>
      <c r="AZ30" s="269">
        <v>68</v>
      </c>
      <c r="BA30" s="269">
        <v>69</v>
      </c>
      <c r="BB30" s="269">
        <v>71</v>
      </c>
      <c r="BC30" s="269">
        <v>72</v>
      </c>
      <c r="BD30" s="269">
        <v>74</v>
      </c>
      <c r="BE30" s="269">
        <v>75</v>
      </c>
      <c r="BF30" s="269">
        <v>77</v>
      </c>
      <c r="BG30" s="269">
        <v>78</v>
      </c>
      <c r="BH30" s="269">
        <v>79</v>
      </c>
      <c r="BI30" s="269">
        <v>80</v>
      </c>
      <c r="BJ30" s="269">
        <v>81</v>
      </c>
      <c r="BK30" s="269">
        <v>82</v>
      </c>
      <c r="BL30" s="269">
        <v>83</v>
      </c>
      <c r="BM30" s="269">
        <v>84</v>
      </c>
      <c r="BN30" s="269">
        <v>86</v>
      </c>
      <c r="BO30" s="269">
        <v>87</v>
      </c>
      <c r="BP30" s="269">
        <v>88</v>
      </c>
      <c r="BQ30" s="269">
        <v>89</v>
      </c>
      <c r="BR30" s="269">
        <v>91</v>
      </c>
      <c r="BS30" s="269">
        <v>92</v>
      </c>
      <c r="BT30" s="269">
        <v>107</v>
      </c>
      <c r="BU30" s="269">
        <v>126</v>
      </c>
      <c r="BV30" s="269">
        <v>149</v>
      </c>
      <c r="BW30" s="269">
        <v>172</v>
      </c>
      <c r="BX30" s="269">
        <v>185</v>
      </c>
      <c r="BY30" s="269">
        <v>197</v>
      </c>
      <c r="BZ30" s="269">
        <v>221</v>
      </c>
      <c r="CA30" s="269">
        <v>238</v>
      </c>
      <c r="CB30" s="269">
        <v>295</v>
      </c>
      <c r="CC30" s="269">
        <v>352</v>
      </c>
      <c r="CD30" s="269">
        <v>407</v>
      </c>
      <c r="CE30" s="269">
        <v>460</v>
      </c>
      <c r="CF30" s="269">
        <v>514</v>
      </c>
      <c r="CG30" s="269">
        <v>568</v>
      </c>
      <c r="CH30" s="269">
        <v>621</v>
      </c>
      <c r="CI30" s="269">
        <v>673</v>
      </c>
      <c r="CJ30" s="269">
        <v>725</v>
      </c>
      <c r="CK30" s="269">
        <v>777</v>
      </c>
      <c r="CL30" s="269">
        <v>827</v>
      </c>
      <c r="CM30" s="269">
        <v>877</v>
      </c>
      <c r="CN30" s="269">
        <v>927</v>
      </c>
      <c r="CO30" s="269">
        <v>975</v>
      </c>
      <c r="CP30" s="269">
        <v>1023</v>
      </c>
      <c r="CQ30" s="269">
        <v>1070</v>
      </c>
      <c r="CR30" s="269">
        <v>1128</v>
      </c>
      <c r="CS30" s="269">
        <v>1185</v>
      </c>
      <c r="CT30" s="269">
        <v>1242</v>
      </c>
      <c r="CU30" s="269">
        <v>1300</v>
      </c>
      <c r="CV30" s="269">
        <v>1353</v>
      </c>
      <c r="CW30" s="269">
        <v>1406</v>
      </c>
      <c r="CX30" s="269">
        <v>1459</v>
      </c>
      <c r="CY30" s="269">
        <v>1512</v>
      </c>
      <c r="CZ30" s="269">
        <v>1565</v>
      </c>
      <c r="DA30" s="269">
        <v>1618</v>
      </c>
      <c r="DB30" s="269">
        <v>1672</v>
      </c>
      <c r="DC30" s="269">
        <v>1725</v>
      </c>
      <c r="DD30" s="265">
        <v>1778</v>
      </c>
      <c r="DE30" s="265">
        <v>1831</v>
      </c>
      <c r="DF30" s="265">
        <v>1884</v>
      </c>
      <c r="DG30" s="265">
        <v>1937</v>
      </c>
      <c r="DH30" s="265">
        <v>1990</v>
      </c>
      <c r="DI30" s="265">
        <v>2043</v>
      </c>
      <c r="DJ30" s="265">
        <v>2096</v>
      </c>
      <c r="DK30" s="265">
        <v>2149</v>
      </c>
    </row>
    <row r="31" spans="1:115">
      <c r="A31" s="268">
        <v>28</v>
      </c>
      <c r="B31" s="268">
        <v>1</v>
      </c>
      <c r="C31" s="268">
        <v>3</v>
      </c>
      <c r="D31" s="268">
        <v>4</v>
      </c>
      <c r="E31" s="268">
        <v>6</v>
      </c>
      <c r="F31" s="269">
        <v>7</v>
      </c>
      <c r="G31" s="269">
        <v>8</v>
      </c>
      <c r="H31" s="269">
        <v>9</v>
      </c>
      <c r="I31" s="269">
        <v>11</v>
      </c>
      <c r="J31" s="269">
        <v>12</v>
      </c>
      <c r="K31" s="269">
        <v>14</v>
      </c>
      <c r="L31" s="269">
        <v>15</v>
      </c>
      <c r="M31" s="269">
        <v>16</v>
      </c>
      <c r="N31" s="269">
        <v>18</v>
      </c>
      <c r="O31" s="269">
        <v>19</v>
      </c>
      <c r="P31" s="269">
        <v>21</v>
      </c>
      <c r="Q31" s="269">
        <v>22</v>
      </c>
      <c r="R31" s="269">
        <v>24</v>
      </c>
      <c r="S31" s="269">
        <v>25</v>
      </c>
      <c r="T31" s="269">
        <v>26</v>
      </c>
      <c r="U31" s="269">
        <v>27</v>
      </c>
      <c r="V31" s="269">
        <v>29</v>
      </c>
      <c r="W31" s="269">
        <v>30</v>
      </c>
      <c r="X31" s="269">
        <v>31</v>
      </c>
      <c r="Y31" s="269">
        <v>33</v>
      </c>
      <c r="Z31" s="269">
        <v>34</v>
      </c>
      <c r="AA31" s="269">
        <v>36</v>
      </c>
      <c r="AB31" s="269">
        <v>37</v>
      </c>
      <c r="AC31" s="269">
        <v>39</v>
      </c>
      <c r="AD31" s="269">
        <v>40</v>
      </c>
      <c r="AE31" s="269">
        <v>41</v>
      </c>
      <c r="AF31" s="269">
        <v>42</v>
      </c>
      <c r="AG31" s="269">
        <v>43</v>
      </c>
      <c r="AH31" s="269">
        <v>45</v>
      </c>
      <c r="AI31" s="269">
        <v>46</v>
      </c>
      <c r="AJ31" s="269">
        <v>48</v>
      </c>
      <c r="AK31" s="269">
        <v>49</v>
      </c>
      <c r="AL31" s="269">
        <v>51</v>
      </c>
      <c r="AM31" s="269">
        <v>52</v>
      </c>
      <c r="AN31" s="269">
        <v>54</v>
      </c>
      <c r="AO31" s="269">
        <v>55</v>
      </c>
      <c r="AP31" s="269">
        <v>56</v>
      </c>
      <c r="AQ31" s="269">
        <v>57</v>
      </c>
      <c r="AR31" s="269">
        <v>58</v>
      </c>
      <c r="AS31" s="269">
        <v>60</v>
      </c>
      <c r="AT31" s="269">
        <v>61</v>
      </c>
      <c r="AU31" s="269">
        <v>63</v>
      </c>
      <c r="AV31" s="269">
        <v>64</v>
      </c>
      <c r="AW31" s="269">
        <v>66</v>
      </c>
      <c r="AX31" s="269">
        <v>67</v>
      </c>
      <c r="AY31" s="269">
        <v>69</v>
      </c>
      <c r="AZ31" s="269">
        <v>70</v>
      </c>
      <c r="BA31" s="269">
        <v>71</v>
      </c>
      <c r="BB31" s="269">
        <v>73</v>
      </c>
      <c r="BC31" s="269">
        <v>74</v>
      </c>
      <c r="BD31" s="269">
        <v>75</v>
      </c>
      <c r="BE31" s="269">
        <v>76</v>
      </c>
      <c r="BF31" s="269">
        <v>78</v>
      </c>
      <c r="BG31" s="269">
        <v>79</v>
      </c>
      <c r="BH31" s="269">
        <v>81</v>
      </c>
      <c r="BI31" s="269">
        <v>82</v>
      </c>
      <c r="BJ31" s="269">
        <v>83</v>
      </c>
      <c r="BK31" s="269">
        <v>84</v>
      </c>
      <c r="BL31" s="269">
        <v>85</v>
      </c>
      <c r="BM31" s="269">
        <v>86</v>
      </c>
      <c r="BN31" s="269">
        <v>88</v>
      </c>
      <c r="BO31" s="269">
        <v>89</v>
      </c>
      <c r="BP31" s="269">
        <v>90</v>
      </c>
      <c r="BQ31" s="269">
        <v>91</v>
      </c>
      <c r="BR31" s="269">
        <v>93</v>
      </c>
      <c r="BS31" s="269">
        <v>94</v>
      </c>
      <c r="BT31" s="269">
        <v>109</v>
      </c>
      <c r="BU31" s="269">
        <v>128</v>
      </c>
      <c r="BV31" s="269">
        <v>152</v>
      </c>
      <c r="BW31" s="269">
        <v>176</v>
      </c>
      <c r="BX31" s="269">
        <v>189</v>
      </c>
      <c r="BY31" s="269">
        <v>201</v>
      </c>
      <c r="BZ31" s="269">
        <v>225</v>
      </c>
      <c r="CA31" s="269">
        <v>243</v>
      </c>
      <c r="CB31" s="269">
        <v>301</v>
      </c>
      <c r="CC31" s="269">
        <v>358</v>
      </c>
      <c r="CD31" s="269">
        <v>414</v>
      </c>
      <c r="CE31" s="269">
        <v>468</v>
      </c>
      <c r="CF31" s="269">
        <v>523</v>
      </c>
      <c r="CG31" s="269">
        <v>578</v>
      </c>
      <c r="CH31" s="269">
        <v>632</v>
      </c>
      <c r="CI31" s="269">
        <v>685</v>
      </c>
      <c r="CJ31" s="269">
        <v>737</v>
      </c>
      <c r="CK31" s="269">
        <v>790</v>
      </c>
      <c r="CL31" s="269">
        <v>841</v>
      </c>
      <c r="CM31" s="269">
        <v>892</v>
      </c>
      <c r="CN31" s="269">
        <v>942</v>
      </c>
      <c r="CO31" s="269">
        <v>992</v>
      </c>
      <c r="CP31" s="269">
        <v>1040</v>
      </c>
      <c r="CQ31" s="269">
        <v>1088</v>
      </c>
      <c r="CR31" s="269">
        <v>1147</v>
      </c>
      <c r="CS31" s="269">
        <v>1205</v>
      </c>
      <c r="CT31" s="269">
        <v>1263</v>
      </c>
      <c r="CU31" s="269">
        <v>1321</v>
      </c>
      <c r="CV31" s="269">
        <v>1376</v>
      </c>
      <c r="CW31" s="269">
        <v>1429</v>
      </c>
      <c r="CX31" s="269">
        <v>1483</v>
      </c>
      <c r="CY31" s="269">
        <v>1537</v>
      </c>
      <c r="CZ31" s="269">
        <v>1591</v>
      </c>
      <c r="DA31" s="269">
        <v>1645</v>
      </c>
      <c r="DB31" s="269">
        <v>1700</v>
      </c>
      <c r="DC31" s="269">
        <v>1753</v>
      </c>
      <c r="DD31" s="265">
        <v>1808</v>
      </c>
      <c r="DE31" s="265">
        <v>1861</v>
      </c>
      <c r="DF31" s="265">
        <v>1915</v>
      </c>
      <c r="DG31" s="265">
        <v>1969</v>
      </c>
      <c r="DH31" s="265">
        <v>2023</v>
      </c>
      <c r="DI31" s="265">
        <v>2077</v>
      </c>
      <c r="DJ31" s="265">
        <v>2131</v>
      </c>
      <c r="DK31" s="265">
        <v>2185</v>
      </c>
    </row>
    <row r="32" spans="1:115">
      <c r="A32" s="268">
        <v>29</v>
      </c>
      <c r="B32" s="268">
        <v>1</v>
      </c>
      <c r="C32" s="268">
        <v>3</v>
      </c>
      <c r="D32" s="268">
        <v>4</v>
      </c>
      <c r="E32" s="268">
        <v>6</v>
      </c>
      <c r="F32" s="269">
        <v>7</v>
      </c>
      <c r="G32" s="269">
        <v>9</v>
      </c>
      <c r="H32" s="269">
        <v>10</v>
      </c>
      <c r="I32" s="269">
        <v>11</v>
      </c>
      <c r="J32" s="269">
        <v>13</v>
      </c>
      <c r="K32" s="269">
        <v>14</v>
      </c>
      <c r="L32" s="269">
        <v>15</v>
      </c>
      <c r="M32" s="269">
        <v>16</v>
      </c>
      <c r="N32" s="269">
        <v>18</v>
      </c>
      <c r="O32" s="269">
        <v>19</v>
      </c>
      <c r="P32" s="269">
        <v>21</v>
      </c>
      <c r="Q32" s="269">
        <v>22</v>
      </c>
      <c r="R32" s="269">
        <v>24</v>
      </c>
      <c r="S32" s="269">
        <v>25</v>
      </c>
      <c r="T32" s="269">
        <v>27</v>
      </c>
      <c r="U32" s="269">
        <v>28</v>
      </c>
      <c r="V32" s="269">
        <v>29</v>
      </c>
      <c r="W32" s="269">
        <v>31</v>
      </c>
      <c r="X32" s="269">
        <v>32</v>
      </c>
      <c r="Y32" s="269">
        <v>34</v>
      </c>
      <c r="Z32" s="269">
        <v>35</v>
      </c>
      <c r="AA32" s="269">
        <v>36</v>
      </c>
      <c r="AB32" s="269">
        <v>38</v>
      </c>
      <c r="AC32" s="269">
        <v>39</v>
      </c>
      <c r="AD32" s="269">
        <v>40</v>
      </c>
      <c r="AE32" s="269">
        <v>42</v>
      </c>
      <c r="AF32" s="269">
        <v>43</v>
      </c>
      <c r="AG32" s="269">
        <v>44</v>
      </c>
      <c r="AH32" s="269">
        <v>46</v>
      </c>
      <c r="AI32" s="269">
        <v>47</v>
      </c>
      <c r="AJ32" s="269">
        <v>49</v>
      </c>
      <c r="AK32" s="269">
        <v>50</v>
      </c>
      <c r="AL32" s="269">
        <v>52</v>
      </c>
      <c r="AM32" s="269">
        <v>53</v>
      </c>
      <c r="AN32" s="269">
        <v>55</v>
      </c>
      <c r="AO32" s="269">
        <v>56</v>
      </c>
      <c r="AP32" s="269">
        <v>57</v>
      </c>
      <c r="AQ32" s="269">
        <v>59</v>
      </c>
      <c r="AR32" s="269">
        <v>60</v>
      </c>
      <c r="AS32" s="269">
        <v>61</v>
      </c>
      <c r="AT32" s="269">
        <v>63</v>
      </c>
      <c r="AU32" s="269">
        <v>64</v>
      </c>
      <c r="AV32" s="269">
        <v>65</v>
      </c>
      <c r="AW32" s="269">
        <v>67</v>
      </c>
      <c r="AX32" s="269">
        <v>68</v>
      </c>
      <c r="AY32" s="269">
        <v>70</v>
      </c>
      <c r="AZ32" s="269">
        <v>71</v>
      </c>
      <c r="BA32" s="269">
        <v>72</v>
      </c>
      <c r="BB32" s="269">
        <v>74</v>
      </c>
      <c r="BC32" s="269">
        <v>75</v>
      </c>
      <c r="BD32" s="269">
        <v>77</v>
      </c>
      <c r="BE32" s="269">
        <v>78</v>
      </c>
      <c r="BF32" s="269">
        <v>80</v>
      </c>
      <c r="BG32" s="269">
        <v>81</v>
      </c>
      <c r="BH32" s="269">
        <v>83</v>
      </c>
      <c r="BI32" s="269">
        <v>84</v>
      </c>
      <c r="BJ32" s="269">
        <v>85</v>
      </c>
      <c r="BK32" s="269">
        <v>86</v>
      </c>
      <c r="BL32" s="269">
        <v>86</v>
      </c>
      <c r="BM32" s="269">
        <v>88</v>
      </c>
      <c r="BN32" s="269">
        <v>89</v>
      </c>
      <c r="BO32" s="269">
        <v>90</v>
      </c>
      <c r="BP32" s="269">
        <v>92</v>
      </c>
      <c r="BQ32" s="269">
        <v>93</v>
      </c>
      <c r="BR32" s="269">
        <v>95</v>
      </c>
      <c r="BS32" s="269">
        <v>96</v>
      </c>
      <c r="BT32" s="269">
        <v>112</v>
      </c>
      <c r="BU32" s="269">
        <v>131</v>
      </c>
      <c r="BV32" s="269">
        <v>155</v>
      </c>
      <c r="BW32" s="269">
        <v>179</v>
      </c>
      <c r="BX32" s="269">
        <v>192</v>
      </c>
      <c r="BY32" s="269">
        <v>205</v>
      </c>
      <c r="BZ32" s="269">
        <v>229</v>
      </c>
      <c r="CA32" s="269">
        <v>247</v>
      </c>
      <c r="CB32" s="269">
        <v>306</v>
      </c>
      <c r="CC32" s="269">
        <v>364</v>
      </c>
      <c r="CD32" s="269">
        <v>421</v>
      </c>
      <c r="CE32" s="269">
        <v>476</v>
      </c>
      <c r="CF32" s="269">
        <v>532</v>
      </c>
      <c r="CG32" s="269">
        <v>588</v>
      </c>
      <c r="CH32" s="269">
        <v>643</v>
      </c>
      <c r="CI32" s="269">
        <v>696</v>
      </c>
      <c r="CJ32" s="269">
        <v>749</v>
      </c>
      <c r="CK32" s="269">
        <v>803</v>
      </c>
      <c r="CL32" s="269">
        <v>855</v>
      </c>
      <c r="CM32" s="269">
        <v>907</v>
      </c>
      <c r="CN32" s="269">
        <v>958</v>
      </c>
      <c r="CO32" s="269">
        <v>1008</v>
      </c>
      <c r="CP32" s="269">
        <v>1058</v>
      </c>
      <c r="CQ32" s="269">
        <v>1106</v>
      </c>
      <c r="CR32" s="269">
        <v>1165</v>
      </c>
      <c r="CS32" s="269">
        <v>1225</v>
      </c>
      <c r="CT32" s="269">
        <v>1284</v>
      </c>
      <c r="CU32" s="269">
        <v>1343</v>
      </c>
      <c r="CV32" s="269">
        <v>1398</v>
      </c>
      <c r="CW32" s="269">
        <v>1452</v>
      </c>
      <c r="CX32" s="269">
        <v>1508</v>
      </c>
      <c r="CY32" s="269">
        <v>1563</v>
      </c>
      <c r="CZ32" s="269">
        <v>1617</v>
      </c>
      <c r="DA32" s="269">
        <v>1672</v>
      </c>
      <c r="DB32" s="269">
        <v>1727</v>
      </c>
      <c r="DC32" s="269">
        <v>1782</v>
      </c>
      <c r="DD32" s="265">
        <v>1837</v>
      </c>
      <c r="DE32" s="265">
        <v>1891</v>
      </c>
      <c r="DF32" s="265">
        <v>1947</v>
      </c>
      <c r="DG32" s="265">
        <v>2001</v>
      </c>
      <c r="DH32" s="265">
        <v>2056</v>
      </c>
      <c r="DI32" s="265">
        <v>2110</v>
      </c>
      <c r="DJ32" s="265">
        <v>2166</v>
      </c>
      <c r="DK32" s="265">
        <v>2220</v>
      </c>
    </row>
    <row r="33" spans="1:115">
      <c r="A33" s="268">
        <v>30</v>
      </c>
      <c r="B33" s="268">
        <v>1</v>
      </c>
      <c r="C33" s="268">
        <v>3</v>
      </c>
      <c r="D33" s="268">
        <v>4</v>
      </c>
      <c r="E33" s="268">
        <v>6</v>
      </c>
      <c r="F33" s="269">
        <v>7</v>
      </c>
      <c r="G33" s="269">
        <v>9</v>
      </c>
      <c r="H33" s="269">
        <v>10</v>
      </c>
      <c r="I33" s="269">
        <v>12</v>
      </c>
      <c r="J33" s="269">
        <v>13</v>
      </c>
      <c r="K33" s="269">
        <v>15</v>
      </c>
      <c r="L33" s="269">
        <v>16</v>
      </c>
      <c r="M33" s="269">
        <v>17</v>
      </c>
      <c r="N33" s="269">
        <v>19</v>
      </c>
      <c r="O33" s="269">
        <v>20</v>
      </c>
      <c r="P33" s="269">
        <v>22</v>
      </c>
      <c r="Q33" s="269">
        <v>23</v>
      </c>
      <c r="R33" s="269">
        <v>25</v>
      </c>
      <c r="S33" s="269">
        <v>26</v>
      </c>
      <c r="T33" s="269">
        <v>27</v>
      </c>
      <c r="U33" s="269">
        <v>28</v>
      </c>
      <c r="V33" s="269">
        <v>30</v>
      </c>
      <c r="W33" s="269">
        <v>31</v>
      </c>
      <c r="X33" s="269">
        <v>32</v>
      </c>
      <c r="Y33" s="269">
        <v>34</v>
      </c>
      <c r="Z33" s="269">
        <v>35</v>
      </c>
      <c r="AA33" s="269">
        <v>37</v>
      </c>
      <c r="AB33" s="269">
        <v>38</v>
      </c>
      <c r="AC33" s="269">
        <v>40</v>
      </c>
      <c r="AD33" s="269">
        <v>41</v>
      </c>
      <c r="AE33" s="269">
        <v>43</v>
      </c>
      <c r="AF33" s="269">
        <v>44</v>
      </c>
      <c r="AG33" s="269">
        <v>45</v>
      </c>
      <c r="AH33" s="269">
        <v>47</v>
      </c>
      <c r="AI33" s="269">
        <v>48</v>
      </c>
      <c r="AJ33" s="269">
        <v>50</v>
      </c>
      <c r="AK33" s="269">
        <v>51</v>
      </c>
      <c r="AL33" s="269">
        <v>53</v>
      </c>
      <c r="AM33" s="269">
        <v>54</v>
      </c>
      <c r="AN33" s="269">
        <v>56</v>
      </c>
      <c r="AO33" s="269">
        <v>57</v>
      </c>
      <c r="AP33" s="269">
        <v>58</v>
      </c>
      <c r="AQ33" s="269">
        <v>60</v>
      </c>
      <c r="AR33" s="269">
        <v>61</v>
      </c>
      <c r="AS33" s="269">
        <v>63</v>
      </c>
      <c r="AT33" s="269">
        <v>64</v>
      </c>
      <c r="AU33" s="269">
        <v>66</v>
      </c>
      <c r="AV33" s="269">
        <v>67</v>
      </c>
      <c r="AW33" s="269">
        <v>69</v>
      </c>
      <c r="AX33" s="269">
        <v>70</v>
      </c>
      <c r="AY33" s="269">
        <v>72</v>
      </c>
      <c r="AZ33" s="269">
        <v>73</v>
      </c>
      <c r="BA33" s="269">
        <v>74</v>
      </c>
      <c r="BB33" s="269">
        <v>76</v>
      </c>
      <c r="BC33" s="269">
        <v>77</v>
      </c>
      <c r="BD33" s="269">
        <v>78</v>
      </c>
      <c r="BE33" s="269">
        <v>79</v>
      </c>
      <c r="BF33" s="269">
        <v>81</v>
      </c>
      <c r="BG33" s="269">
        <v>82</v>
      </c>
      <c r="BH33" s="269">
        <v>84</v>
      </c>
      <c r="BI33" s="269">
        <v>85</v>
      </c>
      <c r="BJ33" s="269">
        <v>86</v>
      </c>
      <c r="BK33" s="269">
        <v>87</v>
      </c>
      <c r="BL33" s="269">
        <v>88</v>
      </c>
      <c r="BM33" s="269">
        <v>89</v>
      </c>
      <c r="BN33" s="269">
        <v>91</v>
      </c>
      <c r="BO33" s="269">
        <v>92</v>
      </c>
      <c r="BP33" s="269">
        <v>94</v>
      </c>
      <c r="BQ33" s="269">
        <v>95</v>
      </c>
      <c r="BR33" s="269">
        <v>97</v>
      </c>
      <c r="BS33" s="269">
        <v>98</v>
      </c>
      <c r="BT33" s="269">
        <v>114</v>
      </c>
      <c r="BU33" s="269">
        <v>133</v>
      </c>
      <c r="BV33" s="269">
        <v>158</v>
      </c>
      <c r="BW33" s="269">
        <v>183</v>
      </c>
      <c r="BX33" s="269">
        <v>196</v>
      </c>
      <c r="BY33" s="269">
        <v>208</v>
      </c>
      <c r="BZ33" s="269">
        <v>233</v>
      </c>
      <c r="CA33" s="269">
        <v>252</v>
      </c>
      <c r="CB33" s="269">
        <v>312</v>
      </c>
      <c r="CC33" s="269">
        <v>371</v>
      </c>
      <c r="CD33" s="269">
        <v>428</v>
      </c>
      <c r="CE33" s="269">
        <v>484</v>
      </c>
      <c r="CF33" s="269">
        <v>541</v>
      </c>
      <c r="CG33" s="269">
        <v>598</v>
      </c>
      <c r="CH33" s="269">
        <v>653</v>
      </c>
      <c r="CI33" s="269">
        <v>708</v>
      </c>
      <c r="CJ33" s="269">
        <v>762</v>
      </c>
      <c r="CK33" s="269">
        <v>816</v>
      </c>
      <c r="CL33" s="269">
        <v>869</v>
      </c>
      <c r="CM33" s="269">
        <v>921</v>
      </c>
      <c r="CN33" s="269">
        <v>973</v>
      </c>
      <c r="CO33" s="269">
        <v>1025</v>
      </c>
      <c r="CP33" s="269">
        <v>1075</v>
      </c>
      <c r="CQ33" s="269">
        <v>1124</v>
      </c>
      <c r="CR33" s="269">
        <v>1184</v>
      </c>
      <c r="CS33" s="269">
        <v>1244</v>
      </c>
      <c r="CT33" s="269">
        <v>1304</v>
      </c>
      <c r="CU33" s="269">
        <v>1364</v>
      </c>
      <c r="CV33" s="269">
        <v>1421</v>
      </c>
      <c r="CW33" s="269">
        <v>1476</v>
      </c>
      <c r="CX33" s="269">
        <v>1532</v>
      </c>
      <c r="CY33" s="269">
        <v>1588</v>
      </c>
      <c r="CZ33" s="269">
        <v>1643</v>
      </c>
      <c r="DA33" s="269">
        <v>1699</v>
      </c>
      <c r="DB33" s="269">
        <v>1755</v>
      </c>
      <c r="DC33" s="269">
        <v>1810</v>
      </c>
      <c r="DD33" s="265">
        <v>1867</v>
      </c>
      <c r="DE33" s="265">
        <v>1922</v>
      </c>
      <c r="DF33" s="265">
        <v>1978</v>
      </c>
      <c r="DG33" s="265">
        <v>2033</v>
      </c>
      <c r="DH33" s="265">
        <v>2089</v>
      </c>
      <c r="DI33" s="265">
        <v>2144</v>
      </c>
      <c r="DJ33" s="265">
        <v>2200</v>
      </c>
      <c r="DK33" s="265">
        <v>2256</v>
      </c>
    </row>
    <row r="34" spans="1:115">
      <c r="A34" s="268">
        <v>31</v>
      </c>
      <c r="B34" s="268">
        <v>1</v>
      </c>
      <c r="C34" s="268">
        <v>3</v>
      </c>
      <c r="D34" s="268">
        <v>4</v>
      </c>
      <c r="E34" s="268">
        <v>6</v>
      </c>
      <c r="F34" s="269">
        <v>7</v>
      </c>
      <c r="G34" s="269">
        <v>9</v>
      </c>
      <c r="H34" s="269">
        <v>10</v>
      </c>
      <c r="I34" s="269">
        <v>12</v>
      </c>
      <c r="J34" s="269">
        <v>13</v>
      </c>
      <c r="K34" s="269">
        <v>15</v>
      </c>
      <c r="L34" s="269">
        <v>16</v>
      </c>
      <c r="M34" s="269">
        <v>17</v>
      </c>
      <c r="N34" s="269">
        <v>19</v>
      </c>
      <c r="O34" s="269">
        <v>20</v>
      </c>
      <c r="P34" s="269">
        <v>22</v>
      </c>
      <c r="Q34" s="269">
        <v>23</v>
      </c>
      <c r="R34" s="269">
        <v>25</v>
      </c>
      <c r="S34" s="269">
        <v>26</v>
      </c>
      <c r="T34" s="269">
        <v>28</v>
      </c>
      <c r="U34" s="269">
        <v>29</v>
      </c>
      <c r="V34" s="269">
        <v>30</v>
      </c>
      <c r="W34" s="269">
        <v>32</v>
      </c>
      <c r="X34" s="269">
        <v>33</v>
      </c>
      <c r="Y34" s="269">
        <v>35</v>
      </c>
      <c r="Z34" s="269">
        <v>36</v>
      </c>
      <c r="AA34" s="269">
        <v>38</v>
      </c>
      <c r="AB34" s="269">
        <v>39</v>
      </c>
      <c r="AC34" s="269">
        <v>41</v>
      </c>
      <c r="AD34" s="269">
        <v>42</v>
      </c>
      <c r="AE34" s="269">
        <v>44</v>
      </c>
      <c r="AF34" s="269">
        <v>45</v>
      </c>
      <c r="AG34" s="269">
        <v>46</v>
      </c>
      <c r="AH34" s="269">
        <v>48</v>
      </c>
      <c r="AI34" s="269">
        <v>49</v>
      </c>
      <c r="AJ34" s="269">
        <v>51</v>
      </c>
      <c r="AK34" s="269">
        <v>52</v>
      </c>
      <c r="AL34" s="269">
        <v>54</v>
      </c>
      <c r="AM34" s="269">
        <v>55</v>
      </c>
      <c r="AN34" s="269">
        <v>57</v>
      </c>
      <c r="AO34" s="269">
        <v>58</v>
      </c>
      <c r="AP34" s="269">
        <v>59</v>
      </c>
      <c r="AQ34" s="269">
        <v>61</v>
      </c>
      <c r="AR34" s="269">
        <v>62</v>
      </c>
      <c r="AS34" s="269">
        <v>64</v>
      </c>
      <c r="AT34" s="269">
        <v>65</v>
      </c>
      <c r="AU34" s="269">
        <v>67</v>
      </c>
      <c r="AV34" s="269">
        <v>68</v>
      </c>
      <c r="AW34" s="269">
        <v>70</v>
      </c>
      <c r="AX34" s="269">
        <v>71</v>
      </c>
      <c r="AY34" s="269">
        <v>73</v>
      </c>
      <c r="AZ34" s="269">
        <v>74</v>
      </c>
      <c r="BA34" s="269">
        <v>75</v>
      </c>
      <c r="BB34" s="269">
        <v>77</v>
      </c>
      <c r="BC34" s="269">
        <v>78</v>
      </c>
      <c r="BD34" s="269">
        <v>80</v>
      </c>
      <c r="BE34" s="269">
        <v>81</v>
      </c>
      <c r="BF34" s="269">
        <v>83</v>
      </c>
      <c r="BG34" s="269">
        <v>84</v>
      </c>
      <c r="BH34" s="269">
        <v>86</v>
      </c>
      <c r="BI34" s="269">
        <v>87</v>
      </c>
      <c r="BJ34" s="269">
        <v>88</v>
      </c>
      <c r="BK34" s="269">
        <v>89</v>
      </c>
      <c r="BL34" s="269">
        <v>90</v>
      </c>
      <c r="BM34" s="269">
        <v>91</v>
      </c>
      <c r="BN34" s="269">
        <v>93</v>
      </c>
      <c r="BO34" s="269">
        <v>94</v>
      </c>
      <c r="BP34" s="269">
        <v>96</v>
      </c>
      <c r="BQ34" s="269">
        <v>97</v>
      </c>
      <c r="BR34" s="269">
        <v>99</v>
      </c>
      <c r="BS34" s="269">
        <v>100</v>
      </c>
      <c r="BT34" s="269">
        <v>116</v>
      </c>
      <c r="BU34" s="269">
        <v>136</v>
      </c>
      <c r="BV34" s="269">
        <v>161</v>
      </c>
      <c r="BW34" s="269">
        <v>186</v>
      </c>
      <c r="BX34" s="269">
        <v>199</v>
      </c>
      <c r="BY34" s="269">
        <v>212</v>
      </c>
      <c r="BZ34" s="269">
        <v>237</v>
      </c>
      <c r="CA34" s="269">
        <v>256</v>
      </c>
      <c r="CB34" s="269">
        <v>317</v>
      </c>
      <c r="CC34" s="269">
        <v>377</v>
      </c>
      <c r="CD34" s="269">
        <v>435</v>
      </c>
      <c r="CE34" s="269">
        <v>492</v>
      </c>
      <c r="CF34" s="269">
        <v>550</v>
      </c>
      <c r="CG34" s="269">
        <v>608</v>
      </c>
      <c r="CH34" s="269">
        <v>664</v>
      </c>
      <c r="CI34" s="269">
        <v>719</v>
      </c>
      <c r="CJ34" s="269">
        <v>774</v>
      </c>
      <c r="CK34" s="269">
        <v>829</v>
      </c>
      <c r="CL34" s="269">
        <v>883</v>
      </c>
      <c r="CM34" s="269">
        <v>936</v>
      </c>
      <c r="CN34" s="269">
        <v>989</v>
      </c>
      <c r="CO34" s="269">
        <v>1041</v>
      </c>
      <c r="CP34" s="269">
        <v>1092</v>
      </c>
      <c r="CQ34" s="269">
        <v>1142</v>
      </c>
      <c r="CR34" s="269">
        <v>1203</v>
      </c>
      <c r="CS34" s="269">
        <v>1264</v>
      </c>
      <c r="CT34" s="269">
        <v>1325</v>
      </c>
      <c r="CU34" s="269">
        <v>1386</v>
      </c>
      <c r="CV34" s="269">
        <v>1443</v>
      </c>
      <c r="CW34" s="269">
        <v>1499</v>
      </c>
      <c r="CX34" s="269">
        <v>1556</v>
      </c>
      <c r="CY34" s="269">
        <v>1613</v>
      </c>
      <c r="CZ34" s="269">
        <v>1669</v>
      </c>
      <c r="DA34" s="269">
        <v>1726</v>
      </c>
      <c r="DB34" s="269">
        <v>1783</v>
      </c>
      <c r="DC34" s="269">
        <v>1839</v>
      </c>
      <c r="DD34" s="265">
        <v>1896</v>
      </c>
      <c r="DE34" s="265">
        <v>1952</v>
      </c>
      <c r="DF34" s="265">
        <v>2009</v>
      </c>
      <c r="DG34" s="265">
        <v>2065</v>
      </c>
      <c r="DH34" s="265">
        <v>2122</v>
      </c>
      <c r="DI34" s="265">
        <v>2178</v>
      </c>
      <c r="DJ34" s="265">
        <v>2235</v>
      </c>
      <c r="DK34" s="265">
        <v>2291</v>
      </c>
    </row>
    <row r="35" spans="1:115">
      <c r="A35" s="268">
        <v>32</v>
      </c>
      <c r="B35" s="268">
        <v>1</v>
      </c>
      <c r="C35" s="268">
        <v>3</v>
      </c>
      <c r="D35" s="268">
        <v>4</v>
      </c>
      <c r="E35" s="268">
        <v>6</v>
      </c>
      <c r="F35" s="269">
        <v>7</v>
      </c>
      <c r="G35" s="269">
        <v>9</v>
      </c>
      <c r="H35" s="269">
        <v>10</v>
      </c>
      <c r="I35" s="269">
        <v>12</v>
      </c>
      <c r="J35" s="269">
        <v>13</v>
      </c>
      <c r="K35" s="269">
        <v>15</v>
      </c>
      <c r="L35" s="269">
        <v>16</v>
      </c>
      <c r="M35" s="269">
        <v>17</v>
      </c>
      <c r="N35" s="269">
        <v>19</v>
      </c>
      <c r="O35" s="269">
        <v>20</v>
      </c>
      <c r="P35" s="269">
        <v>22</v>
      </c>
      <c r="Q35" s="269">
        <v>23</v>
      </c>
      <c r="R35" s="269">
        <v>25</v>
      </c>
      <c r="S35" s="269">
        <v>27</v>
      </c>
      <c r="T35" s="269">
        <v>29</v>
      </c>
      <c r="U35" s="269">
        <v>30</v>
      </c>
      <c r="V35" s="269">
        <v>31</v>
      </c>
      <c r="W35" s="269">
        <v>33</v>
      </c>
      <c r="X35" s="269">
        <v>34</v>
      </c>
      <c r="Y35" s="269">
        <v>36</v>
      </c>
      <c r="Z35" s="269">
        <v>37</v>
      </c>
      <c r="AA35" s="269">
        <v>39</v>
      </c>
      <c r="AB35" s="269">
        <v>40</v>
      </c>
      <c r="AC35" s="269">
        <v>42</v>
      </c>
      <c r="AD35" s="269">
        <v>43</v>
      </c>
      <c r="AE35" s="269">
        <v>45</v>
      </c>
      <c r="AF35" s="269">
        <v>46</v>
      </c>
      <c r="AG35" s="269">
        <v>47</v>
      </c>
      <c r="AH35" s="269">
        <v>49</v>
      </c>
      <c r="AI35" s="269">
        <v>50</v>
      </c>
      <c r="AJ35" s="269">
        <v>52</v>
      </c>
      <c r="AK35" s="269">
        <v>53</v>
      </c>
      <c r="AL35" s="269">
        <v>55</v>
      </c>
      <c r="AM35" s="269">
        <v>56</v>
      </c>
      <c r="AN35" s="269">
        <v>58</v>
      </c>
      <c r="AO35" s="269">
        <v>59</v>
      </c>
      <c r="AP35" s="269">
        <v>60</v>
      </c>
      <c r="AQ35" s="269">
        <v>62</v>
      </c>
      <c r="AR35" s="269">
        <v>63</v>
      </c>
      <c r="AS35" s="269">
        <v>65</v>
      </c>
      <c r="AT35" s="269">
        <v>66</v>
      </c>
      <c r="AU35" s="269">
        <v>68</v>
      </c>
      <c r="AV35" s="269">
        <v>69</v>
      </c>
      <c r="AW35" s="269">
        <v>71</v>
      </c>
      <c r="AX35" s="269">
        <v>72</v>
      </c>
      <c r="AY35" s="269">
        <v>74</v>
      </c>
      <c r="AZ35" s="269">
        <v>75</v>
      </c>
      <c r="BA35" s="269">
        <v>76</v>
      </c>
      <c r="BB35" s="269">
        <v>78</v>
      </c>
      <c r="BC35" s="269">
        <v>79</v>
      </c>
      <c r="BD35" s="269">
        <v>81</v>
      </c>
      <c r="BE35" s="269">
        <v>83</v>
      </c>
      <c r="BF35" s="269">
        <v>85</v>
      </c>
      <c r="BG35" s="269">
        <v>86</v>
      </c>
      <c r="BH35" s="269">
        <v>88</v>
      </c>
      <c r="BI35" s="269">
        <v>89</v>
      </c>
      <c r="BJ35" s="269">
        <v>90</v>
      </c>
      <c r="BK35" s="269">
        <v>91</v>
      </c>
      <c r="BL35" s="269">
        <v>92</v>
      </c>
      <c r="BM35" s="269">
        <v>93</v>
      </c>
      <c r="BN35" s="269">
        <v>95</v>
      </c>
      <c r="BO35" s="269">
        <v>96</v>
      </c>
      <c r="BP35" s="269">
        <v>98</v>
      </c>
      <c r="BQ35" s="269">
        <v>99</v>
      </c>
      <c r="BR35" s="269">
        <v>101</v>
      </c>
      <c r="BS35" s="269">
        <v>102</v>
      </c>
      <c r="BT35" s="269">
        <v>118</v>
      </c>
      <c r="BU35" s="269">
        <v>139</v>
      </c>
      <c r="BV35" s="269">
        <v>164</v>
      </c>
      <c r="BW35" s="269">
        <v>189</v>
      </c>
      <c r="BX35" s="269">
        <v>203</v>
      </c>
      <c r="BY35" s="269">
        <v>216</v>
      </c>
      <c r="BZ35" s="269">
        <v>241</v>
      </c>
      <c r="CA35" s="269">
        <v>261</v>
      </c>
      <c r="CB35" s="269">
        <v>323</v>
      </c>
      <c r="CC35" s="269">
        <v>384</v>
      </c>
      <c r="CD35" s="269">
        <v>443</v>
      </c>
      <c r="CE35" s="269">
        <v>501</v>
      </c>
      <c r="CF35" s="269">
        <v>560</v>
      </c>
      <c r="CG35" s="269">
        <v>619</v>
      </c>
      <c r="CH35" s="269">
        <v>676</v>
      </c>
      <c r="CI35" s="269">
        <v>732</v>
      </c>
      <c r="CJ35" s="269">
        <v>788</v>
      </c>
      <c r="CK35" s="269">
        <v>844</v>
      </c>
      <c r="CL35" s="269">
        <v>899</v>
      </c>
      <c r="CM35" s="269">
        <v>953</v>
      </c>
      <c r="CN35" s="269">
        <v>1007</v>
      </c>
      <c r="CO35" s="269">
        <v>1060</v>
      </c>
      <c r="CP35" s="269">
        <v>1112</v>
      </c>
      <c r="CQ35" s="269">
        <v>1163</v>
      </c>
      <c r="CR35" s="269">
        <v>1225</v>
      </c>
      <c r="CS35" s="269">
        <v>1287</v>
      </c>
      <c r="CT35" s="269">
        <v>1349</v>
      </c>
      <c r="CU35" s="269">
        <v>1411</v>
      </c>
      <c r="CV35" s="269">
        <v>1469</v>
      </c>
      <c r="CW35" s="269">
        <v>1526</v>
      </c>
      <c r="CX35" s="269">
        <v>1584</v>
      </c>
      <c r="CY35" s="269">
        <v>1642</v>
      </c>
      <c r="CZ35" s="269">
        <v>1699</v>
      </c>
      <c r="DA35" s="269">
        <v>1757</v>
      </c>
      <c r="DB35" s="269">
        <v>1815</v>
      </c>
      <c r="DC35" s="269">
        <v>1872</v>
      </c>
      <c r="DD35" s="265">
        <v>1930</v>
      </c>
      <c r="DE35" s="265">
        <v>1987</v>
      </c>
      <c r="DF35" s="265">
        <v>2045</v>
      </c>
      <c r="DG35" s="265">
        <v>2102</v>
      </c>
      <c r="DH35" s="265">
        <v>2160</v>
      </c>
      <c r="DI35" s="265">
        <v>2217</v>
      </c>
      <c r="DJ35" s="265">
        <v>2275</v>
      </c>
      <c r="DK35" s="265">
        <v>2332</v>
      </c>
    </row>
    <row r="36" spans="1:115">
      <c r="A36" s="268">
        <v>33</v>
      </c>
      <c r="B36" s="268">
        <v>1</v>
      </c>
      <c r="C36" s="268">
        <v>3</v>
      </c>
      <c r="D36" s="268">
        <v>4</v>
      </c>
      <c r="E36" s="268">
        <v>6</v>
      </c>
      <c r="F36" s="269">
        <v>7</v>
      </c>
      <c r="G36" s="269">
        <v>9</v>
      </c>
      <c r="H36" s="269">
        <v>10</v>
      </c>
      <c r="I36" s="269">
        <v>12</v>
      </c>
      <c r="J36" s="269">
        <v>13</v>
      </c>
      <c r="K36" s="269">
        <v>15</v>
      </c>
      <c r="L36" s="269">
        <v>17</v>
      </c>
      <c r="M36" s="269">
        <v>18</v>
      </c>
      <c r="N36" s="269">
        <v>20</v>
      </c>
      <c r="O36" s="269">
        <v>21</v>
      </c>
      <c r="P36" s="269">
        <v>23</v>
      </c>
      <c r="Q36" s="269">
        <v>24</v>
      </c>
      <c r="R36" s="269">
        <v>26</v>
      </c>
      <c r="S36" s="269">
        <v>27</v>
      </c>
      <c r="T36" s="269">
        <v>29</v>
      </c>
      <c r="U36" s="269">
        <v>30</v>
      </c>
      <c r="V36" s="269">
        <v>31</v>
      </c>
      <c r="W36" s="269">
        <v>33</v>
      </c>
      <c r="X36" s="269">
        <v>34</v>
      </c>
      <c r="Y36" s="269">
        <v>36</v>
      </c>
      <c r="Z36" s="269">
        <v>37</v>
      </c>
      <c r="AA36" s="269">
        <v>39</v>
      </c>
      <c r="AB36" s="269">
        <v>40</v>
      </c>
      <c r="AC36" s="269">
        <v>42</v>
      </c>
      <c r="AD36" s="269">
        <v>44</v>
      </c>
      <c r="AE36" s="269">
        <v>46</v>
      </c>
      <c r="AF36" s="269">
        <v>47</v>
      </c>
      <c r="AG36" s="269">
        <v>48</v>
      </c>
      <c r="AH36" s="269">
        <v>50</v>
      </c>
      <c r="AI36" s="269">
        <v>51</v>
      </c>
      <c r="AJ36" s="269">
        <v>53</v>
      </c>
      <c r="AK36" s="269">
        <v>54</v>
      </c>
      <c r="AL36" s="269">
        <v>56</v>
      </c>
      <c r="AM36" s="269">
        <v>57</v>
      </c>
      <c r="AN36" s="269">
        <v>59</v>
      </c>
      <c r="AO36" s="269">
        <v>60</v>
      </c>
      <c r="AP36" s="269">
        <v>61</v>
      </c>
      <c r="AQ36" s="269">
        <v>63</v>
      </c>
      <c r="AR36" s="269">
        <v>64</v>
      </c>
      <c r="AS36" s="269">
        <v>66</v>
      </c>
      <c r="AT36" s="269">
        <v>67</v>
      </c>
      <c r="AU36" s="269">
        <v>69</v>
      </c>
      <c r="AV36" s="269">
        <v>70</v>
      </c>
      <c r="AW36" s="269">
        <v>72</v>
      </c>
      <c r="AX36" s="269">
        <v>74</v>
      </c>
      <c r="AY36" s="269">
        <v>76</v>
      </c>
      <c r="AZ36" s="269">
        <v>77</v>
      </c>
      <c r="BA36" s="269">
        <v>78</v>
      </c>
      <c r="BB36" s="269">
        <v>80</v>
      </c>
      <c r="BC36" s="269">
        <v>81</v>
      </c>
      <c r="BD36" s="269">
        <v>83</v>
      </c>
      <c r="BE36" s="269">
        <v>84</v>
      </c>
      <c r="BF36" s="269">
        <v>86</v>
      </c>
      <c r="BG36" s="269">
        <v>87</v>
      </c>
      <c r="BH36" s="269">
        <v>89</v>
      </c>
      <c r="BI36" s="269">
        <v>90</v>
      </c>
      <c r="BJ36" s="269">
        <v>91</v>
      </c>
      <c r="BK36" s="269">
        <v>92</v>
      </c>
      <c r="BL36" s="269">
        <v>93</v>
      </c>
      <c r="BM36" s="269">
        <v>94</v>
      </c>
      <c r="BN36" s="269">
        <v>96</v>
      </c>
      <c r="BO36" s="269">
        <v>97</v>
      </c>
      <c r="BP36" s="269">
        <v>99</v>
      </c>
      <c r="BQ36" s="269">
        <v>101</v>
      </c>
      <c r="BR36" s="269">
        <v>102</v>
      </c>
      <c r="BS36" s="269">
        <v>104</v>
      </c>
      <c r="BT36" s="269">
        <v>120</v>
      </c>
      <c r="BU36" s="269">
        <v>141</v>
      </c>
      <c r="BV36" s="269">
        <v>167</v>
      </c>
      <c r="BW36" s="269">
        <v>193</v>
      </c>
      <c r="BX36" s="269">
        <v>206</v>
      </c>
      <c r="BY36" s="269">
        <v>220</v>
      </c>
      <c r="BZ36" s="269">
        <v>245</v>
      </c>
      <c r="CA36" s="269">
        <v>265</v>
      </c>
      <c r="CB36" s="269">
        <v>328</v>
      </c>
      <c r="CC36" s="269">
        <v>391</v>
      </c>
      <c r="CD36" s="269">
        <v>451</v>
      </c>
      <c r="CE36" s="269">
        <v>510</v>
      </c>
      <c r="CF36" s="269">
        <v>570</v>
      </c>
      <c r="CG36" s="269">
        <v>630</v>
      </c>
      <c r="CH36" s="269">
        <v>688</v>
      </c>
      <c r="CI36" s="269">
        <v>745</v>
      </c>
      <c r="CJ36" s="269">
        <v>802</v>
      </c>
      <c r="CK36" s="269">
        <v>859</v>
      </c>
      <c r="CL36" s="269">
        <v>915</v>
      </c>
      <c r="CM36" s="269">
        <v>970</v>
      </c>
      <c r="CN36" s="269">
        <v>1025</v>
      </c>
      <c r="CO36" s="269">
        <v>1079</v>
      </c>
      <c r="CP36" s="269">
        <v>1131</v>
      </c>
      <c r="CQ36" s="269">
        <v>1183</v>
      </c>
      <c r="CR36" s="269">
        <v>1247</v>
      </c>
      <c r="CS36" s="269">
        <v>1310</v>
      </c>
      <c r="CT36" s="269">
        <v>1373</v>
      </c>
      <c r="CU36" s="269">
        <v>1436</v>
      </c>
      <c r="CV36" s="269">
        <v>1495</v>
      </c>
      <c r="CW36" s="269">
        <v>1553</v>
      </c>
      <c r="CX36" s="269">
        <v>1612</v>
      </c>
      <c r="CY36" s="269">
        <v>1671</v>
      </c>
      <c r="CZ36" s="269">
        <v>1729</v>
      </c>
      <c r="DA36" s="269">
        <v>1788</v>
      </c>
      <c r="DB36" s="269">
        <v>1847</v>
      </c>
      <c r="DC36" s="269">
        <v>1906</v>
      </c>
      <c r="DD36" s="265">
        <v>1964</v>
      </c>
      <c r="DE36" s="265">
        <v>2023</v>
      </c>
      <c r="DF36" s="265">
        <v>2082</v>
      </c>
      <c r="DG36" s="265">
        <v>2140</v>
      </c>
      <c r="DH36" s="265">
        <v>2199</v>
      </c>
      <c r="DI36" s="265">
        <v>2257</v>
      </c>
      <c r="DJ36" s="265">
        <v>2316</v>
      </c>
      <c r="DK36" s="265">
        <v>2374</v>
      </c>
    </row>
    <row r="37" spans="1:115">
      <c r="A37" s="268">
        <v>34</v>
      </c>
      <c r="B37" s="268">
        <v>1</v>
      </c>
      <c r="C37" s="268">
        <v>3</v>
      </c>
      <c r="D37" s="268">
        <v>4</v>
      </c>
      <c r="E37" s="268">
        <v>6</v>
      </c>
      <c r="F37" s="269">
        <v>7</v>
      </c>
      <c r="G37" s="269">
        <v>9</v>
      </c>
      <c r="H37" s="269">
        <v>11</v>
      </c>
      <c r="I37" s="269">
        <v>13</v>
      </c>
      <c r="J37" s="269">
        <v>14</v>
      </c>
      <c r="K37" s="269">
        <v>16</v>
      </c>
      <c r="L37" s="269">
        <v>17</v>
      </c>
      <c r="M37" s="269">
        <v>18</v>
      </c>
      <c r="N37" s="269">
        <v>20</v>
      </c>
      <c r="O37" s="269">
        <v>21</v>
      </c>
      <c r="P37" s="269">
        <v>23</v>
      </c>
      <c r="Q37" s="269">
        <v>24</v>
      </c>
      <c r="R37" s="269">
        <v>26</v>
      </c>
      <c r="S37" s="269">
        <v>28</v>
      </c>
      <c r="T37" s="269">
        <v>30</v>
      </c>
      <c r="U37" s="269">
        <v>31</v>
      </c>
      <c r="V37" s="269">
        <v>32</v>
      </c>
      <c r="W37" s="269">
        <v>34</v>
      </c>
      <c r="X37" s="269">
        <v>35</v>
      </c>
      <c r="Y37" s="269">
        <v>37</v>
      </c>
      <c r="Z37" s="269">
        <v>38</v>
      </c>
      <c r="AA37" s="269">
        <v>40</v>
      </c>
      <c r="AB37" s="269">
        <v>41</v>
      </c>
      <c r="AC37" s="269">
        <v>43</v>
      </c>
      <c r="AD37" s="269">
        <v>44</v>
      </c>
      <c r="AE37" s="269">
        <v>46</v>
      </c>
      <c r="AF37" s="269">
        <v>47</v>
      </c>
      <c r="AG37" s="269">
        <v>49</v>
      </c>
      <c r="AH37" s="269">
        <v>51</v>
      </c>
      <c r="AI37" s="269">
        <v>52</v>
      </c>
      <c r="AJ37" s="269">
        <v>54</v>
      </c>
      <c r="AK37" s="269">
        <v>55</v>
      </c>
      <c r="AL37" s="269">
        <v>57</v>
      </c>
      <c r="AM37" s="269">
        <v>58</v>
      </c>
      <c r="AN37" s="269">
        <v>60</v>
      </c>
      <c r="AO37" s="269">
        <v>61</v>
      </c>
      <c r="AP37" s="269">
        <v>62</v>
      </c>
      <c r="AQ37" s="269">
        <v>64</v>
      </c>
      <c r="AR37" s="269">
        <v>65</v>
      </c>
      <c r="AS37" s="269">
        <v>67</v>
      </c>
      <c r="AT37" s="269">
        <v>69</v>
      </c>
      <c r="AU37" s="269">
        <v>71</v>
      </c>
      <c r="AV37" s="269">
        <v>72</v>
      </c>
      <c r="AW37" s="269">
        <v>74</v>
      </c>
      <c r="AX37" s="269">
        <v>75</v>
      </c>
      <c r="AY37" s="269">
        <v>77</v>
      </c>
      <c r="AZ37" s="269">
        <v>78</v>
      </c>
      <c r="BA37" s="269">
        <v>79</v>
      </c>
      <c r="BB37" s="269">
        <v>81</v>
      </c>
      <c r="BC37" s="269">
        <v>82</v>
      </c>
      <c r="BD37" s="269">
        <v>84</v>
      </c>
      <c r="BE37" s="269">
        <v>86</v>
      </c>
      <c r="BF37" s="269">
        <v>88</v>
      </c>
      <c r="BG37" s="269">
        <v>89</v>
      </c>
      <c r="BH37" s="269">
        <v>91</v>
      </c>
      <c r="BI37" s="269">
        <v>92</v>
      </c>
      <c r="BJ37" s="269">
        <v>93</v>
      </c>
      <c r="BK37" s="269">
        <v>94</v>
      </c>
      <c r="BL37" s="269">
        <v>95</v>
      </c>
      <c r="BM37" s="269">
        <v>96</v>
      </c>
      <c r="BN37" s="269">
        <v>98</v>
      </c>
      <c r="BO37" s="269">
        <v>99</v>
      </c>
      <c r="BP37" s="269">
        <v>101</v>
      </c>
      <c r="BQ37" s="269">
        <v>102</v>
      </c>
      <c r="BR37" s="269">
        <v>104</v>
      </c>
      <c r="BS37" s="269">
        <v>105</v>
      </c>
      <c r="BT37" s="269">
        <v>122</v>
      </c>
      <c r="BU37" s="269">
        <v>144</v>
      </c>
      <c r="BV37" s="269">
        <v>170</v>
      </c>
      <c r="BW37" s="269">
        <v>196</v>
      </c>
      <c r="BX37" s="269">
        <v>210</v>
      </c>
      <c r="BY37" s="269">
        <v>223</v>
      </c>
      <c r="BZ37" s="269">
        <v>250</v>
      </c>
      <c r="CA37" s="269">
        <v>270</v>
      </c>
      <c r="CB37" s="269">
        <v>334</v>
      </c>
      <c r="CC37" s="269">
        <v>397</v>
      </c>
      <c r="CD37" s="269">
        <v>459</v>
      </c>
      <c r="CE37" s="269">
        <v>519</v>
      </c>
      <c r="CF37" s="269">
        <v>580</v>
      </c>
      <c r="CG37" s="269">
        <v>641</v>
      </c>
      <c r="CH37" s="269">
        <v>700</v>
      </c>
      <c r="CI37" s="269">
        <v>758</v>
      </c>
      <c r="CJ37" s="269">
        <v>816</v>
      </c>
      <c r="CK37" s="269">
        <v>874</v>
      </c>
      <c r="CL37" s="269">
        <v>931</v>
      </c>
      <c r="CM37" s="269">
        <v>987</v>
      </c>
      <c r="CN37" s="269">
        <v>1043</v>
      </c>
      <c r="CO37" s="269">
        <v>1097</v>
      </c>
      <c r="CP37" s="269">
        <v>1151</v>
      </c>
      <c r="CQ37" s="269">
        <v>1204</v>
      </c>
      <c r="CR37" s="269">
        <v>1269</v>
      </c>
      <c r="CS37" s="269">
        <v>1333</v>
      </c>
      <c r="CT37" s="269">
        <v>1397</v>
      </c>
      <c r="CU37" s="269">
        <v>1461</v>
      </c>
      <c r="CV37" s="269">
        <v>1521</v>
      </c>
      <c r="CW37" s="269">
        <v>1581</v>
      </c>
      <c r="CX37" s="269">
        <v>1641</v>
      </c>
      <c r="CY37" s="269">
        <v>1700</v>
      </c>
      <c r="CZ37" s="269">
        <v>1760</v>
      </c>
      <c r="DA37" s="269">
        <v>1820</v>
      </c>
      <c r="DB37" s="269">
        <v>1880</v>
      </c>
      <c r="DC37" s="269">
        <v>1939</v>
      </c>
      <c r="DD37" s="265">
        <v>1999</v>
      </c>
      <c r="DE37" s="265">
        <v>2058</v>
      </c>
      <c r="DF37" s="265">
        <v>2118</v>
      </c>
      <c r="DG37" s="265">
        <v>2177</v>
      </c>
      <c r="DH37" s="265">
        <v>2237</v>
      </c>
      <c r="DI37" s="265">
        <v>2296</v>
      </c>
      <c r="DJ37" s="265">
        <v>2356</v>
      </c>
      <c r="DK37" s="265">
        <v>2415</v>
      </c>
    </row>
    <row r="38" spans="1:115">
      <c r="A38" s="268">
        <v>35</v>
      </c>
      <c r="B38" s="268">
        <v>1</v>
      </c>
      <c r="C38" s="268">
        <v>3</v>
      </c>
      <c r="D38" s="268">
        <v>4</v>
      </c>
      <c r="E38" s="268">
        <v>6</v>
      </c>
      <c r="F38" s="269">
        <v>8</v>
      </c>
      <c r="G38" s="269">
        <v>10</v>
      </c>
      <c r="H38" s="269">
        <v>11</v>
      </c>
      <c r="I38" s="269">
        <v>13</v>
      </c>
      <c r="J38" s="269">
        <v>14</v>
      </c>
      <c r="K38" s="269">
        <v>16</v>
      </c>
      <c r="L38" s="269">
        <v>17</v>
      </c>
      <c r="M38" s="269">
        <v>18</v>
      </c>
      <c r="N38" s="269">
        <v>20</v>
      </c>
      <c r="O38" s="269">
        <v>21</v>
      </c>
      <c r="P38" s="269">
        <v>23</v>
      </c>
      <c r="Q38" s="269">
        <v>25</v>
      </c>
      <c r="R38" s="269">
        <v>27</v>
      </c>
      <c r="S38" s="269">
        <v>28</v>
      </c>
      <c r="T38" s="269">
        <v>30</v>
      </c>
      <c r="U38" s="269">
        <v>31</v>
      </c>
      <c r="V38" s="269">
        <v>32</v>
      </c>
      <c r="W38" s="269">
        <v>34</v>
      </c>
      <c r="X38" s="269">
        <v>36</v>
      </c>
      <c r="Y38" s="269">
        <v>38</v>
      </c>
      <c r="Z38" s="269">
        <v>39</v>
      </c>
      <c r="AA38" s="269">
        <v>41</v>
      </c>
      <c r="AB38" s="269">
        <v>42</v>
      </c>
      <c r="AC38" s="269">
        <v>44</v>
      </c>
      <c r="AD38" s="269">
        <v>45</v>
      </c>
      <c r="AE38" s="269">
        <v>47</v>
      </c>
      <c r="AF38" s="269">
        <v>48</v>
      </c>
      <c r="AG38" s="269">
        <v>49</v>
      </c>
      <c r="AH38" s="269">
        <v>51</v>
      </c>
      <c r="AI38" s="269">
        <v>53</v>
      </c>
      <c r="AJ38" s="269">
        <v>55</v>
      </c>
      <c r="AK38" s="269">
        <v>56</v>
      </c>
      <c r="AL38" s="269">
        <v>58</v>
      </c>
      <c r="AM38" s="269">
        <v>59</v>
      </c>
      <c r="AN38" s="269">
        <v>61</v>
      </c>
      <c r="AO38" s="269">
        <v>62</v>
      </c>
      <c r="AP38" s="269">
        <v>63</v>
      </c>
      <c r="AQ38" s="269">
        <v>65</v>
      </c>
      <c r="AR38" s="269">
        <v>67</v>
      </c>
      <c r="AS38" s="269">
        <v>69</v>
      </c>
      <c r="AT38" s="269">
        <v>70</v>
      </c>
      <c r="AU38" s="269">
        <v>72</v>
      </c>
      <c r="AV38" s="269">
        <v>73</v>
      </c>
      <c r="AW38" s="269">
        <v>75</v>
      </c>
      <c r="AX38" s="269">
        <v>76</v>
      </c>
      <c r="AY38" s="269">
        <v>78</v>
      </c>
      <c r="AZ38" s="269">
        <v>79</v>
      </c>
      <c r="BA38" s="269">
        <v>80</v>
      </c>
      <c r="BB38" s="269">
        <v>82</v>
      </c>
      <c r="BC38" s="269">
        <v>84</v>
      </c>
      <c r="BD38" s="269">
        <v>86</v>
      </c>
      <c r="BE38" s="269">
        <v>87</v>
      </c>
      <c r="BF38" s="269">
        <v>89</v>
      </c>
      <c r="BG38" s="269">
        <v>90</v>
      </c>
      <c r="BH38" s="269">
        <v>92</v>
      </c>
      <c r="BI38" s="269">
        <v>93</v>
      </c>
      <c r="BJ38" s="269">
        <v>95</v>
      </c>
      <c r="BK38" s="269">
        <v>96</v>
      </c>
      <c r="BL38" s="269">
        <v>97</v>
      </c>
      <c r="BM38" s="269">
        <v>98</v>
      </c>
      <c r="BN38" s="269">
        <v>100</v>
      </c>
      <c r="BO38" s="269">
        <v>101</v>
      </c>
      <c r="BP38" s="269">
        <v>103</v>
      </c>
      <c r="BQ38" s="269">
        <v>104</v>
      </c>
      <c r="BR38" s="269">
        <v>106</v>
      </c>
      <c r="BS38" s="269">
        <v>107</v>
      </c>
      <c r="BT38" s="269">
        <v>124</v>
      </c>
      <c r="BU38" s="269">
        <v>146</v>
      </c>
      <c r="BV38" s="269">
        <v>173</v>
      </c>
      <c r="BW38" s="269">
        <v>199</v>
      </c>
      <c r="BX38" s="269">
        <v>213</v>
      </c>
      <c r="BY38" s="269">
        <v>227</v>
      </c>
      <c r="BZ38" s="269">
        <v>254</v>
      </c>
      <c r="CA38" s="269">
        <v>275</v>
      </c>
      <c r="CB38" s="269">
        <v>340</v>
      </c>
      <c r="CC38" s="269">
        <v>404</v>
      </c>
      <c r="CD38" s="269">
        <v>466</v>
      </c>
      <c r="CE38" s="269">
        <v>528</v>
      </c>
      <c r="CF38" s="269">
        <v>590</v>
      </c>
      <c r="CG38" s="269">
        <v>652</v>
      </c>
      <c r="CH38" s="269">
        <v>712</v>
      </c>
      <c r="CI38" s="269">
        <v>772</v>
      </c>
      <c r="CJ38" s="269">
        <v>831</v>
      </c>
      <c r="CK38" s="269">
        <v>889</v>
      </c>
      <c r="CL38" s="269">
        <v>947</v>
      </c>
      <c r="CM38" s="269">
        <v>1004</v>
      </c>
      <c r="CN38" s="269">
        <v>1060</v>
      </c>
      <c r="CO38" s="269">
        <v>1116</v>
      </c>
      <c r="CP38" s="269">
        <v>1171</v>
      </c>
      <c r="CQ38" s="269">
        <v>1225</v>
      </c>
      <c r="CR38" s="269">
        <v>1290</v>
      </c>
      <c r="CS38" s="269">
        <v>1356</v>
      </c>
      <c r="CT38" s="269">
        <v>1421</v>
      </c>
      <c r="CU38" s="269">
        <v>1487</v>
      </c>
      <c r="CV38" s="269">
        <v>1548</v>
      </c>
      <c r="CW38" s="269">
        <v>1608</v>
      </c>
      <c r="CX38" s="269">
        <v>1669</v>
      </c>
      <c r="CY38" s="269">
        <v>1730</v>
      </c>
      <c r="CZ38" s="269">
        <v>1790</v>
      </c>
      <c r="DA38" s="269">
        <v>1851</v>
      </c>
      <c r="DB38" s="269">
        <v>1912</v>
      </c>
      <c r="DC38" s="269">
        <v>1972</v>
      </c>
      <c r="DD38" s="265">
        <v>2033</v>
      </c>
      <c r="DE38" s="265">
        <v>2093</v>
      </c>
      <c r="DF38" s="265">
        <v>2154</v>
      </c>
      <c r="DG38" s="265">
        <v>2214</v>
      </c>
      <c r="DH38" s="265">
        <v>2275</v>
      </c>
      <c r="DI38" s="265">
        <v>2335</v>
      </c>
      <c r="DJ38" s="265">
        <v>2396</v>
      </c>
      <c r="DK38" s="265">
        <v>2457</v>
      </c>
    </row>
    <row r="39" spans="1:115">
      <c r="A39" s="268">
        <v>36</v>
      </c>
      <c r="B39" s="268">
        <v>1</v>
      </c>
      <c r="C39" s="268">
        <v>3</v>
      </c>
      <c r="D39" s="268">
        <v>4</v>
      </c>
      <c r="E39" s="268">
        <v>6</v>
      </c>
      <c r="F39" s="269">
        <v>8</v>
      </c>
      <c r="G39" s="269">
        <v>10</v>
      </c>
      <c r="H39" s="269">
        <v>11</v>
      </c>
      <c r="I39" s="269">
        <v>13</v>
      </c>
      <c r="J39" s="269">
        <v>14</v>
      </c>
      <c r="K39" s="269">
        <v>16</v>
      </c>
      <c r="L39" s="269">
        <v>17</v>
      </c>
      <c r="M39" s="269">
        <v>19</v>
      </c>
      <c r="N39" s="269">
        <v>21</v>
      </c>
      <c r="O39" s="269">
        <v>22</v>
      </c>
      <c r="P39" s="269">
        <v>24</v>
      </c>
      <c r="Q39" s="269">
        <v>25</v>
      </c>
      <c r="R39" s="269">
        <v>27</v>
      </c>
      <c r="S39" s="269">
        <v>29</v>
      </c>
      <c r="T39" s="269">
        <v>31</v>
      </c>
      <c r="U39" s="269">
        <v>32</v>
      </c>
      <c r="V39" s="269">
        <v>33</v>
      </c>
      <c r="W39" s="269">
        <v>35</v>
      </c>
      <c r="X39" s="269">
        <v>36</v>
      </c>
      <c r="Y39" s="269">
        <v>38</v>
      </c>
      <c r="Z39" s="269">
        <v>39</v>
      </c>
      <c r="AA39" s="269">
        <v>41</v>
      </c>
      <c r="AB39" s="269">
        <v>43</v>
      </c>
      <c r="AC39" s="269">
        <v>45</v>
      </c>
      <c r="AD39" s="269">
        <v>46</v>
      </c>
      <c r="AE39" s="269">
        <v>48</v>
      </c>
      <c r="AF39" s="269">
        <v>49</v>
      </c>
      <c r="AG39" s="269">
        <v>50</v>
      </c>
      <c r="AH39" s="269">
        <v>52</v>
      </c>
      <c r="AI39" s="269">
        <v>54</v>
      </c>
      <c r="AJ39" s="269">
        <v>56</v>
      </c>
      <c r="AK39" s="269">
        <v>57</v>
      </c>
      <c r="AL39" s="269">
        <v>59</v>
      </c>
      <c r="AM39" s="269">
        <v>60</v>
      </c>
      <c r="AN39" s="269">
        <v>62</v>
      </c>
      <c r="AO39" s="269">
        <v>63</v>
      </c>
      <c r="AP39" s="269">
        <v>64</v>
      </c>
      <c r="AQ39" s="269">
        <v>66</v>
      </c>
      <c r="AR39" s="269">
        <v>68</v>
      </c>
      <c r="AS39" s="269">
        <v>70</v>
      </c>
      <c r="AT39" s="269">
        <v>71</v>
      </c>
      <c r="AU39" s="269">
        <v>73</v>
      </c>
      <c r="AV39" s="269">
        <v>74</v>
      </c>
      <c r="AW39" s="269">
        <v>76</v>
      </c>
      <c r="AX39" s="269">
        <v>77</v>
      </c>
      <c r="AY39" s="269">
        <v>79</v>
      </c>
      <c r="AZ39" s="269">
        <v>81</v>
      </c>
      <c r="BA39" s="269">
        <v>82</v>
      </c>
      <c r="BB39" s="269">
        <v>84</v>
      </c>
      <c r="BC39" s="269">
        <v>85</v>
      </c>
      <c r="BD39" s="269">
        <v>87</v>
      </c>
      <c r="BE39" s="269">
        <v>89</v>
      </c>
      <c r="BF39" s="269">
        <v>91</v>
      </c>
      <c r="BG39" s="269">
        <v>92</v>
      </c>
      <c r="BH39" s="269">
        <v>94</v>
      </c>
      <c r="BI39" s="269">
        <v>95</v>
      </c>
      <c r="BJ39" s="269">
        <v>96</v>
      </c>
      <c r="BK39" s="269">
        <v>97</v>
      </c>
      <c r="BL39" s="269">
        <v>98</v>
      </c>
      <c r="BM39" s="269">
        <v>99</v>
      </c>
      <c r="BN39" s="269">
        <v>101</v>
      </c>
      <c r="BO39" s="269">
        <v>103</v>
      </c>
      <c r="BP39" s="269">
        <v>105</v>
      </c>
      <c r="BQ39" s="269">
        <v>106</v>
      </c>
      <c r="BR39" s="269">
        <v>108</v>
      </c>
      <c r="BS39" s="269">
        <v>109</v>
      </c>
      <c r="BT39" s="269">
        <v>126</v>
      </c>
      <c r="BU39" s="269">
        <v>149</v>
      </c>
      <c r="BV39" s="269">
        <v>176</v>
      </c>
      <c r="BW39" s="269">
        <v>203</v>
      </c>
      <c r="BX39" s="269">
        <v>217</v>
      </c>
      <c r="BY39" s="269">
        <v>231</v>
      </c>
      <c r="BZ39" s="269">
        <v>258</v>
      </c>
      <c r="CA39" s="269">
        <v>280</v>
      </c>
      <c r="CB39" s="269">
        <v>346</v>
      </c>
      <c r="CC39" s="269">
        <v>411</v>
      </c>
      <c r="CD39" s="269">
        <v>474</v>
      </c>
      <c r="CE39" s="269">
        <v>537</v>
      </c>
      <c r="CF39" s="269">
        <v>600</v>
      </c>
      <c r="CG39" s="269">
        <v>663</v>
      </c>
      <c r="CH39" s="269">
        <v>724</v>
      </c>
      <c r="CI39" s="269">
        <v>785</v>
      </c>
      <c r="CJ39" s="269">
        <v>845</v>
      </c>
      <c r="CK39" s="269">
        <v>904</v>
      </c>
      <c r="CL39" s="269">
        <v>963</v>
      </c>
      <c r="CM39" s="269">
        <v>1021</v>
      </c>
      <c r="CN39" s="269">
        <v>1078</v>
      </c>
      <c r="CO39" s="269">
        <v>1135</v>
      </c>
      <c r="CP39" s="269">
        <v>1191</v>
      </c>
      <c r="CQ39" s="269">
        <v>1246</v>
      </c>
      <c r="CR39" s="269">
        <v>1312</v>
      </c>
      <c r="CS39" s="269">
        <v>1379</v>
      </c>
      <c r="CT39" s="269">
        <v>1445</v>
      </c>
      <c r="CU39" s="269">
        <v>1512</v>
      </c>
      <c r="CV39" s="269">
        <v>1574</v>
      </c>
      <c r="CW39" s="269">
        <v>1635</v>
      </c>
      <c r="CX39" s="269">
        <v>1697</v>
      </c>
      <c r="CY39" s="269">
        <v>1759</v>
      </c>
      <c r="CZ39" s="269">
        <v>1820</v>
      </c>
      <c r="DA39" s="269">
        <v>1882</v>
      </c>
      <c r="DB39" s="269">
        <v>1944</v>
      </c>
      <c r="DC39" s="269">
        <v>2005</v>
      </c>
      <c r="DD39" s="265">
        <v>2067</v>
      </c>
      <c r="DE39" s="265">
        <v>2128</v>
      </c>
      <c r="DF39" s="265">
        <v>2190</v>
      </c>
      <c r="DG39" s="265">
        <v>2252</v>
      </c>
      <c r="DH39" s="265">
        <v>2314</v>
      </c>
      <c r="DI39" s="265">
        <v>2375</v>
      </c>
      <c r="DJ39" s="265">
        <v>2437</v>
      </c>
      <c r="DK39" s="265">
        <v>2498</v>
      </c>
    </row>
    <row r="40" spans="1:115">
      <c r="A40" s="268">
        <v>37</v>
      </c>
      <c r="B40" s="268">
        <v>1</v>
      </c>
      <c r="C40" s="268">
        <v>3</v>
      </c>
      <c r="D40" s="268">
        <v>4</v>
      </c>
      <c r="E40" s="268">
        <v>6</v>
      </c>
      <c r="F40" s="269">
        <v>8</v>
      </c>
      <c r="G40" s="269">
        <v>10</v>
      </c>
      <c r="H40" s="269">
        <v>11</v>
      </c>
      <c r="I40" s="269">
        <v>13</v>
      </c>
      <c r="J40" s="269">
        <v>14</v>
      </c>
      <c r="K40" s="269">
        <v>16</v>
      </c>
      <c r="L40" s="269">
        <v>18</v>
      </c>
      <c r="M40" s="269">
        <v>19</v>
      </c>
      <c r="N40" s="269">
        <v>21</v>
      </c>
      <c r="O40" s="269">
        <v>22</v>
      </c>
      <c r="P40" s="269">
        <v>24</v>
      </c>
      <c r="Q40" s="269">
        <v>26</v>
      </c>
      <c r="R40" s="269">
        <v>28</v>
      </c>
      <c r="S40" s="269">
        <v>29</v>
      </c>
      <c r="T40" s="269">
        <v>31</v>
      </c>
      <c r="U40" s="269">
        <v>32</v>
      </c>
      <c r="V40" s="269">
        <v>33</v>
      </c>
      <c r="W40" s="269">
        <v>35</v>
      </c>
      <c r="X40" s="269">
        <v>37</v>
      </c>
      <c r="Y40" s="269">
        <v>39</v>
      </c>
      <c r="Z40" s="269">
        <v>40</v>
      </c>
      <c r="AA40" s="269">
        <v>42</v>
      </c>
      <c r="AB40" s="269">
        <v>43</v>
      </c>
      <c r="AC40" s="269">
        <v>45</v>
      </c>
      <c r="AD40" s="269">
        <v>47</v>
      </c>
      <c r="AE40" s="269">
        <v>49</v>
      </c>
      <c r="AF40" s="269">
        <v>50</v>
      </c>
      <c r="AG40" s="269">
        <v>51</v>
      </c>
      <c r="AH40" s="269">
        <v>53</v>
      </c>
      <c r="AI40" s="269">
        <v>55</v>
      </c>
      <c r="AJ40" s="269">
        <v>57</v>
      </c>
      <c r="AK40" s="269">
        <v>58</v>
      </c>
      <c r="AL40" s="269">
        <v>60</v>
      </c>
      <c r="AM40" s="269">
        <v>61</v>
      </c>
      <c r="AN40" s="269">
        <v>63</v>
      </c>
      <c r="AO40" s="269">
        <v>64</v>
      </c>
      <c r="AP40" s="269">
        <v>65</v>
      </c>
      <c r="AQ40" s="269">
        <v>67</v>
      </c>
      <c r="AR40" s="269">
        <v>69</v>
      </c>
      <c r="AS40" s="269">
        <v>71</v>
      </c>
      <c r="AT40" s="269">
        <v>72</v>
      </c>
      <c r="AU40" s="269">
        <v>74</v>
      </c>
      <c r="AV40" s="269">
        <v>75</v>
      </c>
      <c r="AW40" s="269">
        <v>77</v>
      </c>
      <c r="AX40" s="269">
        <v>79</v>
      </c>
      <c r="AY40" s="269">
        <v>81</v>
      </c>
      <c r="AZ40" s="269">
        <v>82</v>
      </c>
      <c r="BA40" s="269">
        <v>83</v>
      </c>
      <c r="BB40" s="269">
        <v>85</v>
      </c>
      <c r="BC40" s="269">
        <v>87</v>
      </c>
      <c r="BD40" s="269">
        <v>89</v>
      </c>
      <c r="BE40" s="269">
        <v>90</v>
      </c>
      <c r="BF40" s="269">
        <v>92</v>
      </c>
      <c r="BG40" s="269">
        <v>93</v>
      </c>
      <c r="BH40" s="269">
        <v>95</v>
      </c>
      <c r="BI40" s="269">
        <v>96</v>
      </c>
      <c r="BJ40" s="269">
        <v>98</v>
      </c>
      <c r="BK40" s="269">
        <v>99</v>
      </c>
      <c r="BL40" s="269">
        <v>100</v>
      </c>
      <c r="BM40" s="269">
        <v>101</v>
      </c>
      <c r="BN40" s="269">
        <v>103</v>
      </c>
      <c r="BO40" s="269">
        <v>104</v>
      </c>
      <c r="BP40" s="269">
        <v>106</v>
      </c>
      <c r="BQ40" s="269">
        <v>108</v>
      </c>
      <c r="BR40" s="269">
        <v>109</v>
      </c>
      <c r="BS40" s="269">
        <v>111</v>
      </c>
      <c r="BT40" s="269">
        <v>128</v>
      </c>
      <c r="BU40" s="269">
        <v>151</v>
      </c>
      <c r="BV40" s="269">
        <v>179</v>
      </c>
      <c r="BW40" s="269">
        <v>206</v>
      </c>
      <c r="BX40" s="269">
        <v>220</v>
      </c>
      <c r="BY40" s="269">
        <v>235</v>
      </c>
      <c r="BZ40" s="269">
        <v>262</v>
      </c>
      <c r="CA40" s="269">
        <v>284</v>
      </c>
      <c r="CB40" s="269">
        <v>351</v>
      </c>
      <c r="CC40" s="269">
        <v>418</v>
      </c>
      <c r="CD40" s="269">
        <v>482</v>
      </c>
      <c r="CE40" s="269">
        <v>546</v>
      </c>
      <c r="CF40" s="269">
        <v>610</v>
      </c>
      <c r="CG40" s="269">
        <v>674</v>
      </c>
      <c r="CH40" s="269">
        <v>736</v>
      </c>
      <c r="CI40" s="269">
        <v>798</v>
      </c>
      <c r="CJ40" s="269">
        <v>859</v>
      </c>
      <c r="CK40" s="269">
        <v>919</v>
      </c>
      <c r="CL40" s="269">
        <v>979</v>
      </c>
      <c r="CM40" s="269">
        <v>1038</v>
      </c>
      <c r="CN40" s="269">
        <v>1096</v>
      </c>
      <c r="CO40" s="269">
        <v>1154</v>
      </c>
      <c r="CP40" s="269">
        <v>1210</v>
      </c>
      <c r="CQ40" s="269">
        <v>1266</v>
      </c>
      <c r="CR40" s="269">
        <v>1334</v>
      </c>
      <c r="CS40" s="269">
        <v>1402</v>
      </c>
      <c r="CT40" s="269">
        <v>1469</v>
      </c>
      <c r="CU40" s="269">
        <v>1537</v>
      </c>
      <c r="CV40" s="269">
        <v>1600</v>
      </c>
      <c r="CW40" s="269">
        <v>1662</v>
      </c>
      <c r="CX40" s="269">
        <v>1725</v>
      </c>
      <c r="CY40" s="269">
        <v>1788</v>
      </c>
      <c r="CZ40" s="269">
        <v>1850</v>
      </c>
      <c r="DA40" s="269">
        <v>1913</v>
      </c>
      <c r="DB40" s="269">
        <v>1976</v>
      </c>
      <c r="DC40" s="269">
        <v>2039</v>
      </c>
      <c r="DD40" s="265">
        <v>2101</v>
      </c>
      <c r="DE40" s="265">
        <v>2164</v>
      </c>
      <c r="DF40" s="265">
        <v>2227</v>
      </c>
      <c r="DG40" s="265">
        <v>2289</v>
      </c>
      <c r="DH40" s="265">
        <v>2352</v>
      </c>
      <c r="DI40" s="265">
        <v>2414</v>
      </c>
      <c r="DJ40" s="265">
        <v>2477</v>
      </c>
      <c r="DK40" s="265">
        <v>2540</v>
      </c>
    </row>
    <row r="41" spans="1:115">
      <c r="A41" s="268">
        <v>38</v>
      </c>
      <c r="B41" s="268">
        <v>2</v>
      </c>
      <c r="C41" s="268">
        <v>4</v>
      </c>
      <c r="D41" s="268">
        <v>5</v>
      </c>
      <c r="E41" s="268">
        <v>7</v>
      </c>
      <c r="F41" s="269">
        <v>8</v>
      </c>
      <c r="G41" s="269">
        <v>10</v>
      </c>
      <c r="H41" s="269">
        <v>12</v>
      </c>
      <c r="I41" s="269">
        <v>14</v>
      </c>
      <c r="J41" s="269">
        <v>15</v>
      </c>
      <c r="K41" s="269">
        <v>17</v>
      </c>
      <c r="L41" s="269">
        <v>18</v>
      </c>
      <c r="M41" s="269">
        <v>20</v>
      </c>
      <c r="N41" s="269">
        <v>22</v>
      </c>
      <c r="O41" s="269">
        <v>23</v>
      </c>
      <c r="P41" s="269">
        <v>25</v>
      </c>
      <c r="Q41" s="269">
        <v>26</v>
      </c>
      <c r="R41" s="269">
        <v>28</v>
      </c>
      <c r="S41" s="269">
        <v>30</v>
      </c>
      <c r="T41" s="269">
        <v>32</v>
      </c>
      <c r="U41" s="269">
        <v>33</v>
      </c>
      <c r="V41" s="269">
        <v>34</v>
      </c>
      <c r="W41" s="269">
        <v>36</v>
      </c>
      <c r="X41" s="269">
        <v>38</v>
      </c>
      <c r="Y41" s="269">
        <v>40</v>
      </c>
      <c r="Z41" s="269">
        <v>41</v>
      </c>
      <c r="AA41" s="269">
        <v>43</v>
      </c>
      <c r="AB41" s="269">
        <v>44</v>
      </c>
      <c r="AC41" s="269">
        <v>46</v>
      </c>
      <c r="AD41" s="269">
        <v>48</v>
      </c>
      <c r="AE41" s="269">
        <v>50</v>
      </c>
      <c r="AF41" s="269">
        <v>51</v>
      </c>
      <c r="AG41" s="269">
        <v>52</v>
      </c>
      <c r="AH41" s="269">
        <v>54</v>
      </c>
      <c r="AI41" s="269">
        <v>56</v>
      </c>
      <c r="AJ41" s="269">
        <v>58</v>
      </c>
      <c r="AK41" s="269">
        <v>59</v>
      </c>
      <c r="AL41" s="269">
        <v>61</v>
      </c>
      <c r="AM41" s="269">
        <v>62</v>
      </c>
      <c r="AN41" s="269">
        <v>64</v>
      </c>
      <c r="AO41" s="269">
        <v>66</v>
      </c>
      <c r="AP41" s="269">
        <v>67</v>
      </c>
      <c r="AQ41" s="269">
        <v>69</v>
      </c>
      <c r="AR41" s="269">
        <v>70</v>
      </c>
      <c r="AS41" s="269">
        <v>72</v>
      </c>
      <c r="AT41" s="269">
        <v>74</v>
      </c>
      <c r="AU41" s="269">
        <v>76</v>
      </c>
      <c r="AV41" s="269">
        <v>77</v>
      </c>
      <c r="AW41" s="269">
        <v>79</v>
      </c>
      <c r="AX41" s="269">
        <v>80</v>
      </c>
      <c r="AY41" s="269">
        <v>82</v>
      </c>
      <c r="AZ41" s="269">
        <v>84</v>
      </c>
      <c r="BA41" s="269">
        <v>85</v>
      </c>
      <c r="BB41" s="269">
        <v>87</v>
      </c>
      <c r="BC41" s="269">
        <v>88</v>
      </c>
      <c r="BD41" s="269">
        <v>90</v>
      </c>
      <c r="BE41" s="269">
        <v>92</v>
      </c>
      <c r="BF41" s="269">
        <v>94</v>
      </c>
      <c r="BG41" s="269">
        <v>95</v>
      </c>
      <c r="BH41" s="269">
        <v>97</v>
      </c>
      <c r="BI41" s="269">
        <v>98</v>
      </c>
      <c r="BJ41" s="269">
        <v>100</v>
      </c>
      <c r="BK41" s="269">
        <v>101</v>
      </c>
      <c r="BL41" s="269">
        <v>102</v>
      </c>
      <c r="BM41" s="269">
        <v>103</v>
      </c>
      <c r="BN41" s="269">
        <v>105</v>
      </c>
      <c r="BO41" s="269">
        <v>106</v>
      </c>
      <c r="BP41" s="269">
        <v>108</v>
      </c>
      <c r="BQ41" s="269">
        <v>110</v>
      </c>
      <c r="BR41" s="269">
        <v>111</v>
      </c>
      <c r="BS41" s="269">
        <v>113</v>
      </c>
      <c r="BT41" s="269">
        <v>131</v>
      </c>
      <c r="BU41" s="269">
        <v>154</v>
      </c>
      <c r="BV41" s="269">
        <v>182</v>
      </c>
      <c r="BW41" s="269">
        <v>210</v>
      </c>
      <c r="BX41" s="269">
        <v>224</v>
      </c>
      <c r="BY41" s="269">
        <v>239</v>
      </c>
      <c r="BZ41" s="269">
        <v>267</v>
      </c>
      <c r="CA41" s="269">
        <v>289</v>
      </c>
      <c r="CB41" s="269">
        <v>357</v>
      </c>
      <c r="CC41" s="269">
        <v>425</v>
      </c>
      <c r="CD41" s="269">
        <v>490</v>
      </c>
      <c r="CE41" s="269">
        <v>555</v>
      </c>
      <c r="CF41" s="269">
        <v>620</v>
      </c>
      <c r="CG41" s="269">
        <v>685</v>
      </c>
      <c r="CH41" s="269">
        <v>748</v>
      </c>
      <c r="CI41" s="269">
        <v>811</v>
      </c>
      <c r="CJ41" s="269">
        <v>873</v>
      </c>
      <c r="CK41" s="269">
        <v>935</v>
      </c>
      <c r="CL41" s="269">
        <v>995</v>
      </c>
      <c r="CM41" s="269">
        <v>1055</v>
      </c>
      <c r="CN41" s="269">
        <v>1114</v>
      </c>
      <c r="CO41" s="269">
        <v>1173</v>
      </c>
      <c r="CP41" s="269">
        <v>1230</v>
      </c>
      <c r="CQ41" s="269">
        <v>1287</v>
      </c>
      <c r="CR41" s="269">
        <v>1356</v>
      </c>
      <c r="CS41" s="269">
        <v>1425</v>
      </c>
      <c r="CT41" s="269">
        <v>1494</v>
      </c>
      <c r="CU41" s="269">
        <v>1562</v>
      </c>
      <c r="CV41" s="269">
        <v>1626</v>
      </c>
      <c r="CW41" s="269">
        <v>1690</v>
      </c>
      <c r="CX41" s="269">
        <v>1754</v>
      </c>
      <c r="CY41" s="269">
        <v>1817</v>
      </c>
      <c r="CZ41" s="269">
        <v>1881</v>
      </c>
      <c r="DA41" s="269">
        <v>1945</v>
      </c>
      <c r="DB41" s="269">
        <v>2009</v>
      </c>
      <c r="DC41" s="269">
        <v>2072</v>
      </c>
      <c r="DD41" s="265">
        <v>2136</v>
      </c>
      <c r="DE41" s="265">
        <v>2199</v>
      </c>
      <c r="DF41" s="265">
        <v>2263</v>
      </c>
      <c r="DG41" s="265">
        <v>2327</v>
      </c>
      <c r="DH41" s="265">
        <v>2391</v>
      </c>
      <c r="DI41" s="265">
        <v>2454</v>
      </c>
      <c r="DJ41" s="265">
        <v>2518</v>
      </c>
      <c r="DK41" s="265">
        <v>2581</v>
      </c>
    </row>
    <row r="42" spans="1:115">
      <c r="A42" s="268">
        <v>39</v>
      </c>
      <c r="B42" s="268">
        <v>2</v>
      </c>
      <c r="C42" s="268">
        <v>4</v>
      </c>
      <c r="D42" s="268">
        <v>5</v>
      </c>
      <c r="E42" s="268">
        <v>7</v>
      </c>
      <c r="F42" s="269">
        <v>8</v>
      </c>
      <c r="G42" s="269">
        <v>10</v>
      </c>
      <c r="H42" s="269">
        <v>12</v>
      </c>
      <c r="I42" s="269">
        <v>14</v>
      </c>
      <c r="J42" s="269">
        <v>15</v>
      </c>
      <c r="K42" s="269">
        <v>17</v>
      </c>
      <c r="L42" s="269">
        <v>18</v>
      </c>
      <c r="M42" s="269">
        <v>20</v>
      </c>
      <c r="N42" s="269">
        <v>22</v>
      </c>
      <c r="O42" s="269">
        <v>23</v>
      </c>
      <c r="P42" s="269">
        <v>25</v>
      </c>
      <c r="Q42" s="269">
        <v>26</v>
      </c>
      <c r="R42" s="269">
        <v>28</v>
      </c>
      <c r="S42" s="269">
        <v>30</v>
      </c>
      <c r="T42" s="269">
        <v>32</v>
      </c>
      <c r="U42" s="269">
        <v>33</v>
      </c>
      <c r="V42" s="269">
        <v>35</v>
      </c>
      <c r="W42" s="269">
        <v>37</v>
      </c>
      <c r="X42" s="269">
        <v>38</v>
      </c>
      <c r="Y42" s="269">
        <v>40</v>
      </c>
      <c r="Z42" s="269">
        <v>41</v>
      </c>
      <c r="AA42" s="269">
        <v>43</v>
      </c>
      <c r="AB42" s="269">
        <v>45</v>
      </c>
      <c r="AC42" s="269">
        <v>47</v>
      </c>
      <c r="AD42" s="269">
        <v>48</v>
      </c>
      <c r="AE42" s="269">
        <v>50</v>
      </c>
      <c r="AF42" s="269">
        <v>51</v>
      </c>
      <c r="AG42" s="269">
        <v>53</v>
      </c>
      <c r="AH42" s="269">
        <v>55</v>
      </c>
      <c r="AI42" s="269">
        <v>56</v>
      </c>
      <c r="AJ42" s="269">
        <v>58</v>
      </c>
      <c r="AK42" s="269">
        <v>59</v>
      </c>
      <c r="AL42" s="269">
        <v>61</v>
      </c>
      <c r="AM42" s="269">
        <v>63</v>
      </c>
      <c r="AN42" s="269">
        <v>65</v>
      </c>
      <c r="AO42" s="269">
        <v>67</v>
      </c>
      <c r="AP42" s="269">
        <v>68</v>
      </c>
      <c r="AQ42" s="269">
        <v>70</v>
      </c>
      <c r="AR42" s="269">
        <v>71</v>
      </c>
      <c r="AS42" s="269">
        <v>73</v>
      </c>
      <c r="AT42" s="269">
        <v>75</v>
      </c>
      <c r="AU42" s="269">
        <v>77</v>
      </c>
      <c r="AV42" s="269">
        <v>78</v>
      </c>
      <c r="AW42" s="269">
        <v>80</v>
      </c>
      <c r="AX42" s="269">
        <v>81</v>
      </c>
      <c r="AY42" s="269">
        <v>83</v>
      </c>
      <c r="AZ42" s="269">
        <v>85</v>
      </c>
      <c r="BA42" s="269">
        <v>86</v>
      </c>
      <c r="BB42" s="269">
        <v>88</v>
      </c>
      <c r="BC42" s="269">
        <v>89</v>
      </c>
      <c r="BD42" s="269">
        <v>91</v>
      </c>
      <c r="BE42" s="269">
        <v>93</v>
      </c>
      <c r="BF42" s="269">
        <v>95</v>
      </c>
      <c r="BG42" s="269">
        <v>96</v>
      </c>
      <c r="BH42" s="269">
        <v>98</v>
      </c>
      <c r="BI42" s="269">
        <v>100</v>
      </c>
      <c r="BJ42" s="269">
        <v>101</v>
      </c>
      <c r="BK42" s="269">
        <v>102</v>
      </c>
      <c r="BL42" s="269">
        <v>103</v>
      </c>
      <c r="BM42" s="269">
        <v>104</v>
      </c>
      <c r="BN42" s="269">
        <v>106</v>
      </c>
      <c r="BO42" s="269">
        <v>108</v>
      </c>
      <c r="BP42" s="269">
        <v>110</v>
      </c>
      <c r="BQ42" s="269">
        <v>111</v>
      </c>
      <c r="BR42" s="269">
        <v>113</v>
      </c>
      <c r="BS42" s="269">
        <v>114</v>
      </c>
      <c r="BT42" s="269">
        <v>133</v>
      </c>
      <c r="BU42" s="269">
        <v>156</v>
      </c>
      <c r="BV42" s="269">
        <v>184</v>
      </c>
      <c r="BW42" s="269">
        <v>213</v>
      </c>
      <c r="BX42" s="269">
        <v>228</v>
      </c>
      <c r="BY42" s="269">
        <v>242</v>
      </c>
      <c r="BZ42" s="269">
        <v>271</v>
      </c>
      <c r="CA42" s="269">
        <v>294</v>
      </c>
      <c r="CB42" s="269">
        <v>363</v>
      </c>
      <c r="CC42" s="269">
        <v>431</v>
      </c>
      <c r="CD42" s="269">
        <v>498</v>
      </c>
      <c r="CE42" s="269">
        <v>564</v>
      </c>
      <c r="CF42" s="269">
        <v>630</v>
      </c>
      <c r="CG42" s="269">
        <v>695</v>
      </c>
      <c r="CH42" s="269">
        <v>760</v>
      </c>
      <c r="CI42" s="269">
        <v>824</v>
      </c>
      <c r="CJ42" s="269">
        <v>887</v>
      </c>
      <c r="CK42" s="269">
        <v>950</v>
      </c>
      <c r="CL42" s="269">
        <v>1011</v>
      </c>
      <c r="CM42" s="269">
        <v>1071</v>
      </c>
      <c r="CN42" s="269">
        <v>1132</v>
      </c>
      <c r="CO42" s="269">
        <v>1191</v>
      </c>
      <c r="CP42" s="269">
        <v>1250</v>
      </c>
      <c r="CQ42" s="269">
        <v>1308</v>
      </c>
      <c r="CR42" s="269">
        <v>1378</v>
      </c>
      <c r="CS42" s="269">
        <v>1447</v>
      </c>
      <c r="CT42" s="269">
        <v>1518</v>
      </c>
      <c r="CU42" s="269">
        <v>1587</v>
      </c>
      <c r="CV42" s="269">
        <v>1652</v>
      </c>
      <c r="CW42" s="269">
        <v>1717</v>
      </c>
      <c r="CX42" s="269">
        <v>1782</v>
      </c>
      <c r="CY42" s="269">
        <v>1846</v>
      </c>
      <c r="CZ42" s="269">
        <v>1911</v>
      </c>
      <c r="DA42" s="269">
        <v>1976</v>
      </c>
      <c r="DB42" s="269">
        <v>2041</v>
      </c>
      <c r="DC42" s="269">
        <v>2105</v>
      </c>
      <c r="DD42" s="265">
        <v>2170</v>
      </c>
      <c r="DE42" s="265">
        <v>2234</v>
      </c>
      <c r="DF42" s="265">
        <v>2299</v>
      </c>
      <c r="DG42" s="265">
        <v>2364</v>
      </c>
      <c r="DH42" s="265">
        <v>2429</v>
      </c>
      <c r="DI42" s="265">
        <v>2493</v>
      </c>
      <c r="DJ42" s="265">
        <v>2558</v>
      </c>
      <c r="DK42" s="265">
        <v>2622</v>
      </c>
    </row>
    <row r="43" spans="1:115">
      <c r="A43" s="268">
        <v>40</v>
      </c>
      <c r="B43" s="268">
        <v>2</v>
      </c>
      <c r="C43" s="268">
        <v>4</v>
      </c>
      <c r="D43" s="268">
        <v>5</v>
      </c>
      <c r="E43" s="268">
        <v>7</v>
      </c>
      <c r="F43" s="269">
        <v>8</v>
      </c>
      <c r="G43" s="269">
        <v>10</v>
      </c>
      <c r="H43" s="269">
        <v>12</v>
      </c>
      <c r="I43" s="269">
        <v>14</v>
      </c>
      <c r="J43" s="269">
        <v>15</v>
      </c>
      <c r="K43" s="269">
        <v>17</v>
      </c>
      <c r="L43" s="269">
        <v>19</v>
      </c>
      <c r="M43" s="269">
        <v>20</v>
      </c>
      <c r="N43" s="269">
        <v>22</v>
      </c>
      <c r="O43" s="269">
        <v>23</v>
      </c>
      <c r="P43" s="269">
        <v>25</v>
      </c>
      <c r="Q43" s="269">
        <v>27</v>
      </c>
      <c r="R43" s="269">
        <v>29</v>
      </c>
      <c r="S43" s="269">
        <v>31</v>
      </c>
      <c r="T43" s="269">
        <v>33</v>
      </c>
      <c r="U43" s="269">
        <v>34</v>
      </c>
      <c r="V43" s="269">
        <v>35</v>
      </c>
      <c r="W43" s="269">
        <v>37</v>
      </c>
      <c r="X43" s="269">
        <v>39</v>
      </c>
      <c r="Y43" s="269">
        <v>41</v>
      </c>
      <c r="Z43" s="269">
        <v>42</v>
      </c>
      <c r="AA43" s="269">
        <v>44</v>
      </c>
      <c r="AB43" s="269">
        <v>45</v>
      </c>
      <c r="AC43" s="269">
        <v>47</v>
      </c>
      <c r="AD43" s="269">
        <v>49</v>
      </c>
      <c r="AE43" s="269">
        <v>51</v>
      </c>
      <c r="AF43" s="269">
        <v>52</v>
      </c>
      <c r="AG43" s="269">
        <v>54</v>
      </c>
      <c r="AH43" s="269">
        <v>56</v>
      </c>
      <c r="AI43" s="269">
        <v>57</v>
      </c>
      <c r="AJ43" s="269">
        <v>59</v>
      </c>
      <c r="AK43" s="269">
        <v>60</v>
      </c>
      <c r="AL43" s="269">
        <v>62</v>
      </c>
      <c r="AM43" s="269">
        <v>64</v>
      </c>
      <c r="AN43" s="269">
        <v>66</v>
      </c>
      <c r="AO43" s="269">
        <v>68</v>
      </c>
      <c r="AP43" s="269">
        <v>69</v>
      </c>
      <c r="AQ43" s="269">
        <v>71</v>
      </c>
      <c r="AR43" s="269">
        <v>72</v>
      </c>
      <c r="AS43" s="269">
        <v>74</v>
      </c>
      <c r="AT43" s="269">
        <v>76</v>
      </c>
      <c r="AU43" s="269">
        <v>78</v>
      </c>
      <c r="AV43" s="269">
        <v>79</v>
      </c>
      <c r="AW43" s="269">
        <v>81</v>
      </c>
      <c r="AX43" s="269">
        <v>83</v>
      </c>
      <c r="AY43" s="269">
        <v>85</v>
      </c>
      <c r="AZ43" s="269">
        <v>86</v>
      </c>
      <c r="BA43" s="269">
        <v>87</v>
      </c>
      <c r="BB43" s="269">
        <v>89</v>
      </c>
      <c r="BC43" s="269">
        <v>91</v>
      </c>
      <c r="BD43" s="269">
        <v>93</v>
      </c>
      <c r="BE43" s="269">
        <v>95</v>
      </c>
      <c r="BF43" s="269">
        <v>97</v>
      </c>
      <c r="BG43" s="269">
        <v>98</v>
      </c>
      <c r="BH43" s="269">
        <v>100</v>
      </c>
      <c r="BI43" s="269">
        <v>101</v>
      </c>
      <c r="BJ43" s="269">
        <v>103</v>
      </c>
      <c r="BK43" s="269">
        <v>104</v>
      </c>
      <c r="BL43" s="269">
        <v>105</v>
      </c>
      <c r="BM43" s="269">
        <v>106</v>
      </c>
      <c r="BN43" s="269">
        <v>108</v>
      </c>
      <c r="BO43" s="269">
        <v>109</v>
      </c>
      <c r="BP43" s="269">
        <v>111</v>
      </c>
      <c r="BQ43" s="269">
        <v>113</v>
      </c>
      <c r="BR43" s="269">
        <v>114</v>
      </c>
      <c r="BS43" s="269">
        <v>116</v>
      </c>
      <c r="BT43" s="269">
        <v>135</v>
      </c>
      <c r="BU43" s="269">
        <v>159</v>
      </c>
      <c r="BV43" s="269">
        <v>187</v>
      </c>
      <c r="BW43" s="269">
        <v>216</v>
      </c>
      <c r="BX43" s="269">
        <v>231</v>
      </c>
      <c r="BY43" s="269">
        <v>246</v>
      </c>
      <c r="BZ43" s="269">
        <v>275</v>
      </c>
      <c r="CA43" s="269">
        <v>298</v>
      </c>
      <c r="CB43" s="269">
        <v>368</v>
      </c>
      <c r="CC43" s="269">
        <v>438</v>
      </c>
      <c r="CD43" s="269">
        <v>506</v>
      </c>
      <c r="CE43" s="269">
        <v>573</v>
      </c>
      <c r="CF43" s="269">
        <v>640</v>
      </c>
      <c r="CG43" s="269">
        <v>706</v>
      </c>
      <c r="CH43" s="269">
        <v>772</v>
      </c>
      <c r="CI43" s="269">
        <v>837</v>
      </c>
      <c r="CJ43" s="269">
        <v>901</v>
      </c>
      <c r="CK43" s="269">
        <v>965</v>
      </c>
      <c r="CL43" s="269">
        <v>1027</v>
      </c>
      <c r="CM43" s="269">
        <v>1088</v>
      </c>
      <c r="CN43" s="269">
        <v>1150</v>
      </c>
      <c r="CO43" s="269">
        <v>1210</v>
      </c>
      <c r="CP43" s="269">
        <v>1269</v>
      </c>
      <c r="CQ43" s="269">
        <v>1328</v>
      </c>
      <c r="CR43" s="269">
        <v>1400</v>
      </c>
      <c r="CS43" s="269">
        <v>1470</v>
      </c>
      <c r="CT43" s="269">
        <v>1542</v>
      </c>
      <c r="CU43" s="269">
        <v>1612</v>
      </c>
      <c r="CV43" s="269">
        <v>1678</v>
      </c>
      <c r="CW43" s="269">
        <v>1744</v>
      </c>
      <c r="CX43" s="269">
        <v>1810</v>
      </c>
      <c r="CY43" s="269">
        <v>1875</v>
      </c>
      <c r="CZ43" s="269">
        <v>1941</v>
      </c>
      <c r="DA43" s="269">
        <v>2007</v>
      </c>
      <c r="DB43" s="269">
        <v>2073</v>
      </c>
      <c r="DC43" s="269">
        <v>2139</v>
      </c>
      <c r="DD43" s="265">
        <v>2204</v>
      </c>
      <c r="DE43" s="265">
        <v>2270</v>
      </c>
      <c r="DF43" s="265">
        <v>2336</v>
      </c>
      <c r="DG43" s="265">
        <v>2401</v>
      </c>
      <c r="DH43" s="265">
        <v>2467</v>
      </c>
      <c r="DI43" s="265">
        <v>2532</v>
      </c>
      <c r="DJ43" s="265">
        <v>2598</v>
      </c>
      <c r="DK43" s="265">
        <v>2664</v>
      </c>
    </row>
    <row r="44" spans="1:115">
      <c r="A44" s="268">
        <v>41</v>
      </c>
      <c r="B44" s="268">
        <v>2</v>
      </c>
      <c r="C44" s="268">
        <v>4</v>
      </c>
      <c r="D44" s="268">
        <v>5</v>
      </c>
      <c r="E44" s="268">
        <v>7</v>
      </c>
      <c r="F44" s="269">
        <v>8</v>
      </c>
      <c r="G44" s="269">
        <v>10</v>
      </c>
      <c r="H44" s="269">
        <v>12</v>
      </c>
      <c r="I44" s="269">
        <v>14</v>
      </c>
      <c r="J44" s="269">
        <v>15</v>
      </c>
      <c r="K44" s="269">
        <v>17</v>
      </c>
      <c r="L44" s="269">
        <v>19</v>
      </c>
      <c r="M44" s="269">
        <v>21</v>
      </c>
      <c r="N44" s="269">
        <v>23</v>
      </c>
      <c r="O44" s="269">
        <v>24</v>
      </c>
      <c r="P44" s="269">
        <v>26</v>
      </c>
      <c r="Q44" s="269">
        <v>27</v>
      </c>
      <c r="R44" s="269">
        <v>29</v>
      </c>
      <c r="S44" s="269">
        <v>31</v>
      </c>
      <c r="T44" s="269">
        <v>33</v>
      </c>
      <c r="U44" s="269">
        <v>34</v>
      </c>
      <c r="V44" s="269">
        <v>36</v>
      </c>
      <c r="W44" s="269">
        <v>38</v>
      </c>
      <c r="X44" s="269">
        <v>39</v>
      </c>
      <c r="Y44" s="269">
        <v>41</v>
      </c>
      <c r="Z44" s="269">
        <v>42</v>
      </c>
      <c r="AA44" s="269">
        <v>44</v>
      </c>
      <c r="AB44" s="269">
        <v>46</v>
      </c>
      <c r="AC44" s="269">
        <v>48</v>
      </c>
      <c r="AD44" s="269">
        <v>50</v>
      </c>
      <c r="AE44" s="269">
        <v>52</v>
      </c>
      <c r="AF44" s="269">
        <v>53</v>
      </c>
      <c r="AG44" s="269">
        <v>55</v>
      </c>
      <c r="AH44" s="269">
        <v>57</v>
      </c>
      <c r="AI44" s="269">
        <v>58</v>
      </c>
      <c r="AJ44" s="269">
        <v>60</v>
      </c>
      <c r="AK44" s="269">
        <v>61</v>
      </c>
      <c r="AL44" s="269">
        <v>63</v>
      </c>
      <c r="AM44" s="269">
        <v>65</v>
      </c>
      <c r="AN44" s="269">
        <v>67</v>
      </c>
      <c r="AO44" s="269">
        <v>69</v>
      </c>
      <c r="AP44" s="269">
        <v>70</v>
      </c>
      <c r="AQ44" s="269">
        <v>72</v>
      </c>
      <c r="AR44" s="269">
        <v>73</v>
      </c>
      <c r="AS44" s="269">
        <v>75</v>
      </c>
      <c r="AT44" s="269">
        <v>77</v>
      </c>
      <c r="AU44" s="269">
        <v>79</v>
      </c>
      <c r="AV44" s="269">
        <v>80</v>
      </c>
      <c r="AW44" s="269">
        <v>82</v>
      </c>
      <c r="AX44" s="269">
        <v>84</v>
      </c>
      <c r="AY44" s="269">
        <v>86</v>
      </c>
      <c r="AZ44" s="269">
        <v>88</v>
      </c>
      <c r="BA44" s="269">
        <v>89</v>
      </c>
      <c r="BB44" s="269">
        <v>91</v>
      </c>
      <c r="BC44" s="269">
        <v>92</v>
      </c>
      <c r="BD44" s="269">
        <v>94</v>
      </c>
      <c r="BE44" s="269">
        <v>96</v>
      </c>
      <c r="BF44" s="269">
        <v>98</v>
      </c>
      <c r="BG44" s="269">
        <v>99</v>
      </c>
      <c r="BH44" s="269">
        <v>101</v>
      </c>
      <c r="BI44" s="269">
        <v>103</v>
      </c>
      <c r="BJ44" s="269">
        <v>104</v>
      </c>
      <c r="BK44" s="269">
        <v>105</v>
      </c>
      <c r="BL44" s="269">
        <v>106</v>
      </c>
      <c r="BM44" s="269">
        <v>107</v>
      </c>
      <c r="BN44" s="269">
        <v>109</v>
      </c>
      <c r="BO44" s="269">
        <v>111</v>
      </c>
      <c r="BP44" s="269">
        <v>113</v>
      </c>
      <c r="BQ44" s="269">
        <v>115</v>
      </c>
      <c r="BR44" s="269">
        <v>116</v>
      </c>
      <c r="BS44" s="269">
        <v>118</v>
      </c>
      <c r="BT44" s="269">
        <v>137</v>
      </c>
      <c r="BU44" s="269">
        <v>161</v>
      </c>
      <c r="BV44" s="269">
        <v>190</v>
      </c>
      <c r="BW44" s="269">
        <v>220</v>
      </c>
      <c r="BX44" s="269">
        <v>235</v>
      </c>
      <c r="BY44" s="269">
        <v>250</v>
      </c>
      <c r="BZ44" s="269">
        <v>279</v>
      </c>
      <c r="CA44" s="269">
        <v>303</v>
      </c>
      <c r="CB44" s="269">
        <v>374</v>
      </c>
      <c r="CC44" s="269">
        <v>445</v>
      </c>
      <c r="CD44" s="269">
        <v>514</v>
      </c>
      <c r="CE44" s="269">
        <v>582</v>
      </c>
      <c r="CF44" s="269">
        <v>650</v>
      </c>
      <c r="CG44" s="269">
        <v>717</v>
      </c>
      <c r="CH44" s="269">
        <v>784</v>
      </c>
      <c r="CI44" s="269">
        <v>850</v>
      </c>
      <c r="CJ44" s="269">
        <v>915</v>
      </c>
      <c r="CK44" s="269">
        <v>980</v>
      </c>
      <c r="CL44" s="269">
        <v>1043</v>
      </c>
      <c r="CM44" s="269">
        <v>1105</v>
      </c>
      <c r="CN44" s="269">
        <v>1168</v>
      </c>
      <c r="CO44" s="269">
        <v>1229</v>
      </c>
      <c r="CP44" s="269">
        <v>1289</v>
      </c>
      <c r="CQ44" s="269">
        <v>1349</v>
      </c>
      <c r="CR44" s="269">
        <v>1422</v>
      </c>
      <c r="CS44" s="269">
        <v>1493</v>
      </c>
      <c r="CT44" s="269">
        <v>1566</v>
      </c>
      <c r="CU44" s="269">
        <v>1637</v>
      </c>
      <c r="CV44" s="269">
        <v>1704</v>
      </c>
      <c r="CW44" s="269">
        <v>1771</v>
      </c>
      <c r="CX44" s="269">
        <v>1838</v>
      </c>
      <c r="CY44" s="269">
        <v>1904</v>
      </c>
      <c r="CZ44" s="269">
        <v>1971</v>
      </c>
      <c r="DA44" s="269">
        <v>2038</v>
      </c>
      <c r="DB44" s="269">
        <v>2105</v>
      </c>
      <c r="DC44" s="269">
        <v>2172</v>
      </c>
      <c r="DD44" s="265">
        <v>2238</v>
      </c>
      <c r="DE44" s="265">
        <v>2305</v>
      </c>
      <c r="DF44" s="265">
        <v>2372</v>
      </c>
      <c r="DG44" s="265">
        <v>2439</v>
      </c>
      <c r="DH44" s="265">
        <v>2506</v>
      </c>
      <c r="DI44" s="265">
        <v>2572</v>
      </c>
      <c r="DJ44" s="265">
        <v>2639</v>
      </c>
      <c r="DK44" s="265">
        <v>2705</v>
      </c>
    </row>
    <row r="45" spans="1:115">
      <c r="A45" s="268">
        <v>42</v>
      </c>
      <c r="B45" s="268">
        <v>2</v>
      </c>
      <c r="C45" s="268">
        <v>4</v>
      </c>
      <c r="D45" s="268">
        <v>5</v>
      </c>
      <c r="E45" s="268">
        <v>7</v>
      </c>
      <c r="F45" s="269">
        <v>9</v>
      </c>
      <c r="G45" s="269">
        <v>11</v>
      </c>
      <c r="H45" s="269">
        <v>12</v>
      </c>
      <c r="I45" s="269">
        <v>14</v>
      </c>
      <c r="J45" s="269">
        <v>15</v>
      </c>
      <c r="K45" s="269">
        <v>17</v>
      </c>
      <c r="L45" s="269">
        <v>19</v>
      </c>
      <c r="M45" s="269">
        <v>21</v>
      </c>
      <c r="N45" s="269">
        <v>23</v>
      </c>
      <c r="O45" s="269">
        <v>24</v>
      </c>
      <c r="P45" s="269">
        <v>26</v>
      </c>
      <c r="Q45" s="269">
        <v>28</v>
      </c>
      <c r="R45" s="269">
        <v>30</v>
      </c>
      <c r="S45" s="269">
        <v>32</v>
      </c>
      <c r="T45" s="269">
        <v>34</v>
      </c>
      <c r="U45" s="269">
        <v>35</v>
      </c>
      <c r="V45" s="269">
        <v>36</v>
      </c>
      <c r="W45" s="269">
        <v>38</v>
      </c>
      <c r="X45" s="269">
        <v>40</v>
      </c>
      <c r="Y45" s="269">
        <v>42</v>
      </c>
      <c r="Z45" s="269">
        <v>43</v>
      </c>
      <c r="AA45" s="269">
        <v>45</v>
      </c>
      <c r="AB45" s="269">
        <v>47</v>
      </c>
      <c r="AC45" s="269">
        <v>49</v>
      </c>
      <c r="AD45" s="269">
        <v>51</v>
      </c>
      <c r="AE45" s="269">
        <v>53</v>
      </c>
      <c r="AF45" s="269">
        <v>54</v>
      </c>
      <c r="AG45" s="269">
        <v>55</v>
      </c>
      <c r="AH45" s="269">
        <v>57</v>
      </c>
      <c r="AI45" s="269">
        <v>59</v>
      </c>
      <c r="AJ45" s="269">
        <v>61</v>
      </c>
      <c r="AK45" s="269">
        <v>62</v>
      </c>
      <c r="AL45" s="269">
        <v>64</v>
      </c>
      <c r="AM45" s="269">
        <v>66</v>
      </c>
      <c r="AN45" s="269">
        <v>68</v>
      </c>
      <c r="AO45" s="269">
        <v>70</v>
      </c>
      <c r="AP45" s="269">
        <v>71</v>
      </c>
      <c r="AQ45" s="269">
        <v>73</v>
      </c>
      <c r="AR45" s="269">
        <v>75</v>
      </c>
      <c r="AS45" s="269">
        <v>77</v>
      </c>
      <c r="AT45" s="269">
        <v>78</v>
      </c>
      <c r="AU45" s="269">
        <v>80</v>
      </c>
      <c r="AV45" s="269">
        <v>81</v>
      </c>
      <c r="AW45" s="269">
        <v>83</v>
      </c>
      <c r="AX45" s="269">
        <v>85</v>
      </c>
      <c r="AY45" s="269">
        <v>87</v>
      </c>
      <c r="AZ45" s="269">
        <v>89</v>
      </c>
      <c r="BA45" s="269">
        <v>90</v>
      </c>
      <c r="BB45" s="269">
        <v>92</v>
      </c>
      <c r="BC45" s="269">
        <v>94</v>
      </c>
      <c r="BD45" s="269">
        <v>96</v>
      </c>
      <c r="BE45" s="269">
        <v>98</v>
      </c>
      <c r="BF45" s="269">
        <v>100</v>
      </c>
      <c r="BG45" s="269">
        <v>101</v>
      </c>
      <c r="BH45" s="269">
        <v>103</v>
      </c>
      <c r="BI45" s="269">
        <v>104</v>
      </c>
      <c r="BJ45" s="269">
        <v>106</v>
      </c>
      <c r="BK45" s="269">
        <v>107</v>
      </c>
      <c r="BL45" s="269">
        <v>108</v>
      </c>
      <c r="BM45" s="269">
        <v>109</v>
      </c>
      <c r="BN45" s="269">
        <v>111</v>
      </c>
      <c r="BO45" s="269">
        <v>113</v>
      </c>
      <c r="BP45" s="269">
        <v>115</v>
      </c>
      <c r="BQ45" s="269">
        <v>117</v>
      </c>
      <c r="BR45" s="269">
        <v>118</v>
      </c>
      <c r="BS45" s="269">
        <v>120</v>
      </c>
      <c r="BT45" s="269">
        <v>139</v>
      </c>
      <c r="BU45" s="269">
        <v>164</v>
      </c>
      <c r="BV45" s="269">
        <v>193</v>
      </c>
      <c r="BW45" s="269">
        <v>223</v>
      </c>
      <c r="BX45" s="269">
        <v>238</v>
      </c>
      <c r="BY45" s="269">
        <v>254</v>
      </c>
      <c r="BZ45" s="269">
        <v>283</v>
      </c>
      <c r="CA45" s="269">
        <v>308</v>
      </c>
      <c r="CB45" s="269">
        <v>380</v>
      </c>
      <c r="CC45" s="269">
        <v>452</v>
      </c>
      <c r="CD45" s="269">
        <v>521</v>
      </c>
      <c r="CE45" s="269">
        <v>591</v>
      </c>
      <c r="CF45" s="269">
        <v>660</v>
      </c>
      <c r="CG45" s="269">
        <v>728</v>
      </c>
      <c r="CH45" s="269">
        <v>796</v>
      </c>
      <c r="CI45" s="269">
        <v>864</v>
      </c>
      <c r="CJ45" s="269">
        <v>930</v>
      </c>
      <c r="CK45" s="269">
        <v>995</v>
      </c>
      <c r="CL45" s="269">
        <v>1059</v>
      </c>
      <c r="CM45" s="269">
        <v>1122</v>
      </c>
      <c r="CN45" s="269">
        <v>1185</v>
      </c>
      <c r="CO45" s="269">
        <v>1248</v>
      </c>
      <c r="CP45" s="269">
        <v>1309</v>
      </c>
      <c r="CQ45" s="269">
        <v>1370</v>
      </c>
      <c r="CR45" s="269">
        <v>1443</v>
      </c>
      <c r="CS45" s="269">
        <v>1516</v>
      </c>
      <c r="CT45" s="269">
        <v>1590</v>
      </c>
      <c r="CU45" s="269">
        <v>1663</v>
      </c>
      <c r="CV45" s="269">
        <v>1731</v>
      </c>
      <c r="CW45" s="269">
        <v>1798</v>
      </c>
      <c r="CX45" s="269">
        <v>1866</v>
      </c>
      <c r="CY45" s="269">
        <v>1934</v>
      </c>
      <c r="CZ45" s="269">
        <v>2001</v>
      </c>
      <c r="DA45" s="269">
        <v>2069</v>
      </c>
      <c r="DB45" s="269">
        <v>2137</v>
      </c>
      <c r="DC45" s="269">
        <v>2205</v>
      </c>
      <c r="DD45" s="265">
        <v>2272</v>
      </c>
      <c r="DE45" s="265">
        <v>2340</v>
      </c>
      <c r="DF45" s="265">
        <v>2408</v>
      </c>
      <c r="DG45" s="265">
        <v>2476</v>
      </c>
      <c r="DH45" s="265">
        <v>2544</v>
      </c>
      <c r="DI45" s="265">
        <v>2611</v>
      </c>
      <c r="DJ45" s="265">
        <v>2679</v>
      </c>
      <c r="DK45" s="265">
        <v>2747</v>
      </c>
    </row>
    <row r="46" spans="1:115">
      <c r="A46" s="268">
        <v>43</v>
      </c>
      <c r="B46" s="268">
        <v>2</v>
      </c>
      <c r="C46" s="268">
        <v>4</v>
      </c>
      <c r="D46" s="268">
        <v>5</v>
      </c>
      <c r="E46" s="268">
        <v>7</v>
      </c>
      <c r="F46" s="269">
        <v>9</v>
      </c>
      <c r="G46" s="269">
        <v>11</v>
      </c>
      <c r="H46" s="269">
        <v>13</v>
      </c>
      <c r="I46" s="269">
        <v>15</v>
      </c>
      <c r="J46" s="269">
        <v>16</v>
      </c>
      <c r="K46" s="269">
        <v>18</v>
      </c>
      <c r="L46" s="269">
        <v>19</v>
      </c>
      <c r="M46" s="269">
        <v>21</v>
      </c>
      <c r="N46" s="269">
        <v>23</v>
      </c>
      <c r="O46" s="269">
        <v>24</v>
      </c>
      <c r="P46" s="269">
        <v>26</v>
      </c>
      <c r="Q46" s="269">
        <v>28</v>
      </c>
      <c r="R46" s="269">
        <v>30</v>
      </c>
      <c r="S46" s="269">
        <v>32</v>
      </c>
      <c r="T46" s="269">
        <v>34</v>
      </c>
      <c r="U46" s="269">
        <v>35</v>
      </c>
      <c r="V46" s="269">
        <v>37</v>
      </c>
      <c r="W46" s="269">
        <v>39</v>
      </c>
      <c r="X46" s="269">
        <v>41</v>
      </c>
      <c r="Y46" s="269">
        <v>43</v>
      </c>
      <c r="Z46" s="269">
        <v>44</v>
      </c>
      <c r="AA46" s="269">
        <v>46</v>
      </c>
      <c r="AB46" s="269">
        <v>48</v>
      </c>
      <c r="AC46" s="269">
        <v>50</v>
      </c>
      <c r="AD46" s="269">
        <v>51</v>
      </c>
      <c r="AE46" s="269">
        <v>53</v>
      </c>
      <c r="AF46" s="269">
        <v>54</v>
      </c>
      <c r="AG46" s="269">
        <v>56</v>
      </c>
      <c r="AH46" s="269">
        <v>58</v>
      </c>
      <c r="AI46" s="269">
        <v>60</v>
      </c>
      <c r="AJ46" s="269">
        <v>62</v>
      </c>
      <c r="AK46" s="269">
        <v>63</v>
      </c>
      <c r="AL46" s="269">
        <v>65</v>
      </c>
      <c r="AM46" s="269">
        <v>67</v>
      </c>
      <c r="AN46" s="269">
        <v>69</v>
      </c>
      <c r="AO46" s="269">
        <v>71</v>
      </c>
      <c r="AP46" s="269">
        <v>72</v>
      </c>
      <c r="AQ46" s="269">
        <v>74</v>
      </c>
      <c r="AR46" s="269">
        <v>76</v>
      </c>
      <c r="AS46" s="269">
        <v>78</v>
      </c>
      <c r="AT46" s="269">
        <v>80</v>
      </c>
      <c r="AU46" s="269">
        <v>82</v>
      </c>
      <c r="AV46" s="269">
        <v>83</v>
      </c>
      <c r="AW46" s="269">
        <v>85</v>
      </c>
      <c r="AX46" s="269">
        <v>86</v>
      </c>
      <c r="AY46" s="269">
        <v>88</v>
      </c>
      <c r="AZ46" s="269">
        <v>90</v>
      </c>
      <c r="BA46" s="269">
        <v>91</v>
      </c>
      <c r="BB46" s="269">
        <v>93</v>
      </c>
      <c r="BC46" s="269">
        <v>95</v>
      </c>
      <c r="BD46" s="269">
        <v>97</v>
      </c>
      <c r="BE46" s="269">
        <v>99</v>
      </c>
      <c r="BF46" s="269">
        <v>101</v>
      </c>
      <c r="BG46" s="269">
        <v>102</v>
      </c>
      <c r="BH46" s="269">
        <v>104</v>
      </c>
      <c r="BI46" s="269">
        <v>106</v>
      </c>
      <c r="BJ46" s="269">
        <v>108</v>
      </c>
      <c r="BK46" s="269">
        <v>109</v>
      </c>
      <c r="BL46" s="269">
        <v>110</v>
      </c>
      <c r="BM46" s="269">
        <v>111</v>
      </c>
      <c r="BN46" s="269">
        <v>113</v>
      </c>
      <c r="BO46" s="269">
        <v>115</v>
      </c>
      <c r="BP46" s="269">
        <v>117</v>
      </c>
      <c r="BQ46" s="269">
        <v>118</v>
      </c>
      <c r="BR46" s="269">
        <v>120</v>
      </c>
      <c r="BS46" s="269">
        <v>121</v>
      </c>
      <c r="BT46" s="269">
        <v>141</v>
      </c>
      <c r="BU46" s="269">
        <v>166</v>
      </c>
      <c r="BV46" s="269">
        <v>196</v>
      </c>
      <c r="BW46" s="269">
        <v>226</v>
      </c>
      <c r="BX46" s="269">
        <v>242</v>
      </c>
      <c r="BY46" s="269">
        <v>257</v>
      </c>
      <c r="BZ46" s="269">
        <v>288</v>
      </c>
      <c r="CA46" s="269">
        <v>313</v>
      </c>
      <c r="CB46" s="269">
        <v>386</v>
      </c>
      <c r="CC46" s="269">
        <v>458</v>
      </c>
      <c r="CD46" s="269">
        <v>529</v>
      </c>
      <c r="CE46" s="269">
        <v>600</v>
      </c>
      <c r="CF46" s="269">
        <v>670</v>
      </c>
      <c r="CG46" s="269">
        <v>739</v>
      </c>
      <c r="CH46" s="269">
        <v>808</v>
      </c>
      <c r="CI46" s="269">
        <v>877</v>
      </c>
      <c r="CJ46" s="269">
        <v>944</v>
      </c>
      <c r="CK46" s="269">
        <v>1010</v>
      </c>
      <c r="CL46" s="269">
        <v>1075</v>
      </c>
      <c r="CM46" s="269">
        <v>1139</v>
      </c>
      <c r="CN46" s="269">
        <v>1203</v>
      </c>
      <c r="CO46" s="269">
        <v>1266</v>
      </c>
      <c r="CP46" s="269">
        <v>1329</v>
      </c>
      <c r="CQ46" s="269">
        <v>1391</v>
      </c>
      <c r="CR46" s="269">
        <v>1465</v>
      </c>
      <c r="CS46" s="269">
        <v>1539</v>
      </c>
      <c r="CT46" s="269">
        <v>1614</v>
      </c>
      <c r="CU46" s="269">
        <v>1688</v>
      </c>
      <c r="CV46" s="269">
        <v>1757</v>
      </c>
      <c r="CW46" s="269">
        <v>1826</v>
      </c>
      <c r="CX46" s="269">
        <v>1895</v>
      </c>
      <c r="CY46" s="269">
        <v>1963</v>
      </c>
      <c r="CZ46" s="269">
        <v>2032</v>
      </c>
      <c r="DA46" s="269">
        <v>2101</v>
      </c>
      <c r="DB46" s="269">
        <v>2170</v>
      </c>
      <c r="DC46" s="269">
        <v>2238</v>
      </c>
      <c r="DD46" s="265">
        <v>2307</v>
      </c>
      <c r="DE46" s="265">
        <v>2375</v>
      </c>
      <c r="DF46" s="265">
        <v>2444</v>
      </c>
      <c r="DG46" s="265">
        <v>2513</v>
      </c>
      <c r="DH46" s="265">
        <v>2582</v>
      </c>
      <c r="DI46" s="265">
        <v>2650</v>
      </c>
      <c r="DJ46" s="265">
        <v>2719</v>
      </c>
      <c r="DK46" s="265">
        <v>2788</v>
      </c>
    </row>
    <row r="47" spans="1:115">
      <c r="A47" s="268">
        <v>44</v>
      </c>
      <c r="B47" s="268">
        <v>2</v>
      </c>
      <c r="C47" s="268">
        <v>4</v>
      </c>
      <c r="D47" s="268">
        <v>5</v>
      </c>
      <c r="E47" s="268">
        <v>7</v>
      </c>
      <c r="F47" s="269">
        <v>9</v>
      </c>
      <c r="G47" s="269">
        <v>11</v>
      </c>
      <c r="H47" s="269">
        <v>13</v>
      </c>
      <c r="I47" s="269">
        <v>15</v>
      </c>
      <c r="J47" s="269">
        <v>16</v>
      </c>
      <c r="K47" s="269">
        <v>18</v>
      </c>
      <c r="L47" s="269">
        <v>20</v>
      </c>
      <c r="M47" s="269">
        <v>22</v>
      </c>
      <c r="N47" s="269">
        <v>24</v>
      </c>
      <c r="O47" s="269">
        <v>25</v>
      </c>
      <c r="P47" s="269">
        <v>27</v>
      </c>
      <c r="Q47" s="269">
        <v>29</v>
      </c>
      <c r="R47" s="269">
        <v>31</v>
      </c>
      <c r="S47" s="269">
        <v>33</v>
      </c>
      <c r="T47" s="269">
        <v>35</v>
      </c>
      <c r="U47" s="269">
        <v>36</v>
      </c>
      <c r="V47" s="269">
        <v>37</v>
      </c>
      <c r="W47" s="269">
        <v>39</v>
      </c>
      <c r="X47" s="269">
        <v>41</v>
      </c>
      <c r="Y47" s="269">
        <v>43</v>
      </c>
      <c r="Z47" s="269">
        <v>44</v>
      </c>
      <c r="AA47" s="269">
        <v>46</v>
      </c>
      <c r="AB47" s="269">
        <v>48</v>
      </c>
      <c r="AC47" s="269">
        <v>50</v>
      </c>
      <c r="AD47" s="269">
        <v>52</v>
      </c>
      <c r="AE47" s="269">
        <v>54</v>
      </c>
      <c r="AF47" s="269">
        <v>55</v>
      </c>
      <c r="AG47" s="269">
        <v>57</v>
      </c>
      <c r="AH47" s="269">
        <v>59</v>
      </c>
      <c r="AI47" s="269">
        <v>61</v>
      </c>
      <c r="AJ47" s="269">
        <v>63</v>
      </c>
      <c r="AK47" s="269">
        <v>64</v>
      </c>
      <c r="AL47" s="269">
        <v>66</v>
      </c>
      <c r="AM47" s="269">
        <v>68</v>
      </c>
      <c r="AN47" s="269">
        <v>70</v>
      </c>
      <c r="AO47" s="269">
        <v>72</v>
      </c>
      <c r="AP47" s="269">
        <v>73</v>
      </c>
      <c r="AQ47" s="269">
        <v>75</v>
      </c>
      <c r="AR47" s="269">
        <v>77</v>
      </c>
      <c r="AS47" s="269">
        <v>79</v>
      </c>
      <c r="AT47" s="269">
        <v>81</v>
      </c>
      <c r="AU47" s="269">
        <v>83</v>
      </c>
      <c r="AV47" s="269">
        <v>84</v>
      </c>
      <c r="AW47" s="269">
        <v>86</v>
      </c>
      <c r="AX47" s="269">
        <v>88</v>
      </c>
      <c r="AY47" s="269">
        <v>90</v>
      </c>
      <c r="AZ47" s="269">
        <v>92</v>
      </c>
      <c r="BA47" s="269">
        <v>93</v>
      </c>
      <c r="BB47" s="269">
        <v>95</v>
      </c>
      <c r="BC47" s="269">
        <v>97</v>
      </c>
      <c r="BD47" s="269">
        <v>99</v>
      </c>
      <c r="BE47" s="269">
        <v>101</v>
      </c>
      <c r="BF47" s="269">
        <v>103</v>
      </c>
      <c r="BG47" s="269">
        <v>104</v>
      </c>
      <c r="BH47" s="269">
        <v>106</v>
      </c>
      <c r="BI47" s="269">
        <v>107</v>
      </c>
      <c r="BJ47" s="269">
        <v>109</v>
      </c>
      <c r="BK47" s="269">
        <v>110</v>
      </c>
      <c r="BL47" s="269">
        <v>111</v>
      </c>
      <c r="BM47" s="269">
        <v>112</v>
      </c>
      <c r="BN47" s="269">
        <v>114</v>
      </c>
      <c r="BO47" s="269">
        <v>116</v>
      </c>
      <c r="BP47" s="269">
        <v>118</v>
      </c>
      <c r="BQ47" s="269">
        <v>120</v>
      </c>
      <c r="BR47" s="269">
        <v>121</v>
      </c>
      <c r="BS47" s="269">
        <v>123</v>
      </c>
      <c r="BT47" s="269">
        <v>143</v>
      </c>
      <c r="BU47" s="269">
        <v>169</v>
      </c>
      <c r="BV47" s="269">
        <v>199</v>
      </c>
      <c r="BW47" s="269">
        <v>230</v>
      </c>
      <c r="BX47" s="269">
        <v>245</v>
      </c>
      <c r="BY47" s="269">
        <v>261</v>
      </c>
      <c r="BZ47" s="269">
        <v>292</v>
      </c>
      <c r="CA47" s="269">
        <v>317</v>
      </c>
      <c r="CB47" s="269">
        <v>391</v>
      </c>
      <c r="CC47" s="269">
        <v>465</v>
      </c>
      <c r="CD47" s="269">
        <v>537</v>
      </c>
      <c r="CE47" s="269">
        <v>609</v>
      </c>
      <c r="CF47" s="269">
        <v>680</v>
      </c>
      <c r="CG47" s="269">
        <v>750</v>
      </c>
      <c r="CH47" s="269">
        <v>820</v>
      </c>
      <c r="CI47" s="269">
        <v>890</v>
      </c>
      <c r="CJ47" s="269">
        <v>958</v>
      </c>
      <c r="CK47" s="269">
        <v>1025</v>
      </c>
      <c r="CL47" s="269">
        <v>1091</v>
      </c>
      <c r="CM47" s="269">
        <v>1156</v>
      </c>
      <c r="CN47" s="269">
        <v>1221</v>
      </c>
      <c r="CO47" s="269">
        <v>1285</v>
      </c>
      <c r="CP47" s="269">
        <v>1348</v>
      </c>
      <c r="CQ47" s="269">
        <v>1411</v>
      </c>
      <c r="CR47" s="269">
        <v>1487</v>
      </c>
      <c r="CS47" s="269">
        <v>1562</v>
      </c>
      <c r="CT47" s="269">
        <v>1638</v>
      </c>
      <c r="CU47" s="269">
        <v>1713</v>
      </c>
      <c r="CV47" s="269">
        <v>1783</v>
      </c>
      <c r="CW47" s="269">
        <v>1853</v>
      </c>
      <c r="CX47" s="269">
        <v>1923</v>
      </c>
      <c r="CY47" s="269">
        <v>1992</v>
      </c>
      <c r="CZ47" s="269">
        <v>2062</v>
      </c>
      <c r="DA47" s="269">
        <v>2132</v>
      </c>
      <c r="DB47" s="269">
        <v>2202</v>
      </c>
      <c r="DC47" s="269">
        <v>2272</v>
      </c>
      <c r="DD47" s="265">
        <v>2341</v>
      </c>
      <c r="DE47" s="265">
        <v>2411</v>
      </c>
      <c r="DF47" s="265">
        <v>2481</v>
      </c>
      <c r="DG47" s="265">
        <v>2551</v>
      </c>
      <c r="DH47" s="265">
        <v>2621</v>
      </c>
      <c r="DI47" s="265">
        <v>2690</v>
      </c>
      <c r="DJ47" s="265">
        <v>2760</v>
      </c>
      <c r="DK47" s="265">
        <v>2830</v>
      </c>
    </row>
    <row r="48" spans="1:115">
      <c r="A48" s="268">
        <v>45</v>
      </c>
      <c r="B48" s="268">
        <v>2</v>
      </c>
      <c r="C48" s="268">
        <v>4</v>
      </c>
      <c r="D48" s="268">
        <v>5</v>
      </c>
      <c r="E48" s="268">
        <v>7</v>
      </c>
      <c r="F48" s="269">
        <v>9</v>
      </c>
      <c r="G48" s="269">
        <v>11</v>
      </c>
      <c r="H48" s="269">
        <v>13</v>
      </c>
      <c r="I48" s="269">
        <v>15</v>
      </c>
      <c r="J48" s="269">
        <v>16</v>
      </c>
      <c r="K48" s="269">
        <v>18</v>
      </c>
      <c r="L48" s="269">
        <v>20</v>
      </c>
      <c r="M48" s="269">
        <v>22</v>
      </c>
      <c r="N48" s="269">
        <v>24</v>
      </c>
      <c r="O48" s="269">
        <v>25</v>
      </c>
      <c r="P48" s="269">
        <v>27</v>
      </c>
      <c r="Q48" s="269">
        <v>29</v>
      </c>
      <c r="R48" s="269">
        <v>31</v>
      </c>
      <c r="S48" s="269">
        <v>33</v>
      </c>
      <c r="T48" s="269">
        <v>35</v>
      </c>
      <c r="U48" s="269">
        <v>36</v>
      </c>
      <c r="V48" s="269">
        <v>38</v>
      </c>
      <c r="W48" s="269">
        <v>40</v>
      </c>
      <c r="X48" s="269">
        <v>42</v>
      </c>
      <c r="Y48" s="269">
        <v>44</v>
      </c>
      <c r="Z48" s="269">
        <v>45</v>
      </c>
      <c r="AA48" s="269">
        <v>47</v>
      </c>
      <c r="AB48" s="269">
        <v>49</v>
      </c>
      <c r="AC48" s="269">
        <v>51</v>
      </c>
      <c r="AD48" s="269">
        <v>53</v>
      </c>
      <c r="AE48" s="269">
        <v>55</v>
      </c>
      <c r="AF48" s="269">
        <v>56</v>
      </c>
      <c r="AG48" s="269">
        <v>58</v>
      </c>
      <c r="AH48" s="269">
        <v>60</v>
      </c>
      <c r="AI48" s="269">
        <v>62</v>
      </c>
      <c r="AJ48" s="269">
        <v>64</v>
      </c>
      <c r="AK48" s="269">
        <v>65</v>
      </c>
      <c r="AL48" s="269">
        <v>67</v>
      </c>
      <c r="AM48" s="269">
        <v>69</v>
      </c>
      <c r="AN48" s="269">
        <v>71</v>
      </c>
      <c r="AO48" s="269">
        <v>73</v>
      </c>
      <c r="AP48" s="269">
        <v>74</v>
      </c>
      <c r="AQ48" s="269">
        <v>76</v>
      </c>
      <c r="AR48" s="269">
        <v>78</v>
      </c>
      <c r="AS48" s="269">
        <v>80</v>
      </c>
      <c r="AT48" s="269">
        <v>82</v>
      </c>
      <c r="AU48" s="269">
        <v>84</v>
      </c>
      <c r="AV48" s="269">
        <v>85</v>
      </c>
      <c r="AW48" s="269">
        <v>87</v>
      </c>
      <c r="AX48" s="269">
        <v>89</v>
      </c>
      <c r="AY48" s="269">
        <v>91</v>
      </c>
      <c r="AZ48" s="269">
        <v>93</v>
      </c>
      <c r="BA48" s="269">
        <v>94</v>
      </c>
      <c r="BB48" s="269">
        <v>96</v>
      </c>
      <c r="BC48" s="269">
        <v>98</v>
      </c>
      <c r="BD48" s="269">
        <v>100</v>
      </c>
      <c r="BE48" s="269">
        <v>102</v>
      </c>
      <c r="BF48" s="269">
        <v>104</v>
      </c>
      <c r="BG48" s="269">
        <v>105</v>
      </c>
      <c r="BH48" s="269">
        <v>107</v>
      </c>
      <c r="BI48" s="269">
        <v>109</v>
      </c>
      <c r="BJ48" s="269">
        <v>111</v>
      </c>
      <c r="BK48" s="269">
        <v>112</v>
      </c>
      <c r="BL48" s="269">
        <v>113</v>
      </c>
      <c r="BM48" s="269">
        <v>114</v>
      </c>
      <c r="BN48" s="269">
        <v>116</v>
      </c>
      <c r="BO48" s="269">
        <v>118</v>
      </c>
      <c r="BP48" s="269">
        <v>120</v>
      </c>
      <c r="BQ48" s="269">
        <v>122</v>
      </c>
      <c r="BR48" s="269">
        <v>123</v>
      </c>
      <c r="BS48" s="269">
        <v>125</v>
      </c>
      <c r="BT48" s="269">
        <v>145</v>
      </c>
      <c r="BU48" s="269">
        <v>171</v>
      </c>
      <c r="BV48" s="269">
        <v>202</v>
      </c>
      <c r="BW48" s="269">
        <v>233</v>
      </c>
      <c r="BX48" s="269">
        <v>249</v>
      </c>
      <c r="BY48" s="269">
        <v>265</v>
      </c>
      <c r="BZ48" s="269">
        <v>296</v>
      </c>
      <c r="CA48" s="269">
        <v>322</v>
      </c>
      <c r="CB48" s="269">
        <v>397</v>
      </c>
      <c r="CC48" s="269">
        <v>472</v>
      </c>
      <c r="CD48" s="269">
        <v>545</v>
      </c>
      <c r="CE48" s="269">
        <v>618</v>
      </c>
      <c r="CF48" s="269">
        <v>690</v>
      </c>
      <c r="CG48" s="269">
        <v>761</v>
      </c>
      <c r="CH48" s="269">
        <v>832</v>
      </c>
      <c r="CI48" s="269">
        <v>903</v>
      </c>
      <c r="CJ48" s="269">
        <v>972</v>
      </c>
      <c r="CK48" s="269">
        <v>1040</v>
      </c>
      <c r="CL48" s="269">
        <v>1107</v>
      </c>
      <c r="CM48" s="269">
        <v>1173</v>
      </c>
      <c r="CN48" s="269">
        <v>1239</v>
      </c>
      <c r="CO48" s="269">
        <v>1304</v>
      </c>
      <c r="CP48" s="269">
        <v>1368</v>
      </c>
      <c r="CQ48" s="269">
        <v>1432</v>
      </c>
      <c r="CR48" s="269">
        <v>1509</v>
      </c>
      <c r="CS48" s="269">
        <v>1585</v>
      </c>
      <c r="CT48" s="269">
        <v>1662</v>
      </c>
      <c r="CU48" s="269">
        <v>1738</v>
      </c>
      <c r="CV48" s="269">
        <v>1809</v>
      </c>
      <c r="CW48" s="269">
        <v>1880</v>
      </c>
      <c r="CX48" s="269">
        <v>1951</v>
      </c>
      <c r="CY48" s="269">
        <v>2021</v>
      </c>
      <c r="CZ48" s="269">
        <v>2092</v>
      </c>
      <c r="DA48" s="269">
        <v>2163</v>
      </c>
      <c r="DB48" s="269">
        <v>2234</v>
      </c>
      <c r="DC48" s="269">
        <v>2305</v>
      </c>
      <c r="DD48" s="265">
        <v>2375</v>
      </c>
      <c r="DE48" s="265">
        <v>2446</v>
      </c>
      <c r="DF48" s="265">
        <v>2517</v>
      </c>
      <c r="DG48" s="265">
        <v>2588</v>
      </c>
      <c r="DH48" s="265">
        <v>2659</v>
      </c>
      <c r="DI48" s="265">
        <v>2729</v>
      </c>
      <c r="DJ48" s="265">
        <v>2800</v>
      </c>
      <c r="DK48" s="265">
        <v>2871</v>
      </c>
    </row>
    <row r="49" spans="1:115">
      <c r="A49" s="268">
        <v>46</v>
      </c>
      <c r="B49" s="268">
        <v>2</v>
      </c>
      <c r="C49" s="268">
        <v>4</v>
      </c>
      <c r="D49" s="268">
        <v>5</v>
      </c>
      <c r="E49" s="268">
        <v>7</v>
      </c>
      <c r="F49" s="269">
        <v>9</v>
      </c>
      <c r="G49" s="269">
        <v>11</v>
      </c>
      <c r="H49" s="269">
        <v>13</v>
      </c>
      <c r="I49" s="269">
        <v>15</v>
      </c>
      <c r="J49" s="269">
        <v>16</v>
      </c>
      <c r="K49" s="269">
        <v>18</v>
      </c>
      <c r="L49" s="269">
        <v>20</v>
      </c>
      <c r="M49" s="269">
        <v>22</v>
      </c>
      <c r="N49" s="269">
        <v>24</v>
      </c>
      <c r="O49" s="269">
        <v>25</v>
      </c>
      <c r="P49" s="269">
        <v>27</v>
      </c>
      <c r="Q49" s="269">
        <v>29</v>
      </c>
      <c r="R49" s="269">
        <v>31</v>
      </c>
      <c r="S49" s="269">
        <v>33</v>
      </c>
      <c r="T49" s="269">
        <v>35</v>
      </c>
      <c r="U49" s="269">
        <v>37</v>
      </c>
      <c r="V49" s="269">
        <v>39</v>
      </c>
      <c r="W49" s="269">
        <v>41</v>
      </c>
      <c r="X49" s="269">
        <v>43</v>
      </c>
      <c r="Y49" s="269">
        <v>45</v>
      </c>
      <c r="Z49" s="269">
        <v>46</v>
      </c>
      <c r="AA49" s="269">
        <v>48</v>
      </c>
      <c r="AB49" s="269">
        <v>50</v>
      </c>
      <c r="AC49" s="269">
        <v>52</v>
      </c>
      <c r="AD49" s="269">
        <v>54</v>
      </c>
      <c r="AE49" s="269">
        <v>56</v>
      </c>
      <c r="AF49" s="269">
        <v>57</v>
      </c>
      <c r="AG49" s="269">
        <v>59</v>
      </c>
      <c r="AH49" s="269">
        <v>61</v>
      </c>
      <c r="AI49" s="269">
        <v>63</v>
      </c>
      <c r="AJ49" s="269">
        <v>65</v>
      </c>
      <c r="AK49" s="269">
        <v>66</v>
      </c>
      <c r="AL49" s="269">
        <v>68</v>
      </c>
      <c r="AM49" s="269">
        <v>70</v>
      </c>
      <c r="AN49" s="269">
        <v>72</v>
      </c>
      <c r="AO49" s="269">
        <v>74</v>
      </c>
      <c r="AP49" s="269">
        <v>75</v>
      </c>
      <c r="AQ49" s="269">
        <v>77</v>
      </c>
      <c r="AR49" s="269">
        <v>79</v>
      </c>
      <c r="AS49" s="269">
        <v>81</v>
      </c>
      <c r="AT49" s="269">
        <v>83</v>
      </c>
      <c r="AU49" s="269">
        <v>85</v>
      </c>
      <c r="AV49" s="269">
        <v>86</v>
      </c>
      <c r="AW49" s="269">
        <v>88</v>
      </c>
      <c r="AX49" s="269">
        <v>90</v>
      </c>
      <c r="AY49" s="269">
        <v>92</v>
      </c>
      <c r="AZ49" s="269">
        <v>94</v>
      </c>
      <c r="BA49" s="269">
        <v>95</v>
      </c>
      <c r="BB49" s="269">
        <v>97</v>
      </c>
      <c r="BC49" s="269">
        <v>99</v>
      </c>
      <c r="BD49" s="269">
        <v>101</v>
      </c>
      <c r="BE49" s="269">
        <v>103</v>
      </c>
      <c r="BF49" s="269">
        <v>105</v>
      </c>
      <c r="BG49" s="269">
        <v>107</v>
      </c>
      <c r="BH49" s="269">
        <v>109</v>
      </c>
      <c r="BI49" s="269">
        <v>111</v>
      </c>
      <c r="BJ49" s="269">
        <v>113</v>
      </c>
      <c r="BK49" s="269">
        <v>114</v>
      </c>
      <c r="BL49" s="269">
        <v>115</v>
      </c>
      <c r="BM49" s="269">
        <v>116</v>
      </c>
      <c r="BN49" s="269">
        <v>118</v>
      </c>
      <c r="BO49" s="269">
        <v>120</v>
      </c>
      <c r="BP49" s="269">
        <v>122</v>
      </c>
      <c r="BQ49" s="269">
        <v>124</v>
      </c>
      <c r="BR49" s="269">
        <v>125</v>
      </c>
      <c r="BS49" s="269">
        <v>127</v>
      </c>
      <c r="BT49" s="269">
        <v>147</v>
      </c>
      <c r="BU49" s="269">
        <v>173</v>
      </c>
      <c r="BV49" s="269">
        <v>205</v>
      </c>
      <c r="BW49" s="269">
        <v>237</v>
      </c>
      <c r="BX49" s="269">
        <v>253</v>
      </c>
      <c r="BY49" s="269">
        <v>269</v>
      </c>
      <c r="BZ49" s="269">
        <v>300</v>
      </c>
      <c r="CA49" s="269">
        <v>327</v>
      </c>
      <c r="CB49" s="269">
        <v>403</v>
      </c>
      <c r="CC49" s="269">
        <v>479</v>
      </c>
      <c r="CD49" s="269">
        <v>553</v>
      </c>
      <c r="CE49" s="269">
        <v>627</v>
      </c>
      <c r="CF49" s="269">
        <v>700</v>
      </c>
      <c r="CG49" s="269">
        <v>772</v>
      </c>
      <c r="CH49" s="269">
        <v>844</v>
      </c>
      <c r="CI49" s="269">
        <v>916</v>
      </c>
      <c r="CJ49" s="269">
        <v>986</v>
      </c>
      <c r="CK49" s="269">
        <v>1055</v>
      </c>
      <c r="CL49" s="269">
        <v>1123</v>
      </c>
      <c r="CM49" s="269">
        <v>1190</v>
      </c>
      <c r="CN49" s="269">
        <v>1257</v>
      </c>
      <c r="CO49" s="269">
        <v>1323</v>
      </c>
      <c r="CP49" s="269">
        <v>1388</v>
      </c>
      <c r="CQ49" s="269">
        <v>1453</v>
      </c>
      <c r="CR49" s="269">
        <v>1531</v>
      </c>
      <c r="CS49" s="269">
        <v>1608</v>
      </c>
      <c r="CT49" s="269">
        <v>1686</v>
      </c>
      <c r="CU49" s="269">
        <v>1763</v>
      </c>
      <c r="CV49" s="269">
        <v>1835</v>
      </c>
      <c r="CW49" s="269">
        <v>1907</v>
      </c>
      <c r="CX49" s="269">
        <v>1979</v>
      </c>
      <c r="CY49" s="269">
        <v>2051</v>
      </c>
      <c r="CZ49" s="269">
        <v>2123</v>
      </c>
      <c r="DA49" s="269">
        <v>2195</v>
      </c>
      <c r="DB49" s="269">
        <v>2267</v>
      </c>
      <c r="DC49" s="269">
        <v>2339</v>
      </c>
      <c r="DD49" s="265">
        <v>2410</v>
      </c>
      <c r="DE49" s="265">
        <v>2482</v>
      </c>
      <c r="DF49" s="265">
        <v>2554</v>
      </c>
      <c r="DG49" s="265">
        <v>2626</v>
      </c>
      <c r="DH49" s="265">
        <v>2698</v>
      </c>
      <c r="DI49" s="265">
        <v>2769</v>
      </c>
      <c r="DJ49" s="265">
        <v>2841</v>
      </c>
      <c r="DK49" s="265">
        <v>2913</v>
      </c>
    </row>
    <row r="50" spans="1:115">
      <c r="A50" s="268">
        <v>47</v>
      </c>
      <c r="B50" s="268">
        <v>2</v>
      </c>
      <c r="C50" s="268">
        <v>4</v>
      </c>
      <c r="D50" s="268">
        <v>5</v>
      </c>
      <c r="E50" s="268">
        <v>7</v>
      </c>
      <c r="F50" s="269">
        <v>9</v>
      </c>
      <c r="G50" s="269">
        <v>11</v>
      </c>
      <c r="H50" s="269">
        <v>13</v>
      </c>
      <c r="I50" s="269">
        <v>15</v>
      </c>
      <c r="J50" s="269">
        <v>17</v>
      </c>
      <c r="K50" s="269">
        <v>19</v>
      </c>
      <c r="L50" s="269">
        <v>21</v>
      </c>
      <c r="M50" s="269">
        <v>23</v>
      </c>
      <c r="N50" s="269">
        <v>25</v>
      </c>
      <c r="O50" s="269">
        <v>26</v>
      </c>
      <c r="P50" s="269">
        <v>28</v>
      </c>
      <c r="Q50" s="269">
        <v>30</v>
      </c>
      <c r="R50" s="269">
        <v>32</v>
      </c>
      <c r="S50" s="269">
        <v>34</v>
      </c>
      <c r="T50" s="269">
        <v>36</v>
      </c>
      <c r="U50" s="269">
        <v>37</v>
      </c>
      <c r="V50" s="269">
        <v>39</v>
      </c>
      <c r="W50" s="269">
        <v>41</v>
      </c>
      <c r="X50" s="269">
        <v>43</v>
      </c>
      <c r="Y50" s="269">
        <v>45</v>
      </c>
      <c r="Z50" s="269">
        <v>46</v>
      </c>
      <c r="AA50" s="269">
        <v>48</v>
      </c>
      <c r="AB50" s="269">
        <v>50</v>
      </c>
      <c r="AC50" s="269">
        <v>52</v>
      </c>
      <c r="AD50" s="269">
        <v>54</v>
      </c>
      <c r="AE50" s="269">
        <v>57</v>
      </c>
      <c r="AF50" s="269">
        <v>58</v>
      </c>
      <c r="AG50" s="269">
        <v>60</v>
      </c>
      <c r="AH50" s="269">
        <v>62</v>
      </c>
      <c r="AI50" s="269">
        <v>64</v>
      </c>
      <c r="AJ50" s="269">
        <v>66</v>
      </c>
      <c r="AK50" s="269">
        <v>67</v>
      </c>
      <c r="AL50" s="269">
        <v>69</v>
      </c>
      <c r="AM50" s="269">
        <v>71</v>
      </c>
      <c r="AN50" s="269">
        <v>73</v>
      </c>
      <c r="AO50" s="269">
        <v>75</v>
      </c>
      <c r="AP50" s="269">
        <v>76</v>
      </c>
      <c r="AQ50" s="269">
        <v>78</v>
      </c>
      <c r="AR50" s="269">
        <v>80</v>
      </c>
      <c r="AS50" s="269">
        <v>82</v>
      </c>
      <c r="AT50" s="269">
        <v>84</v>
      </c>
      <c r="AU50" s="269">
        <v>86</v>
      </c>
      <c r="AV50" s="269">
        <v>88</v>
      </c>
      <c r="AW50" s="269">
        <v>90</v>
      </c>
      <c r="AX50" s="269">
        <v>92</v>
      </c>
      <c r="AY50" s="269">
        <v>94</v>
      </c>
      <c r="AZ50" s="269">
        <v>96</v>
      </c>
      <c r="BA50" s="269">
        <v>97</v>
      </c>
      <c r="BB50" s="269">
        <v>99</v>
      </c>
      <c r="BC50" s="269">
        <v>101</v>
      </c>
      <c r="BD50" s="269">
        <v>103</v>
      </c>
      <c r="BE50" s="269">
        <v>105</v>
      </c>
      <c r="BF50" s="269">
        <v>107</v>
      </c>
      <c r="BG50" s="269">
        <v>108</v>
      </c>
      <c r="BH50" s="269">
        <v>110</v>
      </c>
      <c r="BI50" s="269">
        <v>112</v>
      </c>
      <c r="BJ50" s="269">
        <v>114</v>
      </c>
      <c r="BK50" s="269">
        <v>115</v>
      </c>
      <c r="BL50" s="269">
        <v>116</v>
      </c>
      <c r="BM50" s="269">
        <v>117</v>
      </c>
      <c r="BN50" s="269">
        <v>119</v>
      </c>
      <c r="BO50" s="269">
        <v>121</v>
      </c>
      <c r="BP50" s="269">
        <v>123</v>
      </c>
      <c r="BQ50" s="269">
        <v>125</v>
      </c>
      <c r="BR50" s="269">
        <v>127</v>
      </c>
      <c r="BS50" s="269">
        <v>129</v>
      </c>
      <c r="BT50" s="269">
        <v>149</v>
      </c>
      <c r="BU50" s="269">
        <v>176</v>
      </c>
      <c r="BV50" s="269">
        <v>208</v>
      </c>
      <c r="BW50" s="269">
        <v>240</v>
      </c>
      <c r="BX50" s="269">
        <v>256</v>
      </c>
      <c r="BY50" s="269">
        <v>273</v>
      </c>
      <c r="BZ50" s="269">
        <v>305</v>
      </c>
      <c r="CA50" s="269">
        <v>331</v>
      </c>
      <c r="CB50" s="269">
        <v>409</v>
      </c>
      <c r="CC50" s="269">
        <v>486</v>
      </c>
      <c r="CD50" s="269">
        <v>561</v>
      </c>
      <c r="CE50" s="269">
        <v>636</v>
      </c>
      <c r="CF50" s="269">
        <v>710</v>
      </c>
      <c r="CG50" s="269">
        <v>783</v>
      </c>
      <c r="CH50" s="269">
        <v>856</v>
      </c>
      <c r="CI50" s="269">
        <v>929</v>
      </c>
      <c r="CJ50" s="269">
        <v>1000</v>
      </c>
      <c r="CK50" s="269">
        <v>1070</v>
      </c>
      <c r="CL50" s="269">
        <v>1139</v>
      </c>
      <c r="CM50" s="269">
        <v>1207</v>
      </c>
      <c r="CN50" s="269">
        <v>1275</v>
      </c>
      <c r="CO50" s="269">
        <v>1342</v>
      </c>
      <c r="CP50" s="269">
        <v>1408</v>
      </c>
      <c r="CQ50" s="269">
        <v>1474</v>
      </c>
      <c r="CR50" s="269">
        <v>1553</v>
      </c>
      <c r="CS50" s="269">
        <v>1631</v>
      </c>
      <c r="CT50" s="269">
        <v>1711</v>
      </c>
      <c r="CU50" s="269">
        <v>1789</v>
      </c>
      <c r="CV50" s="269">
        <v>1862</v>
      </c>
      <c r="CW50" s="269">
        <v>1935</v>
      </c>
      <c r="CX50" s="269">
        <v>2008</v>
      </c>
      <c r="CY50" s="269">
        <v>2080</v>
      </c>
      <c r="CZ50" s="269">
        <v>2153</v>
      </c>
      <c r="DA50" s="269">
        <v>2226</v>
      </c>
      <c r="DB50" s="269">
        <v>2299</v>
      </c>
      <c r="DC50" s="269">
        <v>2372</v>
      </c>
      <c r="DD50" s="265">
        <v>2444</v>
      </c>
      <c r="DE50" s="265">
        <v>2518</v>
      </c>
      <c r="DF50" s="265">
        <v>2591</v>
      </c>
      <c r="DG50" s="265">
        <v>2664</v>
      </c>
      <c r="DH50" s="265">
        <v>2737</v>
      </c>
      <c r="DI50" s="265">
        <v>2809</v>
      </c>
      <c r="DJ50" s="265">
        <v>2882</v>
      </c>
      <c r="DK50" s="265">
        <v>2955</v>
      </c>
    </row>
    <row r="51" spans="1:115">
      <c r="A51" s="268">
        <v>48</v>
      </c>
      <c r="B51" s="268">
        <v>2</v>
      </c>
      <c r="C51" s="268">
        <v>4</v>
      </c>
      <c r="D51" s="268">
        <v>5</v>
      </c>
      <c r="E51" s="268">
        <v>7</v>
      </c>
      <c r="F51" s="269">
        <v>9</v>
      </c>
      <c r="G51" s="269">
        <v>11</v>
      </c>
      <c r="H51" s="269">
        <v>14</v>
      </c>
      <c r="I51" s="269">
        <v>16</v>
      </c>
      <c r="J51" s="269">
        <v>17</v>
      </c>
      <c r="K51" s="269">
        <v>19</v>
      </c>
      <c r="L51" s="269">
        <v>21</v>
      </c>
      <c r="M51" s="269">
        <v>23</v>
      </c>
      <c r="N51" s="269">
        <v>25</v>
      </c>
      <c r="O51" s="269">
        <v>26</v>
      </c>
      <c r="P51" s="269">
        <v>28</v>
      </c>
      <c r="Q51" s="269">
        <v>30</v>
      </c>
      <c r="R51" s="269">
        <v>32</v>
      </c>
      <c r="S51" s="269">
        <v>34</v>
      </c>
      <c r="T51" s="269">
        <v>36</v>
      </c>
      <c r="U51" s="269">
        <v>38</v>
      </c>
      <c r="V51" s="269">
        <v>40</v>
      </c>
      <c r="W51" s="269">
        <v>42</v>
      </c>
      <c r="X51" s="269">
        <v>44</v>
      </c>
      <c r="Y51" s="269">
        <v>46</v>
      </c>
      <c r="Z51" s="269">
        <v>47</v>
      </c>
      <c r="AA51" s="269">
        <v>49</v>
      </c>
      <c r="AB51" s="269">
        <v>51</v>
      </c>
      <c r="AC51" s="269">
        <v>53</v>
      </c>
      <c r="AD51" s="269">
        <v>55</v>
      </c>
      <c r="AE51" s="269">
        <v>57</v>
      </c>
      <c r="AF51" s="269">
        <v>59</v>
      </c>
      <c r="AG51" s="269">
        <v>61</v>
      </c>
      <c r="AH51" s="269">
        <v>63</v>
      </c>
      <c r="AI51" s="269">
        <v>65</v>
      </c>
      <c r="AJ51" s="269">
        <v>67</v>
      </c>
      <c r="AK51" s="269">
        <v>68</v>
      </c>
      <c r="AL51" s="269">
        <v>70</v>
      </c>
      <c r="AM51" s="269">
        <v>72</v>
      </c>
      <c r="AN51" s="269">
        <v>74</v>
      </c>
      <c r="AO51" s="269">
        <v>76</v>
      </c>
      <c r="AP51" s="269">
        <v>77</v>
      </c>
      <c r="AQ51" s="269">
        <v>79</v>
      </c>
      <c r="AR51" s="269">
        <v>81</v>
      </c>
      <c r="AS51" s="269">
        <v>84</v>
      </c>
      <c r="AT51" s="269">
        <v>86</v>
      </c>
      <c r="AU51" s="269">
        <v>88</v>
      </c>
      <c r="AV51" s="269">
        <v>89</v>
      </c>
      <c r="AW51" s="269">
        <v>91</v>
      </c>
      <c r="AX51" s="269">
        <v>93</v>
      </c>
      <c r="AY51" s="269">
        <v>95</v>
      </c>
      <c r="AZ51" s="269">
        <v>97</v>
      </c>
      <c r="BA51" s="269">
        <v>98</v>
      </c>
      <c r="BB51" s="269">
        <v>100</v>
      </c>
      <c r="BC51" s="269">
        <v>102</v>
      </c>
      <c r="BD51" s="269">
        <v>104</v>
      </c>
      <c r="BE51" s="269">
        <v>106</v>
      </c>
      <c r="BF51" s="269">
        <v>108</v>
      </c>
      <c r="BG51" s="269">
        <v>110</v>
      </c>
      <c r="BH51" s="269">
        <v>112</v>
      </c>
      <c r="BI51" s="269">
        <v>114</v>
      </c>
      <c r="BJ51" s="269">
        <v>116</v>
      </c>
      <c r="BK51" s="269">
        <v>117</v>
      </c>
      <c r="BL51" s="269">
        <v>118</v>
      </c>
      <c r="BM51" s="269">
        <v>119</v>
      </c>
      <c r="BN51" s="269">
        <v>121</v>
      </c>
      <c r="BO51" s="269">
        <v>123</v>
      </c>
      <c r="BP51" s="269">
        <v>125</v>
      </c>
      <c r="BQ51" s="269">
        <v>127</v>
      </c>
      <c r="BR51" s="269">
        <v>128</v>
      </c>
      <c r="BS51" s="269">
        <v>130</v>
      </c>
      <c r="BT51" s="269">
        <v>151</v>
      </c>
      <c r="BU51" s="269">
        <v>178</v>
      </c>
      <c r="BV51" s="269">
        <v>211</v>
      </c>
      <c r="BW51" s="269">
        <v>244</v>
      </c>
      <c r="BX51" s="269">
        <v>260</v>
      </c>
      <c r="BY51" s="269">
        <v>277</v>
      </c>
      <c r="BZ51" s="269">
        <v>309</v>
      </c>
      <c r="CA51" s="269">
        <v>336</v>
      </c>
      <c r="CB51" s="269">
        <v>414</v>
      </c>
      <c r="CC51" s="269">
        <v>493</v>
      </c>
      <c r="CD51" s="269">
        <v>569</v>
      </c>
      <c r="CE51" s="269">
        <v>645</v>
      </c>
      <c r="CF51" s="269">
        <v>720</v>
      </c>
      <c r="CG51" s="269">
        <v>795</v>
      </c>
      <c r="CH51" s="269">
        <v>869</v>
      </c>
      <c r="CI51" s="269">
        <v>943</v>
      </c>
      <c r="CJ51" s="269">
        <v>1015</v>
      </c>
      <c r="CK51" s="269">
        <v>1086</v>
      </c>
      <c r="CL51" s="269">
        <v>1155</v>
      </c>
      <c r="CM51" s="269">
        <v>1224</v>
      </c>
      <c r="CN51" s="269">
        <v>1293</v>
      </c>
      <c r="CO51" s="269">
        <v>1361</v>
      </c>
      <c r="CP51" s="269">
        <v>1428</v>
      </c>
      <c r="CQ51" s="269">
        <v>1495</v>
      </c>
      <c r="CR51" s="269">
        <v>1575</v>
      </c>
      <c r="CS51" s="269">
        <v>1655</v>
      </c>
      <c r="CT51" s="269">
        <v>1735</v>
      </c>
      <c r="CU51" s="269">
        <v>1814</v>
      </c>
      <c r="CV51" s="269">
        <v>1888</v>
      </c>
      <c r="CW51" s="269">
        <v>1962</v>
      </c>
      <c r="CX51" s="269">
        <v>2036</v>
      </c>
      <c r="CY51" s="269">
        <v>2110</v>
      </c>
      <c r="CZ51" s="269">
        <v>2184</v>
      </c>
      <c r="DA51" s="269">
        <v>2258</v>
      </c>
      <c r="DB51" s="269">
        <v>2332</v>
      </c>
      <c r="DC51" s="269">
        <v>2406</v>
      </c>
      <c r="DD51" s="265">
        <v>2479</v>
      </c>
      <c r="DE51" s="265">
        <v>2553</v>
      </c>
      <c r="DF51" s="265">
        <v>2627</v>
      </c>
      <c r="DG51" s="265">
        <v>2701</v>
      </c>
      <c r="DH51" s="265">
        <v>2776</v>
      </c>
      <c r="DI51" s="265">
        <v>2849</v>
      </c>
      <c r="DJ51" s="265">
        <v>2923</v>
      </c>
      <c r="DK51" s="265">
        <v>2997</v>
      </c>
    </row>
    <row r="52" spans="1:115">
      <c r="A52" s="268">
        <v>49</v>
      </c>
      <c r="B52" s="268">
        <v>2</v>
      </c>
      <c r="C52" s="268">
        <v>4</v>
      </c>
      <c r="D52" s="268">
        <v>6</v>
      </c>
      <c r="E52" s="268">
        <v>8</v>
      </c>
      <c r="F52" s="269">
        <v>10</v>
      </c>
      <c r="G52" s="269">
        <v>12</v>
      </c>
      <c r="H52" s="269">
        <v>14</v>
      </c>
      <c r="I52" s="269">
        <v>16</v>
      </c>
      <c r="J52" s="269">
        <v>17</v>
      </c>
      <c r="K52" s="269">
        <v>19</v>
      </c>
      <c r="L52" s="269">
        <v>21</v>
      </c>
      <c r="M52" s="269">
        <v>23</v>
      </c>
      <c r="N52" s="269">
        <v>25</v>
      </c>
      <c r="O52" s="269">
        <v>27</v>
      </c>
      <c r="P52" s="269">
        <v>29</v>
      </c>
      <c r="Q52" s="269">
        <v>31</v>
      </c>
      <c r="R52" s="269">
        <v>33</v>
      </c>
      <c r="S52" s="269">
        <v>35</v>
      </c>
      <c r="T52" s="269">
        <v>37</v>
      </c>
      <c r="U52" s="269">
        <v>38</v>
      </c>
      <c r="V52" s="269">
        <v>40</v>
      </c>
      <c r="W52" s="269">
        <v>42</v>
      </c>
      <c r="X52" s="269">
        <v>44</v>
      </c>
      <c r="Y52" s="269">
        <v>46</v>
      </c>
      <c r="Z52" s="269">
        <v>48</v>
      </c>
      <c r="AA52" s="269">
        <v>50</v>
      </c>
      <c r="AB52" s="269">
        <v>52</v>
      </c>
      <c r="AC52" s="269">
        <v>54</v>
      </c>
      <c r="AD52" s="269">
        <v>56</v>
      </c>
      <c r="AE52" s="269">
        <v>58</v>
      </c>
      <c r="AF52" s="269">
        <v>59</v>
      </c>
      <c r="AG52" s="269">
        <v>61</v>
      </c>
      <c r="AH52" s="269">
        <v>63</v>
      </c>
      <c r="AI52" s="269">
        <v>65</v>
      </c>
      <c r="AJ52" s="269">
        <v>68</v>
      </c>
      <c r="AK52" s="269">
        <v>69</v>
      </c>
      <c r="AL52" s="269">
        <v>71</v>
      </c>
      <c r="AM52" s="269">
        <v>73</v>
      </c>
      <c r="AN52" s="269">
        <v>75</v>
      </c>
      <c r="AO52" s="269">
        <v>77</v>
      </c>
      <c r="AP52" s="269">
        <v>79</v>
      </c>
      <c r="AQ52" s="269">
        <v>81</v>
      </c>
      <c r="AR52" s="269">
        <v>83</v>
      </c>
      <c r="AS52" s="269">
        <v>85</v>
      </c>
      <c r="AT52" s="269">
        <v>87</v>
      </c>
      <c r="AU52" s="269">
        <v>89</v>
      </c>
      <c r="AV52" s="269">
        <v>90</v>
      </c>
      <c r="AW52" s="269">
        <v>92</v>
      </c>
      <c r="AX52" s="269">
        <v>94</v>
      </c>
      <c r="AY52" s="269">
        <v>96</v>
      </c>
      <c r="AZ52" s="269">
        <v>98</v>
      </c>
      <c r="BA52" s="269">
        <v>100</v>
      </c>
      <c r="BB52" s="269">
        <v>102</v>
      </c>
      <c r="BC52" s="269">
        <v>104</v>
      </c>
      <c r="BD52" s="269">
        <v>106</v>
      </c>
      <c r="BE52" s="269">
        <v>108</v>
      </c>
      <c r="BF52" s="269">
        <v>110</v>
      </c>
      <c r="BG52" s="269">
        <v>111</v>
      </c>
      <c r="BH52" s="269">
        <v>113</v>
      </c>
      <c r="BI52" s="269">
        <v>115</v>
      </c>
      <c r="BJ52" s="269">
        <v>117</v>
      </c>
      <c r="BK52" s="269">
        <v>118</v>
      </c>
      <c r="BL52" s="269">
        <v>119</v>
      </c>
      <c r="BM52" s="269">
        <v>121</v>
      </c>
      <c r="BN52" s="269">
        <v>123</v>
      </c>
      <c r="BO52" s="269">
        <v>125</v>
      </c>
      <c r="BP52" s="269">
        <v>127</v>
      </c>
      <c r="BQ52" s="269">
        <v>129</v>
      </c>
      <c r="BR52" s="269">
        <v>130</v>
      </c>
      <c r="BS52" s="269">
        <v>132</v>
      </c>
      <c r="BT52" s="269">
        <v>153</v>
      </c>
      <c r="BU52" s="269">
        <v>181</v>
      </c>
      <c r="BV52" s="269">
        <v>214</v>
      </c>
      <c r="BW52" s="269">
        <v>247</v>
      </c>
      <c r="BX52" s="269">
        <v>264</v>
      </c>
      <c r="BY52" s="269">
        <v>281</v>
      </c>
      <c r="BZ52" s="269">
        <v>314</v>
      </c>
      <c r="CA52" s="269">
        <v>341</v>
      </c>
      <c r="CB52" s="269">
        <v>420</v>
      </c>
      <c r="CC52" s="269">
        <v>499</v>
      </c>
      <c r="CD52" s="269">
        <v>577</v>
      </c>
      <c r="CE52" s="269">
        <v>655</v>
      </c>
      <c r="CF52" s="269">
        <v>731</v>
      </c>
      <c r="CG52" s="269">
        <v>806</v>
      </c>
      <c r="CH52" s="269">
        <v>881</v>
      </c>
      <c r="CI52" s="269">
        <v>956</v>
      </c>
      <c r="CJ52" s="269">
        <v>1029</v>
      </c>
      <c r="CK52" s="269">
        <v>1101</v>
      </c>
      <c r="CL52" s="269">
        <v>1172</v>
      </c>
      <c r="CM52" s="269">
        <v>1242</v>
      </c>
      <c r="CN52" s="269">
        <v>1311</v>
      </c>
      <c r="CO52" s="269">
        <v>1380</v>
      </c>
      <c r="CP52" s="269">
        <v>1448</v>
      </c>
      <c r="CQ52" s="269">
        <v>1516</v>
      </c>
      <c r="CR52" s="269">
        <v>1597</v>
      </c>
      <c r="CS52" s="269">
        <v>1678</v>
      </c>
      <c r="CT52" s="269">
        <v>1759</v>
      </c>
      <c r="CU52" s="269">
        <v>1840</v>
      </c>
      <c r="CV52" s="269">
        <v>1915</v>
      </c>
      <c r="CW52" s="269">
        <v>1990</v>
      </c>
      <c r="CX52" s="269">
        <v>2065</v>
      </c>
      <c r="CY52" s="269">
        <v>2139</v>
      </c>
      <c r="CZ52" s="269">
        <v>2214</v>
      </c>
      <c r="DA52" s="269">
        <v>2289</v>
      </c>
      <c r="DB52" s="269">
        <v>2364</v>
      </c>
      <c r="DC52" s="269">
        <v>2440</v>
      </c>
      <c r="DD52" s="265">
        <v>2514</v>
      </c>
      <c r="DE52" s="265">
        <v>2589</v>
      </c>
      <c r="DF52" s="265">
        <v>2664</v>
      </c>
      <c r="DG52" s="265">
        <v>2739</v>
      </c>
      <c r="DH52" s="265">
        <v>2814</v>
      </c>
      <c r="DI52" s="265">
        <v>2889</v>
      </c>
      <c r="DJ52" s="265">
        <v>2964</v>
      </c>
      <c r="DK52" s="265">
        <v>3039</v>
      </c>
    </row>
    <row r="53" spans="1:115">
      <c r="A53" s="268">
        <v>50</v>
      </c>
      <c r="B53" s="268">
        <v>2</v>
      </c>
      <c r="C53" s="268">
        <v>4</v>
      </c>
      <c r="D53" s="268">
        <v>6</v>
      </c>
      <c r="E53" s="268">
        <v>8</v>
      </c>
      <c r="F53" s="269">
        <v>10</v>
      </c>
      <c r="G53" s="269">
        <v>12</v>
      </c>
      <c r="H53" s="269">
        <v>14</v>
      </c>
      <c r="I53" s="269">
        <v>16</v>
      </c>
      <c r="J53" s="269">
        <v>17</v>
      </c>
      <c r="K53" s="269">
        <v>19</v>
      </c>
      <c r="L53" s="269">
        <v>21</v>
      </c>
      <c r="M53" s="269">
        <v>24</v>
      </c>
      <c r="N53" s="269">
        <v>26</v>
      </c>
      <c r="O53" s="269">
        <v>27</v>
      </c>
      <c r="P53" s="269">
        <v>29</v>
      </c>
      <c r="Q53" s="269">
        <v>31</v>
      </c>
      <c r="R53" s="269">
        <v>33</v>
      </c>
      <c r="S53" s="269">
        <v>35</v>
      </c>
      <c r="T53" s="269">
        <v>37</v>
      </c>
      <c r="U53" s="269">
        <v>39</v>
      </c>
      <c r="V53" s="269">
        <v>41</v>
      </c>
      <c r="W53" s="269">
        <v>43</v>
      </c>
      <c r="X53" s="269">
        <v>45</v>
      </c>
      <c r="Y53" s="269">
        <v>47</v>
      </c>
      <c r="Z53" s="269">
        <v>48</v>
      </c>
      <c r="AA53" s="269">
        <v>51</v>
      </c>
      <c r="AB53" s="269">
        <v>53</v>
      </c>
      <c r="AC53" s="269">
        <v>55</v>
      </c>
      <c r="AD53" s="269">
        <v>57</v>
      </c>
      <c r="AE53" s="269">
        <v>59</v>
      </c>
      <c r="AF53" s="269">
        <v>60</v>
      </c>
      <c r="AG53" s="269">
        <v>62</v>
      </c>
      <c r="AH53" s="269">
        <v>64</v>
      </c>
      <c r="AI53" s="269">
        <v>66</v>
      </c>
      <c r="AJ53" s="269">
        <v>69</v>
      </c>
      <c r="AK53" s="269">
        <v>70</v>
      </c>
      <c r="AL53" s="269">
        <v>72</v>
      </c>
      <c r="AM53" s="269">
        <v>74</v>
      </c>
      <c r="AN53" s="269">
        <v>76</v>
      </c>
      <c r="AO53" s="269">
        <v>78</v>
      </c>
      <c r="AP53" s="269">
        <v>80</v>
      </c>
      <c r="AQ53" s="269">
        <v>82</v>
      </c>
      <c r="AR53" s="269">
        <v>84</v>
      </c>
      <c r="AS53" s="269">
        <v>86</v>
      </c>
      <c r="AT53" s="269">
        <v>88</v>
      </c>
      <c r="AU53" s="269">
        <v>90</v>
      </c>
      <c r="AV53" s="269">
        <v>91</v>
      </c>
      <c r="AW53" s="269">
        <v>93</v>
      </c>
      <c r="AX53" s="269">
        <v>96</v>
      </c>
      <c r="AY53" s="269">
        <v>98</v>
      </c>
      <c r="AZ53" s="269">
        <v>100</v>
      </c>
      <c r="BA53" s="269">
        <v>101</v>
      </c>
      <c r="BB53" s="269">
        <v>103</v>
      </c>
      <c r="BC53" s="269">
        <v>105</v>
      </c>
      <c r="BD53" s="269">
        <v>107</v>
      </c>
      <c r="BE53" s="269">
        <v>109</v>
      </c>
      <c r="BF53" s="269">
        <v>111</v>
      </c>
      <c r="BG53" s="269">
        <v>113</v>
      </c>
      <c r="BH53" s="269">
        <v>115</v>
      </c>
      <c r="BI53" s="269">
        <v>117</v>
      </c>
      <c r="BJ53" s="269">
        <v>119</v>
      </c>
      <c r="BK53" s="269">
        <v>120</v>
      </c>
      <c r="BL53" s="269">
        <v>121</v>
      </c>
      <c r="BM53" s="269">
        <v>122</v>
      </c>
      <c r="BN53" s="269">
        <v>125</v>
      </c>
      <c r="BO53" s="269">
        <v>127</v>
      </c>
      <c r="BP53" s="269">
        <v>129</v>
      </c>
      <c r="BQ53" s="269">
        <v>131</v>
      </c>
      <c r="BR53" s="269">
        <v>132</v>
      </c>
      <c r="BS53" s="269">
        <v>134</v>
      </c>
      <c r="BT53" s="269">
        <v>155</v>
      </c>
      <c r="BU53" s="269">
        <v>183</v>
      </c>
      <c r="BV53" s="269">
        <v>217</v>
      </c>
      <c r="BW53" s="269">
        <v>251</v>
      </c>
      <c r="BX53" s="269">
        <v>268</v>
      </c>
      <c r="BY53" s="269">
        <v>285</v>
      </c>
      <c r="BZ53" s="269">
        <v>318</v>
      </c>
      <c r="CA53" s="269">
        <v>346</v>
      </c>
      <c r="CB53" s="269">
        <v>426</v>
      </c>
      <c r="CC53" s="269">
        <v>506</v>
      </c>
      <c r="CD53" s="269">
        <v>585</v>
      </c>
      <c r="CE53" s="269">
        <v>664</v>
      </c>
      <c r="CF53" s="269">
        <v>741</v>
      </c>
      <c r="CG53" s="269">
        <v>817</v>
      </c>
      <c r="CH53" s="269">
        <v>893</v>
      </c>
      <c r="CI53" s="269">
        <v>969</v>
      </c>
      <c r="CJ53" s="269">
        <v>1043</v>
      </c>
      <c r="CK53" s="269">
        <v>1116</v>
      </c>
      <c r="CL53" s="269">
        <v>1188</v>
      </c>
      <c r="CM53" s="269">
        <v>1259</v>
      </c>
      <c r="CN53" s="269">
        <v>1329</v>
      </c>
      <c r="CO53" s="269">
        <v>1399</v>
      </c>
      <c r="CP53" s="269">
        <v>1468</v>
      </c>
      <c r="CQ53" s="269">
        <v>1537</v>
      </c>
      <c r="CR53" s="269">
        <v>1619</v>
      </c>
      <c r="CS53" s="269">
        <v>1701</v>
      </c>
      <c r="CT53" s="269">
        <v>1783</v>
      </c>
      <c r="CU53" s="269">
        <v>1865</v>
      </c>
      <c r="CV53" s="269">
        <v>1941</v>
      </c>
      <c r="CW53" s="269">
        <v>2017</v>
      </c>
      <c r="CX53" s="269">
        <v>2093</v>
      </c>
      <c r="CY53" s="269">
        <v>2169</v>
      </c>
      <c r="CZ53" s="269">
        <v>2245</v>
      </c>
      <c r="DA53" s="269">
        <v>2321</v>
      </c>
      <c r="DB53" s="269">
        <v>2397</v>
      </c>
      <c r="DC53" s="269">
        <v>2473</v>
      </c>
      <c r="DD53" s="265">
        <v>2549</v>
      </c>
      <c r="DE53" s="265">
        <v>2625</v>
      </c>
      <c r="DF53" s="265">
        <v>2701</v>
      </c>
      <c r="DG53" s="265">
        <v>2777</v>
      </c>
      <c r="DH53" s="265">
        <v>2853</v>
      </c>
      <c r="DI53" s="265">
        <v>2929</v>
      </c>
      <c r="DJ53" s="265">
        <v>3005</v>
      </c>
      <c r="DK53" s="265">
        <v>3081</v>
      </c>
    </row>
    <row r="54" spans="1:115">
      <c r="A54" s="268">
        <v>51</v>
      </c>
      <c r="B54" s="268">
        <v>2</v>
      </c>
      <c r="C54" s="268">
        <v>4</v>
      </c>
      <c r="D54" s="268">
        <v>6</v>
      </c>
      <c r="E54" s="268">
        <v>8</v>
      </c>
      <c r="F54" s="269">
        <v>10</v>
      </c>
      <c r="G54" s="269">
        <v>12</v>
      </c>
      <c r="H54" s="269">
        <v>14</v>
      </c>
      <c r="I54" s="269">
        <v>16</v>
      </c>
      <c r="J54" s="269">
        <v>18</v>
      </c>
      <c r="K54" s="269">
        <v>20</v>
      </c>
      <c r="L54" s="269">
        <v>22</v>
      </c>
      <c r="M54" s="269">
        <v>24</v>
      </c>
      <c r="N54" s="269">
        <v>26</v>
      </c>
      <c r="O54" s="269">
        <v>27</v>
      </c>
      <c r="P54" s="269">
        <v>29</v>
      </c>
      <c r="Q54" s="269">
        <v>31</v>
      </c>
      <c r="R54" s="269">
        <v>34</v>
      </c>
      <c r="S54" s="269">
        <v>36</v>
      </c>
      <c r="T54" s="269">
        <v>38</v>
      </c>
      <c r="U54" s="269">
        <v>39</v>
      </c>
      <c r="V54" s="269">
        <v>42</v>
      </c>
      <c r="W54" s="269">
        <v>44</v>
      </c>
      <c r="X54" s="269">
        <v>46</v>
      </c>
      <c r="Y54" s="269">
        <v>48</v>
      </c>
      <c r="Z54" s="269">
        <v>49</v>
      </c>
      <c r="AA54" s="269">
        <v>51</v>
      </c>
      <c r="AB54" s="269">
        <v>53</v>
      </c>
      <c r="AC54" s="269">
        <v>55</v>
      </c>
      <c r="AD54" s="269">
        <v>57</v>
      </c>
      <c r="AE54" s="269">
        <v>60</v>
      </c>
      <c r="AF54" s="269">
        <v>61</v>
      </c>
      <c r="AG54" s="269">
        <v>63</v>
      </c>
      <c r="AH54" s="269">
        <v>65</v>
      </c>
      <c r="AI54" s="269">
        <v>67</v>
      </c>
      <c r="AJ54" s="269">
        <v>70</v>
      </c>
      <c r="AK54" s="269">
        <v>71</v>
      </c>
      <c r="AL54" s="269">
        <v>73</v>
      </c>
      <c r="AM54" s="269">
        <v>75</v>
      </c>
      <c r="AN54" s="269">
        <v>77</v>
      </c>
      <c r="AO54" s="269">
        <v>79</v>
      </c>
      <c r="AP54" s="269">
        <v>81</v>
      </c>
      <c r="AQ54" s="269">
        <v>83</v>
      </c>
      <c r="AR54" s="269">
        <v>85</v>
      </c>
      <c r="AS54" s="269">
        <v>87</v>
      </c>
      <c r="AT54" s="269">
        <v>89</v>
      </c>
      <c r="AU54" s="269">
        <v>91</v>
      </c>
      <c r="AV54" s="269">
        <v>93</v>
      </c>
      <c r="AW54" s="269">
        <v>95</v>
      </c>
      <c r="AX54" s="269">
        <v>97</v>
      </c>
      <c r="AY54" s="269">
        <v>99</v>
      </c>
      <c r="AZ54" s="269">
        <v>101</v>
      </c>
      <c r="BA54" s="269">
        <v>102</v>
      </c>
      <c r="BB54" s="269">
        <v>104</v>
      </c>
      <c r="BC54" s="269">
        <v>107</v>
      </c>
      <c r="BD54" s="269">
        <v>109</v>
      </c>
      <c r="BE54" s="269">
        <v>111</v>
      </c>
      <c r="BF54" s="269">
        <v>113</v>
      </c>
      <c r="BG54" s="269">
        <v>115</v>
      </c>
      <c r="BH54" s="269">
        <v>117</v>
      </c>
      <c r="BI54" s="269">
        <v>119</v>
      </c>
      <c r="BJ54" s="269">
        <v>121</v>
      </c>
      <c r="BK54" s="269">
        <v>122</v>
      </c>
      <c r="BL54" s="269">
        <v>123</v>
      </c>
      <c r="BM54" s="269">
        <v>124</v>
      </c>
      <c r="BN54" s="269">
        <v>126</v>
      </c>
      <c r="BO54" s="269">
        <v>128</v>
      </c>
      <c r="BP54" s="269">
        <v>130</v>
      </c>
      <c r="BQ54" s="269">
        <v>132</v>
      </c>
      <c r="BR54" s="269">
        <v>134</v>
      </c>
      <c r="BS54" s="269">
        <v>136</v>
      </c>
      <c r="BT54" s="269">
        <v>157</v>
      </c>
      <c r="BU54" s="269">
        <v>186</v>
      </c>
      <c r="BV54" s="269">
        <v>220</v>
      </c>
      <c r="BW54" s="269">
        <v>254</v>
      </c>
      <c r="BX54" s="269">
        <v>271</v>
      </c>
      <c r="BY54" s="269">
        <v>289</v>
      </c>
      <c r="BZ54" s="269">
        <v>322</v>
      </c>
      <c r="CA54" s="269">
        <v>350</v>
      </c>
      <c r="CB54" s="269">
        <v>432</v>
      </c>
      <c r="CC54" s="269">
        <v>513</v>
      </c>
      <c r="CD54" s="269">
        <v>593</v>
      </c>
      <c r="CE54" s="269">
        <v>673</v>
      </c>
      <c r="CF54" s="269">
        <v>751</v>
      </c>
      <c r="CG54" s="269">
        <v>828</v>
      </c>
      <c r="CH54" s="269">
        <v>905</v>
      </c>
      <c r="CI54" s="269">
        <v>982</v>
      </c>
      <c r="CJ54" s="269">
        <v>1057</v>
      </c>
      <c r="CK54" s="269">
        <v>1131</v>
      </c>
      <c r="CL54" s="269">
        <v>1204</v>
      </c>
      <c r="CM54" s="269">
        <v>1276</v>
      </c>
      <c r="CN54" s="269">
        <v>1347</v>
      </c>
      <c r="CO54" s="269">
        <v>1418</v>
      </c>
      <c r="CP54" s="269">
        <v>1488</v>
      </c>
      <c r="CQ54" s="269">
        <v>1558</v>
      </c>
      <c r="CR54" s="269">
        <v>1641</v>
      </c>
      <c r="CS54" s="269">
        <v>1724</v>
      </c>
      <c r="CT54" s="269">
        <v>1808</v>
      </c>
      <c r="CU54" s="269">
        <v>1890</v>
      </c>
      <c r="CV54" s="269">
        <v>1967</v>
      </c>
      <c r="CW54" s="269">
        <v>2045</v>
      </c>
      <c r="CX54" s="269">
        <v>2122</v>
      </c>
      <c r="CY54" s="269">
        <v>2198</v>
      </c>
      <c r="CZ54" s="269">
        <v>2276</v>
      </c>
      <c r="DA54" s="269">
        <v>2353</v>
      </c>
      <c r="DB54" s="269">
        <v>2430</v>
      </c>
      <c r="DC54" s="269">
        <v>2507</v>
      </c>
      <c r="DD54" s="265">
        <v>2583</v>
      </c>
      <c r="DE54" s="265">
        <v>2661</v>
      </c>
      <c r="DF54" s="265">
        <v>2738</v>
      </c>
      <c r="DG54" s="265">
        <v>2815</v>
      </c>
      <c r="DH54" s="265">
        <v>2892</v>
      </c>
      <c r="DI54" s="265">
        <v>2969</v>
      </c>
      <c r="DJ54" s="265">
        <v>3046</v>
      </c>
      <c r="DK54" s="265">
        <v>3123</v>
      </c>
    </row>
    <row r="55" spans="1:115">
      <c r="A55" s="268">
        <v>52</v>
      </c>
      <c r="B55" s="268">
        <v>2</v>
      </c>
      <c r="C55" s="268">
        <v>4</v>
      </c>
      <c r="D55" s="268">
        <v>6</v>
      </c>
      <c r="E55" s="268">
        <v>8</v>
      </c>
      <c r="F55" s="269">
        <v>10</v>
      </c>
      <c r="G55" s="269">
        <v>12</v>
      </c>
      <c r="H55" s="269">
        <v>14</v>
      </c>
      <c r="I55" s="269">
        <v>16</v>
      </c>
      <c r="J55" s="269">
        <v>18</v>
      </c>
      <c r="K55" s="269">
        <v>20</v>
      </c>
      <c r="L55" s="269">
        <v>22</v>
      </c>
      <c r="M55" s="269">
        <v>24</v>
      </c>
      <c r="N55" s="269">
        <v>26</v>
      </c>
      <c r="O55" s="269">
        <v>28</v>
      </c>
      <c r="P55" s="269">
        <v>30</v>
      </c>
      <c r="Q55" s="269">
        <v>32</v>
      </c>
      <c r="R55" s="269">
        <v>34</v>
      </c>
      <c r="S55" s="269">
        <v>36</v>
      </c>
      <c r="T55" s="269">
        <v>38</v>
      </c>
      <c r="U55" s="269">
        <v>40</v>
      </c>
      <c r="V55" s="269">
        <v>42</v>
      </c>
      <c r="W55" s="269">
        <v>44</v>
      </c>
      <c r="X55" s="269">
        <v>46</v>
      </c>
      <c r="Y55" s="269">
        <v>48</v>
      </c>
      <c r="Z55" s="269">
        <v>50</v>
      </c>
      <c r="AA55" s="269">
        <v>52</v>
      </c>
      <c r="AB55" s="269">
        <v>54</v>
      </c>
      <c r="AC55" s="269">
        <v>56</v>
      </c>
      <c r="AD55" s="269">
        <v>58</v>
      </c>
      <c r="AE55" s="269">
        <v>61</v>
      </c>
      <c r="AF55" s="269">
        <v>62</v>
      </c>
      <c r="AG55" s="269">
        <v>64</v>
      </c>
      <c r="AH55" s="269">
        <v>66</v>
      </c>
      <c r="AI55" s="269">
        <v>68</v>
      </c>
      <c r="AJ55" s="269">
        <v>71</v>
      </c>
      <c r="AK55" s="269">
        <v>72</v>
      </c>
      <c r="AL55" s="269">
        <v>74</v>
      </c>
      <c r="AM55" s="269">
        <v>76</v>
      </c>
      <c r="AN55" s="269">
        <v>78</v>
      </c>
      <c r="AO55" s="269">
        <v>80</v>
      </c>
      <c r="AP55" s="269">
        <v>82</v>
      </c>
      <c r="AQ55" s="269">
        <v>84</v>
      </c>
      <c r="AR55" s="269">
        <v>86</v>
      </c>
      <c r="AS55" s="269">
        <v>88</v>
      </c>
      <c r="AT55" s="269">
        <v>90</v>
      </c>
      <c r="AU55" s="269">
        <v>92</v>
      </c>
      <c r="AV55" s="269">
        <v>94</v>
      </c>
      <c r="AW55" s="269">
        <v>96</v>
      </c>
      <c r="AX55" s="269">
        <v>98</v>
      </c>
      <c r="AY55" s="269">
        <v>100</v>
      </c>
      <c r="AZ55" s="269">
        <v>102</v>
      </c>
      <c r="BA55" s="269">
        <v>104</v>
      </c>
      <c r="BB55" s="269">
        <v>106</v>
      </c>
      <c r="BC55" s="269">
        <v>108</v>
      </c>
      <c r="BD55" s="269">
        <v>110</v>
      </c>
      <c r="BE55" s="269">
        <v>112</v>
      </c>
      <c r="BF55" s="269">
        <v>114</v>
      </c>
      <c r="BG55" s="269">
        <v>116</v>
      </c>
      <c r="BH55" s="269">
        <v>118</v>
      </c>
      <c r="BI55" s="269">
        <v>120</v>
      </c>
      <c r="BJ55" s="269">
        <v>122</v>
      </c>
      <c r="BK55" s="269">
        <v>123</v>
      </c>
      <c r="BL55" s="269">
        <v>124</v>
      </c>
      <c r="BM55" s="269">
        <v>126</v>
      </c>
      <c r="BN55" s="269">
        <v>128</v>
      </c>
      <c r="BO55" s="269">
        <v>130</v>
      </c>
      <c r="BP55" s="269">
        <v>132</v>
      </c>
      <c r="BQ55" s="269">
        <v>134</v>
      </c>
      <c r="BR55" s="269">
        <v>136</v>
      </c>
      <c r="BS55" s="269">
        <v>138</v>
      </c>
      <c r="BT55" s="269">
        <v>159</v>
      </c>
      <c r="BU55" s="269">
        <v>188</v>
      </c>
      <c r="BV55" s="269">
        <v>223</v>
      </c>
      <c r="BW55" s="269">
        <v>258</v>
      </c>
      <c r="BX55" s="269">
        <v>275</v>
      </c>
      <c r="BY55" s="269">
        <v>293</v>
      </c>
      <c r="BZ55" s="269">
        <v>327</v>
      </c>
      <c r="CA55" s="269">
        <v>355</v>
      </c>
      <c r="CB55" s="269">
        <v>438</v>
      </c>
      <c r="CC55" s="269">
        <v>520</v>
      </c>
      <c r="CD55" s="269">
        <v>601</v>
      </c>
      <c r="CE55" s="269">
        <v>682</v>
      </c>
      <c r="CF55" s="269">
        <v>761</v>
      </c>
      <c r="CG55" s="269">
        <v>839</v>
      </c>
      <c r="CH55" s="269">
        <v>917</v>
      </c>
      <c r="CI55" s="269">
        <v>995</v>
      </c>
      <c r="CJ55" s="269">
        <v>1071</v>
      </c>
      <c r="CK55" s="269">
        <v>1146</v>
      </c>
      <c r="CL55" s="269">
        <v>1220</v>
      </c>
      <c r="CM55" s="269">
        <v>1293</v>
      </c>
      <c r="CN55" s="269">
        <v>1365</v>
      </c>
      <c r="CO55" s="269">
        <v>1437</v>
      </c>
      <c r="CP55" s="269">
        <v>1508</v>
      </c>
      <c r="CQ55" s="269">
        <v>1579</v>
      </c>
      <c r="CR55" s="269">
        <v>1663</v>
      </c>
      <c r="CS55" s="269">
        <v>1747</v>
      </c>
      <c r="CT55" s="269">
        <v>1832</v>
      </c>
      <c r="CU55" s="269">
        <v>1916</v>
      </c>
      <c r="CV55" s="269">
        <v>1994</v>
      </c>
      <c r="CW55" s="269">
        <v>2072</v>
      </c>
      <c r="CX55" s="269">
        <v>2150</v>
      </c>
      <c r="CY55" s="269">
        <v>2228</v>
      </c>
      <c r="CZ55" s="269">
        <v>2306</v>
      </c>
      <c r="DA55" s="269">
        <v>2384</v>
      </c>
      <c r="DB55" s="269">
        <v>2462</v>
      </c>
      <c r="DC55" s="269">
        <v>2541</v>
      </c>
      <c r="DD55" s="265">
        <v>2618</v>
      </c>
      <c r="DE55" s="265">
        <v>2697</v>
      </c>
      <c r="DF55" s="265">
        <v>2775</v>
      </c>
      <c r="DG55" s="265">
        <v>2853</v>
      </c>
      <c r="DH55" s="265">
        <v>2931</v>
      </c>
      <c r="DI55" s="265">
        <v>3009</v>
      </c>
      <c r="DJ55" s="265">
        <v>3087</v>
      </c>
      <c r="DK55" s="265">
        <v>3165</v>
      </c>
    </row>
    <row r="56" spans="1:115">
      <c r="A56" s="268">
        <v>53</v>
      </c>
      <c r="B56" s="268">
        <v>2</v>
      </c>
      <c r="C56" s="268">
        <v>4</v>
      </c>
      <c r="D56" s="268">
        <v>6</v>
      </c>
      <c r="E56" s="268">
        <v>8</v>
      </c>
      <c r="F56" s="269">
        <v>10</v>
      </c>
      <c r="G56" s="269">
        <v>12</v>
      </c>
      <c r="H56" s="269">
        <v>15</v>
      </c>
      <c r="I56" s="269">
        <v>17</v>
      </c>
      <c r="J56" s="269">
        <v>18</v>
      </c>
      <c r="K56" s="269">
        <v>20</v>
      </c>
      <c r="L56" s="269">
        <v>22</v>
      </c>
      <c r="M56" s="269">
        <v>25</v>
      </c>
      <c r="N56" s="269">
        <v>27</v>
      </c>
      <c r="O56" s="269">
        <v>28</v>
      </c>
      <c r="P56" s="269">
        <v>30</v>
      </c>
      <c r="Q56" s="269">
        <v>32</v>
      </c>
      <c r="R56" s="269">
        <v>35</v>
      </c>
      <c r="S56" s="269">
        <v>37</v>
      </c>
      <c r="T56" s="269">
        <v>39</v>
      </c>
      <c r="U56" s="269">
        <v>40</v>
      </c>
      <c r="V56" s="269">
        <v>43</v>
      </c>
      <c r="W56" s="269">
        <v>45</v>
      </c>
      <c r="X56" s="269">
        <v>47</v>
      </c>
      <c r="Y56" s="269">
        <v>49</v>
      </c>
      <c r="Z56" s="269">
        <v>50</v>
      </c>
      <c r="AA56" s="269">
        <v>53</v>
      </c>
      <c r="AB56" s="269">
        <v>55</v>
      </c>
      <c r="AC56" s="269">
        <v>57</v>
      </c>
      <c r="AD56" s="269">
        <v>59</v>
      </c>
      <c r="AE56" s="269">
        <v>61</v>
      </c>
      <c r="AF56" s="269">
        <v>63</v>
      </c>
      <c r="AG56" s="269">
        <v>65</v>
      </c>
      <c r="AH56" s="269">
        <v>67</v>
      </c>
      <c r="AI56" s="269">
        <v>69</v>
      </c>
      <c r="AJ56" s="269">
        <v>71</v>
      </c>
      <c r="AK56" s="269">
        <v>73</v>
      </c>
      <c r="AL56" s="269">
        <v>75</v>
      </c>
      <c r="AM56" s="269">
        <v>77</v>
      </c>
      <c r="AN56" s="269">
        <v>79</v>
      </c>
      <c r="AO56" s="269">
        <v>82</v>
      </c>
      <c r="AP56" s="269">
        <v>83</v>
      </c>
      <c r="AQ56" s="269">
        <v>85</v>
      </c>
      <c r="AR56" s="269">
        <v>87</v>
      </c>
      <c r="AS56" s="269">
        <v>90</v>
      </c>
      <c r="AT56" s="269">
        <v>92</v>
      </c>
      <c r="AU56" s="269">
        <v>94</v>
      </c>
      <c r="AV56" s="269">
        <v>95</v>
      </c>
      <c r="AW56" s="269">
        <v>97</v>
      </c>
      <c r="AX56" s="269">
        <v>100</v>
      </c>
      <c r="AY56" s="269">
        <v>102</v>
      </c>
      <c r="AZ56" s="269">
        <v>104</v>
      </c>
      <c r="BA56" s="269">
        <v>105</v>
      </c>
      <c r="BB56" s="269">
        <v>107</v>
      </c>
      <c r="BC56" s="269">
        <v>110</v>
      </c>
      <c r="BD56" s="269">
        <v>112</v>
      </c>
      <c r="BE56" s="269">
        <v>114</v>
      </c>
      <c r="BF56" s="269">
        <v>116</v>
      </c>
      <c r="BG56" s="269">
        <v>118</v>
      </c>
      <c r="BH56" s="269">
        <v>120</v>
      </c>
      <c r="BI56" s="269">
        <v>122</v>
      </c>
      <c r="BJ56" s="269">
        <v>124</v>
      </c>
      <c r="BK56" s="269">
        <v>125</v>
      </c>
      <c r="BL56" s="269">
        <v>126</v>
      </c>
      <c r="BM56" s="269">
        <v>127</v>
      </c>
      <c r="BN56" s="269">
        <v>130</v>
      </c>
      <c r="BO56" s="269">
        <v>132</v>
      </c>
      <c r="BP56" s="269">
        <v>134</v>
      </c>
      <c r="BQ56" s="269">
        <v>136</v>
      </c>
      <c r="BR56" s="269">
        <v>137</v>
      </c>
      <c r="BS56" s="269">
        <v>139</v>
      </c>
      <c r="BT56" s="269">
        <v>162</v>
      </c>
      <c r="BU56" s="269">
        <v>191</v>
      </c>
      <c r="BV56" s="269">
        <v>227</v>
      </c>
      <c r="BW56" s="269">
        <v>261</v>
      </c>
      <c r="BX56" s="269">
        <v>279</v>
      </c>
      <c r="BY56" s="269">
        <v>296</v>
      </c>
      <c r="BZ56" s="269">
        <v>331</v>
      </c>
      <c r="CA56" s="269">
        <v>360</v>
      </c>
      <c r="CB56" s="269">
        <v>443</v>
      </c>
      <c r="CC56" s="269">
        <v>527</v>
      </c>
      <c r="CD56" s="269">
        <v>609</v>
      </c>
      <c r="CE56" s="269">
        <v>691</v>
      </c>
      <c r="CF56" s="269">
        <v>771</v>
      </c>
      <c r="CG56" s="269">
        <v>851</v>
      </c>
      <c r="CH56" s="269">
        <v>930</v>
      </c>
      <c r="CI56" s="269">
        <v>1009</v>
      </c>
      <c r="CJ56" s="269">
        <v>1086</v>
      </c>
      <c r="CK56" s="269">
        <v>1162</v>
      </c>
      <c r="CL56" s="269">
        <v>1236</v>
      </c>
      <c r="CM56" s="269">
        <v>1310</v>
      </c>
      <c r="CN56" s="269">
        <v>1384</v>
      </c>
      <c r="CO56" s="269">
        <v>1457</v>
      </c>
      <c r="CP56" s="269">
        <v>1528</v>
      </c>
      <c r="CQ56" s="269">
        <v>1599</v>
      </c>
      <c r="CR56" s="269">
        <v>1685</v>
      </c>
      <c r="CS56" s="269">
        <v>1771</v>
      </c>
      <c r="CT56" s="269">
        <v>1856</v>
      </c>
      <c r="CU56" s="269">
        <v>1941</v>
      </c>
      <c r="CV56" s="269">
        <v>2020</v>
      </c>
      <c r="CW56" s="269">
        <v>2100</v>
      </c>
      <c r="CX56" s="269">
        <v>2179</v>
      </c>
      <c r="CY56" s="269">
        <v>2257</v>
      </c>
      <c r="CZ56" s="269">
        <v>2337</v>
      </c>
      <c r="DA56" s="269">
        <v>2416</v>
      </c>
      <c r="DB56" s="269">
        <v>2495</v>
      </c>
      <c r="DC56" s="269">
        <v>2574</v>
      </c>
      <c r="DD56" s="265">
        <v>2653</v>
      </c>
      <c r="DE56" s="265">
        <v>2732</v>
      </c>
      <c r="DF56" s="265">
        <v>2811</v>
      </c>
      <c r="DG56" s="265">
        <v>2890</v>
      </c>
      <c r="DH56" s="265">
        <v>2970</v>
      </c>
      <c r="DI56" s="265">
        <v>3048</v>
      </c>
      <c r="DJ56" s="265">
        <v>3128</v>
      </c>
      <c r="DK56" s="265">
        <v>3207</v>
      </c>
    </row>
    <row r="57" spans="1:115">
      <c r="A57" s="268">
        <v>54</v>
      </c>
      <c r="B57" s="268">
        <v>2</v>
      </c>
      <c r="C57" s="268">
        <v>4</v>
      </c>
      <c r="D57" s="268">
        <v>6</v>
      </c>
      <c r="E57" s="268">
        <v>8</v>
      </c>
      <c r="F57" s="269">
        <v>10</v>
      </c>
      <c r="G57" s="269">
        <v>12</v>
      </c>
      <c r="H57" s="269">
        <v>15</v>
      </c>
      <c r="I57" s="269">
        <v>17</v>
      </c>
      <c r="J57" s="269">
        <v>18</v>
      </c>
      <c r="K57" s="269">
        <v>20</v>
      </c>
      <c r="L57" s="269">
        <v>22</v>
      </c>
      <c r="M57" s="269">
        <v>25</v>
      </c>
      <c r="N57" s="269">
        <v>27</v>
      </c>
      <c r="O57" s="269">
        <v>29</v>
      </c>
      <c r="P57" s="269">
        <v>31</v>
      </c>
      <c r="Q57" s="269">
        <v>33</v>
      </c>
      <c r="R57" s="269">
        <v>35</v>
      </c>
      <c r="S57" s="269">
        <v>37</v>
      </c>
      <c r="T57" s="269">
        <v>39</v>
      </c>
      <c r="U57" s="269">
        <v>41</v>
      </c>
      <c r="V57" s="269">
        <v>43</v>
      </c>
      <c r="W57" s="269">
        <v>45</v>
      </c>
      <c r="X57" s="269">
        <v>47</v>
      </c>
      <c r="Y57" s="269">
        <v>49</v>
      </c>
      <c r="Z57" s="269">
        <v>51</v>
      </c>
      <c r="AA57" s="269">
        <v>54</v>
      </c>
      <c r="AB57" s="269">
        <v>56</v>
      </c>
      <c r="AC57" s="269">
        <v>58</v>
      </c>
      <c r="AD57" s="269">
        <v>60</v>
      </c>
      <c r="AE57" s="269">
        <v>62</v>
      </c>
      <c r="AF57" s="269">
        <v>64</v>
      </c>
      <c r="AG57" s="269">
        <v>66</v>
      </c>
      <c r="AH57" s="269">
        <v>68</v>
      </c>
      <c r="AI57" s="269">
        <v>70</v>
      </c>
      <c r="AJ57" s="269">
        <v>72</v>
      </c>
      <c r="AK57" s="269">
        <v>74</v>
      </c>
      <c r="AL57" s="269">
        <v>76</v>
      </c>
      <c r="AM57" s="269">
        <v>78</v>
      </c>
      <c r="AN57" s="269">
        <v>80</v>
      </c>
      <c r="AO57" s="269">
        <v>83</v>
      </c>
      <c r="AP57" s="269">
        <v>84</v>
      </c>
      <c r="AQ57" s="269">
        <v>86</v>
      </c>
      <c r="AR57" s="269">
        <v>88</v>
      </c>
      <c r="AS57" s="269">
        <v>91</v>
      </c>
      <c r="AT57" s="269">
        <v>93</v>
      </c>
      <c r="AU57" s="269">
        <v>95</v>
      </c>
      <c r="AV57" s="269">
        <v>96</v>
      </c>
      <c r="AW57" s="269">
        <v>98</v>
      </c>
      <c r="AX57" s="269">
        <v>101</v>
      </c>
      <c r="AY57" s="269">
        <v>103</v>
      </c>
      <c r="AZ57" s="269">
        <v>105</v>
      </c>
      <c r="BA57" s="269">
        <v>107</v>
      </c>
      <c r="BB57" s="269">
        <v>109</v>
      </c>
      <c r="BC57" s="269">
        <v>111</v>
      </c>
      <c r="BD57" s="269">
        <v>113</v>
      </c>
      <c r="BE57" s="269">
        <v>115</v>
      </c>
      <c r="BF57" s="269">
        <v>117</v>
      </c>
      <c r="BG57" s="269">
        <v>119</v>
      </c>
      <c r="BH57" s="269">
        <v>121</v>
      </c>
      <c r="BI57" s="269">
        <v>123</v>
      </c>
      <c r="BJ57" s="269">
        <v>125</v>
      </c>
      <c r="BK57" s="269">
        <v>126</v>
      </c>
      <c r="BL57" s="269">
        <v>127</v>
      </c>
      <c r="BM57" s="269">
        <v>129</v>
      </c>
      <c r="BN57" s="269">
        <v>132</v>
      </c>
      <c r="BO57" s="269">
        <v>134</v>
      </c>
      <c r="BP57" s="269">
        <v>136</v>
      </c>
      <c r="BQ57" s="269">
        <v>138</v>
      </c>
      <c r="BR57" s="269">
        <v>139</v>
      </c>
      <c r="BS57" s="269">
        <v>141</v>
      </c>
      <c r="BT57" s="269">
        <v>164</v>
      </c>
      <c r="BU57" s="269">
        <v>193</v>
      </c>
      <c r="BV57" s="269">
        <v>230</v>
      </c>
      <c r="BW57" s="269">
        <v>265</v>
      </c>
      <c r="BX57" s="269">
        <v>283</v>
      </c>
      <c r="BY57" s="269">
        <v>300</v>
      </c>
      <c r="BZ57" s="269">
        <v>336</v>
      </c>
      <c r="CA57" s="269">
        <v>365</v>
      </c>
      <c r="CB57" s="269">
        <v>449</v>
      </c>
      <c r="CC57" s="269">
        <v>534</v>
      </c>
      <c r="CD57" s="269">
        <v>617</v>
      </c>
      <c r="CE57" s="269">
        <v>700</v>
      </c>
      <c r="CF57" s="269">
        <v>781</v>
      </c>
      <c r="CG57" s="269">
        <v>862</v>
      </c>
      <c r="CH57" s="269">
        <v>942</v>
      </c>
      <c r="CI57" s="269">
        <v>1022</v>
      </c>
      <c r="CJ57" s="269">
        <v>1100</v>
      </c>
      <c r="CK57" s="269">
        <v>1177</v>
      </c>
      <c r="CL57" s="269">
        <v>1252</v>
      </c>
      <c r="CM57" s="269">
        <v>1327</v>
      </c>
      <c r="CN57" s="269">
        <v>1402</v>
      </c>
      <c r="CO57" s="269">
        <v>1476</v>
      </c>
      <c r="CP57" s="269">
        <v>1548</v>
      </c>
      <c r="CQ57" s="269">
        <v>1620</v>
      </c>
      <c r="CR57" s="269">
        <v>1707</v>
      </c>
      <c r="CS57" s="269">
        <v>1794</v>
      </c>
      <c r="CT57" s="269">
        <v>1880</v>
      </c>
      <c r="CU57" s="269">
        <v>1967</v>
      </c>
      <c r="CV57" s="269">
        <v>2047</v>
      </c>
      <c r="CW57" s="269">
        <v>2127</v>
      </c>
      <c r="CX57" s="269">
        <v>2207</v>
      </c>
      <c r="CY57" s="269">
        <v>2287</v>
      </c>
      <c r="CZ57" s="269">
        <v>2367</v>
      </c>
      <c r="DA57" s="269">
        <v>2447</v>
      </c>
      <c r="DB57" s="269">
        <v>2527</v>
      </c>
      <c r="DC57" s="269">
        <v>2608</v>
      </c>
      <c r="DD57" s="265">
        <v>2688</v>
      </c>
      <c r="DE57" s="265">
        <v>2768</v>
      </c>
      <c r="DF57" s="265">
        <v>2848</v>
      </c>
      <c r="DG57" s="265">
        <v>2928</v>
      </c>
      <c r="DH57" s="265">
        <v>3009</v>
      </c>
      <c r="DI57" s="265">
        <v>3088</v>
      </c>
      <c r="DJ57" s="265">
        <v>3169</v>
      </c>
      <c r="DK57" s="265">
        <v>3249</v>
      </c>
    </row>
    <row r="58" spans="1:115">
      <c r="A58" s="268">
        <v>55</v>
      </c>
      <c r="B58" s="268">
        <v>2</v>
      </c>
      <c r="C58" s="268">
        <v>4</v>
      </c>
      <c r="D58" s="268">
        <v>6</v>
      </c>
      <c r="E58" s="268">
        <v>8</v>
      </c>
      <c r="F58" s="269">
        <v>10</v>
      </c>
      <c r="G58" s="269">
        <v>12</v>
      </c>
      <c r="H58" s="269">
        <v>15</v>
      </c>
      <c r="I58" s="269">
        <v>17</v>
      </c>
      <c r="J58" s="269">
        <v>19</v>
      </c>
      <c r="K58" s="269">
        <v>21</v>
      </c>
      <c r="L58" s="269">
        <v>23</v>
      </c>
      <c r="M58" s="269">
        <v>25</v>
      </c>
      <c r="N58" s="269">
        <v>27</v>
      </c>
      <c r="O58" s="269">
        <v>29</v>
      </c>
      <c r="P58" s="269">
        <v>31</v>
      </c>
      <c r="Q58" s="269">
        <v>33</v>
      </c>
      <c r="R58" s="269">
        <v>36</v>
      </c>
      <c r="S58" s="269">
        <v>38</v>
      </c>
      <c r="T58" s="269">
        <v>40</v>
      </c>
      <c r="U58" s="269">
        <v>41</v>
      </c>
      <c r="V58" s="269">
        <v>44</v>
      </c>
      <c r="W58" s="269">
        <v>46</v>
      </c>
      <c r="X58" s="269">
        <v>48</v>
      </c>
      <c r="Y58" s="269">
        <v>50</v>
      </c>
      <c r="Z58" s="269">
        <v>52</v>
      </c>
      <c r="AA58" s="269">
        <v>54</v>
      </c>
      <c r="AB58" s="269">
        <v>56</v>
      </c>
      <c r="AC58" s="269">
        <v>58</v>
      </c>
      <c r="AD58" s="269">
        <v>60</v>
      </c>
      <c r="AE58" s="269">
        <v>63</v>
      </c>
      <c r="AF58" s="269">
        <v>65</v>
      </c>
      <c r="AG58" s="269">
        <v>67</v>
      </c>
      <c r="AH58" s="269">
        <v>69</v>
      </c>
      <c r="AI58" s="269">
        <v>71</v>
      </c>
      <c r="AJ58" s="269">
        <v>73</v>
      </c>
      <c r="AK58" s="269">
        <v>75</v>
      </c>
      <c r="AL58" s="269">
        <v>77</v>
      </c>
      <c r="AM58" s="269">
        <v>79</v>
      </c>
      <c r="AN58" s="269">
        <v>81</v>
      </c>
      <c r="AO58" s="269">
        <v>84</v>
      </c>
      <c r="AP58" s="269">
        <v>85</v>
      </c>
      <c r="AQ58" s="269">
        <v>87</v>
      </c>
      <c r="AR58" s="269">
        <v>89</v>
      </c>
      <c r="AS58" s="269">
        <v>92</v>
      </c>
      <c r="AT58" s="269">
        <v>94</v>
      </c>
      <c r="AU58" s="269">
        <v>96</v>
      </c>
      <c r="AV58" s="269">
        <v>98</v>
      </c>
      <c r="AW58" s="269">
        <v>100</v>
      </c>
      <c r="AX58" s="269">
        <v>102</v>
      </c>
      <c r="AY58" s="269">
        <v>104</v>
      </c>
      <c r="AZ58" s="269">
        <v>106</v>
      </c>
      <c r="BA58" s="269">
        <v>108</v>
      </c>
      <c r="BB58" s="269">
        <v>110</v>
      </c>
      <c r="BC58" s="269">
        <v>113</v>
      </c>
      <c r="BD58" s="269">
        <v>115</v>
      </c>
      <c r="BE58" s="269">
        <v>117</v>
      </c>
      <c r="BF58" s="269">
        <v>119</v>
      </c>
      <c r="BG58" s="269">
        <v>121</v>
      </c>
      <c r="BH58" s="269">
        <v>123</v>
      </c>
      <c r="BI58" s="269">
        <v>125</v>
      </c>
      <c r="BJ58" s="269">
        <v>127</v>
      </c>
      <c r="BK58" s="269">
        <v>128</v>
      </c>
      <c r="BL58" s="269">
        <v>129</v>
      </c>
      <c r="BM58" s="269">
        <v>131</v>
      </c>
      <c r="BN58" s="269">
        <v>133</v>
      </c>
      <c r="BO58" s="269">
        <v>135</v>
      </c>
      <c r="BP58" s="269">
        <v>137</v>
      </c>
      <c r="BQ58" s="269">
        <v>139</v>
      </c>
      <c r="BR58" s="269">
        <v>141</v>
      </c>
      <c r="BS58" s="269">
        <v>143</v>
      </c>
      <c r="BT58" s="269">
        <v>166</v>
      </c>
      <c r="BU58" s="269">
        <v>196</v>
      </c>
      <c r="BV58" s="269">
        <v>233</v>
      </c>
      <c r="BW58" s="269">
        <v>268</v>
      </c>
      <c r="BX58" s="269">
        <v>286</v>
      </c>
      <c r="BY58" s="269">
        <v>304</v>
      </c>
      <c r="BZ58" s="269">
        <v>340</v>
      </c>
      <c r="CA58" s="269">
        <v>369</v>
      </c>
      <c r="CB58" s="269">
        <v>455</v>
      </c>
      <c r="CC58" s="269">
        <v>541</v>
      </c>
      <c r="CD58" s="269">
        <v>625</v>
      </c>
      <c r="CE58" s="269">
        <v>709</v>
      </c>
      <c r="CF58" s="269">
        <v>791</v>
      </c>
      <c r="CG58" s="269">
        <v>873</v>
      </c>
      <c r="CH58" s="269">
        <v>954</v>
      </c>
      <c r="CI58" s="269">
        <v>1035</v>
      </c>
      <c r="CJ58" s="269">
        <v>1114</v>
      </c>
      <c r="CK58" s="269">
        <v>1192</v>
      </c>
      <c r="CL58" s="269">
        <v>1268</v>
      </c>
      <c r="CM58" s="269">
        <v>1344</v>
      </c>
      <c r="CN58" s="269">
        <v>1420</v>
      </c>
      <c r="CO58" s="269">
        <v>1495</v>
      </c>
      <c r="CP58" s="269">
        <v>1568</v>
      </c>
      <c r="CQ58" s="269">
        <v>1641</v>
      </c>
      <c r="CR58" s="269">
        <v>1729</v>
      </c>
      <c r="CS58" s="269">
        <v>1817</v>
      </c>
      <c r="CT58" s="269">
        <v>1905</v>
      </c>
      <c r="CU58" s="269">
        <v>1992</v>
      </c>
      <c r="CV58" s="269">
        <v>2073</v>
      </c>
      <c r="CW58" s="269">
        <v>2155</v>
      </c>
      <c r="CX58" s="269">
        <v>2236</v>
      </c>
      <c r="CY58" s="269">
        <v>2316</v>
      </c>
      <c r="CZ58" s="269">
        <v>2398</v>
      </c>
      <c r="DA58" s="269">
        <v>2479</v>
      </c>
      <c r="DB58" s="269">
        <v>2560</v>
      </c>
      <c r="DC58" s="269">
        <v>2642</v>
      </c>
      <c r="DD58" s="265">
        <v>2722</v>
      </c>
      <c r="DE58" s="265">
        <v>2804</v>
      </c>
      <c r="DF58" s="265">
        <v>2885</v>
      </c>
      <c r="DG58" s="265">
        <v>2966</v>
      </c>
      <c r="DH58" s="265">
        <v>3048</v>
      </c>
      <c r="DI58" s="265">
        <v>3128</v>
      </c>
      <c r="DJ58" s="265">
        <v>3210</v>
      </c>
      <c r="DK58" s="265">
        <v>3291</v>
      </c>
    </row>
    <row r="59" spans="1:115">
      <c r="A59" s="268">
        <v>56</v>
      </c>
      <c r="B59" s="268">
        <v>2</v>
      </c>
      <c r="C59" s="268">
        <v>4</v>
      </c>
      <c r="D59" s="268">
        <v>6</v>
      </c>
      <c r="E59" s="268">
        <v>8</v>
      </c>
      <c r="F59" s="269">
        <v>10</v>
      </c>
      <c r="G59" s="269">
        <v>12</v>
      </c>
      <c r="H59" s="269">
        <v>15</v>
      </c>
      <c r="I59" s="269">
        <v>17</v>
      </c>
      <c r="J59" s="269">
        <v>19</v>
      </c>
      <c r="K59" s="269">
        <v>21</v>
      </c>
      <c r="L59" s="269">
        <v>23</v>
      </c>
      <c r="M59" s="269">
        <v>26</v>
      </c>
      <c r="N59" s="269">
        <v>28</v>
      </c>
      <c r="O59" s="269">
        <v>29</v>
      </c>
      <c r="P59" s="269">
        <v>31</v>
      </c>
      <c r="Q59" s="269">
        <v>33</v>
      </c>
      <c r="R59" s="269">
        <v>36</v>
      </c>
      <c r="S59" s="269">
        <v>38</v>
      </c>
      <c r="T59" s="269">
        <v>40</v>
      </c>
      <c r="U59" s="269">
        <v>42</v>
      </c>
      <c r="V59" s="269">
        <v>45</v>
      </c>
      <c r="W59" s="269">
        <v>47</v>
      </c>
      <c r="X59" s="269">
        <v>49</v>
      </c>
      <c r="Y59" s="269">
        <v>51</v>
      </c>
      <c r="Z59" s="269">
        <v>52</v>
      </c>
      <c r="AA59" s="269">
        <v>55</v>
      </c>
      <c r="AB59" s="269">
        <v>57</v>
      </c>
      <c r="AC59" s="269">
        <v>59</v>
      </c>
      <c r="AD59" s="269">
        <v>61</v>
      </c>
      <c r="AE59" s="269">
        <v>64</v>
      </c>
      <c r="AF59" s="269">
        <v>66</v>
      </c>
      <c r="AG59" s="269">
        <v>68</v>
      </c>
      <c r="AH59" s="269">
        <v>70</v>
      </c>
      <c r="AI59" s="269">
        <v>72</v>
      </c>
      <c r="AJ59" s="269">
        <v>74</v>
      </c>
      <c r="AK59" s="269">
        <v>76</v>
      </c>
      <c r="AL59" s="269">
        <v>78</v>
      </c>
      <c r="AM59" s="269">
        <v>80</v>
      </c>
      <c r="AN59" s="269">
        <v>82</v>
      </c>
      <c r="AO59" s="269">
        <v>85</v>
      </c>
      <c r="AP59" s="269">
        <v>86</v>
      </c>
      <c r="AQ59" s="269">
        <v>88</v>
      </c>
      <c r="AR59" s="269">
        <v>90</v>
      </c>
      <c r="AS59" s="269">
        <v>93</v>
      </c>
      <c r="AT59" s="269">
        <v>95</v>
      </c>
      <c r="AU59" s="269">
        <v>97</v>
      </c>
      <c r="AV59" s="269">
        <v>99</v>
      </c>
      <c r="AW59" s="269">
        <v>101</v>
      </c>
      <c r="AX59" s="269">
        <v>104</v>
      </c>
      <c r="AY59" s="269">
        <v>106</v>
      </c>
      <c r="AZ59" s="269">
        <v>108</v>
      </c>
      <c r="BA59" s="269">
        <v>109</v>
      </c>
      <c r="BB59" s="269">
        <v>111</v>
      </c>
      <c r="BC59" s="269">
        <v>114</v>
      </c>
      <c r="BD59" s="269">
        <v>116</v>
      </c>
      <c r="BE59" s="269">
        <v>118</v>
      </c>
      <c r="BF59" s="269">
        <v>120</v>
      </c>
      <c r="BG59" s="269">
        <v>123</v>
      </c>
      <c r="BH59" s="269">
        <v>125</v>
      </c>
      <c r="BI59" s="269">
        <v>127</v>
      </c>
      <c r="BJ59" s="269">
        <v>129</v>
      </c>
      <c r="BK59" s="269">
        <v>130</v>
      </c>
      <c r="BL59" s="269">
        <v>131</v>
      </c>
      <c r="BM59" s="269">
        <v>132</v>
      </c>
      <c r="BN59" s="269">
        <v>135</v>
      </c>
      <c r="BO59" s="269">
        <v>137</v>
      </c>
      <c r="BP59" s="269">
        <v>139</v>
      </c>
      <c r="BQ59" s="269">
        <v>141</v>
      </c>
      <c r="BR59" s="269">
        <v>143</v>
      </c>
      <c r="BS59" s="269">
        <v>145</v>
      </c>
      <c r="BT59" s="269">
        <v>168</v>
      </c>
      <c r="BU59" s="269">
        <v>198</v>
      </c>
      <c r="BV59" s="269">
        <v>236</v>
      </c>
      <c r="BW59" s="269">
        <v>272</v>
      </c>
      <c r="BX59" s="269">
        <v>290</v>
      </c>
      <c r="BY59" s="269">
        <v>308</v>
      </c>
      <c r="BZ59" s="269">
        <v>344</v>
      </c>
      <c r="CA59" s="269">
        <v>374</v>
      </c>
      <c r="CB59" s="269">
        <v>461</v>
      </c>
      <c r="CC59" s="269">
        <v>548</v>
      </c>
      <c r="CD59" s="269">
        <v>633</v>
      </c>
      <c r="CE59" s="269">
        <v>718</v>
      </c>
      <c r="CF59" s="269">
        <v>801</v>
      </c>
      <c r="CG59" s="269">
        <v>884</v>
      </c>
      <c r="CH59" s="269">
        <v>966</v>
      </c>
      <c r="CI59" s="269">
        <v>1048</v>
      </c>
      <c r="CJ59" s="269">
        <v>1128</v>
      </c>
      <c r="CK59" s="269">
        <v>1207</v>
      </c>
      <c r="CL59" s="269">
        <v>1284</v>
      </c>
      <c r="CM59" s="269">
        <v>1361</v>
      </c>
      <c r="CN59" s="269">
        <v>1438</v>
      </c>
      <c r="CO59" s="269">
        <v>1514</v>
      </c>
      <c r="CP59" s="269">
        <v>1588</v>
      </c>
      <c r="CQ59" s="269">
        <v>1662</v>
      </c>
      <c r="CR59" s="269">
        <v>1751</v>
      </c>
      <c r="CS59" s="269">
        <v>1840</v>
      </c>
      <c r="CT59" s="269">
        <v>1929</v>
      </c>
      <c r="CU59" s="269">
        <v>2017</v>
      </c>
      <c r="CV59" s="269">
        <v>2099</v>
      </c>
      <c r="CW59" s="269">
        <v>2182</v>
      </c>
      <c r="CX59" s="269">
        <v>2264</v>
      </c>
      <c r="CY59" s="269">
        <v>2346</v>
      </c>
      <c r="CZ59" s="269">
        <v>2429</v>
      </c>
      <c r="DA59" s="269">
        <v>2511</v>
      </c>
      <c r="DB59" s="269">
        <v>2593</v>
      </c>
      <c r="DC59" s="269">
        <v>2675</v>
      </c>
      <c r="DD59" s="265">
        <v>2757</v>
      </c>
      <c r="DE59" s="265">
        <v>2840</v>
      </c>
      <c r="DF59" s="265">
        <v>2922</v>
      </c>
      <c r="DG59" s="265">
        <v>3004</v>
      </c>
      <c r="DH59" s="265">
        <v>3087</v>
      </c>
      <c r="DI59" s="265">
        <v>3168</v>
      </c>
      <c r="DJ59" s="265">
        <v>3251</v>
      </c>
      <c r="DK59" s="265">
        <v>3333</v>
      </c>
    </row>
    <row r="60" spans="1:115">
      <c r="A60" s="268">
        <v>57</v>
      </c>
      <c r="B60" s="268">
        <v>2</v>
      </c>
      <c r="C60" s="268">
        <v>4</v>
      </c>
      <c r="D60" s="268">
        <v>7</v>
      </c>
      <c r="E60" s="268">
        <v>9</v>
      </c>
      <c r="F60" s="269">
        <v>11</v>
      </c>
      <c r="G60" s="269">
        <v>13</v>
      </c>
      <c r="H60" s="269">
        <v>15</v>
      </c>
      <c r="I60" s="269">
        <v>17</v>
      </c>
      <c r="J60" s="269">
        <v>19</v>
      </c>
      <c r="K60" s="269">
        <v>21</v>
      </c>
      <c r="L60" s="269">
        <v>23</v>
      </c>
      <c r="M60" s="269">
        <v>26</v>
      </c>
      <c r="N60" s="269">
        <v>28</v>
      </c>
      <c r="O60" s="269">
        <v>30</v>
      </c>
      <c r="P60" s="269">
        <v>32</v>
      </c>
      <c r="Q60" s="269">
        <v>34</v>
      </c>
      <c r="R60" s="269">
        <v>37</v>
      </c>
      <c r="S60" s="269">
        <v>39</v>
      </c>
      <c r="T60" s="269">
        <v>41</v>
      </c>
      <c r="U60" s="269">
        <v>42</v>
      </c>
      <c r="V60" s="269">
        <v>45</v>
      </c>
      <c r="W60" s="269">
        <v>47</v>
      </c>
      <c r="X60" s="269">
        <v>49</v>
      </c>
      <c r="Y60" s="269">
        <v>51</v>
      </c>
      <c r="Z60" s="269">
        <v>53</v>
      </c>
      <c r="AA60" s="269">
        <v>56</v>
      </c>
      <c r="AB60" s="269">
        <v>58</v>
      </c>
      <c r="AC60" s="269">
        <v>60</v>
      </c>
      <c r="AD60" s="269">
        <v>62</v>
      </c>
      <c r="AE60" s="269">
        <v>65</v>
      </c>
      <c r="AF60" s="269">
        <v>66</v>
      </c>
      <c r="AG60" s="269">
        <v>68</v>
      </c>
      <c r="AH60" s="269">
        <v>70</v>
      </c>
      <c r="AI60" s="269">
        <v>72</v>
      </c>
      <c r="AJ60" s="269">
        <v>75</v>
      </c>
      <c r="AK60" s="269">
        <v>77</v>
      </c>
      <c r="AL60" s="269">
        <v>79</v>
      </c>
      <c r="AM60" s="269">
        <v>81</v>
      </c>
      <c r="AN60" s="269">
        <v>83</v>
      </c>
      <c r="AO60" s="269">
        <v>86</v>
      </c>
      <c r="AP60" s="269">
        <v>88</v>
      </c>
      <c r="AQ60" s="269">
        <v>90</v>
      </c>
      <c r="AR60" s="269">
        <v>92</v>
      </c>
      <c r="AS60" s="269">
        <v>94</v>
      </c>
      <c r="AT60" s="269">
        <v>96</v>
      </c>
      <c r="AU60" s="269">
        <v>98</v>
      </c>
      <c r="AV60" s="269">
        <v>100</v>
      </c>
      <c r="AW60" s="269">
        <v>102</v>
      </c>
      <c r="AX60" s="269">
        <v>105</v>
      </c>
      <c r="AY60" s="269">
        <v>107</v>
      </c>
      <c r="AZ60" s="269">
        <v>109</v>
      </c>
      <c r="BA60" s="269">
        <v>111</v>
      </c>
      <c r="BB60" s="269">
        <v>113</v>
      </c>
      <c r="BC60" s="269">
        <v>116</v>
      </c>
      <c r="BD60" s="269">
        <v>118</v>
      </c>
      <c r="BE60" s="269">
        <v>120</v>
      </c>
      <c r="BF60" s="269">
        <v>122</v>
      </c>
      <c r="BG60" s="269">
        <v>124</v>
      </c>
      <c r="BH60" s="269">
        <v>126</v>
      </c>
      <c r="BI60" s="269">
        <v>128</v>
      </c>
      <c r="BJ60" s="269">
        <v>130</v>
      </c>
      <c r="BK60" s="269">
        <v>131</v>
      </c>
      <c r="BL60" s="269">
        <v>132</v>
      </c>
      <c r="BM60" s="269">
        <v>134</v>
      </c>
      <c r="BN60" s="269">
        <v>137</v>
      </c>
      <c r="BO60" s="269">
        <v>139</v>
      </c>
      <c r="BP60" s="269">
        <v>141</v>
      </c>
      <c r="BQ60" s="269">
        <v>143</v>
      </c>
      <c r="BR60" s="269">
        <v>145</v>
      </c>
      <c r="BS60" s="269">
        <v>147</v>
      </c>
      <c r="BT60" s="269">
        <v>170</v>
      </c>
      <c r="BU60" s="269">
        <v>201</v>
      </c>
      <c r="BV60" s="269">
        <v>239</v>
      </c>
      <c r="BW60" s="269">
        <v>275</v>
      </c>
      <c r="BX60" s="269">
        <v>294</v>
      </c>
      <c r="BY60" s="269">
        <v>312</v>
      </c>
      <c r="BZ60" s="269">
        <v>349</v>
      </c>
      <c r="CA60" s="269">
        <v>379</v>
      </c>
      <c r="CB60" s="269">
        <v>467</v>
      </c>
      <c r="CC60" s="269">
        <v>554</v>
      </c>
      <c r="CD60" s="269">
        <v>641</v>
      </c>
      <c r="CE60" s="269">
        <v>728</v>
      </c>
      <c r="CF60" s="269">
        <v>812</v>
      </c>
      <c r="CG60" s="269">
        <v>895</v>
      </c>
      <c r="CH60" s="269">
        <v>978</v>
      </c>
      <c r="CI60" s="269">
        <v>1061</v>
      </c>
      <c r="CJ60" s="269">
        <v>1142</v>
      </c>
      <c r="CK60" s="269">
        <v>1222</v>
      </c>
      <c r="CL60" s="269">
        <v>1301</v>
      </c>
      <c r="CM60" s="269">
        <v>1379</v>
      </c>
      <c r="CN60" s="269">
        <v>1456</v>
      </c>
      <c r="CO60" s="269">
        <v>1533</v>
      </c>
      <c r="CP60" s="269">
        <v>1608</v>
      </c>
      <c r="CQ60" s="269">
        <v>1683</v>
      </c>
      <c r="CR60" s="269">
        <v>1773</v>
      </c>
      <c r="CS60" s="269">
        <v>1863</v>
      </c>
      <c r="CT60" s="269">
        <v>1953</v>
      </c>
      <c r="CU60" s="269">
        <v>2043</v>
      </c>
      <c r="CV60" s="269">
        <v>2126</v>
      </c>
      <c r="CW60" s="269">
        <v>2210</v>
      </c>
      <c r="CX60" s="269">
        <v>2293</v>
      </c>
      <c r="CY60" s="269">
        <v>2375</v>
      </c>
      <c r="CZ60" s="269">
        <v>2459</v>
      </c>
      <c r="DA60" s="269">
        <v>2542</v>
      </c>
      <c r="DB60" s="269">
        <v>2625</v>
      </c>
      <c r="DC60" s="269">
        <v>2709</v>
      </c>
      <c r="DD60" s="265">
        <v>2792</v>
      </c>
      <c r="DE60" s="265">
        <v>2876</v>
      </c>
      <c r="DF60" s="265">
        <v>2959</v>
      </c>
      <c r="DG60" s="265">
        <v>3042</v>
      </c>
      <c r="DH60" s="265">
        <v>3125</v>
      </c>
      <c r="DI60" s="265">
        <v>3208</v>
      </c>
      <c r="DJ60" s="265">
        <v>3292</v>
      </c>
      <c r="DK60" s="265">
        <v>3375</v>
      </c>
    </row>
    <row r="61" spans="1:115">
      <c r="A61" s="268">
        <v>58</v>
      </c>
      <c r="B61" s="268">
        <v>2</v>
      </c>
      <c r="C61" s="268">
        <v>4</v>
      </c>
      <c r="D61" s="268">
        <v>7</v>
      </c>
      <c r="E61" s="268">
        <v>9</v>
      </c>
      <c r="F61" s="269">
        <v>11</v>
      </c>
      <c r="G61" s="269">
        <v>13</v>
      </c>
      <c r="H61" s="269">
        <v>16</v>
      </c>
      <c r="I61" s="269">
        <v>18</v>
      </c>
      <c r="J61" s="269">
        <v>19</v>
      </c>
      <c r="K61" s="269">
        <v>21</v>
      </c>
      <c r="L61" s="269">
        <v>23</v>
      </c>
      <c r="M61" s="269">
        <v>26</v>
      </c>
      <c r="N61" s="269">
        <v>28</v>
      </c>
      <c r="O61" s="269">
        <v>30</v>
      </c>
      <c r="P61" s="269">
        <v>32</v>
      </c>
      <c r="Q61" s="269">
        <v>34</v>
      </c>
      <c r="R61" s="269">
        <v>37</v>
      </c>
      <c r="S61" s="269">
        <v>39</v>
      </c>
      <c r="T61" s="269">
        <v>41</v>
      </c>
      <c r="U61" s="269">
        <v>43</v>
      </c>
      <c r="V61" s="269">
        <v>46</v>
      </c>
      <c r="W61" s="269">
        <v>48</v>
      </c>
      <c r="X61" s="269">
        <v>50</v>
      </c>
      <c r="Y61" s="269">
        <v>52</v>
      </c>
      <c r="Z61" s="269">
        <v>54</v>
      </c>
      <c r="AA61" s="269">
        <v>57</v>
      </c>
      <c r="AB61" s="269">
        <v>59</v>
      </c>
      <c r="AC61" s="269">
        <v>61</v>
      </c>
      <c r="AD61" s="269">
        <v>63</v>
      </c>
      <c r="AE61" s="269">
        <v>65</v>
      </c>
      <c r="AF61" s="269">
        <v>67</v>
      </c>
      <c r="AG61" s="269">
        <v>69</v>
      </c>
      <c r="AH61" s="269">
        <v>71</v>
      </c>
      <c r="AI61" s="269">
        <v>73</v>
      </c>
      <c r="AJ61" s="269">
        <v>76</v>
      </c>
      <c r="AK61" s="269">
        <v>78</v>
      </c>
      <c r="AL61" s="269">
        <v>80</v>
      </c>
      <c r="AM61" s="269">
        <v>82</v>
      </c>
      <c r="AN61" s="269">
        <v>84</v>
      </c>
      <c r="AO61" s="269">
        <v>87</v>
      </c>
      <c r="AP61" s="269">
        <v>89</v>
      </c>
      <c r="AQ61" s="269">
        <v>91</v>
      </c>
      <c r="AR61" s="269">
        <v>93</v>
      </c>
      <c r="AS61" s="269">
        <v>96</v>
      </c>
      <c r="AT61" s="269">
        <v>98</v>
      </c>
      <c r="AU61" s="269">
        <v>100</v>
      </c>
      <c r="AV61" s="269">
        <v>101</v>
      </c>
      <c r="AW61" s="269">
        <v>103</v>
      </c>
      <c r="AX61" s="269">
        <v>106</v>
      </c>
      <c r="AY61" s="269">
        <v>108</v>
      </c>
      <c r="AZ61" s="269">
        <v>110</v>
      </c>
      <c r="BA61" s="269">
        <v>112</v>
      </c>
      <c r="BB61" s="269">
        <v>114</v>
      </c>
      <c r="BC61" s="269">
        <v>117</v>
      </c>
      <c r="BD61" s="269">
        <v>119</v>
      </c>
      <c r="BE61" s="269">
        <v>121</v>
      </c>
      <c r="BF61" s="269">
        <v>123</v>
      </c>
      <c r="BG61" s="269">
        <v>126</v>
      </c>
      <c r="BH61" s="269">
        <v>128</v>
      </c>
      <c r="BI61" s="269">
        <v>130</v>
      </c>
      <c r="BJ61" s="269">
        <v>132</v>
      </c>
      <c r="BK61" s="269">
        <v>133</v>
      </c>
      <c r="BL61" s="269">
        <v>134</v>
      </c>
      <c r="BM61" s="269">
        <v>136</v>
      </c>
      <c r="BN61" s="269">
        <v>139</v>
      </c>
      <c r="BO61" s="269">
        <v>141</v>
      </c>
      <c r="BP61" s="269">
        <v>143</v>
      </c>
      <c r="BQ61" s="269">
        <v>145</v>
      </c>
      <c r="BR61" s="269">
        <v>146</v>
      </c>
      <c r="BS61" s="269">
        <v>148</v>
      </c>
      <c r="BT61" s="269">
        <v>172</v>
      </c>
      <c r="BU61" s="269">
        <v>203</v>
      </c>
      <c r="BV61" s="269">
        <v>242</v>
      </c>
      <c r="BW61" s="269">
        <v>279</v>
      </c>
      <c r="BX61" s="269">
        <v>298</v>
      </c>
      <c r="BY61" s="269">
        <v>316</v>
      </c>
      <c r="BZ61" s="269">
        <v>353</v>
      </c>
      <c r="CA61" s="269">
        <v>384</v>
      </c>
      <c r="CB61" s="269">
        <v>472</v>
      </c>
      <c r="CC61" s="269">
        <v>561</v>
      </c>
      <c r="CD61" s="269">
        <v>649</v>
      </c>
      <c r="CE61" s="269">
        <v>737</v>
      </c>
      <c r="CF61" s="269">
        <v>822</v>
      </c>
      <c r="CG61" s="269">
        <v>907</v>
      </c>
      <c r="CH61" s="269">
        <v>991</v>
      </c>
      <c r="CI61" s="269">
        <v>1075</v>
      </c>
      <c r="CJ61" s="269">
        <v>1157</v>
      </c>
      <c r="CK61" s="269">
        <v>1238</v>
      </c>
      <c r="CL61" s="269">
        <v>1317</v>
      </c>
      <c r="CM61" s="269">
        <v>1396</v>
      </c>
      <c r="CN61" s="269">
        <v>1474</v>
      </c>
      <c r="CO61" s="269">
        <v>1552</v>
      </c>
      <c r="CP61" s="269">
        <v>1628</v>
      </c>
      <c r="CQ61" s="269">
        <v>1704</v>
      </c>
      <c r="CR61" s="269">
        <v>1795</v>
      </c>
      <c r="CS61" s="269">
        <v>1887</v>
      </c>
      <c r="CT61" s="269">
        <v>1977</v>
      </c>
      <c r="CU61" s="269">
        <v>2068</v>
      </c>
      <c r="CV61" s="269">
        <v>2152</v>
      </c>
      <c r="CW61" s="269">
        <v>2237</v>
      </c>
      <c r="CX61" s="269">
        <v>2321</v>
      </c>
      <c r="CY61" s="269">
        <v>2405</v>
      </c>
      <c r="CZ61" s="269">
        <v>2490</v>
      </c>
      <c r="DA61" s="269">
        <v>2574</v>
      </c>
      <c r="DB61" s="269">
        <v>2658</v>
      </c>
      <c r="DC61" s="269">
        <v>2743</v>
      </c>
      <c r="DD61" s="265">
        <v>2827</v>
      </c>
      <c r="DE61" s="265">
        <v>2911</v>
      </c>
      <c r="DF61" s="265">
        <v>2995</v>
      </c>
      <c r="DG61" s="265">
        <v>3079</v>
      </c>
      <c r="DH61" s="265">
        <v>3164</v>
      </c>
      <c r="DI61" s="265">
        <v>3248</v>
      </c>
      <c r="DJ61" s="265">
        <v>3333</v>
      </c>
      <c r="DK61" s="265">
        <v>3417</v>
      </c>
    </row>
    <row r="62" spans="1:115">
      <c r="A62" s="268">
        <v>59</v>
      </c>
      <c r="B62" s="268">
        <v>2</v>
      </c>
      <c r="C62" s="268">
        <v>4</v>
      </c>
      <c r="D62" s="268">
        <v>7</v>
      </c>
      <c r="E62" s="268">
        <v>9</v>
      </c>
      <c r="F62" s="269">
        <v>11</v>
      </c>
      <c r="G62" s="269">
        <v>13</v>
      </c>
      <c r="H62" s="269">
        <v>16</v>
      </c>
      <c r="I62" s="269">
        <v>18</v>
      </c>
      <c r="J62" s="269">
        <v>20</v>
      </c>
      <c r="K62" s="269">
        <v>22</v>
      </c>
      <c r="L62" s="269">
        <v>24</v>
      </c>
      <c r="M62" s="269">
        <v>27</v>
      </c>
      <c r="N62" s="269">
        <v>29</v>
      </c>
      <c r="O62" s="269">
        <v>31</v>
      </c>
      <c r="P62" s="269">
        <v>33</v>
      </c>
      <c r="Q62" s="269">
        <v>35</v>
      </c>
      <c r="R62" s="269">
        <v>38</v>
      </c>
      <c r="S62" s="269">
        <v>40</v>
      </c>
      <c r="T62" s="269">
        <v>42</v>
      </c>
      <c r="U62" s="269">
        <v>43</v>
      </c>
      <c r="V62" s="269">
        <v>46</v>
      </c>
      <c r="W62" s="269">
        <v>48</v>
      </c>
      <c r="X62" s="269">
        <v>50</v>
      </c>
      <c r="Y62" s="269">
        <v>52</v>
      </c>
      <c r="Z62" s="269">
        <v>54</v>
      </c>
      <c r="AA62" s="269">
        <v>57</v>
      </c>
      <c r="AB62" s="269">
        <v>59</v>
      </c>
      <c r="AC62" s="269">
        <v>61</v>
      </c>
      <c r="AD62" s="269">
        <v>63</v>
      </c>
      <c r="AE62" s="269">
        <v>66</v>
      </c>
      <c r="AF62" s="269">
        <v>68</v>
      </c>
      <c r="AG62" s="269">
        <v>70</v>
      </c>
      <c r="AH62" s="269">
        <v>72</v>
      </c>
      <c r="AI62" s="269">
        <v>74</v>
      </c>
      <c r="AJ62" s="269">
        <v>77</v>
      </c>
      <c r="AK62" s="269">
        <v>79</v>
      </c>
      <c r="AL62" s="269">
        <v>81</v>
      </c>
      <c r="AM62" s="269">
        <v>83</v>
      </c>
      <c r="AN62" s="269">
        <v>85</v>
      </c>
      <c r="AO62" s="269">
        <v>88</v>
      </c>
      <c r="AP62" s="269">
        <v>90</v>
      </c>
      <c r="AQ62" s="269">
        <v>92</v>
      </c>
      <c r="AR62" s="269">
        <v>94</v>
      </c>
      <c r="AS62" s="269">
        <v>97</v>
      </c>
      <c r="AT62" s="269">
        <v>99</v>
      </c>
      <c r="AU62" s="269">
        <v>101</v>
      </c>
      <c r="AV62" s="269">
        <v>103</v>
      </c>
      <c r="AW62" s="269">
        <v>105</v>
      </c>
      <c r="AX62" s="269">
        <v>108</v>
      </c>
      <c r="AY62" s="269">
        <v>110</v>
      </c>
      <c r="AZ62" s="269">
        <v>112</v>
      </c>
      <c r="BA62" s="269">
        <v>114</v>
      </c>
      <c r="BB62" s="269">
        <v>116</v>
      </c>
      <c r="BC62" s="269">
        <v>119</v>
      </c>
      <c r="BD62" s="269">
        <v>121</v>
      </c>
      <c r="BE62" s="269">
        <v>123</v>
      </c>
      <c r="BF62" s="269">
        <v>125</v>
      </c>
      <c r="BG62" s="269">
        <v>127</v>
      </c>
      <c r="BH62" s="269">
        <v>129</v>
      </c>
      <c r="BI62" s="269">
        <v>131</v>
      </c>
      <c r="BJ62" s="269">
        <v>133</v>
      </c>
      <c r="BK62" s="269">
        <v>134</v>
      </c>
      <c r="BL62" s="269">
        <v>135</v>
      </c>
      <c r="BM62" s="269">
        <v>137</v>
      </c>
      <c r="BN62" s="269">
        <v>140</v>
      </c>
      <c r="BO62" s="269">
        <v>142</v>
      </c>
      <c r="BP62" s="269">
        <v>144</v>
      </c>
      <c r="BQ62" s="269">
        <v>146</v>
      </c>
      <c r="BR62" s="269">
        <v>148</v>
      </c>
      <c r="BS62" s="269">
        <v>150</v>
      </c>
      <c r="BT62" s="269">
        <v>174</v>
      </c>
      <c r="BU62" s="269">
        <v>206</v>
      </c>
      <c r="BV62" s="269">
        <v>245</v>
      </c>
      <c r="BW62" s="269">
        <v>282</v>
      </c>
      <c r="BX62" s="269">
        <v>301</v>
      </c>
      <c r="BY62" s="269">
        <v>320</v>
      </c>
      <c r="BZ62" s="269">
        <v>358</v>
      </c>
      <c r="CA62" s="269">
        <v>388</v>
      </c>
      <c r="CB62" s="269">
        <v>478</v>
      </c>
      <c r="CC62" s="269">
        <v>568</v>
      </c>
      <c r="CD62" s="269">
        <v>657</v>
      </c>
      <c r="CE62" s="269">
        <v>746</v>
      </c>
      <c r="CF62" s="269">
        <v>832</v>
      </c>
      <c r="CG62" s="269">
        <v>918</v>
      </c>
      <c r="CH62" s="269">
        <v>1003</v>
      </c>
      <c r="CI62" s="269">
        <v>1088</v>
      </c>
      <c r="CJ62" s="269">
        <v>1171</v>
      </c>
      <c r="CK62" s="269">
        <v>1253</v>
      </c>
      <c r="CL62" s="269">
        <v>1333</v>
      </c>
      <c r="CM62" s="269">
        <v>1413</v>
      </c>
      <c r="CN62" s="269">
        <v>1492</v>
      </c>
      <c r="CO62" s="269">
        <v>1571</v>
      </c>
      <c r="CP62" s="269">
        <v>1648</v>
      </c>
      <c r="CQ62" s="269">
        <v>1725</v>
      </c>
      <c r="CR62" s="269">
        <v>1817</v>
      </c>
      <c r="CS62" s="269">
        <v>1910</v>
      </c>
      <c r="CT62" s="269">
        <v>2002</v>
      </c>
      <c r="CU62" s="269">
        <v>2094</v>
      </c>
      <c r="CV62" s="269">
        <v>2179</v>
      </c>
      <c r="CW62" s="269">
        <v>2265</v>
      </c>
      <c r="CX62" s="269">
        <v>2350</v>
      </c>
      <c r="CY62" s="269">
        <v>2434</v>
      </c>
      <c r="CZ62" s="269">
        <v>2520</v>
      </c>
      <c r="DA62" s="269">
        <v>2605</v>
      </c>
      <c r="DB62" s="269">
        <v>2690</v>
      </c>
      <c r="DC62" s="269">
        <v>2776</v>
      </c>
      <c r="DD62" s="265">
        <v>2861</v>
      </c>
      <c r="DE62" s="265">
        <v>2947</v>
      </c>
      <c r="DF62" s="265">
        <v>3032</v>
      </c>
      <c r="DG62" s="265">
        <v>3117</v>
      </c>
      <c r="DH62" s="265">
        <v>3203</v>
      </c>
      <c r="DI62" s="265">
        <v>3288</v>
      </c>
      <c r="DJ62" s="265">
        <v>3374</v>
      </c>
      <c r="DK62" s="265">
        <v>3459</v>
      </c>
    </row>
    <row r="63" spans="1:115">
      <c r="A63" s="268">
        <v>60</v>
      </c>
      <c r="B63" s="268">
        <v>2</v>
      </c>
      <c r="C63" s="268">
        <v>4</v>
      </c>
      <c r="D63" s="268">
        <v>7</v>
      </c>
      <c r="E63" s="268">
        <v>9</v>
      </c>
      <c r="F63" s="269">
        <v>11</v>
      </c>
      <c r="G63" s="269">
        <v>13</v>
      </c>
      <c r="H63" s="269">
        <v>16</v>
      </c>
      <c r="I63" s="269">
        <v>18</v>
      </c>
      <c r="J63" s="269">
        <v>20</v>
      </c>
      <c r="K63" s="269">
        <v>22</v>
      </c>
      <c r="L63" s="269">
        <v>24</v>
      </c>
      <c r="M63" s="269">
        <v>27</v>
      </c>
      <c r="N63" s="269">
        <v>29</v>
      </c>
      <c r="O63" s="269">
        <v>31</v>
      </c>
      <c r="P63" s="269">
        <v>33</v>
      </c>
      <c r="Q63" s="269">
        <v>35</v>
      </c>
      <c r="R63" s="269">
        <v>38</v>
      </c>
      <c r="S63" s="269">
        <v>40</v>
      </c>
      <c r="T63" s="269">
        <v>42</v>
      </c>
      <c r="U63" s="269">
        <v>44</v>
      </c>
      <c r="V63" s="269">
        <v>47</v>
      </c>
      <c r="W63" s="269">
        <v>49</v>
      </c>
      <c r="X63" s="269">
        <v>51</v>
      </c>
      <c r="Y63" s="269">
        <v>53</v>
      </c>
      <c r="Z63" s="269">
        <v>55</v>
      </c>
      <c r="AA63" s="269">
        <v>58</v>
      </c>
      <c r="AB63" s="269">
        <v>60</v>
      </c>
      <c r="AC63" s="269">
        <v>62</v>
      </c>
      <c r="AD63" s="269">
        <v>64</v>
      </c>
      <c r="AE63" s="269">
        <v>67</v>
      </c>
      <c r="AF63" s="269">
        <v>69</v>
      </c>
      <c r="AG63" s="269">
        <v>71</v>
      </c>
      <c r="AH63" s="269">
        <v>73</v>
      </c>
      <c r="AI63" s="269">
        <v>75</v>
      </c>
      <c r="AJ63" s="269">
        <v>78</v>
      </c>
      <c r="AK63" s="269">
        <v>80</v>
      </c>
      <c r="AL63" s="269">
        <v>82</v>
      </c>
      <c r="AM63" s="269">
        <v>84</v>
      </c>
      <c r="AN63" s="269">
        <v>86</v>
      </c>
      <c r="AO63" s="269">
        <v>89</v>
      </c>
      <c r="AP63" s="269">
        <v>91</v>
      </c>
      <c r="AQ63" s="269">
        <v>93</v>
      </c>
      <c r="AR63" s="269">
        <v>95</v>
      </c>
      <c r="AS63" s="269">
        <v>98</v>
      </c>
      <c r="AT63" s="269">
        <v>100</v>
      </c>
      <c r="AU63" s="269">
        <v>102</v>
      </c>
      <c r="AV63" s="269">
        <v>104</v>
      </c>
      <c r="AW63" s="269">
        <v>106</v>
      </c>
      <c r="AX63" s="269">
        <v>109</v>
      </c>
      <c r="AY63" s="269">
        <v>111</v>
      </c>
      <c r="AZ63" s="269">
        <v>113</v>
      </c>
      <c r="BA63" s="269">
        <v>115</v>
      </c>
      <c r="BB63" s="269">
        <v>117</v>
      </c>
      <c r="BC63" s="269">
        <v>120</v>
      </c>
      <c r="BD63" s="269">
        <v>122</v>
      </c>
      <c r="BE63" s="269">
        <v>124</v>
      </c>
      <c r="BF63" s="269">
        <v>126</v>
      </c>
      <c r="BG63" s="269">
        <v>129</v>
      </c>
      <c r="BH63" s="269">
        <v>131</v>
      </c>
      <c r="BI63" s="269">
        <v>133</v>
      </c>
      <c r="BJ63" s="269">
        <v>135</v>
      </c>
      <c r="BK63" s="269">
        <v>136</v>
      </c>
      <c r="BL63" s="269">
        <v>137</v>
      </c>
      <c r="BM63" s="269">
        <v>139</v>
      </c>
      <c r="BN63" s="269">
        <v>142</v>
      </c>
      <c r="BO63" s="269">
        <v>144</v>
      </c>
      <c r="BP63" s="269">
        <v>146</v>
      </c>
      <c r="BQ63" s="269">
        <v>148</v>
      </c>
      <c r="BR63" s="269">
        <v>150</v>
      </c>
      <c r="BS63" s="269">
        <v>152</v>
      </c>
      <c r="BT63" s="269">
        <v>176</v>
      </c>
      <c r="BU63" s="269">
        <v>208</v>
      </c>
      <c r="BV63" s="269">
        <v>248</v>
      </c>
      <c r="BW63" s="269">
        <v>286</v>
      </c>
      <c r="BX63" s="269">
        <v>305</v>
      </c>
      <c r="BY63" s="269">
        <v>324</v>
      </c>
      <c r="BZ63" s="269">
        <v>362</v>
      </c>
      <c r="CA63" s="269">
        <v>393</v>
      </c>
      <c r="CB63" s="269">
        <v>484</v>
      </c>
      <c r="CC63" s="269">
        <v>575</v>
      </c>
      <c r="CD63" s="269">
        <v>665</v>
      </c>
      <c r="CE63" s="269">
        <v>755</v>
      </c>
      <c r="CF63" s="269">
        <v>842</v>
      </c>
      <c r="CG63" s="269">
        <v>929</v>
      </c>
      <c r="CH63" s="269">
        <v>1015</v>
      </c>
      <c r="CI63" s="269">
        <v>1101</v>
      </c>
      <c r="CJ63" s="269">
        <v>1185</v>
      </c>
      <c r="CK63" s="269">
        <v>1268</v>
      </c>
      <c r="CL63" s="269">
        <v>1349</v>
      </c>
      <c r="CM63" s="269">
        <v>1430</v>
      </c>
      <c r="CN63" s="269">
        <v>1510</v>
      </c>
      <c r="CO63" s="269">
        <v>1590</v>
      </c>
      <c r="CP63" s="269">
        <v>1668</v>
      </c>
      <c r="CQ63" s="269">
        <v>1746</v>
      </c>
      <c r="CR63" s="269">
        <v>1839</v>
      </c>
      <c r="CS63" s="269">
        <v>1933</v>
      </c>
      <c r="CT63" s="269">
        <v>2026</v>
      </c>
      <c r="CU63" s="269">
        <v>2119</v>
      </c>
      <c r="CV63" s="269">
        <v>2205</v>
      </c>
      <c r="CW63" s="269">
        <v>2292</v>
      </c>
      <c r="CX63" s="269">
        <v>2378</v>
      </c>
      <c r="CY63" s="269">
        <v>2464</v>
      </c>
      <c r="CZ63" s="269">
        <v>2551</v>
      </c>
      <c r="DA63" s="269">
        <v>2637</v>
      </c>
      <c r="DB63" s="269">
        <v>2723</v>
      </c>
      <c r="DC63" s="269">
        <v>2810</v>
      </c>
      <c r="DD63" s="265">
        <v>2896</v>
      </c>
      <c r="DE63" s="265">
        <v>2983</v>
      </c>
      <c r="DF63" s="265">
        <v>3069</v>
      </c>
      <c r="DG63" s="265">
        <v>3155</v>
      </c>
      <c r="DH63" s="265">
        <v>3242</v>
      </c>
      <c r="DI63" s="265">
        <v>3328</v>
      </c>
      <c r="DJ63" s="265">
        <v>3415</v>
      </c>
      <c r="DK63" s="265">
        <v>3501</v>
      </c>
    </row>
    <row r="64" spans="1:115">
      <c r="A64" s="268">
        <v>61</v>
      </c>
      <c r="B64" s="268">
        <v>2</v>
      </c>
      <c r="C64" s="268">
        <v>4</v>
      </c>
      <c r="D64" s="268">
        <v>7</v>
      </c>
      <c r="E64" s="268">
        <v>9</v>
      </c>
      <c r="F64" s="269">
        <v>11</v>
      </c>
      <c r="G64" s="269">
        <v>13</v>
      </c>
      <c r="H64" s="269">
        <v>16</v>
      </c>
      <c r="I64" s="269">
        <v>18</v>
      </c>
      <c r="J64" s="269">
        <v>20</v>
      </c>
      <c r="K64" s="269">
        <v>22</v>
      </c>
      <c r="L64" s="269">
        <v>24</v>
      </c>
      <c r="M64" s="269">
        <v>27</v>
      </c>
      <c r="N64" s="269">
        <v>29</v>
      </c>
      <c r="O64" s="269">
        <v>31</v>
      </c>
      <c r="P64" s="269">
        <v>33</v>
      </c>
      <c r="Q64" s="269">
        <v>35</v>
      </c>
      <c r="R64" s="269">
        <v>38</v>
      </c>
      <c r="S64" s="269">
        <v>40</v>
      </c>
      <c r="T64" s="269">
        <v>42</v>
      </c>
      <c r="U64" s="269">
        <v>44</v>
      </c>
      <c r="V64" s="269">
        <v>47</v>
      </c>
      <c r="W64" s="269">
        <v>49</v>
      </c>
      <c r="X64" s="269">
        <v>51</v>
      </c>
      <c r="Y64" s="269">
        <v>53</v>
      </c>
      <c r="Z64" s="269">
        <v>56</v>
      </c>
      <c r="AA64" s="269">
        <v>58</v>
      </c>
      <c r="AB64" s="269">
        <v>61</v>
      </c>
      <c r="AC64" s="269">
        <v>63</v>
      </c>
      <c r="AD64" s="269">
        <v>65</v>
      </c>
      <c r="AE64" s="269">
        <v>68</v>
      </c>
      <c r="AF64" s="269">
        <v>70</v>
      </c>
      <c r="AG64" s="269">
        <v>72</v>
      </c>
      <c r="AH64" s="269">
        <v>74</v>
      </c>
      <c r="AI64" s="269">
        <v>76</v>
      </c>
      <c r="AJ64" s="269">
        <v>79</v>
      </c>
      <c r="AK64" s="269">
        <v>81</v>
      </c>
      <c r="AL64" s="269">
        <v>83</v>
      </c>
      <c r="AM64" s="269">
        <v>85</v>
      </c>
      <c r="AN64" s="269">
        <v>87</v>
      </c>
      <c r="AO64" s="269">
        <v>90</v>
      </c>
      <c r="AP64" s="269">
        <v>92</v>
      </c>
      <c r="AQ64" s="269">
        <v>94</v>
      </c>
      <c r="AR64" s="269">
        <v>96</v>
      </c>
      <c r="AS64" s="269">
        <v>99</v>
      </c>
      <c r="AT64" s="269">
        <v>101</v>
      </c>
      <c r="AU64" s="269">
        <v>103</v>
      </c>
      <c r="AV64" s="269">
        <v>105</v>
      </c>
      <c r="AW64" s="269">
        <v>107</v>
      </c>
      <c r="AX64" s="269">
        <v>110</v>
      </c>
      <c r="AY64" s="269">
        <v>112</v>
      </c>
      <c r="AZ64" s="269">
        <v>114</v>
      </c>
      <c r="BA64" s="269">
        <v>116</v>
      </c>
      <c r="BB64" s="269">
        <v>118</v>
      </c>
      <c r="BC64" s="269">
        <v>121</v>
      </c>
      <c r="BD64" s="269">
        <v>123</v>
      </c>
      <c r="BE64" s="269">
        <v>125</v>
      </c>
      <c r="BF64" s="269">
        <v>127</v>
      </c>
      <c r="BG64" s="269">
        <v>130</v>
      </c>
      <c r="BH64" s="269">
        <v>132</v>
      </c>
      <c r="BI64" s="269">
        <v>134</v>
      </c>
      <c r="BJ64" s="269">
        <v>136</v>
      </c>
      <c r="BK64" s="269">
        <v>137</v>
      </c>
      <c r="BL64" s="269">
        <v>138</v>
      </c>
      <c r="BM64" s="269">
        <v>140</v>
      </c>
      <c r="BN64" s="269">
        <v>143</v>
      </c>
      <c r="BO64" s="269">
        <v>145</v>
      </c>
      <c r="BP64" s="269">
        <v>147</v>
      </c>
      <c r="BQ64" s="269">
        <v>149</v>
      </c>
      <c r="BR64" s="269">
        <v>151</v>
      </c>
      <c r="BS64" s="269">
        <v>153</v>
      </c>
      <c r="BT64" s="269">
        <v>178</v>
      </c>
      <c r="BU64" s="269">
        <v>210</v>
      </c>
      <c r="BV64" s="269">
        <v>250</v>
      </c>
      <c r="BW64" s="269">
        <v>288</v>
      </c>
      <c r="BX64" s="269">
        <v>307</v>
      </c>
      <c r="BY64" s="269">
        <v>327</v>
      </c>
      <c r="BZ64" s="269">
        <v>365</v>
      </c>
      <c r="CA64" s="269">
        <v>396</v>
      </c>
      <c r="CB64" s="269">
        <v>488</v>
      </c>
      <c r="CC64" s="269">
        <v>580</v>
      </c>
      <c r="CD64" s="269">
        <v>670</v>
      </c>
      <c r="CE64" s="269">
        <v>761</v>
      </c>
      <c r="CF64" s="269">
        <v>849</v>
      </c>
      <c r="CG64" s="269">
        <v>937</v>
      </c>
      <c r="CH64" s="269">
        <v>1023</v>
      </c>
      <c r="CI64" s="269">
        <v>1110</v>
      </c>
      <c r="CJ64" s="269">
        <v>1195</v>
      </c>
      <c r="CK64" s="269">
        <v>1278</v>
      </c>
      <c r="CL64" s="269">
        <v>1360</v>
      </c>
      <c r="CM64" s="269">
        <v>1442</v>
      </c>
      <c r="CN64" s="269">
        <v>1522</v>
      </c>
      <c r="CO64" s="269">
        <v>1603</v>
      </c>
      <c r="CP64" s="269">
        <v>1682</v>
      </c>
      <c r="CQ64" s="269">
        <v>1760</v>
      </c>
      <c r="CR64" s="269">
        <v>1854</v>
      </c>
      <c r="CS64" s="269">
        <v>1949</v>
      </c>
      <c r="CT64" s="269">
        <v>2043</v>
      </c>
      <c r="CU64" s="269">
        <v>2136</v>
      </c>
      <c r="CV64" s="269">
        <v>2223</v>
      </c>
      <c r="CW64" s="269">
        <v>2311</v>
      </c>
      <c r="CX64" s="269">
        <v>2398</v>
      </c>
      <c r="CY64" s="269">
        <v>2484</v>
      </c>
      <c r="CZ64" s="269">
        <v>2572</v>
      </c>
      <c r="DA64" s="269">
        <v>2659</v>
      </c>
      <c r="DB64" s="269">
        <v>2745</v>
      </c>
      <c r="DC64" s="269">
        <v>2833</v>
      </c>
      <c r="DD64" s="265">
        <v>2920</v>
      </c>
      <c r="DE64" s="265">
        <v>3008</v>
      </c>
      <c r="DF64" s="265">
        <v>3094</v>
      </c>
      <c r="DG64" s="265">
        <v>3181</v>
      </c>
      <c r="DH64" s="265">
        <v>3269</v>
      </c>
      <c r="DI64" s="265">
        <v>3355</v>
      </c>
      <c r="DJ64" s="265">
        <v>3443</v>
      </c>
      <c r="DK64" s="265">
        <v>3530</v>
      </c>
    </row>
    <row r="65" spans="1:115">
      <c r="A65" s="268">
        <v>62</v>
      </c>
      <c r="B65" s="268">
        <v>2</v>
      </c>
      <c r="C65" s="268">
        <v>4</v>
      </c>
      <c r="D65" s="268">
        <v>7</v>
      </c>
      <c r="E65" s="268">
        <v>9</v>
      </c>
      <c r="F65" s="269">
        <v>11</v>
      </c>
      <c r="G65" s="269">
        <v>13</v>
      </c>
      <c r="H65" s="269">
        <v>16</v>
      </c>
      <c r="I65" s="269">
        <v>18</v>
      </c>
      <c r="J65" s="269">
        <v>20</v>
      </c>
      <c r="K65" s="269">
        <v>22</v>
      </c>
      <c r="L65" s="269">
        <v>24</v>
      </c>
      <c r="M65" s="269">
        <v>27</v>
      </c>
      <c r="N65" s="269">
        <v>29</v>
      </c>
      <c r="O65" s="269">
        <v>32</v>
      </c>
      <c r="P65" s="269">
        <v>34</v>
      </c>
      <c r="Q65" s="269">
        <v>36</v>
      </c>
      <c r="R65" s="269">
        <v>39</v>
      </c>
      <c r="S65" s="269">
        <v>41</v>
      </c>
      <c r="T65" s="269">
        <v>43</v>
      </c>
      <c r="U65" s="269">
        <v>45</v>
      </c>
      <c r="V65" s="269">
        <v>48</v>
      </c>
      <c r="W65" s="269">
        <v>50</v>
      </c>
      <c r="X65" s="269">
        <v>52</v>
      </c>
      <c r="Y65" s="269">
        <v>54</v>
      </c>
      <c r="Z65" s="269">
        <v>56</v>
      </c>
      <c r="AA65" s="269">
        <v>59</v>
      </c>
      <c r="AB65" s="269">
        <v>61</v>
      </c>
      <c r="AC65" s="269">
        <v>63</v>
      </c>
      <c r="AD65" s="269">
        <v>65</v>
      </c>
      <c r="AE65" s="269">
        <v>68</v>
      </c>
      <c r="AF65" s="269">
        <v>70</v>
      </c>
      <c r="AG65" s="269">
        <v>72</v>
      </c>
      <c r="AH65" s="269">
        <v>74</v>
      </c>
      <c r="AI65" s="269">
        <v>76</v>
      </c>
      <c r="AJ65" s="269">
        <v>79</v>
      </c>
      <c r="AK65" s="269">
        <v>81</v>
      </c>
      <c r="AL65" s="269">
        <v>83</v>
      </c>
      <c r="AM65" s="269">
        <v>85</v>
      </c>
      <c r="AN65" s="269">
        <v>88</v>
      </c>
      <c r="AO65" s="269">
        <v>90</v>
      </c>
      <c r="AP65" s="269">
        <v>93</v>
      </c>
      <c r="AQ65" s="269">
        <v>95</v>
      </c>
      <c r="AR65" s="269">
        <v>97</v>
      </c>
      <c r="AS65" s="269">
        <v>100</v>
      </c>
      <c r="AT65" s="269">
        <v>102</v>
      </c>
      <c r="AU65" s="269">
        <v>104</v>
      </c>
      <c r="AV65" s="269">
        <v>106</v>
      </c>
      <c r="AW65" s="269">
        <v>108</v>
      </c>
      <c r="AX65" s="269">
        <v>111</v>
      </c>
      <c r="AY65" s="269">
        <v>113</v>
      </c>
      <c r="AZ65" s="269">
        <v>115</v>
      </c>
      <c r="BA65" s="269">
        <v>117</v>
      </c>
      <c r="BB65" s="269">
        <v>119</v>
      </c>
      <c r="BC65" s="269">
        <v>122</v>
      </c>
      <c r="BD65" s="269">
        <v>124</v>
      </c>
      <c r="BE65" s="269">
        <v>126</v>
      </c>
      <c r="BF65" s="269">
        <v>128</v>
      </c>
      <c r="BG65" s="269">
        <v>131</v>
      </c>
      <c r="BH65" s="269">
        <v>133</v>
      </c>
      <c r="BI65" s="269">
        <v>135</v>
      </c>
      <c r="BJ65" s="269">
        <v>137</v>
      </c>
      <c r="BK65" s="269">
        <v>138</v>
      </c>
      <c r="BL65" s="269">
        <v>139</v>
      </c>
      <c r="BM65" s="269">
        <v>141</v>
      </c>
      <c r="BN65" s="269">
        <v>144</v>
      </c>
      <c r="BO65" s="269">
        <v>146</v>
      </c>
      <c r="BP65" s="269">
        <v>148</v>
      </c>
      <c r="BQ65" s="269">
        <v>151</v>
      </c>
      <c r="BR65" s="269">
        <v>153</v>
      </c>
      <c r="BS65" s="269">
        <v>155</v>
      </c>
      <c r="BT65" s="269">
        <v>179</v>
      </c>
      <c r="BU65" s="269">
        <v>211</v>
      </c>
      <c r="BV65" s="269">
        <v>252</v>
      </c>
      <c r="BW65" s="269">
        <v>290</v>
      </c>
      <c r="BX65" s="269">
        <v>310</v>
      </c>
      <c r="BY65" s="269">
        <v>329</v>
      </c>
      <c r="BZ65" s="269">
        <v>368</v>
      </c>
      <c r="CA65" s="269">
        <v>399</v>
      </c>
      <c r="CB65" s="269">
        <v>492</v>
      </c>
      <c r="CC65" s="269">
        <v>584</v>
      </c>
      <c r="CD65" s="269">
        <v>676</v>
      </c>
      <c r="CE65" s="269">
        <v>767</v>
      </c>
      <c r="CF65" s="269">
        <v>856</v>
      </c>
      <c r="CG65" s="269">
        <v>944</v>
      </c>
      <c r="CH65" s="269">
        <v>1032</v>
      </c>
      <c r="CI65" s="269">
        <v>1119</v>
      </c>
      <c r="CJ65" s="269">
        <v>1204</v>
      </c>
      <c r="CK65" s="269">
        <v>1289</v>
      </c>
      <c r="CL65" s="269">
        <v>1371</v>
      </c>
      <c r="CM65" s="269">
        <v>1453</v>
      </c>
      <c r="CN65" s="269">
        <v>1535</v>
      </c>
      <c r="CO65" s="269">
        <v>1616</v>
      </c>
      <c r="CP65" s="269">
        <v>1695</v>
      </c>
      <c r="CQ65" s="269">
        <v>1775</v>
      </c>
      <c r="CR65" s="269">
        <v>1869</v>
      </c>
      <c r="CS65" s="269">
        <v>1965</v>
      </c>
      <c r="CT65" s="269">
        <v>2059</v>
      </c>
      <c r="CU65" s="269">
        <v>2154</v>
      </c>
      <c r="CV65" s="269">
        <v>2241</v>
      </c>
      <c r="CW65" s="269">
        <v>2330</v>
      </c>
      <c r="CX65" s="269">
        <v>2417</v>
      </c>
      <c r="CY65" s="269">
        <v>2505</v>
      </c>
      <c r="CZ65" s="269">
        <v>2593</v>
      </c>
      <c r="DA65" s="269">
        <v>2680</v>
      </c>
      <c r="DB65" s="269">
        <v>2768</v>
      </c>
      <c r="DC65" s="269">
        <v>2856</v>
      </c>
      <c r="DD65" s="265">
        <v>2944</v>
      </c>
      <c r="DE65" s="265">
        <v>3032</v>
      </c>
      <c r="DF65" s="265">
        <v>3120</v>
      </c>
      <c r="DG65" s="265">
        <v>3207</v>
      </c>
      <c r="DH65" s="265">
        <v>3295</v>
      </c>
      <c r="DI65" s="265">
        <v>3383</v>
      </c>
      <c r="DJ65" s="265">
        <v>3471</v>
      </c>
      <c r="DK65" s="265">
        <v>3559</v>
      </c>
    </row>
    <row r="66" spans="1:115">
      <c r="A66" s="268">
        <v>63</v>
      </c>
      <c r="B66" s="268">
        <v>2</v>
      </c>
      <c r="C66" s="268">
        <v>4</v>
      </c>
      <c r="D66" s="268">
        <v>7</v>
      </c>
      <c r="E66" s="268">
        <v>9</v>
      </c>
      <c r="F66" s="269">
        <v>11</v>
      </c>
      <c r="G66" s="269">
        <v>13</v>
      </c>
      <c r="H66" s="269">
        <v>16</v>
      </c>
      <c r="I66" s="269">
        <v>18</v>
      </c>
      <c r="J66" s="269">
        <v>21</v>
      </c>
      <c r="K66" s="269">
        <v>23</v>
      </c>
      <c r="L66" s="269">
        <v>25</v>
      </c>
      <c r="M66" s="269">
        <v>28</v>
      </c>
      <c r="N66" s="269">
        <v>30</v>
      </c>
      <c r="O66" s="269">
        <v>32</v>
      </c>
      <c r="P66" s="269">
        <v>34</v>
      </c>
      <c r="Q66" s="269">
        <v>36</v>
      </c>
      <c r="R66" s="269">
        <v>39</v>
      </c>
      <c r="S66" s="269">
        <v>41</v>
      </c>
      <c r="T66" s="269">
        <v>43</v>
      </c>
      <c r="U66" s="269">
        <v>45</v>
      </c>
      <c r="V66" s="269">
        <v>48</v>
      </c>
      <c r="W66" s="269">
        <v>50</v>
      </c>
      <c r="X66" s="269">
        <v>52</v>
      </c>
      <c r="Y66" s="269">
        <v>54</v>
      </c>
      <c r="Z66" s="269">
        <v>57</v>
      </c>
      <c r="AA66" s="269">
        <v>59</v>
      </c>
      <c r="AB66" s="269">
        <v>62</v>
      </c>
      <c r="AC66" s="269">
        <v>64</v>
      </c>
      <c r="AD66" s="269">
        <v>66</v>
      </c>
      <c r="AE66" s="269">
        <v>69</v>
      </c>
      <c r="AF66" s="269">
        <v>71</v>
      </c>
      <c r="AG66" s="269">
        <v>73</v>
      </c>
      <c r="AH66" s="269">
        <v>75</v>
      </c>
      <c r="AI66" s="269">
        <v>77</v>
      </c>
      <c r="AJ66" s="269">
        <v>80</v>
      </c>
      <c r="AK66" s="269">
        <v>82</v>
      </c>
      <c r="AL66" s="269">
        <v>84</v>
      </c>
      <c r="AM66" s="269">
        <v>86</v>
      </c>
      <c r="AN66" s="269">
        <v>88</v>
      </c>
      <c r="AO66" s="269">
        <v>91</v>
      </c>
      <c r="AP66" s="269">
        <v>93</v>
      </c>
      <c r="AQ66" s="269">
        <v>95</v>
      </c>
      <c r="AR66" s="269">
        <v>98</v>
      </c>
      <c r="AS66" s="269">
        <v>100</v>
      </c>
      <c r="AT66" s="269">
        <v>103</v>
      </c>
      <c r="AU66" s="269">
        <v>105</v>
      </c>
      <c r="AV66" s="269">
        <v>107</v>
      </c>
      <c r="AW66" s="269">
        <v>109</v>
      </c>
      <c r="AX66" s="269">
        <v>112</v>
      </c>
      <c r="AY66" s="269">
        <v>114</v>
      </c>
      <c r="AZ66" s="269">
        <v>116</v>
      </c>
      <c r="BA66" s="269">
        <v>118</v>
      </c>
      <c r="BB66" s="269">
        <v>120</v>
      </c>
      <c r="BC66" s="269">
        <v>123</v>
      </c>
      <c r="BD66" s="269">
        <v>125</v>
      </c>
      <c r="BE66" s="269">
        <v>127</v>
      </c>
      <c r="BF66" s="269">
        <v>129</v>
      </c>
      <c r="BG66" s="269">
        <v>132</v>
      </c>
      <c r="BH66" s="269">
        <v>134</v>
      </c>
      <c r="BI66" s="269">
        <v>136</v>
      </c>
      <c r="BJ66" s="269">
        <v>139</v>
      </c>
      <c r="BK66" s="269">
        <v>140</v>
      </c>
      <c r="BL66" s="269">
        <v>141</v>
      </c>
      <c r="BM66" s="269">
        <v>143</v>
      </c>
      <c r="BN66" s="269">
        <v>146</v>
      </c>
      <c r="BO66" s="269">
        <v>148</v>
      </c>
      <c r="BP66" s="269">
        <v>150</v>
      </c>
      <c r="BQ66" s="269">
        <v>152</v>
      </c>
      <c r="BR66" s="269">
        <v>154</v>
      </c>
      <c r="BS66" s="269">
        <v>156</v>
      </c>
      <c r="BT66" s="269">
        <v>181</v>
      </c>
      <c r="BU66" s="269">
        <v>213</v>
      </c>
      <c r="BV66" s="269">
        <v>254</v>
      </c>
      <c r="BW66" s="269">
        <v>293</v>
      </c>
      <c r="BX66" s="269">
        <v>312</v>
      </c>
      <c r="BY66" s="269">
        <v>332</v>
      </c>
      <c r="BZ66" s="269">
        <v>371</v>
      </c>
      <c r="CA66" s="269">
        <v>402</v>
      </c>
      <c r="CB66" s="269">
        <v>496</v>
      </c>
      <c r="CC66" s="269">
        <v>589</v>
      </c>
      <c r="CD66" s="269">
        <v>681</v>
      </c>
      <c r="CE66" s="269">
        <v>773</v>
      </c>
      <c r="CF66" s="269">
        <v>863</v>
      </c>
      <c r="CG66" s="269">
        <v>952</v>
      </c>
      <c r="CH66" s="269">
        <v>1040</v>
      </c>
      <c r="CI66" s="269">
        <v>1128</v>
      </c>
      <c r="CJ66" s="269">
        <v>1214</v>
      </c>
      <c r="CK66" s="269">
        <v>1299</v>
      </c>
      <c r="CL66" s="269">
        <v>1382</v>
      </c>
      <c r="CM66" s="269">
        <v>1465</v>
      </c>
      <c r="CN66" s="269">
        <v>1547</v>
      </c>
      <c r="CO66" s="269">
        <v>1629</v>
      </c>
      <c r="CP66" s="269">
        <v>1709</v>
      </c>
      <c r="CQ66" s="269">
        <v>1789</v>
      </c>
      <c r="CR66" s="269">
        <v>1884</v>
      </c>
      <c r="CS66" s="269">
        <v>1981</v>
      </c>
      <c r="CT66" s="269">
        <v>2076</v>
      </c>
      <c r="CU66" s="269">
        <v>2171</v>
      </c>
      <c r="CV66" s="269">
        <v>2259</v>
      </c>
      <c r="CW66" s="269">
        <v>2349</v>
      </c>
      <c r="CX66" s="269">
        <v>2437</v>
      </c>
      <c r="CY66" s="269">
        <v>2525</v>
      </c>
      <c r="CZ66" s="269">
        <v>2614</v>
      </c>
      <c r="DA66" s="269">
        <v>2702</v>
      </c>
      <c r="DB66" s="269">
        <v>2790</v>
      </c>
      <c r="DC66" s="269">
        <v>2879</v>
      </c>
      <c r="DD66" s="265">
        <v>2968</v>
      </c>
      <c r="DE66" s="265">
        <v>3057</v>
      </c>
      <c r="DF66" s="265">
        <v>3145</v>
      </c>
      <c r="DG66" s="265">
        <v>3233</v>
      </c>
      <c r="DH66" s="265">
        <v>3322</v>
      </c>
      <c r="DI66" s="265">
        <v>3410</v>
      </c>
      <c r="DJ66" s="265">
        <v>3499</v>
      </c>
      <c r="DK66" s="265">
        <v>3587</v>
      </c>
    </row>
    <row r="67" spans="1:115">
      <c r="A67" s="268">
        <v>64</v>
      </c>
      <c r="B67" s="268">
        <v>2</v>
      </c>
      <c r="C67" s="268">
        <v>4</v>
      </c>
      <c r="D67" s="268">
        <v>7</v>
      </c>
      <c r="E67" s="268">
        <v>9</v>
      </c>
      <c r="F67" s="269">
        <v>11</v>
      </c>
      <c r="G67" s="269">
        <v>14</v>
      </c>
      <c r="H67" s="269">
        <v>16</v>
      </c>
      <c r="I67" s="269">
        <v>19</v>
      </c>
      <c r="J67" s="269">
        <v>21</v>
      </c>
      <c r="K67" s="269">
        <v>23</v>
      </c>
      <c r="L67" s="269">
        <v>25</v>
      </c>
      <c r="M67" s="269">
        <v>28</v>
      </c>
      <c r="N67" s="269">
        <v>30</v>
      </c>
      <c r="O67" s="269">
        <v>32</v>
      </c>
      <c r="P67" s="269">
        <v>34</v>
      </c>
      <c r="Q67" s="269">
        <v>36</v>
      </c>
      <c r="R67" s="269">
        <v>39</v>
      </c>
      <c r="S67" s="269">
        <v>41</v>
      </c>
      <c r="T67" s="269">
        <v>43</v>
      </c>
      <c r="U67" s="269">
        <v>46</v>
      </c>
      <c r="V67" s="269">
        <v>48</v>
      </c>
      <c r="W67" s="269">
        <v>51</v>
      </c>
      <c r="X67" s="269">
        <v>53</v>
      </c>
      <c r="Y67" s="269">
        <v>55</v>
      </c>
      <c r="Z67" s="269">
        <v>57</v>
      </c>
      <c r="AA67" s="269">
        <v>60</v>
      </c>
      <c r="AB67" s="269">
        <v>62</v>
      </c>
      <c r="AC67" s="269">
        <v>64</v>
      </c>
      <c r="AD67" s="269">
        <v>66</v>
      </c>
      <c r="AE67" s="269">
        <v>69</v>
      </c>
      <c r="AF67" s="269">
        <v>71</v>
      </c>
      <c r="AG67" s="269">
        <v>73</v>
      </c>
      <c r="AH67" s="269">
        <v>76</v>
      </c>
      <c r="AI67" s="269">
        <v>78</v>
      </c>
      <c r="AJ67" s="269">
        <v>81</v>
      </c>
      <c r="AK67" s="269">
        <v>83</v>
      </c>
      <c r="AL67" s="269">
        <v>85</v>
      </c>
      <c r="AM67" s="269">
        <v>87</v>
      </c>
      <c r="AN67" s="269">
        <v>89</v>
      </c>
      <c r="AO67" s="269">
        <v>92</v>
      </c>
      <c r="AP67" s="269">
        <v>94</v>
      </c>
      <c r="AQ67" s="269">
        <v>96</v>
      </c>
      <c r="AR67" s="269">
        <v>98</v>
      </c>
      <c r="AS67" s="269">
        <v>101</v>
      </c>
      <c r="AT67" s="269">
        <v>103</v>
      </c>
      <c r="AU67" s="269">
        <v>105</v>
      </c>
      <c r="AV67" s="269">
        <v>108</v>
      </c>
      <c r="AW67" s="269">
        <v>110</v>
      </c>
      <c r="AX67" s="269">
        <v>113</v>
      </c>
      <c r="AY67" s="269">
        <v>115</v>
      </c>
      <c r="AZ67" s="269">
        <v>117</v>
      </c>
      <c r="BA67" s="269">
        <v>119</v>
      </c>
      <c r="BB67" s="269">
        <v>121</v>
      </c>
      <c r="BC67" s="269">
        <v>124</v>
      </c>
      <c r="BD67" s="269">
        <v>126</v>
      </c>
      <c r="BE67" s="269">
        <v>128</v>
      </c>
      <c r="BF67" s="269">
        <v>130</v>
      </c>
      <c r="BG67" s="269">
        <v>133</v>
      </c>
      <c r="BH67" s="269">
        <v>135</v>
      </c>
      <c r="BI67" s="269">
        <v>138</v>
      </c>
      <c r="BJ67" s="269">
        <v>140</v>
      </c>
      <c r="BK67" s="269">
        <v>141</v>
      </c>
      <c r="BL67" s="269">
        <v>142</v>
      </c>
      <c r="BM67" s="269">
        <v>144</v>
      </c>
      <c r="BN67" s="269">
        <v>147</v>
      </c>
      <c r="BO67" s="269">
        <v>149</v>
      </c>
      <c r="BP67" s="269">
        <v>151</v>
      </c>
      <c r="BQ67" s="269">
        <v>153</v>
      </c>
      <c r="BR67" s="269">
        <v>155</v>
      </c>
      <c r="BS67" s="269">
        <v>157</v>
      </c>
      <c r="BT67" s="269">
        <v>182</v>
      </c>
      <c r="BU67" s="269">
        <v>214</v>
      </c>
      <c r="BV67" s="269">
        <v>255</v>
      </c>
      <c r="BW67" s="269">
        <v>295</v>
      </c>
      <c r="BX67" s="269">
        <v>315</v>
      </c>
      <c r="BY67" s="269">
        <v>334</v>
      </c>
      <c r="BZ67" s="269">
        <v>374</v>
      </c>
      <c r="CA67" s="269">
        <v>406</v>
      </c>
      <c r="CB67" s="269">
        <v>500</v>
      </c>
      <c r="CC67" s="269">
        <v>594</v>
      </c>
      <c r="CD67" s="269">
        <v>686</v>
      </c>
      <c r="CE67" s="269">
        <v>779</v>
      </c>
      <c r="CF67" s="269">
        <v>869</v>
      </c>
      <c r="CG67" s="269">
        <v>959</v>
      </c>
      <c r="CH67" s="269">
        <v>1048</v>
      </c>
      <c r="CI67" s="269">
        <v>1137</v>
      </c>
      <c r="CJ67" s="269">
        <v>1224</v>
      </c>
      <c r="CK67" s="269">
        <v>1310</v>
      </c>
      <c r="CL67" s="269">
        <v>1393</v>
      </c>
      <c r="CM67" s="269">
        <v>1477</v>
      </c>
      <c r="CN67" s="269">
        <v>1560</v>
      </c>
      <c r="CO67" s="269">
        <v>1642</v>
      </c>
      <c r="CP67" s="269">
        <v>1723</v>
      </c>
      <c r="CQ67" s="269">
        <v>1803</v>
      </c>
      <c r="CR67" s="269">
        <v>1899</v>
      </c>
      <c r="CS67" s="269">
        <v>1996</v>
      </c>
      <c r="CT67" s="269">
        <v>2093</v>
      </c>
      <c r="CU67" s="269">
        <v>2189</v>
      </c>
      <c r="CV67" s="269">
        <v>2278</v>
      </c>
      <c r="CW67" s="269">
        <v>2367</v>
      </c>
      <c r="CX67" s="269">
        <v>2456</v>
      </c>
      <c r="CY67" s="269">
        <v>2545</v>
      </c>
      <c r="CZ67" s="269">
        <v>2635</v>
      </c>
      <c r="DA67" s="269">
        <v>2724</v>
      </c>
      <c r="DB67" s="269">
        <v>2813</v>
      </c>
      <c r="DC67" s="269">
        <v>2902</v>
      </c>
      <c r="DD67" s="265">
        <v>2991</v>
      </c>
      <c r="DE67" s="265">
        <v>3081</v>
      </c>
      <c r="DF67" s="265">
        <v>3170</v>
      </c>
      <c r="DG67" s="265">
        <v>3259</v>
      </c>
      <c r="DH67" s="265">
        <v>3349</v>
      </c>
      <c r="DI67" s="265">
        <v>3438</v>
      </c>
      <c r="DJ67" s="265">
        <v>3527</v>
      </c>
      <c r="DK67" s="265">
        <v>3616</v>
      </c>
    </row>
    <row r="68" spans="1:115">
      <c r="A68" s="268">
        <v>65</v>
      </c>
      <c r="B68" s="268">
        <v>2</v>
      </c>
      <c r="C68" s="268">
        <v>4</v>
      </c>
      <c r="D68" s="268">
        <v>7</v>
      </c>
      <c r="E68" s="268">
        <v>9</v>
      </c>
      <c r="F68" s="269">
        <v>12</v>
      </c>
      <c r="G68" s="269">
        <v>14</v>
      </c>
      <c r="H68" s="269">
        <v>17</v>
      </c>
      <c r="I68" s="269">
        <v>19</v>
      </c>
      <c r="J68" s="269">
        <v>21</v>
      </c>
      <c r="K68" s="269">
        <v>23</v>
      </c>
      <c r="L68" s="269">
        <v>25</v>
      </c>
      <c r="M68" s="269">
        <v>28</v>
      </c>
      <c r="N68" s="269">
        <v>30</v>
      </c>
      <c r="O68" s="269">
        <v>32</v>
      </c>
      <c r="P68" s="269">
        <v>35</v>
      </c>
      <c r="Q68" s="269">
        <v>37</v>
      </c>
      <c r="R68" s="269">
        <v>40</v>
      </c>
      <c r="S68" s="269">
        <v>42</v>
      </c>
      <c r="T68" s="269">
        <v>44</v>
      </c>
      <c r="U68" s="269">
        <v>46</v>
      </c>
      <c r="V68" s="269">
        <v>49</v>
      </c>
      <c r="W68" s="269">
        <v>51</v>
      </c>
      <c r="X68" s="269">
        <v>53</v>
      </c>
      <c r="Y68" s="269">
        <v>55</v>
      </c>
      <c r="Z68" s="269">
        <v>58</v>
      </c>
      <c r="AA68" s="269">
        <v>60</v>
      </c>
      <c r="AB68" s="269">
        <v>63</v>
      </c>
      <c r="AC68" s="269">
        <v>65</v>
      </c>
      <c r="AD68" s="269">
        <v>67</v>
      </c>
      <c r="AE68" s="269">
        <v>70</v>
      </c>
      <c r="AF68" s="269">
        <v>72</v>
      </c>
      <c r="AG68" s="269">
        <v>74</v>
      </c>
      <c r="AH68" s="269">
        <v>76</v>
      </c>
      <c r="AI68" s="269">
        <v>78</v>
      </c>
      <c r="AJ68" s="269">
        <v>81</v>
      </c>
      <c r="AK68" s="269">
        <v>83</v>
      </c>
      <c r="AL68" s="269">
        <v>86</v>
      </c>
      <c r="AM68" s="269">
        <v>88</v>
      </c>
      <c r="AN68" s="269">
        <v>90</v>
      </c>
      <c r="AO68" s="269">
        <v>93</v>
      </c>
      <c r="AP68" s="269">
        <v>95</v>
      </c>
      <c r="AQ68" s="269">
        <v>97</v>
      </c>
      <c r="AR68" s="269">
        <v>99</v>
      </c>
      <c r="AS68" s="269">
        <v>102</v>
      </c>
      <c r="AT68" s="269">
        <v>104</v>
      </c>
      <c r="AU68" s="269">
        <v>106</v>
      </c>
      <c r="AV68" s="269">
        <v>109</v>
      </c>
      <c r="AW68" s="269">
        <v>111</v>
      </c>
      <c r="AX68" s="269">
        <v>114</v>
      </c>
      <c r="AY68" s="269">
        <v>116</v>
      </c>
      <c r="AZ68" s="269">
        <v>118</v>
      </c>
      <c r="BA68" s="269">
        <v>120</v>
      </c>
      <c r="BB68" s="269">
        <v>122</v>
      </c>
      <c r="BC68" s="269">
        <v>125</v>
      </c>
      <c r="BD68" s="269">
        <v>127</v>
      </c>
      <c r="BE68" s="269">
        <v>129</v>
      </c>
      <c r="BF68" s="269">
        <v>132</v>
      </c>
      <c r="BG68" s="269">
        <v>134</v>
      </c>
      <c r="BH68" s="269">
        <v>137</v>
      </c>
      <c r="BI68" s="269">
        <v>139</v>
      </c>
      <c r="BJ68" s="269">
        <v>141</v>
      </c>
      <c r="BK68" s="269">
        <v>142</v>
      </c>
      <c r="BL68" s="269">
        <v>143</v>
      </c>
      <c r="BM68" s="269">
        <v>145</v>
      </c>
      <c r="BN68" s="269">
        <v>148</v>
      </c>
      <c r="BO68" s="269">
        <v>150</v>
      </c>
      <c r="BP68" s="269">
        <v>152</v>
      </c>
      <c r="BQ68" s="269">
        <v>154</v>
      </c>
      <c r="BR68" s="269">
        <v>157</v>
      </c>
      <c r="BS68" s="269">
        <v>159</v>
      </c>
      <c r="BT68" s="269">
        <v>184</v>
      </c>
      <c r="BU68" s="269">
        <v>216</v>
      </c>
      <c r="BV68" s="269">
        <v>257</v>
      </c>
      <c r="BW68" s="269">
        <v>297</v>
      </c>
      <c r="BX68" s="269">
        <v>317</v>
      </c>
      <c r="BY68" s="269">
        <v>337</v>
      </c>
      <c r="BZ68" s="269">
        <v>377</v>
      </c>
      <c r="CA68" s="269">
        <v>409</v>
      </c>
      <c r="CB68" s="269">
        <v>504</v>
      </c>
      <c r="CC68" s="269">
        <v>598</v>
      </c>
      <c r="CD68" s="269">
        <v>692</v>
      </c>
      <c r="CE68" s="269">
        <v>785</v>
      </c>
      <c r="CF68" s="269">
        <v>876</v>
      </c>
      <c r="CG68" s="269">
        <v>967</v>
      </c>
      <c r="CH68" s="269">
        <v>1057</v>
      </c>
      <c r="CI68" s="269">
        <v>1146</v>
      </c>
      <c r="CJ68" s="269">
        <v>1234</v>
      </c>
      <c r="CK68" s="269">
        <v>1320</v>
      </c>
      <c r="CL68" s="269">
        <v>1404</v>
      </c>
      <c r="CM68" s="269">
        <v>1489</v>
      </c>
      <c r="CN68" s="269">
        <v>1572</v>
      </c>
      <c r="CO68" s="269">
        <v>1656</v>
      </c>
      <c r="CP68" s="269">
        <v>1737</v>
      </c>
      <c r="CQ68" s="269">
        <v>1818</v>
      </c>
      <c r="CR68" s="269">
        <v>1915</v>
      </c>
      <c r="CS68" s="269">
        <v>2012</v>
      </c>
      <c r="CT68" s="269">
        <v>2109</v>
      </c>
      <c r="CU68" s="269">
        <v>2206</v>
      </c>
      <c r="CV68" s="269">
        <v>2296</v>
      </c>
      <c r="CW68" s="269">
        <v>2386</v>
      </c>
      <c r="CX68" s="269">
        <v>2476</v>
      </c>
      <c r="CY68" s="269">
        <v>2565</v>
      </c>
      <c r="CZ68" s="269">
        <v>2656</v>
      </c>
      <c r="DA68" s="269">
        <v>2746</v>
      </c>
      <c r="DB68" s="269">
        <v>2835</v>
      </c>
      <c r="DC68" s="269">
        <v>2926</v>
      </c>
      <c r="DD68" s="265">
        <v>3015</v>
      </c>
      <c r="DE68" s="265">
        <v>3106</v>
      </c>
      <c r="DF68" s="265">
        <v>3195</v>
      </c>
      <c r="DG68" s="265">
        <v>3285</v>
      </c>
      <c r="DH68" s="265">
        <v>3375</v>
      </c>
      <c r="DI68" s="265">
        <v>3465</v>
      </c>
      <c r="DJ68" s="265">
        <v>3555</v>
      </c>
      <c r="DK68" s="265">
        <v>3645</v>
      </c>
    </row>
    <row r="69" spans="1:115">
      <c r="A69" s="268">
        <v>66</v>
      </c>
      <c r="B69" s="268">
        <v>2</v>
      </c>
      <c r="C69" s="268">
        <v>4</v>
      </c>
      <c r="D69" s="268">
        <v>7</v>
      </c>
      <c r="E69" s="268">
        <v>9</v>
      </c>
      <c r="F69" s="269">
        <v>12</v>
      </c>
      <c r="G69" s="269">
        <v>14</v>
      </c>
      <c r="H69" s="269">
        <v>17</v>
      </c>
      <c r="I69" s="269">
        <v>19</v>
      </c>
      <c r="J69" s="269">
        <v>21</v>
      </c>
      <c r="K69" s="269">
        <v>23</v>
      </c>
      <c r="L69" s="269">
        <v>25</v>
      </c>
      <c r="M69" s="269">
        <v>28</v>
      </c>
      <c r="N69" s="269">
        <v>30</v>
      </c>
      <c r="O69" s="269">
        <v>33</v>
      </c>
      <c r="P69" s="269">
        <v>35</v>
      </c>
      <c r="Q69" s="269">
        <v>37</v>
      </c>
      <c r="R69" s="269">
        <v>40</v>
      </c>
      <c r="S69" s="269">
        <v>42</v>
      </c>
      <c r="T69" s="269">
        <v>44</v>
      </c>
      <c r="U69" s="269">
        <v>46</v>
      </c>
      <c r="V69" s="269">
        <v>49</v>
      </c>
      <c r="W69" s="269">
        <v>51</v>
      </c>
      <c r="X69" s="269">
        <v>54</v>
      </c>
      <c r="Y69" s="269">
        <v>56</v>
      </c>
      <c r="Z69" s="269">
        <v>58</v>
      </c>
      <c r="AA69" s="269">
        <v>61</v>
      </c>
      <c r="AB69" s="269">
        <v>63</v>
      </c>
      <c r="AC69" s="269">
        <v>65</v>
      </c>
      <c r="AD69" s="269">
        <v>67</v>
      </c>
      <c r="AE69" s="269">
        <v>70</v>
      </c>
      <c r="AF69" s="269">
        <v>72</v>
      </c>
      <c r="AG69" s="269">
        <v>75</v>
      </c>
      <c r="AH69" s="269">
        <v>77</v>
      </c>
      <c r="AI69" s="269">
        <v>79</v>
      </c>
      <c r="AJ69" s="269">
        <v>82</v>
      </c>
      <c r="AK69" s="269">
        <v>84</v>
      </c>
      <c r="AL69" s="269">
        <v>86</v>
      </c>
      <c r="AM69" s="269">
        <v>88</v>
      </c>
      <c r="AN69" s="269">
        <v>91</v>
      </c>
      <c r="AO69" s="269">
        <v>93</v>
      </c>
      <c r="AP69" s="269">
        <v>96</v>
      </c>
      <c r="AQ69" s="269">
        <v>98</v>
      </c>
      <c r="AR69" s="269">
        <v>100</v>
      </c>
      <c r="AS69" s="269">
        <v>103</v>
      </c>
      <c r="AT69" s="269">
        <v>105</v>
      </c>
      <c r="AU69" s="269">
        <v>107</v>
      </c>
      <c r="AV69" s="269">
        <v>109</v>
      </c>
      <c r="AW69" s="269">
        <v>112</v>
      </c>
      <c r="AX69" s="269">
        <v>114</v>
      </c>
      <c r="AY69" s="269">
        <v>117</v>
      </c>
      <c r="AZ69" s="269">
        <v>119</v>
      </c>
      <c r="BA69" s="269">
        <v>121</v>
      </c>
      <c r="BB69" s="269">
        <v>123</v>
      </c>
      <c r="BC69" s="269">
        <v>126</v>
      </c>
      <c r="BD69" s="269">
        <v>128</v>
      </c>
      <c r="BE69" s="269">
        <v>130</v>
      </c>
      <c r="BF69" s="269">
        <v>133</v>
      </c>
      <c r="BG69" s="269">
        <v>135</v>
      </c>
      <c r="BH69" s="269">
        <v>138</v>
      </c>
      <c r="BI69" s="269">
        <v>140</v>
      </c>
      <c r="BJ69" s="269">
        <v>142</v>
      </c>
      <c r="BK69" s="269">
        <v>143</v>
      </c>
      <c r="BL69" s="269">
        <v>144</v>
      </c>
      <c r="BM69" s="269">
        <v>146</v>
      </c>
      <c r="BN69" s="269">
        <v>149</v>
      </c>
      <c r="BO69" s="269">
        <v>151</v>
      </c>
      <c r="BP69" s="269">
        <v>153</v>
      </c>
      <c r="BQ69" s="269">
        <v>156</v>
      </c>
      <c r="BR69" s="269">
        <v>158</v>
      </c>
      <c r="BS69" s="269">
        <v>160</v>
      </c>
      <c r="BT69" s="269">
        <v>185</v>
      </c>
      <c r="BU69" s="269">
        <v>218</v>
      </c>
      <c r="BV69" s="269">
        <v>259</v>
      </c>
      <c r="BW69" s="269">
        <v>299</v>
      </c>
      <c r="BX69" s="269">
        <v>319</v>
      </c>
      <c r="BY69" s="269">
        <v>339</v>
      </c>
      <c r="BZ69" s="269">
        <v>379</v>
      </c>
      <c r="CA69" s="269">
        <v>412</v>
      </c>
      <c r="CB69" s="269">
        <v>507</v>
      </c>
      <c r="CC69" s="269">
        <v>603</v>
      </c>
      <c r="CD69" s="269">
        <v>697</v>
      </c>
      <c r="CE69" s="269">
        <v>791</v>
      </c>
      <c r="CF69" s="269">
        <v>883</v>
      </c>
      <c r="CG69" s="269">
        <v>975</v>
      </c>
      <c r="CH69" s="269">
        <v>1065</v>
      </c>
      <c r="CI69" s="269">
        <v>1155</v>
      </c>
      <c r="CJ69" s="269">
        <v>1243</v>
      </c>
      <c r="CK69" s="269">
        <v>1330</v>
      </c>
      <c r="CL69" s="269">
        <v>1415</v>
      </c>
      <c r="CM69" s="269">
        <v>1500</v>
      </c>
      <c r="CN69" s="269">
        <v>1585</v>
      </c>
      <c r="CO69" s="269">
        <v>1669</v>
      </c>
      <c r="CP69" s="269">
        <v>1750</v>
      </c>
      <c r="CQ69" s="269">
        <v>1832</v>
      </c>
      <c r="CR69" s="269">
        <v>1930</v>
      </c>
      <c r="CS69" s="269">
        <v>2028</v>
      </c>
      <c r="CT69" s="269">
        <v>2126</v>
      </c>
      <c r="CU69" s="269">
        <v>2223</v>
      </c>
      <c r="CV69" s="269">
        <v>2314</v>
      </c>
      <c r="CW69" s="269">
        <v>2405</v>
      </c>
      <c r="CX69" s="269">
        <v>2495</v>
      </c>
      <c r="CY69" s="269">
        <v>2586</v>
      </c>
      <c r="CZ69" s="269">
        <v>2677</v>
      </c>
      <c r="DA69" s="269">
        <v>2767</v>
      </c>
      <c r="DB69" s="269">
        <v>2858</v>
      </c>
      <c r="DC69" s="269">
        <v>2949</v>
      </c>
      <c r="DD69" s="265">
        <v>3039</v>
      </c>
      <c r="DE69" s="265">
        <v>3130</v>
      </c>
      <c r="DF69" s="265">
        <v>3221</v>
      </c>
      <c r="DG69" s="265">
        <v>3311</v>
      </c>
      <c r="DH69" s="265">
        <v>3402</v>
      </c>
      <c r="DI69" s="265">
        <v>3492</v>
      </c>
      <c r="DJ69" s="265">
        <v>3583</v>
      </c>
      <c r="DK69" s="265">
        <v>3674</v>
      </c>
    </row>
    <row r="70" spans="1:115">
      <c r="A70" s="268">
        <v>67</v>
      </c>
      <c r="B70" s="268">
        <v>2</v>
      </c>
      <c r="C70" s="268">
        <v>4</v>
      </c>
      <c r="D70" s="268">
        <v>7</v>
      </c>
      <c r="E70" s="268">
        <v>9</v>
      </c>
      <c r="F70" s="269">
        <v>12</v>
      </c>
      <c r="G70" s="269">
        <v>14</v>
      </c>
      <c r="H70" s="269">
        <v>17</v>
      </c>
      <c r="I70" s="269">
        <v>19</v>
      </c>
      <c r="J70" s="269">
        <v>21</v>
      </c>
      <c r="K70" s="269">
        <v>23</v>
      </c>
      <c r="L70" s="269">
        <v>26</v>
      </c>
      <c r="M70" s="269">
        <v>28</v>
      </c>
      <c r="N70" s="269">
        <v>31</v>
      </c>
      <c r="O70" s="269">
        <v>33</v>
      </c>
      <c r="P70" s="269">
        <v>35</v>
      </c>
      <c r="Q70" s="269">
        <v>37</v>
      </c>
      <c r="R70" s="269">
        <v>40</v>
      </c>
      <c r="S70" s="269">
        <v>42</v>
      </c>
      <c r="T70" s="269">
        <v>45</v>
      </c>
      <c r="U70" s="269">
        <v>47</v>
      </c>
      <c r="V70" s="269">
        <v>50</v>
      </c>
      <c r="W70" s="269">
        <v>52</v>
      </c>
      <c r="X70" s="269">
        <v>54</v>
      </c>
      <c r="Y70" s="269">
        <v>56</v>
      </c>
      <c r="Z70" s="269">
        <v>59</v>
      </c>
      <c r="AA70" s="269">
        <v>61</v>
      </c>
      <c r="AB70" s="269">
        <v>64</v>
      </c>
      <c r="AC70" s="269">
        <v>66</v>
      </c>
      <c r="AD70" s="269">
        <v>68</v>
      </c>
      <c r="AE70" s="269">
        <v>71</v>
      </c>
      <c r="AF70" s="269">
        <v>73</v>
      </c>
      <c r="AG70" s="269">
        <v>75</v>
      </c>
      <c r="AH70" s="269">
        <v>77</v>
      </c>
      <c r="AI70" s="269">
        <v>80</v>
      </c>
      <c r="AJ70" s="269">
        <v>82</v>
      </c>
      <c r="AK70" s="269">
        <v>85</v>
      </c>
      <c r="AL70" s="269">
        <v>87</v>
      </c>
      <c r="AM70" s="269">
        <v>89</v>
      </c>
      <c r="AN70" s="269">
        <v>91</v>
      </c>
      <c r="AO70" s="269">
        <v>94</v>
      </c>
      <c r="AP70" s="269">
        <v>96</v>
      </c>
      <c r="AQ70" s="269">
        <v>99</v>
      </c>
      <c r="AR70" s="269">
        <v>101</v>
      </c>
      <c r="AS70" s="269">
        <v>104</v>
      </c>
      <c r="AT70" s="269">
        <v>106</v>
      </c>
      <c r="AU70" s="269">
        <v>108</v>
      </c>
      <c r="AV70" s="269">
        <v>110</v>
      </c>
      <c r="AW70" s="269">
        <v>113</v>
      </c>
      <c r="AX70" s="269">
        <v>115</v>
      </c>
      <c r="AY70" s="269">
        <v>118</v>
      </c>
      <c r="AZ70" s="269">
        <v>120</v>
      </c>
      <c r="BA70" s="269">
        <v>122</v>
      </c>
      <c r="BB70" s="269">
        <v>124</v>
      </c>
      <c r="BC70" s="269">
        <v>127</v>
      </c>
      <c r="BD70" s="269">
        <v>129</v>
      </c>
      <c r="BE70" s="269">
        <v>131</v>
      </c>
      <c r="BF70" s="269">
        <v>134</v>
      </c>
      <c r="BG70" s="269">
        <v>136</v>
      </c>
      <c r="BH70" s="269">
        <v>139</v>
      </c>
      <c r="BI70" s="269">
        <v>141</v>
      </c>
      <c r="BJ70" s="269">
        <v>143</v>
      </c>
      <c r="BK70" s="269">
        <v>144</v>
      </c>
      <c r="BL70" s="269">
        <v>145</v>
      </c>
      <c r="BM70" s="269">
        <v>147</v>
      </c>
      <c r="BN70" s="269">
        <v>150</v>
      </c>
      <c r="BO70" s="269">
        <v>153</v>
      </c>
      <c r="BP70" s="269">
        <v>155</v>
      </c>
      <c r="BQ70" s="269">
        <v>157</v>
      </c>
      <c r="BR70" s="269">
        <v>159</v>
      </c>
      <c r="BS70" s="269">
        <v>161</v>
      </c>
      <c r="BT70" s="269">
        <v>187</v>
      </c>
      <c r="BU70" s="269">
        <v>219</v>
      </c>
      <c r="BV70" s="269">
        <v>261</v>
      </c>
      <c r="BW70" s="269">
        <v>302</v>
      </c>
      <c r="BX70" s="269">
        <v>322</v>
      </c>
      <c r="BY70" s="269">
        <v>342</v>
      </c>
      <c r="BZ70" s="269">
        <v>382</v>
      </c>
      <c r="CA70" s="269">
        <v>415</v>
      </c>
      <c r="CB70" s="269">
        <v>511</v>
      </c>
      <c r="CC70" s="269">
        <v>608</v>
      </c>
      <c r="CD70" s="269">
        <v>703</v>
      </c>
      <c r="CE70" s="269">
        <v>797</v>
      </c>
      <c r="CF70" s="269">
        <v>890</v>
      </c>
      <c r="CG70" s="269">
        <v>982</v>
      </c>
      <c r="CH70" s="269">
        <v>1073</v>
      </c>
      <c r="CI70" s="269">
        <v>1164</v>
      </c>
      <c r="CJ70" s="269">
        <v>1253</v>
      </c>
      <c r="CK70" s="269">
        <v>1341</v>
      </c>
      <c r="CL70" s="269">
        <v>1426</v>
      </c>
      <c r="CM70" s="269">
        <v>1512</v>
      </c>
      <c r="CN70" s="269">
        <v>1597</v>
      </c>
      <c r="CO70" s="269">
        <v>1682</v>
      </c>
      <c r="CP70" s="269">
        <v>1764</v>
      </c>
      <c r="CQ70" s="269">
        <v>1846</v>
      </c>
      <c r="CR70" s="269">
        <v>1945</v>
      </c>
      <c r="CS70" s="269">
        <v>2044</v>
      </c>
      <c r="CT70" s="269">
        <v>2142</v>
      </c>
      <c r="CU70" s="269">
        <v>2241</v>
      </c>
      <c r="CV70" s="269">
        <v>2332</v>
      </c>
      <c r="CW70" s="269">
        <v>2424</v>
      </c>
      <c r="CX70" s="269">
        <v>2515</v>
      </c>
      <c r="CY70" s="269">
        <v>2606</v>
      </c>
      <c r="CZ70" s="269">
        <v>2698</v>
      </c>
      <c r="DA70" s="269">
        <v>2789</v>
      </c>
      <c r="DB70" s="269">
        <v>2880</v>
      </c>
      <c r="DC70" s="269">
        <v>2972</v>
      </c>
      <c r="DD70" s="265">
        <v>3063</v>
      </c>
      <c r="DE70" s="265">
        <v>3155</v>
      </c>
      <c r="DF70" s="265">
        <v>3246</v>
      </c>
      <c r="DG70" s="265">
        <v>3337</v>
      </c>
      <c r="DH70" s="265">
        <v>3429</v>
      </c>
      <c r="DI70" s="265">
        <v>3520</v>
      </c>
      <c r="DJ70" s="265">
        <v>3611</v>
      </c>
      <c r="DK70" s="265">
        <v>3703</v>
      </c>
    </row>
    <row r="71" spans="1:115">
      <c r="A71" s="268">
        <v>68</v>
      </c>
      <c r="B71" s="268">
        <v>2</v>
      </c>
      <c r="C71" s="268">
        <v>5</v>
      </c>
      <c r="D71" s="268">
        <v>7</v>
      </c>
      <c r="E71" s="268">
        <v>10</v>
      </c>
      <c r="F71" s="269">
        <v>12</v>
      </c>
      <c r="G71" s="269">
        <v>14</v>
      </c>
      <c r="H71" s="269">
        <v>17</v>
      </c>
      <c r="I71" s="269">
        <v>19</v>
      </c>
      <c r="J71" s="269">
        <v>21</v>
      </c>
      <c r="K71" s="269">
        <v>24</v>
      </c>
      <c r="L71" s="269">
        <v>26</v>
      </c>
      <c r="M71" s="269">
        <v>29</v>
      </c>
      <c r="N71" s="269">
        <v>31</v>
      </c>
      <c r="O71" s="269">
        <v>33</v>
      </c>
      <c r="P71" s="269">
        <v>35</v>
      </c>
      <c r="Q71" s="269">
        <v>38</v>
      </c>
      <c r="R71" s="269">
        <v>40</v>
      </c>
      <c r="S71" s="269">
        <v>43</v>
      </c>
      <c r="T71" s="269">
        <v>45</v>
      </c>
      <c r="U71" s="269">
        <v>47</v>
      </c>
      <c r="V71" s="269">
        <v>50</v>
      </c>
      <c r="W71" s="269">
        <v>52</v>
      </c>
      <c r="X71" s="269">
        <v>54</v>
      </c>
      <c r="Y71" s="269">
        <v>57</v>
      </c>
      <c r="Z71" s="269">
        <v>59</v>
      </c>
      <c r="AA71" s="269">
        <v>62</v>
      </c>
      <c r="AB71" s="269">
        <v>64</v>
      </c>
      <c r="AC71" s="269">
        <v>66</v>
      </c>
      <c r="AD71" s="269">
        <v>69</v>
      </c>
      <c r="AE71" s="269">
        <v>72</v>
      </c>
      <c r="AF71" s="269">
        <v>74</v>
      </c>
      <c r="AG71" s="269">
        <v>76</v>
      </c>
      <c r="AH71" s="269">
        <v>78</v>
      </c>
      <c r="AI71" s="269">
        <v>80</v>
      </c>
      <c r="AJ71" s="269">
        <v>83</v>
      </c>
      <c r="AK71" s="269">
        <v>85</v>
      </c>
      <c r="AL71" s="269">
        <v>88</v>
      </c>
      <c r="AM71" s="269">
        <v>90</v>
      </c>
      <c r="AN71" s="269">
        <v>92</v>
      </c>
      <c r="AO71" s="269">
        <v>95</v>
      </c>
      <c r="AP71" s="269">
        <v>97</v>
      </c>
      <c r="AQ71" s="269">
        <v>99</v>
      </c>
      <c r="AR71" s="269">
        <v>102</v>
      </c>
      <c r="AS71" s="269">
        <v>104</v>
      </c>
      <c r="AT71" s="269">
        <v>107</v>
      </c>
      <c r="AU71" s="269">
        <v>109</v>
      </c>
      <c r="AV71" s="269">
        <v>111</v>
      </c>
      <c r="AW71" s="269">
        <v>113</v>
      </c>
      <c r="AX71" s="269">
        <v>116</v>
      </c>
      <c r="AY71" s="269">
        <v>118</v>
      </c>
      <c r="AZ71" s="269">
        <v>121</v>
      </c>
      <c r="BA71" s="269">
        <v>123</v>
      </c>
      <c r="BB71" s="269">
        <v>125</v>
      </c>
      <c r="BC71" s="269">
        <v>128</v>
      </c>
      <c r="BD71" s="269">
        <v>130</v>
      </c>
      <c r="BE71" s="269">
        <v>133</v>
      </c>
      <c r="BF71" s="269">
        <v>135</v>
      </c>
      <c r="BG71" s="269">
        <v>138</v>
      </c>
      <c r="BH71" s="269">
        <v>140</v>
      </c>
      <c r="BI71" s="269">
        <v>142</v>
      </c>
      <c r="BJ71" s="269">
        <v>144</v>
      </c>
      <c r="BK71" s="269">
        <v>145</v>
      </c>
      <c r="BL71" s="269">
        <v>146</v>
      </c>
      <c r="BM71" s="269">
        <v>149</v>
      </c>
      <c r="BN71" s="269">
        <v>152</v>
      </c>
      <c r="BO71" s="269">
        <v>154</v>
      </c>
      <c r="BP71" s="269">
        <v>156</v>
      </c>
      <c r="BQ71" s="269">
        <v>158</v>
      </c>
      <c r="BR71" s="269">
        <v>160</v>
      </c>
      <c r="BS71" s="269">
        <v>162</v>
      </c>
      <c r="BT71" s="269">
        <v>188</v>
      </c>
      <c r="BU71" s="269">
        <v>221</v>
      </c>
      <c r="BV71" s="269">
        <v>263</v>
      </c>
      <c r="BW71" s="269">
        <v>304</v>
      </c>
      <c r="BX71" s="269">
        <v>324</v>
      </c>
      <c r="BY71" s="269">
        <v>345</v>
      </c>
      <c r="BZ71" s="269">
        <v>385</v>
      </c>
      <c r="CA71" s="269">
        <v>418</v>
      </c>
      <c r="CB71" s="269">
        <v>515</v>
      </c>
      <c r="CC71" s="269">
        <v>612</v>
      </c>
      <c r="CD71" s="269">
        <v>708</v>
      </c>
      <c r="CE71" s="269">
        <v>804</v>
      </c>
      <c r="CF71" s="269">
        <v>897</v>
      </c>
      <c r="CG71" s="269">
        <v>990</v>
      </c>
      <c r="CH71" s="269">
        <v>1081</v>
      </c>
      <c r="CI71" s="269">
        <v>1173</v>
      </c>
      <c r="CJ71" s="269">
        <v>1263</v>
      </c>
      <c r="CK71" s="269">
        <v>1351</v>
      </c>
      <c r="CL71" s="269">
        <v>1438</v>
      </c>
      <c r="CM71" s="269">
        <v>1524</v>
      </c>
      <c r="CN71" s="269">
        <v>1609</v>
      </c>
      <c r="CO71" s="269">
        <v>1695</v>
      </c>
      <c r="CP71" s="269">
        <v>1778</v>
      </c>
      <c r="CQ71" s="269">
        <v>1861</v>
      </c>
      <c r="CR71" s="269">
        <v>1960</v>
      </c>
      <c r="CS71" s="269">
        <v>2060</v>
      </c>
      <c r="CT71" s="269">
        <v>2159</v>
      </c>
      <c r="CU71" s="269">
        <v>2258</v>
      </c>
      <c r="CV71" s="269">
        <v>2350</v>
      </c>
      <c r="CW71" s="269">
        <v>2443</v>
      </c>
      <c r="CX71" s="269">
        <v>2535</v>
      </c>
      <c r="CY71" s="269">
        <v>2626</v>
      </c>
      <c r="CZ71" s="269">
        <v>2719</v>
      </c>
      <c r="DA71" s="269">
        <v>2811</v>
      </c>
      <c r="DB71" s="269">
        <v>2902</v>
      </c>
      <c r="DC71" s="269">
        <v>2995</v>
      </c>
      <c r="DD71" s="265">
        <v>3087</v>
      </c>
      <c r="DE71" s="265">
        <v>3179</v>
      </c>
      <c r="DF71" s="265">
        <v>3271</v>
      </c>
      <c r="DG71" s="265">
        <v>3363</v>
      </c>
      <c r="DH71" s="265">
        <v>3455</v>
      </c>
      <c r="DI71" s="265">
        <v>3547</v>
      </c>
      <c r="DJ71" s="265">
        <v>3640</v>
      </c>
      <c r="DK71" s="265">
        <v>3731</v>
      </c>
    </row>
    <row r="72" spans="1:115">
      <c r="A72" s="268">
        <v>69</v>
      </c>
      <c r="B72" s="268">
        <v>2</v>
      </c>
      <c r="C72" s="268">
        <v>5</v>
      </c>
      <c r="D72" s="268">
        <v>7</v>
      </c>
      <c r="E72" s="268">
        <v>10</v>
      </c>
      <c r="F72" s="269">
        <v>12</v>
      </c>
      <c r="G72" s="269">
        <v>14</v>
      </c>
      <c r="H72" s="269">
        <v>17</v>
      </c>
      <c r="I72" s="269">
        <v>19</v>
      </c>
      <c r="J72" s="269">
        <v>22</v>
      </c>
      <c r="K72" s="269">
        <v>24</v>
      </c>
      <c r="L72" s="269">
        <v>26</v>
      </c>
      <c r="M72" s="269">
        <v>29</v>
      </c>
      <c r="N72" s="269">
        <v>31</v>
      </c>
      <c r="O72" s="269">
        <v>33</v>
      </c>
      <c r="P72" s="269">
        <v>36</v>
      </c>
      <c r="Q72" s="269">
        <v>38</v>
      </c>
      <c r="R72" s="269">
        <v>41</v>
      </c>
      <c r="S72" s="269">
        <v>43</v>
      </c>
      <c r="T72" s="269">
        <v>45</v>
      </c>
      <c r="U72" s="269">
        <v>48</v>
      </c>
      <c r="V72" s="269">
        <v>50</v>
      </c>
      <c r="W72" s="269">
        <v>53</v>
      </c>
      <c r="X72" s="269">
        <v>55</v>
      </c>
      <c r="Y72" s="269">
        <v>57</v>
      </c>
      <c r="Z72" s="269">
        <v>60</v>
      </c>
      <c r="AA72" s="269">
        <v>62</v>
      </c>
      <c r="AB72" s="269">
        <v>65</v>
      </c>
      <c r="AC72" s="269">
        <v>67</v>
      </c>
      <c r="AD72" s="269">
        <v>69</v>
      </c>
      <c r="AE72" s="269">
        <v>72</v>
      </c>
      <c r="AF72" s="269">
        <v>74</v>
      </c>
      <c r="AG72" s="269">
        <v>76</v>
      </c>
      <c r="AH72" s="269">
        <v>79</v>
      </c>
      <c r="AI72" s="269">
        <v>81</v>
      </c>
      <c r="AJ72" s="269">
        <v>84</v>
      </c>
      <c r="AK72" s="269">
        <v>86</v>
      </c>
      <c r="AL72" s="269">
        <v>88</v>
      </c>
      <c r="AM72" s="269">
        <v>91</v>
      </c>
      <c r="AN72" s="269">
        <v>93</v>
      </c>
      <c r="AO72" s="269">
        <v>96</v>
      </c>
      <c r="AP72" s="269">
        <v>98</v>
      </c>
      <c r="AQ72" s="269">
        <v>100</v>
      </c>
      <c r="AR72" s="269">
        <v>103</v>
      </c>
      <c r="AS72" s="269">
        <v>105</v>
      </c>
      <c r="AT72" s="269">
        <v>108</v>
      </c>
      <c r="AU72" s="269">
        <v>110</v>
      </c>
      <c r="AV72" s="269">
        <v>112</v>
      </c>
      <c r="AW72" s="269">
        <v>114</v>
      </c>
      <c r="AX72" s="269">
        <v>117</v>
      </c>
      <c r="AY72" s="269">
        <v>119</v>
      </c>
      <c r="AZ72" s="269">
        <v>122</v>
      </c>
      <c r="BA72" s="269">
        <v>124</v>
      </c>
      <c r="BB72" s="269">
        <v>126</v>
      </c>
      <c r="BC72" s="269">
        <v>129</v>
      </c>
      <c r="BD72" s="269">
        <v>131</v>
      </c>
      <c r="BE72" s="269">
        <v>134</v>
      </c>
      <c r="BF72" s="269">
        <v>136</v>
      </c>
      <c r="BG72" s="269">
        <v>139</v>
      </c>
      <c r="BH72" s="269">
        <v>141</v>
      </c>
      <c r="BI72" s="269">
        <v>143</v>
      </c>
      <c r="BJ72" s="269">
        <v>146</v>
      </c>
      <c r="BK72" s="269">
        <v>147</v>
      </c>
      <c r="BL72" s="269">
        <v>148</v>
      </c>
      <c r="BM72" s="269">
        <v>150</v>
      </c>
      <c r="BN72" s="269">
        <v>153</v>
      </c>
      <c r="BO72" s="269">
        <v>155</v>
      </c>
      <c r="BP72" s="269">
        <v>157</v>
      </c>
      <c r="BQ72" s="269">
        <v>159</v>
      </c>
      <c r="BR72" s="269">
        <v>162</v>
      </c>
      <c r="BS72" s="269">
        <v>164</v>
      </c>
      <c r="BT72" s="269">
        <v>190</v>
      </c>
      <c r="BU72" s="269">
        <v>222</v>
      </c>
      <c r="BV72" s="269">
        <v>265</v>
      </c>
      <c r="BW72" s="269">
        <v>306</v>
      </c>
      <c r="BX72" s="269">
        <v>327</v>
      </c>
      <c r="BY72" s="269">
        <v>347</v>
      </c>
      <c r="BZ72" s="269">
        <v>388</v>
      </c>
      <c r="CA72" s="269">
        <v>421</v>
      </c>
      <c r="CB72" s="269">
        <v>519</v>
      </c>
      <c r="CC72" s="269">
        <v>617</v>
      </c>
      <c r="CD72" s="269">
        <v>713</v>
      </c>
      <c r="CE72" s="269">
        <v>810</v>
      </c>
      <c r="CF72" s="269">
        <v>904</v>
      </c>
      <c r="CG72" s="269">
        <v>997</v>
      </c>
      <c r="CH72" s="269">
        <v>1090</v>
      </c>
      <c r="CI72" s="269">
        <v>1182</v>
      </c>
      <c r="CJ72" s="269">
        <v>1272</v>
      </c>
      <c r="CK72" s="269">
        <v>1362</v>
      </c>
      <c r="CL72" s="269">
        <v>1449</v>
      </c>
      <c r="CM72" s="269">
        <v>1536</v>
      </c>
      <c r="CN72" s="269">
        <v>1622</v>
      </c>
      <c r="CO72" s="269">
        <v>1708</v>
      </c>
      <c r="CP72" s="269">
        <v>1792</v>
      </c>
      <c r="CQ72" s="269">
        <v>1875</v>
      </c>
      <c r="CR72" s="269">
        <v>1975</v>
      </c>
      <c r="CS72" s="269">
        <v>2076</v>
      </c>
      <c r="CT72" s="269">
        <v>2176</v>
      </c>
      <c r="CU72" s="269">
        <v>2276</v>
      </c>
      <c r="CV72" s="269">
        <v>2368</v>
      </c>
      <c r="CW72" s="269">
        <v>2462</v>
      </c>
      <c r="CX72" s="269">
        <v>2554</v>
      </c>
      <c r="CY72" s="269">
        <v>2646</v>
      </c>
      <c r="CZ72" s="269">
        <v>2740</v>
      </c>
      <c r="DA72" s="269">
        <v>2832</v>
      </c>
      <c r="DB72" s="269">
        <v>2925</v>
      </c>
      <c r="DC72" s="269">
        <v>3018</v>
      </c>
      <c r="DD72" s="265">
        <v>3111</v>
      </c>
      <c r="DE72" s="265">
        <v>3204</v>
      </c>
      <c r="DF72" s="265">
        <v>3296</v>
      </c>
      <c r="DG72" s="265">
        <v>3389</v>
      </c>
      <c r="DH72" s="265">
        <v>3482</v>
      </c>
      <c r="DI72" s="265">
        <v>3575</v>
      </c>
      <c r="DJ72" s="265">
        <v>3668</v>
      </c>
      <c r="DK72" s="265">
        <v>3760</v>
      </c>
    </row>
    <row r="73" spans="1:115">
      <c r="A73" s="268">
        <v>70</v>
      </c>
      <c r="B73" s="268">
        <v>2</v>
      </c>
      <c r="C73" s="268">
        <v>5</v>
      </c>
      <c r="D73" s="268">
        <v>7</v>
      </c>
      <c r="E73" s="268">
        <v>10</v>
      </c>
      <c r="F73" s="269">
        <v>12</v>
      </c>
      <c r="G73" s="269">
        <v>14</v>
      </c>
      <c r="H73" s="269">
        <v>17</v>
      </c>
      <c r="I73" s="269">
        <v>19</v>
      </c>
      <c r="J73" s="269">
        <v>22</v>
      </c>
      <c r="K73" s="269">
        <v>24</v>
      </c>
      <c r="L73" s="269">
        <v>26</v>
      </c>
      <c r="M73" s="269">
        <v>29</v>
      </c>
      <c r="N73" s="269">
        <v>31</v>
      </c>
      <c r="O73" s="269">
        <v>34</v>
      </c>
      <c r="P73" s="269">
        <v>36</v>
      </c>
      <c r="Q73" s="269">
        <v>38</v>
      </c>
      <c r="R73" s="269">
        <v>41</v>
      </c>
      <c r="S73" s="269">
        <v>43</v>
      </c>
      <c r="T73" s="269">
        <v>46</v>
      </c>
      <c r="U73" s="269">
        <v>48</v>
      </c>
      <c r="V73" s="269">
        <v>51</v>
      </c>
      <c r="W73" s="269">
        <v>53</v>
      </c>
      <c r="X73" s="269">
        <v>55</v>
      </c>
      <c r="Y73" s="269">
        <v>58</v>
      </c>
      <c r="Z73" s="269">
        <v>60</v>
      </c>
      <c r="AA73" s="269">
        <v>63</v>
      </c>
      <c r="AB73" s="269">
        <v>65</v>
      </c>
      <c r="AC73" s="269">
        <v>67</v>
      </c>
      <c r="AD73" s="269">
        <v>70</v>
      </c>
      <c r="AE73" s="269">
        <v>73</v>
      </c>
      <c r="AF73" s="269">
        <v>75</v>
      </c>
      <c r="AG73" s="269">
        <v>77</v>
      </c>
      <c r="AH73" s="269">
        <v>79</v>
      </c>
      <c r="AI73" s="269">
        <v>82</v>
      </c>
      <c r="AJ73" s="269">
        <v>84</v>
      </c>
      <c r="AK73" s="269">
        <v>87</v>
      </c>
      <c r="AL73" s="269">
        <v>89</v>
      </c>
      <c r="AM73" s="269">
        <v>91</v>
      </c>
      <c r="AN73" s="269">
        <v>94</v>
      </c>
      <c r="AO73" s="269">
        <v>96</v>
      </c>
      <c r="AP73" s="269">
        <v>99</v>
      </c>
      <c r="AQ73" s="269">
        <v>101</v>
      </c>
      <c r="AR73" s="269">
        <v>103</v>
      </c>
      <c r="AS73" s="269">
        <v>106</v>
      </c>
      <c r="AT73" s="269">
        <v>108</v>
      </c>
      <c r="AU73" s="269">
        <v>111</v>
      </c>
      <c r="AV73" s="269">
        <v>113</v>
      </c>
      <c r="AW73" s="269">
        <v>115</v>
      </c>
      <c r="AX73" s="269">
        <v>118</v>
      </c>
      <c r="AY73" s="269">
        <v>120</v>
      </c>
      <c r="AZ73" s="269">
        <v>123</v>
      </c>
      <c r="BA73" s="269">
        <v>125</v>
      </c>
      <c r="BB73" s="269">
        <v>127</v>
      </c>
      <c r="BC73" s="269">
        <v>130</v>
      </c>
      <c r="BD73" s="269">
        <v>132</v>
      </c>
      <c r="BE73" s="269">
        <v>135</v>
      </c>
      <c r="BF73" s="269">
        <v>137</v>
      </c>
      <c r="BG73" s="269">
        <v>140</v>
      </c>
      <c r="BH73" s="269">
        <v>142</v>
      </c>
      <c r="BI73" s="269">
        <v>144</v>
      </c>
      <c r="BJ73" s="269">
        <v>147</v>
      </c>
      <c r="BK73" s="269">
        <v>148</v>
      </c>
      <c r="BL73" s="269">
        <v>149</v>
      </c>
      <c r="BM73" s="269">
        <v>151</v>
      </c>
      <c r="BN73" s="269">
        <v>154</v>
      </c>
      <c r="BO73" s="269">
        <v>156</v>
      </c>
      <c r="BP73" s="269">
        <v>158</v>
      </c>
      <c r="BQ73" s="269">
        <v>161</v>
      </c>
      <c r="BR73" s="269">
        <v>163</v>
      </c>
      <c r="BS73" s="269">
        <v>165</v>
      </c>
      <c r="BT73" s="269">
        <v>191</v>
      </c>
      <c r="BU73" s="269">
        <v>224</v>
      </c>
      <c r="BV73" s="269">
        <v>267</v>
      </c>
      <c r="BW73" s="269">
        <v>308</v>
      </c>
      <c r="BX73" s="269">
        <v>329</v>
      </c>
      <c r="BY73" s="269">
        <v>350</v>
      </c>
      <c r="BZ73" s="269">
        <v>391</v>
      </c>
      <c r="CA73" s="269">
        <v>424</v>
      </c>
      <c r="CB73" s="269">
        <v>523</v>
      </c>
      <c r="CC73" s="269">
        <v>622</v>
      </c>
      <c r="CD73" s="269">
        <v>719</v>
      </c>
      <c r="CE73" s="269">
        <v>816</v>
      </c>
      <c r="CF73" s="269">
        <v>910</v>
      </c>
      <c r="CG73" s="269">
        <v>1005</v>
      </c>
      <c r="CH73" s="269">
        <v>1098</v>
      </c>
      <c r="CI73" s="269">
        <v>1191</v>
      </c>
      <c r="CJ73" s="269">
        <v>1282</v>
      </c>
      <c r="CK73" s="269">
        <v>1372</v>
      </c>
      <c r="CL73" s="269">
        <v>1460</v>
      </c>
      <c r="CM73" s="269">
        <v>1547</v>
      </c>
      <c r="CN73" s="269">
        <v>1634</v>
      </c>
      <c r="CO73" s="269">
        <v>1721</v>
      </c>
      <c r="CP73" s="269">
        <v>1805</v>
      </c>
      <c r="CQ73" s="269">
        <v>1889</v>
      </c>
      <c r="CR73" s="269">
        <v>1990</v>
      </c>
      <c r="CS73" s="269">
        <v>2092</v>
      </c>
      <c r="CT73" s="269">
        <v>2192</v>
      </c>
      <c r="CU73" s="269">
        <v>2293</v>
      </c>
      <c r="CV73" s="269">
        <v>2386</v>
      </c>
      <c r="CW73" s="269">
        <v>2480</v>
      </c>
      <c r="CX73" s="269">
        <v>2574</v>
      </c>
      <c r="CY73" s="269">
        <v>2667</v>
      </c>
      <c r="CZ73" s="269">
        <v>2761</v>
      </c>
      <c r="DA73" s="269">
        <v>2854</v>
      </c>
      <c r="DB73" s="269">
        <v>2947</v>
      </c>
      <c r="DC73" s="269">
        <v>3041</v>
      </c>
      <c r="DD73" s="265">
        <v>3134</v>
      </c>
      <c r="DE73" s="265">
        <v>3228</v>
      </c>
      <c r="DF73" s="265">
        <v>3322</v>
      </c>
      <c r="DG73" s="265">
        <v>3415</v>
      </c>
      <c r="DH73" s="265">
        <v>3509</v>
      </c>
      <c r="DI73" s="265">
        <v>3602</v>
      </c>
      <c r="DJ73" s="265">
        <v>3696</v>
      </c>
      <c r="DK73" s="265">
        <v>3789</v>
      </c>
    </row>
    <row r="74" spans="1:115">
      <c r="A74" s="268">
        <v>71</v>
      </c>
      <c r="B74" s="268">
        <v>2</v>
      </c>
      <c r="C74" s="268">
        <v>5</v>
      </c>
      <c r="D74" s="268">
        <v>7</v>
      </c>
      <c r="E74" s="268">
        <v>10</v>
      </c>
      <c r="F74" s="269">
        <v>12</v>
      </c>
      <c r="G74" s="269">
        <v>14</v>
      </c>
      <c r="H74" s="269">
        <v>17</v>
      </c>
      <c r="I74" s="269">
        <v>19</v>
      </c>
      <c r="J74" s="269">
        <v>22</v>
      </c>
      <c r="K74" s="269">
        <v>24</v>
      </c>
      <c r="L74" s="269">
        <v>27</v>
      </c>
      <c r="M74" s="269">
        <v>29</v>
      </c>
      <c r="N74" s="269">
        <v>32</v>
      </c>
      <c r="O74" s="269">
        <v>34</v>
      </c>
      <c r="P74" s="269">
        <v>36</v>
      </c>
      <c r="Q74" s="269">
        <v>39</v>
      </c>
      <c r="R74" s="269">
        <v>41</v>
      </c>
      <c r="S74" s="269">
        <v>44</v>
      </c>
      <c r="T74" s="269">
        <v>46</v>
      </c>
      <c r="U74" s="269">
        <v>48</v>
      </c>
      <c r="V74" s="269">
        <v>51</v>
      </c>
      <c r="W74" s="269">
        <v>53</v>
      </c>
      <c r="X74" s="269">
        <v>56</v>
      </c>
      <c r="Y74" s="269">
        <v>58</v>
      </c>
      <c r="Z74" s="269">
        <v>61</v>
      </c>
      <c r="AA74" s="269">
        <v>63</v>
      </c>
      <c r="AB74" s="269">
        <v>66</v>
      </c>
      <c r="AC74" s="269">
        <v>68</v>
      </c>
      <c r="AD74" s="269">
        <v>70</v>
      </c>
      <c r="AE74" s="269">
        <v>73</v>
      </c>
      <c r="AF74" s="269">
        <v>75</v>
      </c>
      <c r="AG74" s="269">
        <v>78</v>
      </c>
      <c r="AH74" s="269">
        <v>80</v>
      </c>
      <c r="AI74" s="269">
        <v>82</v>
      </c>
      <c r="AJ74" s="269">
        <v>85</v>
      </c>
      <c r="AK74" s="269">
        <v>87</v>
      </c>
      <c r="AL74" s="269">
        <v>90</v>
      </c>
      <c r="AM74" s="269">
        <v>92</v>
      </c>
      <c r="AN74" s="269">
        <v>94</v>
      </c>
      <c r="AO74" s="269">
        <v>97</v>
      </c>
      <c r="AP74" s="269">
        <v>99</v>
      </c>
      <c r="AQ74" s="269">
        <v>102</v>
      </c>
      <c r="AR74" s="269">
        <v>104</v>
      </c>
      <c r="AS74" s="269">
        <v>107</v>
      </c>
      <c r="AT74" s="269">
        <v>109</v>
      </c>
      <c r="AU74" s="269">
        <v>112</v>
      </c>
      <c r="AV74" s="269">
        <v>114</v>
      </c>
      <c r="AW74" s="269">
        <v>116</v>
      </c>
      <c r="AX74" s="269">
        <v>119</v>
      </c>
      <c r="AY74" s="269">
        <v>121</v>
      </c>
      <c r="AZ74" s="269">
        <v>124</v>
      </c>
      <c r="BA74" s="269">
        <v>126</v>
      </c>
      <c r="BB74" s="269">
        <v>128</v>
      </c>
      <c r="BC74" s="269">
        <v>131</v>
      </c>
      <c r="BD74" s="269">
        <v>133</v>
      </c>
      <c r="BE74" s="269">
        <v>136</v>
      </c>
      <c r="BF74" s="269">
        <v>138</v>
      </c>
      <c r="BG74" s="269">
        <v>141</v>
      </c>
      <c r="BH74" s="269">
        <v>143</v>
      </c>
      <c r="BI74" s="269">
        <v>145</v>
      </c>
      <c r="BJ74" s="269">
        <v>148</v>
      </c>
      <c r="BK74" s="269">
        <v>149</v>
      </c>
      <c r="BL74" s="269">
        <v>150</v>
      </c>
      <c r="BM74" s="269">
        <v>152</v>
      </c>
      <c r="BN74" s="269">
        <v>155</v>
      </c>
      <c r="BO74" s="269">
        <v>158</v>
      </c>
      <c r="BP74" s="269">
        <v>160</v>
      </c>
      <c r="BQ74" s="269">
        <v>162</v>
      </c>
      <c r="BR74" s="269">
        <v>164</v>
      </c>
      <c r="BS74" s="269">
        <v>166</v>
      </c>
      <c r="BT74" s="269">
        <v>193</v>
      </c>
      <c r="BU74" s="269">
        <v>226</v>
      </c>
      <c r="BV74" s="269">
        <v>269</v>
      </c>
      <c r="BW74" s="269">
        <v>311</v>
      </c>
      <c r="BX74" s="269">
        <v>331</v>
      </c>
      <c r="BY74" s="269">
        <v>352</v>
      </c>
      <c r="BZ74" s="269">
        <v>394</v>
      </c>
      <c r="CA74" s="269">
        <v>427</v>
      </c>
      <c r="CB74" s="269">
        <v>527</v>
      </c>
      <c r="CC74" s="269">
        <v>626</v>
      </c>
      <c r="CD74" s="269">
        <v>724</v>
      </c>
      <c r="CE74" s="269">
        <v>822</v>
      </c>
      <c r="CF74" s="269">
        <v>917</v>
      </c>
      <c r="CG74" s="269">
        <v>1013</v>
      </c>
      <c r="CH74" s="269">
        <v>1106</v>
      </c>
      <c r="CI74" s="269">
        <v>1200</v>
      </c>
      <c r="CJ74" s="269">
        <v>1292</v>
      </c>
      <c r="CK74" s="269">
        <v>1382</v>
      </c>
      <c r="CL74" s="269">
        <v>1471</v>
      </c>
      <c r="CM74" s="269">
        <v>1559</v>
      </c>
      <c r="CN74" s="269">
        <v>1647</v>
      </c>
      <c r="CO74" s="269">
        <v>1734</v>
      </c>
      <c r="CP74" s="269">
        <v>1819</v>
      </c>
      <c r="CQ74" s="269">
        <v>1904</v>
      </c>
      <c r="CR74" s="269">
        <v>2005</v>
      </c>
      <c r="CS74" s="269">
        <v>2108</v>
      </c>
      <c r="CT74" s="269">
        <v>2209</v>
      </c>
      <c r="CU74" s="269">
        <v>2310</v>
      </c>
      <c r="CV74" s="269">
        <v>2404</v>
      </c>
      <c r="CW74" s="269">
        <v>2499</v>
      </c>
      <c r="CX74" s="269">
        <v>2593</v>
      </c>
      <c r="CY74" s="269">
        <v>2687</v>
      </c>
      <c r="CZ74" s="269">
        <v>2782</v>
      </c>
      <c r="DA74" s="269">
        <v>2876</v>
      </c>
      <c r="DB74" s="269">
        <v>2970</v>
      </c>
      <c r="DC74" s="269">
        <v>3064</v>
      </c>
      <c r="DD74" s="265">
        <v>3158</v>
      </c>
      <c r="DE74" s="265">
        <v>3253</v>
      </c>
      <c r="DF74" s="265">
        <v>3347</v>
      </c>
      <c r="DG74" s="265">
        <v>3441</v>
      </c>
      <c r="DH74" s="265">
        <v>3535</v>
      </c>
      <c r="DI74" s="265">
        <v>3629</v>
      </c>
      <c r="DJ74" s="265">
        <v>3724</v>
      </c>
      <c r="DK74" s="265">
        <v>3818</v>
      </c>
    </row>
    <row r="75" spans="1:115">
      <c r="A75" s="268">
        <v>72</v>
      </c>
      <c r="B75" s="268">
        <v>2</v>
      </c>
      <c r="C75" s="268">
        <v>5</v>
      </c>
      <c r="D75" s="268">
        <v>7</v>
      </c>
      <c r="E75" s="268">
        <v>10</v>
      </c>
      <c r="F75" s="269">
        <v>12</v>
      </c>
      <c r="G75" s="269">
        <v>15</v>
      </c>
      <c r="H75" s="269">
        <v>17</v>
      </c>
      <c r="I75" s="269">
        <v>20</v>
      </c>
      <c r="J75" s="269">
        <v>22</v>
      </c>
      <c r="K75" s="269">
        <v>24</v>
      </c>
      <c r="L75" s="269">
        <v>27</v>
      </c>
      <c r="M75" s="269">
        <v>29</v>
      </c>
      <c r="N75" s="269">
        <v>32</v>
      </c>
      <c r="O75" s="269">
        <v>34</v>
      </c>
      <c r="P75" s="269">
        <v>37</v>
      </c>
      <c r="Q75" s="269">
        <v>39</v>
      </c>
      <c r="R75" s="269">
        <v>42</v>
      </c>
      <c r="S75" s="269">
        <v>44</v>
      </c>
      <c r="T75" s="269">
        <v>46</v>
      </c>
      <c r="U75" s="269">
        <v>49</v>
      </c>
      <c r="V75" s="269">
        <v>51</v>
      </c>
      <c r="W75" s="269">
        <v>54</v>
      </c>
      <c r="X75" s="269">
        <v>56</v>
      </c>
      <c r="Y75" s="269">
        <v>59</v>
      </c>
      <c r="Z75" s="269">
        <v>61</v>
      </c>
      <c r="AA75" s="269">
        <v>64</v>
      </c>
      <c r="AB75" s="269">
        <v>66</v>
      </c>
      <c r="AC75" s="269">
        <v>68</v>
      </c>
      <c r="AD75" s="269">
        <v>71</v>
      </c>
      <c r="AE75" s="269">
        <v>74</v>
      </c>
      <c r="AF75" s="269">
        <v>76</v>
      </c>
      <c r="AG75" s="269">
        <v>78</v>
      </c>
      <c r="AH75" s="269">
        <v>81</v>
      </c>
      <c r="AI75" s="269">
        <v>83</v>
      </c>
      <c r="AJ75" s="269">
        <v>86</v>
      </c>
      <c r="AK75" s="269">
        <v>88</v>
      </c>
      <c r="AL75" s="269">
        <v>90</v>
      </c>
      <c r="AM75" s="269">
        <v>93</v>
      </c>
      <c r="AN75" s="269">
        <v>95</v>
      </c>
      <c r="AO75" s="269">
        <v>98</v>
      </c>
      <c r="AP75" s="269">
        <v>100</v>
      </c>
      <c r="AQ75" s="269">
        <v>103</v>
      </c>
      <c r="AR75" s="269">
        <v>105</v>
      </c>
      <c r="AS75" s="269">
        <v>108</v>
      </c>
      <c r="AT75" s="269">
        <v>110</v>
      </c>
      <c r="AU75" s="269">
        <v>112</v>
      </c>
      <c r="AV75" s="269">
        <v>115</v>
      </c>
      <c r="AW75" s="269">
        <v>117</v>
      </c>
      <c r="AX75" s="269">
        <v>120</v>
      </c>
      <c r="AY75" s="269">
        <v>122</v>
      </c>
      <c r="AZ75" s="269">
        <v>125</v>
      </c>
      <c r="BA75" s="269">
        <v>127</v>
      </c>
      <c r="BB75" s="269">
        <v>129</v>
      </c>
      <c r="BC75" s="269">
        <v>132</v>
      </c>
      <c r="BD75" s="269">
        <v>134</v>
      </c>
      <c r="BE75" s="269">
        <v>137</v>
      </c>
      <c r="BF75" s="269">
        <v>139</v>
      </c>
      <c r="BG75" s="269">
        <v>142</v>
      </c>
      <c r="BH75" s="269">
        <v>144</v>
      </c>
      <c r="BI75" s="269">
        <v>147</v>
      </c>
      <c r="BJ75" s="269">
        <v>149</v>
      </c>
      <c r="BK75" s="269">
        <v>150</v>
      </c>
      <c r="BL75" s="269">
        <v>151</v>
      </c>
      <c r="BM75" s="269">
        <v>153</v>
      </c>
      <c r="BN75" s="269">
        <v>156</v>
      </c>
      <c r="BO75" s="269">
        <v>159</v>
      </c>
      <c r="BP75" s="269">
        <v>161</v>
      </c>
      <c r="BQ75" s="269">
        <v>163</v>
      </c>
      <c r="BR75" s="269">
        <v>166</v>
      </c>
      <c r="BS75" s="269">
        <v>168</v>
      </c>
      <c r="BT75" s="269">
        <v>194</v>
      </c>
      <c r="BU75" s="269">
        <v>227</v>
      </c>
      <c r="BV75" s="269">
        <v>270</v>
      </c>
      <c r="BW75" s="269">
        <v>313</v>
      </c>
      <c r="BX75" s="269">
        <v>334</v>
      </c>
      <c r="BY75" s="269">
        <v>355</v>
      </c>
      <c r="BZ75" s="269">
        <v>397</v>
      </c>
      <c r="CA75" s="269">
        <v>431</v>
      </c>
      <c r="CB75" s="269">
        <v>531</v>
      </c>
      <c r="CC75" s="269">
        <v>631</v>
      </c>
      <c r="CD75" s="269">
        <v>729</v>
      </c>
      <c r="CE75" s="269">
        <v>828</v>
      </c>
      <c r="CF75" s="269">
        <v>924</v>
      </c>
      <c r="CG75" s="269">
        <v>1020</v>
      </c>
      <c r="CH75" s="269">
        <v>1115</v>
      </c>
      <c r="CI75" s="269">
        <v>1209</v>
      </c>
      <c r="CJ75" s="269">
        <v>1301</v>
      </c>
      <c r="CK75" s="269">
        <v>1393</v>
      </c>
      <c r="CL75" s="269">
        <v>1482</v>
      </c>
      <c r="CM75" s="269">
        <v>1571</v>
      </c>
      <c r="CN75" s="269">
        <v>1659</v>
      </c>
      <c r="CO75" s="269">
        <v>1747</v>
      </c>
      <c r="CP75" s="269">
        <v>1833</v>
      </c>
      <c r="CQ75" s="269">
        <v>1918</v>
      </c>
      <c r="CR75" s="269">
        <v>2020</v>
      </c>
      <c r="CS75" s="269">
        <v>2123</v>
      </c>
      <c r="CT75" s="269">
        <v>2226</v>
      </c>
      <c r="CU75" s="269">
        <v>2328</v>
      </c>
      <c r="CV75" s="269">
        <v>2423</v>
      </c>
      <c r="CW75" s="269">
        <v>2518</v>
      </c>
      <c r="CX75" s="269">
        <v>2613</v>
      </c>
      <c r="CY75" s="269">
        <v>2707</v>
      </c>
      <c r="CZ75" s="269">
        <v>2803</v>
      </c>
      <c r="DA75" s="269">
        <v>2897</v>
      </c>
      <c r="DB75" s="269">
        <v>2992</v>
      </c>
      <c r="DC75" s="269">
        <v>3087</v>
      </c>
      <c r="DD75" s="265">
        <v>3182</v>
      </c>
      <c r="DE75" s="265">
        <v>3277</v>
      </c>
      <c r="DF75" s="265">
        <v>3372</v>
      </c>
      <c r="DG75" s="265">
        <v>3467</v>
      </c>
      <c r="DH75" s="265">
        <v>3562</v>
      </c>
      <c r="DI75" s="265">
        <v>3657</v>
      </c>
      <c r="DJ75" s="265">
        <v>3752</v>
      </c>
      <c r="DK75" s="265">
        <v>3847</v>
      </c>
    </row>
    <row r="76" spans="1:115">
      <c r="A76" s="268">
        <v>73</v>
      </c>
      <c r="B76" s="268">
        <v>2</v>
      </c>
      <c r="C76" s="268">
        <v>5</v>
      </c>
      <c r="D76" s="268">
        <v>7</v>
      </c>
      <c r="E76" s="268">
        <v>10</v>
      </c>
      <c r="F76" s="269">
        <v>12</v>
      </c>
      <c r="G76" s="269">
        <v>15</v>
      </c>
      <c r="H76" s="269">
        <v>17</v>
      </c>
      <c r="I76" s="269">
        <v>20</v>
      </c>
      <c r="J76" s="269">
        <v>22</v>
      </c>
      <c r="K76" s="269">
        <v>25</v>
      </c>
      <c r="L76" s="269">
        <v>27</v>
      </c>
      <c r="M76" s="269">
        <v>30</v>
      </c>
      <c r="N76" s="269">
        <v>32</v>
      </c>
      <c r="O76" s="269">
        <v>34</v>
      </c>
      <c r="P76" s="269">
        <v>37</v>
      </c>
      <c r="Q76" s="269">
        <v>39</v>
      </c>
      <c r="R76" s="269">
        <v>42</v>
      </c>
      <c r="S76" s="269">
        <v>44</v>
      </c>
      <c r="T76" s="269">
        <v>47</v>
      </c>
      <c r="U76" s="269">
        <v>49</v>
      </c>
      <c r="V76" s="269">
        <v>52</v>
      </c>
      <c r="W76" s="269">
        <v>54</v>
      </c>
      <c r="X76" s="269">
        <v>57</v>
      </c>
      <c r="Y76" s="269">
        <v>59</v>
      </c>
      <c r="Z76" s="269">
        <v>62</v>
      </c>
      <c r="AA76" s="269">
        <v>64</v>
      </c>
      <c r="AB76" s="269">
        <v>67</v>
      </c>
      <c r="AC76" s="269">
        <v>69</v>
      </c>
      <c r="AD76" s="269">
        <v>71</v>
      </c>
      <c r="AE76" s="269">
        <v>74</v>
      </c>
      <c r="AF76" s="269">
        <v>76</v>
      </c>
      <c r="AG76" s="269">
        <v>79</v>
      </c>
      <c r="AH76" s="269">
        <v>81</v>
      </c>
      <c r="AI76" s="269">
        <v>84</v>
      </c>
      <c r="AJ76" s="269">
        <v>86</v>
      </c>
      <c r="AK76" s="269">
        <v>89</v>
      </c>
      <c r="AL76" s="269">
        <v>91</v>
      </c>
      <c r="AM76" s="269">
        <v>94</v>
      </c>
      <c r="AN76" s="269">
        <v>96</v>
      </c>
      <c r="AO76" s="269">
        <v>99</v>
      </c>
      <c r="AP76" s="269">
        <v>101</v>
      </c>
      <c r="AQ76" s="269">
        <v>103</v>
      </c>
      <c r="AR76" s="269">
        <v>106</v>
      </c>
      <c r="AS76" s="269">
        <v>108</v>
      </c>
      <c r="AT76" s="269">
        <v>111</v>
      </c>
      <c r="AU76" s="269">
        <v>113</v>
      </c>
      <c r="AV76" s="269">
        <v>116</v>
      </c>
      <c r="AW76" s="269">
        <v>118</v>
      </c>
      <c r="AX76" s="269">
        <v>121</v>
      </c>
      <c r="AY76" s="269">
        <v>123</v>
      </c>
      <c r="AZ76" s="269">
        <v>126</v>
      </c>
      <c r="BA76" s="269">
        <v>128</v>
      </c>
      <c r="BB76" s="269">
        <v>130</v>
      </c>
      <c r="BC76" s="269">
        <v>133</v>
      </c>
      <c r="BD76" s="269">
        <v>135</v>
      </c>
      <c r="BE76" s="269">
        <v>138</v>
      </c>
      <c r="BF76" s="269">
        <v>140</v>
      </c>
      <c r="BG76" s="269">
        <v>143</v>
      </c>
      <c r="BH76" s="269">
        <v>145</v>
      </c>
      <c r="BI76" s="269">
        <v>148</v>
      </c>
      <c r="BJ76" s="269">
        <v>150</v>
      </c>
      <c r="BK76" s="269">
        <v>151</v>
      </c>
      <c r="BL76" s="269">
        <v>152</v>
      </c>
      <c r="BM76" s="269">
        <v>155</v>
      </c>
      <c r="BN76" s="269">
        <v>158</v>
      </c>
      <c r="BO76" s="269">
        <v>160</v>
      </c>
      <c r="BP76" s="269">
        <v>162</v>
      </c>
      <c r="BQ76" s="269">
        <v>164</v>
      </c>
      <c r="BR76" s="269">
        <v>167</v>
      </c>
      <c r="BS76" s="269">
        <v>169</v>
      </c>
      <c r="BT76" s="269">
        <v>196</v>
      </c>
      <c r="BU76" s="269">
        <v>229</v>
      </c>
      <c r="BV76" s="269">
        <v>272</v>
      </c>
      <c r="BW76" s="269">
        <v>315</v>
      </c>
      <c r="BX76" s="269">
        <v>336</v>
      </c>
      <c r="BY76" s="269">
        <v>357</v>
      </c>
      <c r="BZ76" s="269">
        <v>400</v>
      </c>
      <c r="CA76" s="269">
        <v>434</v>
      </c>
      <c r="CB76" s="269">
        <v>535</v>
      </c>
      <c r="CC76" s="269">
        <v>636</v>
      </c>
      <c r="CD76" s="269">
        <v>735</v>
      </c>
      <c r="CE76" s="269">
        <v>834</v>
      </c>
      <c r="CF76" s="269">
        <v>931</v>
      </c>
      <c r="CG76" s="269">
        <v>1028</v>
      </c>
      <c r="CH76" s="269">
        <v>1123</v>
      </c>
      <c r="CI76" s="269">
        <v>1218</v>
      </c>
      <c r="CJ76" s="269">
        <v>1311</v>
      </c>
      <c r="CK76" s="269">
        <v>1403</v>
      </c>
      <c r="CL76" s="269">
        <v>1493</v>
      </c>
      <c r="CM76" s="269">
        <v>1583</v>
      </c>
      <c r="CN76" s="269">
        <v>1672</v>
      </c>
      <c r="CO76" s="269">
        <v>1760</v>
      </c>
      <c r="CP76" s="269">
        <v>1847</v>
      </c>
      <c r="CQ76" s="269">
        <v>1932</v>
      </c>
      <c r="CR76" s="269">
        <v>2035</v>
      </c>
      <c r="CS76" s="269">
        <v>2139</v>
      </c>
      <c r="CT76" s="269">
        <v>2242</v>
      </c>
      <c r="CU76" s="269">
        <v>2345</v>
      </c>
      <c r="CV76" s="269">
        <v>2441</v>
      </c>
      <c r="CW76" s="269">
        <v>2537</v>
      </c>
      <c r="CX76" s="269">
        <v>2632</v>
      </c>
      <c r="CY76" s="269">
        <v>2727</v>
      </c>
      <c r="CZ76" s="269">
        <v>2824</v>
      </c>
      <c r="DA76" s="269">
        <v>2919</v>
      </c>
      <c r="DB76" s="269">
        <v>3015</v>
      </c>
      <c r="DC76" s="269">
        <v>3110</v>
      </c>
      <c r="DD76" s="265">
        <v>3206</v>
      </c>
      <c r="DE76" s="265">
        <v>3302</v>
      </c>
      <c r="DF76" s="265">
        <v>3397</v>
      </c>
      <c r="DG76" s="265">
        <v>3493</v>
      </c>
      <c r="DH76" s="265">
        <v>3589</v>
      </c>
      <c r="DI76" s="265">
        <v>3684</v>
      </c>
      <c r="DJ76" s="265">
        <v>3780</v>
      </c>
      <c r="DK76" s="265">
        <v>3875</v>
      </c>
    </row>
    <row r="77" spans="1:115">
      <c r="A77" s="268">
        <v>74</v>
      </c>
      <c r="B77" s="268">
        <v>2</v>
      </c>
      <c r="C77" s="268">
        <v>5</v>
      </c>
      <c r="D77" s="268">
        <v>7</v>
      </c>
      <c r="E77" s="268">
        <v>10</v>
      </c>
      <c r="F77" s="269">
        <v>12</v>
      </c>
      <c r="G77" s="269">
        <v>15</v>
      </c>
      <c r="H77" s="269">
        <v>17</v>
      </c>
      <c r="I77" s="269">
        <v>20</v>
      </c>
      <c r="J77" s="269">
        <v>22</v>
      </c>
      <c r="K77" s="269">
        <v>25</v>
      </c>
      <c r="L77" s="269">
        <v>27</v>
      </c>
      <c r="M77" s="269">
        <v>30</v>
      </c>
      <c r="N77" s="269">
        <v>32</v>
      </c>
      <c r="O77" s="269">
        <v>35</v>
      </c>
      <c r="P77" s="269">
        <v>37</v>
      </c>
      <c r="Q77" s="269">
        <v>40</v>
      </c>
      <c r="R77" s="269">
        <v>42</v>
      </c>
      <c r="S77" s="269">
        <v>45</v>
      </c>
      <c r="T77" s="269">
        <v>47</v>
      </c>
      <c r="U77" s="269">
        <v>50</v>
      </c>
      <c r="V77" s="269">
        <v>52</v>
      </c>
      <c r="W77" s="269">
        <v>55</v>
      </c>
      <c r="X77" s="269">
        <v>57</v>
      </c>
      <c r="Y77" s="269">
        <v>60</v>
      </c>
      <c r="Z77" s="269">
        <v>62</v>
      </c>
      <c r="AA77" s="269">
        <v>65</v>
      </c>
      <c r="AB77" s="269">
        <v>67</v>
      </c>
      <c r="AC77" s="269">
        <v>69</v>
      </c>
      <c r="AD77" s="269">
        <v>72</v>
      </c>
      <c r="AE77" s="269">
        <v>75</v>
      </c>
      <c r="AF77" s="269">
        <v>77</v>
      </c>
      <c r="AG77" s="269">
        <v>79</v>
      </c>
      <c r="AH77" s="269">
        <v>82</v>
      </c>
      <c r="AI77" s="269">
        <v>84</v>
      </c>
      <c r="AJ77" s="269">
        <v>87</v>
      </c>
      <c r="AK77" s="269">
        <v>89</v>
      </c>
      <c r="AL77" s="269">
        <v>92</v>
      </c>
      <c r="AM77" s="269">
        <v>94</v>
      </c>
      <c r="AN77" s="269">
        <v>97</v>
      </c>
      <c r="AO77" s="269">
        <v>99</v>
      </c>
      <c r="AP77" s="269">
        <v>102</v>
      </c>
      <c r="AQ77" s="269">
        <v>104</v>
      </c>
      <c r="AR77" s="269">
        <v>107</v>
      </c>
      <c r="AS77" s="269">
        <v>109</v>
      </c>
      <c r="AT77" s="269">
        <v>112</v>
      </c>
      <c r="AU77" s="269">
        <v>114</v>
      </c>
      <c r="AV77" s="269">
        <v>117</v>
      </c>
      <c r="AW77" s="269">
        <v>119</v>
      </c>
      <c r="AX77" s="269">
        <v>122</v>
      </c>
      <c r="AY77" s="269">
        <v>124</v>
      </c>
      <c r="AZ77" s="269">
        <v>127</v>
      </c>
      <c r="BA77" s="269">
        <v>129</v>
      </c>
      <c r="BB77" s="269">
        <v>131</v>
      </c>
      <c r="BC77" s="269">
        <v>134</v>
      </c>
      <c r="BD77" s="269">
        <v>136</v>
      </c>
      <c r="BE77" s="269">
        <v>139</v>
      </c>
      <c r="BF77" s="269">
        <v>141</v>
      </c>
      <c r="BG77" s="269">
        <v>144</v>
      </c>
      <c r="BH77" s="269">
        <v>146</v>
      </c>
      <c r="BI77" s="269">
        <v>149</v>
      </c>
      <c r="BJ77" s="269">
        <v>151</v>
      </c>
      <c r="BK77" s="269">
        <v>152</v>
      </c>
      <c r="BL77" s="269">
        <v>153</v>
      </c>
      <c r="BM77" s="269">
        <v>156</v>
      </c>
      <c r="BN77" s="269">
        <v>159</v>
      </c>
      <c r="BO77" s="269">
        <v>161</v>
      </c>
      <c r="BP77" s="269">
        <v>163</v>
      </c>
      <c r="BQ77" s="269">
        <v>166</v>
      </c>
      <c r="BR77" s="269">
        <v>168</v>
      </c>
      <c r="BS77" s="269">
        <v>170</v>
      </c>
      <c r="BT77" s="269">
        <v>197</v>
      </c>
      <c r="BU77" s="269">
        <v>230</v>
      </c>
      <c r="BV77" s="269">
        <v>274</v>
      </c>
      <c r="BW77" s="269">
        <v>317</v>
      </c>
      <c r="BX77" s="269">
        <v>339</v>
      </c>
      <c r="BY77" s="269">
        <v>360</v>
      </c>
      <c r="BZ77" s="269">
        <v>403</v>
      </c>
      <c r="CA77" s="269">
        <v>437</v>
      </c>
      <c r="CB77" s="269">
        <v>539</v>
      </c>
      <c r="CC77" s="269">
        <v>640</v>
      </c>
      <c r="CD77" s="269">
        <v>740</v>
      </c>
      <c r="CE77" s="269">
        <v>840</v>
      </c>
      <c r="CF77" s="269">
        <v>938</v>
      </c>
      <c r="CG77" s="269">
        <v>1035</v>
      </c>
      <c r="CH77" s="269">
        <v>1131</v>
      </c>
      <c r="CI77" s="269">
        <v>1227</v>
      </c>
      <c r="CJ77" s="269">
        <v>1321</v>
      </c>
      <c r="CK77" s="269">
        <v>1414</v>
      </c>
      <c r="CL77" s="269">
        <v>1504</v>
      </c>
      <c r="CM77" s="269">
        <v>1594</v>
      </c>
      <c r="CN77" s="269">
        <v>1684</v>
      </c>
      <c r="CO77" s="269">
        <v>1773</v>
      </c>
      <c r="CP77" s="269">
        <v>1860</v>
      </c>
      <c r="CQ77" s="269">
        <v>1947</v>
      </c>
      <c r="CR77" s="269">
        <v>2050</v>
      </c>
      <c r="CS77" s="269">
        <v>2155</v>
      </c>
      <c r="CT77" s="269">
        <v>2259</v>
      </c>
      <c r="CU77" s="269">
        <v>2363</v>
      </c>
      <c r="CV77" s="269">
        <v>2459</v>
      </c>
      <c r="CW77" s="269">
        <v>2556</v>
      </c>
      <c r="CX77" s="269">
        <v>2652</v>
      </c>
      <c r="CY77" s="269">
        <v>2748</v>
      </c>
      <c r="CZ77" s="269">
        <v>2845</v>
      </c>
      <c r="DA77" s="269">
        <v>2941</v>
      </c>
      <c r="DB77" s="269">
        <v>3037</v>
      </c>
      <c r="DC77" s="269">
        <v>3133</v>
      </c>
      <c r="DD77" s="265">
        <v>3230</v>
      </c>
      <c r="DE77" s="265">
        <v>3326</v>
      </c>
      <c r="DF77" s="265">
        <v>3423</v>
      </c>
      <c r="DG77" s="265">
        <v>3519</v>
      </c>
      <c r="DH77" s="265">
        <v>3615</v>
      </c>
      <c r="DI77" s="265">
        <v>3712</v>
      </c>
      <c r="DJ77" s="265">
        <v>3808</v>
      </c>
      <c r="DK77" s="265">
        <v>3904</v>
      </c>
    </row>
    <row r="78" spans="1:115">
      <c r="A78" s="268">
        <v>75</v>
      </c>
      <c r="B78" s="268">
        <v>3</v>
      </c>
      <c r="C78" s="268">
        <v>5</v>
      </c>
      <c r="D78" s="268">
        <v>8</v>
      </c>
      <c r="E78" s="268">
        <v>10</v>
      </c>
      <c r="F78" s="269">
        <v>13</v>
      </c>
      <c r="G78" s="269">
        <v>15</v>
      </c>
      <c r="H78" s="269">
        <v>18</v>
      </c>
      <c r="I78" s="269">
        <v>20</v>
      </c>
      <c r="J78" s="269">
        <v>23</v>
      </c>
      <c r="K78" s="269">
        <v>25</v>
      </c>
      <c r="L78" s="269">
        <v>28</v>
      </c>
      <c r="M78" s="269">
        <v>30</v>
      </c>
      <c r="N78" s="269">
        <v>33</v>
      </c>
      <c r="O78" s="269">
        <v>35</v>
      </c>
      <c r="P78" s="269">
        <v>38</v>
      </c>
      <c r="Q78" s="269">
        <v>40</v>
      </c>
      <c r="R78" s="269">
        <v>43</v>
      </c>
      <c r="S78" s="269">
        <v>45</v>
      </c>
      <c r="T78" s="269">
        <v>48</v>
      </c>
      <c r="U78" s="269">
        <v>50</v>
      </c>
      <c r="V78" s="269">
        <v>53</v>
      </c>
      <c r="W78" s="269">
        <v>55</v>
      </c>
      <c r="X78" s="269">
        <v>58</v>
      </c>
      <c r="Y78" s="269">
        <v>60</v>
      </c>
      <c r="Z78" s="269">
        <v>63</v>
      </c>
      <c r="AA78" s="269">
        <v>65</v>
      </c>
      <c r="AB78" s="269">
        <v>68</v>
      </c>
      <c r="AC78" s="269">
        <v>70</v>
      </c>
      <c r="AD78" s="269">
        <v>73</v>
      </c>
      <c r="AE78" s="269">
        <v>76</v>
      </c>
      <c r="AF78" s="269">
        <v>78</v>
      </c>
      <c r="AG78" s="269">
        <v>80</v>
      </c>
      <c r="AH78" s="269">
        <v>83</v>
      </c>
      <c r="AI78" s="269">
        <v>85</v>
      </c>
      <c r="AJ78" s="269">
        <v>88</v>
      </c>
      <c r="AK78" s="269">
        <v>90</v>
      </c>
      <c r="AL78" s="269">
        <v>93</v>
      </c>
      <c r="AM78" s="269">
        <v>95</v>
      </c>
      <c r="AN78" s="269">
        <v>98</v>
      </c>
      <c r="AO78" s="269">
        <v>100</v>
      </c>
      <c r="AP78" s="269">
        <v>103</v>
      </c>
      <c r="AQ78" s="269">
        <v>105</v>
      </c>
      <c r="AR78" s="269">
        <v>108</v>
      </c>
      <c r="AS78" s="269">
        <v>110</v>
      </c>
      <c r="AT78" s="269">
        <v>113</v>
      </c>
      <c r="AU78" s="269">
        <v>115</v>
      </c>
      <c r="AV78" s="269">
        <v>118</v>
      </c>
      <c r="AW78" s="269">
        <v>120</v>
      </c>
      <c r="AX78" s="269">
        <v>123</v>
      </c>
      <c r="AY78" s="269">
        <v>125</v>
      </c>
      <c r="AZ78" s="269">
        <v>128</v>
      </c>
      <c r="BA78" s="269">
        <v>130</v>
      </c>
      <c r="BB78" s="269">
        <v>133</v>
      </c>
      <c r="BC78" s="269">
        <v>135</v>
      </c>
      <c r="BD78" s="269">
        <v>138</v>
      </c>
      <c r="BE78" s="269">
        <v>140</v>
      </c>
      <c r="BF78" s="269">
        <v>143</v>
      </c>
      <c r="BG78" s="269">
        <v>145</v>
      </c>
      <c r="BH78" s="269">
        <v>148</v>
      </c>
      <c r="BI78" s="269">
        <v>150</v>
      </c>
      <c r="BJ78" s="269">
        <v>153</v>
      </c>
      <c r="BK78" s="269">
        <v>154</v>
      </c>
      <c r="BL78" s="269">
        <v>155</v>
      </c>
      <c r="BM78" s="269">
        <v>157</v>
      </c>
      <c r="BN78" s="269">
        <v>160</v>
      </c>
      <c r="BO78" s="269">
        <v>163</v>
      </c>
      <c r="BP78" s="269">
        <v>165</v>
      </c>
      <c r="BQ78" s="269">
        <v>167</v>
      </c>
      <c r="BR78" s="269">
        <v>170</v>
      </c>
      <c r="BS78" s="269">
        <v>172</v>
      </c>
      <c r="BT78" s="269">
        <v>199</v>
      </c>
      <c r="BU78" s="269">
        <v>232</v>
      </c>
      <c r="BV78" s="269">
        <v>276</v>
      </c>
      <c r="BW78" s="269">
        <v>320</v>
      </c>
      <c r="BX78" s="269">
        <v>341</v>
      </c>
      <c r="BY78" s="269">
        <v>363</v>
      </c>
      <c r="BZ78" s="269">
        <v>406</v>
      </c>
      <c r="CA78" s="269">
        <v>440</v>
      </c>
      <c r="CB78" s="269">
        <v>543</v>
      </c>
      <c r="CC78" s="269">
        <v>645</v>
      </c>
      <c r="CD78" s="269">
        <v>746</v>
      </c>
      <c r="CE78" s="269">
        <v>846</v>
      </c>
      <c r="CF78" s="269">
        <v>945</v>
      </c>
      <c r="CG78" s="269">
        <v>1043</v>
      </c>
      <c r="CH78" s="269">
        <v>1140</v>
      </c>
      <c r="CI78" s="269">
        <v>1236</v>
      </c>
      <c r="CJ78" s="269">
        <v>1331</v>
      </c>
      <c r="CK78" s="269">
        <v>1424</v>
      </c>
      <c r="CL78" s="269">
        <v>1515</v>
      </c>
      <c r="CM78" s="269">
        <v>1606</v>
      </c>
      <c r="CN78" s="269">
        <v>1697</v>
      </c>
      <c r="CO78" s="269">
        <v>1787</v>
      </c>
      <c r="CP78" s="269">
        <v>1874</v>
      </c>
      <c r="CQ78" s="269">
        <v>1961</v>
      </c>
      <c r="CR78" s="269">
        <v>2066</v>
      </c>
      <c r="CS78" s="269">
        <v>2171</v>
      </c>
      <c r="CT78" s="269">
        <v>2276</v>
      </c>
      <c r="CU78" s="269">
        <v>2380</v>
      </c>
      <c r="CV78" s="269">
        <v>2477</v>
      </c>
      <c r="CW78" s="269">
        <v>2575</v>
      </c>
      <c r="CX78" s="269">
        <v>2672</v>
      </c>
      <c r="CY78" s="269">
        <v>2768</v>
      </c>
      <c r="CZ78" s="269">
        <v>2866</v>
      </c>
      <c r="DA78" s="269">
        <v>2963</v>
      </c>
      <c r="DB78" s="269">
        <v>3060</v>
      </c>
      <c r="DC78" s="269">
        <v>3157</v>
      </c>
      <c r="DD78" s="265">
        <v>3254</v>
      </c>
      <c r="DE78" s="265">
        <v>3351</v>
      </c>
      <c r="DF78" s="265">
        <v>3448</v>
      </c>
      <c r="DG78" s="265">
        <v>3545</v>
      </c>
      <c r="DH78" s="265">
        <v>3642</v>
      </c>
      <c r="DI78" s="265">
        <v>3739</v>
      </c>
      <c r="DJ78" s="265">
        <v>3836</v>
      </c>
      <c r="DK78" s="265">
        <v>3933</v>
      </c>
    </row>
    <row r="79" spans="1:115">
      <c r="A79" s="268">
        <v>76</v>
      </c>
      <c r="B79" s="268">
        <v>3</v>
      </c>
      <c r="C79" s="268">
        <v>5</v>
      </c>
      <c r="D79" s="268">
        <v>8</v>
      </c>
      <c r="E79" s="268">
        <v>10</v>
      </c>
      <c r="F79" s="269">
        <v>13</v>
      </c>
      <c r="G79" s="269">
        <v>15</v>
      </c>
      <c r="H79" s="269">
        <v>18</v>
      </c>
      <c r="I79" s="269">
        <v>20</v>
      </c>
      <c r="J79" s="269">
        <v>23</v>
      </c>
      <c r="K79" s="269">
        <v>25</v>
      </c>
      <c r="L79" s="269">
        <v>28</v>
      </c>
      <c r="M79" s="269">
        <v>30</v>
      </c>
      <c r="N79" s="269">
        <v>33</v>
      </c>
      <c r="O79" s="269">
        <v>35</v>
      </c>
      <c r="P79" s="269">
        <v>38</v>
      </c>
      <c r="Q79" s="269">
        <v>40</v>
      </c>
      <c r="R79" s="269">
        <v>43</v>
      </c>
      <c r="S79" s="269">
        <v>45</v>
      </c>
      <c r="T79" s="269">
        <v>48</v>
      </c>
      <c r="U79" s="269">
        <v>50</v>
      </c>
      <c r="V79" s="269">
        <v>53</v>
      </c>
      <c r="W79" s="269">
        <v>55</v>
      </c>
      <c r="X79" s="269">
        <v>58</v>
      </c>
      <c r="Y79" s="269">
        <v>60</v>
      </c>
      <c r="Z79" s="269">
        <v>63</v>
      </c>
      <c r="AA79" s="269">
        <v>65</v>
      </c>
      <c r="AB79" s="269">
        <v>68</v>
      </c>
      <c r="AC79" s="269">
        <v>71</v>
      </c>
      <c r="AD79" s="269">
        <v>73</v>
      </c>
      <c r="AE79" s="269">
        <v>76</v>
      </c>
      <c r="AF79" s="269">
        <v>78</v>
      </c>
      <c r="AG79" s="269">
        <v>81</v>
      </c>
      <c r="AH79" s="269">
        <v>83</v>
      </c>
      <c r="AI79" s="269">
        <v>86</v>
      </c>
      <c r="AJ79" s="269">
        <v>88</v>
      </c>
      <c r="AK79" s="269">
        <v>91</v>
      </c>
      <c r="AL79" s="269">
        <v>93</v>
      </c>
      <c r="AM79" s="269">
        <v>96</v>
      </c>
      <c r="AN79" s="269">
        <v>98</v>
      </c>
      <c r="AO79" s="269">
        <v>101</v>
      </c>
      <c r="AP79" s="269">
        <v>103</v>
      </c>
      <c r="AQ79" s="269">
        <v>106</v>
      </c>
      <c r="AR79" s="269">
        <v>108</v>
      </c>
      <c r="AS79" s="269">
        <v>111</v>
      </c>
      <c r="AT79" s="269">
        <v>113</v>
      </c>
      <c r="AU79" s="269">
        <v>116</v>
      </c>
      <c r="AV79" s="269">
        <v>118</v>
      </c>
      <c r="AW79" s="269">
        <v>121</v>
      </c>
      <c r="AX79" s="269">
        <v>123</v>
      </c>
      <c r="AY79" s="269">
        <v>126</v>
      </c>
      <c r="AZ79" s="269">
        <v>128</v>
      </c>
      <c r="BA79" s="269">
        <v>131</v>
      </c>
      <c r="BB79" s="269">
        <v>134</v>
      </c>
      <c r="BC79" s="269">
        <v>136</v>
      </c>
      <c r="BD79" s="269">
        <v>139</v>
      </c>
      <c r="BE79" s="269">
        <v>141</v>
      </c>
      <c r="BF79" s="269">
        <v>144</v>
      </c>
      <c r="BG79" s="269">
        <v>146</v>
      </c>
      <c r="BH79" s="269">
        <v>149</v>
      </c>
      <c r="BI79" s="269">
        <v>151</v>
      </c>
      <c r="BJ79" s="269">
        <v>154</v>
      </c>
      <c r="BK79" s="269">
        <v>155</v>
      </c>
      <c r="BL79" s="269">
        <v>156</v>
      </c>
      <c r="BM79" s="269">
        <v>158</v>
      </c>
      <c r="BN79" s="269">
        <v>161</v>
      </c>
      <c r="BO79" s="269">
        <v>164</v>
      </c>
      <c r="BP79" s="269">
        <v>166</v>
      </c>
      <c r="BQ79" s="269">
        <v>168</v>
      </c>
      <c r="BR79" s="269">
        <v>171</v>
      </c>
      <c r="BS79" s="269">
        <v>173</v>
      </c>
      <c r="BT79" s="269">
        <v>200</v>
      </c>
      <c r="BU79" s="269">
        <v>234</v>
      </c>
      <c r="BV79" s="269">
        <v>278</v>
      </c>
      <c r="BW79" s="269">
        <v>322</v>
      </c>
      <c r="BX79" s="269">
        <v>343</v>
      </c>
      <c r="BY79" s="269">
        <v>365</v>
      </c>
      <c r="BZ79" s="269">
        <v>408</v>
      </c>
      <c r="CA79" s="269">
        <v>443</v>
      </c>
      <c r="CB79" s="269">
        <v>546</v>
      </c>
      <c r="CC79" s="269">
        <v>650</v>
      </c>
      <c r="CD79" s="269">
        <v>751</v>
      </c>
      <c r="CE79" s="269">
        <v>852</v>
      </c>
      <c r="CF79" s="269">
        <v>951</v>
      </c>
      <c r="CG79" s="269">
        <v>1051</v>
      </c>
      <c r="CH79" s="269">
        <v>1148</v>
      </c>
      <c r="CI79" s="269">
        <v>1245</v>
      </c>
      <c r="CJ79" s="269">
        <v>1340</v>
      </c>
      <c r="CK79" s="269">
        <v>1434</v>
      </c>
      <c r="CL79" s="269">
        <v>1526</v>
      </c>
      <c r="CM79" s="269">
        <v>1618</v>
      </c>
      <c r="CN79" s="269">
        <v>1709</v>
      </c>
      <c r="CO79" s="269">
        <v>1800</v>
      </c>
      <c r="CP79" s="269">
        <v>1888</v>
      </c>
      <c r="CQ79" s="269">
        <v>1975</v>
      </c>
      <c r="CR79" s="269">
        <v>2081</v>
      </c>
      <c r="CS79" s="269">
        <v>2187</v>
      </c>
      <c r="CT79" s="269">
        <v>2292</v>
      </c>
      <c r="CU79" s="269">
        <v>2397</v>
      </c>
      <c r="CV79" s="269">
        <v>2495</v>
      </c>
      <c r="CW79" s="269">
        <v>2593</v>
      </c>
      <c r="CX79" s="269">
        <v>2691</v>
      </c>
      <c r="CY79" s="269">
        <v>2788</v>
      </c>
      <c r="CZ79" s="269">
        <v>2886</v>
      </c>
      <c r="DA79" s="269">
        <v>2984</v>
      </c>
      <c r="DB79" s="269">
        <v>3082</v>
      </c>
      <c r="DC79" s="269">
        <v>3180</v>
      </c>
      <c r="DD79" s="265">
        <v>3277</v>
      </c>
      <c r="DE79" s="265">
        <v>3376</v>
      </c>
      <c r="DF79" s="265">
        <v>3473</v>
      </c>
      <c r="DG79" s="265">
        <v>3570</v>
      </c>
      <c r="DH79" s="265">
        <v>3669</v>
      </c>
      <c r="DI79" s="265">
        <v>3766</v>
      </c>
      <c r="DJ79" s="265">
        <v>3864</v>
      </c>
      <c r="DK79" s="265">
        <v>3962</v>
      </c>
    </row>
    <row r="80" spans="1:115">
      <c r="A80" s="268">
        <v>77</v>
      </c>
      <c r="B80" s="268">
        <v>3</v>
      </c>
      <c r="C80" s="268">
        <v>5</v>
      </c>
      <c r="D80" s="268">
        <v>8</v>
      </c>
      <c r="E80" s="268">
        <v>10</v>
      </c>
      <c r="F80" s="269">
        <v>13</v>
      </c>
      <c r="G80" s="269">
        <v>15</v>
      </c>
      <c r="H80" s="269">
        <v>18</v>
      </c>
      <c r="I80" s="269">
        <v>20</v>
      </c>
      <c r="J80" s="269">
        <v>23</v>
      </c>
      <c r="K80" s="269">
        <v>25</v>
      </c>
      <c r="L80" s="269">
        <v>28</v>
      </c>
      <c r="M80" s="269">
        <v>30</v>
      </c>
      <c r="N80" s="269">
        <v>33</v>
      </c>
      <c r="O80" s="269">
        <v>36</v>
      </c>
      <c r="P80" s="269">
        <v>38</v>
      </c>
      <c r="Q80" s="269">
        <v>41</v>
      </c>
      <c r="R80" s="269">
        <v>43</v>
      </c>
      <c r="S80" s="269">
        <v>46</v>
      </c>
      <c r="T80" s="269">
        <v>48</v>
      </c>
      <c r="U80" s="269">
        <v>51</v>
      </c>
      <c r="V80" s="269">
        <v>53</v>
      </c>
      <c r="W80" s="269">
        <v>56</v>
      </c>
      <c r="X80" s="269">
        <v>58</v>
      </c>
      <c r="Y80" s="269">
        <v>61</v>
      </c>
      <c r="Z80" s="269">
        <v>64</v>
      </c>
      <c r="AA80" s="269">
        <v>66</v>
      </c>
      <c r="AB80" s="269">
        <v>69</v>
      </c>
      <c r="AC80" s="269">
        <v>71</v>
      </c>
      <c r="AD80" s="269">
        <v>74</v>
      </c>
      <c r="AE80" s="269">
        <v>77</v>
      </c>
      <c r="AF80" s="269">
        <v>79</v>
      </c>
      <c r="AG80" s="269">
        <v>81</v>
      </c>
      <c r="AH80" s="269">
        <v>84</v>
      </c>
      <c r="AI80" s="269">
        <v>86</v>
      </c>
      <c r="AJ80" s="269">
        <v>89</v>
      </c>
      <c r="AK80" s="269">
        <v>91</v>
      </c>
      <c r="AL80" s="269">
        <v>94</v>
      </c>
      <c r="AM80" s="269">
        <v>96</v>
      </c>
      <c r="AN80" s="269">
        <v>99</v>
      </c>
      <c r="AO80" s="269">
        <v>101</v>
      </c>
      <c r="AP80" s="269">
        <v>104</v>
      </c>
      <c r="AQ80" s="269">
        <v>107</v>
      </c>
      <c r="AR80" s="269">
        <v>109</v>
      </c>
      <c r="AS80" s="269">
        <v>112</v>
      </c>
      <c r="AT80" s="269">
        <v>114</v>
      </c>
      <c r="AU80" s="269">
        <v>117</v>
      </c>
      <c r="AV80" s="269">
        <v>119</v>
      </c>
      <c r="AW80" s="269">
        <v>122</v>
      </c>
      <c r="AX80" s="269">
        <v>124</v>
      </c>
      <c r="AY80" s="269">
        <v>127</v>
      </c>
      <c r="AZ80" s="269">
        <v>129</v>
      </c>
      <c r="BA80" s="269">
        <v>132</v>
      </c>
      <c r="BB80" s="269">
        <v>135</v>
      </c>
      <c r="BC80" s="269">
        <v>137</v>
      </c>
      <c r="BD80" s="269">
        <v>140</v>
      </c>
      <c r="BE80" s="269">
        <v>142</v>
      </c>
      <c r="BF80" s="269">
        <v>145</v>
      </c>
      <c r="BG80" s="269">
        <v>147</v>
      </c>
      <c r="BH80" s="269">
        <v>150</v>
      </c>
      <c r="BI80" s="269">
        <v>152</v>
      </c>
      <c r="BJ80" s="269">
        <v>155</v>
      </c>
      <c r="BK80" s="269">
        <v>156</v>
      </c>
      <c r="BL80" s="269">
        <v>157</v>
      </c>
      <c r="BM80" s="269">
        <v>159</v>
      </c>
      <c r="BN80" s="269">
        <v>162</v>
      </c>
      <c r="BO80" s="269">
        <v>165</v>
      </c>
      <c r="BP80" s="269">
        <v>167</v>
      </c>
      <c r="BQ80" s="269">
        <v>170</v>
      </c>
      <c r="BR80" s="269">
        <v>172</v>
      </c>
      <c r="BS80" s="269">
        <v>174</v>
      </c>
      <c r="BT80" s="269">
        <v>202</v>
      </c>
      <c r="BU80" s="269">
        <v>235</v>
      </c>
      <c r="BV80" s="269">
        <v>280</v>
      </c>
      <c r="BW80" s="269">
        <v>324</v>
      </c>
      <c r="BX80" s="269">
        <v>346</v>
      </c>
      <c r="BY80" s="269">
        <v>368</v>
      </c>
      <c r="BZ80" s="269">
        <v>411</v>
      </c>
      <c r="CA80" s="269">
        <v>446</v>
      </c>
      <c r="CB80" s="269">
        <v>550</v>
      </c>
      <c r="CC80" s="269">
        <v>654</v>
      </c>
      <c r="CD80" s="269">
        <v>756</v>
      </c>
      <c r="CE80" s="269">
        <v>858</v>
      </c>
      <c r="CF80" s="269">
        <v>958</v>
      </c>
      <c r="CG80" s="269">
        <v>1058</v>
      </c>
      <c r="CH80" s="269">
        <v>1156</v>
      </c>
      <c r="CI80" s="269">
        <v>1254</v>
      </c>
      <c r="CJ80" s="269">
        <v>1350</v>
      </c>
      <c r="CK80" s="269">
        <v>1445</v>
      </c>
      <c r="CL80" s="269">
        <v>1537</v>
      </c>
      <c r="CM80" s="269">
        <v>1629</v>
      </c>
      <c r="CN80" s="269">
        <v>1721</v>
      </c>
      <c r="CO80" s="269">
        <v>1813</v>
      </c>
      <c r="CP80" s="269">
        <v>1901</v>
      </c>
      <c r="CQ80" s="269">
        <v>1990</v>
      </c>
      <c r="CR80" s="269">
        <v>2096</v>
      </c>
      <c r="CS80" s="269">
        <v>2203</v>
      </c>
      <c r="CT80" s="269">
        <v>2309</v>
      </c>
      <c r="CU80" s="269">
        <v>2415</v>
      </c>
      <c r="CV80" s="269">
        <v>2513</v>
      </c>
      <c r="CW80" s="269">
        <v>2612</v>
      </c>
      <c r="CX80" s="269">
        <v>2711</v>
      </c>
      <c r="CY80" s="269">
        <v>2809</v>
      </c>
      <c r="CZ80" s="269">
        <v>2907</v>
      </c>
      <c r="DA80" s="269">
        <v>3006</v>
      </c>
      <c r="DB80" s="269">
        <v>3104</v>
      </c>
      <c r="DC80" s="269">
        <v>3203</v>
      </c>
      <c r="DD80" s="265">
        <v>3301</v>
      </c>
      <c r="DE80" s="265">
        <v>3400</v>
      </c>
      <c r="DF80" s="265">
        <v>3499</v>
      </c>
      <c r="DG80" s="265">
        <v>3596</v>
      </c>
      <c r="DH80" s="265">
        <v>3695</v>
      </c>
      <c r="DI80" s="265">
        <v>3794</v>
      </c>
      <c r="DJ80" s="265">
        <v>3892</v>
      </c>
      <c r="DK80" s="265">
        <v>3991</v>
      </c>
    </row>
    <row r="81" spans="1:115">
      <c r="A81" s="268">
        <v>78</v>
      </c>
      <c r="B81" s="268">
        <v>3</v>
      </c>
      <c r="C81" s="268">
        <v>5</v>
      </c>
      <c r="D81" s="268">
        <v>8</v>
      </c>
      <c r="E81" s="268">
        <v>10</v>
      </c>
      <c r="F81" s="269">
        <v>13</v>
      </c>
      <c r="G81" s="269">
        <v>15</v>
      </c>
      <c r="H81" s="269">
        <v>18</v>
      </c>
      <c r="I81" s="269">
        <v>20</v>
      </c>
      <c r="J81" s="269">
        <v>23</v>
      </c>
      <c r="K81" s="269">
        <v>26</v>
      </c>
      <c r="L81" s="269">
        <v>28</v>
      </c>
      <c r="M81" s="269">
        <v>31</v>
      </c>
      <c r="N81" s="269">
        <v>33</v>
      </c>
      <c r="O81" s="269">
        <v>36</v>
      </c>
      <c r="P81" s="269">
        <v>38</v>
      </c>
      <c r="Q81" s="269">
        <v>41</v>
      </c>
      <c r="R81" s="269">
        <v>43</v>
      </c>
      <c r="S81" s="269">
        <v>46</v>
      </c>
      <c r="T81" s="269">
        <v>49</v>
      </c>
      <c r="U81" s="269">
        <v>51</v>
      </c>
      <c r="V81" s="269">
        <v>54</v>
      </c>
      <c r="W81" s="269">
        <v>56</v>
      </c>
      <c r="X81" s="269">
        <v>59</v>
      </c>
      <c r="Y81" s="269">
        <v>61</v>
      </c>
      <c r="Z81" s="269">
        <v>64</v>
      </c>
      <c r="AA81" s="269">
        <v>66</v>
      </c>
      <c r="AB81" s="269">
        <v>69</v>
      </c>
      <c r="AC81" s="269">
        <v>72</v>
      </c>
      <c r="AD81" s="269">
        <v>74</v>
      </c>
      <c r="AE81" s="269">
        <v>77</v>
      </c>
      <c r="AF81" s="269">
        <v>79</v>
      </c>
      <c r="AG81" s="269">
        <v>82</v>
      </c>
      <c r="AH81" s="269">
        <v>84</v>
      </c>
      <c r="AI81" s="269">
        <v>87</v>
      </c>
      <c r="AJ81" s="269">
        <v>89</v>
      </c>
      <c r="AK81" s="269">
        <v>92</v>
      </c>
      <c r="AL81" s="269">
        <v>95</v>
      </c>
      <c r="AM81" s="269">
        <v>97</v>
      </c>
      <c r="AN81" s="269">
        <v>100</v>
      </c>
      <c r="AO81" s="269">
        <v>102</v>
      </c>
      <c r="AP81" s="269">
        <v>105</v>
      </c>
      <c r="AQ81" s="269">
        <v>107</v>
      </c>
      <c r="AR81" s="269">
        <v>110</v>
      </c>
      <c r="AS81" s="269">
        <v>112</v>
      </c>
      <c r="AT81" s="269">
        <v>115</v>
      </c>
      <c r="AU81" s="269">
        <v>118</v>
      </c>
      <c r="AV81" s="269">
        <v>120</v>
      </c>
      <c r="AW81" s="269">
        <v>123</v>
      </c>
      <c r="AX81" s="269">
        <v>125</v>
      </c>
      <c r="AY81" s="269">
        <v>128</v>
      </c>
      <c r="AZ81" s="269">
        <v>130</v>
      </c>
      <c r="BA81" s="269">
        <v>133</v>
      </c>
      <c r="BB81" s="269">
        <v>136</v>
      </c>
      <c r="BC81" s="269">
        <v>138</v>
      </c>
      <c r="BD81" s="269">
        <v>141</v>
      </c>
      <c r="BE81" s="269">
        <v>143</v>
      </c>
      <c r="BF81" s="269">
        <v>146</v>
      </c>
      <c r="BG81" s="269">
        <v>148</v>
      </c>
      <c r="BH81" s="269">
        <v>151</v>
      </c>
      <c r="BI81" s="269">
        <v>153</v>
      </c>
      <c r="BJ81" s="269">
        <v>156</v>
      </c>
      <c r="BK81" s="269">
        <v>157</v>
      </c>
      <c r="BL81" s="269">
        <v>158</v>
      </c>
      <c r="BM81" s="269">
        <v>161</v>
      </c>
      <c r="BN81" s="269">
        <v>164</v>
      </c>
      <c r="BO81" s="269">
        <v>166</v>
      </c>
      <c r="BP81" s="269">
        <v>168</v>
      </c>
      <c r="BQ81" s="269">
        <v>171</v>
      </c>
      <c r="BR81" s="269">
        <v>173</v>
      </c>
      <c r="BS81" s="269">
        <v>175</v>
      </c>
      <c r="BT81" s="269">
        <v>203</v>
      </c>
      <c r="BU81" s="269">
        <v>237</v>
      </c>
      <c r="BV81" s="269">
        <v>282</v>
      </c>
      <c r="BW81" s="269">
        <v>326</v>
      </c>
      <c r="BX81" s="269">
        <v>348</v>
      </c>
      <c r="BY81" s="269">
        <v>370</v>
      </c>
      <c r="BZ81" s="269">
        <v>414</v>
      </c>
      <c r="CA81" s="269">
        <v>449</v>
      </c>
      <c r="CB81" s="269">
        <v>554</v>
      </c>
      <c r="CC81" s="269">
        <v>659</v>
      </c>
      <c r="CD81" s="269">
        <v>762</v>
      </c>
      <c r="CE81" s="269">
        <v>864</v>
      </c>
      <c r="CF81" s="269">
        <v>965</v>
      </c>
      <c r="CG81" s="269">
        <v>1066</v>
      </c>
      <c r="CH81" s="269">
        <v>1164</v>
      </c>
      <c r="CI81" s="269">
        <v>1263</v>
      </c>
      <c r="CJ81" s="269">
        <v>1360</v>
      </c>
      <c r="CK81" s="269">
        <v>1455</v>
      </c>
      <c r="CL81" s="269">
        <v>1548</v>
      </c>
      <c r="CM81" s="269">
        <v>1641</v>
      </c>
      <c r="CN81" s="269">
        <v>1734</v>
      </c>
      <c r="CO81" s="269">
        <v>1826</v>
      </c>
      <c r="CP81" s="269">
        <v>1915</v>
      </c>
      <c r="CQ81" s="269">
        <v>2004</v>
      </c>
      <c r="CR81" s="269">
        <v>2111</v>
      </c>
      <c r="CS81" s="269">
        <v>2219</v>
      </c>
      <c r="CT81" s="269">
        <v>2325</v>
      </c>
      <c r="CU81" s="269">
        <v>2432</v>
      </c>
      <c r="CV81" s="269">
        <v>2531</v>
      </c>
      <c r="CW81" s="269">
        <v>2631</v>
      </c>
      <c r="CX81" s="269">
        <v>2730</v>
      </c>
      <c r="CY81" s="269">
        <v>2829</v>
      </c>
      <c r="CZ81" s="269">
        <v>2928</v>
      </c>
      <c r="DA81" s="269">
        <v>3028</v>
      </c>
      <c r="DB81" s="269">
        <v>3127</v>
      </c>
      <c r="DC81" s="269">
        <v>3226</v>
      </c>
      <c r="DD81" s="265">
        <v>3325</v>
      </c>
      <c r="DE81" s="265">
        <v>3425</v>
      </c>
      <c r="DF81" s="265">
        <v>3524</v>
      </c>
      <c r="DG81" s="265">
        <v>3622</v>
      </c>
      <c r="DH81" s="265">
        <v>3722</v>
      </c>
      <c r="DI81" s="265">
        <v>3821</v>
      </c>
      <c r="DJ81" s="265">
        <v>3920</v>
      </c>
      <c r="DK81" s="265">
        <v>4019</v>
      </c>
    </row>
    <row r="82" spans="1:115">
      <c r="A82" s="268">
        <v>79</v>
      </c>
      <c r="B82" s="268">
        <v>3</v>
      </c>
      <c r="C82" s="268">
        <v>5</v>
      </c>
      <c r="D82" s="268">
        <v>8</v>
      </c>
      <c r="E82" s="268">
        <v>10</v>
      </c>
      <c r="F82" s="269">
        <v>13</v>
      </c>
      <c r="G82" s="269">
        <v>16</v>
      </c>
      <c r="H82" s="269">
        <v>18</v>
      </c>
      <c r="I82" s="269">
        <v>21</v>
      </c>
      <c r="J82" s="269">
        <v>23</v>
      </c>
      <c r="K82" s="269">
        <v>26</v>
      </c>
      <c r="L82" s="269">
        <v>28</v>
      </c>
      <c r="M82" s="269">
        <v>31</v>
      </c>
      <c r="N82" s="269">
        <v>33</v>
      </c>
      <c r="O82" s="269">
        <v>36</v>
      </c>
      <c r="P82" s="269">
        <v>39</v>
      </c>
      <c r="Q82" s="269">
        <v>41</v>
      </c>
      <c r="R82" s="269">
        <v>44</v>
      </c>
      <c r="S82" s="269">
        <v>46</v>
      </c>
      <c r="T82" s="269">
        <v>49</v>
      </c>
      <c r="U82" s="269">
        <v>52</v>
      </c>
      <c r="V82" s="269">
        <v>54</v>
      </c>
      <c r="W82" s="269">
        <v>57</v>
      </c>
      <c r="X82" s="269">
        <v>59</v>
      </c>
      <c r="Y82" s="269">
        <v>62</v>
      </c>
      <c r="Z82" s="269">
        <v>65</v>
      </c>
      <c r="AA82" s="269">
        <v>67</v>
      </c>
      <c r="AB82" s="269">
        <v>70</v>
      </c>
      <c r="AC82" s="269">
        <v>72</v>
      </c>
      <c r="AD82" s="269">
        <v>75</v>
      </c>
      <c r="AE82" s="269">
        <v>78</v>
      </c>
      <c r="AF82" s="269">
        <v>80</v>
      </c>
      <c r="AG82" s="269">
        <v>82</v>
      </c>
      <c r="AH82" s="269">
        <v>85</v>
      </c>
      <c r="AI82" s="269">
        <v>88</v>
      </c>
      <c r="AJ82" s="269">
        <v>90</v>
      </c>
      <c r="AK82" s="269">
        <v>93</v>
      </c>
      <c r="AL82" s="269">
        <v>95</v>
      </c>
      <c r="AM82" s="269">
        <v>98</v>
      </c>
      <c r="AN82" s="269">
        <v>101</v>
      </c>
      <c r="AO82" s="269">
        <v>103</v>
      </c>
      <c r="AP82" s="269">
        <v>106</v>
      </c>
      <c r="AQ82" s="269">
        <v>108</v>
      </c>
      <c r="AR82" s="269">
        <v>111</v>
      </c>
      <c r="AS82" s="269">
        <v>113</v>
      </c>
      <c r="AT82" s="269">
        <v>116</v>
      </c>
      <c r="AU82" s="269">
        <v>118</v>
      </c>
      <c r="AV82" s="269">
        <v>121</v>
      </c>
      <c r="AW82" s="269">
        <v>124</v>
      </c>
      <c r="AX82" s="269">
        <v>126</v>
      </c>
      <c r="AY82" s="269">
        <v>129</v>
      </c>
      <c r="AZ82" s="269">
        <v>131</v>
      </c>
      <c r="BA82" s="269">
        <v>134</v>
      </c>
      <c r="BB82" s="269">
        <v>137</v>
      </c>
      <c r="BC82" s="269">
        <v>139</v>
      </c>
      <c r="BD82" s="269">
        <v>142</v>
      </c>
      <c r="BE82" s="269">
        <v>144</v>
      </c>
      <c r="BF82" s="269">
        <v>147</v>
      </c>
      <c r="BG82" s="269">
        <v>149</v>
      </c>
      <c r="BH82" s="269">
        <v>152</v>
      </c>
      <c r="BI82" s="269">
        <v>155</v>
      </c>
      <c r="BJ82" s="269">
        <v>157</v>
      </c>
      <c r="BK82" s="269">
        <v>158</v>
      </c>
      <c r="BL82" s="269">
        <v>159</v>
      </c>
      <c r="BM82" s="269">
        <v>162</v>
      </c>
      <c r="BN82" s="269">
        <v>165</v>
      </c>
      <c r="BO82" s="269">
        <v>167</v>
      </c>
      <c r="BP82" s="269">
        <v>169</v>
      </c>
      <c r="BQ82" s="269">
        <v>172</v>
      </c>
      <c r="BR82" s="269">
        <v>175</v>
      </c>
      <c r="BS82" s="269">
        <v>177</v>
      </c>
      <c r="BT82" s="269">
        <v>205</v>
      </c>
      <c r="BU82" s="269">
        <v>238</v>
      </c>
      <c r="BV82" s="269">
        <v>283</v>
      </c>
      <c r="BW82" s="269">
        <v>328</v>
      </c>
      <c r="BX82" s="269">
        <v>351</v>
      </c>
      <c r="BY82" s="269">
        <v>373</v>
      </c>
      <c r="BZ82" s="269">
        <v>417</v>
      </c>
      <c r="CA82" s="269">
        <v>453</v>
      </c>
      <c r="CB82" s="269">
        <v>558</v>
      </c>
      <c r="CC82" s="269">
        <v>664</v>
      </c>
      <c r="CD82" s="269">
        <v>767</v>
      </c>
      <c r="CE82" s="269">
        <v>870</v>
      </c>
      <c r="CF82" s="269">
        <v>972</v>
      </c>
      <c r="CG82" s="269">
        <v>1073</v>
      </c>
      <c r="CH82" s="269">
        <v>1173</v>
      </c>
      <c r="CI82" s="269">
        <v>1272</v>
      </c>
      <c r="CJ82" s="269">
        <v>1369</v>
      </c>
      <c r="CK82" s="269">
        <v>1466</v>
      </c>
      <c r="CL82" s="269">
        <v>1559</v>
      </c>
      <c r="CM82" s="269">
        <v>1653</v>
      </c>
      <c r="CN82" s="269">
        <v>1746</v>
      </c>
      <c r="CO82" s="269">
        <v>1839</v>
      </c>
      <c r="CP82" s="269">
        <v>1929</v>
      </c>
      <c r="CQ82" s="269">
        <v>2018</v>
      </c>
      <c r="CR82" s="269">
        <v>2126</v>
      </c>
      <c r="CS82" s="269">
        <v>2234</v>
      </c>
      <c r="CT82" s="269">
        <v>2342</v>
      </c>
      <c r="CU82" s="269">
        <v>2450</v>
      </c>
      <c r="CV82" s="269">
        <v>2550</v>
      </c>
      <c r="CW82" s="269">
        <v>2650</v>
      </c>
      <c r="CX82" s="269">
        <v>2750</v>
      </c>
      <c r="CY82" s="269">
        <v>2849</v>
      </c>
      <c r="CZ82" s="269">
        <v>2949</v>
      </c>
      <c r="DA82" s="269">
        <v>3049</v>
      </c>
      <c r="DB82" s="269">
        <v>3149</v>
      </c>
      <c r="DC82" s="269">
        <v>3249</v>
      </c>
      <c r="DD82" s="265">
        <v>3349</v>
      </c>
      <c r="DE82" s="265">
        <v>3449</v>
      </c>
      <c r="DF82" s="265">
        <v>3549</v>
      </c>
      <c r="DG82" s="265">
        <v>3648</v>
      </c>
      <c r="DH82" s="265">
        <v>3749</v>
      </c>
      <c r="DI82" s="265">
        <v>3849</v>
      </c>
      <c r="DJ82" s="265">
        <v>3948</v>
      </c>
      <c r="DK82" s="265">
        <v>4048</v>
      </c>
    </row>
    <row r="83" spans="1:115">
      <c r="A83" s="268">
        <v>80</v>
      </c>
      <c r="B83" s="268">
        <v>3</v>
      </c>
      <c r="C83" s="268">
        <v>5</v>
      </c>
      <c r="D83" s="268">
        <v>8</v>
      </c>
      <c r="E83" s="268">
        <v>10</v>
      </c>
      <c r="F83" s="269">
        <v>13</v>
      </c>
      <c r="G83" s="269">
        <v>16</v>
      </c>
      <c r="H83" s="269">
        <v>18</v>
      </c>
      <c r="I83" s="269">
        <v>21</v>
      </c>
      <c r="J83" s="269">
        <v>23</v>
      </c>
      <c r="K83" s="269">
        <v>26</v>
      </c>
      <c r="L83" s="269">
        <v>29</v>
      </c>
      <c r="M83" s="269">
        <v>31</v>
      </c>
      <c r="N83" s="269">
        <v>34</v>
      </c>
      <c r="O83" s="269">
        <v>36</v>
      </c>
      <c r="P83" s="269">
        <v>39</v>
      </c>
      <c r="Q83" s="269">
        <v>42</v>
      </c>
      <c r="R83" s="269">
        <v>44</v>
      </c>
      <c r="S83" s="269">
        <v>47</v>
      </c>
      <c r="T83" s="269">
        <v>49</v>
      </c>
      <c r="U83" s="269">
        <v>52</v>
      </c>
      <c r="V83" s="269">
        <v>54</v>
      </c>
      <c r="W83" s="269">
        <v>57</v>
      </c>
      <c r="X83" s="269">
        <v>60</v>
      </c>
      <c r="Y83" s="269">
        <v>62</v>
      </c>
      <c r="Z83" s="269">
        <v>65</v>
      </c>
      <c r="AA83" s="269">
        <v>67</v>
      </c>
      <c r="AB83" s="269">
        <v>70</v>
      </c>
      <c r="AC83" s="269">
        <v>73</v>
      </c>
      <c r="AD83" s="269">
        <v>75</v>
      </c>
      <c r="AE83" s="269">
        <v>78</v>
      </c>
      <c r="AF83" s="269">
        <v>80</v>
      </c>
      <c r="AG83" s="269">
        <v>83</v>
      </c>
      <c r="AH83" s="269">
        <v>86</v>
      </c>
      <c r="AI83" s="269">
        <v>88</v>
      </c>
      <c r="AJ83" s="269">
        <v>91</v>
      </c>
      <c r="AK83" s="269">
        <v>93</v>
      </c>
      <c r="AL83" s="269">
        <v>96</v>
      </c>
      <c r="AM83" s="269">
        <v>99</v>
      </c>
      <c r="AN83" s="269">
        <v>101</v>
      </c>
      <c r="AO83" s="269">
        <v>104</v>
      </c>
      <c r="AP83" s="269">
        <v>106</v>
      </c>
      <c r="AQ83" s="269">
        <v>109</v>
      </c>
      <c r="AR83" s="269">
        <v>112</v>
      </c>
      <c r="AS83" s="269">
        <v>114</v>
      </c>
      <c r="AT83" s="269">
        <v>117</v>
      </c>
      <c r="AU83" s="269">
        <v>119</v>
      </c>
      <c r="AV83" s="269">
        <v>122</v>
      </c>
      <c r="AW83" s="269">
        <v>125</v>
      </c>
      <c r="AX83" s="269">
        <v>127</v>
      </c>
      <c r="AY83" s="269">
        <v>130</v>
      </c>
      <c r="AZ83" s="269">
        <v>132</v>
      </c>
      <c r="BA83" s="269">
        <v>135</v>
      </c>
      <c r="BB83" s="269">
        <v>138</v>
      </c>
      <c r="BC83" s="269">
        <v>140</v>
      </c>
      <c r="BD83" s="269">
        <v>143</v>
      </c>
      <c r="BE83" s="269">
        <v>145</v>
      </c>
      <c r="BF83" s="269">
        <v>148</v>
      </c>
      <c r="BG83" s="269">
        <v>150</v>
      </c>
      <c r="BH83" s="269">
        <v>153</v>
      </c>
      <c r="BI83" s="269">
        <v>156</v>
      </c>
      <c r="BJ83" s="269">
        <v>158</v>
      </c>
      <c r="BK83" s="269">
        <v>159</v>
      </c>
      <c r="BL83" s="269">
        <v>160</v>
      </c>
      <c r="BM83" s="269">
        <v>163</v>
      </c>
      <c r="BN83" s="269">
        <v>166</v>
      </c>
      <c r="BO83" s="269">
        <v>169</v>
      </c>
      <c r="BP83" s="269">
        <v>171</v>
      </c>
      <c r="BQ83" s="269">
        <v>173</v>
      </c>
      <c r="BR83" s="269">
        <v>176</v>
      </c>
      <c r="BS83" s="269">
        <v>178</v>
      </c>
      <c r="BT83" s="269">
        <v>206</v>
      </c>
      <c r="BU83" s="269">
        <v>240</v>
      </c>
      <c r="BV83" s="269">
        <v>285</v>
      </c>
      <c r="BW83" s="269">
        <v>331</v>
      </c>
      <c r="BX83" s="269">
        <v>353</v>
      </c>
      <c r="BY83" s="269">
        <v>375</v>
      </c>
      <c r="BZ83" s="269">
        <v>420</v>
      </c>
      <c r="CA83" s="269">
        <v>456</v>
      </c>
      <c r="CB83" s="269">
        <v>562</v>
      </c>
      <c r="CC83" s="269">
        <v>668</v>
      </c>
      <c r="CD83" s="269">
        <v>772</v>
      </c>
      <c r="CE83" s="269">
        <v>876</v>
      </c>
      <c r="CF83" s="269">
        <v>979</v>
      </c>
      <c r="CG83" s="269">
        <v>1081</v>
      </c>
      <c r="CH83" s="269">
        <v>1181</v>
      </c>
      <c r="CI83" s="269">
        <v>1281</v>
      </c>
      <c r="CJ83" s="269">
        <v>1379</v>
      </c>
      <c r="CK83" s="269">
        <v>1476</v>
      </c>
      <c r="CL83" s="269">
        <v>1570</v>
      </c>
      <c r="CM83" s="269">
        <v>1665</v>
      </c>
      <c r="CN83" s="269">
        <v>1759</v>
      </c>
      <c r="CO83" s="269">
        <v>1852</v>
      </c>
      <c r="CP83" s="269">
        <v>1943</v>
      </c>
      <c r="CQ83" s="269">
        <v>2033</v>
      </c>
      <c r="CR83" s="269">
        <v>2141</v>
      </c>
      <c r="CS83" s="269">
        <v>2250</v>
      </c>
      <c r="CT83" s="269">
        <v>2359</v>
      </c>
      <c r="CU83" s="269">
        <v>2467</v>
      </c>
      <c r="CV83" s="269">
        <v>2568</v>
      </c>
      <c r="CW83" s="269">
        <v>2669</v>
      </c>
      <c r="CX83" s="269">
        <v>2769</v>
      </c>
      <c r="CY83" s="269">
        <v>2869</v>
      </c>
      <c r="CZ83" s="269">
        <v>2970</v>
      </c>
      <c r="DA83" s="269">
        <v>3071</v>
      </c>
      <c r="DB83" s="269">
        <v>3172</v>
      </c>
      <c r="DC83" s="269">
        <v>3272</v>
      </c>
      <c r="DD83" s="265">
        <v>3373</v>
      </c>
      <c r="DE83" s="265">
        <v>3474</v>
      </c>
      <c r="DF83" s="265">
        <v>3574</v>
      </c>
      <c r="DG83" s="265">
        <v>3674</v>
      </c>
      <c r="DH83" s="265">
        <v>3775</v>
      </c>
      <c r="DI83" s="265">
        <v>3876</v>
      </c>
      <c r="DJ83" s="265">
        <v>3976</v>
      </c>
      <c r="DK83" s="265">
        <v>4077</v>
      </c>
    </row>
    <row r="84" spans="1:115">
      <c r="A84" s="268">
        <v>81</v>
      </c>
      <c r="B84" s="268">
        <v>3</v>
      </c>
      <c r="C84" s="268">
        <v>5</v>
      </c>
      <c r="D84" s="268">
        <v>8</v>
      </c>
      <c r="E84" s="268">
        <v>10</v>
      </c>
      <c r="F84" s="269">
        <v>13</v>
      </c>
      <c r="G84" s="269">
        <v>16</v>
      </c>
      <c r="H84" s="269">
        <v>18</v>
      </c>
      <c r="I84" s="269">
        <v>21</v>
      </c>
      <c r="J84" s="269">
        <v>24</v>
      </c>
      <c r="K84" s="269">
        <v>26</v>
      </c>
      <c r="L84" s="269">
        <v>29</v>
      </c>
      <c r="M84" s="269">
        <v>31</v>
      </c>
      <c r="N84" s="269">
        <v>34</v>
      </c>
      <c r="O84" s="269">
        <v>37</v>
      </c>
      <c r="P84" s="269">
        <v>39</v>
      </c>
      <c r="Q84" s="269">
        <v>42</v>
      </c>
      <c r="R84" s="269">
        <v>44</v>
      </c>
      <c r="S84" s="269">
        <v>47</v>
      </c>
      <c r="T84" s="269">
        <v>50</v>
      </c>
      <c r="U84" s="269">
        <v>52</v>
      </c>
      <c r="V84" s="269">
        <v>55</v>
      </c>
      <c r="W84" s="269">
        <v>57</v>
      </c>
      <c r="X84" s="269">
        <v>60</v>
      </c>
      <c r="Y84" s="269">
        <v>63</v>
      </c>
      <c r="Z84" s="269">
        <v>66</v>
      </c>
      <c r="AA84" s="269">
        <v>68</v>
      </c>
      <c r="AB84" s="269">
        <v>71</v>
      </c>
      <c r="AC84" s="269">
        <v>73</v>
      </c>
      <c r="AD84" s="269">
        <v>76</v>
      </c>
      <c r="AE84" s="269">
        <v>79</v>
      </c>
      <c r="AF84" s="269">
        <v>81</v>
      </c>
      <c r="AG84" s="269">
        <v>84</v>
      </c>
      <c r="AH84" s="269">
        <v>86</v>
      </c>
      <c r="AI84" s="269">
        <v>89</v>
      </c>
      <c r="AJ84" s="269">
        <v>91</v>
      </c>
      <c r="AK84" s="269">
        <v>94</v>
      </c>
      <c r="AL84" s="269">
        <v>97</v>
      </c>
      <c r="AM84" s="269">
        <v>99</v>
      </c>
      <c r="AN84" s="269">
        <v>102</v>
      </c>
      <c r="AO84" s="269">
        <v>104</v>
      </c>
      <c r="AP84" s="269">
        <v>107</v>
      </c>
      <c r="AQ84" s="269">
        <v>110</v>
      </c>
      <c r="AR84" s="269">
        <v>113</v>
      </c>
      <c r="AS84" s="269">
        <v>115</v>
      </c>
      <c r="AT84" s="269">
        <v>118</v>
      </c>
      <c r="AU84" s="269">
        <v>120</v>
      </c>
      <c r="AV84" s="269">
        <v>123</v>
      </c>
      <c r="AW84" s="269">
        <v>126</v>
      </c>
      <c r="AX84" s="269">
        <v>128</v>
      </c>
      <c r="AY84" s="269">
        <v>131</v>
      </c>
      <c r="AZ84" s="269">
        <v>133</v>
      </c>
      <c r="BA84" s="269">
        <v>136</v>
      </c>
      <c r="BB84" s="269">
        <v>139</v>
      </c>
      <c r="BC84" s="269">
        <v>141</v>
      </c>
      <c r="BD84" s="269">
        <v>144</v>
      </c>
      <c r="BE84" s="269">
        <v>146</v>
      </c>
      <c r="BF84" s="269">
        <v>149</v>
      </c>
      <c r="BG84" s="269">
        <v>151</v>
      </c>
      <c r="BH84" s="269">
        <v>154</v>
      </c>
      <c r="BI84" s="269">
        <v>157</v>
      </c>
      <c r="BJ84" s="269">
        <v>160</v>
      </c>
      <c r="BK84" s="269">
        <v>161</v>
      </c>
      <c r="BL84" s="269">
        <v>162</v>
      </c>
      <c r="BM84" s="269">
        <v>164</v>
      </c>
      <c r="BN84" s="269">
        <v>167</v>
      </c>
      <c r="BO84" s="269">
        <v>170</v>
      </c>
      <c r="BP84" s="269">
        <v>172</v>
      </c>
      <c r="BQ84" s="269">
        <v>175</v>
      </c>
      <c r="BR84" s="269">
        <v>177</v>
      </c>
      <c r="BS84" s="269">
        <v>179</v>
      </c>
      <c r="BT84" s="269">
        <v>208</v>
      </c>
      <c r="BU84" s="269">
        <v>242</v>
      </c>
      <c r="BV84" s="269">
        <v>287</v>
      </c>
      <c r="BW84" s="269">
        <v>333</v>
      </c>
      <c r="BX84" s="269">
        <v>355</v>
      </c>
      <c r="BY84" s="269">
        <v>378</v>
      </c>
      <c r="BZ84" s="269">
        <v>423</v>
      </c>
      <c r="CA84" s="269">
        <v>459</v>
      </c>
      <c r="CB84" s="269">
        <v>566</v>
      </c>
      <c r="CC84" s="269">
        <v>673</v>
      </c>
      <c r="CD84" s="269">
        <v>778</v>
      </c>
      <c r="CE84" s="269">
        <v>882</v>
      </c>
      <c r="CF84" s="269">
        <v>986</v>
      </c>
      <c r="CG84" s="269">
        <v>1089</v>
      </c>
      <c r="CH84" s="269">
        <v>1189</v>
      </c>
      <c r="CI84" s="269">
        <v>1290</v>
      </c>
      <c r="CJ84" s="269">
        <v>1389</v>
      </c>
      <c r="CK84" s="269">
        <v>1486</v>
      </c>
      <c r="CL84" s="269">
        <v>1581</v>
      </c>
      <c r="CM84" s="269">
        <v>1676</v>
      </c>
      <c r="CN84" s="269">
        <v>1771</v>
      </c>
      <c r="CO84" s="269">
        <v>1865</v>
      </c>
      <c r="CP84" s="269">
        <v>1956</v>
      </c>
      <c r="CQ84" s="269">
        <v>2047</v>
      </c>
      <c r="CR84" s="269">
        <v>2156</v>
      </c>
      <c r="CS84" s="269">
        <v>2266</v>
      </c>
      <c r="CT84" s="269">
        <v>2375</v>
      </c>
      <c r="CU84" s="269">
        <v>2484</v>
      </c>
      <c r="CV84" s="269">
        <v>2586</v>
      </c>
      <c r="CW84" s="269">
        <v>2688</v>
      </c>
      <c r="CX84" s="269">
        <v>2789</v>
      </c>
      <c r="CY84" s="269">
        <v>2890</v>
      </c>
      <c r="CZ84" s="269">
        <v>2991</v>
      </c>
      <c r="DA84" s="269">
        <v>3093</v>
      </c>
      <c r="DB84" s="269">
        <v>3194</v>
      </c>
      <c r="DC84" s="269">
        <v>3295</v>
      </c>
      <c r="DD84" s="265">
        <v>3397</v>
      </c>
      <c r="DE84" s="265">
        <v>3498</v>
      </c>
      <c r="DF84" s="265">
        <v>3600</v>
      </c>
      <c r="DG84" s="265">
        <v>3700</v>
      </c>
      <c r="DH84" s="265">
        <v>3802</v>
      </c>
      <c r="DI84" s="265">
        <v>3903</v>
      </c>
      <c r="DJ84" s="265">
        <v>4004</v>
      </c>
      <c r="DK84" s="265">
        <v>4106</v>
      </c>
    </row>
    <row r="85" spans="1:115">
      <c r="A85" s="268">
        <v>82</v>
      </c>
      <c r="B85" s="268">
        <v>3</v>
      </c>
      <c r="C85" s="268">
        <v>5</v>
      </c>
      <c r="D85" s="268">
        <v>8</v>
      </c>
      <c r="E85" s="268">
        <v>10</v>
      </c>
      <c r="F85" s="269">
        <v>13</v>
      </c>
      <c r="G85" s="269">
        <v>16</v>
      </c>
      <c r="H85" s="269">
        <v>18</v>
      </c>
      <c r="I85" s="269">
        <v>21</v>
      </c>
      <c r="J85" s="269">
        <v>24</v>
      </c>
      <c r="K85" s="269">
        <v>26</v>
      </c>
      <c r="L85" s="269">
        <v>29</v>
      </c>
      <c r="M85" s="269">
        <v>31</v>
      </c>
      <c r="N85" s="269">
        <v>34</v>
      </c>
      <c r="O85" s="269">
        <v>37</v>
      </c>
      <c r="P85" s="269">
        <v>40</v>
      </c>
      <c r="Q85" s="269">
        <v>42</v>
      </c>
      <c r="R85" s="269">
        <v>45</v>
      </c>
      <c r="S85" s="269">
        <v>47</v>
      </c>
      <c r="T85" s="269">
        <v>50</v>
      </c>
      <c r="U85" s="269">
        <v>53</v>
      </c>
      <c r="V85" s="269">
        <v>55</v>
      </c>
      <c r="W85" s="269">
        <v>58</v>
      </c>
      <c r="X85" s="269">
        <v>61</v>
      </c>
      <c r="Y85" s="269">
        <v>63</v>
      </c>
      <c r="Z85" s="269">
        <v>66</v>
      </c>
      <c r="AA85" s="269">
        <v>68</v>
      </c>
      <c r="AB85" s="269">
        <v>71</v>
      </c>
      <c r="AC85" s="269">
        <v>74</v>
      </c>
      <c r="AD85" s="269">
        <v>76</v>
      </c>
      <c r="AE85" s="269">
        <v>79</v>
      </c>
      <c r="AF85" s="269">
        <v>81</v>
      </c>
      <c r="AG85" s="269">
        <v>84</v>
      </c>
      <c r="AH85" s="269">
        <v>87</v>
      </c>
      <c r="AI85" s="269">
        <v>90</v>
      </c>
      <c r="AJ85" s="269">
        <v>92</v>
      </c>
      <c r="AK85" s="269">
        <v>95</v>
      </c>
      <c r="AL85" s="269">
        <v>97</v>
      </c>
      <c r="AM85" s="269">
        <v>100</v>
      </c>
      <c r="AN85" s="269">
        <v>103</v>
      </c>
      <c r="AO85" s="269">
        <v>105</v>
      </c>
      <c r="AP85" s="269">
        <v>108</v>
      </c>
      <c r="AQ85" s="269">
        <v>111</v>
      </c>
      <c r="AR85" s="269">
        <v>113</v>
      </c>
      <c r="AS85" s="269">
        <v>116</v>
      </c>
      <c r="AT85" s="269">
        <v>118</v>
      </c>
      <c r="AU85" s="269">
        <v>121</v>
      </c>
      <c r="AV85" s="269">
        <v>124</v>
      </c>
      <c r="AW85" s="269">
        <v>127</v>
      </c>
      <c r="AX85" s="269">
        <v>129</v>
      </c>
      <c r="AY85" s="269">
        <v>132</v>
      </c>
      <c r="AZ85" s="269">
        <v>134</v>
      </c>
      <c r="BA85" s="269">
        <v>137</v>
      </c>
      <c r="BB85" s="269">
        <v>140</v>
      </c>
      <c r="BC85" s="269">
        <v>142</v>
      </c>
      <c r="BD85" s="269">
        <v>145</v>
      </c>
      <c r="BE85" s="269">
        <v>147</v>
      </c>
      <c r="BF85" s="269">
        <v>150</v>
      </c>
      <c r="BG85" s="269">
        <v>152</v>
      </c>
      <c r="BH85" s="269">
        <v>155</v>
      </c>
      <c r="BI85" s="269">
        <v>158</v>
      </c>
      <c r="BJ85" s="269">
        <v>161</v>
      </c>
      <c r="BK85" s="269">
        <v>162</v>
      </c>
      <c r="BL85" s="269">
        <v>163</v>
      </c>
      <c r="BM85" s="269">
        <v>165</v>
      </c>
      <c r="BN85" s="269">
        <v>168</v>
      </c>
      <c r="BO85" s="269">
        <v>171</v>
      </c>
      <c r="BP85" s="269">
        <v>173</v>
      </c>
      <c r="BQ85" s="269">
        <v>176</v>
      </c>
      <c r="BR85" s="269">
        <v>179</v>
      </c>
      <c r="BS85" s="269">
        <v>181</v>
      </c>
      <c r="BT85" s="269">
        <v>209</v>
      </c>
      <c r="BU85" s="269">
        <v>243</v>
      </c>
      <c r="BV85" s="269">
        <v>289</v>
      </c>
      <c r="BW85" s="269">
        <v>335</v>
      </c>
      <c r="BX85" s="269">
        <v>358</v>
      </c>
      <c r="BY85" s="269">
        <v>380</v>
      </c>
      <c r="BZ85" s="269">
        <v>426</v>
      </c>
      <c r="CA85" s="269">
        <v>462</v>
      </c>
      <c r="CB85" s="269">
        <v>570</v>
      </c>
      <c r="CC85" s="269">
        <v>678</v>
      </c>
      <c r="CD85" s="269">
        <v>783</v>
      </c>
      <c r="CE85" s="269">
        <v>888</v>
      </c>
      <c r="CF85" s="269">
        <v>992</v>
      </c>
      <c r="CG85" s="269">
        <v>1096</v>
      </c>
      <c r="CH85" s="269">
        <v>1198</v>
      </c>
      <c r="CI85" s="269">
        <v>1299</v>
      </c>
      <c r="CJ85" s="269">
        <v>1398</v>
      </c>
      <c r="CK85" s="269">
        <v>1497</v>
      </c>
      <c r="CL85" s="269">
        <v>1592</v>
      </c>
      <c r="CM85" s="269">
        <v>1688</v>
      </c>
      <c r="CN85" s="269">
        <v>1784</v>
      </c>
      <c r="CO85" s="269">
        <v>1878</v>
      </c>
      <c r="CP85" s="269">
        <v>1970</v>
      </c>
      <c r="CQ85" s="269">
        <v>2061</v>
      </c>
      <c r="CR85" s="269">
        <v>2171</v>
      </c>
      <c r="CS85" s="269">
        <v>2282</v>
      </c>
      <c r="CT85" s="269">
        <v>2392</v>
      </c>
      <c r="CU85" s="269">
        <v>2502</v>
      </c>
      <c r="CV85" s="269">
        <v>2604</v>
      </c>
      <c r="CW85" s="269">
        <v>2706</v>
      </c>
      <c r="CX85" s="269">
        <v>2808</v>
      </c>
      <c r="CY85" s="269">
        <v>2910</v>
      </c>
      <c r="CZ85" s="269">
        <v>3012</v>
      </c>
      <c r="DA85" s="269">
        <v>3114</v>
      </c>
      <c r="DB85" s="269">
        <v>3217</v>
      </c>
      <c r="DC85" s="269">
        <v>3318</v>
      </c>
      <c r="DD85" s="265">
        <v>3420</v>
      </c>
      <c r="DE85" s="265">
        <v>3523</v>
      </c>
      <c r="DF85" s="265">
        <v>3625</v>
      </c>
      <c r="DG85" s="265">
        <v>3726</v>
      </c>
      <c r="DH85" s="265">
        <v>3829</v>
      </c>
      <c r="DI85" s="265">
        <v>3931</v>
      </c>
      <c r="DJ85" s="265">
        <v>4032</v>
      </c>
      <c r="DK85" s="265">
        <v>4135</v>
      </c>
    </row>
    <row r="86" spans="1:115">
      <c r="A86" s="268">
        <v>83</v>
      </c>
      <c r="B86" s="268">
        <v>3</v>
      </c>
      <c r="C86" s="268">
        <v>6</v>
      </c>
      <c r="D86" s="268">
        <v>8</v>
      </c>
      <c r="E86" s="268">
        <v>11</v>
      </c>
      <c r="F86" s="269">
        <v>13</v>
      </c>
      <c r="G86" s="269">
        <v>16</v>
      </c>
      <c r="H86" s="269">
        <v>18</v>
      </c>
      <c r="I86" s="269">
        <v>21</v>
      </c>
      <c r="J86" s="269">
        <v>24</v>
      </c>
      <c r="K86" s="269">
        <v>27</v>
      </c>
      <c r="L86" s="269">
        <v>29</v>
      </c>
      <c r="M86" s="269">
        <v>32</v>
      </c>
      <c r="N86" s="269">
        <v>34</v>
      </c>
      <c r="O86" s="269">
        <v>37</v>
      </c>
      <c r="P86" s="269">
        <v>40</v>
      </c>
      <c r="Q86" s="269">
        <v>43</v>
      </c>
      <c r="R86" s="269">
        <v>45</v>
      </c>
      <c r="S86" s="269">
        <v>48</v>
      </c>
      <c r="T86" s="269">
        <v>50</v>
      </c>
      <c r="U86" s="269">
        <v>53</v>
      </c>
      <c r="V86" s="269">
        <v>55</v>
      </c>
      <c r="W86" s="269">
        <v>58</v>
      </c>
      <c r="X86" s="269">
        <v>61</v>
      </c>
      <c r="Y86" s="269">
        <v>64</v>
      </c>
      <c r="Z86" s="269">
        <v>67</v>
      </c>
      <c r="AA86" s="269">
        <v>69</v>
      </c>
      <c r="AB86" s="269">
        <v>72</v>
      </c>
      <c r="AC86" s="269">
        <v>74</v>
      </c>
      <c r="AD86" s="269">
        <v>77</v>
      </c>
      <c r="AE86" s="269">
        <v>80</v>
      </c>
      <c r="AF86" s="269">
        <v>82</v>
      </c>
      <c r="AG86" s="269">
        <v>85</v>
      </c>
      <c r="AH86" s="269">
        <v>88</v>
      </c>
      <c r="AI86" s="269">
        <v>90</v>
      </c>
      <c r="AJ86" s="269">
        <v>93</v>
      </c>
      <c r="AK86" s="269">
        <v>95</v>
      </c>
      <c r="AL86" s="269">
        <v>98</v>
      </c>
      <c r="AM86" s="269">
        <v>101</v>
      </c>
      <c r="AN86" s="269">
        <v>104</v>
      </c>
      <c r="AO86" s="269">
        <v>106</v>
      </c>
      <c r="AP86" s="269">
        <v>109</v>
      </c>
      <c r="AQ86" s="269">
        <v>111</v>
      </c>
      <c r="AR86" s="269">
        <v>114</v>
      </c>
      <c r="AS86" s="269">
        <v>116</v>
      </c>
      <c r="AT86" s="269">
        <v>119</v>
      </c>
      <c r="AU86" s="269">
        <v>122</v>
      </c>
      <c r="AV86" s="269">
        <v>125</v>
      </c>
      <c r="AW86" s="269">
        <v>127</v>
      </c>
      <c r="AX86" s="269">
        <v>130</v>
      </c>
      <c r="AY86" s="269">
        <v>132</v>
      </c>
      <c r="AZ86" s="269">
        <v>135</v>
      </c>
      <c r="BA86" s="269">
        <v>138</v>
      </c>
      <c r="BB86" s="269">
        <v>141</v>
      </c>
      <c r="BC86" s="269">
        <v>143</v>
      </c>
      <c r="BD86" s="269">
        <v>146</v>
      </c>
      <c r="BE86" s="269">
        <v>149</v>
      </c>
      <c r="BF86" s="269">
        <v>151</v>
      </c>
      <c r="BG86" s="269">
        <v>154</v>
      </c>
      <c r="BH86" s="269">
        <v>156</v>
      </c>
      <c r="BI86" s="269">
        <v>159</v>
      </c>
      <c r="BJ86" s="269">
        <v>162</v>
      </c>
      <c r="BK86" s="269">
        <v>163</v>
      </c>
      <c r="BL86" s="269">
        <v>164</v>
      </c>
      <c r="BM86" s="269">
        <v>167</v>
      </c>
      <c r="BN86" s="269">
        <v>170</v>
      </c>
      <c r="BO86" s="269">
        <v>172</v>
      </c>
      <c r="BP86" s="269">
        <v>174</v>
      </c>
      <c r="BQ86" s="269">
        <v>177</v>
      </c>
      <c r="BR86" s="269">
        <v>180</v>
      </c>
      <c r="BS86" s="269">
        <v>182</v>
      </c>
      <c r="BT86" s="269">
        <v>211</v>
      </c>
      <c r="BU86" s="269">
        <v>245</v>
      </c>
      <c r="BV86" s="269">
        <v>291</v>
      </c>
      <c r="BW86" s="269">
        <v>337</v>
      </c>
      <c r="BX86" s="269">
        <v>360</v>
      </c>
      <c r="BY86" s="269">
        <v>383</v>
      </c>
      <c r="BZ86" s="269">
        <v>429</v>
      </c>
      <c r="CA86" s="269">
        <v>465</v>
      </c>
      <c r="CB86" s="269">
        <v>574</v>
      </c>
      <c r="CC86" s="269">
        <v>682</v>
      </c>
      <c r="CD86" s="269">
        <v>788</v>
      </c>
      <c r="CE86" s="269">
        <v>895</v>
      </c>
      <c r="CF86" s="269">
        <v>999</v>
      </c>
      <c r="CG86" s="269">
        <v>1104</v>
      </c>
      <c r="CH86" s="269">
        <v>1206</v>
      </c>
      <c r="CI86" s="269">
        <v>1308</v>
      </c>
      <c r="CJ86" s="269">
        <v>1408</v>
      </c>
      <c r="CK86" s="269">
        <v>1507</v>
      </c>
      <c r="CL86" s="269">
        <v>1604</v>
      </c>
      <c r="CM86" s="269">
        <v>1700</v>
      </c>
      <c r="CN86" s="269">
        <v>1796</v>
      </c>
      <c r="CO86" s="269">
        <v>1891</v>
      </c>
      <c r="CP86" s="269">
        <v>1984</v>
      </c>
      <c r="CQ86" s="269">
        <v>2076</v>
      </c>
      <c r="CR86" s="269">
        <v>2186</v>
      </c>
      <c r="CS86" s="269">
        <v>2298</v>
      </c>
      <c r="CT86" s="269">
        <v>2409</v>
      </c>
      <c r="CU86" s="269">
        <v>2519</v>
      </c>
      <c r="CV86" s="269">
        <v>2622</v>
      </c>
      <c r="CW86" s="269">
        <v>2725</v>
      </c>
      <c r="CX86" s="269">
        <v>2828</v>
      </c>
      <c r="CY86" s="269">
        <v>2930</v>
      </c>
      <c r="CZ86" s="269">
        <v>3033</v>
      </c>
      <c r="DA86" s="269">
        <v>3136</v>
      </c>
      <c r="DB86" s="269">
        <v>3239</v>
      </c>
      <c r="DC86" s="269">
        <v>3341</v>
      </c>
      <c r="DD86" s="265">
        <v>3444</v>
      </c>
      <c r="DE86" s="265">
        <v>3547</v>
      </c>
      <c r="DF86" s="265">
        <v>3650</v>
      </c>
      <c r="DG86" s="265">
        <v>3752</v>
      </c>
      <c r="DH86" s="265">
        <v>3855</v>
      </c>
      <c r="DI86" s="265">
        <v>3958</v>
      </c>
      <c r="DJ86" s="265">
        <v>4061</v>
      </c>
      <c r="DK86" s="265">
        <v>4163</v>
      </c>
    </row>
    <row r="87" spans="1:115">
      <c r="A87" s="268">
        <v>84</v>
      </c>
      <c r="B87" s="268">
        <v>3</v>
      </c>
      <c r="C87" s="268">
        <v>6</v>
      </c>
      <c r="D87" s="268">
        <v>8</v>
      </c>
      <c r="E87" s="268">
        <v>11</v>
      </c>
      <c r="F87" s="269">
        <v>13</v>
      </c>
      <c r="G87" s="269">
        <v>16</v>
      </c>
      <c r="H87" s="269">
        <v>18</v>
      </c>
      <c r="I87" s="269">
        <v>21</v>
      </c>
      <c r="J87" s="269">
        <v>24</v>
      </c>
      <c r="K87" s="269">
        <v>27</v>
      </c>
      <c r="L87" s="269">
        <v>30</v>
      </c>
      <c r="M87" s="269">
        <v>32</v>
      </c>
      <c r="N87" s="269">
        <v>35</v>
      </c>
      <c r="O87" s="269">
        <v>37</v>
      </c>
      <c r="P87" s="269">
        <v>40</v>
      </c>
      <c r="Q87" s="269">
        <v>43</v>
      </c>
      <c r="R87" s="269">
        <v>45</v>
      </c>
      <c r="S87" s="269">
        <v>48</v>
      </c>
      <c r="T87" s="269">
        <v>51</v>
      </c>
      <c r="U87" s="269">
        <v>54</v>
      </c>
      <c r="V87" s="269">
        <v>56</v>
      </c>
      <c r="W87" s="269">
        <v>59</v>
      </c>
      <c r="X87" s="269">
        <v>61</v>
      </c>
      <c r="Y87" s="269">
        <v>64</v>
      </c>
      <c r="Z87" s="269">
        <v>67</v>
      </c>
      <c r="AA87" s="269">
        <v>69</v>
      </c>
      <c r="AB87" s="269">
        <v>72</v>
      </c>
      <c r="AC87" s="269">
        <v>75</v>
      </c>
      <c r="AD87" s="269">
        <v>78</v>
      </c>
      <c r="AE87" s="269">
        <v>81</v>
      </c>
      <c r="AF87" s="269">
        <v>83</v>
      </c>
      <c r="AG87" s="269">
        <v>85</v>
      </c>
      <c r="AH87" s="269">
        <v>88</v>
      </c>
      <c r="AI87" s="269">
        <v>91</v>
      </c>
      <c r="AJ87" s="269">
        <v>93</v>
      </c>
      <c r="AK87" s="269">
        <v>96</v>
      </c>
      <c r="AL87" s="269">
        <v>99</v>
      </c>
      <c r="AM87" s="269">
        <v>102</v>
      </c>
      <c r="AN87" s="269">
        <v>104</v>
      </c>
      <c r="AO87" s="269">
        <v>107</v>
      </c>
      <c r="AP87" s="269">
        <v>109</v>
      </c>
      <c r="AQ87" s="269">
        <v>112</v>
      </c>
      <c r="AR87" s="269">
        <v>115</v>
      </c>
      <c r="AS87" s="269">
        <v>117</v>
      </c>
      <c r="AT87" s="269">
        <v>120</v>
      </c>
      <c r="AU87" s="269">
        <v>123</v>
      </c>
      <c r="AV87" s="269">
        <v>126</v>
      </c>
      <c r="AW87" s="269">
        <v>128</v>
      </c>
      <c r="AX87" s="269">
        <v>131</v>
      </c>
      <c r="AY87" s="269">
        <v>133</v>
      </c>
      <c r="AZ87" s="269">
        <v>136</v>
      </c>
      <c r="BA87" s="269">
        <v>139</v>
      </c>
      <c r="BB87" s="269">
        <v>142</v>
      </c>
      <c r="BC87" s="269">
        <v>144</v>
      </c>
      <c r="BD87" s="269">
        <v>147</v>
      </c>
      <c r="BE87" s="269">
        <v>150</v>
      </c>
      <c r="BF87" s="269">
        <v>152</v>
      </c>
      <c r="BG87" s="269">
        <v>155</v>
      </c>
      <c r="BH87" s="269">
        <v>157</v>
      </c>
      <c r="BI87" s="269">
        <v>160</v>
      </c>
      <c r="BJ87" s="269">
        <v>163</v>
      </c>
      <c r="BK87" s="269">
        <v>164</v>
      </c>
      <c r="BL87" s="269">
        <v>165</v>
      </c>
      <c r="BM87" s="269">
        <v>168</v>
      </c>
      <c r="BN87" s="269">
        <v>171</v>
      </c>
      <c r="BO87" s="269">
        <v>174</v>
      </c>
      <c r="BP87" s="269">
        <v>176</v>
      </c>
      <c r="BQ87" s="269">
        <v>178</v>
      </c>
      <c r="BR87" s="269">
        <v>181</v>
      </c>
      <c r="BS87" s="269">
        <v>183</v>
      </c>
      <c r="BT87" s="269">
        <v>212</v>
      </c>
      <c r="BU87" s="269">
        <v>246</v>
      </c>
      <c r="BV87" s="269">
        <v>293</v>
      </c>
      <c r="BW87" s="269">
        <v>340</v>
      </c>
      <c r="BX87" s="269">
        <v>363</v>
      </c>
      <c r="BY87" s="269">
        <v>386</v>
      </c>
      <c r="BZ87" s="269">
        <v>432</v>
      </c>
      <c r="CA87" s="269">
        <v>468</v>
      </c>
      <c r="CB87" s="269">
        <v>578</v>
      </c>
      <c r="CC87" s="269">
        <v>687</v>
      </c>
      <c r="CD87" s="269">
        <v>794</v>
      </c>
      <c r="CE87" s="269">
        <v>901</v>
      </c>
      <c r="CF87" s="269">
        <v>1006</v>
      </c>
      <c r="CG87" s="269">
        <v>1111</v>
      </c>
      <c r="CH87" s="269">
        <v>1214</v>
      </c>
      <c r="CI87" s="269">
        <v>1317</v>
      </c>
      <c r="CJ87" s="269">
        <v>1418</v>
      </c>
      <c r="CK87" s="269">
        <v>1518</v>
      </c>
      <c r="CL87" s="269">
        <v>1615</v>
      </c>
      <c r="CM87" s="269">
        <v>1712</v>
      </c>
      <c r="CN87" s="269">
        <v>1808</v>
      </c>
      <c r="CO87" s="269">
        <v>1904</v>
      </c>
      <c r="CP87" s="269">
        <v>1998</v>
      </c>
      <c r="CQ87" s="269">
        <v>2090</v>
      </c>
      <c r="CR87" s="269">
        <v>2201</v>
      </c>
      <c r="CS87" s="269">
        <v>2314</v>
      </c>
      <c r="CT87" s="269">
        <v>2425</v>
      </c>
      <c r="CU87" s="269">
        <v>2537</v>
      </c>
      <c r="CV87" s="269">
        <v>2640</v>
      </c>
      <c r="CW87" s="269">
        <v>2744</v>
      </c>
      <c r="CX87" s="269">
        <v>2848</v>
      </c>
      <c r="CY87" s="269">
        <v>2950</v>
      </c>
      <c r="CZ87" s="269">
        <v>3054</v>
      </c>
      <c r="DA87" s="269">
        <v>3158</v>
      </c>
      <c r="DB87" s="269">
        <v>3261</v>
      </c>
      <c r="DC87" s="269">
        <v>3364</v>
      </c>
      <c r="DD87" s="265">
        <v>3468</v>
      </c>
      <c r="DE87" s="265">
        <v>3572</v>
      </c>
      <c r="DF87" s="265">
        <v>3675</v>
      </c>
      <c r="DG87" s="265">
        <v>3778</v>
      </c>
      <c r="DH87" s="265">
        <v>3882</v>
      </c>
      <c r="DI87" s="265">
        <v>3986</v>
      </c>
      <c r="DJ87" s="265">
        <v>4089</v>
      </c>
      <c r="DK87" s="265">
        <v>4192</v>
      </c>
    </row>
    <row r="88" spans="1:115">
      <c r="A88" s="268">
        <v>85</v>
      </c>
      <c r="B88" s="268">
        <v>3</v>
      </c>
      <c r="C88" s="268">
        <v>6</v>
      </c>
      <c r="D88" s="268">
        <v>8</v>
      </c>
      <c r="E88" s="268">
        <v>11</v>
      </c>
      <c r="F88" s="269">
        <v>14</v>
      </c>
      <c r="G88" s="269">
        <v>16</v>
      </c>
      <c r="H88" s="269">
        <v>19</v>
      </c>
      <c r="I88" s="269">
        <v>21</v>
      </c>
      <c r="J88" s="269">
        <v>24</v>
      </c>
      <c r="K88" s="269">
        <v>27</v>
      </c>
      <c r="L88" s="269">
        <v>30</v>
      </c>
      <c r="M88" s="269">
        <v>32</v>
      </c>
      <c r="N88" s="269">
        <v>35</v>
      </c>
      <c r="O88" s="269">
        <v>38</v>
      </c>
      <c r="P88" s="269">
        <v>41</v>
      </c>
      <c r="Q88" s="269">
        <v>43</v>
      </c>
      <c r="R88" s="269">
        <v>46</v>
      </c>
      <c r="S88" s="269">
        <v>48</v>
      </c>
      <c r="T88" s="269">
        <v>51</v>
      </c>
      <c r="U88" s="269">
        <v>54</v>
      </c>
      <c r="V88" s="269">
        <v>56</v>
      </c>
      <c r="W88" s="269">
        <v>59</v>
      </c>
      <c r="X88" s="269">
        <v>62</v>
      </c>
      <c r="Y88" s="269">
        <v>65</v>
      </c>
      <c r="Z88" s="269">
        <v>68</v>
      </c>
      <c r="AA88" s="269">
        <v>70</v>
      </c>
      <c r="AB88" s="269">
        <v>73</v>
      </c>
      <c r="AC88" s="269">
        <v>75</v>
      </c>
      <c r="AD88" s="269">
        <v>78</v>
      </c>
      <c r="AE88" s="269">
        <v>81</v>
      </c>
      <c r="AF88" s="269">
        <v>83</v>
      </c>
      <c r="AG88" s="269">
        <v>86</v>
      </c>
      <c r="AH88" s="269">
        <v>89</v>
      </c>
      <c r="AI88" s="269">
        <v>92</v>
      </c>
      <c r="AJ88" s="269">
        <v>94</v>
      </c>
      <c r="AK88" s="269">
        <v>97</v>
      </c>
      <c r="AL88" s="269">
        <v>100</v>
      </c>
      <c r="AM88" s="269">
        <v>102</v>
      </c>
      <c r="AN88" s="269">
        <v>105</v>
      </c>
      <c r="AO88" s="269">
        <v>107</v>
      </c>
      <c r="AP88" s="269">
        <v>110</v>
      </c>
      <c r="AQ88" s="269">
        <v>113</v>
      </c>
      <c r="AR88" s="269">
        <v>116</v>
      </c>
      <c r="AS88" s="269">
        <v>118</v>
      </c>
      <c r="AT88" s="269">
        <v>121</v>
      </c>
      <c r="AU88" s="269">
        <v>124</v>
      </c>
      <c r="AV88" s="269">
        <v>127</v>
      </c>
      <c r="AW88" s="269">
        <v>129</v>
      </c>
      <c r="AX88" s="269">
        <v>132</v>
      </c>
      <c r="AY88" s="269">
        <v>134</v>
      </c>
      <c r="AZ88" s="269">
        <v>137</v>
      </c>
      <c r="BA88" s="269">
        <v>140</v>
      </c>
      <c r="BB88" s="269">
        <v>143</v>
      </c>
      <c r="BC88" s="269">
        <v>145</v>
      </c>
      <c r="BD88" s="269">
        <v>148</v>
      </c>
      <c r="BE88" s="269">
        <v>151</v>
      </c>
      <c r="BF88" s="269">
        <v>154</v>
      </c>
      <c r="BG88" s="269">
        <v>156</v>
      </c>
      <c r="BH88" s="269">
        <v>159</v>
      </c>
      <c r="BI88" s="269">
        <v>161</v>
      </c>
      <c r="BJ88" s="269">
        <v>164</v>
      </c>
      <c r="BK88" s="269">
        <v>165</v>
      </c>
      <c r="BL88" s="269">
        <v>166</v>
      </c>
      <c r="BM88" s="269">
        <v>169</v>
      </c>
      <c r="BN88" s="269">
        <v>172</v>
      </c>
      <c r="BO88" s="269">
        <v>175</v>
      </c>
      <c r="BP88" s="269">
        <v>177</v>
      </c>
      <c r="BQ88" s="269">
        <v>180</v>
      </c>
      <c r="BR88" s="269">
        <v>183</v>
      </c>
      <c r="BS88" s="269">
        <v>185</v>
      </c>
      <c r="BT88" s="269">
        <v>214</v>
      </c>
      <c r="BU88" s="269">
        <v>248</v>
      </c>
      <c r="BV88" s="269">
        <v>295</v>
      </c>
      <c r="BW88" s="269">
        <v>342</v>
      </c>
      <c r="BX88" s="269">
        <v>365</v>
      </c>
      <c r="BY88" s="269">
        <v>388</v>
      </c>
      <c r="BZ88" s="269">
        <v>435</v>
      </c>
      <c r="CA88" s="269">
        <v>471</v>
      </c>
      <c r="CB88" s="269">
        <v>582</v>
      </c>
      <c r="CC88" s="269">
        <v>692</v>
      </c>
      <c r="CD88" s="269">
        <v>799</v>
      </c>
      <c r="CE88" s="269">
        <v>907</v>
      </c>
      <c r="CF88" s="269">
        <v>1013</v>
      </c>
      <c r="CG88" s="269">
        <v>1119</v>
      </c>
      <c r="CH88" s="269">
        <v>1223</v>
      </c>
      <c r="CI88" s="269">
        <v>1326</v>
      </c>
      <c r="CJ88" s="269">
        <v>1428</v>
      </c>
      <c r="CK88" s="269">
        <v>1528</v>
      </c>
      <c r="CL88" s="269">
        <v>1626</v>
      </c>
      <c r="CM88" s="269">
        <v>1723</v>
      </c>
      <c r="CN88" s="269">
        <v>1821</v>
      </c>
      <c r="CO88" s="269">
        <v>1918</v>
      </c>
      <c r="CP88" s="269">
        <v>2011</v>
      </c>
      <c r="CQ88" s="269">
        <v>2104</v>
      </c>
      <c r="CR88" s="269">
        <v>2217</v>
      </c>
      <c r="CS88" s="269">
        <v>2330</v>
      </c>
      <c r="CT88" s="269">
        <v>2442</v>
      </c>
      <c r="CU88" s="269">
        <v>2554</v>
      </c>
      <c r="CV88" s="269">
        <v>2658</v>
      </c>
      <c r="CW88" s="269">
        <v>2763</v>
      </c>
      <c r="CX88" s="269">
        <v>2867</v>
      </c>
      <c r="CY88" s="269">
        <v>2971</v>
      </c>
      <c r="CZ88" s="269">
        <v>3075</v>
      </c>
      <c r="DA88" s="269">
        <v>3180</v>
      </c>
      <c r="DB88" s="269">
        <v>3284</v>
      </c>
      <c r="DC88" s="269">
        <v>3388</v>
      </c>
      <c r="DD88" s="265">
        <v>3492</v>
      </c>
      <c r="DE88" s="265">
        <v>3596</v>
      </c>
      <c r="DF88" s="265">
        <v>3701</v>
      </c>
      <c r="DG88" s="265">
        <v>3804</v>
      </c>
      <c r="DH88" s="265">
        <v>3909</v>
      </c>
      <c r="DI88" s="265">
        <v>4013</v>
      </c>
      <c r="DJ88" s="265">
        <v>4117</v>
      </c>
      <c r="DK88" s="265">
        <v>4221</v>
      </c>
    </row>
    <row r="89" spans="1:115">
      <c r="A89" s="268">
        <v>86</v>
      </c>
      <c r="B89" s="268">
        <v>3</v>
      </c>
      <c r="C89" s="268">
        <v>6</v>
      </c>
      <c r="D89" s="268">
        <v>8</v>
      </c>
      <c r="E89" s="268">
        <v>11</v>
      </c>
      <c r="F89" s="269">
        <v>14</v>
      </c>
      <c r="G89" s="269">
        <v>16</v>
      </c>
      <c r="H89" s="269">
        <v>19</v>
      </c>
      <c r="I89" s="269">
        <v>21</v>
      </c>
      <c r="J89" s="269">
        <v>24</v>
      </c>
      <c r="K89" s="269">
        <v>27</v>
      </c>
      <c r="L89" s="269">
        <v>30</v>
      </c>
      <c r="M89" s="269">
        <v>32</v>
      </c>
      <c r="N89" s="269">
        <v>35</v>
      </c>
      <c r="O89" s="269">
        <v>38</v>
      </c>
      <c r="P89" s="269">
        <v>41</v>
      </c>
      <c r="Q89" s="269">
        <v>44</v>
      </c>
      <c r="R89" s="269">
        <v>46</v>
      </c>
      <c r="S89" s="269">
        <v>49</v>
      </c>
      <c r="T89" s="269">
        <v>52</v>
      </c>
      <c r="U89" s="269">
        <v>54</v>
      </c>
      <c r="V89" s="269">
        <v>57</v>
      </c>
      <c r="W89" s="269">
        <v>59</v>
      </c>
      <c r="X89" s="269">
        <v>62</v>
      </c>
      <c r="Y89" s="269">
        <v>65</v>
      </c>
      <c r="Z89" s="269">
        <v>68</v>
      </c>
      <c r="AA89" s="269">
        <v>70</v>
      </c>
      <c r="AB89" s="269">
        <v>73</v>
      </c>
      <c r="AC89" s="269">
        <v>76</v>
      </c>
      <c r="AD89" s="269">
        <v>79</v>
      </c>
      <c r="AE89" s="269">
        <v>82</v>
      </c>
      <c r="AF89" s="269">
        <v>84</v>
      </c>
      <c r="AG89" s="269">
        <v>87</v>
      </c>
      <c r="AH89" s="269">
        <v>89</v>
      </c>
      <c r="AI89" s="269">
        <v>92</v>
      </c>
      <c r="AJ89" s="269">
        <v>94</v>
      </c>
      <c r="AK89" s="269">
        <v>97</v>
      </c>
      <c r="AL89" s="269">
        <v>100</v>
      </c>
      <c r="AM89" s="269">
        <v>103</v>
      </c>
      <c r="AN89" s="269">
        <v>106</v>
      </c>
      <c r="AO89" s="269">
        <v>108</v>
      </c>
      <c r="AP89" s="269">
        <v>111</v>
      </c>
      <c r="AQ89" s="269">
        <v>114</v>
      </c>
      <c r="AR89" s="269">
        <v>117</v>
      </c>
      <c r="AS89" s="269">
        <v>119</v>
      </c>
      <c r="AT89" s="269">
        <v>122</v>
      </c>
      <c r="AU89" s="269">
        <v>125</v>
      </c>
      <c r="AV89" s="269">
        <v>127</v>
      </c>
      <c r="AW89" s="269">
        <v>130</v>
      </c>
      <c r="AX89" s="269">
        <v>132</v>
      </c>
      <c r="AY89" s="269">
        <v>135</v>
      </c>
      <c r="AZ89" s="269">
        <v>138</v>
      </c>
      <c r="BA89" s="269">
        <v>141</v>
      </c>
      <c r="BB89" s="269">
        <v>144</v>
      </c>
      <c r="BC89" s="269">
        <v>146</v>
      </c>
      <c r="BD89" s="269">
        <v>149</v>
      </c>
      <c r="BE89" s="269">
        <v>152</v>
      </c>
      <c r="BF89" s="269">
        <v>155</v>
      </c>
      <c r="BG89" s="269">
        <v>157</v>
      </c>
      <c r="BH89" s="269">
        <v>160</v>
      </c>
      <c r="BI89" s="269">
        <v>162</v>
      </c>
      <c r="BJ89" s="269">
        <v>165</v>
      </c>
      <c r="BK89" s="269">
        <v>166</v>
      </c>
      <c r="BL89" s="269">
        <v>167</v>
      </c>
      <c r="BM89" s="269">
        <v>170</v>
      </c>
      <c r="BN89" s="269">
        <v>173</v>
      </c>
      <c r="BO89" s="269">
        <v>176</v>
      </c>
      <c r="BP89" s="269">
        <v>178</v>
      </c>
      <c r="BQ89" s="269">
        <v>181</v>
      </c>
      <c r="BR89" s="269">
        <v>184</v>
      </c>
      <c r="BS89" s="269">
        <v>186</v>
      </c>
      <c r="BT89" s="269">
        <v>215</v>
      </c>
      <c r="BU89" s="269">
        <v>250</v>
      </c>
      <c r="BV89" s="269">
        <v>297</v>
      </c>
      <c r="BW89" s="269">
        <v>344</v>
      </c>
      <c r="BX89" s="269">
        <v>367</v>
      </c>
      <c r="BY89" s="269">
        <v>391</v>
      </c>
      <c r="BZ89" s="269">
        <v>437</v>
      </c>
      <c r="CA89" s="269">
        <v>474</v>
      </c>
      <c r="CB89" s="269">
        <v>585</v>
      </c>
      <c r="CC89" s="269">
        <v>696</v>
      </c>
      <c r="CD89" s="269">
        <v>805</v>
      </c>
      <c r="CE89" s="269">
        <v>913</v>
      </c>
      <c r="CF89" s="269">
        <v>1020</v>
      </c>
      <c r="CG89" s="269">
        <v>1127</v>
      </c>
      <c r="CH89" s="269">
        <v>1231</v>
      </c>
      <c r="CI89" s="269">
        <v>1335</v>
      </c>
      <c r="CJ89" s="269">
        <v>1437</v>
      </c>
      <c r="CK89" s="269">
        <v>1538</v>
      </c>
      <c r="CL89" s="269">
        <v>1637</v>
      </c>
      <c r="CM89" s="269">
        <v>1735</v>
      </c>
      <c r="CN89" s="269">
        <v>1833</v>
      </c>
      <c r="CO89" s="269">
        <v>1931</v>
      </c>
      <c r="CP89" s="269">
        <v>2025</v>
      </c>
      <c r="CQ89" s="269">
        <v>2119</v>
      </c>
      <c r="CR89" s="269">
        <v>2232</v>
      </c>
      <c r="CS89" s="269">
        <v>2346</v>
      </c>
      <c r="CT89" s="269">
        <v>2458</v>
      </c>
      <c r="CU89" s="269">
        <v>2571</v>
      </c>
      <c r="CV89" s="269">
        <v>2676</v>
      </c>
      <c r="CW89" s="269">
        <v>2782</v>
      </c>
      <c r="CX89" s="269">
        <v>2887</v>
      </c>
      <c r="CY89" s="269">
        <v>2991</v>
      </c>
      <c r="CZ89" s="269">
        <v>3096</v>
      </c>
      <c r="DA89" s="269">
        <v>3201</v>
      </c>
      <c r="DB89" s="269">
        <v>3306</v>
      </c>
      <c r="DC89" s="269">
        <v>3411</v>
      </c>
      <c r="DD89" s="265">
        <v>3516</v>
      </c>
      <c r="DE89" s="265">
        <v>3621</v>
      </c>
      <c r="DF89" s="265">
        <v>3726</v>
      </c>
      <c r="DG89" s="265">
        <v>3830</v>
      </c>
      <c r="DH89" s="265">
        <v>3935</v>
      </c>
      <c r="DI89" s="265">
        <v>4040</v>
      </c>
      <c r="DJ89" s="265">
        <v>4145</v>
      </c>
      <c r="DK89" s="265">
        <v>4250</v>
      </c>
    </row>
    <row r="90" spans="1:115">
      <c r="A90" s="268">
        <v>87</v>
      </c>
      <c r="B90" s="268">
        <v>3</v>
      </c>
      <c r="C90" s="268">
        <v>6</v>
      </c>
      <c r="D90" s="268">
        <v>8</v>
      </c>
      <c r="E90" s="268">
        <v>11</v>
      </c>
      <c r="F90" s="269">
        <v>14</v>
      </c>
      <c r="G90" s="269">
        <v>17</v>
      </c>
      <c r="H90" s="269">
        <v>19</v>
      </c>
      <c r="I90" s="269">
        <v>22</v>
      </c>
      <c r="J90" s="269">
        <v>25</v>
      </c>
      <c r="K90" s="269">
        <v>27</v>
      </c>
      <c r="L90" s="269">
        <v>30</v>
      </c>
      <c r="M90" s="269">
        <v>32</v>
      </c>
      <c r="N90" s="269">
        <v>35</v>
      </c>
      <c r="O90" s="269">
        <v>38</v>
      </c>
      <c r="P90" s="269">
        <v>41</v>
      </c>
      <c r="Q90" s="269">
        <v>44</v>
      </c>
      <c r="R90" s="269">
        <v>46</v>
      </c>
      <c r="S90" s="269">
        <v>49</v>
      </c>
      <c r="T90" s="269">
        <v>52</v>
      </c>
      <c r="U90" s="269">
        <v>55</v>
      </c>
      <c r="V90" s="269">
        <v>57</v>
      </c>
      <c r="W90" s="269">
        <v>60</v>
      </c>
      <c r="X90" s="269">
        <v>63</v>
      </c>
      <c r="Y90" s="269">
        <v>66</v>
      </c>
      <c r="Z90" s="269">
        <v>69</v>
      </c>
      <c r="AA90" s="269">
        <v>71</v>
      </c>
      <c r="AB90" s="269">
        <v>74</v>
      </c>
      <c r="AC90" s="269">
        <v>76</v>
      </c>
      <c r="AD90" s="269">
        <v>79</v>
      </c>
      <c r="AE90" s="269">
        <v>82</v>
      </c>
      <c r="AF90" s="269">
        <v>84</v>
      </c>
      <c r="AG90" s="269">
        <v>87</v>
      </c>
      <c r="AH90" s="269">
        <v>90</v>
      </c>
      <c r="AI90" s="269">
        <v>93</v>
      </c>
      <c r="AJ90" s="269">
        <v>95</v>
      </c>
      <c r="AK90" s="269">
        <v>98</v>
      </c>
      <c r="AL90" s="269">
        <v>101</v>
      </c>
      <c r="AM90" s="269">
        <v>104</v>
      </c>
      <c r="AN90" s="269">
        <v>107</v>
      </c>
      <c r="AO90" s="269">
        <v>109</v>
      </c>
      <c r="AP90" s="269">
        <v>112</v>
      </c>
      <c r="AQ90" s="269">
        <v>115</v>
      </c>
      <c r="AR90" s="269">
        <v>118</v>
      </c>
      <c r="AS90" s="269">
        <v>120</v>
      </c>
      <c r="AT90" s="269">
        <v>123</v>
      </c>
      <c r="AU90" s="269">
        <v>125</v>
      </c>
      <c r="AV90" s="269">
        <v>128</v>
      </c>
      <c r="AW90" s="269">
        <v>131</v>
      </c>
      <c r="AX90" s="269">
        <v>133</v>
      </c>
      <c r="AY90" s="269">
        <v>136</v>
      </c>
      <c r="AZ90" s="269">
        <v>139</v>
      </c>
      <c r="BA90" s="269">
        <v>142</v>
      </c>
      <c r="BB90" s="269">
        <v>145</v>
      </c>
      <c r="BC90" s="269">
        <v>147</v>
      </c>
      <c r="BD90" s="269">
        <v>150</v>
      </c>
      <c r="BE90" s="269">
        <v>153</v>
      </c>
      <c r="BF90" s="269">
        <v>156</v>
      </c>
      <c r="BG90" s="269">
        <v>158</v>
      </c>
      <c r="BH90" s="269">
        <v>161</v>
      </c>
      <c r="BI90" s="269">
        <v>164</v>
      </c>
      <c r="BJ90" s="269">
        <v>167</v>
      </c>
      <c r="BK90" s="269">
        <v>168</v>
      </c>
      <c r="BL90" s="269">
        <v>169</v>
      </c>
      <c r="BM90" s="269">
        <v>171</v>
      </c>
      <c r="BN90" s="269">
        <v>174</v>
      </c>
      <c r="BO90" s="269">
        <v>177</v>
      </c>
      <c r="BP90" s="269">
        <v>179</v>
      </c>
      <c r="BQ90" s="269">
        <v>182</v>
      </c>
      <c r="BR90" s="269">
        <v>185</v>
      </c>
      <c r="BS90" s="269">
        <v>187</v>
      </c>
      <c r="BT90" s="269">
        <v>217</v>
      </c>
      <c r="BU90" s="269">
        <v>251</v>
      </c>
      <c r="BV90" s="269">
        <v>298</v>
      </c>
      <c r="BW90" s="269">
        <v>346</v>
      </c>
      <c r="BX90" s="269">
        <v>370</v>
      </c>
      <c r="BY90" s="269">
        <v>393</v>
      </c>
      <c r="BZ90" s="269">
        <v>440</v>
      </c>
      <c r="CA90" s="269">
        <v>478</v>
      </c>
      <c r="CB90" s="269">
        <v>589</v>
      </c>
      <c r="CC90" s="269">
        <v>701</v>
      </c>
      <c r="CD90" s="269">
        <v>810</v>
      </c>
      <c r="CE90" s="269">
        <v>919</v>
      </c>
      <c r="CF90" s="269">
        <v>1027</v>
      </c>
      <c r="CG90" s="269">
        <v>1134</v>
      </c>
      <c r="CH90" s="269">
        <v>1239</v>
      </c>
      <c r="CI90" s="269">
        <v>1344</v>
      </c>
      <c r="CJ90" s="269">
        <v>1447</v>
      </c>
      <c r="CK90" s="269">
        <v>1549</v>
      </c>
      <c r="CL90" s="269">
        <v>1648</v>
      </c>
      <c r="CM90" s="269">
        <v>1747</v>
      </c>
      <c r="CN90" s="269">
        <v>1846</v>
      </c>
      <c r="CO90" s="269">
        <v>1944</v>
      </c>
      <c r="CP90" s="269">
        <v>2039</v>
      </c>
      <c r="CQ90" s="269">
        <v>2133</v>
      </c>
      <c r="CR90" s="269">
        <v>2247</v>
      </c>
      <c r="CS90" s="269">
        <v>2361</v>
      </c>
      <c r="CT90" s="269">
        <v>2475</v>
      </c>
      <c r="CU90" s="269">
        <v>2589</v>
      </c>
      <c r="CV90" s="269">
        <v>2695</v>
      </c>
      <c r="CW90" s="269">
        <v>2801</v>
      </c>
      <c r="CX90" s="269">
        <v>2906</v>
      </c>
      <c r="CY90" s="269">
        <v>3011</v>
      </c>
      <c r="CZ90" s="269">
        <v>3117</v>
      </c>
      <c r="DA90" s="269">
        <v>3223</v>
      </c>
      <c r="DB90" s="269">
        <v>3329</v>
      </c>
      <c r="DC90" s="269">
        <v>3434</v>
      </c>
      <c r="DD90" s="265">
        <v>3540</v>
      </c>
      <c r="DE90" s="265">
        <v>3645</v>
      </c>
      <c r="DF90" s="265">
        <v>3751</v>
      </c>
      <c r="DG90" s="265">
        <v>3856</v>
      </c>
      <c r="DH90" s="265">
        <v>3962</v>
      </c>
      <c r="DI90" s="265">
        <v>4068</v>
      </c>
      <c r="DJ90" s="265">
        <v>4173</v>
      </c>
      <c r="DK90" s="265">
        <v>4279</v>
      </c>
    </row>
    <row r="91" spans="1:115">
      <c r="A91" s="268">
        <v>88</v>
      </c>
      <c r="B91" s="268">
        <v>3</v>
      </c>
      <c r="C91" s="268">
        <v>6</v>
      </c>
      <c r="D91" s="268">
        <v>8</v>
      </c>
      <c r="E91" s="268">
        <v>11</v>
      </c>
      <c r="F91" s="269">
        <v>14</v>
      </c>
      <c r="G91" s="269">
        <v>17</v>
      </c>
      <c r="H91" s="269">
        <v>19</v>
      </c>
      <c r="I91" s="269">
        <v>22</v>
      </c>
      <c r="J91" s="269">
        <v>25</v>
      </c>
      <c r="K91" s="269">
        <v>28</v>
      </c>
      <c r="L91" s="269">
        <v>31</v>
      </c>
      <c r="M91" s="269">
        <v>33</v>
      </c>
      <c r="N91" s="269">
        <v>36</v>
      </c>
      <c r="O91" s="269">
        <v>38</v>
      </c>
      <c r="P91" s="269">
        <v>41</v>
      </c>
      <c r="Q91" s="269">
        <v>44</v>
      </c>
      <c r="R91" s="269">
        <v>46</v>
      </c>
      <c r="S91" s="269">
        <v>49</v>
      </c>
      <c r="T91" s="269">
        <v>52</v>
      </c>
      <c r="U91" s="269">
        <v>55</v>
      </c>
      <c r="V91" s="269">
        <v>57</v>
      </c>
      <c r="W91" s="269">
        <v>60</v>
      </c>
      <c r="X91" s="269">
        <v>63</v>
      </c>
      <c r="Y91" s="269">
        <v>66</v>
      </c>
      <c r="Z91" s="269">
        <v>69</v>
      </c>
      <c r="AA91" s="269">
        <v>71</v>
      </c>
      <c r="AB91" s="269">
        <v>74</v>
      </c>
      <c r="AC91" s="269">
        <v>77</v>
      </c>
      <c r="AD91" s="269">
        <v>80</v>
      </c>
      <c r="AE91" s="269">
        <v>83</v>
      </c>
      <c r="AF91" s="269">
        <v>85</v>
      </c>
      <c r="AG91" s="269">
        <v>88</v>
      </c>
      <c r="AH91" s="269">
        <v>91</v>
      </c>
      <c r="AI91" s="269">
        <v>94</v>
      </c>
      <c r="AJ91" s="269">
        <v>96</v>
      </c>
      <c r="AK91" s="269">
        <v>99</v>
      </c>
      <c r="AL91" s="269">
        <v>102</v>
      </c>
      <c r="AM91" s="269">
        <v>105</v>
      </c>
      <c r="AN91" s="269">
        <v>107</v>
      </c>
      <c r="AO91" s="269">
        <v>110</v>
      </c>
      <c r="AP91" s="269">
        <v>112</v>
      </c>
      <c r="AQ91" s="269">
        <v>115</v>
      </c>
      <c r="AR91" s="269">
        <v>118</v>
      </c>
      <c r="AS91" s="269">
        <v>120</v>
      </c>
      <c r="AT91" s="269">
        <v>123</v>
      </c>
      <c r="AU91" s="269">
        <v>126</v>
      </c>
      <c r="AV91" s="269">
        <v>129</v>
      </c>
      <c r="AW91" s="269">
        <v>132</v>
      </c>
      <c r="AX91" s="269">
        <v>134</v>
      </c>
      <c r="AY91" s="269">
        <v>137</v>
      </c>
      <c r="AZ91" s="269">
        <v>140</v>
      </c>
      <c r="BA91" s="269">
        <v>143</v>
      </c>
      <c r="BB91" s="269">
        <v>146</v>
      </c>
      <c r="BC91" s="269">
        <v>148</v>
      </c>
      <c r="BD91" s="269">
        <v>151</v>
      </c>
      <c r="BE91" s="269">
        <v>154</v>
      </c>
      <c r="BF91" s="269">
        <v>157</v>
      </c>
      <c r="BG91" s="269">
        <v>159</v>
      </c>
      <c r="BH91" s="269">
        <v>162</v>
      </c>
      <c r="BI91" s="269">
        <v>165</v>
      </c>
      <c r="BJ91" s="269">
        <v>168</v>
      </c>
      <c r="BK91" s="269">
        <v>169</v>
      </c>
      <c r="BL91" s="269">
        <v>170</v>
      </c>
      <c r="BM91" s="269">
        <v>173</v>
      </c>
      <c r="BN91" s="269">
        <v>176</v>
      </c>
      <c r="BO91" s="269">
        <v>179</v>
      </c>
      <c r="BP91" s="269">
        <v>181</v>
      </c>
      <c r="BQ91" s="269">
        <v>183</v>
      </c>
      <c r="BR91" s="269">
        <v>186</v>
      </c>
      <c r="BS91" s="269">
        <v>188</v>
      </c>
      <c r="BT91" s="269">
        <v>218</v>
      </c>
      <c r="BU91" s="269">
        <v>253</v>
      </c>
      <c r="BV91" s="269">
        <v>300</v>
      </c>
      <c r="BW91" s="269">
        <v>349</v>
      </c>
      <c r="BX91" s="269">
        <v>372</v>
      </c>
      <c r="BY91" s="269">
        <v>396</v>
      </c>
      <c r="BZ91" s="269">
        <v>443</v>
      </c>
      <c r="CA91" s="269">
        <v>481</v>
      </c>
      <c r="CB91" s="269">
        <v>593</v>
      </c>
      <c r="CC91" s="269">
        <v>706</v>
      </c>
      <c r="CD91" s="269">
        <v>815</v>
      </c>
      <c r="CE91" s="269">
        <v>925</v>
      </c>
      <c r="CF91" s="269">
        <v>1033</v>
      </c>
      <c r="CG91" s="269">
        <v>1142</v>
      </c>
      <c r="CH91" s="269">
        <v>1247</v>
      </c>
      <c r="CI91" s="269">
        <v>1353</v>
      </c>
      <c r="CJ91" s="269">
        <v>1457</v>
      </c>
      <c r="CK91" s="269">
        <v>1559</v>
      </c>
      <c r="CL91" s="269">
        <v>1659</v>
      </c>
      <c r="CM91" s="269">
        <v>1759</v>
      </c>
      <c r="CN91" s="269">
        <v>1858</v>
      </c>
      <c r="CO91" s="269">
        <v>1957</v>
      </c>
      <c r="CP91" s="269">
        <v>2053</v>
      </c>
      <c r="CQ91" s="269">
        <v>2147</v>
      </c>
      <c r="CR91" s="269">
        <v>2262</v>
      </c>
      <c r="CS91" s="269">
        <v>2377</v>
      </c>
      <c r="CT91" s="269">
        <v>2492</v>
      </c>
      <c r="CU91" s="269">
        <v>2606</v>
      </c>
      <c r="CV91" s="269">
        <v>2713</v>
      </c>
      <c r="CW91" s="269">
        <v>2819</v>
      </c>
      <c r="CX91" s="269">
        <v>2926</v>
      </c>
      <c r="CY91" s="269">
        <v>3031</v>
      </c>
      <c r="CZ91" s="269">
        <v>3138</v>
      </c>
      <c r="DA91" s="269">
        <v>3245</v>
      </c>
      <c r="DB91" s="269">
        <v>3351</v>
      </c>
      <c r="DC91" s="269">
        <v>3457</v>
      </c>
      <c r="DD91" s="265">
        <v>3563</v>
      </c>
      <c r="DE91" s="265">
        <v>3670</v>
      </c>
      <c r="DF91" s="265">
        <v>3776</v>
      </c>
      <c r="DG91" s="265">
        <v>3882</v>
      </c>
      <c r="DH91" s="265">
        <v>3989</v>
      </c>
      <c r="DI91" s="265">
        <v>4095</v>
      </c>
      <c r="DJ91" s="265">
        <v>4201</v>
      </c>
      <c r="DK91" s="265">
        <v>4307</v>
      </c>
    </row>
    <row r="92" spans="1:115">
      <c r="A92" s="268">
        <v>89</v>
      </c>
      <c r="B92" s="268">
        <v>3</v>
      </c>
      <c r="C92" s="268">
        <v>6</v>
      </c>
      <c r="D92" s="268">
        <v>8</v>
      </c>
      <c r="E92" s="268">
        <v>11</v>
      </c>
      <c r="F92" s="269">
        <v>14</v>
      </c>
      <c r="G92" s="269">
        <v>17</v>
      </c>
      <c r="H92" s="269">
        <v>19</v>
      </c>
      <c r="I92" s="269">
        <v>22</v>
      </c>
      <c r="J92" s="269">
        <v>25</v>
      </c>
      <c r="K92" s="269">
        <v>28</v>
      </c>
      <c r="L92" s="269">
        <v>31</v>
      </c>
      <c r="M92" s="269">
        <v>33</v>
      </c>
      <c r="N92" s="269">
        <v>36</v>
      </c>
      <c r="O92" s="269">
        <v>39</v>
      </c>
      <c r="P92" s="269">
        <v>42</v>
      </c>
      <c r="Q92" s="269">
        <v>45</v>
      </c>
      <c r="R92" s="269">
        <v>47</v>
      </c>
      <c r="S92" s="269">
        <v>50</v>
      </c>
      <c r="T92" s="269">
        <v>53</v>
      </c>
      <c r="U92" s="269">
        <v>56</v>
      </c>
      <c r="V92" s="269">
        <v>58</v>
      </c>
      <c r="W92" s="269">
        <v>61</v>
      </c>
      <c r="X92" s="269">
        <v>64</v>
      </c>
      <c r="Y92" s="269">
        <v>67</v>
      </c>
      <c r="Z92" s="269">
        <v>70</v>
      </c>
      <c r="AA92" s="269">
        <v>72</v>
      </c>
      <c r="AB92" s="269">
        <v>75</v>
      </c>
      <c r="AC92" s="269">
        <v>77</v>
      </c>
      <c r="AD92" s="269">
        <v>80</v>
      </c>
      <c r="AE92" s="269">
        <v>83</v>
      </c>
      <c r="AF92" s="269">
        <v>85</v>
      </c>
      <c r="AG92" s="269">
        <v>88</v>
      </c>
      <c r="AH92" s="269">
        <v>91</v>
      </c>
      <c r="AI92" s="269">
        <v>94</v>
      </c>
      <c r="AJ92" s="269">
        <v>96</v>
      </c>
      <c r="AK92" s="269">
        <v>99</v>
      </c>
      <c r="AL92" s="269">
        <v>102</v>
      </c>
      <c r="AM92" s="269">
        <v>105</v>
      </c>
      <c r="AN92" s="269">
        <v>108</v>
      </c>
      <c r="AO92" s="269">
        <v>110</v>
      </c>
      <c r="AP92" s="269">
        <v>113</v>
      </c>
      <c r="AQ92" s="269">
        <v>116</v>
      </c>
      <c r="AR92" s="269">
        <v>119</v>
      </c>
      <c r="AS92" s="269">
        <v>121</v>
      </c>
      <c r="AT92" s="269">
        <v>124</v>
      </c>
      <c r="AU92" s="269">
        <v>127</v>
      </c>
      <c r="AV92" s="269">
        <v>130</v>
      </c>
      <c r="AW92" s="269">
        <v>133</v>
      </c>
      <c r="AX92" s="269">
        <v>135</v>
      </c>
      <c r="AY92" s="269">
        <v>138</v>
      </c>
      <c r="AZ92" s="269">
        <v>141</v>
      </c>
      <c r="BA92" s="269">
        <v>144</v>
      </c>
      <c r="BB92" s="269">
        <v>147</v>
      </c>
      <c r="BC92" s="269">
        <v>149</v>
      </c>
      <c r="BD92" s="269">
        <v>152</v>
      </c>
      <c r="BE92" s="269">
        <v>155</v>
      </c>
      <c r="BF92" s="269">
        <v>158</v>
      </c>
      <c r="BG92" s="269">
        <v>160</v>
      </c>
      <c r="BH92" s="269">
        <v>163</v>
      </c>
      <c r="BI92" s="269">
        <v>166</v>
      </c>
      <c r="BJ92" s="269">
        <v>169</v>
      </c>
      <c r="BK92" s="269">
        <v>170</v>
      </c>
      <c r="BL92" s="269">
        <v>171</v>
      </c>
      <c r="BM92" s="269">
        <v>174</v>
      </c>
      <c r="BN92" s="269">
        <v>177</v>
      </c>
      <c r="BO92" s="269">
        <v>180</v>
      </c>
      <c r="BP92" s="269">
        <v>182</v>
      </c>
      <c r="BQ92" s="269">
        <v>185</v>
      </c>
      <c r="BR92" s="269">
        <v>188</v>
      </c>
      <c r="BS92" s="269">
        <v>190</v>
      </c>
      <c r="BT92" s="269">
        <v>220</v>
      </c>
      <c r="BU92" s="269">
        <v>254</v>
      </c>
      <c r="BV92" s="269">
        <v>302</v>
      </c>
      <c r="BW92" s="269">
        <v>351</v>
      </c>
      <c r="BX92" s="269">
        <v>375</v>
      </c>
      <c r="BY92" s="269">
        <v>398</v>
      </c>
      <c r="BZ92" s="269">
        <v>446</v>
      </c>
      <c r="CA92" s="269">
        <v>484</v>
      </c>
      <c r="CB92" s="269">
        <v>597</v>
      </c>
      <c r="CC92" s="269">
        <v>710</v>
      </c>
      <c r="CD92" s="269">
        <v>821</v>
      </c>
      <c r="CE92" s="269">
        <v>931</v>
      </c>
      <c r="CF92" s="269">
        <v>1040</v>
      </c>
      <c r="CG92" s="269">
        <v>1149</v>
      </c>
      <c r="CH92" s="269">
        <v>1256</v>
      </c>
      <c r="CI92" s="269">
        <v>1362</v>
      </c>
      <c r="CJ92" s="269">
        <v>1466</v>
      </c>
      <c r="CK92" s="269">
        <v>1570</v>
      </c>
      <c r="CL92" s="269">
        <v>1670</v>
      </c>
      <c r="CM92" s="269">
        <v>1770</v>
      </c>
      <c r="CN92" s="269">
        <v>1871</v>
      </c>
      <c r="CO92" s="269">
        <v>1970</v>
      </c>
      <c r="CP92" s="269">
        <v>2066</v>
      </c>
      <c r="CQ92" s="269">
        <v>2162</v>
      </c>
      <c r="CR92" s="269">
        <v>2277</v>
      </c>
      <c r="CS92" s="269">
        <v>2393</v>
      </c>
      <c r="CT92" s="269">
        <v>2508</v>
      </c>
      <c r="CU92" s="269">
        <v>2624</v>
      </c>
      <c r="CV92" s="269">
        <v>2731</v>
      </c>
      <c r="CW92" s="269">
        <v>2838</v>
      </c>
      <c r="CX92" s="269">
        <v>2945</v>
      </c>
      <c r="CY92" s="269">
        <v>3052</v>
      </c>
      <c r="CZ92" s="269">
        <v>3159</v>
      </c>
      <c r="DA92" s="269">
        <v>3266</v>
      </c>
      <c r="DB92" s="269">
        <v>3374</v>
      </c>
      <c r="DC92" s="269">
        <v>3480</v>
      </c>
      <c r="DD92" s="265">
        <v>3587</v>
      </c>
      <c r="DE92" s="265">
        <v>3694</v>
      </c>
      <c r="DF92" s="265">
        <v>3802</v>
      </c>
      <c r="DG92" s="265">
        <v>3908</v>
      </c>
      <c r="DH92" s="265">
        <v>4015</v>
      </c>
      <c r="DI92" s="265">
        <v>4123</v>
      </c>
      <c r="DJ92" s="265">
        <v>4229</v>
      </c>
      <c r="DK92" s="265">
        <v>4336</v>
      </c>
    </row>
    <row r="93" spans="1:115">
      <c r="A93" s="268">
        <v>90</v>
      </c>
      <c r="B93" s="268">
        <v>3</v>
      </c>
      <c r="C93" s="268">
        <v>6</v>
      </c>
      <c r="D93" s="268">
        <v>8</v>
      </c>
      <c r="E93" s="268">
        <v>11</v>
      </c>
      <c r="F93" s="269">
        <v>14</v>
      </c>
      <c r="G93" s="269">
        <v>17</v>
      </c>
      <c r="H93" s="269">
        <v>19</v>
      </c>
      <c r="I93" s="269">
        <v>22</v>
      </c>
      <c r="J93" s="269">
        <v>25</v>
      </c>
      <c r="K93" s="269">
        <v>28</v>
      </c>
      <c r="L93" s="269">
        <v>31</v>
      </c>
      <c r="M93" s="269">
        <v>33</v>
      </c>
      <c r="N93" s="269">
        <v>36</v>
      </c>
      <c r="O93" s="269">
        <v>39</v>
      </c>
      <c r="P93" s="269">
        <v>42</v>
      </c>
      <c r="Q93" s="269">
        <v>45</v>
      </c>
      <c r="R93" s="269">
        <v>47</v>
      </c>
      <c r="S93" s="269">
        <v>50</v>
      </c>
      <c r="T93" s="269">
        <v>53</v>
      </c>
      <c r="U93" s="269">
        <v>56</v>
      </c>
      <c r="V93" s="269">
        <v>58</v>
      </c>
      <c r="W93" s="269">
        <v>61</v>
      </c>
      <c r="X93" s="269">
        <v>64</v>
      </c>
      <c r="Y93" s="269">
        <v>67</v>
      </c>
      <c r="Z93" s="269">
        <v>70</v>
      </c>
      <c r="AA93" s="269">
        <v>72</v>
      </c>
      <c r="AB93" s="269">
        <v>75</v>
      </c>
      <c r="AC93" s="269">
        <v>78</v>
      </c>
      <c r="AD93" s="269">
        <v>81</v>
      </c>
      <c r="AE93" s="269">
        <v>84</v>
      </c>
      <c r="AF93" s="269">
        <v>86</v>
      </c>
      <c r="AG93" s="269">
        <v>89</v>
      </c>
      <c r="AH93" s="269">
        <v>92</v>
      </c>
      <c r="AI93" s="269">
        <v>95</v>
      </c>
      <c r="AJ93" s="269">
        <v>97</v>
      </c>
      <c r="AK93" s="269">
        <v>100</v>
      </c>
      <c r="AL93" s="269">
        <v>103</v>
      </c>
      <c r="AM93" s="269">
        <v>106</v>
      </c>
      <c r="AN93" s="269">
        <v>109</v>
      </c>
      <c r="AO93" s="269">
        <v>111</v>
      </c>
      <c r="AP93" s="269">
        <v>114</v>
      </c>
      <c r="AQ93" s="269">
        <v>117</v>
      </c>
      <c r="AR93" s="269">
        <v>120</v>
      </c>
      <c r="AS93" s="269">
        <v>122</v>
      </c>
      <c r="AT93" s="269">
        <v>125</v>
      </c>
      <c r="AU93" s="269">
        <v>128</v>
      </c>
      <c r="AV93" s="269">
        <v>131</v>
      </c>
      <c r="AW93" s="269">
        <v>134</v>
      </c>
      <c r="AX93" s="269">
        <v>136</v>
      </c>
      <c r="AY93" s="269">
        <v>139</v>
      </c>
      <c r="AZ93" s="269">
        <v>142</v>
      </c>
      <c r="BA93" s="269">
        <v>145</v>
      </c>
      <c r="BB93" s="269">
        <v>148</v>
      </c>
      <c r="BC93" s="269">
        <v>150</v>
      </c>
      <c r="BD93" s="269">
        <v>153</v>
      </c>
      <c r="BE93" s="269">
        <v>156</v>
      </c>
      <c r="BF93" s="269">
        <v>159</v>
      </c>
      <c r="BG93" s="269">
        <v>161</v>
      </c>
      <c r="BH93" s="269">
        <v>164</v>
      </c>
      <c r="BI93" s="269">
        <v>167</v>
      </c>
      <c r="BJ93" s="269">
        <v>170</v>
      </c>
      <c r="BK93" s="269">
        <v>171</v>
      </c>
      <c r="BL93" s="269">
        <v>172</v>
      </c>
      <c r="BM93" s="269">
        <v>175</v>
      </c>
      <c r="BN93" s="269">
        <v>178</v>
      </c>
      <c r="BO93" s="269">
        <v>181</v>
      </c>
      <c r="BP93" s="269">
        <v>183</v>
      </c>
      <c r="BQ93" s="269">
        <v>186</v>
      </c>
      <c r="BR93" s="269">
        <v>189</v>
      </c>
      <c r="BS93" s="269">
        <v>191</v>
      </c>
      <c r="BT93" s="269">
        <v>221</v>
      </c>
      <c r="BU93" s="269">
        <v>256</v>
      </c>
      <c r="BV93" s="269">
        <v>304</v>
      </c>
      <c r="BW93" s="269">
        <v>353</v>
      </c>
      <c r="BX93" s="269">
        <v>377</v>
      </c>
      <c r="BY93" s="269">
        <v>401</v>
      </c>
      <c r="BZ93" s="269">
        <v>449</v>
      </c>
      <c r="CA93" s="269">
        <v>487</v>
      </c>
      <c r="CB93" s="269">
        <v>601</v>
      </c>
      <c r="CC93" s="269">
        <v>715</v>
      </c>
      <c r="CD93" s="269">
        <v>826</v>
      </c>
      <c r="CE93" s="269">
        <v>937</v>
      </c>
      <c r="CF93" s="269">
        <v>1047</v>
      </c>
      <c r="CG93" s="269">
        <v>1157</v>
      </c>
      <c r="CH93" s="269">
        <v>1264</v>
      </c>
      <c r="CI93" s="269">
        <v>1371</v>
      </c>
      <c r="CJ93" s="269">
        <v>1476</v>
      </c>
      <c r="CK93" s="269">
        <v>1580</v>
      </c>
      <c r="CL93" s="269">
        <v>1681</v>
      </c>
      <c r="CM93" s="269">
        <v>1782</v>
      </c>
      <c r="CN93" s="269">
        <v>1883</v>
      </c>
      <c r="CO93" s="269">
        <v>1983</v>
      </c>
      <c r="CP93" s="269">
        <v>2080</v>
      </c>
      <c r="CQ93" s="269">
        <v>2176</v>
      </c>
      <c r="CR93" s="269">
        <v>2292</v>
      </c>
      <c r="CS93" s="269">
        <v>2409</v>
      </c>
      <c r="CT93" s="269">
        <v>2525</v>
      </c>
      <c r="CU93" s="269">
        <v>2641</v>
      </c>
      <c r="CV93" s="269">
        <v>2749</v>
      </c>
      <c r="CW93" s="269">
        <v>2857</v>
      </c>
      <c r="CX93" s="269">
        <v>2965</v>
      </c>
      <c r="CY93" s="269">
        <v>3072</v>
      </c>
      <c r="CZ93" s="269">
        <v>3180</v>
      </c>
      <c r="DA93" s="269">
        <v>3288</v>
      </c>
      <c r="DB93" s="269">
        <v>3396</v>
      </c>
      <c r="DC93" s="269">
        <v>3503</v>
      </c>
      <c r="DD93" s="265">
        <v>3611</v>
      </c>
      <c r="DE93" s="265">
        <v>3719</v>
      </c>
      <c r="DF93" s="265">
        <v>3827</v>
      </c>
      <c r="DG93" s="265">
        <v>3934</v>
      </c>
      <c r="DH93" s="265">
        <v>4042</v>
      </c>
      <c r="DI93" s="265">
        <v>4150</v>
      </c>
      <c r="DJ93" s="265">
        <v>4257</v>
      </c>
      <c r="DK93" s="265">
        <v>4365</v>
      </c>
    </row>
    <row r="94" spans="1:115">
      <c r="A94" s="268">
        <v>91</v>
      </c>
      <c r="B94" s="268">
        <v>3</v>
      </c>
      <c r="C94" s="268">
        <v>6</v>
      </c>
      <c r="D94" s="268">
        <v>8</v>
      </c>
      <c r="E94" s="268">
        <v>11</v>
      </c>
      <c r="F94" s="269">
        <v>14</v>
      </c>
      <c r="G94" s="269">
        <v>17</v>
      </c>
      <c r="H94" s="269">
        <v>19</v>
      </c>
      <c r="I94" s="269">
        <v>22</v>
      </c>
      <c r="J94" s="269">
        <v>25</v>
      </c>
      <c r="K94" s="269">
        <v>28</v>
      </c>
      <c r="L94" s="269">
        <v>31</v>
      </c>
      <c r="M94" s="269">
        <v>33</v>
      </c>
      <c r="N94" s="269">
        <v>36</v>
      </c>
      <c r="O94" s="269">
        <v>39</v>
      </c>
      <c r="P94" s="269">
        <v>42</v>
      </c>
      <c r="Q94" s="269">
        <v>45</v>
      </c>
      <c r="R94" s="269">
        <v>47</v>
      </c>
      <c r="S94" s="269">
        <v>50</v>
      </c>
      <c r="T94" s="269">
        <v>53</v>
      </c>
      <c r="U94" s="269">
        <v>56</v>
      </c>
      <c r="V94" s="269">
        <v>58</v>
      </c>
      <c r="W94" s="269">
        <v>61</v>
      </c>
      <c r="X94" s="269">
        <v>64</v>
      </c>
      <c r="Y94" s="269">
        <v>67</v>
      </c>
      <c r="Z94" s="269">
        <v>70</v>
      </c>
      <c r="AA94" s="269">
        <v>72</v>
      </c>
      <c r="AB94" s="269">
        <v>75</v>
      </c>
      <c r="AC94" s="269">
        <v>78</v>
      </c>
      <c r="AD94" s="269">
        <v>81</v>
      </c>
      <c r="AE94" s="269">
        <v>84</v>
      </c>
      <c r="AF94" s="269">
        <v>86</v>
      </c>
      <c r="AG94" s="269">
        <v>89</v>
      </c>
      <c r="AH94" s="269">
        <v>93</v>
      </c>
      <c r="AI94" s="269">
        <v>96</v>
      </c>
      <c r="AJ94" s="269">
        <v>98</v>
      </c>
      <c r="AK94" s="269">
        <v>101</v>
      </c>
      <c r="AL94" s="269">
        <v>104</v>
      </c>
      <c r="AM94" s="269">
        <v>107</v>
      </c>
      <c r="AN94" s="269">
        <v>110</v>
      </c>
      <c r="AO94" s="269">
        <v>112</v>
      </c>
      <c r="AP94" s="269">
        <v>115</v>
      </c>
      <c r="AQ94" s="269">
        <v>118</v>
      </c>
      <c r="AR94" s="269">
        <v>121</v>
      </c>
      <c r="AS94" s="269">
        <v>123</v>
      </c>
      <c r="AT94" s="269">
        <v>126</v>
      </c>
      <c r="AU94" s="269">
        <v>129</v>
      </c>
      <c r="AV94" s="269">
        <v>132</v>
      </c>
      <c r="AW94" s="269">
        <v>135</v>
      </c>
      <c r="AX94" s="269">
        <v>137</v>
      </c>
      <c r="AY94" s="269">
        <v>140</v>
      </c>
      <c r="AZ94" s="269">
        <v>143</v>
      </c>
      <c r="BA94" s="269">
        <v>146</v>
      </c>
      <c r="BB94" s="269">
        <v>149</v>
      </c>
      <c r="BC94" s="269">
        <v>151</v>
      </c>
      <c r="BD94" s="269">
        <v>154</v>
      </c>
      <c r="BE94" s="269">
        <v>157</v>
      </c>
      <c r="BF94" s="269">
        <v>160</v>
      </c>
      <c r="BG94" s="269">
        <v>162</v>
      </c>
      <c r="BH94" s="269">
        <v>165</v>
      </c>
      <c r="BI94" s="269">
        <v>168</v>
      </c>
      <c r="BJ94" s="269">
        <v>171</v>
      </c>
      <c r="BK94" s="269">
        <v>172</v>
      </c>
      <c r="BL94" s="269">
        <v>173</v>
      </c>
      <c r="BM94" s="269">
        <v>176</v>
      </c>
      <c r="BN94" s="269">
        <v>179</v>
      </c>
      <c r="BO94" s="269">
        <v>182</v>
      </c>
      <c r="BP94" s="269">
        <v>184</v>
      </c>
      <c r="BQ94" s="269">
        <v>187</v>
      </c>
      <c r="BR94" s="269">
        <v>190</v>
      </c>
      <c r="BS94" s="269">
        <v>192</v>
      </c>
      <c r="BT94" s="269">
        <v>222</v>
      </c>
      <c r="BU94" s="269">
        <v>257</v>
      </c>
      <c r="BV94" s="269">
        <v>306</v>
      </c>
      <c r="BW94" s="269">
        <v>355</v>
      </c>
      <c r="BX94" s="269">
        <v>379</v>
      </c>
      <c r="BY94" s="269">
        <v>403</v>
      </c>
      <c r="BZ94" s="269">
        <v>452</v>
      </c>
      <c r="CA94" s="269">
        <v>490</v>
      </c>
      <c r="CB94" s="269">
        <v>604</v>
      </c>
      <c r="CC94" s="269">
        <v>719</v>
      </c>
      <c r="CD94" s="269">
        <v>831</v>
      </c>
      <c r="CE94" s="269">
        <v>942</v>
      </c>
      <c r="CF94" s="269">
        <v>1053</v>
      </c>
      <c r="CG94" s="269">
        <v>1164</v>
      </c>
      <c r="CH94" s="269">
        <v>1271</v>
      </c>
      <c r="CI94" s="269">
        <v>1379</v>
      </c>
      <c r="CJ94" s="269">
        <v>1484</v>
      </c>
      <c r="CK94" s="269">
        <v>1589</v>
      </c>
      <c r="CL94" s="269">
        <v>1691</v>
      </c>
      <c r="CM94" s="269">
        <v>1792</v>
      </c>
      <c r="CN94" s="269">
        <v>1894</v>
      </c>
      <c r="CO94" s="269">
        <v>1994</v>
      </c>
      <c r="CP94" s="269">
        <v>2092</v>
      </c>
      <c r="CQ94" s="269">
        <v>2188</v>
      </c>
      <c r="CR94" s="269">
        <v>2305</v>
      </c>
      <c r="CS94" s="269">
        <v>2423</v>
      </c>
      <c r="CT94" s="269">
        <v>2539</v>
      </c>
      <c r="CU94" s="269">
        <v>2656</v>
      </c>
      <c r="CV94" s="269">
        <v>2765</v>
      </c>
      <c r="CW94" s="269">
        <v>2873</v>
      </c>
      <c r="CX94" s="269">
        <v>2982</v>
      </c>
      <c r="CY94" s="269">
        <v>3090</v>
      </c>
      <c r="CZ94" s="269">
        <v>3198</v>
      </c>
      <c r="DA94" s="269">
        <v>3307</v>
      </c>
      <c r="DB94" s="269">
        <v>3415</v>
      </c>
      <c r="DC94" s="269">
        <v>3523</v>
      </c>
      <c r="DD94" s="265">
        <v>3632</v>
      </c>
      <c r="DE94" s="265">
        <v>3740</v>
      </c>
      <c r="DF94" s="265">
        <v>3849</v>
      </c>
      <c r="DG94" s="265">
        <v>3956</v>
      </c>
      <c r="DH94" s="265">
        <v>4065</v>
      </c>
      <c r="DI94" s="265">
        <v>4174</v>
      </c>
      <c r="DJ94" s="265">
        <v>4281</v>
      </c>
      <c r="DK94" s="265">
        <v>4390</v>
      </c>
    </row>
    <row r="95" spans="1:115">
      <c r="A95" s="268">
        <v>92</v>
      </c>
      <c r="B95" s="268">
        <v>3</v>
      </c>
      <c r="C95" s="268">
        <v>6</v>
      </c>
      <c r="D95" s="268">
        <v>8</v>
      </c>
      <c r="E95" s="268">
        <v>11</v>
      </c>
      <c r="F95" s="269">
        <v>14</v>
      </c>
      <c r="G95" s="269">
        <v>17</v>
      </c>
      <c r="H95" s="269">
        <v>19</v>
      </c>
      <c r="I95" s="269">
        <v>22</v>
      </c>
      <c r="J95" s="269">
        <v>25</v>
      </c>
      <c r="K95" s="269">
        <v>28</v>
      </c>
      <c r="L95" s="269">
        <v>31</v>
      </c>
      <c r="M95" s="269">
        <v>33</v>
      </c>
      <c r="N95" s="269">
        <v>36</v>
      </c>
      <c r="O95" s="269">
        <v>39</v>
      </c>
      <c r="P95" s="269">
        <v>42</v>
      </c>
      <c r="Q95" s="269">
        <v>45</v>
      </c>
      <c r="R95" s="269">
        <v>48</v>
      </c>
      <c r="S95" s="269">
        <v>51</v>
      </c>
      <c r="T95" s="269">
        <v>54</v>
      </c>
      <c r="U95" s="269">
        <v>57</v>
      </c>
      <c r="V95" s="269">
        <v>59</v>
      </c>
      <c r="W95" s="269">
        <v>62</v>
      </c>
      <c r="X95" s="269">
        <v>65</v>
      </c>
      <c r="Y95" s="269">
        <v>68</v>
      </c>
      <c r="Z95" s="269">
        <v>71</v>
      </c>
      <c r="AA95" s="269">
        <v>73</v>
      </c>
      <c r="AB95" s="269">
        <v>76</v>
      </c>
      <c r="AC95" s="269">
        <v>79</v>
      </c>
      <c r="AD95" s="269">
        <v>82</v>
      </c>
      <c r="AE95" s="269">
        <v>85</v>
      </c>
      <c r="AF95" s="269">
        <v>87</v>
      </c>
      <c r="AG95" s="269">
        <v>90</v>
      </c>
      <c r="AH95" s="269">
        <v>93</v>
      </c>
      <c r="AI95" s="269">
        <v>96</v>
      </c>
      <c r="AJ95" s="269">
        <v>98</v>
      </c>
      <c r="AK95" s="269">
        <v>101</v>
      </c>
      <c r="AL95" s="269">
        <v>104</v>
      </c>
      <c r="AM95" s="269">
        <v>107</v>
      </c>
      <c r="AN95" s="269">
        <v>110</v>
      </c>
      <c r="AO95" s="269">
        <v>112</v>
      </c>
      <c r="AP95" s="269">
        <v>115</v>
      </c>
      <c r="AQ95" s="269">
        <v>118</v>
      </c>
      <c r="AR95" s="269">
        <v>121</v>
      </c>
      <c r="AS95" s="269">
        <v>123</v>
      </c>
      <c r="AT95" s="269">
        <v>126</v>
      </c>
      <c r="AU95" s="269">
        <v>129</v>
      </c>
      <c r="AV95" s="269">
        <v>132</v>
      </c>
      <c r="AW95" s="269">
        <v>135</v>
      </c>
      <c r="AX95" s="269">
        <v>137</v>
      </c>
      <c r="AY95" s="269">
        <v>141</v>
      </c>
      <c r="AZ95" s="269">
        <v>144</v>
      </c>
      <c r="BA95" s="269">
        <v>147</v>
      </c>
      <c r="BB95" s="269">
        <v>150</v>
      </c>
      <c r="BC95" s="269">
        <v>152</v>
      </c>
      <c r="BD95" s="269">
        <v>155</v>
      </c>
      <c r="BE95" s="269">
        <v>158</v>
      </c>
      <c r="BF95" s="269">
        <v>161</v>
      </c>
      <c r="BG95" s="269">
        <v>163</v>
      </c>
      <c r="BH95" s="269">
        <v>166</v>
      </c>
      <c r="BI95" s="269">
        <v>169</v>
      </c>
      <c r="BJ95" s="269">
        <v>172</v>
      </c>
      <c r="BK95" s="269">
        <v>173</v>
      </c>
      <c r="BL95" s="269">
        <v>174</v>
      </c>
      <c r="BM95" s="269">
        <v>177</v>
      </c>
      <c r="BN95" s="269">
        <v>180</v>
      </c>
      <c r="BO95" s="269">
        <v>183</v>
      </c>
      <c r="BP95" s="269">
        <v>185</v>
      </c>
      <c r="BQ95" s="269">
        <v>188</v>
      </c>
      <c r="BR95" s="269">
        <v>191</v>
      </c>
      <c r="BS95" s="269">
        <v>193</v>
      </c>
      <c r="BT95" s="269">
        <v>223</v>
      </c>
      <c r="BU95" s="269">
        <v>259</v>
      </c>
      <c r="BV95" s="269">
        <v>307</v>
      </c>
      <c r="BW95" s="269">
        <v>357</v>
      </c>
      <c r="BX95" s="269">
        <v>381</v>
      </c>
      <c r="BY95" s="269">
        <v>406</v>
      </c>
      <c r="BZ95" s="269">
        <v>454</v>
      </c>
      <c r="CA95" s="269">
        <v>493</v>
      </c>
      <c r="CB95" s="269">
        <v>608</v>
      </c>
      <c r="CC95" s="269">
        <v>723</v>
      </c>
      <c r="CD95" s="269">
        <v>835</v>
      </c>
      <c r="CE95" s="269">
        <v>948</v>
      </c>
      <c r="CF95" s="269">
        <v>1059</v>
      </c>
      <c r="CG95" s="269">
        <v>1170</v>
      </c>
      <c r="CH95" s="269">
        <v>1278</v>
      </c>
      <c r="CI95" s="269">
        <v>1387</v>
      </c>
      <c r="CJ95" s="269">
        <v>1493</v>
      </c>
      <c r="CK95" s="269">
        <v>1598</v>
      </c>
      <c r="CL95" s="269">
        <v>1700</v>
      </c>
      <c r="CM95" s="269">
        <v>1802</v>
      </c>
      <c r="CN95" s="269">
        <v>1904</v>
      </c>
      <c r="CO95" s="269">
        <v>2006</v>
      </c>
      <c r="CP95" s="269">
        <v>2104</v>
      </c>
      <c r="CQ95" s="269">
        <v>2201</v>
      </c>
      <c r="CR95" s="269">
        <v>2318</v>
      </c>
      <c r="CS95" s="269">
        <v>2437</v>
      </c>
      <c r="CT95" s="269">
        <v>2554</v>
      </c>
      <c r="CU95" s="269">
        <v>2671</v>
      </c>
      <c r="CV95" s="269">
        <v>2780</v>
      </c>
      <c r="CW95" s="269">
        <v>2890</v>
      </c>
      <c r="CX95" s="269">
        <v>2999</v>
      </c>
      <c r="CY95" s="269">
        <v>3107</v>
      </c>
      <c r="CZ95" s="269">
        <v>3216</v>
      </c>
      <c r="DA95" s="269">
        <v>3326</v>
      </c>
      <c r="DB95" s="269">
        <v>3435</v>
      </c>
      <c r="DC95" s="269">
        <v>3543</v>
      </c>
      <c r="DD95" s="265">
        <v>3652</v>
      </c>
      <c r="DE95" s="265">
        <v>3761</v>
      </c>
      <c r="DF95" s="265">
        <v>3871</v>
      </c>
      <c r="DG95" s="265">
        <v>3979</v>
      </c>
      <c r="DH95" s="265">
        <v>4088</v>
      </c>
      <c r="DI95" s="265">
        <v>4197</v>
      </c>
      <c r="DJ95" s="265">
        <v>4306</v>
      </c>
      <c r="DK95" s="265">
        <v>4415</v>
      </c>
    </row>
    <row r="96" spans="1:115">
      <c r="A96" s="268">
        <v>93</v>
      </c>
      <c r="B96" s="268">
        <v>3</v>
      </c>
      <c r="C96" s="268">
        <v>6</v>
      </c>
      <c r="D96" s="268">
        <v>8</v>
      </c>
      <c r="E96" s="268">
        <v>11</v>
      </c>
      <c r="F96" s="269">
        <v>14</v>
      </c>
      <c r="G96" s="269">
        <v>17</v>
      </c>
      <c r="H96" s="269">
        <v>19</v>
      </c>
      <c r="I96" s="269">
        <v>22</v>
      </c>
      <c r="J96" s="269">
        <v>25</v>
      </c>
      <c r="K96" s="269">
        <v>28</v>
      </c>
      <c r="L96" s="269">
        <v>32</v>
      </c>
      <c r="M96" s="269">
        <v>34</v>
      </c>
      <c r="N96" s="269">
        <v>37</v>
      </c>
      <c r="O96" s="269">
        <v>40</v>
      </c>
      <c r="P96" s="269">
        <v>43</v>
      </c>
      <c r="Q96" s="269">
        <v>46</v>
      </c>
      <c r="R96" s="269">
        <v>48</v>
      </c>
      <c r="S96" s="269">
        <v>51</v>
      </c>
      <c r="T96" s="269">
        <v>54</v>
      </c>
      <c r="U96" s="269">
        <v>57</v>
      </c>
      <c r="V96" s="269">
        <v>59</v>
      </c>
      <c r="W96" s="269">
        <v>62</v>
      </c>
      <c r="X96" s="269">
        <v>65</v>
      </c>
      <c r="Y96" s="269">
        <v>68</v>
      </c>
      <c r="Z96" s="269">
        <v>71</v>
      </c>
      <c r="AA96" s="269">
        <v>73</v>
      </c>
      <c r="AB96" s="269">
        <v>76</v>
      </c>
      <c r="AC96" s="269">
        <v>79</v>
      </c>
      <c r="AD96" s="269">
        <v>82</v>
      </c>
      <c r="AE96" s="269">
        <v>85</v>
      </c>
      <c r="AF96" s="269">
        <v>87</v>
      </c>
      <c r="AG96" s="269">
        <v>90</v>
      </c>
      <c r="AH96" s="269">
        <v>94</v>
      </c>
      <c r="AI96" s="269">
        <v>97</v>
      </c>
      <c r="AJ96" s="269">
        <v>99</v>
      </c>
      <c r="AK96" s="269">
        <v>102</v>
      </c>
      <c r="AL96" s="269">
        <v>105</v>
      </c>
      <c r="AM96" s="269">
        <v>108</v>
      </c>
      <c r="AN96" s="269">
        <v>111</v>
      </c>
      <c r="AO96" s="269">
        <v>113</v>
      </c>
      <c r="AP96" s="269">
        <v>116</v>
      </c>
      <c r="AQ96" s="269">
        <v>119</v>
      </c>
      <c r="AR96" s="269">
        <v>122</v>
      </c>
      <c r="AS96" s="269">
        <v>124</v>
      </c>
      <c r="AT96" s="269">
        <v>127</v>
      </c>
      <c r="AU96" s="269">
        <v>130</v>
      </c>
      <c r="AV96" s="269">
        <v>133</v>
      </c>
      <c r="AW96" s="269">
        <v>136</v>
      </c>
      <c r="AX96" s="269">
        <v>138</v>
      </c>
      <c r="AY96" s="269">
        <v>141</v>
      </c>
      <c r="AZ96" s="269">
        <v>144</v>
      </c>
      <c r="BA96" s="269">
        <v>147</v>
      </c>
      <c r="BB96" s="269">
        <v>150</v>
      </c>
      <c r="BC96" s="269">
        <v>153</v>
      </c>
      <c r="BD96" s="269">
        <v>156</v>
      </c>
      <c r="BE96" s="269">
        <v>159</v>
      </c>
      <c r="BF96" s="269">
        <v>162</v>
      </c>
      <c r="BG96" s="269">
        <v>164</v>
      </c>
      <c r="BH96" s="269">
        <v>167</v>
      </c>
      <c r="BI96" s="269">
        <v>170</v>
      </c>
      <c r="BJ96" s="269">
        <v>173</v>
      </c>
      <c r="BK96" s="269">
        <v>174</v>
      </c>
      <c r="BL96" s="269">
        <v>175</v>
      </c>
      <c r="BM96" s="269">
        <v>178</v>
      </c>
      <c r="BN96" s="269">
        <v>181</v>
      </c>
      <c r="BO96" s="269">
        <v>184</v>
      </c>
      <c r="BP96" s="269">
        <v>186</v>
      </c>
      <c r="BQ96" s="269">
        <v>189</v>
      </c>
      <c r="BR96" s="269">
        <v>192</v>
      </c>
      <c r="BS96" s="269">
        <v>194</v>
      </c>
      <c r="BT96" s="269">
        <v>225</v>
      </c>
      <c r="BU96" s="269">
        <v>260</v>
      </c>
      <c r="BV96" s="269">
        <v>309</v>
      </c>
      <c r="BW96" s="269">
        <v>359</v>
      </c>
      <c r="BX96" s="269">
        <v>383</v>
      </c>
      <c r="BY96" s="269">
        <v>408</v>
      </c>
      <c r="BZ96" s="269">
        <v>457</v>
      </c>
      <c r="CA96" s="269">
        <v>495</v>
      </c>
      <c r="CB96" s="269">
        <v>611</v>
      </c>
      <c r="CC96" s="269">
        <v>727</v>
      </c>
      <c r="CD96" s="269">
        <v>840</v>
      </c>
      <c r="CE96" s="269">
        <v>953</v>
      </c>
      <c r="CF96" s="269">
        <v>1065</v>
      </c>
      <c r="CG96" s="269">
        <v>1177</v>
      </c>
      <c r="CH96" s="269">
        <v>1286</v>
      </c>
      <c r="CI96" s="269">
        <v>1394</v>
      </c>
      <c r="CJ96" s="269">
        <v>1501</v>
      </c>
      <c r="CK96" s="269">
        <v>1607</v>
      </c>
      <c r="CL96" s="269">
        <v>1710</v>
      </c>
      <c r="CM96" s="269">
        <v>1813</v>
      </c>
      <c r="CN96" s="269">
        <v>1915</v>
      </c>
      <c r="CO96" s="269">
        <v>2017</v>
      </c>
      <c r="CP96" s="269">
        <v>2116</v>
      </c>
      <c r="CQ96" s="269">
        <v>2213</v>
      </c>
      <c r="CR96" s="269">
        <v>2331</v>
      </c>
      <c r="CS96" s="269">
        <v>2450</v>
      </c>
      <c r="CT96" s="269">
        <v>2568</v>
      </c>
      <c r="CU96" s="269">
        <v>2686</v>
      </c>
      <c r="CV96" s="269">
        <v>2796</v>
      </c>
      <c r="CW96" s="269">
        <v>2906</v>
      </c>
      <c r="CX96" s="269">
        <v>3016</v>
      </c>
      <c r="CY96" s="269">
        <v>3125</v>
      </c>
      <c r="CZ96" s="269">
        <v>3235</v>
      </c>
      <c r="DA96" s="269">
        <v>3344</v>
      </c>
      <c r="DB96" s="269">
        <v>3454</v>
      </c>
      <c r="DC96" s="269">
        <v>3563</v>
      </c>
      <c r="DD96" s="265">
        <v>3673</v>
      </c>
      <c r="DE96" s="265">
        <v>3783</v>
      </c>
      <c r="DF96" s="265">
        <v>3893</v>
      </c>
      <c r="DG96" s="265">
        <v>4001</v>
      </c>
      <c r="DH96" s="265">
        <v>4111</v>
      </c>
      <c r="DI96" s="265">
        <v>4221</v>
      </c>
      <c r="DJ96" s="265">
        <v>4330</v>
      </c>
      <c r="DK96" s="265">
        <v>4440</v>
      </c>
    </row>
    <row r="97" spans="1:115">
      <c r="A97" s="268">
        <v>94</v>
      </c>
      <c r="B97" s="268">
        <v>3</v>
      </c>
      <c r="C97" s="268">
        <v>6</v>
      </c>
      <c r="D97" s="268">
        <v>8</v>
      </c>
      <c r="E97" s="268">
        <v>11</v>
      </c>
      <c r="F97" s="269">
        <v>14</v>
      </c>
      <c r="G97" s="269">
        <v>17</v>
      </c>
      <c r="H97" s="269">
        <v>20</v>
      </c>
      <c r="I97" s="269">
        <v>23</v>
      </c>
      <c r="J97" s="269">
        <v>26</v>
      </c>
      <c r="K97" s="269">
        <v>29</v>
      </c>
      <c r="L97" s="269">
        <v>32</v>
      </c>
      <c r="M97" s="269">
        <v>34</v>
      </c>
      <c r="N97" s="269">
        <v>37</v>
      </c>
      <c r="O97" s="269">
        <v>40</v>
      </c>
      <c r="P97" s="269">
        <v>43</v>
      </c>
      <c r="Q97" s="269">
        <v>46</v>
      </c>
      <c r="R97" s="269">
        <v>48</v>
      </c>
      <c r="S97" s="269">
        <v>51</v>
      </c>
      <c r="T97" s="269">
        <v>54</v>
      </c>
      <c r="U97" s="269">
        <v>57</v>
      </c>
      <c r="V97" s="269">
        <v>59</v>
      </c>
      <c r="W97" s="269">
        <v>62</v>
      </c>
      <c r="X97" s="269">
        <v>65</v>
      </c>
      <c r="Y97" s="269">
        <v>68</v>
      </c>
      <c r="Z97" s="269">
        <v>71</v>
      </c>
      <c r="AA97" s="269">
        <v>74</v>
      </c>
      <c r="AB97" s="269">
        <v>77</v>
      </c>
      <c r="AC97" s="269">
        <v>80</v>
      </c>
      <c r="AD97" s="269">
        <v>83</v>
      </c>
      <c r="AE97" s="269">
        <v>86</v>
      </c>
      <c r="AF97" s="269">
        <v>88</v>
      </c>
      <c r="AG97" s="269">
        <v>91</v>
      </c>
      <c r="AH97" s="269">
        <v>94</v>
      </c>
      <c r="AI97" s="269">
        <v>97</v>
      </c>
      <c r="AJ97" s="269">
        <v>99</v>
      </c>
      <c r="AK97" s="269">
        <v>102</v>
      </c>
      <c r="AL97" s="269">
        <v>105</v>
      </c>
      <c r="AM97" s="269">
        <v>108</v>
      </c>
      <c r="AN97" s="269">
        <v>111</v>
      </c>
      <c r="AO97" s="269">
        <v>113</v>
      </c>
      <c r="AP97" s="269">
        <v>117</v>
      </c>
      <c r="AQ97" s="269">
        <v>120</v>
      </c>
      <c r="AR97" s="269">
        <v>123</v>
      </c>
      <c r="AS97" s="269">
        <v>125</v>
      </c>
      <c r="AT97" s="269">
        <v>128</v>
      </c>
      <c r="AU97" s="269">
        <v>131</v>
      </c>
      <c r="AV97" s="269">
        <v>134</v>
      </c>
      <c r="AW97" s="269">
        <v>137</v>
      </c>
      <c r="AX97" s="269">
        <v>139</v>
      </c>
      <c r="AY97" s="269">
        <v>142</v>
      </c>
      <c r="AZ97" s="269">
        <v>145</v>
      </c>
      <c r="BA97" s="269">
        <v>148</v>
      </c>
      <c r="BB97" s="269">
        <v>151</v>
      </c>
      <c r="BC97" s="269">
        <v>153</v>
      </c>
      <c r="BD97" s="269">
        <v>156</v>
      </c>
      <c r="BE97" s="269">
        <v>159</v>
      </c>
      <c r="BF97" s="269">
        <v>162</v>
      </c>
      <c r="BG97" s="269">
        <v>165</v>
      </c>
      <c r="BH97" s="269">
        <v>168</v>
      </c>
      <c r="BI97" s="269">
        <v>171</v>
      </c>
      <c r="BJ97" s="269">
        <v>174</v>
      </c>
      <c r="BK97" s="269">
        <v>175</v>
      </c>
      <c r="BL97" s="269">
        <v>176</v>
      </c>
      <c r="BM97" s="269">
        <v>179</v>
      </c>
      <c r="BN97" s="269">
        <v>182</v>
      </c>
      <c r="BO97" s="269">
        <v>185</v>
      </c>
      <c r="BP97" s="269">
        <v>187</v>
      </c>
      <c r="BQ97" s="269">
        <v>190</v>
      </c>
      <c r="BR97" s="269">
        <v>193</v>
      </c>
      <c r="BS97" s="269">
        <v>195</v>
      </c>
      <c r="BT97" s="269">
        <v>226</v>
      </c>
      <c r="BU97" s="269">
        <v>262</v>
      </c>
      <c r="BV97" s="269">
        <v>311</v>
      </c>
      <c r="BW97" s="269">
        <v>361</v>
      </c>
      <c r="BX97" s="269">
        <v>386</v>
      </c>
      <c r="BY97" s="269">
        <v>410</v>
      </c>
      <c r="BZ97" s="269">
        <v>459</v>
      </c>
      <c r="CA97" s="269">
        <v>498</v>
      </c>
      <c r="CB97" s="269">
        <v>615</v>
      </c>
      <c r="CC97" s="269">
        <v>731</v>
      </c>
      <c r="CD97" s="269">
        <v>845</v>
      </c>
      <c r="CE97" s="269">
        <v>958</v>
      </c>
      <c r="CF97" s="269">
        <v>1071</v>
      </c>
      <c r="CG97" s="269">
        <v>1183</v>
      </c>
      <c r="CH97" s="269">
        <v>1293</v>
      </c>
      <c r="CI97" s="269">
        <v>1402</v>
      </c>
      <c r="CJ97" s="269">
        <v>1510</v>
      </c>
      <c r="CK97" s="269">
        <v>1616</v>
      </c>
      <c r="CL97" s="269">
        <v>1719</v>
      </c>
      <c r="CM97" s="269">
        <v>1823</v>
      </c>
      <c r="CN97" s="269">
        <v>1926</v>
      </c>
      <c r="CO97" s="269">
        <v>2028</v>
      </c>
      <c r="CP97" s="269">
        <v>2127</v>
      </c>
      <c r="CQ97" s="269">
        <v>2226</v>
      </c>
      <c r="CR97" s="269">
        <v>2344</v>
      </c>
      <c r="CS97" s="269">
        <v>2464</v>
      </c>
      <c r="CT97" s="269">
        <v>2583</v>
      </c>
      <c r="CU97" s="269">
        <v>2701</v>
      </c>
      <c r="CV97" s="269">
        <v>2812</v>
      </c>
      <c r="CW97" s="269">
        <v>2922</v>
      </c>
      <c r="CX97" s="269">
        <v>3033</v>
      </c>
      <c r="CY97" s="269">
        <v>3142</v>
      </c>
      <c r="CZ97" s="269">
        <v>3253</v>
      </c>
      <c r="DA97" s="269">
        <v>3363</v>
      </c>
      <c r="DB97" s="269">
        <v>3473</v>
      </c>
      <c r="DC97" s="269">
        <v>3583</v>
      </c>
      <c r="DD97" s="265">
        <v>3694</v>
      </c>
      <c r="DE97" s="265">
        <v>3804</v>
      </c>
      <c r="DF97" s="265">
        <v>3914</v>
      </c>
      <c r="DG97" s="265">
        <v>4024</v>
      </c>
      <c r="DH97" s="265">
        <v>4134</v>
      </c>
      <c r="DI97" s="265">
        <v>4245</v>
      </c>
      <c r="DJ97" s="265">
        <v>4354</v>
      </c>
      <c r="DK97" s="265">
        <v>4465</v>
      </c>
    </row>
    <row r="98" spans="1:115">
      <c r="A98" s="268">
        <v>95</v>
      </c>
      <c r="B98" s="268">
        <v>3</v>
      </c>
      <c r="C98" s="268">
        <v>6</v>
      </c>
      <c r="D98" s="268">
        <v>8</v>
      </c>
      <c r="E98" s="268">
        <v>11</v>
      </c>
      <c r="F98" s="269">
        <v>14</v>
      </c>
      <c r="G98" s="269">
        <v>17</v>
      </c>
      <c r="H98" s="269">
        <v>20</v>
      </c>
      <c r="I98" s="269">
        <v>23</v>
      </c>
      <c r="J98" s="269">
        <v>26</v>
      </c>
      <c r="K98" s="269">
        <v>29</v>
      </c>
      <c r="L98" s="269">
        <v>32</v>
      </c>
      <c r="M98" s="269">
        <v>34</v>
      </c>
      <c r="N98" s="269">
        <v>37</v>
      </c>
      <c r="O98" s="269">
        <v>40</v>
      </c>
      <c r="P98" s="269">
        <v>43</v>
      </c>
      <c r="Q98" s="269">
        <v>46</v>
      </c>
      <c r="R98" s="269">
        <v>48</v>
      </c>
      <c r="S98" s="269">
        <v>51</v>
      </c>
      <c r="T98" s="269">
        <v>54</v>
      </c>
      <c r="U98" s="269">
        <v>58</v>
      </c>
      <c r="V98" s="269">
        <v>60</v>
      </c>
      <c r="W98" s="269">
        <v>63</v>
      </c>
      <c r="X98" s="269">
        <v>66</v>
      </c>
      <c r="Y98" s="269">
        <v>69</v>
      </c>
      <c r="Z98" s="269">
        <v>72</v>
      </c>
      <c r="AA98" s="269">
        <v>74</v>
      </c>
      <c r="AB98" s="269">
        <v>77</v>
      </c>
      <c r="AC98" s="269">
        <v>80</v>
      </c>
      <c r="AD98" s="269">
        <v>83</v>
      </c>
      <c r="AE98" s="269">
        <v>86</v>
      </c>
      <c r="AF98" s="269">
        <v>88</v>
      </c>
      <c r="AG98" s="269">
        <v>91</v>
      </c>
      <c r="AH98" s="269">
        <v>95</v>
      </c>
      <c r="AI98" s="269">
        <v>98</v>
      </c>
      <c r="AJ98" s="269">
        <v>100</v>
      </c>
      <c r="AK98" s="269">
        <v>103</v>
      </c>
      <c r="AL98" s="269">
        <v>106</v>
      </c>
      <c r="AM98" s="269">
        <v>109</v>
      </c>
      <c r="AN98" s="269">
        <v>112</v>
      </c>
      <c r="AO98" s="269">
        <v>114</v>
      </c>
      <c r="AP98" s="269">
        <v>117</v>
      </c>
      <c r="AQ98" s="269">
        <v>120</v>
      </c>
      <c r="AR98" s="269">
        <v>123</v>
      </c>
      <c r="AS98" s="269">
        <v>125</v>
      </c>
      <c r="AT98" s="269">
        <v>129</v>
      </c>
      <c r="AU98" s="269">
        <v>132</v>
      </c>
      <c r="AV98" s="269">
        <v>135</v>
      </c>
      <c r="AW98" s="269">
        <v>138</v>
      </c>
      <c r="AX98" s="269">
        <v>140</v>
      </c>
      <c r="AY98" s="269">
        <v>143</v>
      </c>
      <c r="AZ98" s="269">
        <v>146</v>
      </c>
      <c r="BA98" s="269">
        <v>149</v>
      </c>
      <c r="BB98" s="269">
        <v>152</v>
      </c>
      <c r="BC98" s="269">
        <v>154</v>
      </c>
      <c r="BD98" s="269">
        <v>157</v>
      </c>
      <c r="BE98" s="269">
        <v>160</v>
      </c>
      <c r="BF98" s="269">
        <v>163</v>
      </c>
      <c r="BG98" s="269">
        <v>166</v>
      </c>
      <c r="BH98" s="269">
        <v>169</v>
      </c>
      <c r="BI98" s="269">
        <v>172</v>
      </c>
      <c r="BJ98" s="269">
        <v>175</v>
      </c>
      <c r="BK98" s="269">
        <v>176</v>
      </c>
      <c r="BL98" s="269">
        <v>177</v>
      </c>
      <c r="BM98" s="269">
        <v>180</v>
      </c>
      <c r="BN98" s="269">
        <v>183</v>
      </c>
      <c r="BO98" s="269">
        <v>186</v>
      </c>
      <c r="BP98" s="269">
        <v>188</v>
      </c>
      <c r="BQ98" s="269">
        <v>191</v>
      </c>
      <c r="BR98" s="269">
        <v>194</v>
      </c>
      <c r="BS98" s="269">
        <v>196</v>
      </c>
      <c r="BT98" s="269">
        <v>227</v>
      </c>
      <c r="BU98" s="269">
        <v>263</v>
      </c>
      <c r="BV98" s="269">
        <v>313</v>
      </c>
      <c r="BW98" s="269">
        <v>363</v>
      </c>
      <c r="BX98" s="269">
        <v>388</v>
      </c>
      <c r="BY98" s="269">
        <v>412</v>
      </c>
      <c r="BZ98" s="269">
        <v>462</v>
      </c>
      <c r="CA98" s="269">
        <v>501</v>
      </c>
      <c r="CB98" s="269">
        <v>618</v>
      </c>
      <c r="CC98" s="269">
        <v>735</v>
      </c>
      <c r="CD98" s="269">
        <v>850</v>
      </c>
      <c r="CE98" s="269">
        <v>964</v>
      </c>
      <c r="CF98" s="269">
        <v>1077</v>
      </c>
      <c r="CG98" s="269">
        <v>1190</v>
      </c>
      <c r="CH98" s="269">
        <v>1300</v>
      </c>
      <c r="CI98" s="269">
        <v>1410</v>
      </c>
      <c r="CJ98" s="269">
        <v>1518</v>
      </c>
      <c r="CK98" s="269">
        <v>1625</v>
      </c>
      <c r="CL98" s="269">
        <v>1729</v>
      </c>
      <c r="CM98" s="269">
        <v>1833</v>
      </c>
      <c r="CN98" s="269">
        <v>1937</v>
      </c>
      <c r="CO98" s="269">
        <v>2039</v>
      </c>
      <c r="CP98" s="269">
        <v>2139</v>
      </c>
      <c r="CQ98" s="269">
        <v>2238</v>
      </c>
      <c r="CR98" s="269">
        <v>2358</v>
      </c>
      <c r="CS98" s="269">
        <v>2478</v>
      </c>
      <c r="CT98" s="269">
        <v>2597</v>
      </c>
      <c r="CU98" s="269">
        <v>2717</v>
      </c>
      <c r="CV98" s="269">
        <v>2828</v>
      </c>
      <c r="CW98" s="269">
        <v>2939</v>
      </c>
      <c r="CX98" s="269">
        <v>3050</v>
      </c>
      <c r="CY98" s="269">
        <v>3160</v>
      </c>
      <c r="CZ98" s="269">
        <v>3271</v>
      </c>
      <c r="DA98" s="269">
        <v>3382</v>
      </c>
      <c r="DB98" s="269">
        <v>3493</v>
      </c>
      <c r="DC98" s="269">
        <v>3603</v>
      </c>
      <c r="DD98" s="265">
        <v>3714</v>
      </c>
      <c r="DE98" s="265">
        <v>3825</v>
      </c>
      <c r="DF98" s="265">
        <v>3936</v>
      </c>
      <c r="DG98" s="265">
        <v>4046</v>
      </c>
      <c r="DH98" s="265">
        <v>4157</v>
      </c>
      <c r="DI98" s="265">
        <v>4269</v>
      </c>
      <c r="DJ98" s="265">
        <v>4379</v>
      </c>
      <c r="DK98" s="265">
        <v>4490</v>
      </c>
    </row>
    <row r="99" spans="1:115">
      <c r="A99" s="268">
        <v>96</v>
      </c>
      <c r="B99" s="268">
        <v>3</v>
      </c>
      <c r="C99" s="268">
        <v>6</v>
      </c>
      <c r="D99" s="268">
        <v>8</v>
      </c>
      <c r="E99" s="268">
        <v>11</v>
      </c>
      <c r="F99" s="269">
        <v>14</v>
      </c>
      <c r="G99" s="269">
        <v>17</v>
      </c>
      <c r="H99" s="269">
        <v>20</v>
      </c>
      <c r="I99" s="269">
        <v>23</v>
      </c>
      <c r="J99" s="269">
        <v>26</v>
      </c>
      <c r="K99" s="269">
        <v>29</v>
      </c>
      <c r="L99" s="269">
        <v>32</v>
      </c>
      <c r="M99" s="269">
        <v>34</v>
      </c>
      <c r="N99" s="269">
        <v>37</v>
      </c>
      <c r="O99" s="269">
        <v>40</v>
      </c>
      <c r="P99" s="269">
        <v>43</v>
      </c>
      <c r="Q99" s="269">
        <v>46</v>
      </c>
      <c r="R99" s="269">
        <v>49</v>
      </c>
      <c r="S99" s="269">
        <v>52</v>
      </c>
      <c r="T99" s="269">
        <v>55</v>
      </c>
      <c r="U99" s="269">
        <v>58</v>
      </c>
      <c r="V99" s="269">
        <v>60</v>
      </c>
      <c r="W99" s="269">
        <v>63</v>
      </c>
      <c r="X99" s="269">
        <v>66</v>
      </c>
      <c r="Y99" s="269">
        <v>69</v>
      </c>
      <c r="Z99" s="269">
        <v>72</v>
      </c>
      <c r="AA99" s="269">
        <v>74</v>
      </c>
      <c r="AB99" s="269">
        <v>77</v>
      </c>
      <c r="AC99" s="269">
        <v>81</v>
      </c>
      <c r="AD99" s="269">
        <v>84</v>
      </c>
      <c r="AE99" s="269">
        <v>87</v>
      </c>
      <c r="AF99" s="269">
        <v>89</v>
      </c>
      <c r="AG99" s="269">
        <v>92</v>
      </c>
      <c r="AH99" s="269">
        <v>95</v>
      </c>
      <c r="AI99" s="269">
        <v>98</v>
      </c>
      <c r="AJ99" s="269">
        <v>100</v>
      </c>
      <c r="AK99" s="269">
        <v>103</v>
      </c>
      <c r="AL99" s="269">
        <v>106</v>
      </c>
      <c r="AM99" s="269">
        <v>109</v>
      </c>
      <c r="AN99" s="269">
        <v>112</v>
      </c>
      <c r="AO99" s="269">
        <v>115</v>
      </c>
      <c r="AP99" s="269">
        <v>118</v>
      </c>
      <c r="AQ99" s="269">
        <v>121</v>
      </c>
      <c r="AR99" s="269">
        <v>124</v>
      </c>
      <c r="AS99" s="269">
        <v>126</v>
      </c>
      <c r="AT99" s="269">
        <v>129</v>
      </c>
      <c r="AU99" s="269">
        <v>132</v>
      </c>
      <c r="AV99" s="269">
        <v>135</v>
      </c>
      <c r="AW99" s="269">
        <v>138</v>
      </c>
      <c r="AX99" s="269">
        <v>140</v>
      </c>
      <c r="AY99" s="269">
        <v>144</v>
      </c>
      <c r="AZ99" s="269">
        <v>147</v>
      </c>
      <c r="BA99" s="269">
        <v>150</v>
      </c>
      <c r="BB99" s="269">
        <v>153</v>
      </c>
      <c r="BC99" s="269">
        <v>155</v>
      </c>
      <c r="BD99" s="269">
        <v>158</v>
      </c>
      <c r="BE99" s="269">
        <v>161</v>
      </c>
      <c r="BF99" s="269">
        <v>164</v>
      </c>
      <c r="BG99" s="269">
        <v>166</v>
      </c>
      <c r="BH99" s="269">
        <v>169</v>
      </c>
      <c r="BI99" s="269">
        <v>172</v>
      </c>
      <c r="BJ99" s="269">
        <v>175</v>
      </c>
      <c r="BK99" s="269">
        <v>177</v>
      </c>
      <c r="BL99" s="269">
        <v>178</v>
      </c>
      <c r="BM99" s="269">
        <v>181</v>
      </c>
      <c r="BN99" s="269">
        <v>184</v>
      </c>
      <c r="BO99" s="269">
        <v>187</v>
      </c>
      <c r="BP99" s="269">
        <v>189</v>
      </c>
      <c r="BQ99" s="269">
        <v>192</v>
      </c>
      <c r="BR99" s="269">
        <v>195</v>
      </c>
      <c r="BS99" s="269">
        <v>197</v>
      </c>
      <c r="BT99" s="269">
        <v>228</v>
      </c>
      <c r="BU99" s="269">
        <v>265</v>
      </c>
      <c r="BV99" s="269">
        <v>314</v>
      </c>
      <c r="BW99" s="269">
        <v>365</v>
      </c>
      <c r="BX99" s="269">
        <v>390</v>
      </c>
      <c r="BY99" s="269">
        <v>415</v>
      </c>
      <c r="BZ99" s="269">
        <v>464</v>
      </c>
      <c r="CA99" s="269">
        <v>504</v>
      </c>
      <c r="CB99" s="269">
        <v>622</v>
      </c>
      <c r="CC99" s="269">
        <v>739</v>
      </c>
      <c r="CD99" s="269">
        <v>854</v>
      </c>
      <c r="CE99" s="269">
        <v>969</v>
      </c>
      <c r="CF99" s="269">
        <v>1083</v>
      </c>
      <c r="CG99" s="269">
        <v>1197</v>
      </c>
      <c r="CH99" s="269">
        <v>1307</v>
      </c>
      <c r="CI99" s="269">
        <v>1418</v>
      </c>
      <c r="CJ99" s="269">
        <v>1526</v>
      </c>
      <c r="CK99" s="269">
        <v>1634</v>
      </c>
      <c r="CL99" s="269">
        <v>1739</v>
      </c>
      <c r="CM99" s="269">
        <v>1843</v>
      </c>
      <c r="CN99" s="269">
        <v>1947</v>
      </c>
      <c r="CO99" s="269">
        <v>2051</v>
      </c>
      <c r="CP99" s="269">
        <v>2151</v>
      </c>
      <c r="CQ99" s="269">
        <v>2251</v>
      </c>
      <c r="CR99" s="269">
        <v>2371</v>
      </c>
      <c r="CS99" s="269">
        <v>2492</v>
      </c>
      <c r="CT99" s="269">
        <v>2612</v>
      </c>
      <c r="CU99" s="269">
        <v>2732</v>
      </c>
      <c r="CV99" s="269">
        <v>2843</v>
      </c>
      <c r="CW99" s="269">
        <v>2955</v>
      </c>
      <c r="CX99" s="269">
        <v>3067</v>
      </c>
      <c r="CY99" s="269">
        <v>3177</v>
      </c>
      <c r="CZ99" s="269">
        <v>3289</v>
      </c>
      <c r="DA99" s="269">
        <v>3401</v>
      </c>
      <c r="DB99" s="269">
        <v>3512</v>
      </c>
      <c r="DC99" s="269">
        <v>3623</v>
      </c>
      <c r="DD99" s="265">
        <v>3735</v>
      </c>
      <c r="DE99" s="265">
        <v>3846</v>
      </c>
      <c r="DF99" s="265">
        <v>3958</v>
      </c>
      <c r="DG99" s="265">
        <v>4069</v>
      </c>
      <c r="DH99" s="265">
        <v>4180</v>
      </c>
      <c r="DI99" s="265">
        <v>4292</v>
      </c>
      <c r="DJ99" s="265">
        <v>4403</v>
      </c>
      <c r="DK99" s="265">
        <v>4515</v>
      </c>
    </row>
    <row r="100" spans="1:115">
      <c r="A100" s="268">
        <v>97</v>
      </c>
      <c r="B100" s="268">
        <v>3</v>
      </c>
      <c r="C100" s="268">
        <v>6</v>
      </c>
      <c r="D100" s="268">
        <v>8</v>
      </c>
      <c r="E100" s="268">
        <v>11</v>
      </c>
      <c r="F100" s="269">
        <v>14</v>
      </c>
      <c r="G100" s="269">
        <v>17</v>
      </c>
      <c r="H100" s="269">
        <v>20</v>
      </c>
      <c r="I100" s="269">
        <v>23</v>
      </c>
      <c r="J100" s="269">
        <v>26</v>
      </c>
      <c r="K100" s="269">
        <v>29</v>
      </c>
      <c r="L100" s="269">
        <v>32</v>
      </c>
      <c r="M100" s="269">
        <v>34</v>
      </c>
      <c r="N100" s="269">
        <v>37</v>
      </c>
      <c r="O100" s="269">
        <v>40</v>
      </c>
      <c r="P100" s="269">
        <v>44</v>
      </c>
      <c r="Q100" s="269">
        <v>47</v>
      </c>
      <c r="R100" s="269">
        <v>49</v>
      </c>
      <c r="S100" s="269">
        <v>52</v>
      </c>
      <c r="T100" s="269">
        <v>55</v>
      </c>
      <c r="U100" s="269">
        <v>58</v>
      </c>
      <c r="V100" s="269">
        <v>60</v>
      </c>
      <c r="W100" s="269">
        <v>63</v>
      </c>
      <c r="X100" s="269">
        <v>66</v>
      </c>
      <c r="Y100" s="269">
        <v>70</v>
      </c>
      <c r="Z100" s="269">
        <v>73</v>
      </c>
      <c r="AA100" s="269">
        <v>75</v>
      </c>
      <c r="AB100" s="269">
        <v>78</v>
      </c>
      <c r="AC100" s="269">
        <v>81</v>
      </c>
      <c r="AD100" s="269">
        <v>84</v>
      </c>
      <c r="AE100" s="269">
        <v>87</v>
      </c>
      <c r="AF100" s="269">
        <v>89</v>
      </c>
      <c r="AG100" s="269">
        <v>92</v>
      </c>
      <c r="AH100" s="269">
        <v>96</v>
      </c>
      <c r="AI100" s="269">
        <v>99</v>
      </c>
      <c r="AJ100" s="269">
        <v>101</v>
      </c>
      <c r="AK100" s="269">
        <v>104</v>
      </c>
      <c r="AL100" s="269">
        <v>107</v>
      </c>
      <c r="AM100" s="269">
        <v>110</v>
      </c>
      <c r="AN100" s="269">
        <v>113</v>
      </c>
      <c r="AO100" s="269">
        <v>115</v>
      </c>
      <c r="AP100" s="269">
        <v>118</v>
      </c>
      <c r="AQ100" s="269">
        <v>121</v>
      </c>
      <c r="AR100" s="269">
        <v>124</v>
      </c>
      <c r="AS100" s="269">
        <v>127</v>
      </c>
      <c r="AT100" s="269">
        <v>130</v>
      </c>
      <c r="AU100" s="269">
        <v>133</v>
      </c>
      <c r="AV100" s="269">
        <v>136</v>
      </c>
      <c r="AW100" s="269">
        <v>139</v>
      </c>
      <c r="AX100" s="269">
        <v>141</v>
      </c>
      <c r="AY100" s="269">
        <v>144</v>
      </c>
      <c r="AZ100" s="269">
        <v>147</v>
      </c>
      <c r="BA100" s="269">
        <v>150</v>
      </c>
      <c r="BB100" s="269">
        <v>153</v>
      </c>
      <c r="BC100" s="269">
        <v>156</v>
      </c>
      <c r="BD100" s="269">
        <v>159</v>
      </c>
      <c r="BE100" s="269">
        <v>162</v>
      </c>
      <c r="BF100" s="269">
        <v>165</v>
      </c>
      <c r="BG100" s="269">
        <v>167</v>
      </c>
      <c r="BH100" s="269">
        <v>170</v>
      </c>
      <c r="BI100" s="269">
        <v>173</v>
      </c>
      <c r="BJ100" s="269">
        <v>176</v>
      </c>
      <c r="BK100" s="269">
        <v>178</v>
      </c>
      <c r="BL100" s="269">
        <v>179</v>
      </c>
      <c r="BM100" s="269">
        <v>182</v>
      </c>
      <c r="BN100" s="269">
        <v>185</v>
      </c>
      <c r="BO100" s="269">
        <v>188</v>
      </c>
      <c r="BP100" s="269">
        <v>190</v>
      </c>
      <c r="BQ100" s="269">
        <v>193</v>
      </c>
      <c r="BR100" s="269">
        <v>196</v>
      </c>
      <c r="BS100" s="269">
        <v>198</v>
      </c>
      <c r="BT100" s="269">
        <v>230</v>
      </c>
      <c r="BU100" s="269">
        <v>266</v>
      </c>
      <c r="BV100" s="269">
        <v>316</v>
      </c>
      <c r="BW100" s="269">
        <v>367</v>
      </c>
      <c r="BX100" s="269">
        <v>392</v>
      </c>
      <c r="BY100" s="269">
        <v>417</v>
      </c>
      <c r="BZ100" s="269">
        <v>467</v>
      </c>
      <c r="CA100" s="269">
        <v>506</v>
      </c>
      <c r="CB100" s="269">
        <v>625</v>
      </c>
      <c r="CC100" s="269">
        <v>743</v>
      </c>
      <c r="CD100" s="269">
        <v>859</v>
      </c>
      <c r="CE100" s="269">
        <v>975</v>
      </c>
      <c r="CF100" s="269">
        <v>1089</v>
      </c>
      <c r="CG100" s="269">
        <v>1203</v>
      </c>
      <c r="CH100" s="269">
        <v>1314</v>
      </c>
      <c r="CI100" s="269">
        <v>1426</v>
      </c>
      <c r="CJ100" s="269">
        <v>1535</v>
      </c>
      <c r="CK100" s="269">
        <v>1643</v>
      </c>
      <c r="CL100" s="269">
        <v>1748</v>
      </c>
      <c r="CM100" s="269">
        <v>1853</v>
      </c>
      <c r="CN100" s="269">
        <v>1958</v>
      </c>
      <c r="CO100" s="269">
        <v>2062</v>
      </c>
      <c r="CP100" s="269">
        <v>2163</v>
      </c>
      <c r="CQ100" s="269">
        <v>2263</v>
      </c>
      <c r="CR100" s="269">
        <v>2384</v>
      </c>
      <c r="CS100" s="269">
        <v>2505</v>
      </c>
      <c r="CT100" s="269">
        <v>2626</v>
      </c>
      <c r="CU100" s="269">
        <v>2747</v>
      </c>
      <c r="CV100" s="269">
        <v>2859</v>
      </c>
      <c r="CW100" s="269">
        <v>2971</v>
      </c>
      <c r="CX100" s="269">
        <v>3084</v>
      </c>
      <c r="CY100" s="269">
        <v>3195</v>
      </c>
      <c r="CZ100" s="269">
        <v>3307</v>
      </c>
      <c r="DA100" s="269">
        <v>3419</v>
      </c>
      <c r="DB100" s="269">
        <v>3532</v>
      </c>
      <c r="DC100" s="269">
        <v>3643</v>
      </c>
      <c r="DD100" s="265">
        <v>3755</v>
      </c>
      <c r="DE100" s="265">
        <v>3868</v>
      </c>
      <c r="DF100" s="265">
        <v>3980</v>
      </c>
      <c r="DG100" s="265">
        <v>4091</v>
      </c>
      <c r="DH100" s="265">
        <v>4203</v>
      </c>
      <c r="DI100" s="265">
        <v>4316</v>
      </c>
      <c r="DJ100" s="265">
        <v>4427</v>
      </c>
      <c r="DK100" s="265">
        <v>4540</v>
      </c>
    </row>
    <row r="101" spans="1:115">
      <c r="A101" s="268">
        <v>98</v>
      </c>
      <c r="B101" s="268">
        <v>3</v>
      </c>
      <c r="C101" s="268">
        <v>6</v>
      </c>
      <c r="D101" s="268">
        <v>9</v>
      </c>
      <c r="E101" s="268">
        <v>12</v>
      </c>
      <c r="F101" s="269">
        <v>15</v>
      </c>
      <c r="G101" s="269">
        <v>18</v>
      </c>
      <c r="H101" s="269">
        <v>20</v>
      </c>
      <c r="I101" s="269">
        <v>23</v>
      </c>
      <c r="J101" s="269">
        <v>26</v>
      </c>
      <c r="K101" s="269">
        <v>29</v>
      </c>
      <c r="L101" s="269">
        <v>32</v>
      </c>
      <c r="M101" s="269">
        <v>35</v>
      </c>
      <c r="N101" s="269">
        <v>38</v>
      </c>
      <c r="O101" s="269">
        <v>41</v>
      </c>
      <c r="P101" s="269">
        <v>44</v>
      </c>
      <c r="Q101" s="269">
        <v>47</v>
      </c>
      <c r="R101" s="269">
        <v>49</v>
      </c>
      <c r="S101" s="269">
        <v>52</v>
      </c>
      <c r="T101" s="269">
        <v>55</v>
      </c>
      <c r="U101" s="269">
        <v>58</v>
      </c>
      <c r="V101" s="269">
        <v>61</v>
      </c>
      <c r="W101" s="269">
        <v>64</v>
      </c>
      <c r="X101" s="269">
        <v>67</v>
      </c>
      <c r="Y101" s="269">
        <v>70</v>
      </c>
      <c r="Z101" s="269">
        <v>73</v>
      </c>
      <c r="AA101" s="269">
        <v>75</v>
      </c>
      <c r="AB101" s="269">
        <v>78</v>
      </c>
      <c r="AC101" s="269">
        <v>81</v>
      </c>
      <c r="AD101" s="269">
        <v>84</v>
      </c>
      <c r="AE101" s="269">
        <v>87</v>
      </c>
      <c r="AF101" s="269">
        <v>90</v>
      </c>
      <c r="AG101" s="269">
        <v>93</v>
      </c>
      <c r="AH101" s="269">
        <v>96</v>
      </c>
      <c r="AI101" s="269">
        <v>99</v>
      </c>
      <c r="AJ101" s="269">
        <v>101</v>
      </c>
      <c r="AK101" s="269">
        <v>104</v>
      </c>
      <c r="AL101" s="269">
        <v>108</v>
      </c>
      <c r="AM101" s="269">
        <v>111</v>
      </c>
      <c r="AN101" s="269">
        <v>114</v>
      </c>
      <c r="AO101" s="269">
        <v>116</v>
      </c>
      <c r="AP101" s="269">
        <v>119</v>
      </c>
      <c r="AQ101" s="269">
        <v>122</v>
      </c>
      <c r="AR101" s="269">
        <v>125</v>
      </c>
      <c r="AS101" s="269">
        <v>127</v>
      </c>
      <c r="AT101" s="269">
        <v>131</v>
      </c>
      <c r="AU101" s="269">
        <v>134</v>
      </c>
      <c r="AV101" s="269">
        <v>137</v>
      </c>
      <c r="AW101" s="269">
        <v>140</v>
      </c>
      <c r="AX101" s="269">
        <v>142</v>
      </c>
      <c r="AY101" s="269">
        <v>145</v>
      </c>
      <c r="AZ101" s="269">
        <v>148</v>
      </c>
      <c r="BA101" s="269">
        <v>151</v>
      </c>
      <c r="BB101" s="269">
        <v>154</v>
      </c>
      <c r="BC101" s="269">
        <v>157</v>
      </c>
      <c r="BD101" s="269">
        <v>160</v>
      </c>
      <c r="BE101" s="269">
        <v>163</v>
      </c>
      <c r="BF101" s="269">
        <v>166</v>
      </c>
      <c r="BG101" s="269">
        <v>168</v>
      </c>
      <c r="BH101" s="269">
        <v>171</v>
      </c>
      <c r="BI101" s="269">
        <v>174</v>
      </c>
      <c r="BJ101" s="269">
        <v>177</v>
      </c>
      <c r="BK101" s="269">
        <v>178</v>
      </c>
      <c r="BL101" s="269">
        <v>179</v>
      </c>
      <c r="BM101" s="269">
        <v>183</v>
      </c>
      <c r="BN101" s="269">
        <v>186</v>
      </c>
      <c r="BO101" s="269">
        <v>189</v>
      </c>
      <c r="BP101" s="269">
        <v>191</v>
      </c>
      <c r="BQ101" s="269">
        <v>194</v>
      </c>
      <c r="BR101" s="269">
        <v>197</v>
      </c>
      <c r="BS101" s="269">
        <v>200</v>
      </c>
      <c r="BT101" s="269">
        <v>231</v>
      </c>
      <c r="BU101" s="269">
        <v>268</v>
      </c>
      <c r="BV101" s="269">
        <v>318</v>
      </c>
      <c r="BW101" s="269">
        <v>369</v>
      </c>
      <c r="BX101" s="269">
        <v>394</v>
      </c>
      <c r="BY101" s="269">
        <v>419</v>
      </c>
      <c r="BZ101" s="269">
        <v>469</v>
      </c>
      <c r="CA101" s="269">
        <v>509</v>
      </c>
      <c r="CB101" s="269">
        <v>628</v>
      </c>
      <c r="CC101" s="269">
        <v>748</v>
      </c>
      <c r="CD101" s="269">
        <v>864</v>
      </c>
      <c r="CE101" s="269">
        <v>980</v>
      </c>
      <c r="CF101" s="269">
        <v>1095</v>
      </c>
      <c r="CG101" s="269">
        <v>1210</v>
      </c>
      <c r="CH101" s="269">
        <v>1322</v>
      </c>
      <c r="CI101" s="269">
        <v>1433</v>
      </c>
      <c r="CJ101" s="269">
        <v>1543</v>
      </c>
      <c r="CK101" s="269">
        <v>1652</v>
      </c>
      <c r="CL101" s="269">
        <v>1758</v>
      </c>
      <c r="CM101" s="269">
        <v>1863</v>
      </c>
      <c r="CN101" s="269">
        <v>1969</v>
      </c>
      <c r="CO101" s="269">
        <v>2073</v>
      </c>
      <c r="CP101" s="269">
        <v>2175</v>
      </c>
      <c r="CQ101" s="269">
        <v>2275</v>
      </c>
      <c r="CR101" s="269">
        <v>2397</v>
      </c>
      <c r="CS101" s="269">
        <v>2519</v>
      </c>
      <c r="CT101" s="269">
        <v>2640</v>
      </c>
      <c r="CU101" s="269">
        <v>2762</v>
      </c>
      <c r="CV101" s="269">
        <v>2875</v>
      </c>
      <c r="CW101" s="269">
        <v>2987</v>
      </c>
      <c r="CX101" s="269">
        <v>3100</v>
      </c>
      <c r="CY101" s="269">
        <v>3213</v>
      </c>
      <c r="CZ101" s="269">
        <v>3325</v>
      </c>
      <c r="DA101" s="269">
        <v>3438</v>
      </c>
      <c r="DB101" s="269">
        <v>3551</v>
      </c>
      <c r="DC101" s="269">
        <v>3663</v>
      </c>
      <c r="DD101" s="265">
        <v>3776</v>
      </c>
      <c r="DE101" s="265">
        <v>3889</v>
      </c>
      <c r="DF101" s="265">
        <v>4002</v>
      </c>
      <c r="DG101" s="265">
        <v>4114</v>
      </c>
      <c r="DH101" s="265">
        <v>4227</v>
      </c>
      <c r="DI101" s="265">
        <v>4340</v>
      </c>
      <c r="DJ101" s="265">
        <v>4452</v>
      </c>
      <c r="DK101" s="265">
        <v>4564</v>
      </c>
    </row>
    <row r="102" spans="1:115">
      <c r="A102" s="268">
        <v>99</v>
      </c>
      <c r="B102" s="268">
        <v>3</v>
      </c>
      <c r="C102" s="268">
        <v>6</v>
      </c>
      <c r="D102" s="268">
        <v>9</v>
      </c>
      <c r="E102" s="268">
        <v>12</v>
      </c>
      <c r="F102" s="269">
        <v>15</v>
      </c>
      <c r="G102" s="269">
        <v>18</v>
      </c>
      <c r="H102" s="269">
        <v>20</v>
      </c>
      <c r="I102" s="269">
        <v>23</v>
      </c>
      <c r="J102" s="269">
        <v>26</v>
      </c>
      <c r="K102" s="269">
        <v>29</v>
      </c>
      <c r="L102" s="269">
        <v>33</v>
      </c>
      <c r="M102" s="269">
        <v>35</v>
      </c>
      <c r="N102" s="269">
        <v>38</v>
      </c>
      <c r="O102" s="269">
        <v>41</v>
      </c>
      <c r="P102" s="269">
        <v>44</v>
      </c>
      <c r="Q102" s="269">
        <v>47</v>
      </c>
      <c r="R102" s="269">
        <v>49</v>
      </c>
      <c r="S102" s="269">
        <v>52</v>
      </c>
      <c r="T102" s="269">
        <v>55</v>
      </c>
      <c r="U102" s="269">
        <v>59</v>
      </c>
      <c r="V102" s="269">
        <v>61</v>
      </c>
      <c r="W102" s="269">
        <v>64</v>
      </c>
      <c r="X102" s="269">
        <v>67</v>
      </c>
      <c r="Y102" s="269">
        <v>70</v>
      </c>
      <c r="Z102" s="269">
        <v>73</v>
      </c>
      <c r="AA102" s="269">
        <v>76</v>
      </c>
      <c r="AB102" s="269">
        <v>79</v>
      </c>
      <c r="AC102" s="269">
        <v>82</v>
      </c>
      <c r="AD102" s="269">
        <v>85</v>
      </c>
      <c r="AE102" s="269">
        <v>88</v>
      </c>
      <c r="AF102" s="269">
        <v>90</v>
      </c>
      <c r="AG102" s="269">
        <v>93</v>
      </c>
      <c r="AH102" s="269">
        <v>97</v>
      </c>
      <c r="AI102" s="269">
        <v>100</v>
      </c>
      <c r="AJ102" s="269">
        <v>102</v>
      </c>
      <c r="AK102" s="269">
        <v>105</v>
      </c>
      <c r="AL102" s="269">
        <v>108</v>
      </c>
      <c r="AM102" s="269">
        <v>111</v>
      </c>
      <c r="AN102" s="269">
        <v>114</v>
      </c>
      <c r="AO102" s="269">
        <v>116</v>
      </c>
      <c r="AP102" s="269">
        <v>120</v>
      </c>
      <c r="AQ102" s="269">
        <v>123</v>
      </c>
      <c r="AR102" s="269">
        <v>126</v>
      </c>
      <c r="AS102" s="269">
        <v>128</v>
      </c>
      <c r="AT102" s="269">
        <v>131</v>
      </c>
      <c r="AU102" s="269">
        <v>134</v>
      </c>
      <c r="AV102" s="269">
        <v>137</v>
      </c>
      <c r="AW102" s="269">
        <v>140</v>
      </c>
      <c r="AX102" s="269">
        <v>143</v>
      </c>
      <c r="AY102" s="269">
        <v>146</v>
      </c>
      <c r="AZ102" s="269">
        <v>149</v>
      </c>
      <c r="BA102" s="269">
        <v>152</v>
      </c>
      <c r="BB102" s="269">
        <v>155</v>
      </c>
      <c r="BC102" s="269">
        <v>158</v>
      </c>
      <c r="BD102" s="269">
        <v>161</v>
      </c>
      <c r="BE102" s="269">
        <v>164</v>
      </c>
      <c r="BF102" s="269">
        <v>167</v>
      </c>
      <c r="BG102" s="269">
        <v>169</v>
      </c>
      <c r="BH102" s="269">
        <v>172</v>
      </c>
      <c r="BI102" s="269">
        <v>175</v>
      </c>
      <c r="BJ102" s="269">
        <v>178</v>
      </c>
      <c r="BK102" s="269">
        <v>179</v>
      </c>
      <c r="BL102" s="269">
        <v>180</v>
      </c>
      <c r="BM102" s="269">
        <v>184</v>
      </c>
      <c r="BN102" s="269">
        <v>187</v>
      </c>
      <c r="BO102" s="269">
        <v>190</v>
      </c>
      <c r="BP102" s="269">
        <v>192</v>
      </c>
      <c r="BQ102" s="269">
        <v>195</v>
      </c>
      <c r="BR102" s="269">
        <v>198</v>
      </c>
      <c r="BS102" s="269">
        <v>201</v>
      </c>
      <c r="BT102" s="269">
        <v>232</v>
      </c>
      <c r="BU102" s="269">
        <v>269</v>
      </c>
      <c r="BV102" s="269">
        <v>320</v>
      </c>
      <c r="BW102" s="269">
        <v>371</v>
      </c>
      <c r="BX102" s="269">
        <v>396</v>
      </c>
      <c r="BY102" s="269">
        <v>421</v>
      </c>
      <c r="BZ102" s="269">
        <v>472</v>
      </c>
      <c r="CA102" s="269">
        <v>512</v>
      </c>
      <c r="CB102" s="269">
        <v>632</v>
      </c>
      <c r="CC102" s="269">
        <v>752</v>
      </c>
      <c r="CD102" s="269">
        <v>869</v>
      </c>
      <c r="CE102" s="269">
        <v>985</v>
      </c>
      <c r="CF102" s="269">
        <v>1101</v>
      </c>
      <c r="CG102" s="269">
        <v>1216</v>
      </c>
      <c r="CH102" s="269">
        <v>1329</v>
      </c>
      <c r="CI102" s="269">
        <v>1441</v>
      </c>
      <c r="CJ102" s="269">
        <v>1552</v>
      </c>
      <c r="CK102" s="269">
        <v>1661</v>
      </c>
      <c r="CL102" s="269">
        <v>1767</v>
      </c>
      <c r="CM102" s="269">
        <v>1874</v>
      </c>
      <c r="CN102" s="269">
        <v>1979</v>
      </c>
      <c r="CO102" s="269">
        <v>2084</v>
      </c>
      <c r="CP102" s="269">
        <v>2187</v>
      </c>
      <c r="CQ102" s="269">
        <v>2288</v>
      </c>
      <c r="CR102" s="269">
        <v>2410</v>
      </c>
      <c r="CS102" s="269">
        <v>2533</v>
      </c>
      <c r="CT102" s="269">
        <v>2655</v>
      </c>
      <c r="CU102" s="269">
        <v>2777</v>
      </c>
      <c r="CV102" s="269">
        <v>2890</v>
      </c>
      <c r="CW102" s="269">
        <v>3004</v>
      </c>
      <c r="CX102" s="269">
        <v>3117</v>
      </c>
      <c r="CY102" s="269">
        <v>3230</v>
      </c>
      <c r="CZ102" s="269">
        <v>3344</v>
      </c>
      <c r="DA102" s="269">
        <v>3457</v>
      </c>
      <c r="DB102" s="269">
        <v>3570</v>
      </c>
      <c r="DC102" s="269">
        <v>3683</v>
      </c>
      <c r="DD102" s="265">
        <v>3797</v>
      </c>
      <c r="DE102" s="265">
        <v>3910</v>
      </c>
      <c r="DF102" s="265">
        <v>4024</v>
      </c>
      <c r="DG102" s="265">
        <v>4136</v>
      </c>
      <c r="DH102" s="265">
        <v>4250</v>
      </c>
      <c r="DI102" s="265">
        <v>4363</v>
      </c>
      <c r="DJ102" s="265">
        <v>4476</v>
      </c>
      <c r="DK102" s="265">
        <v>4589</v>
      </c>
    </row>
    <row r="103" spans="1:115">
      <c r="A103" s="268">
        <v>100</v>
      </c>
      <c r="B103" s="268">
        <v>3</v>
      </c>
      <c r="C103" s="268">
        <v>6</v>
      </c>
      <c r="D103" s="268">
        <v>9</v>
      </c>
      <c r="E103" s="268">
        <v>12</v>
      </c>
      <c r="F103" s="269">
        <v>15</v>
      </c>
      <c r="G103" s="269">
        <v>18</v>
      </c>
      <c r="H103" s="269">
        <v>20</v>
      </c>
      <c r="I103" s="269">
        <v>23</v>
      </c>
      <c r="J103" s="269">
        <v>26</v>
      </c>
      <c r="K103" s="269">
        <v>29</v>
      </c>
      <c r="L103" s="269">
        <v>33</v>
      </c>
      <c r="M103" s="269">
        <v>35</v>
      </c>
      <c r="N103" s="269">
        <v>38</v>
      </c>
      <c r="O103" s="269">
        <v>41</v>
      </c>
      <c r="P103" s="269">
        <v>44</v>
      </c>
      <c r="Q103" s="269">
        <v>47</v>
      </c>
      <c r="R103" s="269">
        <v>50</v>
      </c>
      <c r="S103" s="269">
        <v>53</v>
      </c>
      <c r="T103" s="269">
        <v>56</v>
      </c>
      <c r="U103" s="269">
        <v>59</v>
      </c>
      <c r="V103" s="269">
        <v>61</v>
      </c>
      <c r="W103" s="269">
        <v>64</v>
      </c>
      <c r="X103" s="269">
        <v>67</v>
      </c>
      <c r="Y103" s="269">
        <v>71</v>
      </c>
      <c r="Z103" s="269">
        <v>74</v>
      </c>
      <c r="AA103" s="269">
        <v>76</v>
      </c>
      <c r="AB103" s="269">
        <v>79</v>
      </c>
      <c r="AC103" s="269">
        <v>82</v>
      </c>
      <c r="AD103" s="269">
        <v>85</v>
      </c>
      <c r="AE103" s="269">
        <v>88</v>
      </c>
      <c r="AF103" s="269">
        <v>91</v>
      </c>
      <c r="AG103" s="269">
        <v>94</v>
      </c>
      <c r="AH103" s="269">
        <v>97</v>
      </c>
      <c r="AI103" s="269">
        <v>100</v>
      </c>
      <c r="AJ103" s="269">
        <v>102</v>
      </c>
      <c r="AK103" s="269">
        <v>105</v>
      </c>
      <c r="AL103" s="269">
        <v>109</v>
      </c>
      <c r="AM103" s="269">
        <v>112</v>
      </c>
      <c r="AN103" s="269">
        <v>115</v>
      </c>
      <c r="AO103" s="269">
        <v>117</v>
      </c>
      <c r="AP103" s="269">
        <v>120</v>
      </c>
      <c r="AQ103" s="269">
        <v>123</v>
      </c>
      <c r="AR103" s="269">
        <v>126</v>
      </c>
      <c r="AS103" s="269">
        <v>129</v>
      </c>
      <c r="AT103" s="269">
        <v>132</v>
      </c>
      <c r="AU103" s="269">
        <v>135</v>
      </c>
      <c r="AV103" s="269">
        <v>138</v>
      </c>
      <c r="AW103" s="269">
        <v>141</v>
      </c>
      <c r="AX103" s="269">
        <v>143</v>
      </c>
      <c r="AY103" s="269">
        <v>147</v>
      </c>
      <c r="AZ103" s="269">
        <v>150</v>
      </c>
      <c r="BA103" s="269">
        <v>153</v>
      </c>
      <c r="BB103" s="269">
        <v>156</v>
      </c>
      <c r="BC103" s="269">
        <v>158</v>
      </c>
      <c r="BD103" s="269">
        <v>161</v>
      </c>
      <c r="BE103" s="269">
        <v>164</v>
      </c>
      <c r="BF103" s="269">
        <v>167</v>
      </c>
      <c r="BG103" s="269">
        <v>170</v>
      </c>
      <c r="BH103" s="269">
        <v>173</v>
      </c>
      <c r="BI103" s="269">
        <v>176</v>
      </c>
      <c r="BJ103" s="269">
        <v>179</v>
      </c>
      <c r="BK103" s="269">
        <v>180</v>
      </c>
      <c r="BL103" s="269">
        <v>181</v>
      </c>
      <c r="BM103" s="269">
        <v>185</v>
      </c>
      <c r="BN103" s="269">
        <v>188</v>
      </c>
      <c r="BO103" s="269">
        <v>191</v>
      </c>
      <c r="BP103" s="269">
        <v>193</v>
      </c>
      <c r="BQ103" s="269">
        <v>196</v>
      </c>
      <c r="BR103" s="269">
        <v>199</v>
      </c>
      <c r="BS103" s="269">
        <v>202</v>
      </c>
      <c r="BT103" s="269">
        <v>233</v>
      </c>
      <c r="BU103" s="269">
        <v>271</v>
      </c>
      <c r="BV103" s="269">
        <v>321</v>
      </c>
      <c r="BW103" s="269">
        <v>373</v>
      </c>
      <c r="BX103" s="269">
        <v>398</v>
      </c>
      <c r="BY103" s="269">
        <v>424</v>
      </c>
      <c r="BZ103" s="269">
        <v>474</v>
      </c>
      <c r="CA103" s="269">
        <v>515</v>
      </c>
      <c r="CB103" s="269">
        <v>635</v>
      </c>
      <c r="CC103" s="269">
        <v>756</v>
      </c>
      <c r="CD103" s="269">
        <v>873</v>
      </c>
      <c r="CE103" s="269">
        <v>991</v>
      </c>
      <c r="CF103" s="269">
        <v>1107</v>
      </c>
      <c r="CG103" s="269">
        <v>1223</v>
      </c>
      <c r="CH103" s="269">
        <v>1336</v>
      </c>
      <c r="CI103" s="269">
        <v>1449</v>
      </c>
      <c r="CJ103" s="269">
        <v>1560</v>
      </c>
      <c r="CK103" s="269">
        <v>1670</v>
      </c>
      <c r="CL103" s="269">
        <v>1777</v>
      </c>
      <c r="CM103" s="269">
        <v>1884</v>
      </c>
      <c r="CN103" s="269">
        <v>1990</v>
      </c>
      <c r="CO103" s="269">
        <v>2096</v>
      </c>
      <c r="CP103" s="269">
        <v>2198</v>
      </c>
      <c r="CQ103" s="269">
        <v>2300</v>
      </c>
      <c r="CR103" s="269">
        <v>2423</v>
      </c>
      <c r="CS103" s="269">
        <v>2547</v>
      </c>
      <c r="CT103" s="269">
        <v>2669</v>
      </c>
      <c r="CU103" s="269">
        <v>2792</v>
      </c>
      <c r="CV103" s="269">
        <v>2906</v>
      </c>
      <c r="CW103" s="269">
        <v>3020</v>
      </c>
      <c r="CX103" s="269">
        <v>3134</v>
      </c>
      <c r="CY103" s="269">
        <v>3248</v>
      </c>
      <c r="CZ103" s="269">
        <v>3362</v>
      </c>
      <c r="DA103" s="269">
        <v>3476</v>
      </c>
      <c r="DB103" s="269">
        <v>3590</v>
      </c>
      <c r="DC103" s="269">
        <v>3703</v>
      </c>
      <c r="DD103" s="265">
        <v>3817</v>
      </c>
      <c r="DE103" s="265">
        <v>3931</v>
      </c>
      <c r="DF103" s="265">
        <v>4045</v>
      </c>
      <c r="DG103" s="265">
        <v>4159</v>
      </c>
      <c r="DH103" s="265">
        <v>4273</v>
      </c>
      <c r="DI103" s="265">
        <v>4387</v>
      </c>
      <c r="DJ103" s="265">
        <v>4500</v>
      </c>
      <c r="DK103" s="265">
        <v>4614</v>
      </c>
    </row>
    <row r="104" spans="1:115">
      <c r="A104" s="268">
        <v>101</v>
      </c>
      <c r="B104" s="268">
        <v>3</v>
      </c>
      <c r="C104" s="268">
        <v>6</v>
      </c>
      <c r="D104" s="268">
        <v>9</v>
      </c>
      <c r="E104" s="268">
        <v>12</v>
      </c>
      <c r="F104" s="269">
        <v>15</v>
      </c>
      <c r="G104" s="269">
        <v>18</v>
      </c>
      <c r="H104" s="269">
        <v>20</v>
      </c>
      <c r="I104" s="269">
        <v>23</v>
      </c>
      <c r="J104" s="269">
        <v>26</v>
      </c>
      <c r="K104" s="269">
        <v>29</v>
      </c>
      <c r="L104" s="269">
        <v>33</v>
      </c>
      <c r="M104" s="269">
        <v>35</v>
      </c>
      <c r="N104" s="269">
        <v>38</v>
      </c>
      <c r="O104" s="269">
        <v>41</v>
      </c>
      <c r="P104" s="269">
        <v>45</v>
      </c>
      <c r="Q104" s="269">
        <v>48</v>
      </c>
      <c r="R104" s="269">
        <v>50</v>
      </c>
      <c r="S104" s="269">
        <v>53</v>
      </c>
      <c r="T104" s="269">
        <v>56</v>
      </c>
      <c r="U104" s="269">
        <v>59</v>
      </c>
      <c r="V104" s="269">
        <v>62</v>
      </c>
      <c r="W104" s="269">
        <v>65</v>
      </c>
      <c r="X104" s="269">
        <v>68</v>
      </c>
      <c r="Y104" s="269">
        <v>71</v>
      </c>
      <c r="Z104" s="269">
        <v>74</v>
      </c>
      <c r="AA104" s="269">
        <v>76</v>
      </c>
      <c r="AB104" s="269">
        <v>79</v>
      </c>
      <c r="AC104" s="269">
        <v>83</v>
      </c>
      <c r="AD104" s="269">
        <v>86</v>
      </c>
      <c r="AE104" s="269">
        <v>89</v>
      </c>
      <c r="AF104" s="269">
        <v>91</v>
      </c>
      <c r="AG104" s="269">
        <v>94</v>
      </c>
      <c r="AH104" s="269">
        <v>98</v>
      </c>
      <c r="AI104" s="269">
        <v>101</v>
      </c>
      <c r="AJ104" s="269">
        <v>103</v>
      </c>
      <c r="AK104" s="269">
        <v>106</v>
      </c>
      <c r="AL104" s="269">
        <v>109</v>
      </c>
      <c r="AM104" s="269">
        <v>112</v>
      </c>
      <c r="AN104" s="269">
        <v>115</v>
      </c>
      <c r="AO104" s="269">
        <v>118</v>
      </c>
      <c r="AP104" s="269">
        <v>121</v>
      </c>
      <c r="AQ104" s="269">
        <v>124</v>
      </c>
      <c r="AR104" s="269">
        <v>127</v>
      </c>
      <c r="AS104" s="269">
        <v>129</v>
      </c>
      <c r="AT104" s="269">
        <v>133</v>
      </c>
      <c r="AU104" s="269">
        <v>136</v>
      </c>
      <c r="AV104" s="269">
        <v>139</v>
      </c>
      <c r="AW104" s="269">
        <v>142</v>
      </c>
      <c r="AX104" s="269">
        <v>144</v>
      </c>
      <c r="AY104" s="269">
        <v>147</v>
      </c>
      <c r="AZ104" s="269">
        <v>150</v>
      </c>
      <c r="BA104" s="269">
        <v>153</v>
      </c>
      <c r="BB104" s="269">
        <v>156</v>
      </c>
      <c r="BC104" s="269">
        <v>159</v>
      </c>
      <c r="BD104" s="269">
        <v>162</v>
      </c>
      <c r="BE104" s="269">
        <v>165</v>
      </c>
      <c r="BF104" s="269">
        <v>168</v>
      </c>
      <c r="BG104" s="269">
        <v>171</v>
      </c>
      <c r="BH104" s="269">
        <v>174</v>
      </c>
      <c r="BI104" s="269">
        <v>177</v>
      </c>
      <c r="BJ104" s="269">
        <v>180</v>
      </c>
      <c r="BK104" s="269">
        <v>181</v>
      </c>
      <c r="BL104" s="269">
        <v>182</v>
      </c>
      <c r="BM104" s="269">
        <v>186</v>
      </c>
      <c r="BN104" s="269">
        <v>189</v>
      </c>
      <c r="BO104" s="269">
        <v>192</v>
      </c>
      <c r="BP104" s="269">
        <v>194</v>
      </c>
      <c r="BQ104" s="269">
        <v>197</v>
      </c>
      <c r="BR104" s="269">
        <v>200</v>
      </c>
      <c r="BS104" s="269">
        <v>203</v>
      </c>
      <c r="BT104" s="269">
        <v>235</v>
      </c>
      <c r="BU104" s="269">
        <v>272</v>
      </c>
      <c r="BV104" s="269">
        <v>323</v>
      </c>
      <c r="BW104" s="269">
        <v>375</v>
      </c>
      <c r="BX104" s="269">
        <v>400</v>
      </c>
      <c r="BY104" s="269">
        <v>426</v>
      </c>
      <c r="BZ104" s="269">
        <v>477</v>
      </c>
      <c r="CA104" s="269">
        <v>517</v>
      </c>
      <c r="CB104" s="269">
        <v>639</v>
      </c>
      <c r="CC104" s="269">
        <v>760</v>
      </c>
      <c r="CD104" s="269">
        <v>878</v>
      </c>
      <c r="CE104" s="269">
        <v>996</v>
      </c>
      <c r="CF104" s="269">
        <v>1113</v>
      </c>
      <c r="CG104" s="269">
        <v>1230</v>
      </c>
      <c r="CH104" s="269">
        <v>1343</v>
      </c>
      <c r="CI104" s="269">
        <v>1457</v>
      </c>
      <c r="CJ104" s="269">
        <v>1568</v>
      </c>
      <c r="CK104" s="269">
        <v>1679</v>
      </c>
      <c r="CL104" s="269">
        <v>1787</v>
      </c>
      <c r="CM104" s="269">
        <v>1894</v>
      </c>
      <c r="CN104" s="269">
        <v>2001</v>
      </c>
      <c r="CO104" s="269">
        <v>2107</v>
      </c>
      <c r="CP104" s="269">
        <v>2210</v>
      </c>
      <c r="CQ104" s="269">
        <v>2313</v>
      </c>
      <c r="CR104" s="269">
        <v>2436</v>
      </c>
      <c r="CS104" s="269">
        <v>2560</v>
      </c>
      <c r="CT104" s="269">
        <v>2684</v>
      </c>
      <c r="CU104" s="269">
        <v>2807</v>
      </c>
      <c r="CV104" s="269">
        <v>2922</v>
      </c>
      <c r="CW104" s="269">
        <v>3036</v>
      </c>
      <c r="CX104" s="269">
        <v>3151</v>
      </c>
      <c r="CY104" s="269">
        <v>3265</v>
      </c>
      <c r="CZ104" s="269">
        <v>3380</v>
      </c>
      <c r="DA104" s="269">
        <v>3494</v>
      </c>
      <c r="DB104" s="269">
        <v>3609</v>
      </c>
      <c r="DC104" s="269">
        <v>3723</v>
      </c>
      <c r="DD104" s="265">
        <v>3838</v>
      </c>
      <c r="DE104" s="265">
        <v>3953</v>
      </c>
      <c r="DF104" s="265">
        <v>4067</v>
      </c>
      <c r="DG104" s="265">
        <v>4181</v>
      </c>
      <c r="DH104" s="265">
        <v>4296</v>
      </c>
      <c r="DI104" s="265">
        <v>4411</v>
      </c>
      <c r="DJ104" s="265">
        <v>4525</v>
      </c>
      <c r="DK104" s="265">
        <v>4639</v>
      </c>
    </row>
    <row r="105" spans="1:115">
      <c r="A105" s="268">
        <v>102</v>
      </c>
      <c r="B105" s="268">
        <v>3</v>
      </c>
      <c r="C105" s="268">
        <v>6</v>
      </c>
      <c r="D105" s="268">
        <v>9</v>
      </c>
      <c r="E105" s="268">
        <v>12</v>
      </c>
      <c r="F105" s="269">
        <v>15</v>
      </c>
      <c r="G105" s="269">
        <v>18</v>
      </c>
      <c r="H105" s="269">
        <v>21</v>
      </c>
      <c r="I105" s="269">
        <v>24</v>
      </c>
      <c r="J105" s="269">
        <v>27</v>
      </c>
      <c r="K105" s="269">
        <v>30</v>
      </c>
      <c r="L105" s="269">
        <v>33</v>
      </c>
      <c r="M105" s="269">
        <v>35</v>
      </c>
      <c r="N105" s="269">
        <v>38</v>
      </c>
      <c r="O105" s="269">
        <v>41</v>
      </c>
      <c r="P105" s="269">
        <v>45</v>
      </c>
      <c r="Q105" s="269">
        <v>48</v>
      </c>
      <c r="R105" s="269">
        <v>50</v>
      </c>
      <c r="S105" s="269">
        <v>53</v>
      </c>
      <c r="T105" s="269">
        <v>56</v>
      </c>
      <c r="U105" s="269">
        <v>60</v>
      </c>
      <c r="V105" s="269">
        <v>62</v>
      </c>
      <c r="W105" s="269">
        <v>65</v>
      </c>
      <c r="X105" s="269">
        <v>68</v>
      </c>
      <c r="Y105" s="269">
        <v>71</v>
      </c>
      <c r="Z105" s="269">
        <v>74</v>
      </c>
      <c r="AA105" s="269">
        <v>77</v>
      </c>
      <c r="AB105" s="269">
        <v>80</v>
      </c>
      <c r="AC105" s="269">
        <v>83</v>
      </c>
      <c r="AD105" s="269">
        <v>86</v>
      </c>
      <c r="AE105" s="269">
        <v>89</v>
      </c>
      <c r="AF105" s="269">
        <v>92</v>
      </c>
      <c r="AG105" s="269">
        <v>95</v>
      </c>
      <c r="AH105" s="269">
        <v>98</v>
      </c>
      <c r="AI105" s="269">
        <v>101</v>
      </c>
      <c r="AJ105" s="269">
        <v>103</v>
      </c>
      <c r="AK105" s="269">
        <v>106</v>
      </c>
      <c r="AL105" s="269">
        <v>110</v>
      </c>
      <c r="AM105" s="269">
        <v>113</v>
      </c>
      <c r="AN105" s="269">
        <v>116</v>
      </c>
      <c r="AO105" s="269">
        <v>118</v>
      </c>
      <c r="AP105" s="269">
        <v>122</v>
      </c>
      <c r="AQ105" s="269">
        <v>125</v>
      </c>
      <c r="AR105" s="269">
        <v>128</v>
      </c>
      <c r="AS105" s="269">
        <v>130</v>
      </c>
      <c r="AT105" s="269">
        <v>133</v>
      </c>
      <c r="AU105" s="269">
        <v>136</v>
      </c>
      <c r="AV105" s="269">
        <v>139</v>
      </c>
      <c r="AW105" s="269">
        <v>142</v>
      </c>
      <c r="AX105" s="269">
        <v>145</v>
      </c>
      <c r="AY105" s="269">
        <v>148</v>
      </c>
      <c r="AZ105" s="269">
        <v>151</v>
      </c>
      <c r="BA105" s="269">
        <v>154</v>
      </c>
      <c r="BB105" s="269">
        <v>157</v>
      </c>
      <c r="BC105" s="269">
        <v>160</v>
      </c>
      <c r="BD105" s="269">
        <v>163</v>
      </c>
      <c r="BE105" s="269">
        <v>166</v>
      </c>
      <c r="BF105" s="269">
        <v>169</v>
      </c>
      <c r="BG105" s="269">
        <v>172</v>
      </c>
      <c r="BH105" s="269">
        <v>175</v>
      </c>
      <c r="BI105" s="269">
        <v>178</v>
      </c>
      <c r="BJ105" s="269">
        <v>181</v>
      </c>
      <c r="BK105" s="269">
        <v>182</v>
      </c>
      <c r="BL105" s="269">
        <v>183</v>
      </c>
      <c r="BM105" s="269">
        <v>187</v>
      </c>
      <c r="BN105" s="269">
        <v>190</v>
      </c>
      <c r="BO105" s="269">
        <v>193</v>
      </c>
      <c r="BP105" s="269">
        <v>195</v>
      </c>
      <c r="BQ105" s="269">
        <v>198</v>
      </c>
      <c r="BR105" s="269">
        <v>201</v>
      </c>
      <c r="BS105" s="269">
        <v>204</v>
      </c>
      <c r="BT105" s="269">
        <v>236</v>
      </c>
      <c r="BU105" s="269">
        <v>274</v>
      </c>
      <c r="BV105" s="269">
        <v>325</v>
      </c>
      <c r="BW105" s="269">
        <v>377</v>
      </c>
      <c r="BX105" s="269">
        <v>403</v>
      </c>
      <c r="BY105" s="269">
        <v>428</v>
      </c>
      <c r="BZ105" s="269">
        <v>479</v>
      </c>
      <c r="CA105" s="269">
        <v>520</v>
      </c>
      <c r="CB105" s="269">
        <v>642</v>
      </c>
      <c r="CC105" s="269">
        <v>764</v>
      </c>
      <c r="CD105" s="269">
        <v>883</v>
      </c>
      <c r="CE105" s="269">
        <v>1001</v>
      </c>
      <c r="CF105" s="269">
        <v>1119</v>
      </c>
      <c r="CG105" s="269">
        <v>1236</v>
      </c>
      <c r="CH105" s="269">
        <v>1350</v>
      </c>
      <c r="CI105" s="269">
        <v>1465</v>
      </c>
      <c r="CJ105" s="269">
        <v>1577</v>
      </c>
      <c r="CK105" s="269">
        <v>1688</v>
      </c>
      <c r="CL105" s="269">
        <v>1796</v>
      </c>
      <c r="CM105" s="269">
        <v>1904</v>
      </c>
      <c r="CN105" s="269">
        <v>2011</v>
      </c>
      <c r="CO105" s="269">
        <v>2118</v>
      </c>
      <c r="CP105" s="269">
        <v>2222</v>
      </c>
      <c r="CQ105" s="269">
        <v>2325</v>
      </c>
      <c r="CR105" s="269">
        <v>2449</v>
      </c>
      <c r="CS105" s="269">
        <v>2574</v>
      </c>
      <c r="CT105" s="269">
        <v>2698</v>
      </c>
      <c r="CU105" s="269">
        <v>2822</v>
      </c>
      <c r="CV105" s="269">
        <v>2937</v>
      </c>
      <c r="CW105" s="269">
        <v>3053</v>
      </c>
      <c r="CX105" s="269">
        <v>3168</v>
      </c>
      <c r="CY105" s="269">
        <v>3283</v>
      </c>
      <c r="CZ105" s="269">
        <v>3398</v>
      </c>
      <c r="DA105" s="269">
        <v>3513</v>
      </c>
      <c r="DB105" s="269">
        <v>3628</v>
      </c>
      <c r="DC105" s="269">
        <v>3743</v>
      </c>
      <c r="DD105" s="265">
        <v>3859</v>
      </c>
      <c r="DE105" s="265">
        <v>3974</v>
      </c>
      <c r="DF105" s="265">
        <v>4089</v>
      </c>
      <c r="DG105" s="265">
        <v>4204</v>
      </c>
      <c r="DH105" s="265">
        <v>4319</v>
      </c>
      <c r="DI105" s="265">
        <v>4434</v>
      </c>
      <c r="DJ105" s="265">
        <v>4549</v>
      </c>
      <c r="DK105" s="265">
        <v>4664</v>
      </c>
    </row>
    <row r="106" spans="1:115">
      <c r="A106" s="268">
        <v>103</v>
      </c>
      <c r="B106" s="268">
        <v>3</v>
      </c>
      <c r="C106" s="268">
        <v>6</v>
      </c>
      <c r="D106" s="268">
        <v>9</v>
      </c>
      <c r="E106" s="268">
        <v>12</v>
      </c>
      <c r="F106" s="269">
        <v>15</v>
      </c>
      <c r="G106" s="269">
        <v>18</v>
      </c>
      <c r="H106" s="269">
        <v>21</v>
      </c>
      <c r="I106" s="269">
        <v>24</v>
      </c>
      <c r="J106" s="269">
        <v>27</v>
      </c>
      <c r="K106" s="269">
        <v>30</v>
      </c>
      <c r="L106" s="269">
        <v>33</v>
      </c>
      <c r="M106" s="269">
        <v>36</v>
      </c>
      <c r="N106" s="269">
        <v>39</v>
      </c>
      <c r="O106" s="269">
        <v>42</v>
      </c>
      <c r="P106" s="269">
        <v>45</v>
      </c>
      <c r="Q106" s="269">
        <v>48</v>
      </c>
      <c r="R106" s="269">
        <v>50</v>
      </c>
      <c r="S106" s="269">
        <v>53</v>
      </c>
      <c r="T106" s="269">
        <v>56</v>
      </c>
      <c r="U106" s="269">
        <v>60</v>
      </c>
      <c r="V106" s="269">
        <v>62</v>
      </c>
      <c r="W106" s="269">
        <v>65</v>
      </c>
      <c r="X106" s="269">
        <v>68</v>
      </c>
      <c r="Y106" s="269">
        <v>72</v>
      </c>
      <c r="Z106" s="269">
        <v>75</v>
      </c>
      <c r="AA106" s="269">
        <v>77</v>
      </c>
      <c r="AB106" s="269">
        <v>80</v>
      </c>
      <c r="AC106" s="269">
        <v>84</v>
      </c>
      <c r="AD106" s="269">
        <v>87</v>
      </c>
      <c r="AE106" s="269">
        <v>90</v>
      </c>
      <c r="AF106" s="269">
        <v>92</v>
      </c>
      <c r="AG106" s="269">
        <v>95</v>
      </c>
      <c r="AH106" s="269">
        <v>99</v>
      </c>
      <c r="AI106" s="269">
        <v>102</v>
      </c>
      <c r="AJ106" s="269">
        <v>104</v>
      </c>
      <c r="AK106" s="269">
        <v>107</v>
      </c>
      <c r="AL106" s="269">
        <v>110</v>
      </c>
      <c r="AM106" s="269">
        <v>113</v>
      </c>
      <c r="AN106" s="269">
        <v>116</v>
      </c>
      <c r="AO106" s="269">
        <v>119</v>
      </c>
      <c r="AP106" s="269">
        <v>122</v>
      </c>
      <c r="AQ106" s="269">
        <v>125</v>
      </c>
      <c r="AR106" s="269">
        <v>128</v>
      </c>
      <c r="AS106" s="269">
        <v>131</v>
      </c>
      <c r="AT106" s="269">
        <v>134</v>
      </c>
      <c r="AU106" s="269">
        <v>137</v>
      </c>
      <c r="AV106" s="269">
        <v>140</v>
      </c>
      <c r="AW106" s="269">
        <v>143</v>
      </c>
      <c r="AX106" s="269">
        <v>146</v>
      </c>
      <c r="AY106" s="269">
        <v>149</v>
      </c>
      <c r="AZ106" s="269">
        <v>152</v>
      </c>
      <c r="BA106" s="269">
        <v>155</v>
      </c>
      <c r="BB106" s="269">
        <v>158</v>
      </c>
      <c r="BC106" s="269">
        <v>161</v>
      </c>
      <c r="BD106" s="269">
        <v>164</v>
      </c>
      <c r="BE106" s="269">
        <v>167</v>
      </c>
      <c r="BF106" s="269">
        <v>170</v>
      </c>
      <c r="BG106" s="269">
        <v>173</v>
      </c>
      <c r="BH106" s="269">
        <v>176</v>
      </c>
      <c r="BI106" s="269">
        <v>179</v>
      </c>
      <c r="BJ106" s="269">
        <v>182</v>
      </c>
      <c r="BK106" s="269">
        <v>183</v>
      </c>
      <c r="BL106" s="269">
        <v>184</v>
      </c>
      <c r="BM106" s="269">
        <v>188</v>
      </c>
      <c r="BN106" s="269">
        <v>191</v>
      </c>
      <c r="BO106" s="269">
        <v>194</v>
      </c>
      <c r="BP106" s="269">
        <v>196</v>
      </c>
      <c r="BQ106" s="269">
        <v>199</v>
      </c>
      <c r="BR106" s="269">
        <v>202</v>
      </c>
      <c r="BS106" s="269">
        <v>205</v>
      </c>
      <c r="BT106" s="269">
        <v>237</v>
      </c>
      <c r="BU106" s="269">
        <v>275</v>
      </c>
      <c r="BV106" s="269">
        <v>327</v>
      </c>
      <c r="BW106" s="269">
        <v>379</v>
      </c>
      <c r="BX106" s="269">
        <v>405</v>
      </c>
      <c r="BY106" s="269">
        <v>430</v>
      </c>
      <c r="BZ106" s="269">
        <v>482</v>
      </c>
      <c r="CA106" s="269">
        <v>523</v>
      </c>
      <c r="CB106" s="269">
        <v>646</v>
      </c>
      <c r="CC106" s="269">
        <v>768</v>
      </c>
      <c r="CD106" s="269">
        <v>888</v>
      </c>
      <c r="CE106" s="269">
        <v>1007</v>
      </c>
      <c r="CF106" s="269">
        <v>1125</v>
      </c>
      <c r="CG106" s="269">
        <v>1243</v>
      </c>
      <c r="CH106" s="269">
        <v>1358</v>
      </c>
      <c r="CI106" s="269">
        <v>1472</v>
      </c>
      <c r="CJ106" s="269">
        <v>1585</v>
      </c>
      <c r="CK106" s="269">
        <v>1697</v>
      </c>
      <c r="CL106" s="269">
        <v>1806</v>
      </c>
      <c r="CM106" s="269">
        <v>1914</v>
      </c>
      <c r="CN106" s="269">
        <v>2022</v>
      </c>
      <c r="CO106" s="269">
        <v>2129</v>
      </c>
      <c r="CP106" s="269">
        <v>2234</v>
      </c>
      <c r="CQ106" s="269">
        <v>2338</v>
      </c>
      <c r="CR106" s="269">
        <v>2462</v>
      </c>
      <c r="CS106" s="269">
        <v>2588</v>
      </c>
      <c r="CT106" s="269">
        <v>2713</v>
      </c>
      <c r="CU106" s="269">
        <v>2837</v>
      </c>
      <c r="CV106" s="269">
        <v>2953</v>
      </c>
      <c r="CW106" s="269">
        <v>3069</v>
      </c>
      <c r="CX106" s="269">
        <v>3185</v>
      </c>
      <c r="CY106" s="269">
        <v>3300</v>
      </c>
      <c r="CZ106" s="269">
        <v>3416</v>
      </c>
      <c r="DA106" s="269">
        <v>3532</v>
      </c>
      <c r="DB106" s="269">
        <v>3648</v>
      </c>
      <c r="DC106" s="269">
        <v>3763</v>
      </c>
      <c r="DD106" s="265">
        <v>3879</v>
      </c>
      <c r="DE106" s="265">
        <v>3995</v>
      </c>
      <c r="DF106" s="265">
        <v>4111</v>
      </c>
      <c r="DG106" s="265">
        <v>4226</v>
      </c>
      <c r="DH106" s="265">
        <v>4342</v>
      </c>
      <c r="DI106" s="265">
        <v>4458</v>
      </c>
      <c r="DJ106" s="265">
        <v>4573</v>
      </c>
      <c r="DK106" s="265">
        <v>4689</v>
      </c>
    </row>
    <row r="107" spans="1:115">
      <c r="A107" s="268">
        <v>104</v>
      </c>
      <c r="B107" s="268">
        <v>3</v>
      </c>
      <c r="C107" s="268">
        <v>6</v>
      </c>
      <c r="D107" s="268">
        <v>9</v>
      </c>
      <c r="E107" s="268">
        <v>12</v>
      </c>
      <c r="F107" s="269">
        <v>15</v>
      </c>
      <c r="G107" s="269">
        <v>18</v>
      </c>
      <c r="H107" s="269">
        <v>21</v>
      </c>
      <c r="I107" s="269">
        <v>24</v>
      </c>
      <c r="J107" s="269">
        <v>27</v>
      </c>
      <c r="K107" s="269">
        <v>30</v>
      </c>
      <c r="L107" s="269">
        <v>33</v>
      </c>
      <c r="M107" s="269">
        <v>36</v>
      </c>
      <c r="N107" s="269">
        <v>39</v>
      </c>
      <c r="O107" s="269">
        <v>42</v>
      </c>
      <c r="P107" s="269">
        <v>45</v>
      </c>
      <c r="Q107" s="269">
        <v>48</v>
      </c>
      <c r="R107" s="269">
        <v>51</v>
      </c>
      <c r="S107" s="269">
        <v>54</v>
      </c>
      <c r="T107" s="269">
        <v>57</v>
      </c>
      <c r="U107" s="269">
        <v>60</v>
      </c>
      <c r="V107" s="269">
        <v>63</v>
      </c>
      <c r="W107" s="269">
        <v>66</v>
      </c>
      <c r="X107" s="269">
        <v>69</v>
      </c>
      <c r="Y107" s="269">
        <v>72</v>
      </c>
      <c r="Z107" s="269">
        <v>75</v>
      </c>
      <c r="AA107" s="269">
        <v>78</v>
      </c>
      <c r="AB107" s="269">
        <v>81</v>
      </c>
      <c r="AC107" s="269">
        <v>84</v>
      </c>
      <c r="AD107" s="269">
        <v>87</v>
      </c>
      <c r="AE107" s="269">
        <v>90</v>
      </c>
      <c r="AF107" s="269">
        <v>93</v>
      </c>
      <c r="AG107" s="269">
        <v>96</v>
      </c>
      <c r="AH107" s="269">
        <v>99</v>
      </c>
      <c r="AI107" s="269">
        <v>102</v>
      </c>
      <c r="AJ107" s="269">
        <v>104</v>
      </c>
      <c r="AK107" s="269">
        <v>107</v>
      </c>
      <c r="AL107" s="269">
        <v>111</v>
      </c>
      <c r="AM107" s="269">
        <v>114</v>
      </c>
      <c r="AN107" s="269">
        <v>117</v>
      </c>
      <c r="AO107" s="269">
        <v>119</v>
      </c>
      <c r="AP107" s="269">
        <v>123</v>
      </c>
      <c r="AQ107" s="269">
        <v>126</v>
      </c>
      <c r="AR107" s="269">
        <v>129</v>
      </c>
      <c r="AS107" s="269">
        <v>131</v>
      </c>
      <c r="AT107" s="269">
        <v>135</v>
      </c>
      <c r="AU107" s="269">
        <v>138</v>
      </c>
      <c r="AV107" s="269">
        <v>141</v>
      </c>
      <c r="AW107" s="269">
        <v>144</v>
      </c>
      <c r="AX107" s="269">
        <v>146</v>
      </c>
      <c r="AY107" s="269">
        <v>150</v>
      </c>
      <c r="AZ107" s="269">
        <v>153</v>
      </c>
      <c r="BA107" s="269">
        <v>156</v>
      </c>
      <c r="BB107" s="269">
        <v>159</v>
      </c>
      <c r="BC107" s="269">
        <v>162</v>
      </c>
      <c r="BD107" s="269">
        <v>165</v>
      </c>
      <c r="BE107" s="269">
        <v>168</v>
      </c>
      <c r="BF107" s="269">
        <v>171</v>
      </c>
      <c r="BG107" s="269">
        <v>174</v>
      </c>
      <c r="BH107" s="269">
        <v>177</v>
      </c>
      <c r="BI107" s="269">
        <v>180</v>
      </c>
      <c r="BJ107" s="269">
        <v>183</v>
      </c>
      <c r="BK107" s="269">
        <v>184</v>
      </c>
      <c r="BL107" s="269">
        <v>185</v>
      </c>
      <c r="BM107" s="269">
        <v>189</v>
      </c>
      <c r="BN107" s="269">
        <v>192</v>
      </c>
      <c r="BO107" s="269">
        <v>195</v>
      </c>
      <c r="BP107" s="269">
        <v>197</v>
      </c>
      <c r="BQ107" s="269">
        <v>200</v>
      </c>
      <c r="BR107" s="269">
        <v>203</v>
      </c>
      <c r="BS107" s="269">
        <v>206</v>
      </c>
      <c r="BT107" s="269">
        <v>238</v>
      </c>
      <c r="BU107" s="269">
        <v>277</v>
      </c>
      <c r="BV107" s="269">
        <v>328</v>
      </c>
      <c r="BW107" s="269">
        <v>381</v>
      </c>
      <c r="BX107" s="269">
        <v>407</v>
      </c>
      <c r="BY107" s="269">
        <v>433</v>
      </c>
      <c r="BZ107" s="269">
        <v>484</v>
      </c>
      <c r="CA107" s="269">
        <v>526</v>
      </c>
      <c r="CB107" s="269">
        <v>649</v>
      </c>
      <c r="CC107" s="269">
        <v>772</v>
      </c>
      <c r="CD107" s="269">
        <v>892</v>
      </c>
      <c r="CE107" s="269">
        <v>1012</v>
      </c>
      <c r="CF107" s="269">
        <v>1131</v>
      </c>
      <c r="CG107" s="269">
        <v>1249</v>
      </c>
      <c r="CH107" s="269">
        <v>1365</v>
      </c>
      <c r="CI107" s="269">
        <v>1480</v>
      </c>
      <c r="CJ107" s="269">
        <v>1594</v>
      </c>
      <c r="CK107" s="269">
        <v>1706</v>
      </c>
      <c r="CL107" s="269">
        <v>1815</v>
      </c>
      <c r="CM107" s="269">
        <v>1924</v>
      </c>
      <c r="CN107" s="269">
        <v>2033</v>
      </c>
      <c r="CO107" s="269">
        <v>2141</v>
      </c>
      <c r="CP107" s="269">
        <v>2246</v>
      </c>
      <c r="CQ107" s="269">
        <v>2350</v>
      </c>
      <c r="CR107" s="269">
        <v>2475</v>
      </c>
      <c r="CS107" s="269">
        <v>2602</v>
      </c>
      <c r="CT107" s="269">
        <v>2727</v>
      </c>
      <c r="CU107" s="269">
        <v>2852</v>
      </c>
      <c r="CV107" s="269">
        <v>2969</v>
      </c>
      <c r="CW107" s="269">
        <v>3085</v>
      </c>
      <c r="CX107" s="269">
        <v>3202</v>
      </c>
      <c r="CY107" s="269">
        <v>3318</v>
      </c>
      <c r="CZ107" s="269">
        <v>3434</v>
      </c>
      <c r="DA107" s="269">
        <v>3551</v>
      </c>
      <c r="DB107" s="269">
        <v>3667</v>
      </c>
      <c r="DC107" s="269">
        <v>3783</v>
      </c>
      <c r="DD107" s="265">
        <v>3900</v>
      </c>
      <c r="DE107" s="265">
        <v>4016</v>
      </c>
      <c r="DF107" s="265">
        <v>4133</v>
      </c>
      <c r="DG107" s="265">
        <v>4249</v>
      </c>
      <c r="DH107" s="265">
        <v>4365</v>
      </c>
      <c r="DI107" s="265">
        <v>4482</v>
      </c>
      <c r="DJ107" s="265">
        <v>4598</v>
      </c>
      <c r="DK107" s="265">
        <v>4714</v>
      </c>
    </row>
    <row r="108" spans="1:115">
      <c r="A108" s="268">
        <v>105</v>
      </c>
      <c r="B108" s="268">
        <v>3</v>
      </c>
      <c r="C108" s="268">
        <v>6</v>
      </c>
      <c r="D108" s="268">
        <v>9</v>
      </c>
      <c r="E108" s="268">
        <v>12</v>
      </c>
      <c r="F108" s="269">
        <v>15</v>
      </c>
      <c r="G108" s="269">
        <v>18</v>
      </c>
      <c r="H108" s="269">
        <v>21</v>
      </c>
      <c r="I108" s="269">
        <v>24</v>
      </c>
      <c r="J108" s="269">
        <v>27</v>
      </c>
      <c r="K108" s="269">
        <v>30</v>
      </c>
      <c r="L108" s="269">
        <v>34</v>
      </c>
      <c r="M108" s="269">
        <v>36</v>
      </c>
      <c r="N108" s="269">
        <v>39</v>
      </c>
      <c r="O108" s="269">
        <v>42</v>
      </c>
      <c r="P108" s="269">
        <v>46</v>
      </c>
      <c r="Q108" s="269">
        <v>49</v>
      </c>
      <c r="R108" s="269">
        <v>51</v>
      </c>
      <c r="S108" s="269">
        <v>54</v>
      </c>
      <c r="T108" s="269">
        <v>57</v>
      </c>
      <c r="U108" s="269">
        <v>61</v>
      </c>
      <c r="V108" s="269">
        <v>63</v>
      </c>
      <c r="W108" s="269">
        <v>66</v>
      </c>
      <c r="X108" s="269">
        <v>69</v>
      </c>
      <c r="Y108" s="269">
        <v>73</v>
      </c>
      <c r="Z108" s="269">
        <v>76</v>
      </c>
      <c r="AA108" s="269">
        <v>78</v>
      </c>
      <c r="AB108" s="269">
        <v>81</v>
      </c>
      <c r="AC108" s="269">
        <v>85</v>
      </c>
      <c r="AD108" s="269">
        <v>88</v>
      </c>
      <c r="AE108" s="269">
        <v>91</v>
      </c>
      <c r="AF108" s="269">
        <v>93</v>
      </c>
      <c r="AG108" s="269">
        <v>96</v>
      </c>
      <c r="AH108" s="269">
        <v>100</v>
      </c>
      <c r="AI108" s="269">
        <v>103</v>
      </c>
      <c r="AJ108" s="269">
        <v>105</v>
      </c>
      <c r="AK108" s="269">
        <v>108</v>
      </c>
      <c r="AL108" s="269">
        <v>112</v>
      </c>
      <c r="AM108" s="269">
        <v>115</v>
      </c>
      <c r="AN108" s="269">
        <v>118</v>
      </c>
      <c r="AO108" s="269">
        <v>120</v>
      </c>
      <c r="AP108" s="269">
        <v>124</v>
      </c>
      <c r="AQ108" s="269">
        <v>127</v>
      </c>
      <c r="AR108" s="269">
        <v>130</v>
      </c>
      <c r="AS108" s="269">
        <v>132</v>
      </c>
      <c r="AT108" s="269">
        <v>136</v>
      </c>
      <c r="AU108" s="269">
        <v>139</v>
      </c>
      <c r="AV108" s="269">
        <v>142</v>
      </c>
      <c r="AW108" s="269">
        <v>145</v>
      </c>
      <c r="AX108" s="269">
        <v>147</v>
      </c>
      <c r="AY108" s="269">
        <v>151</v>
      </c>
      <c r="AZ108" s="269">
        <v>154</v>
      </c>
      <c r="BA108" s="269">
        <v>157</v>
      </c>
      <c r="BB108" s="269">
        <v>160</v>
      </c>
      <c r="BC108" s="269">
        <v>163</v>
      </c>
      <c r="BD108" s="269">
        <v>166</v>
      </c>
      <c r="BE108" s="269">
        <v>169</v>
      </c>
      <c r="BF108" s="269">
        <v>172</v>
      </c>
      <c r="BG108" s="269">
        <v>175</v>
      </c>
      <c r="BH108" s="269">
        <v>178</v>
      </c>
      <c r="BI108" s="269">
        <v>181</v>
      </c>
      <c r="BJ108" s="269">
        <v>184</v>
      </c>
      <c r="BK108" s="269">
        <v>185</v>
      </c>
      <c r="BL108" s="269">
        <v>186</v>
      </c>
      <c r="BM108" s="269">
        <v>190</v>
      </c>
      <c r="BN108" s="269">
        <v>193</v>
      </c>
      <c r="BO108" s="269">
        <v>196</v>
      </c>
      <c r="BP108" s="269">
        <v>198</v>
      </c>
      <c r="BQ108" s="269">
        <v>201</v>
      </c>
      <c r="BR108" s="269">
        <v>205</v>
      </c>
      <c r="BS108" s="269">
        <v>207</v>
      </c>
      <c r="BT108" s="269">
        <v>240</v>
      </c>
      <c r="BU108" s="269">
        <v>278</v>
      </c>
      <c r="BV108" s="269">
        <v>330</v>
      </c>
      <c r="BW108" s="269">
        <v>383</v>
      </c>
      <c r="BX108" s="269">
        <v>409</v>
      </c>
      <c r="BY108" s="269">
        <v>435</v>
      </c>
      <c r="BZ108" s="269">
        <v>487</v>
      </c>
      <c r="CA108" s="269">
        <v>529</v>
      </c>
      <c r="CB108" s="269">
        <v>653</v>
      </c>
      <c r="CC108" s="269">
        <v>776</v>
      </c>
      <c r="CD108" s="269">
        <v>897</v>
      </c>
      <c r="CE108" s="269">
        <v>1018</v>
      </c>
      <c r="CF108" s="269">
        <v>1137</v>
      </c>
      <c r="CG108" s="269">
        <v>1256</v>
      </c>
      <c r="CH108" s="269">
        <v>1372</v>
      </c>
      <c r="CI108" s="269">
        <v>1488</v>
      </c>
      <c r="CJ108" s="269">
        <v>1602</v>
      </c>
      <c r="CK108" s="269">
        <v>1715</v>
      </c>
      <c r="CL108" s="269">
        <v>1825</v>
      </c>
      <c r="CM108" s="269">
        <v>1935</v>
      </c>
      <c r="CN108" s="269">
        <v>2044</v>
      </c>
      <c r="CO108" s="269">
        <v>2152</v>
      </c>
      <c r="CP108" s="269">
        <v>2258</v>
      </c>
      <c r="CQ108" s="269">
        <v>2363</v>
      </c>
      <c r="CR108" s="269">
        <v>2489</v>
      </c>
      <c r="CS108" s="269">
        <v>2616</v>
      </c>
      <c r="CT108" s="269">
        <v>2742</v>
      </c>
      <c r="CU108" s="269">
        <v>2868</v>
      </c>
      <c r="CV108" s="269">
        <v>2985</v>
      </c>
      <c r="CW108" s="269">
        <v>3102</v>
      </c>
      <c r="CX108" s="269">
        <v>3219</v>
      </c>
      <c r="CY108" s="269">
        <v>3336</v>
      </c>
      <c r="CZ108" s="269">
        <v>3453</v>
      </c>
      <c r="DA108" s="269">
        <v>3570</v>
      </c>
      <c r="DB108" s="269">
        <v>3687</v>
      </c>
      <c r="DC108" s="269">
        <v>3803</v>
      </c>
      <c r="DD108" s="265">
        <v>3921</v>
      </c>
      <c r="DE108" s="265">
        <v>4038</v>
      </c>
      <c r="DF108" s="265">
        <v>4155</v>
      </c>
      <c r="DG108" s="265">
        <v>4271</v>
      </c>
      <c r="DH108" s="265">
        <v>4388</v>
      </c>
      <c r="DI108" s="265">
        <v>4506</v>
      </c>
      <c r="DJ108" s="265">
        <v>4622</v>
      </c>
      <c r="DK108" s="265">
        <v>4739</v>
      </c>
    </row>
    <row r="109" spans="1:115">
      <c r="A109" s="268">
        <v>106</v>
      </c>
      <c r="B109" s="268">
        <v>3</v>
      </c>
      <c r="C109" s="268">
        <v>6</v>
      </c>
      <c r="D109" s="268">
        <v>9</v>
      </c>
      <c r="E109" s="268">
        <v>12</v>
      </c>
      <c r="F109" s="269">
        <v>15</v>
      </c>
      <c r="G109" s="269">
        <v>18</v>
      </c>
      <c r="H109" s="269">
        <v>21</v>
      </c>
      <c r="I109" s="269">
        <v>24</v>
      </c>
      <c r="J109" s="269">
        <v>27</v>
      </c>
      <c r="K109" s="269">
        <v>30</v>
      </c>
      <c r="L109" s="269">
        <v>34</v>
      </c>
      <c r="M109" s="269">
        <v>36</v>
      </c>
      <c r="N109" s="269">
        <v>39</v>
      </c>
      <c r="O109" s="269">
        <v>42</v>
      </c>
      <c r="P109" s="269">
        <v>46</v>
      </c>
      <c r="Q109" s="269">
        <v>49</v>
      </c>
      <c r="R109" s="269">
        <v>51</v>
      </c>
      <c r="S109" s="269">
        <v>54</v>
      </c>
      <c r="T109" s="269">
        <v>57</v>
      </c>
      <c r="U109" s="269">
        <v>61</v>
      </c>
      <c r="V109" s="269">
        <v>63</v>
      </c>
      <c r="W109" s="269">
        <v>66</v>
      </c>
      <c r="X109" s="269">
        <v>69</v>
      </c>
      <c r="Y109" s="269">
        <v>73</v>
      </c>
      <c r="Z109" s="269">
        <v>76</v>
      </c>
      <c r="AA109" s="269">
        <v>78</v>
      </c>
      <c r="AB109" s="269">
        <v>81</v>
      </c>
      <c r="AC109" s="269">
        <v>85</v>
      </c>
      <c r="AD109" s="269">
        <v>88</v>
      </c>
      <c r="AE109" s="269">
        <v>91</v>
      </c>
      <c r="AF109" s="269">
        <v>93</v>
      </c>
      <c r="AG109" s="269">
        <v>96</v>
      </c>
      <c r="AH109" s="269">
        <v>100</v>
      </c>
      <c r="AI109" s="269">
        <v>103</v>
      </c>
      <c r="AJ109" s="269">
        <v>106</v>
      </c>
      <c r="AK109" s="269">
        <v>109</v>
      </c>
      <c r="AL109" s="269">
        <v>112</v>
      </c>
      <c r="AM109" s="269">
        <v>115</v>
      </c>
      <c r="AN109" s="269">
        <v>118</v>
      </c>
      <c r="AO109" s="269">
        <v>121</v>
      </c>
      <c r="AP109" s="269">
        <v>124</v>
      </c>
      <c r="AQ109" s="269">
        <v>127</v>
      </c>
      <c r="AR109" s="269">
        <v>130</v>
      </c>
      <c r="AS109" s="269">
        <v>133</v>
      </c>
      <c r="AT109" s="269">
        <v>136</v>
      </c>
      <c r="AU109" s="269">
        <v>139</v>
      </c>
      <c r="AV109" s="269">
        <v>142</v>
      </c>
      <c r="AW109" s="269">
        <v>145</v>
      </c>
      <c r="AX109" s="269">
        <v>148</v>
      </c>
      <c r="AY109" s="269">
        <v>151</v>
      </c>
      <c r="AZ109" s="269">
        <v>154</v>
      </c>
      <c r="BA109" s="269">
        <v>157</v>
      </c>
      <c r="BB109" s="269">
        <v>160</v>
      </c>
      <c r="BC109" s="269">
        <v>163</v>
      </c>
      <c r="BD109" s="269">
        <v>166</v>
      </c>
      <c r="BE109" s="269">
        <v>169</v>
      </c>
      <c r="BF109" s="269">
        <v>172</v>
      </c>
      <c r="BG109" s="269">
        <v>175</v>
      </c>
      <c r="BH109" s="269">
        <v>178</v>
      </c>
      <c r="BI109" s="269">
        <v>181</v>
      </c>
      <c r="BJ109" s="269">
        <v>184</v>
      </c>
      <c r="BK109" s="269">
        <v>186</v>
      </c>
      <c r="BL109" s="269">
        <v>187</v>
      </c>
      <c r="BM109" s="269">
        <v>190</v>
      </c>
      <c r="BN109" s="269">
        <v>193</v>
      </c>
      <c r="BO109" s="269">
        <v>196</v>
      </c>
      <c r="BP109" s="269">
        <v>199</v>
      </c>
      <c r="BQ109" s="269">
        <v>202</v>
      </c>
      <c r="BR109" s="269">
        <v>206</v>
      </c>
      <c r="BS109" s="269">
        <v>208</v>
      </c>
      <c r="BT109" s="269">
        <v>241</v>
      </c>
      <c r="BU109" s="269">
        <v>279</v>
      </c>
      <c r="BV109" s="269">
        <v>332</v>
      </c>
      <c r="BW109" s="269">
        <v>384</v>
      </c>
      <c r="BX109" s="269">
        <v>411</v>
      </c>
      <c r="BY109" s="269">
        <v>437</v>
      </c>
      <c r="BZ109" s="269">
        <v>490</v>
      </c>
      <c r="CA109" s="269">
        <v>531</v>
      </c>
      <c r="CB109" s="269">
        <v>656</v>
      </c>
      <c r="CC109" s="269">
        <v>780</v>
      </c>
      <c r="CD109" s="269">
        <v>902</v>
      </c>
      <c r="CE109" s="269">
        <v>1023</v>
      </c>
      <c r="CF109" s="269">
        <v>1143</v>
      </c>
      <c r="CG109" s="269">
        <v>1263</v>
      </c>
      <c r="CH109" s="269">
        <v>1379</v>
      </c>
      <c r="CI109" s="269">
        <v>1496</v>
      </c>
      <c r="CJ109" s="269">
        <v>1610</v>
      </c>
      <c r="CK109" s="269">
        <v>1724</v>
      </c>
      <c r="CL109" s="269">
        <v>1835</v>
      </c>
      <c r="CM109" s="269">
        <v>1945</v>
      </c>
      <c r="CN109" s="269">
        <v>2054</v>
      </c>
      <c r="CO109" s="269">
        <v>2163</v>
      </c>
      <c r="CP109" s="269">
        <v>2269</v>
      </c>
      <c r="CQ109" s="269">
        <v>2375</v>
      </c>
      <c r="CR109" s="269">
        <v>2502</v>
      </c>
      <c r="CS109" s="269">
        <v>2629</v>
      </c>
      <c r="CT109" s="269">
        <v>2756</v>
      </c>
      <c r="CU109" s="269">
        <v>2883</v>
      </c>
      <c r="CV109" s="269">
        <v>3000</v>
      </c>
      <c r="CW109" s="269">
        <v>3118</v>
      </c>
      <c r="CX109" s="269">
        <v>3236</v>
      </c>
      <c r="CY109" s="269">
        <v>3353</v>
      </c>
      <c r="CZ109" s="269">
        <v>3471</v>
      </c>
      <c r="DA109" s="269">
        <v>3588</v>
      </c>
      <c r="DB109" s="269">
        <v>3706</v>
      </c>
      <c r="DC109" s="269">
        <v>3823</v>
      </c>
      <c r="DD109" s="265">
        <v>3941</v>
      </c>
      <c r="DE109" s="265">
        <v>4059</v>
      </c>
      <c r="DF109" s="265">
        <v>4176</v>
      </c>
      <c r="DG109" s="265">
        <v>4293</v>
      </c>
      <c r="DH109" s="265">
        <v>4411</v>
      </c>
      <c r="DI109" s="265">
        <v>4529</v>
      </c>
      <c r="DJ109" s="265">
        <v>4646</v>
      </c>
      <c r="DK109" s="265">
        <v>4764</v>
      </c>
    </row>
    <row r="110" spans="1:115">
      <c r="A110" s="268">
        <v>107</v>
      </c>
      <c r="B110" s="268">
        <v>3</v>
      </c>
      <c r="C110" s="268">
        <v>6</v>
      </c>
      <c r="D110" s="268">
        <v>9</v>
      </c>
      <c r="E110" s="268">
        <v>12</v>
      </c>
      <c r="F110" s="269">
        <v>15</v>
      </c>
      <c r="G110" s="269">
        <v>18</v>
      </c>
      <c r="H110" s="269">
        <v>21</v>
      </c>
      <c r="I110" s="269">
        <v>24</v>
      </c>
      <c r="J110" s="269">
        <v>27</v>
      </c>
      <c r="K110" s="269">
        <v>30</v>
      </c>
      <c r="L110" s="269">
        <v>34</v>
      </c>
      <c r="M110" s="269">
        <v>36</v>
      </c>
      <c r="N110" s="269">
        <v>39</v>
      </c>
      <c r="O110" s="269">
        <v>42</v>
      </c>
      <c r="P110" s="269">
        <v>46</v>
      </c>
      <c r="Q110" s="269">
        <v>49</v>
      </c>
      <c r="R110" s="269">
        <v>52</v>
      </c>
      <c r="S110" s="269">
        <v>55</v>
      </c>
      <c r="T110" s="269">
        <v>58</v>
      </c>
      <c r="U110" s="269">
        <v>61</v>
      </c>
      <c r="V110" s="269">
        <v>64</v>
      </c>
      <c r="W110" s="269">
        <v>67</v>
      </c>
      <c r="X110" s="269">
        <v>70</v>
      </c>
      <c r="Y110" s="269">
        <v>73</v>
      </c>
      <c r="Z110" s="269">
        <v>76</v>
      </c>
      <c r="AA110" s="269">
        <v>79</v>
      </c>
      <c r="AB110" s="269">
        <v>82</v>
      </c>
      <c r="AC110" s="269">
        <v>85</v>
      </c>
      <c r="AD110" s="269">
        <v>88</v>
      </c>
      <c r="AE110" s="269">
        <v>91</v>
      </c>
      <c r="AF110" s="269">
        <v>94</v>
      </c>
      <c r="AG110" s="269">
        <v>97</v>
      </c>
      <c r="AH110" s="269">
        <v>101</v>
      </c>
      <c r="AI110" s="269">
        <v>104</v>
      </c>
      <c r="AJ110" s="269">
        <v>106</v>
      </c>
      <c r="AK110" s="269">
        <v>109</v>
      </c>
      <c r="AL110" s="269">
        <v>113</v>
      </c>
      <c r="AM110" s="269">
        <v>116</v>
      </c>
      <c r="AN110" s="269">
        <v>119</v>
      </c>
      <c r="AO110" s="269">
        <v>121</v>
      </c>
      <c r="AP110" s="269">
        <v>125</v>
      </c>
      <c r="AQ110" s="269">
        <v>128</v>
      </c>
      <c r="AR110" s="269">
        <v>131</v>
      </c>
      <c r="AS110" s="269">
        <v>133</v>
      </c>
      <c r="AT110" s="269">
        <v>137</v>
      </c>
      <c r="AU110" s="269">
        <v>140</v>
      </c>
      <c r="AV110" s="269">
        <v>143</v>
      </c>
      <c r="AW110" s="269">
        <v>146</v>
      </c>
      <c r="AX110" s="269">
        <v>148</v>
      </c>
      <c r="AY110" s="269">
        <v>152</v>
      </c>
      <c r="AZ110" s="269">
        <v>155</v>
      </c>
      <c r="BA110" s="269">
        <v>158</v>
      </c>
      <c r="BB110" s="269">
        <v>161</v>
      </c>
      <c r="BC110" s="269">
        <v>164</v>
      </c>
      <c r="BD110" s="269">
        <v>167</v>
      </c>
      <c r="BE110" s="269">
        <v>170</v>
      </c>
      <c r="BF110" s="269">
        <v>173</v>
      </c>
      <c r="BG110" s="269">
        <v>176</v>
      </c>
      <c r="BH110" s="269">
        <v>179</v>
      </c>
      <c r="BI110" s="269">
        <v>182</v>
      </c>
      <c r="BJ110" s="269">
        <v>185</v>
      </c>
      <c r="BK110" s="269">
        <v>187</v>
      </c>
      <c r="BL110" s="269">
        <v>188</v>
      </c>
      <c r="BM110" s="269">
        <v>191</v>
      </c>
      <c r="BN110" s="269">
        <v>194</v>
      </c>
      <c r="BO110" s="269">
        <v>197</v>
      </c>
      <c r="BP110" s="269">
        <v>200</v>
      </c>
      <c r="BQ110" s="269">
        <v>203</v>
      </c>
      <c r="BR110" s="269">
        <v>207</v>
      </c>
      <c r="BS110" s="269">
        <v>209</v>
      </c>
      <c r="BT110" s="269">
        <v>242</v>
      </c>
      <c r="BU110" s="269">
        <v>281</v>
      </c>
      <c r="BV110" s="269">
        <v>333</v>
      </c>
      <c r="BW110" s="269">
        <v>386</v>
      </c>
      <c r="BX110" s="269">
        <v>413</v>
      </c>
      <c r="BY110" s="269">
        <v>440</v>
      </c>
      <c r="BZ110" s="269">
        <v>492</v>
      </c>
      <c r="CA110" s="269">
        <v>534</v>
      </c>
      <c r="CB110" s="269">
        <v>659</v>
      </c>
      <c r="CC110" s="269">
        <v>784</v>
      </c>
      <c r="CD110" s="269">
        <v>906</v>
      </c>
      <c r="CE110" s="269">
        <v>1028</v>
      </c>
      <c r="CF110" s="269">
        <v>1149</v>
      </c>
      <c r="CG110" s="269">
        <v>1269</v>
      </c>
      <c r="CH110" s="269">
        <v>1386</v>
      </c>
      <c r="CI110" s="269">
        <v>1504</v>
      </c>
      <c r="CJ110" s="269">
        <v>1619</v>
      </c>
      <c r="CK110" s="269">
        <v>1733</v>
      </c>
      <c r="CL110" s="269">
        <v>1844</v>
      </c>
      <c r="CM110" s="269">
        <v>1955</v>
      </c>
      <c r="CN110" s="269">
        <v>2065</v>
      </c>
      <c r="CO110" s="269">
        <v>2175</v>
      </c>
      <c r="CP110" s="269">
        <v>2281</v>
      </c>
      <c r="CQ110" s="269">
        <v>2387</v>
      </c>
      <c r="CR110" s="269">
        <v>2515</v>
      </c>
      <c r="CS110" s="269">
        <v>2643</v>
      </c>
      <c r="CT110" s="269">
        <v>2770</v>
      </c>
      <c r="CU110" s="269">
        <v>2898</v>
      </c>
      <c r="CV110" s="269">
        <v>3016</v>
      </c>
      <c r="CW110" s="269">
        <v>3134</v>
      </c>
      <c r="CX110" s="269">
        <v>3253</v>
      </c>
      <c r="CY110" s="269">
        <v>3371</v>
      </c>
      <c r="CZ110" s="269">
        <v>3489</v>
      </c>
      <c r="DA110" s="269">
        <v>3607</v>
      </c>
      <c r="DB110" s="269">
        <v>3725</v>
      </c>
      <c r="DC110" s="269">
        <v>3843</v>
      </c>
      <c r="DD110" s="265">
        <v>3962</v>
      </c>
      <c r="DE110" s="265">
        <v>4080</v>
      </c>
      <c r="DF110" s="265">
        <v>4198</v>
      </c>
      <c r="DG110" s="265">
        <v>4316</v>
      </c>
      <c r="DH110" s="265">
        <v>4434</v>
      </c>
      <c r="DI110" s="265">
        <v>4553</v>
      </c>
      <c r="DJ110" s="265">
        <v>4671</v>
      </c>
      <c r="DK110" s="265">
        <v>4789</v>
      </c>
    </row>
    <row r="111" spans="1:115">
      <c r="A111" s="268">
        <v>108</v>
      </c>
      <c r="B111" s="268">
        <v>3</v>
      </c>
      <c r="C111" s="268">
        <v>6</v>
      </c>
      <c r="D111" s="268">
        <v>9</v>
      </c>
      <c r="E111" s="268">
        <v>12</v>
      </c>
      <c r="F111" s="269">
        <v>15</v>
      </c>
      <c r="G111" s="269">
        <v>18</v>
      </c>
      <c r="H111" s="269">
        <v>21</v>
      </c>
      <c r="I111" s="269">
        <v>24</v>
      </c>
      <c r="J111" s="269">
        <v>27</v>
      </c>
      <c r="K111" s="269">
        <v>30</v>
      </c>
      <c r="L111" s="269">
        <v>34</v>
      </c>
      <c r="M111" s="269">
        <v>37</v>
      </c>
      <c r="N111" s="269">
        <v>40</v>
      </c>
      <c r="O111" s="269">
        <v>43</v>
      </c>
      <c r="P111" s="269">
        <v>46</v>
      </c>
      <c r="Q111" s="269">
        <v>49</v>
      </c>
      <c r="R111" s="269">
        <v>52</v>
      </c>
      <c r="S111" s="269">
        <v>55</v>
      </c>
      <c r="T111" s="269">
        <v>58</v>
      </c>
      <c r="U111" s="269">
        <v>61</v>
      </c>
      <c r="V111" s="269">
        <v>64</v>
      </c>
      <c r="W111" s="269">
        <v>67</v>
      </c>
      <c r="X111" s="269">
        <v>70</v>
      </c>
      <c r="Y111" s="269">
        <v>74</v>
      </c>
      <c r="Z111" s="269">
        <v>77</v>
      </c>
      <c r="AA111" s="269">
        <v>79</v>
      </c>
      <c r="AB111" s="269">
        <v>82</v>
      </c>
      <c r="AC111" s="269">
        <v>86</v>
      </c>
      <c r="AD111" s="269">
        <v>89</v>
      </c>
      <c r="AE111" s="269">
        <v>92</v>
      </c>
      <c r="AF111" s="269">
        <v>94</v>
      </c>
      <c r="AG111" s="269">
        <v>97</v>
      </c>
      <c r="AH111" s="269">
        <v>101</v>
      </c>
      <c r="AI111" s="269">
        <v>104</v>
      </c>
      <c r="AJ111" s="269">
        <v>107</v>
      </c>
      <c r="AK111" s="269">
        <v>110</v>
      </c>
      <c r="AL111" s="269">
        <v>113</v>
      </c>
      <c r="AM111" s="269">
        <v>116</v>
      </c>
      <c r="AN111" s="269">
        <v>119</v>
      </c>
      <c r="AO111" s="269">
        <v>122</v>
      </c>
      <c r="AP111" s="269">
        <v>125</v>
      </c>
      <c r="AQ111" s="269">
        <v>128</v>
      </c>
      <c r="AR111" s="269">
        <v>131</v>
      </c>
      <c r="AS111" s="269">
        <v>134</v>
      </c>
      <c r="AT111" s="269">
        <v>138</v>
      </c>
      <c r="AU111" s="269">
        <v>141</v>
      </c>
      <c r="AV111" s="269">
        <v>144</v>
      </c>
      <c r="AW111" s="269">
        <v>147</v>
      </c>
      <c r="AX111" s="269">
        <v>149</v>
      </c>
      <c r="AY111" s="269">
        <v>153</v>
      </c>
      <c r="AZ111" s="269">
        <v>156</v>
      </c>
      <c r="BA111" s="269">
        <v>159</v>
      </c>
      <c r="BB111" s="269">
        <v>162</v>
      </c>
      <c r="BC111" s="269">
        <v>165</v>
      </c>
      <c r="BD111" s="269">
        <v>168</v>
      </c>
      <c r="BE111" s="269">
        <v>171</v>
      </c>
      <c r="BF111" s="269">
        <v>174</v>
      </c>
      <c r="BG111" s="269">
        <v>177</v>
      </c>
      <c r="BH111" s="269">
        <v>180</v>
      </c>
      <c r="BI111" s="269">
        <v>183</v>
      </c>
      <c r="BJ111" s="269">
        <v>186</v>
      </c>
      <c r="BK111" s="269">
        <v>188</v>
      </c>
      <c r="BL111" s="269">
        <v>189</v>
      </c>
      <c r="BM111" s="269">
        <v>192</v>
      </c>
      <c r="BN111" s="269">
        <v>195</v>
      </c>
      <c r="BO111" s="269">
        <v>198</v>
      </c>
      <c r="BP111" s="269">
        <v>201</v>
      </c>
      <c r="BQ111" s="269">
        <v>204</v>
      </c>
      <c r="BR111" s="269">
        <v>208</v>
      </c>
      <c r="BS111" s="269">
        <v>210</v>
      </c>
      <c r="BT111" s="269">
        <v>243</v>
      </c>
      <c r="BU111" s="269">
        <v>282</v>
      </c>
      <c r="BV111" s="269">
        <v>335</v>
      </c>
      <c r="BW111" s="269">
        <v>388</v>
      </c>
      <c r="BX111" s="269">
        <v>415</v>
      </c>
      <c r="BY111" s="269">
        <v>442</v>
      </c>
      <c r="BZ111" s="269">
        <v>495</v>
      </c>
      <c r="CA111" s="269">
        <v>537</v>
      </c>
      <c r="CB111" s="269">
        <v>663</v>
      </c>
      <c r="CC111" s="269">
        <v>788</v>
      </c>
      <c r="CD111" s="269">
        <v>911</v>
      </c>
      <c r="CE111" s="269">
        <v>1034</v>
      </c>
      <c r="CF111" s="269">
        <v>1155</v>
      </c>
      <c r="CG111" s="269">
        <v>1276</v>
      </c>
      <c r="CH111" s="269">
        <v>1394</v>
      </c>
      <c r="CI111" s="269">
        <v>1511</v>
      </c>
      <c r="CJ111" s="269">
        <v>1627</v>
      </c>
      <c r="CK111" s="269">
        <v>1742</v>
      </c>
      <c r="CL111" s="269">
        <v>1854</v>
      </c>
      <c r="CM111" s="269">
        <v>1965</v>
      </c>
      <c r="CN111" s="269">
        <v>2076</v>
      </c>
      <c r="CO111" s="269">
        <v>2186</v>
      </c>
      <c r="CP111" s="269">
        <v>2293</v>
      </c>
      <c r="CQ111" s="269">
        <v>2400</v>
      </c>
      <c r="CR111" s="269">
        <v>2528</v>
      </c>
      <c r="CS111" s="269">
        <v>2657</v>
      </c>
      <c r="CT111" s="269">
        <v>2785</v>
      </c>
      <c r="CU111" s="269">
        <v>2913</v>
      </c>
      <c r="CV111" s="269">
        <v>3032</v>
      </c>
      <c r="CW111" s="269">
        <v>3150</v>
      </c>
      <c r="CX111" s="269">
        <v>3270</v>
      </c>
      <c r="CY111" s="269">
        <v>3388</v>
      </c>
      <c r="CZ111" s="269">
        <v>3507</v>
      </c>
      <c r="DA111" s="269">
        <v>3626</v>
      </c>
      <c r="DB111" s="269">
        <v>3745</v>
      </c>
      <c r="DC111" s="269">
        <v>3863</v>
      </c>
      <c r="DD111" s="265">
        <v>3982</v>
      </c>
      <c r="DE111" s="265">
        <v>4101</v>
      </c>
      <c r="DF111" s="265">
        <v>4220</v>
      </c>
      <c r="DG111" s="265">
        <v>4338</v>
      </c>
      <c r="DH111" s="265">
        <v>4457</v>
      </c>
      <c r="DI111" s="265">
        <v>4577</v>
      </c>
      <c r="DJ111" s="265">
        <v>4695</v>
      </c>
      <c r="DK111" s="265">
        <v>4814</v>
      </c>
    </row>
    <row r="112" spans="1:115">
      <c r="A112" s="268">
        <v>109</v>
      </c>
      <c r="B112" s="268">
        <v>3</v>
      </c>
      <c r="C112" s="268">
        <v>6</v>
      </c>
      <c r="D112" s="268">
        <v>9</v>
      </c>
      <c r="E112" s="268">
        <v>12</v>
      </c>
      <c r="F112" s="269">
        <v>15</v>
      </c>
      <c r="G112" s="269">
        <v>18</v>
      </c>
      <c r="H112" s="269">
        <v>22</v>
      </c>
      <c r="I112" s="269">
        <v>25</v>
      </c>
      <c r="J112" s="269">
        <v>28</v>
      </c>
      <c r="K112" s="269">
        <v>31</v>
      </c>
      <c r="L112" s="269">
        <v>34</v>
      </c>
      <c r="M112" s="269">
        <v>37</v>
      </c>
      <c r="N112" s="269">
        <v>40</v>
      </c>
      <c r="O112" s="269">
        <v>43</v>
      </c>
      <c r="P112" s="269">
        <v>46</v>
      </c>
      <c r="Q112" s="269">
        <v>49</v>
      </c>
      <c r="R112" s="269">
        <v>52</v>
      </c>
      <c r="S112" s="269">
        <v>55</v>
      </c>
      <c r="T112" s="269">
        <v>58</v>
      </c>
      <c r="U112" s="269">
        <v>62</v>
      </c>
      <c r="V112" s="269">
        <v>64</v>
      </c>
      <c r="W112" s="269">
        <v>67</v>
      </c>
      <c r="X112" s="269">
        <v>70</v>
      </c>
      <c r="Y112" s="269">
        <v>74</v>
      </c>
      <c r="Z112" s="269">
        <v>77</v>
      </c>
      <c r="AA112" s="269">
        <v>80</v>
      </c>
      <c r="AB112" s="269">
        <v>83</v>
      </c>
      <c r="AC112" s="269">
        <v>86</v>
      </c>
      <c r="AD112" s="269">
        <v>89</v>
      </c>
      <c r="AE112" s="269">
        <v>92</v>
      </c>
      <c r="AF112" s="269">
        <v>95</v>
      </c>
      <c r="AG112" s="269">
        <v>98</v>
      </c>
      <c r="AH112" s="269">
        <v>102</v>
      </c>
      <c r="AI112" s="269">
        <v>105</v>
      </c>
      <c r="AJ112" s="269">
        <v>107</v>
      </c>
      <c r="AK112" s="269">
        <v>110</v>
      </c>
      <c r="AL112" s="269">
        <v>114</v>
      </c>
      <c r="AM112" s="269">
        <v>117</v>
      </c>
      <c r="AN112" s="269">
        <v>120</v>
      </c>
      <c r="AO112" s="269">
        <v>122</v>
      </c>
      <c r="AP112" s="269">
        <v>126</v>
      </c>
      <c r="AQ112" s="269">
        <v>129</v>
      </c>
      <c r="AR112" s="269">
        <v>132</v>
      </c>
      <c r="AS112" s="269">
        <v>135</v>
      </c>
      <c r="AT112" s="269">
        <v>138</v>
      </c>
      <c r="AU112" s="269">
        <v>141</v>
      </c>
      <c r="AV112" s="269">
        <v>144</v>
      </c>
      <c r="AW112" s="269">
        <v>147</v>
      </c>
      <c r="AX112" s="269">
        <v>150</v>
      </c>
      <c r="AY112" s="269">
        <v>154</v>
      </c>
      <c r="AZ112" s="269">
        <v>157</v>
      </c>
      <c r="BA112" s="269">
        <v>160</v>
      </c>
      <c r="BB112" s="269">
        <v>163</v>
      </c>
      <c r="BC112" s="269">
        <v>166</v>
      </c>
      <c r="BD112" s="269">
        <v>169</v>
      </c>
      <c r="BE112" s="269">
        <v>172</v>
      </c>
      <c r="BF112" s="269">
        <v>175</v>
      </c>
      <c r="BG112" s="269">
        <v>178</v>
      </c>
      <c r="BH112" s="269">
        <v>181</v>
      </c>
      <c r="BI112" s="269">
        <v>184</v>
      </c>
      <c r="BJ112" s="269">
        <v>187</v>
      </c>
      <c r="BK112" s="269">
        <v>189</v>
      </c>
      <c r="BL112" s="269">
        <v>190</v>
      </c>
      <c r="BM112" s="269">
        <v>193</v>
      </c>
      <c r="BN112" s="269">
        <v>196</v>
      </c>
      <c r="BO112" s="269">
        <v>199</v>
      </c>
      <c r="BP112" s="269">
        <v>202</v>
      </c>
      <c r="BQ112" s="269">
        <v>205</v>
      </c>
      <c r="BR112" s="269">
        <v>209</v>
      </c>
      <c r="BS112" s="269">
        <v>211</v>
      </c>
      <c r="BT112" s="269">
        <v>244</v>
      </c>
      <c r="BU112" s="269">
        <v>284</v>
      </c>
      <c r="BV112" s="269">
        <v>337</v>
      </c>
      <c r="BW112" s="269">
        <v>390</v>
      </c>
      <c r="BX112" s="269">
        <v>418</v>
      </c>
      <c r="BY112" s="269">
        <v>444</v>
      </c>
      <c r="BZ112" s="269">
        <v>497</v>
      </c>
      <c r="CA112" s="269">
        <v>540</v>
      </c>
      <c r="CB112" s="269">
        <v>666</v>
      </c>
      <c r="CC112" s="269">
        <v>792</v>
      </c>
      <c r="CD112" s="269">
        <v>916</v>
      </c>
      <c r="CE112" s="269">
        <v>1039</v>
      </c>
      <c r="CF112" s="269">
        <v>1161</v>
      </c>
      <c r="CG112" s="269">
        <v>1282</v>
      </c>
      <c r="CH112" s="269">
        <v>1401</v>
      </c>
      <c r="CI112" s="269">
        <v>1519</v>
      </c>
      <c r="CJ112" s="269">
        <v>1636</v>
      </c>
      <c r="CK112" s="269">
        <v>1751</v>
      </c>
      <c r="CL112" s="269">
        <v>1863</v>
      </c>
      <c r="CM112" s="269">
        <v>1975</v>
      </c>
      <c r="CN112" s="269">
        <v>2086</v>
      </c>
      <c r="CO112" s="269">
        <v>2197</v>
      </c>
      <c r="CP112" s="269">
        <v>2305</v>
      </c>
      <c r="CQ112" s="269">
        <v>2412</v>
      </c>
      <c r="CR112" s="269">
        <v>2541</v>
      </c>
      <c r="CS112" s="269">
        <v>2671</v>
      </c>
      <c r="CT112" s="269">
        <v>2799</v>
      </c>
      <c r="CU112" s="269">
        <v>2928</v>
      </c>
      <c r="CV112" s="269">
        <v>3047</v>
      </c>
      <c r="CW112" s="269">
        <v>3167</v>
      </c>
      <c r="CX112" s="269">
        <v>3287</v>
      </c>
      <c r="CY112" s="269">
        <v>3406</v>
      </c>
      <c r="CZ112" s="269">
        <v>3525</v>
      </c>
      <c r="DA112" s="269">
        <v>3645</v>
      </c>
      <c r="DB112" s="269">
        <v>3764</v>
      </c>
      <c r="DC112" s="269">
        <v>3883</v>
      </c>
      <c r="DD112" s="265">
        <v>4003</v>
      </c>
      <c r="DE112" s="265">
        <v>4122</v>
      </c>
      <c r="DF112" s="265">
        <v>4242</v>
      </c>
      <c r="DG112" s="265">
        <v>4361</v>
      </c>
      <c r="DH112" s="265">
        <v>4480</v>
      </c>
      <c r="DI112" s="265">
        <v>4600</v>
      </c>
      <c r="DJ112" s="265">
        <v>4719</v>
      </c>
      <c r="DK112" s="265">
        <v>4839</v>
      </c>
    </row>
    <row r="113" spans="1:115">
      <c r="A113" s="268">
        <v>110</v>
      </c>
      <c r="B113" s="268">
        <v>3</v>
      </c>
      <c r="C113" s="268">
        <v>6</v>
      </c>
      <c r="D113" s="268">
        <v>9</v>
      </c>
      <c r="E113" s="268">
        <v>12</v>
      </c>
      <c r="F113" s="269">
        <v>15</v>
      </c>
      <c r="G113" s="269">
        <v>18</v>
      </c>
      <c r="H113" s="269">
        <v>22</v>
      </c>
      <c r="I113" s="269">
        <v>25</v>
      </c>
      <c r="J113" s="269">
        <v>28</v>
      </c>
      <c r="K113" s="269">
        <v>31</v>
      </c>
      <c r="L113" s="269">
        <v>34</v>
      </c>
      <c r="M113" s="269">
        <v>37</v>
      </c>
      <c r="N113" s="269">
        <v>40</v>
      </c>
      <c r="O113" s="269">
        <v>43</v>
      </c>
      <c r="P113" s="269">
        <v>47</v>
      </c>
      <c r="Q113" s="269">
        <v>50</v>
      </c>
      <c r="R113" s="269">
        <v>52</v>
      </c>
      <c r="S113" s="269">
        <v>55</v>
      </c>
      <c r="T113" s="269">
        <v>58</v>
      </c>
      <c r="U113" s="269">
        <v>62</v>
      </c>
      <c r="V113" s="269">
        <v>65</v>
      </c>
      <c r="W113" s="269">
        <v>68</v>
      </c>
      <c r="X113" s="269">
        <v>71</v>
      </c>
      <c r="Y113" s="269">
        <v>74</v>
      </c>
      <c r="Z113" s="269">
        <v>77</v>
      </c>
      <c r="AA113" s="269">
        <v>80</v>
      </c>
      <c r="AB113" s="269">
        <v>83</v>
      </c>
      <c r="AC113" s="269">
        <v>87</v>
      </c>
      <c r="AD113" s="269">
        <v>90</v>
      </c>
      <c r="AE113" s="269">
        <v>93</v>
      </c>
      <c r="AF113" s="269">
        <v>95</v>
      </c>
      <c r="AG113" s="269">
        <v>98</v>
      </c>
      <c r="AH113" s="269">
        <v>102</v>
      </c>
      <c r="AI113" s="269">
        <v>105</v>
      </c>
      <c r="AJ113" s="269">
        <v>108</v>
      </c>
      <c r="AK113" s="269">
        <v>111</v>
      </c>
      <c r="AL113" s="269">
        <v>114</v>
      </c>
      <c r="AM113" s="269">
        <v>117</v>
      </c>
      <c r="AN113" s="269">
        <v>120</v>
      </c>
      <c r="AO113" s="269">
        <v>123</v>
      </c>
      <c r="AP113" s="269">
        <v>127</v>
      </c>
      <c r="AQ113" s="269">
        <v>130</v>
      </c>
      <c r="AR113" s="269">
        <v>133</v>
      </c>
      <c r="AS113" s="269">
        <v>135</v>
      </c>
      <c r="AT113" s="269">
        <v>139</v>
      </c>
      <c r="AU113" s="269">
        <v>142</v>
      </c>
      <c r="AV113" s="269">
        <v>145</v>
      </c>
      <c r="AW113" s="269">
        <v>148</v>
      </c>
      <c r="AX113" s="269">
        <v>151</v>
      </c>
      <c r="AY113" s="269">
        <v>154</v>
      </c>
      <c r="AZ113" s="269">
        <v>157</v>
      </c>
      <c r="BA113" s="269">
        <v>160</v>
      </c>
      <c r="BB113" s="269">
        <v>163</v>
      </c>
      <c r="BC113" s="269">
        <v>167</v>
      </c>
      <c r="BD113" s="269">
        <v>170</v>
      </c>
      <c r="BE113" s="269">
        <v>173</v>
      </c>
      <c r="BF113" s="269">
        <v>176</v>
      </c>
      <c r="BG113" s="269">
        <v>179</v>
      </c>
      <c r="BH113" s="269">
        <v>182</v>
      </c>
      <c r="BI113" s="269">
        <v>185</v>
      </c>
      <c r="BJ113" s="269">
        <v>188</v>
      </c>
      <c r="BK113" s="269">
        <v>190</v>
      </c>
      <c r="BL113" s="269">
        <v>191</v>
      </c>
      <c r="BM113" s="269">
        <v>194</v>
      </c>
      <c r="BN113" s="269">
        <v>197</v>
      </c>
      <c r="BO113" s="269">
        <v>200</v>
      </c>
      <c r="BP113" s="269">
        <v>203</v>
      </c>
      <c r="BQ113" s="269">
        <v>206</v>
      </c>
      <c r="BR113" s="269">
        <v>210</v>
      </c>
      <c r="BS113" s="269">
        <v>212</v>
      </c>
      <c r="BT113" s="269">
        <v>246</v>
      </c>
      <c r="BU113" s="269">
        <v>285</v>
      </c>
      <c r="BV113" s="269">
        <v>339</v>
      </c>
      <c r="BW113" s="269">
        <v>392</v>
      </c>
      <c r="BX113" s="269">
        <v>420</v>
      </c>
      <c r="BY113" s="269">
        <v>446</v>
      </c>
      <c r="BZ113" s="269">
        <v>500</v>
      </c>
      <c r="CA113" s="269">
        <v>542</v>
      </c>
      <c r="CB113" s="269">
        <v>670</v>
      </c>
      <c r="CC113" s="269">
        <v>796</v>
      </c>
      <c r="CD113" s="269">
        <v>921</v>
      </c>
      <c r="CE113" s="269">
        <v>1044</v>
      </c>
      <c r="CF113" s="269">
        <v>1167</v>
      </c>
      <c r="CG113" s="269">
        <v>1289</v>
      </c>
      <c r="CH113" s="269">
        <v>1408</v>
      </c>
      <c r="CI113" s="269">
        <v>1527</v>
      </c>
      <c r="CJ113" s="269">
        <v>1644</v>
      </c>
      <c r="CK113" s="269">
        <v>1760</v>
      </c>
      <c r="CL113" s="269">
        <v>1873</v>
      </c>
      <c r="CM113" s="269">
        <v>1985</v>
      </c>
      <c r="CN113" s="269">
        <v>2097</v>
      </c>
      <c r="CO113" s="269">
        <v>2208</v>
      </c>
      <c r="CP113" s="269">
        <v>2317</v>
      </c>
      <c r="CQ113" s="269">
        <v>2425</v>
      </c>
      <c r="CR113" s="269">
        <v>2554</v>
      </c>
      <c r="CS113" s="269">
        <v>2684</v>
      </c>
      <c r="CT113" s="269">
        <v>2814</v>
      </c>
      <c r="CU113" s="269">
        <v>2943</v>
      </c>
      <c r="CV113" s="269">
        <v>3063</v>
      </c>
      <c r="CW113" s="269">
        <v>3183</v>
      </c>
      <c r="CX113" s="269">
        <v>3304</v>
      </c>
      <c r="CY113" s="269">
        <v>3423</v>
      </c>
      <c r="CZ113" s="269">
        <v>3543</v>
      </c>
      <c r="DA113" s="269">
        <v>3663</v>
      </c>
      <c r="DB113" s="269">
        <v>3783</v>
      </c>
      <c r="DC113" s="269">
        <v>3903</v>
      </c>
      <c r="DD113" s="265">
        <v>4024</v>
      </c>
      <c r="DE113" s="265">
        <v>4144</v>
      </c>
      <c r="DF113" s="265">
        <v>4264</v>
      </c>
      <c r="DG113" s="265">
        <v>4383</v>
      </c>
      <c r="DH113" s="265">
        <v>4503</v>
      </c>
      <c r="DI113" s="265">
        <v>4624</v>
      </c>
      <c r="DJ113" s="265">
        <v>4744</v>
      </c>
      <c r="DK113" s="265">
        <v>4864</v>
      </c>
    </row>
    <row r="114" spans="1:115">
      <c r="A114" s="268">
        <v>111</v>
      </c>
      <c r="B114" s="268">
        <v>3</v>
      </c>
      <c r="C114" s="268">
        <v>6</v>
      </c>
      <c r="D114" s="268">
        <v>9</v>
      </c>
      <c r="E114" s="268">
        <v>12</v>
      </c>
      <c r="F114" s="269">
        <v>15</v>
      </c>
      <c r="G114" s="269">
        <v>18</v>
      </c>
      <c r="H114" s="269">
        <v>22</v>
      </c>
      <c r="I114" s="269">
        <v>25</v>
      </c>
      <c r="J114" s="269">
        <v>28</v>
      </c>
      <c r="K114" s="269">
        <v>31</v>
      </c>
      <c r="L114" s="269">
        <v>35</v>
      </c>
      <c r="M114" s="269">
        <v>37</v>
      </c>
      <c r="N114" s="269">
        <v>40</v>
      </c>
      <c r="O114" s="269">
        <v>43</v>
      </c>
      <c r="P114" s="269">
        <v>47</v>
      </c>
      <c r="Q114" s="269">
        <v>50</v>
      </c>
      <c r="R114" s="269">
        <v>53</v>
      </c>
      <c r="S114" s="269">
        <v>56</v>
      </c>
      <c r="T114" s="269">
        <v>59</v>
      </c>
      <c r="U114" s="269">
        <v>62</v>
      </c>
      <c r="V114" s="269">
        <v>65</v>
      </c>
      <c r="W114" s="269">
        <v>68</v>
      </c>
      <c r="X114" s="269">
        <v>71</v>
      </c>
      <c r="Y114" s="269">
        <v>75</v>
      </c>
      <c r="Z114" s="269">
        <v>78</v>
      </c>
      <c r="AA114" s="269">
        <v>80</v>
      </c>
      <c r="AB114" s="269">
        <v>83</v>
      </c>
      <c r="AC114" s="269">
        <v>87</v>
      </c>
      <c r="AD114" s="269">
        <v>90</v>
      </c>
      <c r="AE114" s="269">
        <v>93</v>
      </c>
      <c r="AF114" s="269">
        <v>96</v>
      </c>
      <c r="AG114" s="269">
        <v>99</v>
      </c>
      <c r="AH114" s="269">
        <v>103</v>
      </c>
      <c r="AI114" s="269">
        <v>106</v>
      </c>
      <c r="AJ114" s="269">
        <v>108</v>
      </c>
      <c r="AK114" s="269">
        <v>111</v>
      </c>
      <c r="AL114" s="269">
        <v>115</v>
      </c>
      <c r="AM114" s="269">
        <v>118</v>
      </c>
      <c r="AN114" s="269">
        <v>121</v>
      </c>
      <c r="AO114" s="269">
        <v>124</v>
      </c>
      <c r="AP114" s="269">
        <v>127</v>
      </c>
      <c r="AQ114" s="269">
        <v>130</v>
      </c>
      <c r="AR114" s="269">
        <v>133</v>
      </c>
      <c r="AS114" s="269">
        <v>136</v>
      </c>
      <c r="AT114" s="269">
        <v>140</v>
      </c>
      <c r="AU114" s="269">
        <v>143</v>
      </c>
      <c r="AV114" s="269">
        <v>146</v>
      </c>
      <c r="AW114" s="269">
        <v>149</v>
      </c>
      <c r="AX114" s="269">
        <v>151</v>
      </c>
      <c r="AY114" s="269">
        <v>155</v>
      </c>
      <c r="AZ114" s="269">
        <v>158</v>
      </c>
      <c r="BA114" s="269">
        <v>161</v>
      </c>
      <c r="BB114" s="269">
        <v>164</v>
      </c>
      <c r="BC114" s="269">
        <v>168</v>
      </c>
      <c r="BD114" s="269">
        <v>171</v>
      </c>
      <c r="BE114" s="269">
        <v>174</v>
      </c>
      <c r="BF114" s="269">
        <v>177</v>
      </c>
      <c r="BG114" s="269">
        <v>180</v>
      </c>
      <c r="BH114" s="269">
        <v>183</v>
      </c>
      <c r="BI114" s="269">
        <v>186</v>
      </c>
      <c r="BJ114" s="269">
        <v>189</v>
      </c>
      <c r="BK114" s="269">
        <v>191</v>
      </c>
      <c r="BL114" s="269">
        <v>192</v>
      </c>
      <c r="BM114" s="269">
        <v>195</v>
      </c>
      <c r="BN114" s="269">
        <v>198</v>
      </c>
      <c r="BO114" s="269">
        <v>201</v>
      </c>
      <c r="BP114" s="269">
        <v>204</v>
      </c>
      <c r="BQ114" s="269">
        <v>207</v>
      </c>
      <c r="BR114" s="269">
        <v>211</v>
      </c>
      <c r="BS114" s="269">
        <v>213</v>
      </c>
      <c r="BT114" s="269">
        <v>247</v>
      </c>
      <c r="BU114" s="269">
        <v>287</v>
      </c>
      <c r="BV114" s="269">
        <v>340</v>
      </c>
      <c r="BW114" s="269">
        <v>394</v>
      </c>
      <c r="BX114" s="269">
        <v>422</v>
      </c>
      <c r="BY114" s="269">
        <v>449</v>
      </c>
      <c r="BZ114" s="269">
        <v>502</v>
      </c>
      <c r="CA114" s="269">
        <v>545</v>
      </c>
      <c r="CB114" s="269">
        <v>673</v>
      </c>
      <c r="CC114" s="269">
        <v>800</v>
      </c>
      <c r="CD114" s="269">
        <v>925</v>
      </c>
      <c r="CE114" s="269">
        <v>1050</v>
      </c>
      <c r="CF114" s="269">
        <v>1173</v>
      </c>
      <c r="CG114" s="269">
        <v>1296</v>
      </c>
      <c r="CH114" s="269">
        <v>1415</v>
      </c>
      <c r="CI114" s="269">
        <v>1535</v>
      </c>
      <c r="CJ114" s="269">
        <v>1652</v>
      </c>
      <c r="CK114" s="269">
        <v>1769</v>
      </c>
      <c r="CL114" s="269">
        <v>1883</v>
      </c>
      <c r="CM114" s="269">
        <v>1996</v>
      </c>
      <c r="CN114" s="269">
        <v>2108</v>
      </c>
      <c r="CO114" s="269">
        <v>2220</v>
      </c>
      <c r="CP114" s="269">
        <v>2329</v>
      </c>
      <c r="CQ114" s="269">
        <v>2437</v>
      </c>
      <c r="CR114" s="269">
        <v>2567</v>
      </c>
      <c r="CS114" s="269">
        <v>2698</v>
      </c>
      <c r="CT114" s="269">
        <v>2828</v>
      </c>
      <c r="CU114" s="269">
        <v>2958</v>
      </c>
      <c r="CV114" s="269">
        <v>3079</v>
      </c>
      <c r="CW114" s="269">
        <v>3199</v>
      </c>
      <c r="CX114" s="269">
        <v>3321</v>
      </c>
      <c r="CY114" s="269">
        <v>3441</v>
      </c>
      <c r="CZ114" s="269">
        <v>3562</v>
      </c>
      <c r="DA114" s="269">
        <v>3682</v>
      </c>
      <c r="DB114" s="269">
        <v>3803</v>
      </c>
      <c r="DC114" s="269">
        <v>3923</v>
      </c>
      <c r="DD114" s="265">
        <v>4044</v>
      </c>
      <c r="DE114" s="265">
        <v>4165</v>
      </c>
      <c r="DF114" s="265">
        <v>4286</v>
      </c>
      <c r="DG114" s="265">
        <v>4406</v>
      </c>
      <c r="DH114" s="265">
        <v>4526</v>
      </c>
      <c r="DI114" s="265">
        <v>4648</v>
      </c>
      <c r="DJ114" s="265">
        <v>4768</v>
      </c>
      <c r="DK114" s="265">
        <v>4889</v>
      </c>
    </row>
    <row r="115" spans="1:115">
      <c r="A115" s="268">
        <v>112</v>
      </c>
      <c r="B115" s="268">
        <v>3</v>
      </c>
      <c r="C115" s="268">
        <v>6</v>
      </c>
      <c r="D115" s="268">
        <v>9</v>
      </c>
      <c r="E115" s="268">
        <v>12</v>
      </c>
      <c r="F115" s="269">
        <v>15</v>
      </c>
      <c r="G115" s="269">
        <v>18</v>
      </c>
      <c r="H115" s="269">
        <v>22</v>
      </c>
      <c r="I115" s="269">
        <v>25</v>
      </c>
      <c r="J115" s="269">
        <v>28</v>
      </c>
      <c r="K115" s="269">
        <v>31</v>
      </c>
      <c r="L115" s="269">
        <v>35</v>
      </c>
      <c r="M115" s="269">
        <v>37</v>
      </c>
      <c r="N115" s="269">
        <v>40</v>
      </c>
      <c r="O115" s="269">
        <v>43</v>
      </c>
      <c r="P115" s="269">
        <v>47</v>
      </c>
      <c r="Q115" s="269">
        <v>50</v>
      </c>
      <c r="R115" s="269">
        <v>53</v>
      </c>
      <c r="S115" s="269">
        <v>56</v>
      </c>
      <c r="T115" s="269">
        <v>59</v>
      </c>
      <c r="U115" s="269">
        <v>63</v>
      </c>
      <c r="V115" s="269">
        <v>65</v>
      </c>
      <c r="W115" s="269">
        <v>68</v>
      </c>
      <c r="X115" s="269">
        <v>71</v>
      </c>
      <c r="Y115" s="269">
        <v>75</v>
      </c>
      <c r="Z115" s="269">
        <v>78</v>
      </c>
      <c r="AA115" s="269">
        <v>81</v>
      </c>
      <c r="AB115" s="269">
        <v>84</v>
      </c>
      <c r="AC115" s="269">
        <v>88</v>
      </c>
      <c r="AD115" s="269">
        <v>91</v>
      </c>
      <c r="AE115" s="269">
        <v>94</v>
      </c>
      <c r="AF115" s="269">
        <v>96</v>
      </c>
      <c r="AG115" s="269">
        <v>99</v>
      </c>
      <c r="AH115" s="269">
        <v>103</v>
      </c>
      <c r="AI115" s="269">
        <v>106</v>
      </c>
      <c r="AJ115" s="269">
        <v>109</v>
      </c>
      <c r="AK115" s="269">
        <v>112</v>
      </c>
      <c r="AL115" s="269">
        <v>115</v>
      </c>
      <c r="AM115" s="269">
        <v>118</v>
      </c>
      <c r="AN115" s="269">
        <v>121</v>
      </c>
      <c r="AO115" s="269">
        <v>124</v>
      </c>
      <c r="AP115" s="269">
        <v>128</v>
      </c>
      <c r="AQ115" s="269">
        <v>131</v>
      </c>
      <c r="AR115" s="269">
        <v>134</v>
      </c>
      <c r="AS115" s="269">
        <v>137</v>
      </c>
      <c r="AT115" s="269">
        <v>140</v>
      </c>
      <c r="AU115" s="269">
        <v>143</v>
      </c>
      <c r="AV115" s="269">
        <v>146</v>
      </c>
      <c r="AW115" s="269">
        <v>149</v>
      </c>
      <c r="AX115" s="269">
        <v>152</v>
      </c>
      <c r="AY115" s="269">
        <v>156</v>
      </c>
      <c r="AZ115" s="269">
        <v>159</v>
      </c>
      <c r="BA115" s="269">
        <v>162</v>
      </c>
      <c r="BB115" s="269">
        <v>165</v>
      </c>
      <c r="BC115" s="269">
        <v>168</v>
      </c>
      <c r="BD115" s="269">
        <v>171</v>
      </c>
      <c r="BE115" s="269">
        <v>174</v>
      </c>
      <c r="BF115" s="269">
        <v>177</v>
      </c>
      <c r="BG115" s="269">
        <v>181</v>
      </c>
      <c r="BH115" s="269">
        <v>184</v>
      </c>
      <c r="BI115" s="269">
        <v>187</v>
      </c>
      <c r="BJ115" s="269">
        <v>190</v>
      </c>
      <c r="BK115" s="269">
        <v>192</v>
      </c>
      <c r="BL115" s="269">
        <v>193</v>
      </c>
      <c r="BM115" s="269">
        <v>196</v>
      </c>
      <c r="BN115" s="269">
        <v>199</v>
      </c>
      <c r="BO115" s="269">
        <v>202</v>
      </c>
      <c r="BP115" s="269">
        <v>205</v>
      </c>
      <c r="BQ115" s="269">
        <v>208</v>
      </c>
      <c r="BR115" s="269">
        <v>212</v>
      </c>
      <c r="BS115" s="269">
        <v>214</v>
      </c>
      <c r="BT115" s="269">
        <v>248</v>
      </c>
      <c r="BU115" s="269">
        <v>288</v>
      </c>
      <c r="BV115" s="269">
        <v>342</v>
      </c>
      <c r="BW115" s="269">
        <v>396</v>
      </c>
      <c r="BX115" s="269">
        <v>424</v>
      </c>
      <c r="BY115" s="269">
        <v>451</v>
      </c>
      <c r="BZ115" s="269">
        <v>505</v>
      </c>
      <c r="CA115" s="269">
        <v>548</v>
      </c>
      <c r="CB115" s="269">
        <v>677</v>
      </c>
      <c r="CC115" s="269">
        <v>804</v>
      </c>
      <c r="CD115" s="269">
        <v>930</v>
      </c>
      <c r="CE115" s="269">
        <v>1055</v>
      </c>
      <c r="CF115" s="269">
        <v>1179</v>
      </c>
      <c r="CG115" s="269">
        <v>1302</v>
      </c>
      <c r="CH115" s="269">
        <v>1422</v>
      </c>
      <c r="CI115" s="269">
        <v>1543</v>
      </c>
      <c r="CJ115" s="269">
        <v>1661</v>
      </c>
      <c r="CK115" s="269">
        <v>1778</v>
      </c>
      <c r="CL115" s="269">
        <v>1892</v>
      </c>
      <c r="CM115" s="269">
        <v>2006</v>
      </c>
      <c r="CN115" s="269">
        <v>2118</v>
      </c>
      <c r="CO115" s="269">
        <v>2231</v>
      </c>
      <c r="CP115" s="269">
        <v>2340</v>
      </c>
      <c r="CQ115" s="269">
        <v>2450</v>
      </c>
      <c r="CR115" s="269">
        <v>2580</v>
      </c>
      <c r="CS115" s="269">
        <v>2712</v>
      </c>
      <c r="CT115" s="269">
        <v>2843</v>
      </c>
      <c r="CU115" s="269">
        <v>2973</v>
      </c>
      <c r="CV115" s="269">
        <v>3094</v>
      </c>
      <c r="CW115" s="269">
        <v>3216</v>
      </c>
      <c r="CX115" s="269">
        <v>3338</v>
      </c>
      <c r="CY115" s="269">
        <v>3458</v>
      </c>
      <c r="CZ115" s="269">
        <v>3580</v>
      </c>
      <c r="DA115" s="269">
        <v>3701</v>
      </c>
      <c r="DB115" s="269">
        <v>3822</v>
      </c>
      <c r="DC115" s="269">
        <v>3943</v>
      </c>
      <c r="DD115" s="265">
        <v>4065</v>
      </c>
      <c r="DE115" s="265">
        <v>4186</v>
      </c>
      <c r="DF115" s="265">
        <v>4307</v>
      </c>
      <c r="DG115" s="265">
        <v>4428</v>
      </c>
      <c r="DH115" s="265">
        <v>4549</v>
      </c>
      <c r="DI115" s="265">
        <v>4671</v>
      </c>
      <c r="DJ115" s="265">
        <v>4792</v>
      </c>
      <c r="DK115" s="265">
        <v>4914</v>
      </c>
    </row>
    <row r="116" spans="1:115">
      <c r="A116" s="268">
        <v>113</v>
      </c>
      <c r="B116" s="268">
        <v>3</v>
      </c>
      <c r="C116" s="268">
        <v>6</v>
      </c>
      <c r="D116" s="268">
        <v>10</v>
      </c>
      <c r="E116" s="268">
        <v>13</v>
      </c>
      <c r="F116" s="269">
        <v>16</v>
      </c>
      <c r="G116" s="269">
        <v>19</v>
      </c>
      <c r="H116" s="269">
        <v>22</v>
      </c>
      <c r="I116" s="269">
        <v>25</v>
      </c>
      <c r="J116" s="269">
        <v>28</v>
      </c>
      <c r="K116" s="269">
        <v>31</v>
      </c>
      <c r="L116" s="269">
        <v>35</v>
      </c>
      <c r="M116" s="269">
        <v>38</v>
      </c>
      <c r="N116" s="269">
        <v>41</v>
      </c>
      <c r="O116" s="269">
        <v>44</v>
      </c>
      <c r="P116" s="269">
        <v>47</v>
      </c>
      <c r="Q116" s="269">
        <v>50</v>
      </c>
      <c r="R116" s="269">
        <v>53</v>
      </c>
      <c r="S116" s="269">
        <v>56</v>
      </c>
      <c r="T116" s="269">
        <v>59</v>
      </c>
      <c r="U116" s="269">
        <v>63</v>
      </c>
      <c r="V116" s="269">
        <v>66</v>
      </c>
      <c r="W116" s="269">
        <v>69</v>
      </c>
      <c r="X116" s="269">
        <v>72</v>
      </c>
      <c r="Y116" s="269">
        <v>75</v>
      </c>
      <c r="Z116" s="269">
        <v>78</v>
      </c>
      <c r="AA116" s="269">
        <v>81</v>
      </c>
      <c r="AB116" s="269">
        <v>84</v>
      </c>
      <c r="AC116" s="269">
        <v>88</v>
      </c>
      <c r="AD116" s="269">
        <v>91</v>
      </c>
      <c r="AE116" s="269">
        <v>94</v>
      </c>
      <c r="AF116" s="269">
        <v>97</v>
      </c>
      <c r="AG116" s="269">
        <v>100</v>
      </c>
      <c r="AH116" s="269">
        <v>104</v>
      </c>
      <c r="AI116" s="269">
        <v>107</v>
      </c>
      <c r="AJ116" s="269">
        <v>109</v>
      </c>
      <c r="AK116" s="269">
        <v>112</v>
      </c>
      <c r="AL116" s="269">
        <v>116</v>
      </c>
      <c r="AM116" s="269">
        <v>119</v>
      </c>
      <c r="AN116" s="269">
        <v>122</v>
      </c>
      <c r="AO116" s="269">
        <v>125</v>
      </c>
      <c r="AP116" s="269">
        <v>129</v>
      </c>
      <c r="AQ116" s="269">
        <v>132</v>
      </c>
      <c r="AR116" s="269">
        <v>135</v>
      </c>
      <c r="AS116" s="269">
        <v>137</v>
      </c>
      <c r="AT116" s="269">
        <v>141</v>
      </c>
      <c r="AU116" s="269">
        <v>144</v>
      </c>
      <c r="AV116" s="269">
        <v>147</v>
      </c>
      <c r="AW116" s="269">
        <v>150</v>
      </c>
      <c r="AX116" s="269">
        <v>153</v>
      </c>
      <c r="AY116" s="269">
        <v>157</v>
      </c>
      <c r="AZ116" s="269">
        <v>160</v>
      </c>
      <c r="BA116" s="269">
        <v>163</v>
      </c>
      <c r="BB116" s="269">
        <v>166</v>
      </c>
      <c r="BC116" s="269">
        <v>169</v>
      </c>
      <c r="BD116" s="269">
        <v>172</v>
      </c>
      <c r="BE116" s="269">
        <v>175</v>
      </c>
      <c r="BF116" s="269">
        <v>178</v>
      </c>
      <c r="BG116" s="269">
        <v>182</v>
      </c>
      <c r="BH116" s="269">
        <v>185</v>
      </c>
      <c r="BI116" s="269">
        <v>188</v>
      </c>
      <c r="BJ116" s="269">
        <v>191</v>
      </c>
      <c r="BK116" s="269">
        <v>192</v>
      </c>
      <c r="BL116" s="269">
        <v>193</v>
      </c>
      <c r="BM116" s="269">
        <v>197</v>
      </c>
      <c r="BN116" s="269">
        <v>200</v>
      </c>
      <c r="BO116" s="269">
        <v>203</v>
      </c>
      <c r="BP116" s="269">
        <v>206</v>
      </c>
      <c r="BQ116" s="269">
        <v>209</v>
      </c>
      <c r="BR116" s="269">
        <v>213</v>
      </c>
      <c r="BS116" s="269">
        <v>216</v>
      </c>
      <c r="BT116" s="269">
        <v>249</v>
      </c>
      <c r="BU116" s="269">
        <v>290</v>
      </c>
      <c r="BV116" s="269">
        <v>344</v>
      </c>
      <c r="BW116" s="269">
        <v>398</v>
      </c>
      <c r="BX116" s="269">
        <v>426</v>
      </c>
      <c r="BY116" s="269">
        <v>453</v>
      </c>
      <c r="BZ116" s="269">
        <v>507</v>
      </c>
      <c r="CA116" s="269">
        <v>551</v>
      </c>
      <c r="CB116" s="269">
        <v>680</v>
      </c>
      <c r="CC116" s="269">
        <v>809</v>
      </c>
      <c r="CD116" s="269">
        <v>935</v>
      </c>
      <c r="CE116" s="269">
        <v>1060</v>
      </c>
      <c r="CF116" s="269">
        <v>1185</v>
      </c>
      <c r="CG116" s="269">
        <v>1309</v>
      </c>
      <c r="CH116" s="269">
        <v>1430</v>
      </c>
      <c r="CI116" s="269">
        <v>1550</v>
      </c>
      <c r="CJ116" s="269">
        <v>1669</v>
      </c>
      <c r="CK116" s="269">
        <v>1787</v>
      </c>
      <c r="CL116" s="269">
        <v>1902</v>
      </c>
      <c r="CM116" s="269">
        <v>2016</v>
      </c>
      <c r="CN116" s="269">
        <v>2129</v>
      </c>
      <c r="CO116" s="269">
        <v>2242</v>
      </c>
      <c r="CP116" s="269">
        <v>2352</v>
      </c>
      <c r="CQ116" s="269">
        <v>2462</v>
      </c>
      <c r="CR116" s="269">
        <v>2593</v>
      </c>
      <c r="CS116" s="269">
        <v>2726</v>
      </c>
      <c r="CT116" s="269">
        <v>2857</v>
      </c>
      <c r="CU116" s="269">
        <v>2988</v>
      </c>
      <c r="CV116" s="269">
        <v>3110</v>
      </c>
      <c r="CW116" s="269">
        <v>3232</v>
      </c>
      <c r="CX116" s="269">
        <v>3354</v>
      </c>
      <c r="CY116" s="269">
        <v>3476</v>
      </c>
      <c r="CZ116" s="269">
        <v>3598</v>
      </c>
      <c r="DA116" s="269">
        <v>3720</v>
      </c>
      <c r="DB116" s="269">
        <v>3841</v>
      </c>
      <c r="DC116" s="269">
        <v>3963</v>
      </c>
      <c r="DD116" s="265">
        <v>4086</v>
      </c>
      <c r="DE116" s="265">
        <v>4207</v>
      </c>
      <c r="DF116" s="265">
        <v>4329</v>
      </c>
      <c r="DG116" s="265">
        <v>4451</v>
      </c>
      <c r="DH116" s="265">
        <v>4573</v>
      </c>
      <c r="DI116" s="265">
        <v>4695</v>
      </c>
      <c r="DJ116" s="265">
        <v>4817</v>
      </c>
      <c r="DK116" s="265">
        <v>4938</v>
      </c>
    </row>
    <row r="117" spans="1:115">
      <c r="A117" s="268">
        <v>114</v>
      </c>
      <c r="B117" s="268">
        <v>3</v>
      </c>
      <c r="C117" s="268">
        <v>6</v>
      </c>
      <c r="D117" s="268">
        <v>10</v>
      </c>
      <c r="E117" s="268">
        <v>13</v>
      </c>
      <c r="F117" s="269">
        <v>16</v>
      </c>
      <c r="G117" s="269">
        <v>19</v>
      </c>
      <c r="H117" s="269">
        <v>22</v>
      </c>
      <c r="I117" s="269">
        <v>25</v>
      </c>
      <c r="J117" s="269">
        <v>28</v>
      </c>
      <c r="K117" s="269">
        <v>31</v>
      </c>
      <c r="L117" s="269">
        <v>35</v>
      </c>
      <c r="M117" s="269">
        <v>38</v>
      </c>
      <c r="N117" s="269">
        <v>41</v>
      </c>
      <c r="O117" s="269">
        <v>44</v>
      </c>
      <c r="P117" s="269">
        <v>48</v>
      </c>
      <c r="Q117" s="269">
        <v>51</v>
      </c>
      <c r="R117" s="269">
        <v>53</v>
      </c>
      <c r="S117" s="269">
        <v>56</v>
      </c>
      <c r="T117" s="269">
        <v>59</v>
      </c>
      <c r="U117" s="269">
        <v>63</v>
      </c>
      <c r="V117" s="269">
        <v>66</v>
      </c>
      <c r="W117" s="269">
        <v>69</v>
      </c>
      <c r="X117" s="269">
        <v>72</v>
      </c>
      <c r="Y117" s="269">
        <v>76</v>
      </c>
      <c r="Z117" s="269">
        <v>79</v>
      </c>
      <c r="AA117" s="269">
        <v>82</v>
      </c>
      <c r="AB117" s="269">
        <v>85</v>
      </c>
      <c r="AC117" s="269">
        <v>88</v>
      </c>
      <c r="AD117" s="269">
        <v>91</v>
      </c>
      <c r="AE117" s="269">
        <v>94</v>
      </c>
      <c r="AF117" s="269">
        <v>97</v>
      </c>
      <c r="AG117" s="269">
        <v>100</v>
      </c>
      <c r="AH117" s="269">
        <v>104</v>
      </c>
      <c r="AI117" s="269">
        <v>107</v>
      </c>
      <c r="AJ117" s="269">
        <v>110</v>
      </c>
      <c r="AK117" s="269">
        <v>113</v>
      </c>
      <c r="AL117" s="269">
        <v>117</v>
      </c>
      <c r="AM117" s="269">
        <v>120</v>
      </c>
      <c r="AN117" s="269">
        <v>123</v>
      </c>
      <c r="AO117" s="269">
        <v>125</v>
      </c>
      <c r="AP117" s="269">
        <v>129</v>
      </c>
      <c r="AQ117" s="269">
        <v>132</v>
      </c>
      <c r="AR117" s="269">
        <v>135</v>
      </c>
      <c r="AS117" s="269">
        <v>138</v>
      </c>
      <c r="AT117" s="269">
        <v>142</v>
      </c>
      <c r="AU117" s="269">
        <v>145</v>
      </c>
      <c r="AV117" s="269">
        <v>148</v>
      </c>
      <c r="AW117" s="269">
        <v>151</v>
      </c>
      <c r="AX117" s="269">
        <v>154</v>
      </c>
      <c r="AY117" s="269">
        <v>157</v>
      </c>
      <c r="AZ117" s="269">
        <v>160</v>
      </c>
      <c r="BA117" s="269">
        <v>163</v>
      </c>
      <c r="BB117" s="269">
        <v>166</v>
      </c>
      <c r="BC117" s="269">
        <v>170</v>
      </c>
      <c r="BD117" s="269">
        <v>173</v>
      </c>
      <c r="BE117" s="269">
        <v>176</v>
      </c>
      <c r="BF117" s="269">
        <v>179</v>
      </c>
      <c r="BG117" s="269">
        <v>183</v>
      </c>
      <c r="BH117" s="269">
        <v>186</v>
      </c>
      <c r="BI117" s="269">
        <v>189</v>
      </c>
      <c r="BJ117" s="269">
        <v>192</v>
      </c>
      <c r="BK117" s="269">
        <v>193</v>
      </c>
      <c r="BL117" s="269">
        <v>194</v>
      </c>
      <c r="BM117" s="269">
        <v>198</v>
      </c>
      <c r="BN117" s="269">
        <v>201</v>
      </c>
      <c r="BO117" s="269">
        <v>204</v>
      </c>
      <c r="BP117" s="269">
        <v>207</v>
      </c>
      <c r="BQ117" s="269">
        <v>210</v>
      </c>
      <c r="BR117" s="269">
        <v>214</v>
      </c>
      <c r="BS117" s="269">
        <v>217</v>
      </c>
      <c r="BT117" s="269">
        <v>251</v>
      </c>
      <c r="BU117" s="269">
        <v>291</v>
      </c>
      <c r="BV117" s="269">
        <v>346</v>
      </c>
      <c r="BW117" s="269">
        <v>400</v>
      </c>
      <c r="BX117" s="269">
        <v>428</v>
      </c>
      <c r="BY117" s="269">
        <v>455</v>
      </c>
      <c r="BZ117" s="269">
        <v>510</v>
      </c>
      <c r="CA117" s="269">
        <v>553</v>
      </c>
      <c r="CB117" s="269">
        <v>683</v>
      </c>
      <c r="CC117" s="269">
        <v>813</v>
      </c>
      <c r="CD117" s="269">
        <v>940</v>
      </c>
      <c r="CE117" s="269">
        <v>1066</v>
      </c>
      <c r="CF117" s="269">
        <v>1191</v>
      </c>
      <c r="CG117" s="269">
        <v>1315</v>
      </c>
      <c r="CH117" s="269">
        <v>1437</v>
      </c>
      <c r="CI117" s="269">
        <v>1558</v>
      </c>
      <c r="CJ117" s="269">
        <v>1678</v>
      </c>
      <c r="CK117" s="269">
        <v>1796</v>
      </c>
      <c r="CL117" s="269">
        <v>1911</v>
      </c>
      <c r="CM117" s="269">
        <v>2026</v>
      </c>
      <c r="CN117" s="269">
        <v>2140</v>
      </c>
      <c r="CO117" s="269">
        <v>2253</v>
      </c>
      <c r="CP117" s="269">
        <v>2364</v>
      </c>
      <c r="CQ117" s="269">
        <v>2474</v>
      </c>
      <c r="CR117" s="269">
        <v>2606</v>
      </c>
      <c r="CS117" s="269">
        <v>2739</v>
      </c>
      <c r="CT117" s="269">
        <v>2871</v>
      </c>
      <c r="CU117" s="269">
        <v>3003</v>
      </c>
      <c r="CV117" s="269">
        <v>3126</v>
      </c>
      <c r="CW117" s="269">
        <v>3248</v>
      </c>
      <c r="CX117" s="269">
        <v>3371</v>
      </c>
      <c r="CY117" s="269">
        <v>3494</v>
      </c>
      <c r="CZ117" s="269">
        <v>3616</v>
      </c>
      <c r="DA117" s="269">
        <v>3738</v>
      </c>
      <c r="DB117" s="269">
        <v>3861</v>
      </c>
      <c r="DC117" s="269">
        <v>3983</v>
      </c>
      <c r="DD117" s="265">
        <v>4106</v>
      </c>
      <c r="DE117" s="265">
        <v>4229</v>
      </c>
      <c r="DF117" s="265">
        <v>4351</v>
      </c>
      <c r="DG117" s="265">
        <v>4473</v>
      </c>
      <c r="DH117" s="265">
        <v>4596</v>
      </c>
      <c r="DI117" s="265">
        <v>4719</v>
      </c>
      <c r="DJ117" s="265">
        <v>4841</v>
      </c>
      <c r="DK117" s="265">
        <v>4963</v>
      </c>
    </row>
    <row r="118" spans="1:115">
      <c r="A118" s="268">
        <v>115</v>
      </c>
      <c r="B118" s="268">
        <v>3</v>
      </c>
      <c r="C118" s="268">
        <v>6</v>
      </c>
      <c r="D118" s="268">
        <v>10</v>
      </c>
      <c r="E118" s="268">
        <v>13</v>
      </c>
      <c r="F118" s="269">
        <v>16</v>
      </c>
      <c r="G118" s="269">
        <v>19</v>
      </c>
      <c r="H118" s="269">
        <v>22</v>
      </c>
      <c r="I118" s="269">
        <v>25</v>
      </c>
      <c r="J118" s="269">
        <v>28</v>
      </c>
      <c r="K118" s="269">
        <v>31</v>
      </c>
      <c r="L118" s="269">
        <v>35</v>
      </c>
      <c r="M118" s="269">
        <v>38</v>
      </c>
      <c r="N118" s="269">
        <v>41</v>
      </c>
      <c r="O118" s="269">
        <v>44</v>
      </c>
      <c r="P118" s="269">
        <v>48</v>
      </c>
      <c r="Q118" s="269">
        <v>51</v>
      </c>
      <c r="R118" s="269">
        <v>54</v>
      </c>
      <c r="S118" s="269">
        <v>57</v>
      </c>
      <c r="T118" s="269">
        <v>60</v>
      </c>
      <c r="U118" s="269">
        <v>64</v>
      </c>
      <c r="V118" s="269">
        <v>66</v>
      </c>
      <c r="W118" s="269">
        <v>69</v>
      </c>
      <c r="X118" s="269">
        <v>72</v>
      </c>
      <c r="Y118" s="269">
        <v>76</v>
      </c>
      <c r="Z118" s="269">
        <v>79</v>
      </c>
      <c r="AA118" s="269">
        <v>82</v>
      </c>
      <c r="AB118" s="269">
        <v>85</v>
      </c>
      <c r="AC118" s="269">
        <v>89</v>
      </c>
      <c r="AD118" s="269">
        <v>92</v>
      </c>
      <c r="AE118" s="269">
        <v>95</v>
      </c>
      <c r="AF118" s="269">
        <v>98</v>
      </c>
      <c r="AG118" s="269">
        <v>101</v>
      </c>
      <c r="AH118" s="269">
        <v>105</v>
      </c>
      <c r="AI118" s="269">
        <v>108</v>
      </c>
      <c r="AJ118" s="269">
        <v>110</v>
      </c>
      <c r="AK118" s="269">
        <v>113</v>
      </c>
      <c r="AL118" s="269">
        <v>117</v>
      </c>
      <c r="AM118" s="269">
        <v>120</v>
      </c>
      <c r="AN118" s="269">
        <v>123</v>
      </c>
      <c r="AO118" s="269">
        <v>126</v>
      </c>
      <c r="AP118" s="269">
        <v>130</v>
      </c>
      <c r="AQ118" s="269">
        <v>133</v>
      </c>
      <c r="AR118" s="269">
        <v>136</v>
      </c>
      <c r="AS118" s="269">
        <v>139</v>
      </c>
      <c r="AT118" s="269">
        <v>143</v>
      </c>
      <c r="AU118" s="269">
        <v>146</v>
      </c>
      <c r="AV118" s="269">
        <v>149</v>
      </c>
      <c r="AW118" s="269">
        <v>152</v>
      </c>
      <c r="AX118" s="269">
        <v>154</v>
      </c>
      <c r="AY118" s="269">
        <v>158</v>
      </c>
      <c r="AZ118" s="269">
        <v>161</v>
      </c>
      <c r="BA118" s="269">
        <v>164</v>
      </c>
      <c r="BB118" s="269">
        <v>167</v>
      </c>
      <c r="BC118" s="269">
        <v>171</v>
      </c>
      <c r="BD118" s="269">
        <v>174</v>
      </c>
      <c r="BE118" s="269">
        <v>177</v>
      </c>
      <c r="BF118" s="269">
        <v>180</v>
      </c>
      <c r="BG118" s="269">
        <v>184</v>
      </c>
      <c r="BH118" s="269">
        <v>187</v>
      </c>
      <c r="BI118" s="269">
        <v>190</v>
      </c>
      <c r="BJ118" s="269">
        <v>193</v>
      </c>
      <c r="BK118" s="269">
        <v>194</v>
      </c>
      <c r="BL118" s="269">
        <v>195</v>
      </c>
      <c r="BM118" s="269">
        <v>199</v>
      </c>
      <c r="BN118" s="269">
        <v>202</v>
      </c>
      <c r="BO118" s="269">
        <v>205</v>
      </c>
      <c r="BP118" s="269">
        <v>208</v>
      </c>
      <c r="BQ118" s="269">
        <v>211</v>
      </c>
      <c r="BR118" s="269">
        <v>215</v>
      </c>
      <c r="BS118" s="269">
        <v>218</v>
      </c>
      <c r="BT118" s="269">
        <v>252</v>
      </c>
      <c r="BU118" s="269">
        <v>293</v>
      </c>
      <c r="BV118" s="269">
        <v>347</v>
      </c>
      <c r="BW118" s="269">
        <v>402</v>
      </c>
      <c r="BX118" s="269">
        <v>430</v>
      </c>
      <c r="BY118" s="269">
        <v>458</v>
      </c>
      <c r="BZ118" s="269">
        <v>512</v>
      </c>
      <c r="CA118" s="269">
        <v>556</v>
      </c>
      <c r="CB118" s="269">
        <v>687</v>
      </c>
      <c r="CC118" s="269">
        <v>817</v>
      </c>
      <c r="CD118" s="269">
        <v>944</v>
      </c>
      <c r="CE118" s="269">
        <v>1071</v>
      </c>
      <c r="CF118" s="269">
        <v>1197</v>
      </c>
      <c r="CG118" s="269">
        <v>1322</v>
      </c>
      <c r="CH118" s="269">
        <v>1444</v>
      </c>
      <c r="CI118" s="269">
        <v>1566</v>
      </c>
      <c r="CJ118" s="269">
        <v>1686</v>
      </c>
      <c r="CK118" s="269">
        <v>1805</v>
      </c>
      <c r="CL118" s="269">
        <v>1921</v>
      </c>
      <c r="CM118" s="269">
        <v>2036</v>
      </c>
      <c r="CN118" s="269">
        <v>2151</v>
      </c>
      <c r="CO118" s="269">
        <v>2265</v>
      </c>
      <c r="CP118" s="269">
        <v>2376</v>
      </c>
      <c r="CQ118" s="269">
        <v>2487</v>
      </c>
      <c r="CR118" s="269">
        <v>2620</v>
      </c>
      <c r="CS118" s="269">
        <v>2753</v>
      </c>
      <c r="CT118" s="269">
        <v>2886</v>
      </c>
      <c r="CU118" s="269">
        <v>3019</v>
      </c>
      <c r="CV118" s="269">
        <v>3142</v>
      </c>
      <c r="CW118" s="269">
        <v>3265</v>
      </c>
      <c r="CX118" s="269">
        <v>3388</v>
      </c>
      <c r="CY118" s="269">
        <v>3511</v>
      </c>
      <c r="CZ118" s="269">
        <v>3634</v>
      </c>
      <c r="DA118" s="269">
        <v>3757</v>
      </c>
      <c r="DB118" s="269">
        <v>3880</v>
      </c>
      <c r="DC118" s="269">
        <v>4003</v>
      </c>
      <c r="DD118" s="265">
        <v>4127</v>
      </c>
      <c r="DE118" s="265">
        <v>4250</v>
      </c>
      <c r="DF118" s="265">
        <v>4373</v>
      </c>
      <c r="DG118" s="265">
        <v>4496</v>
      </c>
      <c r="DH118" s="265">
        <v>4619</v>
      </c>
      <c r="DI118" s="265">
        <v>4743</v>
      </c>
      <c r="DJ118" s="265">
        <v>4865</v>
      </c>
      <c r="DK118" s="265">
        <v>4988</v>
      </c>
    </row>
    <row r="119" spans="1:115">
      <c r="A119" s="268">
        <v>116</v>
      </c>
      <c r="B119" s="268">
        <v>3</v>
      </c>
      <c r="C119" s="268">
        <v>6</v>
      </c>
      <c r="D119" s="268">
        <v>10</v>
      </c>
      <c r="E119" s="268">
        <v>13</v>
      </c>
      <c r="F119" s="269">
        <v>16</v>
      </c>
      <c r="G119" s="269">
        <v>19</v>
      </c>
      <c r="H119" s="269">
        <v>22</v>
      </c>
      <c r="I119" s="269">
        <v>25</v>
      </c>
      <c r="J119" s="269">
        <v>28</v>
      </c>
      <c r="K119" s="269">
        <v>31</v>
      </c>
      <c r="L119" s="269">
        <v>35</v>
      </c>
      <c r="M119" s="269">
        <v>38</v>
      </c>
      <c r="N119" s="269">
        <v>41</v>
      </c>
      <c r="O119" s="269">
        <v>44</v>
      </c>
      <c r="P119" s="269">
        <v>48</v>
      </c>
      <c r="Q119" s="269">
        <v>51</v>
      </c>
      <c r="R119" s="269">
        <v>54</v>
      </c>
      <c r="S119" s="269">
        <v>57</v>
      </c>
      <c r="T119" s="269">
        <v>60</v>
      </c>
      <c r="U119" s="269">
        <v>64</v>
      </c>
      <c r="V119" s="269">
        <v>67</v>
      </c>
      <c r="W119" s="269">
        <v>70</v>
      </c>
      <c r="X119" s="269">
        <v>73</v>
      </c>
      <c r="Y119" s="269">
        <v>77</v>
      </c>
      <c r="Z119" s="269">
        <v>80</v>
      </c>
      <c r="AA119" s="269">
        <v>82</v>
      </c>
      <c r="AB119" s="269">
        <v>85</v>
      </c>
      <c r="AC119" s="269">
        <v>89</v>
      </c>
      <c r="AD119" s="269">
        <v>92</v>
      </c>
      <c r="AE119" s="269">
        <v>95</v>
      </c>
      <c r="AF119" s="269">
        <v>98</v>
      </c>
      <c r="AG119" s="269">
        <v>101</v>
      </c>
      <c r="AH119" s="269">
        <v>105</v>
      </c>
      <c r="AI119" s="269">
        <v>108</v>
      </c>
      <c r="AJ119" s="269">
        <v>111</v>
      </c>
      <c r="AK119" s="269">
        <v>114</v>
      </c>
      <c r="AL119" s="269">
        <v>118</v>
      </c>
      <c r="AM119" s="269">
        <v>121</v>
      </c>
      <c r="AN119" s="269">
        <v>124</v>
      </c>
      <c r="AO119" s="269">
        <v>127</v>
      </c>
      <c r="AP119" s="269">
        <v>130</v>
      </c>
      <c r="AQ119" s="269">
        <v>133</v>
      </c>
      <c r="AR119" s="269">
        <v>136</v>
      </c>
      <c r="AS119" s="269">
        <v>139</v>
      </c>
      <c r="AT119" s="269">
        <v>143</v>
      </c>
      <c r="AU119" s="269">
        <v>146</v>
      </c>
      <c r="AV119" s="269">
        <v>149</v>
      </c>
      <c r="AW119" s="269">
        <v>152</v>
      </c>
      <c r="AX119" s="269">
        <v>155</v>
      </c>
      <c r="AY119" s="269">
        <v>159</v>
      </c>
      <c r="AZ119" s="269">
        <v>162</v>
      </c>
      <c r="BA119" s="269">
        <v>165</v>
      </c>
      <c r="BB119" s="269">
        <v>168</v>
      </c>
      <c r="BC119" s="269">
        <v>172</v>
      </c>
      <c r="BD119" s="269">
        <v>175</v>
      </c>
      <c r="BE119" s="269">
        <v>178</v>
      </c>
      <c r="BF119" s="269">
        <v>181</v>
      </c>
      <c r="BG119" s="269">
        <v>184</v>
      </c>
      <c r="BH119" s="269">
        <v>187</v>
      </c>
      <c r="BI119" s="269">
        <v>190</v>
      </c>
      <c r="BJ119" s="269">
        <v>193</v>
      </c>
      <c r="BK119" s="269">
        <v>195</v>
      </c>
      <c r="BL119" s="269">
        <v>196</v>
      </c>
      <c r="BM119" s="269">
        <v>200</v>
      </c>
      <c r="BN119" s="269">
        <v>203</v>
      </c>
      <c r="BO119" s="269">
        <v>206</v>
      </c>
      <c r="BP119" s="269">
        <v>209</v>
      </c>
      <c r="BQ119" s="269">
        <v>212</v>
      </c>
      <c r="BR119" s="269">
        <v>216</v>
      </c>
      <c r="BS119" s="269">
        <v>219</v>
      </c>
      <c r="BT119" s="269">
        <v>253</v>
      </c>
      <c r="BU119" s="269">
        <v>294</v>
      </c>
      <c r="BV119" s="269">
        <v>349</v>
      </c>
      <c r="BW119" s="269">
        <v>404</v>
      </c>
      <c r="BX119" s="269">
        <v>432</v>
      </c>
      <c r="BY119" s="269">
        <v>460</v>
      </c>
      <c r="BZ119" s="269">
        <v>515</v>
      </c>
      <c r="CA119" s="269">
        <v>559</v>
      </c>
      <c r="CB119" s="269">
        <v>690</v>
      </c>
      <c r="CC119" s="269">
        <v>821</v>
      </c>
      <c r="CD119" s="269">
        <v>949</v>
      </c>
      <c r="CE119" s="269">
        <v>1077</v>
      </c>
      <c r="CF119" s="269">
        <v>1203</v>
      </c>
      <c r="CG119" s="269">
        <v>1329</v>
      </c>
      <c r="CH119" s="269">
        <v>1451</v>
      </c>
      <c r="CI119" s="269">
        <v>1574</v>
      </c>
      <c r="CJ119" s="269">
        <v>1694</v>
      </c>
      <c r="CK119" s="269">
        <v>1814</v>
      </c>
      <c r="CL119" s="269">
        <v>1931</v>
      </c>
      <c r="CM119" s="269">
        <v>2046</v>
      </c>
      <c r="CN119" s="269">
        <v>2161</v>
      </c>
      <c r="CO119" s="269">
        <v>2276</v>
      </c>
      <c r="CP119" s="269">
        <v>2388</v>
      </c>
      <c r="CQ119" s="269">
        <v>2499</v>
      </c>
      <c r="CR119" s="269">
        <v>2633</v>
      </c>
      <c r="CS119" s="269">
        <v>2767</v>
      </c>
      <c r="CT119" s="269">
        <v>2900</v>
      </c>
      <c r="CU119" s="269">
        <v>3034</v>
      </c>
      <c r="CV119" s="269">
        <v>3157</v>
      </c>
      <c r="CW119" s="269">
        <v>3281</v>
      </c>
      <c r="CX119" s="269">
        <v>3405</v>
      </c>
      <c r="CY119" s="269">
        <v>3529</v>
      </c>
      <c r="CZ119" s="269">
        <v>3652</v>
      </c>
      <c r="DA119" s="269">
        <v>3776</v>
      </c>
      <c r="DB119" s="269">
        <v>3900</v>
      </c>
      <c r="DC119" s="269">
        <v>4023</v>
      </c>
      <c r="DD119" s="265">
        <v>4147</v>
      </c>
      <c r="DE119" s="265">
        <v>4271</v>
      </c>
      <c r="DF119" s="265">
        <v>4395</v>
      </c>
      <c r="DG119" s="265">
        <v>4518</v>
      </c>
      <c r="DH119" s="265">
        <v>4642</v>
      </c>
      <c r="DI119" s="265">
        <v>4766</v>
      </c>
      <c r="DJ119" s="265">
        <v>4890</v>
      </c>
      <c r="DK119" s="265">
        <v>5013</v>
      </c>
    </row>
    <row r="120" spans="1:115">
      <c r="A120" s="268">
        <v>117</v>
      </c>
      <c r="B120" s="268">
        <v>3</v>
      </c>
      <c r="C120" s="268">
        <v>6</v>
      </c>
      <c r="D120" s="268">
        <v>10</v>
      </c>
      <c r="E120" s="268">
        <v>13</v>
      </c>
      <c r="F120" s="269">
        <v>16</v>
      </c>
      <c r="G120" s="269">
        <v>19</v>
      </c>
      <c r="H120" s="269">
        <v>23</v>
      </c>
      <c r="I120" s="269">
        <v>26</v>
      </c>
      <c r="J120" s="269">
        <v>29</v>
      </c>
      <c r="K120" s="269">
        <v>32</v>
      </c>
      <c r="L120" s="269">
        <v>36</v>
      </c>
      <c r="M120" s="269">
        <v>38</v>
      </c>
      <c r="N120" s="269">
        <v>41</v>
      </c>
      <c r="O120" s="269">
        <v>44</v>
      </c>
      <c r="P120" s="269">
        <v>48</v>
      </c>
      <c r="Q120" s="269">
        <v>51</v>
      </c>
      <c r="R120" s="269">
        <v>54</v>
      </c>
      <c r="S120" s="269">
        <v>57</v>
      </c>
      <c r="T120" s="269">
        <v>60</v>
      </c>
      <c r="U120" s="269">
        <v>64</v>
      </c>
      <c r="V120" s="269">
        <v>67</v>
      </c>
      <c r="W120" s="269">
        <v>70</v>
      </c>
      <c r="X120" s="269">
        <v>73</v>
      </c>
      <c r="Y120" s="269">
        <v>77</v>
      </c>
      <c r="Z120" s="269">
        <v>80</v>
      </c>
      <c r="AA120" s="269">
        <v>83</v>
      </c>
      <c r="AB120" s="269">
        <v>86</v>
      </c>
      <c r="AC120" s="269">
        <v>90</v>
      </c>
      <c r="AD120" s="269">
        <v>93</v>
      </c>
      <c r="AE120" s="269">
        <v>96</v>
      </c>
      <c r="AF120" s="269">
        <v>99</v>
      </c>
      <c r="AG120" s="269">
        <v>102</v>
      </c>
      <c r="AH120" s="269">
        <v>106</v>
      </c>
      <c r="AI120" s="269">
        <v>109</v>
      </c>
      <c r="AJ120" s="269">
        <v>111</v>
      </c>
      <c r="AK120" s="269">
        <v>114</v>
      </c>
      <c r="AL120" s="269">
        <v>118</v>
      </c>
      <c r="AM120" s="269">
        <v>121</v>
      </c>
      <c r="AN120" s="269">
        <v>124</v>
      </c>
      <c r="AO120" s="269">
        <v>127</v>
      </c>
      <c r="AP120" s="269">
        <v>131</v>
      </c>
      <c r="AQ120" s="269">
        <v>134</v>
      </c>
      <c r="AR120" s="269">
        <v>137</v>
      </c>
      <c r="AS120" s="269">
        <v>140</v>
      </c>
      <c r="AT120" s="269">
        <v>144</v>
      </c>
      <c r="AU120" s="269">
        <v>147</v>
      </c>
      <c r="AV120" s="269">
        <v>150</v>
      </c>
      <c r="AW120" s="269">
        <v>153</v>
      </c>
      <c r="AX120" s="269">
        <v>156</v>
      </c>
      <c r="AY120" s="269">
        <v>160</v>
      </c>
      <c r="AZ120" s="269">
        <v>163</v>
      </c>
      <c r="BA120" s="269">
        <v>166</v>
      </c>
      <c r="BB120" s="269">
        <v>169</v>
      </c>
      <c r="BC120" s="269">
        <v>173</v>
      </c>
      <c r="BD120" s="269">
        <v>176</v>
      </c>
      <c r="BE120" s="269">
        <v>179</v>
      </c>
      <c r="BF120" s="269">
        <v>182</v>
      </c>
      <c r="BG120" s="269">
        <v>185</v>
      </c>
      <c r="BH120" s="269">
        <v>188</v>
      </c>
      <c r="BI120" s="269">
        <v>191</v>
      </c>
      <c r="BJ120" s="269">
        <v>194</v>
      </c>
      <c r="BK120" s="269">
        <v>196</v>
      </c>
      <c r="BL120" s="269">
        <v>197</v>
      </c>
      <c r="BM120" s="269">
        <v>201</v>
      </c>
      <c r="BN120" s="269">
        <v>204</v>
      </c>
      <c r="BO120" s="269">
        <v>207</v>
      </c>
      <c r="BP120" s="269">
        <v>210</v>
      </c>
      <c r="BQ120" s="269">
        <v>213</v>
      </c>
      <c r="BR120" s="269">
        <v>217</v>
      </c>
      <c r="BS120" s="269">
        <v>220</v>
      </c>
      <c r="BT120" s="269">
        <v>254</v>
      </c>
      <c r="BU120" s="269">
        <v>296</v>
      </c>
      <c r="BV120" s="269">
        <v>351</v>
      </c>
      <c r="BW120" s="269">
        <v>406</v>
      </c>
      <c r="BX120" s="269">
        <v>435</v>
      </c>
      <c r="BY120" s="269">
        <v>462</v>
      </c>
      <c r="BZ120" s="269">
        <v>517</v>
      </c>
      <c r="CA120" s="269">
        <v>562</v>
      </c>
      <c r="CB120" s="269">
        <v>694</v>
      </c>
      <c r="CC120" s="269">
        <v>825</v>
      </c>
      <c r="CD120" s="269">
        <v>954</v>
      </c>
      <c r="CE120" s="269">
        <v>1082</v>
      </c>
      <c r="CF120" s="269">
        <v>1209</v>
      </c>
      <c r="CG120" s="269">
        <v>1335</v>
      </c>
      <c r="CH120" s="269">
        <v>1458</v>
      </c>
      <c r="CI120" s="269">
        <v>1582</v>
      </c>
      <c r="CJ120" s="269">
        <v>1703</v>
      </c>
      <c r="CK120" s="269">
        <v>1823</v>
      </c>
      <c r="CL120" s="269">
        <v>1940</v>
      </c>
      <c r="CM120" s="269">
        <v>2057</v>
      </c>
      <c r="CN120" s="269">
        <v>2172</v>
      </c>
      <c r="CO120" s="269">
        <v>2287</v>
      </c>
      <c r="CP120" s="269">
        <v>2400</v>
      </c>
      <c r="CQ120" s="269">
        <v>2512</v>
      </c>
      <c r="CR120" s="269">
        <v>2646</v>
      </c>
      <c r="CS120" s="269">
        <v>2781</v>
      </c>
      <c r="CT120" s="269">
        <v>2915</v>
      </c>
      <c r="CU120" s="269">
        <v>3049</v>
      </c>
      <c r="CV120" s="269">
        <v>3173</v>
      </c>
      <c r="CW120" s="269">
        <v>3297</v>
      </c>
      <c r="CX120" s="269">
        <v>3422</v>
      </c>
      <c r="CY120" s="269">
        <v>3546</v>
      </c>
      <c r="CZ120" s="269">
        <v>3671</v>
      </c>
      <c r="DA120" s="269">
        <v>3795</v>
      </c>
      <c r="DB120" s="269">
        <v>3919</v>
      </c>
      <c r="DC120" s="269">
        <v>4043</v>
      </c>
      <c r="DD120" s="265">
        <v>4168</v>
      </c>
      <c r="DE120" s="265">
        <v>4292</v>
      </c>
      <c r="DF120" s="265">
        <v>4417</v>
      </c>
      <c r="DG120" s="265">
        <v>4541</v>
      </c>
      <c r="DH120" s="265">
        <v>4665</v>
      </c>
      <c r="DI120" s="265">
        <v>4790</v>
      </c>
      <c r="DJ120" s="265">
        <v>4914</v>
      </c>
      <c r="DK120" s="265">
        <v>5038</v>
      </c>
    </row>
    <row r="121" spans="1:115">
      <c r="A121" s="268">
        <v>118</v>
      </c>
      <c r="B121" s="268">
        <v>3</v>
      </c>
      <c r="C121" s="268">
        <v>6</v>
      </c>
      <c r="D121" s="268">
        <v>10</v>
      </c>
      <c r="E121" s="268">
        <v>13</v>
      </c>
      <c r="F121" s="269">
        <v>16</v>
      </c>
      <c r="G121" s="269">
        <v>19</v>
      </c>
      <c r="H121" s="269">
        <v>23</v>
      </c>
      <c r="I121" s="269">
        <v>26</v>
      </c>
      <c r="J121" s="269">
        <v>29</v>
      </c>
      <c r="K121" s="269">
        <v>32</v>
      </c>
      <c r="L121" s="269">
        <v>36</v>
      </c>
      <c r="M121" s="269">
        <v>39</v>
      </c>
      <c r="N121" s="269">
        <v>42</v>
      </c>
      <c r="O121" s="269">
        <v>45</v>
      </c>
      <c r="P121" s="269">
        <v>49</v>
      </c>
      <c r="Q121" s="269">
        <v>52</v>
      </c>
      <c r="R121" s="269">
        <v>54</v>
      </c>
      <c r="S121" s="269">
        <v>57</v>
      </c>
      <c r="T121" s="269">
        <v>60</v>
      </c>
      <c r="U121" s="269">
        <v>64</v>
      </c>
      <c r="V121" s="269">
        <v>67</v>
      </c>
      <c r="W121" s="269">
        <v>70</v>
      </c>
      <c r="X121" s="269">
        <v>73</v>
      </c>
      <c r="Y121" s="269">
        <v>77</v>
      </c>
      <c r="Z121" s="269">
        <v>80</v>
      </c>
      <c r="AA121" s="269">
        <v>83</v>
      </c>
      <c r="AB121" s="269">
        <v>86</v>
      </c>
      <c r="AC121" s="269">
        <v>90</v>
      </c>
      <c r="AD121" s="269">
        <v>93</v>
      </c>
      <c r="AE121" s="269">
        <v>96</v>
      </c>
      <c r="AF121" s="269">
        <v>99</v>
      </c>
      <c r="AG121" s="269">
        <v>102</v>
      </c>
      <c r="AH121" s="269">
        <v>106</v>
      </c>
      <c r="AI121" s="269">
        <v>109</v>
      </c>
      <c r="AJ121" s="269">
        <v>112</v>
      </c>
      <c r="AK121" s="269">
        <v>115</v>
      </c>
      <c r="AL121" s="269">
        <v>119</v>
      </c>
      <c r="AM121" s="269">
        <v>122</v>
      </c>
      <c r="AN121" s="269">
        <v>125</v>
      </c>
      <c r="AO121" s="269">
        <v>128</v>
      </c>
      <c r="AP121" s="269">
        <v>132</v>
      </c>
      <c r="AQ121" s="269">
        <v>135</v>
      </c>
      <c r="AR121" s="269">
        <v>138</v>
      </c>
      <c r="AS121" s="269">
        <v>141</v>
      </c>
      <c r="AT121" s="269">
        <v>145</v>
      </c>
      <c r="AU121" s="269">
        <v>148</v>
      </c>
      <c r="AV121" s="269">
        <v>151</v>
      </c>
      <c r="AW121" s="269">
        <v>154</v>
      </c>
      <c r="AX121" s="269">
        <v>157</v>
      </c>
      <c r="AY121" s="269">
        <v>160</v>
      </c>
      <c r="AZ121" s="269">
        <v>163</v>
      </c>
      <c r="BA121" s="269">
        <v>166</v>
      </c>
      <c r="BB121" s="269">
        <v>169</v>
      </c>
      <c r="BC121" s="269">
        <v>173</v>
      </c>
      <c r="BD121" s="269">
        <v>176</v>
      </c>
      <c r="BE121" s="269">
        <v>179</v>
      </c>
      <c r="BF121" s="269">
        <v>182</v>
      </c>
      <c r="BG121" s="269">
        <v>186</v>
      </c>
      <c r="BH121" s="269">
        <v>189</v>
      </c>
      <c r="BI121" s="269">
        <v>192</v>
      </c>
      <c r="BJ121" s="269">
        <v>195</v>
      </c>
      <c r="BK121" s="269">
        <v>197</v>
      </c>
      <c r="BL121" s="269">
        <v>198</v>
      </c>
      <c r="BM121" s="269">
        <v>202</v>
      </c>
      <c r="BN121" s="269">
        <v>205</v>
      </c>
      <c r="BO121" s="269">
        <v>208</v>
      </c>
      <c r="BP121" s="269">
        <v>211</v>
      </c>
      <c r="BQ121" s="269">
        <v>214</v>
      </c>
      <c r="BR121" s="269">
        <v>218</v>
      </c>
      <c r="BS121" s="269">
        <v>221</v>
      </c>
      <c r="BT121" s="269">
        <v>256</v>
      </c>
      <c r="BU121" s="269">
        <v>297</v>
      </c>
      <c r="BV121" s="269">
        <v>353</v>
      </c>
      <c r="BW121" s="269">
        <v>408</v>
      </c>
      <c r="BX121" s="269">
        <v>437</v>
      </c>
      <c r="BY121" s="269">
        <v>464</v>
      </c>
      <c r="BZ121" s="269">
        <v>520</v>
      </c>
      <c r="CA121" s="269">
        <v>564</v>
      </c>
      <c r="CB121" s="269">
        <v>697</v>
      </c>
      <c r="CC121" s="269">
        <v>829</v>
      </c>
      <c r="CD121" s="269">
        <v>959</v>
      </c>
      <c r="CE121" s="269">
        <v>1087</v>
      </c>
      <c r="CF121" s="269">
        <v>1215</v>
      </c>
      <c r="CG121" s="269">
        <v>1342</v>
      </c>
      <c r="CH121" s="269">
        <v>1466</v>
      </c>
      <c r="CI121" s="269">
        <v>1589</v>
      </c>
      <c r="CJ121" s="269">
        <v>1711</v>
      </c>
      <c r="CK121" s="269">
        <v>1832</v>
      </c>
      <c r="CL121" s="269">
        <v>1950</v>
      </c>
      <c r="CM121" s="269">
        <v>2067</v>
      </c>
      <c r="CN121" s="269">
        <v>2183</v>
      </c>
      <c r="CO121" s="269">
        <v>2298</v>
      </c>
      <c r="CP121" s="269">
        <v>2411</v>
      </c>
      <c r="CQ121" s="269">
        <v>2524</v>
      </c>
      <c r="CR121" s="269">
        <v>2659</v>
      </c>
      <c r="CS121" s="269">
        <v>2794</v>
      </c>
      <c r="CT121" s="269">
        <v>2929</v>
      </c>
      <c r="CU121" s="269">
        <v>3064</v>
      </c>
      <c r="CV121" s="269">
        <v>3189</v>
      </c>
      <c r="CW121" s="269">
        <v>3313</v>
      </c>
      <c r="CX121" s="269">
        <v>3439</v>
      </c>
      <c r="CY121" s="269">
        <v>3564</v>
      </c>
      <c r="CZ121" s="269">
        <v>3689</v>
      </c>
      <c r="DA121" s="269">
        <v>3813</v>
      </c>
      <c r="DB121" s="269">
        <v>3938</v>
      </c>
      <c r="DC121" s="269">
        <v>4063</v>
      </c>
      <c r="DD121" s="265">
        <v>4189</v>
      </c>
      <c r="DE121" s="265">
        <v>4314</v>
      </c>
      <c r="DF121" s="265">
        <v>4438</v>
      </c>
      <c r="DG121" s="265">
        <v>4563</v>
      </c>
      <c r="DH121" s="265">
        <v>4688</v>
      </c>
      <c r="DI121" s="265">
        <v>4814</v>
      </c>
      <c r="DJ121" s="265">
        <v>4938</v>
      </c>
      <c r="DK121" s="265">
        <v>5063</v>
      </c>
    </row>
    <row r="122" spans="1:115">
      <c r="A122" s="268">
        <v>119</v>
      </c>
      <c r="B122" s="268">
        <v>3</v>
      </c>
      <c r="C122" s="268">
        <v>6</v>
      </c>
      <c r="D122" s="268">
        <v>10</v>
      </c>
      <c r="E122" s="268">
        <v>13</v>
      </c>
      <c r="F122" s="269">
        <v>16</v>
      </c>
      <c r="G122" s="269">
        <v>19</v>
      </c>
      <c r="H122" s="269">
        <v>23</v>
      </c>
      <c r="I122" s="269">
        <v>26</v>
      </c>
      <c r="J122" s="269">
        <v>29</v>
      </c>
      <c r="K122" s="269">
        <v>32</v>
      </c>
      <c r="L122" s="269">
        <v>36</v>
      </c>
      <c r="M122" s="269">
        <v>39</v>
      </c>
      <c r="N122" s="269">
        <v>42</v>
      </c>
      <c r="O122" s="269">
        <v>45</v>
      </c>
      <c r="P122" s="269">
        <v>49</v>
      </c>
      <c r="Q122" s="269">
        <v>52</v>
      </c>
      <c r="R122" s="269">
        <v>55</v>
      </c>
      <c r="S122" s="269">
        <v>58</v>
      </c>
      <c r="T122" s="269">
        <v>61</v>
      </c>
      <c r="U122" s="269">
        <v>65</v>
      </c>
      <c r="V122" s="269">
        <v>68</v>
      </c>
      <c r="W122" s="269">
        <v>71</v>
      </c>
      <c r="X122" s="269">
        <v>74</v>
      </c>
      <c r="Y122" s="269">
        <v>78</v>
      </c>
      <c r="Z122" s="269">
        <v>81</v>
      </c>
      <c r="AA122" s="269">
        <v>84</v>
      </c>
      <c r="AB122" s="269">
        <v>87</v>
      </c>
      <c r="AC122" s="269">
        <v>91</v>
      </c>
      <c r="AD122" s="269">
        <v>94</v>
      </c>
      <c r="AE122" s="269">
        <v>97</v>
      </c>
      <c r="AF122" s="269">
        <v>100</v>
      </c>
      <c r="AG122" s="269">
        <v>103</v>
      </c>
      <c r="AH122" s="269">
        <v>107</v>
      </c>
      <c r="AI122" s="269">
        <v>110</v>
      </c>
      <c r="AJ122" s="269">
        <v>112</v>
      </c>
      <c r="AK122" s="269">
        <v>115</v>
      </c>
      <c r="AL122" s="269">
        <v>119</v>
      </c>
      <c r="AM122" s="269">
        <v>122</v>
      </c>
      <c r="AN122" s="269">
        <v>125</v>
      </c>
      <c r="AO122" s="269">
        <v>128</v>
      </c>
      <c r="AP122" s="269">
        <v>132</v>
      </c>
      <c r="AQ122" s="269">
        <v>135</v>
      </c>
      <c r="AR122" s="269">
        <v>138</v>
      </c>
      <c r="AS122" s="269">
        <v>141</v>
      </c>
      <c r="AT122" s="269">
        <v>145</v>
      </c>
      <c r="AU122" s="269">
        <v>148</v>
      </c>
      <c r="AV122" s="269">
        <v>151</v>
      </c>
      <c r="AW122" s="269">
        <v>154</v>
      </c>
      <c r="AX122" s="269">
        <v>157</v>
      </c>
      <c r="AY122" s="269">
        <v>161</v>
      </c>
      <c r="AZ122" s="269">
        <v>164</v>
      </c>
      <c r="BA122" s="269">
        <v>167</v>
      </c>
      <c r="BB122" s="269">
        <v>170</v>
      </c>
      <c r="BC122" s="269">
        <v>174</v>
      </c>
      <c r="BD122" s="269">
        <v>177</v>
      </c>
      <c r="BE122" s="269">
        <v>180</v>
      </c>
      <c r="BF122" s="269">
        <v>183</v>
      </c>
      <c r="BG122" s="269">
        <v>187</v>
      </c>
      <c r="BH122" s="269">
        <v>190</v>
      </c>
      <c r="BI122" s="269">
        <v>193</v>
      </c>
      <c r="BJ122" s="269">
        <v>196</v>
      </c>
      <c r="BK122" s="269">
        <v>198</v>
      </c>
      <c r="BL122" s="269">
        <v>199</v>
      </c>
      <c r="BM122" s="269">
        <v>203</v>
      </c>
      <c r="BN122" s="269">
        <v>206</v>
      </c>
      <c r="BO122" s="269">
        <v>209</v>
      </c>
      <c r="BP122" s="269">
        <v>212</v>
      </c>
      <c r="BQ122" s="269">
        <v>215</v>
      </c>
      <c r="BR122" s="269">
        <v>219</v>
      </c>
      <c r="BS122" s="269">
        <v>222</v>
      </c>
      <c r="BT122" s="269">
        <v>257</v>
      </c>
      <c r="BU122" s="269">
        <v>299</v>
      </c>
      <c r="BV122" s="269">
        <v>354</v>
      </c>
      <c r="BW122" s="269">
        <v>410</v>
      </c>
      <c r="BX122" s="269">
        <v>439</v>
      </c>
      <c r="BY122" s="269">
        <v>467</v>
      </c>
      <c r="BZ122" s="269">
        <v>522</v>
      </c>
      <c r="CA122" s="269">
        <v>567</v>
      </c>
      <c r="CB122" s="269">
        <v>701</v>
      </c>
      <c r="CC122" s="269">
        <v>833</v>
      </c>
      <c r="CD122" s="269">
        <v>963</v>
      </c>
      <c r="CE122" s="269">
        <v>1093</v>
      </c>
      <c r="CF122" s="269">
        <v>1221</v>
      </c>
      <c r="CG122" s="269">
        <v>1348</v>
      </c>
      <c r="CH122" s="269">
        <v>1473</v>
      </c>
      <c r="CI122" s="269">
        <v>1597</v>
      </c>
      <c r="CJ122" s="269">
        <v>1720</v>
      </c>
      <c r="CK122" s="269">
        <v>1841</v>
      </c>
      <c r="CL122" s="269">
        <v>1959</v>
      </c>
      <c r="CM122" s="269">
        <v>2077</v>
      </c>
      <c r="CN122" s="269">
        <v>2193</v>
      </c>
      <c r="CO122" s="269">
        <v>2310</v>
      </c>
      <c r="CP122" s="269">
        <v>2423</v>
      </c>
      <c r="CQ122" s="269">
        <v>2537</v>
      </c>
      <c r="CR122" s="269">
        <v>2672</v>
      </c>
      <c r="CS122" s="269">
        <v>2808</v>
      </c>
      <c r="CT122" s="269">
        <v>2944</v>
      </c>
      <c r="CU122" s="269">
        <v>3079</v>
      </c>
      <c r="CV122" s="269">
        <v>3204</v>
      </c>
      <c r="CW122" s="269">
        <v>3330</v>
      </c>
      <c r="CX122" s="269">
        <v>3456</v>
      </c>
      <c r="CY122" s="269">
        <v>3581</v>
      </c>
      <c r="CZ122" s="269">
        <v>3707</v>
      </c>
      <c r="DA122" s="269">
        <v>3832</v>
      </c>
      <c r="DB122" s="269">
        <v>3958</v>
      </c>
      <c r="DC122" s="269">
        <v>4083</v>
      </c>
      <c r="DD122" s="265">
        <v>4209</v>
      </c>
      <c r="DE122" s="265">
        <v>4335</v>
      </c>
      <c r="DF122" s="265">
        <v>4460</v>
      </c>
      <c r="DG122" s="265">
        <v>4586</v>
      </c>
      <c r="DH122" s="265">
        <v>4711</v>
      </c>
      <c r="DI122" s="265">
        <v>4837</v>
      </c>
      <c r="DJ122" s="265">
        <v>4963</v>
      </c>
      <c r="DK122" s="265">
        <v>5088</v>
      </c>
    </row>
    <row r="123" spans="1:115">
      <c r="A123" s="268">
        <v>120</v>
      </c>
      <c r="B123" s="268">
        <v>3</v>
      </c>
      <c r="C123" s="268">
        <v>6</v>
      </c>
      <c r="D123" s="268">
        <v>10</v>
      </c>
      <c r="E123" s="268">
        <v>13</v>
      </c>
      <c r="F123" s="269">
        <v>16</v>
      </c>
      <c r="G123" s="269">
        <v>19</v>
      </c>
      <c r="H123" s="269">
        <v>23</v>
      </c>
      <c r="I123" s="269">
        <v>26</v>
      </c>
      <c r="J123" s="269">
        <v>29</v>
      </c>
      <c r="K123" s="269">
        <v>32</v>
      </c>
      <c r="L123" s="269">
        <v>36</v>
      </c>
      <c r="M123" s="269">
        <v>39</v>
      </c>
      <c r="N123" s="269">
        <v>42</v>
      </c>
      <c r="O123" s="269">
        <v>45</v>
      </c>
      <c r="P123" s="269">
        <v>49</v>
      </c>
      <c r="Q123" s="269">
        <v>52</v>
      </c>
      <c r="R123" s="269">
        <v>55</v>
      </c>
      <c r="S123" s="269">
        <v>58</v>
      </c>
      <c r="T123" s="269">
        <v>61</v>
      </c>
      <c r="U123" s="269">
        <v>65</v>
      </c>
      <c r="V123" s="269">
        <v>68</v>
      </c>
      <c r="W123" s="269">
        <v>71</v>
      </c>
      <c r="X123" s="269">
        <v>74</v>
      </c>
      <c r="Y123" s="269">
        <v>78</v>
      </c>
      <c r="Z123" s="269">
        <v>81</v>
      </c>
      <c r="AA123" s="269">
        <v>84</v>
      </c>
      <c r="AB123" s="269">
        <v>87</v>
      </c>
      <c r="AC123" s="269">
        <v>91</v>
      </c>
      <c r="AD123" s="269">
        <v>94</v>
      </c>
      <c r="AE123" s="269">
        <v>97</v>
      </c>
      <c r="AF123" s="269">
        <v>100</v>
      </c>
      <c r="AG123" s="269">
        <v>103</v>
      </c>
      <c r="AH123" s="269">
        <v>107</v>
      </c>
      <c r="AI123" s="269">
        <v>110</v>
      </c>
      <c r="AJ123" s="269">
        <v>113</v>
      </c>
      <c r="AK123" s="269">
        <v>116</v>
      </c>
      <c r="AL123" s="269">
        <v>120</v>
      </c>
      <c r="AM123" s="269">
        <v>123</v>
      </c>
      <c r="AN123" s="269">
        <v>126</v>
      </c>
      <c r="AO123" s="269">
        <v>129</v>
      </c>
      <c r="AP123" s="269">
        <v>133</v>
      </c>
      <c r="AQ123" s="269">
        <v>136</v>
      </c>
      <c r="AR123" s="269">
        <v>139</v>
      </c>
      <c r="AS123" s="269">
        <v>142</v>
      </c>
      <c r="AT123" s="269">
        <v>146</v>
      </c>
      <c r="AU123" s="269">
        <v>149</v>
      </c>
      <c r="AV123" s="269">
        <v>152</v>
      </c>
      <c r="AW123" s="269">
        <v>155</v>
      </c>
      <c r="AX123" s="269">
        <v>158</v>
      </c>
      <c r="AY123" s="269">
        <v>162</v>
      </c>
      <c r="AZ123" s="269">
        <v>165</v>
      </c>
      <c r="BA123" s="269">
        <v>168</v>
      </c>
      <c r="BB123" s="269">
        <v>171</v>
      </c>
      <c r="BC123" s="269">
        <v>175</v>
      </c>
      <c r="BD123" s="269">
        <v>178</v>
      </c>
      <c r="BE123" s="269">
        <v>181</v>
      </c>
      <c r="BF123" s="269">
        <v>184</v>
      </c>
      <c r="BG123" s="269">
        <v>188</v>
      </c>
      <c r="BH123" s="269">
        <v>191</v>
      </c>
      <c r="BI123" s="269">
        <v>194</v>
      </c>
      <c r="BJ123" s="269">
        <v>197</v>
      </c>
      <c r="BK123" s="269">
        <v>199</v>
      </c>
      <c r="BL123" s="269">
        <v>200</v>
      </c>
      <c r="BM123" s="269">
        <v>204</v>
      </c>
      <c r="BN123" s="269">
        <v>207</v>
      </c>
      <c r="BO123" s="269">
        <v>210</v>
      </c>
      <c r="BP123" s="269">
        <v>213</v>
      </c>
      <c r="BQ123" s="269">
        <v>216</v>
      </c>
      <c r="BR123" s="269">
        <v>220</v>
      </c>
      <c r="BS123" s="269">
        <v>223</v>
      </c>
      <c r="BT123" s="269">
        <v>258</v>
      </c>
      <c r="BU123" s="269">
        <v>300</v>
      </c>
      <c r="BV123" s="269">
        <v>356</v>
      </c>
      <c r="BW123" s="269">
        <v>412</v>
      </c>
      <c r="BX123" s="269">
        <v>441</v>
      </c>
      <c r="BY123" s="269">
        <v>469</v>
      </c>
      <c r="BZ123" s="269">
        <v>525</v>
      </c>
      <c r="CA123" s="269">
        <v>570</v>
      </c>
      <c r="CB123" s="269">
        <v>704</v>
      </c>
      <c r="CC123" s="269">
        <v>837</v>
      </c>
      <c r="CD123" s="269">
        <v>968</v>
      </c>
      <c r="CE123" s="269">
        <v>1098</v>
      </c>
      <c r="CF123" s="269">
        <v>1227</v>
      </c>
      <c r="CG123" s="269">
        <v>1355</v>
      </c>
      <c r="CH123" s="269">
        <v>1480</v>
      </c>
      <c r="CI123" s="269">
        <v>1605</v>
      </c>
      <c r="CJ123" s="269">
        <v>1728</v>
      </c>
      <c r="CK123" s="269">
        <v>1850</v>
      </c>
      <c r="CL123" s="269">
        <v>1969</v>
      </c>
      <c r="CM123" s="269">
        <v>2087</v>
      </c>
      <c r="CN123" s="269">
        <v>2204</v>
      </c>
      <c r="CO123" s="269">
        <v>2321</v>
      </c>
      <c r="CP123" s="269">
        <v>2435</v>
      </c>
      <c r="CQ123" s="269">
        <v>2549</v>
      </c>
      <c r="CR123" s="269">
        <v>2685</v>
      </c>
      <c r="CS123" s="269">
        <v>2822</v>
      </c>
      <c r="CT123" s="269">
        <v>2958</v>
      </c>
      <c r="CU123" s="269">
        <v>3094</v>
      </c>
      <c r="CV123" s="269">
        <v>3220</v>
      </c>
      <c r="CW123" s="269">
        <v>3346</v>
      </c>
      <c r="CX123" s="269">
        <v>3473</v>
      </c>
      <c r="CY123" s="269">
        <v>3599</v>
      </c>
      <c r="CZ123" s="269">
        <v>3725</v>
      </c>
      <c r="DA123" s="269">
        <v>3851</v>
      </c>
      <c r="DB123" s="269">
        <v>3977</v>
      </c>
      <c r="DC123" s="269">
        <v>4103</v>
      </c>
      <c r="DD123" s="265">
        <v>4230</v>
      </c>
      <c r="DE123" s="265">
        <v>4356</v>
      </c>
      <c r="DF123" s="265">
        <v>4482</v>
      </c>
      <c r="DG123" s="265">
        <v>4608</v>
      </c>
      <c r="DH123" s="265">
        <v>4734</v>
      </c>
      <c r="DI123" s="265">
        <v>4861</v>
      </c>
      <c r="DJ123" s="265">
        <v>4987</v>
      </c>
      <c r="DK123" s="265">
        <v>5113</v>
      </c>
    </row>
    <row r="124" spans="1:115">
      <c r="A124" s="268">
        <v>121</v>
      </c>
      <c r="B124" s="268">
        <v>3</v>
      </c>
      <c r="C124" s="268">
        <v>6</v>
      </c>
      <c r="D124" s="268">
        <v>10</v>
      </c>
      <c r="E124" s="268">
        <v>13</v>
      </c>
      <c r="F124" s="269">
        <v>16</v>
      </c>
      <c r="G124" s="269">
        <v>19</v>
      </c>
      <c r="H124" s="269">
        <v>23</v>
      </c>
      <c r="I124" s="269">
        <v>26</v>
      </c>
      <c r="J124" s="269">
        <v>29</v>
      </c>
      <c r="K124" s="269">
        <v>32</v>
      </c>
      <c r="L124" s="269">
        <v>36</v>
      </c>
      <c r="M124" s="269">
        <v>39</v>
      </c>
      <c r="N124" s="269">
        <v>42</v>
      </c>
      <c r="O124" s="269">
        <v>45</v>
      </c>
      <c r="P124" s="269">
        <v>49</v>
      </c>
      <c r="Q124" s="269">
        <v>52</v>
      </c>
      <c r="R124" s="269">
        <v>55</v>
      </c>
      <c r="S124" s="269">
        <v>58</v>
      </c>
      <c r="T124" s="269">
        <v>61</v>
      </c>
      <c r="U124" s="269">
        <v>65</v>
      </c>
      <c r="V124" s="269">
        <v>68</v>
      </c>
      <c r="W124" s="269">
        <v>71</v>
      </c>
      <c r="X124" s="269">
        <v>74</v>
      </c>
      <c r="Y124" s="269">
        <v>78</v>
      </c>
      <c r="Z124" s="269">
        <v>81</v>
      </c>
      <c r="AA124" s="269">
        <v>84</v>
      </c>
      <c r="AB124" s="269">
        <v>87</v>
      </c>
      <c r="AC124" s="269">
        <v>91</v>
      </c>
      <c r="AD124" s="269">
        <v>94</v>
      </c>
      <c r="AE124" s="269">
        <v>97</v>
      </c>
      <c r="AF124" s="269">
        <v>100</v>
      </c>
      <c r="AG124" s="269">
        <v>103</v>
      </c>
      <c r="AH124" s="269">
        <v>107</v>
      </c>
      <c r="AI124" s="269">
        <v>110</v>
      </c>
      <c r="AJ124" s="269">
        <v>113</v>
      </c>
      <c r="AK124" s="269">
        <v>116</v>
      </c>
      <c r="AL124" s="269">
        <v>120</v>
      </c>
      <c r="AM124" s="269">
        <v>123</v>
      </c>
      <c r="AN124" s="269">
        <v>126</v>
      </c>
      <c r="AO124" s="269">
        <v>129</v>
      </c>
      <c r="AP124" s="269">
        <v>133</v>
      </c>
      <c r="AQ124" s="269">
        <v>136</v>
      </c>
      <c r="AR124" s="269">
        <v>139</v>
      </c>
      <c r="AS124" s="269">
        <v>142</v>
      </c>
      <c r="AT124" s="269">
        <v>146</v>
      </c>
      <c r="AU124" s="269">
        <v>149</v>
      </c>
      <c r="AV124" s="269">
        <v>153</v>
      </c>
      <c r="AW124" s="269">
        <v>156</v>
      </c>
      <c r="AX124" s="269">
        <v>159</v>
      </c>
      <c r="AY124" s="269">
        <v>163</v>
      </c>
      <c r="AZ124" s="269">
        <v>166</v>
      </c>
      <c r="BA124" s="269">
        <v>169</v>
      </c>
      <c r="BB124" s="269">
        <v>172</v>
      </c>
      <c r="BC124" s="269">
        <v>176</v>
      </c>
      <c r="BD124" s="269">
        <v>179</v>
      </c>
      <c r="BE124" s="269">
        <v>182</v>
      </c>
      <c r="BF124" s="269">
        <v>185</v>
      </c>
      <c r="BG124" s="269">
        <v>189</v>
      </c>
      <c r="BH124" s="269">
        <v>192</v>
      </c>
      <c r="BI124" s="269">
        <v>195</v>
      </c>
      <c r="BJ124" s="269">
        <v>198</v>
      </c>
      <c r="BK124" s="269">
        <v>200</v>
      </c>
      <c r="BL124" s="269">
        <v>201</v>
      </c>
      <c r="BM124" s="269">
        <v>205</v>
      </c>
      <c r="BN124" s="269">
        <v>208</v>
      </c>
      <c r="BO124" s="269">
        <v>211</v>
      </c>
      <c r="BP124" s="269">
        <v>214</v>
      </c>
      <c r="BQ124" s="269">
        <v>217</v>
      </c>
      <c r="BR124" s="269">
        <v>221</v>
      </c>
      <c r="BS124" s="269">
        <v>224</v>
      </c>
      <c r="BT124" s="269">
        <v>259</v>
      </c>
      <c r="BU124" s="269">
        <v>301</v>
      </c>
      <c r="BV124" s="269">
        <v>357</v>
      </c>
      <c r="BW124" s="269">
        <v>413</v>
      </c>
      <c r="BX124" s="269">
        <v>442</v>
      </c>
      <c r="BY124" s="269">
        <v>471</v>
      </c>
      <c r="BZ124" s="269">
        <v>527</v>
      </c>
      <c r="CA124" s="269">
        <v>572</v>
      </c>
      <c r="CB124" s="269">
        <v>706</v>
      </c>
      <c r="CC124" s="269">
        <v>840</v>
      </c>
      <c r="CD124" s="269">
        <v>971</v>
      </c>
      <c r="CE124" s="269">
        <v>1102</v>
      </c>
      <c r="CF124" s="269">
        <v>1231</v>
      </c>
      <c r="CG124" s="269">
        <v>1359</v>
      </c>
      <c r="CH124" s="269">
        <v>1485</v>
      </c>
      <c r="CI124" s="269">
        <v>1610</v>
      </c>
      <c r="CJ124" s="269">
        <v>1734</v>
      </c>
      <c r="CK124" s="269">
        <v>1856</v>
      </c>
      <c r="CL124" s="269">
        <v>1975</v>
      </c>
      <c r="CM124" s="269">
        <v>2094</v>
      </c>
      <c r="CN124" s="269">
        <v>2211</v>
      </c>
      <c r="CO124" s="269">
        <v>2329</v>
      </c>
      <c r="CP124" s="269">
        <v>2443</v>
      </c>
      <c r="CQ124" s="269">
        <v>2557</v>
      </c>
      <c r="CR124" s="269">
        <v>2694</v>
      </c>
      <c r="CS124" s="269">
        <v>2831</v>
      </c>
      <c r="CT124" s="269">
        <v>2968</v>
      </c>
      <c r="CU124" s="269">
        <v>3104</v>
      </c>
      <c r="CV124" s="269">
        <v>3231</v>
      </c>
      <c r="CW124" s="269">
        <v>3357</v>
      </c>
      <c r="CX124" s="269">
        <v>3484</v>
      </c>
      <c r="CY124" s="269">
        <v>3611</v>
      </c>
      <c r="CZ124" s="269">
        <v>3737</v>
      </c>
      <c r="DA124" s="269">
        <v>3864</v>
      </c>
      <c r="DB124" s="269">
        <v>3990</v>
      </c>
      <c r="DC124" s="269">
        <v>4117</v>
      </c>
      <c r="DD124" s="265">
        <v>4244</v>
      </c>
      <c r="DE124" s="265">
        <v>4370</v>
      </c>
      <c r="DF124" s="265">
        <v>4497</v>
      </c>
      <c r="DG124" s="265">
        <v>4623</v>
      </c>
      <c r="DH124" s="265">
        <v>4750</v>
      </c>
      <c r="DI124" s="265">
        <v>4877</v>
      </c>
      <c r="DJ124" s="265">
        <v>5003</v>
      </c>
      <c r="DK124" s="265">
        <v>5130</v>
      </c>
    </row>
    <row r="125" spans="1:115">
      <c r="A125" s="268">
        <v>122</v>
      </c>
      <c r="B125" s="268">
        <v>3</v>
      </c>
      <c r="C125" s="268">
        <v>6</v>
      </c>
      <c r="D125" s="268">
        <v>10</v>
      </c>
      <c r="E125" s="268">
        <v>13</v>
      </c>
      <c r="F125" s="269">
        <v>16</v>
      </c>
      <c r="G125" s="269">
        <v>19</v>
      </c>
      <c r="H125" s="269">
        <v>23</v>
      </c>
      <c r="I125" s="269">
        <v>26</v>
      </c>
      <c r="J125" s="269">
        <v>29</v>
      </c>
      <c r="K125" s="269">
        <v>32</v>
      </c>
      <c r="L125" s="269">
        <v>36</v>
      </c>
      <c r="M125" s="269">
        <v>39</v>
      </c>
      <c r="N125" s="269">
        <v>42</v>
      </c>
      <c r="O125" s="269">
        <v>45</v>
      </c>
      <c r="P125" s="269">
        <v>49</v>
      </c>
      <c r="Q125" s="269">
        <v>52</v>
      </c>
      <c r="R125" s="269">
        <v>55</v>
      </c>
      <c r="S125" s="269">
        <v>58</v>
      </c>
      <c r="T125" s="269">
        <v>61</v>
      </c>
      <c r="U125" s="269">
        <v>65</v>
      </c>
      <c r="V125" s="269">
        <v>68</v>
      </c>
      <c r="W125" s="269">
        <v>71</v>
      </c>
      <c r="X125" s="269">
        <v>75</v>
      </c>
      <c r="Y125" s="269">
        <v>78</v>
      </c>
      <c r="Z125" s="269">
        <v>82</v>
      </c>
      <c r="AA125" s="269">
        <v>85</v>
      </c>
      <c r="AB125" s="269">
        <v>88</v>
      </c>
      <c r="AC125" s="269">
        <v>92</v>
      </c>
      <c r="AD125" s="269">
        <v>95</v>
      </c>
      <c r="AE125" s="269">
        <v>98</v>
      </c>
      <c r="AF125" s="269">
        <v>101</v>
      </c>
      <c r="AG125" s="269">
        <v>104</v>
      </c>
      <c r="AH125" s="269">
        <v>108</v>
      </c>
      <c r="AI125" s="269">
        <v>111</v>
      </c>
      <c r="AJ125" s="269">
        <v>114</v>
      </c>
      <c r="AK125" s="269">
        <v>117</v>
      </c>
      <c r="AL125" s="269">
        <v>121</v>
      </c>
      <c r="AM125" s="269">
        <v>124</v>
      </c>
      <c r="AN125" s="269">
        <v>127</v>
      </c>
      <c r="AO125" s="269">
        <v>130</v>
      </c>
      <c r="AP125" s="269">
        <v>134</v>
      </c>
      <c r="AQ125" s="269">
        <v>137</v>
      </c>
      <c r="AR125" s="269">
        <v>140</v>
      </c>
      <c r="AS125" s="269">
        <v>143</v>
      </c>
      <c r="AT125" s="269">
        <v>147</v>
      </c>
      <c r="AU125" s="269">
        <v>150</v>
      </c>
      <c r="AV125" s="269">
        <v>153</v>
      </c>
      <c r="AW125" s="269">
        <v>156</v>
      </c>
      <c r="AX125" s="269">
        <v>159</v>
      </c>
      <c r="AY125" s="269">
        <v>163</v>
      </c>
      <c r="AZ125" s="269">
        <v>166</v>
      </c>
      <c r="BA125" s="269">
        <v>169</v>
      </c>
      <c r="BB125" s="269">
        <v>172</v>
      </c>
      <c r="BC125" s="269">
        <v>176</v>
      </c>
      <c r="BD125" s="269">
        <v>179</v>
      </c>
      <c r="BE125" s="269">
        <v>182</v>
      </c>
      <c r="BF125" s="269">
        <v>185</v>
      </c>
      <c r="BG125" s="269">
        <v>189</v>
      </c>
      <c r="BH125" s="269">
        <v>192</v>
      </c>
      <c r="BI125" s="269">
        <v>195</v>
      </c>
      <c r="BJ125" s="269">
        <v>198</v>
      </c>
      <c r="BK125" s="269">
        <v>200</v>
      </c>
      <c r="BL125" s="269">
        <v>201</v>
      </c>
      <c r="BM125" s="269">
        <v>205</v>
      </c>
      <c r="BN125" s="269">
        <v>208</v>
      </c>
      <c r="BO125" s="269">
        <v>211</v>
      </c>
      <c r="BP125" s="269">
        <v>214</v>
      </c>
      <c r="BQ125" s="269">
        <v>217</v>
      </c>
      <c r="BR125" s="269">
        <v>221</v>
      </c>
      <c r="BS125" s="269">
        <v>224</v>
      </c>
      <c r="BT125" s="269">
        <v>260</v>
      </c>
      <c r="BU125" s="269">
        <v>302</v>
      </c>
      <c r="BV125" s="269">
        <v>358</v>
      </c>
      <c r="BW125" s="269">
        <v>415</v>
      </c>
      <c r="BX125" s="269">
        <v>444</v>
      </c>
      <c r="BY125" s="269">
        <v>472</v>
      </c>
      <c r="BZ125" s="269">
        <v>528</v>
      </c>
      <c r="CA125" s="269">
        <v>574</v>
      </c>
      <c r="CB125" s="269">
        <v>709</v>
      </c>
      <c r="CC125" s="269">
        <v>843</v>
      </c>
      <c r="CD125" s="269">
        <v>974</v>
      </c>
      <c r="CE125" s="269">
        <v>1105</v>
      </c>
      <c r="CF125" s="269">
        <v>1235</v>
      </c>
      <c r="CG125" s="269">
        <v>1364</v>
      </c>
      <c r="CH125" s="269">
        <v>1490</v>
      </c>
      <c r="CI125" s="269">
        <v>1615</v>
      </c>
      <c r="CJ125" s="269">
        <v>1739</v>
      </c>
      <c r="CK125" s="269">
        <v>1862</v>
      </c>
      <c r="CL125" s="269">
        <v>1982</v>
      </c>
      <c r="CM125" s="269">
        <v>2101</v>
      </c>
      <c r="CN125" s="269">
        <v>2219</v>
      </c>
      <c r="CO125" s="269">
        <v>2336</v>
      </c>
      <c r="CP125" s="269">
        <v>2451</v>
      </c>
      <c r="CQ125" s="269">
        <v>2566</v>
      </c>
      <c r="CR125" s="269">
        <v>2703</v>
      </c>
      <c r="CS125" s="269">
        <v>2841</v>
      </c>
      <c r="CT125" s="269">
        <v>2977</v>
      </c>
      <c r="CU125" s="269">
        <v>3114</v>
      </c>
      <c r="CV125" s="269">
        <v>3241</v>
      </c>
      <c r="CW125" s="269">
        <v>3368</v>
      </c>
      <c r="CX125" s="269">
        <v>3496</v>
      </c>
      <c r="CY125" s="269">
        <v>3623</v>
      </c>
      <c r="CZ125" s="269">
        <v>3749</v>
      </c>
      <c r="DA125" s="269">
        <v>3876</v>
      </c>
      <c r="DB125" s="269">
        <v>4003</v>
      </c>
      <c r="DC125" s="269">
        <v>4130</v>
      </c>
      <c r="DD125" s="265">
        <v>4258</v>
      </c>
      <c r="DE125" s="265">
        <v>4385</v>
      </c>
      <c r="DF125" s="265">
        <v>4512</v>
      </c>
      <c r="DG125" s="265">
        <v>4638</v>
      </c>
      <c r="DH125" s="265">
        <v>4765</v>
      </c>
      <c r="DI125" s="265">
        <v>4893</v>
      </c>
      <c r="DJ125" s="265">
        <v>5020</v>
      </c>
      <c r="DK125" s="265">
        <v>5147</v>
      </c>
    </row>
    <row r="126" spans="1:115">
      <c r="A126" s="268">
        <v>123</v>
      </c>
      <c r="B126" s="268">
        <v>3</v>
      </c>
      <c r="C126" s="268">
        <v>6</v>
      </c>
      <c r="D126" s="268">
        <v>10</v>
      </c>
      <c r="E126" s="268">
        <v>13</v>
      </c>
      <c r="F126" s="269">
        <v>16</v>
      </c>
      <c r="G126" s="269">
        <v>19</v>
      </c>
      <c r="H126" s="269">
        <v>23</v>
      </c>
      <c r="I126" s="269">
        <v>26</v>
      </c>
      <c r="J126" s="269">
        <v>29</v>
      </c>
      <c r="K126" s="269">
        <v>32</v>
      </c>
      <c r="L126" s="269">
        <v>36</v>
      </c>
      <c r="M126" s="269">
        <v>39</v>
      </c>
      <c r="N126" s="269">
        <v>42</v>
      </c>
      <c r="O126" s="269">
        <v>46</v>
      </c>
      <c r="P126" s="269">
        <v>49</v>
      </c>
      <c r="Q126" s="269">
        <v>53</v>
      </c>
      <c r="R126" s="269">
        <v>56</v>
      </c>
      <c r="S126" s="269">
        <v>59</v>
      </c>
      <c r="T126" s="269">
        <v>62</v>
      </c>
      <c r="U126" s="269">
        <v>66</v>
      </c>
      <c r="V126" s="269">
        <v>69</v>
      </c>
      <c r="W126" s="269">
        <v>72</v>
      </c>
      <c r="X126" s="269">
        <v>75</v>
      </c>
      <c r="Y126" s="269">
        <v>79</v>
      </c>
      <c r="Z126" s="269">
        <v>82</v>
      </c>
      <c r="AA126" s="269">
        <v>85</v>
      </c>
      <c r="AB126" s="269">
        <v>88</v>
      </c>
      <c r="AC126" s="269">
        <v>92</v>
      </c>
      <c r="AD126" s="269">
        <v>95</v>
      </c>
      <c r="AE126" s="269">
        <v>98</v>
      </c>
      <c r="AF126" s="269">
        <v>101</v>
      </c>
      <c r="AG126" s="269">
        <v>104</v>
      </c>
      <c r="AH126" s="269">
        <v>108</v>
      </c>
      <c r="AI126" s="269">
        <v>111</v>
      </c>
      <c r="AJ126" s="269">
        <v>114</v>
      </c>
      <c r="AK126" s="269">
        <v>117</v>
      </c>
      <c r="AL126" s="269">
        <v>121</v>
      </c>
      <c r="AM126" s="269">
        <v>124</v>
      </c>
      <c r="AN126" s="269">
        <v>127</v>
      </c>
      <c r="AO126" s="269">
        <v>130</v>
      </c>
      <c r="AP126" s="269">
        <v>134</v>
      </c>
      <c r="AQ126" s="269">
        <v>137</v>
      </c>
      <c r="AR126" s="269">
        <v>140</v>
      </c>
      <c r="AS126" s="269">
        <v>143</v>
      </c>
      <c r="AT126" s="269">
        <v>147</v>
      </c>
      <c r="AU126" s="269">
        <v>150</v>
      </c>
      <c r="AV126" s="269">
        <v>154</v>
      </c>
      <c r="AW126" s="269">
        <v>157</v>
      </c>
      <c r="AX126" s="269">
        <v>160</v>
      </c>
      <c r="AY126" s="269">
        <v>164</v>
      </c>
      <c r="AZ126" s="269">
        <v>167</v>
      </c>
      <c r="BA126" s="269">
        <v>170</v>
      </c>
      <c r="BB126" s="269">
        <v>173</v>
      </c>
      <c r="BC126" s="269">
        <v>177</v>
      </c>
      <c r="BD126" s="269">
        <v>180</v>
      </c>
      <c r="BE126" s="269">
        <v>183</v>
      </c>
      <c r="BF126" s="269">
        <v>186</v>
      </c>
      <c r="BG126" s="269">
        <v>190</v>
      </c>
      <c r="BH126" s="269">
        <v>193</v>
      </c>
      <c r="BI126" s="269">
        <v>196</v>
      </c>
      <c r="BJ126" s="269">
        <v>199</v>
      </c>
      <c r="BK126" s="269">
        <v>201</v>
      </c>
      <c r="BL126" s="269">
        <v>202</v>
      </c>
      <c r="BM126" s="269">
        <v>206</v>
      </c>
      <c r="BN126" s="269">
        <v>209</v>
      </c>
      <c r="BO126" s="269">
        <v>212</v>
      </c>
      <c r="BP126" s="269">
        <v>215</v>
      </c>
      <c r="BQ126" s="269">
        <v>218</v>
      </c>
      <c r="BR126" s="269">
        <v>222</v>
      </c>
      <c r="BS126" s="269">
        <v>225</v>
      </c>
      <c r="BT126" s="269">
        <v>261</v>
      </c>
      <c r="BU126" s="269">
        <v>303</v>
      </c>
      <c r="BV126" s="269">
        <v>360</v>
      </c>
      <c r="BW126" s="269">
        <v>416</v>
      </c>
      <c r="BX126" s="269">
        <v>445</v>
      </c>
      <c r="BY126" s="269">
        <v>474</v>
      </c>
      <c r="BZ126" s="269">
        <v>530</v>
      </c>
      <c r="CA126" s="269">
        <v>576</v>
      </c>
      <c r="CB126" s="269">
        <v>711</v>
      </c>
      <c r="CC126" s="269">
        <v>845</v>
      </c>
      <c r="CD126" s="269">
        <v>978</v>
      </c>
      <c r="CE126" s="269">
        <v>1109</v>
      </c>
      <c r="CF126" s="269">
        <v>1239</v>
      </c>
      <c r="CG126" s="269">
        <v>1368</v>
      </c>
      <c r="CH126" s="269">
        <v>1495</v>
      </c>
      <c r="CI126" s="269">
        <v>1621</v>
      </c>
      <c r="CJ126" s="269">
        <v>1745</v>
      </c>
      <c r="CK126" s="269">
        <v>1868</v>
      </c>
      <c r="CL126" s="269">
        <v>1988</v>
      </c>
      <c r="CM126" s="269">
        <v>2108</v>
      </c>
      <c r="CN126" s="269">
        <v>2226</v>
      </c>
      <c r="CO126" s="269">
        <v>2344</v>
      </c>
      <c r="CP126" s="269">
        <v>2459</v>
      </c>
      <c r="CQ126" s="269">
        <v>2574</v>
      </c>
      <c r="CR126" s="269">
        <v>2712</v>
      </c>
      <c r="CS126" s="269">
        <v>2850</v>
      </c>
      <c r="CT126" s="269">
        <v>2987</v>
      </c>
      <c r="CU126" s="269">
        <v>3125</v>
      </c>
      <c r="CV126" s="269">
        <v>3252</v>
      </c>
      <c r="CW126" s="269">
        <v>3379</v>
      </c>
      <c r="CX126" s="269">
        <v>3507</v>
      </c>
      <c r="CY126" s="269">
        <v>3635</v>
      </c>
      <c r="CZ126" s="269">
        <v>3762</v>
      </c>
      <c r="DA126" s="269">
        <v>3889</v>
      </c>
      <c r="DB126" s="269">
        <v>4016</v>
      </c>
      <c r="DC126" s="269">
        <v>4144</v>
      </c>
      <c r="DD126" s="265">
        <v>4272</v>
      </c>
      <c r="DE126" s="265">
        <v>4399</v>
      </c>
      <c r="DF126" s="265">
        <v>4526</v>
      </c>
      <c r="DG126" s="265">
        <v>4654</v>
      </c>
      <c r="DH126" s="265">
        <v>4781</v>
      </c>
      <c r="DI126" s="265">
        <v>4909</v>
      </c>
      <c r="DJ126" s="265">
        <v>5036</v>
      </c>
      <c r="DK126" s="265">
        <v>5164</v>
      </c>
    </row>
    <row r="127" spans="1:115">
      <c r="A127" s="268">
        <v>124</v>
      </c>
      <c r="B127" s="268">
        <v>3</v>
      </c>
      <c r="C127" s="268">
        <v>6</v>
      </c>
      <c r="D127" s="268">
        <v>10</v>
      </c>
      <c r="E127" s="268">
        <v>13</v>
      </c>
      <c r="F127" s="269">
        <v>16</v>
      </c>
      <c r="G127" s="269">
        <v>19</v>
      </c>
      <c r="H127" s="269">
        <v>23</v>
      </c>
      <c r="I127" s="269">
        <v>26</v>
      </c>
      <c r="J127" s="269">
        <v>29</v>
      </c>
      <c r="K127" s="269">
        <v>33</v>
      </c>
      <c r="L127" s="269">
        <v>36</v>
      </c>
      <c r="M127" s="269">
        <v>40</v>
      </c>
      <c r="N127" s="269">
        <v>43</v>
      </c>
      <c r="O127" s="269">
        <v>46</v>
      </c>
      <c r="P127" s="269">
        <v>50</v>
      </c>
      <c r="Q127" s="269">
        <v>53</v>
      </c>
      <c r="R127" s="269">
        <v>56</v>
      </c>
      <c r="S127" s="269">
        <v>59</v>
      </c>
      <c r="T127" s="269">
        <v>62</v>
      </c>
      <c r="U127" s="269">
        <v>66</v>
      </c>
      <c r="V127" s="269">
        <v>69</v>
      </c>
      <c r="W127" s="269">
        <v>72</v>
      </c>
      <c r="X127" s="269">
        <v>75</v>
      </c>
      <c r="Y127" s="269">
        <v>79</v>
      </c>
      <c r="Z127" s="269">
        <v>82</v>
      </c>
      <c r="AA127" s="269">
        <v>85</v>
      </c>
      <c r="AB127" s="269">
        <v>88</v>
      </c>
      <c r="AC127" s="269">
        <v>92</v>
      </c>
      <c r="AD127" s="269">
        <v>95</v>
      </c>
      <c r="AE127" s="269">
        <v>98</v>
      </c>
      <c r="AF127" s="269">
        <v>101</v>
      </c>
      <c r="AG127" s="269">
        <v>104</v>
      </c>
      <c r="AH127" s="269">
        <v>108</v>
      </c>
      <c r="AI127" s="269">
        <v>111</v>
      </c>
      <c r="AJ127" s="269">
        <v>114</v>
      </c>
      <c r="AK127" s="269">
        <v>118</v>
      </c>
      <c r="AL127" s="269">
        <v>121</v>
      </c>
      <c r="AM127" s="269">
        <v>125</v>
      </c>
      <c r="AN127" s="269">
        <v>128</v>
      </c>
      <c r="AO127" s="269">
        <v>131</v>
      </c>
      <c r="AP127" s="269">
        <v>135</v>
      </c>
      <c r="AQ127" s="269">
        <v>138</v>
      </c>
      <c r="AR127" s="269">
        <v>141</v>
      </c>
      <c r="AS127" s="269">
        <v>144</v>
      </c>
      <c r="AT127" s="269">
        <v>148</v>
      </c>
      <c r="AU127" s="269">
        <v>151</v>
      </c>
      <c r="AV127" s="269">
        <v>154</v>
      </c>
      <c r="AW127" s="269">
        <v>157</v>
      </c>
      <c r="AX127" s="269">
        <v>160</v>
      </c>
      <c r="AY127" s="269">
        <v>164</v>
      </c>
      <c r="AZ127" s="269">
        <v>167</v>
      </c>
      <c r="BA127" s="269">
        <v>170</v>
      </c>
      <c r="BB127" s="269">
        <v>173</v>
      </c>
      <c r="BC127" s="269">
        <v>177</v>
      </c>
      <c r="BD127" s="269">
        <v>180</v>
      </c>
      <c r="BE127" s="269">
        <v>183</v>
      </c>
      <c r="BF127" s="269">
        <v>186</v>
      </c>
      <c r="BG127" s="269">
        <v>190</v>
      </c>
      <c r="BH127" s="269">
        <v>193</v>
      </c>
      <c r="BI127" s="269">
        <v>197</v>
      </c>
      <c r="BJ127" s="269">
        <v>200</v>
      </c>
      <c r="BK127" s="269">
        <v>202</v>
      </c>
      <c r="BL127" s="269">
        <v>203</v>
      </c>
      <c r="BM127" s="269">
        <v>207</v>
      </c>
      <c r="BN127" s="269">
        <v>210</v>
      </c>
      <c r="BO127" s="269">
        <v>213</v>
      </c>
      <c r="BP127" s="269">
        <v>216</v>
      </c>
      <c r="BQ127" s="269">
        <v>219</v>
      </c>
      <c r="BR127" s="269">
        <v>223</v>
      </c>
      <c r="BS127" s="269">
        <v>226</v>
      </c>
      <c r="BT127" s="269">
        <v>261</v>
      </c>
      <c r="BU127" s="269">
        <v>304</v>
      </c>
      <c r="BV127" s="269">
        <v>361</v>
      </c>
      <c r="BW127" s="269">
        <v>417</v>
      </c>
      <c r="BX127" s="269">
        <v>447</v>
      </c>
      <c r="BY127" s="269">
        <v>475</v>
      </c>
      <c r="BZ127" s="269">
        <v>532</v>
      </c>
      <c r="CA127" s="269">
        <v>577</v>
      </c>
      <c r="CB127" s="269">
        <v>713</v>
      </c>
      <c r="CC127" s="269">
        <v>848</v>
      </c>
      <c r="CD127" s="269">
        <v>981</v>
      </c>
      <c r="CE127" s="269">
        <v>1112</v>
      </c>
      <c r="CF127" s="269">
        <v>1243</v>
      </c>
      <c r="CG127" s="269">
        <v>1373</v>
      </c>
      <c r="CH127" s="269">
        <v>1499</v>
      </c>
      <c r="CI127" s="269">
        <v>1626</v>
      </c>
      <c r="CJ127" s="269">
        <v>1751</v>
      </c>
      <c r="CK127" s="269">
        <v>1874</v>
      </c>
      <c r="CL127" s="269">
        <v>1995</v>
      </c>
      <c r="CM127" s="269">
        <v>2115</v>
      </c>
      <c r="CN127" s="269">
        <v>2233</v>
      </c>
      <c r="CO127" s="269">
        <v>2352</v>
      </c>
      <c r="CP127" s="269">
        <v>2467</v>
      </c>
      <c r="CQ127" s="269">
        <v>2583</v>
      </c>
      <c r="CR127" s="269">
        <v>2720</v>
      </c>
      <c r="CS127" s="269">
        <v>2859</v>
      </c>
      <c r="CT127" s="269">
        <v>2997</v>
      </c>
      <c r="CU127" s="269">
        <v>3135</v>
      </c>
      <c r="CV127" s="269">
        <v>3262</v>
      </c>
      <c r="CW127" s="269">
        <v>3390</v>
      </c>
      <c r="CX127" s="269">
        <v>3519</v>
      </c>
      <c r="CY127" s="269">
        <v>3646</v>
      </c>
      <c r="CZ127" s="269">
        <v>3774</v>
      </c>
      <c r="DA127" s="269">
        <v>3902</v>
      </c>
      <c r="DB127" s="269">
        <v>4029</v>
      </c>
      <c r="DC127" s="269">
        <v>4157</v>
      </c>
      <c r="DD127" s="265">
        <v>4286</v>
      </c>
      <c r="DE127" s="265">
        <v>4413</v>
      </c>
      <c r="DF127" s="265">
        <v>4541</v>
      </c>
      <c r="DG127" s="265">
        <v>4669</v>
      </c>
      <c r="DH127" s="265">
        <v>4796</v>
      </c>
      <c r="DI127" s="265">
        <v>4925</v>
      </c>
      <c r="DJ127" s="265">
        <v>5053</v>
      </c>
      <c r="DK127" s="265">
        <v>5180</v>
      </c>
    </row>
    <row r="128" spans="1:115">
      <c r="A128" s="268">
        <v>125</v>
      </c>
      <c r="B128" s="268">
        <v>3</v>
      </c>
      <c r="C128" s="268">
        <v>6</v>
      </c>
      <c r="D128" s="268">
        <v>10</v>
      </c>
      <c r="E128" s="268">
        <v>13</v>
      </c>
      <c r="F128" s="269">
        <v>16</v>
      </c>
      <c r="G128" s="269">
        <v>19</v>
      </c>
      <c r="H128" s="269">
        <v>23</v>
      </c>
      <c r="I128" s="269">
        <v>26</v>
      </c>
      <c r="J128" s="269">
        <v>30</v>
      </c>
      <c r="K128" s="269">
        <v>33</v>
      </c>
      <c r="L128" s="269">
        <v>37</v>
      </c>
      <c r="M128" s="269">
        <v>40</v>
      </c>
      <c r="N128" s="269">
        <v>43</v>
      </c>
      <c r="O128" s="269">
        <v>46</v>
      </c>
      <c r="P128" s="269">
        <v>50</v>
      </c>
      <c r="Q128" s="269">
        <v>53</v>
      </c>
      <c r="R128" s="269">
        <v>56</v>
      </c>
      <c r="S128" s="269">
        <v>59</v>
      </c>
      <c r="T128" s="269">
        <v>62</v>
      </c>
      <c r="U128" s="269">
        <v>66</v>
      </c>
      <c r="V128" s="269">
        <v>69</v>
      </c>
      <c r="W128" s="269">
        <v>72</v>
      </c>
      <c r="X128" s="269">
        <v>75</v>
      </c>
      <c r="Y128" s="269">
        <v>79</v>
      </c>
      <c r="Z128" s="269">
        <v>82</v>
      </c>
      <c r="AA128" s="269">
        <v>85</v>
      </c>
      <c r="AB128" s="269">
        <v>89</v>
      </c>
      <c r="AC128" s="269">
        <v>92</v>
      </c>
      <c r="AD128" s="269">
        <v>96</v>
      </c>
      <c r="AE128" s="269">
        <v>99</v>
      </c>
      <c r="AF128" s="269">
        <v>102</v>
      </c>
      <c r="AG128" s="269">
        <v>105</v>
      </c>
      <c r="AH128" s="269">
        <v>109</v>
      </c>
      <c r="AI128" s="269">
        <v>112</v>
      </c>
      <c r="AJ128" s="269">
        <v>115</v>
      </c>
      <c r="AK128" s="269">
        <v>118</v>
      </c>
      <c r="AL128" s="269">
        <v>122</v>
      </c>
      <c r="AM128" s="269">
        <v>125</v>
      </c>
      <c r="AN128" s="269">
        <v>128</v>
      </c>
      <c r="AO128" s="269">
        <v>131</v>
      </c>
      <c r="AP128" s="269">
        <v>135</v>
      </c>
      <c r="AQ128" s="269">
        <v>138</v>
      </c>
      <c r="AR128" s="269">
        <v>141</v>
      </c>
      <c r="AS128" s="269">
        <v>144</v>
      </c>
      <c r="AT128" s="269">
        <v>148</v>
      </c>
      <c r="AU128" s="269">
        <v>151</v>
      </c>
      <c r="AV128" s="269">
        <v>155</v>
      </c>
      <c r="AW128" s="269">
        <v>158</v>
      </c>
      <c r="AX128" s="269">
        <v>161</v>
      </c>
      <c r="AY128" s="269">
        <v>165</v>
      </c>
      <c r="AZ128" s="269">
        <v>168</v>
      </c>
      <c r="BA128" s="269">
        <v>171</v>
      </c>
      <c r="BB128" s="269">
        <v>174</v>
      </c>
      <c r="BC128" s="269">
        <v>178</v>
      </c>
      <c r="BD128" s="269">
        <v>181</v>
      </c>
      <c r="BE128" s="269">
        <v>184</v>
      </c>
      <c r="BF128" s="269">
        <v>187</v>
      </c>
      <c r="BG128" s="269">
        <v>191</v>
      </c>
      <c r="BH128" s="269">
        <v>194</v>
      </c>
      <c r="BI128" s="269">
        <v>197</v>
      </c>
      <c r="BJ128" s="269">
        <v>200</v>
      </c>
      <c r="BK128" s="269">
        <v>202</v>
      </c>
      <c r="BL128" s="269">
        <v>203</v>
      </c>
      <c r="BM128" s="269">
        <v>207</v>
      </c>
      <c r="BN128" s="269">
        <v>210</v>
      </c>
      <c r="BO128" s="269">
        <v>214</v>
      </c>
      <c r="BP128" s="269">
        <v>217</v>
      </c>
      <c r="BQ128" s="269">
        <v>220</v>
      </c>
      <c r="BR128" s="269">
        <v>224</v>
      </c>
      <c r="BS128" s="269">
        <v>227</v>
      </c>
      <c r="BT128" s="269">
        <v>262</v>
      </c>
      <c r="BU128" s="269">
        <v>305</v>
      </c>
      <c r="BV128" s="269">
        <v>362</v>
      </c>
      <c r="BW128" s="269">
        <v>419</v>
      </c>
      <c r="BX128" s="269">
        <v>448</v>
      </c>
      <c r="BY128" s="269">
        <v>477</v>
      </c>
      <c r="BZ128" s="269">
        <v>534</v>
      </c>
      <c r="CA128" s="269">
        <v>579</v>
      </c>
      <c r="CB128" s="269">
        <v>716</v>
      </c>
      <c r="CC128" s="269">
        <v>851</v>
      </c>
      <c r="CD128" s="269">
        <v>984</v>
      </c>
      <c r="CE128" s="269">
        <v>1116</v>
      </c>
      <c r="CF128" s="269">
        <v>1247</v>
      </c>
      <c r="CG128" s="269">
        <v>1377</v>
      </c>
      <c r="CH128" s="269">
        <v>1504</v>
      </c>
      <c r="CI128" s="269">
        <v>1631</v>
      </c>
      <c r="CJ128" s="269">
        <v>1756</v>
      </c>
      <c r="CK128" s="269">
        <v>1880</v>
      </c>
      <c r="CL128" s="269">
        <v>2001</v>
      </c>
      <c r="CM128" s="269">
        <v>2122</v>
      </c>
      <c r="CN128" s="269">
        <v>2240</v>
      </c>
      <c r="CO128" s="269">
        <v>2359</v>
      </c>
      <c r="CP128" s="269">
        <v>2475</v>
      </c>
      <c r="CQ128" s="269">
        <v>2591</v>
      </c>
      <c r="CR128" s="269">
        <v>2729</v>
      </c>
      <c r="CS128" s="269">
        <v>2868</v>
      </c>
      <c r="CT128" s="269">
        <v>3007</v>
      </c>
      <c r="CU128" s="269">
        <v>3145</v>
      </c>
      <c r="CV128" s="269">
        <v>3273</v>
      </c>
      <c r="CW128" s="269">
        <v>3401</v>
      </c>
      <c r="CX128" s="269">
        <v>3530</v>
      </c>
      <c r="CY128" s="269">
        <v>3658</v>
      </c>
      <c r="CZ128" s="269">
        <v>3786</v>
      </c>
      <c r="DA128" s="269">
        <v>3914</v>
      </c>
      <c r="DB128" s="269">
        <v>4043</v>
      </c>
      <c r="DC128" s="269">
        <v>4171</v>
      </c>
      <c r="DD128" s="265">
        <v>4300</v>
      </c>
      <c r="DE128" s="265">
        <v>4428</v>
      </c>
      <c r="DF128" s="265">
        <v>4556</v>
      </c>
      <c r="DG128" s="265">
        <v>4684</v>
      </c>
      <c r="DH128" s="265">
        <v>4812</v>
      </c>
      <c r="DI128" s="265">
        <v>4941</v>
      </c>
      <c r="DJ128" s="265">
        <v>5069</v>
      </c>
      <c r="DK128" s="265">
        <v>5197</v>
      </c>
    </row>
    <row r="129" spans="1:115">
      <c r="A129" s="268">
        <v>126</v>
      </c>
      <c r="B129" s="268">
        <v>3</v>
      </c>
      <c r="C129" s="268">
        <v>6</v>
      </c>
      <c r="D129" s="268">
        <v>10</v>
      </c>
      <c r="E129" s="268">
        <v>13</v>
      </c>
      <c r="F129" s="269">
        <v>16</v>
      </c>
      <c r="G129" s="269">
        <v>19</v>
      </c>
      <c r="H129" s="269">
        <v>23</v>
      </c>
      <c r="I129" s="269">
        <v>26</v>
      </c>
      <c r="J129" s="269">
        <v>30</v>
      </c>
      <c r="K129" s="269">
        <v>33</v>
      </c>
      <c r="L129" s="269">
        <v>37</v>
      </c>
      <c r="M129" s="269">
        <v>40</v>
      </c>
      <c r="N129" s="269">
        <v>43</v>
      </c>
      <c r="O129" s="269">
        <v>46</v>
      </c>
      <c r="P129" s="269">
        <v>50</v>
      </c>
      <c r="Q129" s="269">
        <v>53</v>
      </c>
      <c r="R129" s="269">
        <v>56</v>
      </c>
      <c r="S129" s="269">
        <v>59</v>
      </c>
      <c r="T129" s="269">
        <v>62</v>
      </c>
      <c r="U129" s="269">
        <v>66</v>
      </c>
      <c r="V129" s="269">
        <v>69</v>
      </c>
      <c r="W129" s="269">
        <v>72</v>
      </c>
      <c r="X129" s="269">
        <v>76</v>
      </c>
      <c r="Y129" s="269">
        <v>79</v>
      </c>
      <c r="Z129" s="269">
        <v>83</v>
      </c>
      <c r="AA129" s="269">
        <v>86</v>
      </c>
      <c r="AB129" s="269">
        <v>89</v>
      </c>
      <c r="AC129" s="269">
        <v>93</v>
      </c>
      <c r="AD129" s="269">
        <v>96</v>
      </c>
      <c r="AE129" s="269">
        <v>99</v>
      </c>
      <c r="AF129" s="269">
        <v>102</v>
      </c>
      <c r="AG129" s="269">
        <v>105</v>
      </c>
      <c r="AH129" s="269">
        <v>109</v>
      </c>
      <c r="AI129" s="269">
        <v>112</v>
      </c>
      <c r="AJ129" s="269">
        <v>115</v>
      </c>
      <c r="AK129" s="269">
        <v>118</v>
      </c>
      <c r="AL129" s="269">
        <v>122</v>
      </c>
      <c r="AM129" s="269">
        <v>125</v>
      </c>
      <c r="AN129" s="269">
        <v>128</v>
      </c>
      <c r="AO129" s="269">
        <v>132</v>
      </c>
      <c r="AP129" s="269">
        <v>136</v>
      </c>
      <c r="AQ129" s="269">
        <v>139</v>
      </c>
      <c r="AR129" s="269">
        <v>142</v>
      </c>
      <c r="AS129" s="269">
        <v>145</v>
      </c>
      <c r="AT129" s="269">
        <v>149</v>
      </c>
      <c r="AU129" s="269">
        <v>152</v>
      </c>
      <c r="AV129" s="269">
        <v>155</v>
      </c>
      <c r="AW129" s="269">
        <v>158</v>
      </c>
      <c r="AX129" s="269">
        <v>161</v>
      </c>
      <c r="AY129" s="269">
        <v>165</v>
      </c>
      <c r="AZ129" s="269">
        <v>168</v>
      </c>
      <c r="BA129" s="269">
        <v>171</v>
      </c>
      <c r="BB129" s="269">
        <v>174</v>
      </c>
      <c r="BC129" s="269">
        <v>178</v>
      </c>
      <c r="BD129" s="269">
        <v>181</v>
      </c>
      <c r="BE129" s="269">
        <v>185</v>
      </c>
      <c r="BF129" s="269">
        <v>188</v>
      </c>
      <c r="BG129" s="269">
        <v>192</v>
      </c>
      <c r="BH129" s="269">
        <v>195</v>
      </c>
      <c r="BI129" s="269">
        <v>198</v>
      </c>
      <c r="BJ129" s="269">
        <v>201</v>
      </c>
      <c r="BK129" s="269">
        <v>203</v>
      </c>
      <c r="BL129" s="269">
        <v>204</v>
      </c>
      <c r="BM129" s="269">
        <v>208</v>
      </c>
      <c r="BN129" s="269">
        <v>211</v>
      </c>
      <c r="BO129" s="269">
        <v>214</v>
      </c>
      <c r="BP129" s="269">
        <v>217</v>
      </c>
      <c r="BQ129" s="269">
        <v>220</v>
      </c>
      <c r="BR129" s="269">
        <v>224</v>
      </c>
      <c r="BS129" s="269">
        <v>227</v>
      </c>
      <c r="BT129" s="269">
        <v>263</v>
      </c>
      <c r="BU129" s="269">
        <v>306</v>
      </c>
      <c r="BV129" s="269">
        <v>363</v>
      </c>
      <c r="BW129" s="269">
        <v>420</v>
      </c>
      <c r="BX129" s="269">
        <v>450</v>
      </c>
      <c r="BY129" s="269">
        <v>478</v>
      </c>
      <c r="BZ129" s="269">
        <v>535</v>
      </c>
      <c r="CA129" s="269">
        <v>581</v>
      </c>
      <c r="CB129" s="269">
        <v>718</v>
      </c>
      <c r="CC129" s="269">
        <v>854</v>
      </c>
      <c r="CD129" s="269">
        <v>987</v>
      </c>
      <c r="CE129" s="269">
        <v>1120</v>
      </c>
      <c r="CF129" s="269">
        <v>1251</v>
      </c>
      <c r="CG129" s="269">
        <v>1382</v>
      </c>
      <c r="CH129" s="269">
        <v>1509</v>
      </c>
      <c r="CI129" s="269">
        <v>1636</v>
      </c>
      <c r="CJ129" s="269">
        <v>1762</v>
      </c>
      <c r="CK129" s="269">
        <v>1886</v>
      </c>
      <c r="CL129" s="269">
        <v>2008</v>
      </c>
      <c r="CM129" s="269">
        <v>2128</v>
      </c>
      <c r="CN129" s="269">
        <v>2248</v>
      </c>
      <c r="CO129" s="269">
        <v>2367</v>
      </c>
      <c r="CP129" s="269">
        <v>2483</v>
      </c>
      <c r="CQ129" s="269">
        <v>2599</v>
      </c>
      <c r="CR129" s="269">
        <v>2738</v>
      </c>
      <c r="CS129" s="269">
        <v>2878</v>
      </c>
      <c r="CT129" s="269">
        <v>3016</v>
      </c>
      <c r="CU129" s="269">
        <v>3155</v>
      </c>
      <c r="CV129" s="269">
        <v>3284</v>
      </c>
      <c r="CW129" s="269">
        <v>3412</v>
      </c>
      <c r="CX129" s="269">
        <v>3541</v>
      </c>
      <c r="CY129" s="269">
        <v>3670</v>
      </c>
      <c r="CZ129" s="269">
        <v>3798</v>
      </c>
      <c r="DA129" s="269">
        <v>3927</v>
      </c>
      <c r="DB129" s="269">
        <v>4056</v>
      </c>
      <c r="DC129" s="269">
        <v>4184</v>
      </c>
      <c r="DD129" s="265">
        <v>4313</v>
      </c>
      <c r="DE129" s="265">
        <v>4442</v>
      </c>
      <c r="DF129" s="265">
        <v>4571</v>
      </c>
      <c r="DG129" s="265">
        <v>4699</v>
      </c>
      <c r="DH129" s="265">
        <v>4828</v>
      </c>
      <c r="DI129" s="265">
        <v>4957</v>
      </c>
      <c r="DJ129" s="265">
        <v>5085</v>
      </c>
      <c r="DK129" s="265">
        <v>5214</v>
      </c>
    </row>
    <row r="130" spans="1:115">
      <c r="A130" s="268">
        <v>127</v>
      </c>
      <c r="B130" s="268">
        <v>3</v>
      </c>
      <c r="C130" s="268">
        <v>6</v>
      </c>
      <c r="D130" s="268">
        <v>10</v>
      </c>
      <c r="E130" s="268">
        <v>13</v>
      </c>
      <c r="F130" s="269">
        <v>16</v>
      </c>
      <c r="G130" s="269">
        <v>19</v>
      </c>
      <c r="H130" s="269">
        <v>23</v>
      </c>
      <c r="I130" s="269">
        <v>26</v>
      </c>
      <c r="J130" s="269">
        <v>30</v>
      </c>
      <c r="K130" s="269">
        <v>33</v>
      </c>
      <c r="L130" s="269">
        <v>37</v>
      </c>
      <c r="M130" s="269">
        <v>40</v>
      </c>
      <c r="N130" s="269">
        <v>43</v>
      </c>
      <c r="O130" s="269">
        <v>46</v>
      </c>
      <c r="P130" s="269">
        <v>50</v>
      </c>
      <c r="Q130" s="269">
        <v>53</v>
      </c>
      <c r="R130" s="269">
        <v>56</v>
      </c>
      <c r="S130" s="269">
        <v>59</v>
      </c>
      <c r="T130" s="269">
        <v>62</v>
      </c>
      <c r="U130" s="269">
        <v>66</v>
      </c>
      <c r="V130" s="269">
        <v>70</v>
      </c>
      <c r="W130" s="269">
        <v>73</v>
      </c>
      <c r="X130" s="269">
        <v>76</v>
      </c>
      <c r="Y130" s="269">
        <v>80</v>
      </c>
      <c r="Z130" s="269">
        <v>83</v>
      </c>
      <c r="AA130" s="269">
        <v>86</v>
      </c>
      <c r="AB130" s="269">
        <v>89</v>
      </c>
      <c r="AC130" s="269">
        <v>93</v>
      </c>
      <c r="AD130" s="269">
        <v>96</v>
      </c>
      <c r="AE130" s="269">
        <v>99</v>
      </c>
      <c r="AF130" s="269">
        <v>102</v>
      </c>
      <c r="AG130" s="269">
        <v>106</v>
      </c>
      <c r="AH130" s="269">
        <v>109</v>
      </c>
      <c r="AI130" s="269">
        <v>113</v>
      </c>
      <c r="AJ130" s="269">
        <v>116</v>
      </c>
      <c r="AK130" s="269">
        <v>119</v>
      </c>
      <c r="AL130" s="269">
        <v>123</v>
      </c>
      <c r="AM130" s="269">
        <v>126</v>
      </c>
      <c r="AN130" s="269">
        <v>129</v>
      </c>
      <c r="AO130" s="269">
        <v>132</v>
      </c>
      <c r="AP130" s="269">
        <v>136</v>
      </c>
      <c r="AQ130" s="269">
        <v>139</v>
      </c>
      <c r="AR130" s="269">
        <v>142</v>
      </c>
      <c r="AS130" s="269">
        <v>145</v>
      </c>
      <c r="AT130" s="269">
        <v>149</v>
      </c>
      <c r="AU130" s="269">
        <v>152</v>
      </c>
      <c r="AV130" s="269">
        <v>156</v>
      </c>
      <c r="AW130" s="269">
        <v>159</v>
      </c>
      <c r="AX130" s="269">
        <v>162</v>
      </c>
      <c r="AY130" s="269">
        <v>166</v>
      </c>
      <c r="AZ130" s="269">
        <v>169</v>
      </c>
      <c r="BA130" s="269">
        <v>172</v>
      </c>
      <c r="BB130" s="269">
        <v>175</v>
      </c>
      <c r="BC130" s="269">
        <v>179</v>
      </c>
      <c r="BD130" s="269">
        <v>182</v>
      </c>
      <c r="BE130" s="269">
        <v>185</v>
      </c>
      <c r="BF130" s="269">
        <v>188</v>
      </c>
      <c r="BG130" s="269">
        <v>192</v>
      </c>
      <c r="BH130" s="269">
        <v>195</v>
      </c>
      <c r="BI130" s="269">
        <v>198</v>
      </c>
      <c r="BJ130" s="269">
        <v>202</v>
      </c>
      <c r="BK130" s="269">
        <v>203</v>
      </c>
      <c r="BL130" s="269">
        <v>205</v>
      </c>
      <c r="BM130" s="269">
        <v>209</v>
      </c>
      <c r="BN130" s="269">
        <v>212</v>
      </c>
      <c r="BO130" s="269">
        <v>215</v>
      </c>
      <c r="BP130" s="269">
        <v>218</v>
      </c>
      <c r="BQ130" s="269">
        <v>221</v>
      </c>
      <c r="BR130" s="269">
        <v>225</v>
      </c>
      <c r="BS130" s="269">
        <v>228</v>
      </c>
      <c r="BT130" s="269">
        <v>264</v>
      </c>
      <c r="BU130" s="269">
        <v>307</v>
      </c>
      <c r="BV130" s="269">
        <v>364</v>
      </c>
      <c r="BW130" s="269">
        <v>422</v>
      </c>
      <c r="BX130" s="269">
        <v>451</v>
      </c>
      <c r="BY130" s="269">
        <v>480</v>
      </c>
      <c r="BZ130" s="269">
        <v>537</v>
      </c>
      <c r="CA130" s="269">
        <v>583</v>
      </c>
      <c r="CB130" s="269">
        <v>720</v>
      </c>
      <c r="CC130" s="269">
        <v>856</v>
      </c>
      <c r="CD130" s="269">
        <v>990</v>
      </c>
      <c r="CE130" s="269">
        <v>1123</v>
      </c>
      <c r="CF130" s="269">
        <v>1255</v>
      </c>
      <c r="CG130" s="269">
        <v>1386</v>
      </c>
      <c r="CH130" s="269">
        <v>1514</v>
      </c>
      <c r="CI130" s="269">
        <v>1642</v>
      </c>
      <c r="CJ130" s="269">
        <v>1767</v>
      </c>
      <c r="CK130" s="269">
        <v>1892</v>
      </c>
      <c r="CL130" s="269">
        <v>2014</v>
      </c>
      <c r="CM130" s="269">
        <v>2135</v>
      </c>
      <c r="CN130" s="269">
        <v>2255</v>
      </c>
      <c r="CO130" s="269">
        <v>2374</v>
      </c>
      <c r="CP130" s="269">
        <v>2491</v>
      </c>
      <c r="CQ130" s="269">
        <v>2608</v>
      </c>
      <c r="CR130" s="269">
        <v>2747</v>
      </c>
      <c r="CS130" s="269">
        <v>2887</v>
      </c>
      <c r="CT130" s="269">
        <v>3026</v>
      </c>
      <c r="CU130" s="269">
        <v>3165</v>
      </c>
      <c r="CV130" s="269">
        <v>3294</v>
      </c>
      <c r="CW130" s="269">
        <v>3423</v>
      </c>
      <c r="CX130" s="269">
        <v>3553</v>
      </c>
      <c r="CY130" s="269">
        <v>3682</v>
      </c>
      <c r="CZ130" s="269">
        <v>3811</v>
      </c>
      <c r="DA130" s="269">
        <v>3940</v>
      </c>
      <c r="DB130" s="269">
        <v>4069</v>
      </c>
      <c r="DC130" s="269">
        <v>4198</v>
      </c>
      <c r="DD130" s="265">
        <v>4327</v>
      </c>
      <c r="DE130" s="265">
        <v>4456</v>
      </c>
      <c r="DF130" s="265">
        <v>4585</v>
      </c>
      <c r="DG130" s="265">
        <v>4714</v>
      </c>
      <c r="DH130" s="265">
        <v>4843</v>
      </c>
      <c r="DI130" s="265">
        <v>4973</v>
      </c>
      <c r="DJ130" s="265">
        <v>5102</v>
      </c>
      <c r="DK130" s="265">
        <v>5231</v>
      </c>
    </row>
    <row r="131" spans="1:115">
      <c r="A131" s="268">
        <v>128</v>
      </c>
      <c r="B131" s="268">
        <v>3</v>
      </c>
      <c r="C131" s="268">
        <v>6</v>
      </c>
      <c r="D131" s="268">
        <v>10</v>
      </c>
      <c r="E131" s="268">
        <v>13</v>
      </c>
      <c r="F131" s="269">
        <v>17</v>
      </c>
      <c r="G131" s="269">
        <v>20</v>
      </c>
      <c r="H131" s="269">
        <v>24</v>
      </c>
      <c r="I131" s="269">
        <v>27</v>
      </c>
      <c r="J131" s="269">
        <v>30</v>
      </c>
      <c r="K131" s="269">
        <v>33</v>
      </c>
      <c r="L131" s="269">
        <v>37</v>
      </c>
      <c r="M131" s="269">
        <v>40</v>
      </c>
      <c r="N131" s="269">
        <v>43</v>
      </c>
      <c r="O131" s="269">
        <v>46</v>
      </c>
      <c r="P131" s="269">
        <v>50</v>
      </c>
      <c r="Q131" s="269">
        <v>53</v>
      </c>
      <c r="R131" s="269">
        <v>56</v>
      </c>
      <c r="S131" s="269">
        <v>60</v>
      </c>
      <c r="T131" s="269">
        <v>63</v>
      </c>
      <c r="U131" s="269">
        <v>67</v>
      </c>
      <c r="V131" s="269">
        <v>70</v>
      </c>
      <c r="W131" s="269">
        <v>73</v>
      </c>
      <c r="X131" s="269">
        <v>76</v>
      </c>
      <c r="Y131" s="269">
        <v>80</v>
      </c>
      <c r="Z131" s="269">
        <v>83</v>
      </c>
      <c r="AA131" s="269">
        <v>86</v>
      </c>
      <c r="AB131" s="269">
        <v>89</v>
      </c>
      <c r="AC131" s="269">
        <v>93</v>
      </c>
      <c r="AD131" s="269">
        <v>96</v>
      </c>
      <c r="AE131" s="269">
        <v>100</v>
      </c>
      <c r="AF131" s="269">
        <v>103</v>
      </c>
      <c r="AG131" s="269">
        <v>106</v>
      </c>
      <c r="AH131" s="269">
        <v>110</v>
      </c>
      <c r="AI131" s="269">
        <v>113</v>
      </c>
      <c r="AJ131" s="269">
        <v>116</v>
      </c>
      <c r="AK131" s="269">
        <v>119</v>
      </c>
      <c r="AL131" s="269">
        <v>123</v>
      </c>
      <c r="AM131" s="269">
        <v>126</v>
      </c>
      <c r="AN131" s="269">
        <v>129</v>
      </c>
      <c r="AO131" s="269">
        <v>132</v>
      </c>
      <c r="AP131" s="269">
        <v>136</v>
      </c>
      <c r="AQ131" s="269">
        <v>139</v>
      </c>
      <c r="AR131" s="269">
        <v>143</v>
      </c>
      <c r="AS131" s="269">
        <v>146</v>
      </c>
      <c r="AT131" s="269">
        <v>150</v>
      </c>
      <c r="AU131" s="269">
        <v>153</v>
      </c>
      <c r="AV131" s="269">
        <v>156</v>
      </c>
      <c r="AW131" s="269">
        <v>159</v>
      </c>
      <c r="AX131" s="269">
        <v>162</v>
      </c>
      <c r="AY131" s="269">
        <v>166</v>
      </c>
      <c r="AZ131" s="269">
        <v>169</v>
      </c>
      <c r="BA131" s="269">
        <v>173</v>
      </c>
      <c r="BB131" s="269">
        <v>176</v>
      </c>
      <c r="BC131" s="269">
        <v>180</v>
      </c>
      <c r="BD131" s="269">
        <v>183</v>
      </c>
      <c r="BE131" s="269">
        <v>186</v>
      </c>
      <c r="BF131" s="269">
        <v>189</v>
      </c>
      <c r="BG131" s="269">
        <v>193</v>
      </c>
      <c r="BH131" s="269">
        <v>196</v>
      </c>
      <c r="BI131" s="269">
        <v>199</v>
      </c>
      <c r="BJ131" s="269">
        <v>202</v>
      </c>
      <c r="BK131" s="269">
        <v>204</v>
      </c>
      <c r="BL131" s="269">
        <v>205</v>
      </c>
      <c r="BM131" s="269">
        <v>209</v>
      </c>
      <c r="BN131" s="269">
        <v>212</v>
      </c>
      <c r="BO131" s="269">
        <v>216</v>
      </c>
      <c r="BP131" s="269">
        <v>219</v>
      </c>
      <c r="BQ131" s="269">
        <v>222</v>
      </c>
      <c r="BR131" s="269">
        <v>226</v>
      </c>
      <c r="BS131" s="269">
        <v>229</v>
      </c>
      <c r="BT131" s="269">
        <v>265</v>
      </c>
      <c r="BU131" s="269">
        <v>308</v>
      </c>
      <c r="BV131" s="269">
        <v>366</v>
      </c>
      <c r="BW131" s="269">
        <v>423</v>
      </c>
      <c r="BX131" s="269">
        <v>452</v>
      </c>
      <c r="BY131" s="269">
        <v>481</v>
      </c>
      <c r="BZ131" s="269">
        <v>539</v>
      </c>
      <c r="CA131" s="269">
        <v>585</v>
      </c>
      <c r="CB131" s="269">
        <v>722</v>
      </c>
      <c r="CC131" s="269">
        <v>859</v>
      </c>
      <c r="CD131" s="269">
        <v>993</v>
      </c>
      <c r="CE131" s="269">
        <v>1127</v>
      </c>
      <c r="CF131" s="269">
        <v>1259</v>
      </c>
      <c r="CG131" s="269">
        <v>1390</v>
      </c>
      <c r="CH131" s="269">
        <v>1519</v>
      </c>
      <c r="CI131" s="269">
        <v>1647</v>
      </c>
      <c r="CJ131" s="269">
        <v>1773</v>
      </c>
      <c r="CK131" s="269">
        <v>1898</v>
      </c>
      <c r="CL131" s="269">
        <v>2021</v>
      </c>
      <c r="CM131" s="269">
        <v>2142</v>
      </c>
      <c r="CN131" s="269">
        <v>2262</v>
      </c>
      <c r="CO131" s="269">
        <v>2382</v>
      </c>
      <c r="CP131" s="269">
        <v>2499</v>
      </c>
      <c r="CQ131" s="269">
        <v>2616</v>
      </c>
      <c r="CR131" s="269">
        <v>2756</v>
      </c>
      <c r="CS131" s="269">
        <v>2896</v>
      </c>
      <c r="CT131" s="269">
        <v>3036</v>
      </c>
      <c r="CU131" s="269">
        <v>3175</v>
      </c>
      <c r="CV131" s="269">
        <v>3305</v>
      </c>
      <c r="CW131" s="269">
        <v>3434</v>
      </c>
      <c r="CX131" s="269">
        <v>3564</v>
      </c>
      <c r="CY131" s="269">
        <v>3694</v>
      </c>
      <c r="CZ131" s="269">
        <v>3823</v>
      </c>
      <c r="DA131" s="269">
        <v>3952</v>
      </c>
      <c r="DB131" s="269">
        <v>4082</v>
      </c>
      <c r="DC131" s="269">
        <v>4211</v>
      </c>
      <c r="DD131" s="265">
        <v>4341</v>
      </c>
      <c r="DE131" s="265">
        <v>4471</v>
      </c>
      <c r="DF131" s="265">
        <v>4600</v>
      </c>
      <c r="DG131" s="265">
        <v>4729</v>
      </c>
      <c r="DH131" s="265">
        <v>4859</v>
      </c>
      <c r="DI131" s="265">
        <v>4989</v>
      </c>
      <c r="DJ131" s="265">
        <v>5118</v>
      </c>
      <c r="DK131" s="265">
        <v>5248</v>
      </c>
    </row>
    <row r="132" spans="1:115">
      <c r="A132" s="268">
        <v>129</v>
      </c>
      <c r="B132" s="268">
        <v>3</v>
      </c>
      <c r="C132" s="268">
        <v>6</v>
      </c>
      <c r="D132" s="268">
        <v>10</v>
      </c>
      <c r="E132" s="268">
        <v>13</v>
      </c>
      <c r="F132" s="269">
        <v>17</v>
      </c>
      <c r="G132" s="269">
        <v>20</v>
      </c>
      <c r="H132" s="269">
        <v>24</v>
      </c>
      <c r="I132" s="269">
        <v>27</v>
      </c>
      <c r="J132" s="269">
        <v>30</v>
      </c>
      <c r="K132" s="269">
        <v>33</v>
      </c>
      <c r="L132" s="269">
        <v>37</v>
      </c>
      <c r="M132" s="269">
        <v>40</v>
      </c>
      <c r="N132" s="269">
        <v>43</v>
      </c>
      <c r="O132" s="269">
        <v>47</v>
      </c>
      <c r="P132" s="269">
        <v>50</v>
      </c>
      <c r="Q132" s="269">
        <v>54</v>
      </c>
      <c r="R132" s="269">
        <v>57</v>
      </c>
      <c r="S132" s="269">
        <v>60</v>
      </c>
      <c r="T132" s="269">
        <v>63</v>
      </c>
      <c r="U132" s="269">
        <v>67</v>
      </c>
      <c r="V132" s="269">
        <v>70</v>
      </c>
      <c r="W132" s="269">
        <v>73</v>
      </c>
      <c r="X132" s="269">
        <v>76</v>
      </c>
      <c r="Y132" s="269">
        <v>80</v>
      </c>
      <c r="Z132" s="269">
        <v>83</v>
      </c>
      <c r="AA132" s="269">
        <v>86</v>
      </c>
      <c r="AB132" s="269">
        <v>90</v>
      </c>
      <c r="AC132" s="269">
        <v>93</v>
      </c>
      <c r="AD132" s="269">
        <v>97</v>
      </c>
      <c r="AE132" s="269">
        <v>100</v>
      </c>
      <c r="AF132" s="269">
        <v>103</v>
      </c>
      <c r="AG132" s="269">
        <v>106</v>
      </c>
      <c r="AH132" s="269">
        <v>110</v>
      </c>
      <c r="AI132" s="269">
        <v>113</v>
      </c>
      <c r="AJ132" s="269">
        <v>116</v>
      </c>
      <c r="AK132" s="269">
        <v>120</v>
      </c>
      <c r="AL132" s="269">
        <v>123</v>
      </c>
      <c r="AM132" s="269">
        <v>127</v>
      </c>
      <c r="AN132" s="269">
        <v>130</v>
      </c>
      <c r="AO132" s="269">
        <v>133</v>
      </c>
      <c r="AP132" s="269">
        <v>137</v>
      </c>
      <c r="AQ132" s="269">
        <v>140</v>
      </c>
      <c r="AR132" s="269">
        <v>143</v>
      </c>
      <c r="AS132" s="269">
        <v>146</v>
      </c>
      <c r="AT132" s="269">
        <v>150</v>
      </c>
      <c r="AU132" s="269">
        <v>153</v>
      </c>
      <c r="AV132" s="269">
        <v>157</v>
      </c>
      <c r="AW132" s="269">
        <v>160</v>
      </c>
      <c r="AX132" s="269">
        <v>163</v>
      </c>
      <c r="AY132" s="269">
        <v>167</v>
      </c>
      <c r="AZ132" s="269">
        <v>170</v>
      </c>
      <c r="BA132" s="269">
        <v>173</v>
      </c>
      <c r="BB132" s="269">
        <v>176</v>
      </c>
      <c r="BC132" s="269">
        <v>180</v>
      </c>
      <c r="BD132" s="269">
        <v>183</v>
      </c>
      <c r="BE132" s="269">
        <v>186</v>
      </c>
      <c r="BF132" s="269">
        <v>189</v>
      </c>
      <c r="BG132" s="269">
        <v>193</v>
      </c>
      <c r="BH132" s="269">
        <v>196</v>
      </c>
      <c r="BI132" s="269">
        <v>200</v>
      </c>
      <c r="BJ132" s="269">
        <v>203</v>
      </c>
      <c r="BK132" s="269">
        <v>205</v>
      </c>
      <c r="BL132" s="269">
        <v>206</v>
      </c>
      <c r="BM132" s="269">
        <v>210</v>
      </c>
      <c r="BN132" s="269">
        <v>213</v>
      </c>
      <c r="BO132" s="269">
        <v>216</v>
      </c>
      <c r="BP132" s="269">
        <v>219</v>
      </c>
      <c r="BQ132" s="269">
        <v>223</v>
      </c>
      <c r="BR132" s="269">
        <v>226</v>
      </c>
      <c r="BS132" s="269">
        <v>230</v>
      </c>
      <c r="BT132" s="269">
        <v>266</v>
      </c>
      <c r="BU132" s="269">
        <v>309</v>
      </c>
      <c r="BV132" s="269">
        <v>367</v>
      </c>
      <c r="BW132" s="269">
        <v>424</v>
      </c>
      <c r="BX132" s="269">
        <v>454</v>
      </c>
      <c r="BY132" s="269">
        <v>483</v>
      </c>
      <c r="BZ132" s="269">
        <v>540</v>
      </c>
      <c r="CA132" s="269">
        <v>587</v>
      </c>
      <c r="CB132" s="269">
        <v>725</v>
      </c>
      <c r="CC132" s="269">
        <v>862</v>
      </c>
      <c r="CD132" s="269">
        <v>997</v>
      </c>
      <c r="CE132" s="269">
        <v>1130</v>
      </c>
      <c r="CF132" s="269">
        <v>1263</v>
      </c>
      <c r="CG132" s="269">
        <v>1395</v>
      </c>
      <c r="CH132" s="269">
        <v>1524</v>
      </c>
      <c r="CI132" s="269">
        <v>1652</v>
      </c>
      <c r="CJ132" s="269">
        <v>1779</v>
      </c>
      <c r="CK132" s="269">
        <v>1904</v>
      </c>
      <c r="CL132" s="269">
        <v>2027</v>
      </c>
      <c r="CM132" s="269">
        <v>2149</v>
      </c>
      <c r="CN132" s="269">
        <v>2269</v>
      </c>
      <c r="CO132" s="269">
        <v>2390</v>
      </c>
      <c r="CP132" s="269">
        <v>2507</v>
      </c>
      <c r="CQ132" s="269">
        <v>2625</v>
      </c>
      <c r="CR132" s="269">
        <v>2765</v>
      </c>
      <c r="CS132" s="269">
        <v>2905</v>
      </c>
      <c r="CT132" s="269">
        <v>3046</v>
      </c>
      <c r="CU132" s="269">
        <v>3186</v>
      </c>
      <c r="CV132" s="269">
        <v>3315</v>
      </c>
      <c r="CW132" s="269">
        <v>3445</v>
      </c>
      <c r="CX132" s="269">
        <v>3576</v>
      </c>
      <c r="CY132" s="269">
        <v>3706</v>
      </c>
      <c r="CZ132" s="269">
        <v>3835</v>
      </c>
      <c r="DA132" s="269">
        <v>3965</v>
      </c>
      <c r="DB132" s="269">
        <v>4095</v>
      </c>
      <c r="DC132" s="269">
        <v>4225</v>
      </c>
      <c r="DD132" s="265">
        <v>4355</v>
      </c>
      <c r="DE132" s="265">
        <v>4485</v>
      </c>
      <c r="DF132" s="265">
        <v>4615</v>
      </c>
      <c r="DG132" s="265">
        <v>4745</v>
      </c>
      <c r="DH132" s="265">
        <v>4874</v>
      </c>
      <c r="DI132" s="265">
        <v>5005</v>
      </c>
      <c r="DJ132" s="265">
        <v>5135</v>
      </c>
      <c r="DK132" s="265">
        <v>5265</v>
      </c>
    </row>
    <row r="133" spans="1:115">
      <c r="A133" s="268">
        <v>130</v>
      </c>
      <c r="B133" s="268">
        <v>3</v>
      </c>
      <c r="C133" s="268">
        <v>6</v>
      </c>
      <c r="D133" s="268">
        <v>10</v>
      </c>
      <c r="E133" s="268">
        <v>13</v>
      </c>
      <c r="F133" s="269">
        <v>17</v>
      </c>
      <c r="G133" s="269">
        <v>20</v>
      </c>
      <c r="H133" s="269">
        <v>24</v>
      </c>
      <c r="I133" s="269">
        <v>27</v>
      </c>
      <c r="J133" s="269">
        <v>30</v>
      </c>
      <c r="K133" s="269">
        <v>33</v>
      </c>
      <c r="L133" s="269">
        <v>37</v>
      </c>
      <c r="M133" s="269">
        <v>40</v>
      </c>
      <c r="N133" s="269">
        <v>43</v>
      </c>
      <c r="O133" s="269">
        <v>47</v>
      </c>
      <c r="P133" s="269">
        <v>50</v>
      </c>
      <c r="Q133" s="269">
        <v>54</v>
      </c>
      <c r="R133" s="269">
        <v>57</v>
      </c>
      <c r="S133" s="269">
        <v>60</v>
      </c>
      <c r="T133" s="269">
        <v>63</v>
      </c>
      <c r="U133" s="269">
        <v>67</v>
      </c>
      <c r="V133" s="269">
        <v>70</v>
      </c>
      <c r="W133" s="269">
        <v>73</v>
      </c>
      <c r="X133" s="269">
        <v>77</v>
      </c>
      <c r="Y133" s="269">
        <v>80</v>
      </c>
      <c r="Z133" s="269">
        <v>84</v>
      </c>
      <c r="AA133" s="269">
        <v>87</v>
      </c>
      <c r="AB133" s="269">
        <v>90</v>
      </c>
      <c r="AC133" s="269">
        <v>94</v>
      </c>
      <c r="AD133" s="269">
        <v>97</v>
      </c>
      <c r="AE133" s="269">
        <v>100</v>
      </c>
      <c r="AF133" s="269">
        <v>103</v>
      </c>
      <c r="AG133" s="269">
        <v>107</v>
      </c>
      <c r="AH133" s="269">
        <v>110</v>
      </c>
      <c r="AI133" s="269">
        <v>114</v>
      </c>
      <c r="AJ133" s="269">
        <v>117</v>
      </c>
      <c r="AK133" s="269">
        <v>120</v>
      </c>
      <c r="AL133" s="269">
        <v>124</v>
      </c>
      <c r="AM133" s="269">
        <v>127</v>
      </c>
      <c r="AN133" s="269">
        <v>130</v>
      </c>
      <c r="AO133" s="269">
        <v>133</v>
      </c>
      <c r="AP133" s="269">
        <v>137</v>
      </c>
      <c r="AQ133" s="269">
        <v>140</v>
      </c>
      <c r="AR133" s="269">
        <v>144</v>
      </c>
      <c r="AS133" s="269">
        <v>147</v>
      </c>
      <c r="AT133" s="269">
        <v>151</v>
      </c>
      <c r="AU133" s="269">
        <v>154</v>
      </c>
      <c r="AV133" s="269">
        <v>157</v>
      </c>
      <c r="AW133" s="269">
        <v>160</v>
      </c>
      <c r="AX133" s="269">
        <v>163</v>
      </c>
      <c r="AY133" s="269">
        <v>167</v>
      </c>
      <c r="AZ133" s="269">
        <v>170</v>
      </c>
      <c r="BA133" s="269">
        <v>174</v>
      </c>
      <c r="BB133" s="269">
        <v>177</v>
      </c>
      <c r="BC133" s="269">
        <v>181</v>
      </c>
      <c r="BD133" s="269">
        <v>184</v>
      </c>
      <c r="BE133" s="269">
        <v>187</v>
      </c>
      <c r="BF133" s="269">
        <v>190</v>
      </c>
      <c r="BG133" s="269">
        <v>194</v>
      </c>
      <c r="BH133" s="269">
        <v>197</v>
      </c>
      <c r="BI133" s="269">
        <v>200</v>
      </c>
      <c r="BJ133" s="269">
        <v>204</v>
      </c>
      <c r="BK133" s="269">
        <v>205</v>
      </c>
      <c r="BL133" s="269">
        <v>207</v>
      </c>
      <c r="BM133" s="269">
        <v>211</v>
      </c>
      <c r="BN133" s="269">
        <v>214</v>
      </c>
      <c r="BO133" s="269">
        <v>217</v>
      </c>
      <c r="BP133" s="269">
        <v>220</v>
      </c>
      <c r="BQ133" s="269">
        <v>223</v>
      </c>
      <c r="BR133" s="269">
        <v>227</v>
      </c>
      <c r="BS133" s="269">
        <v>230</v>
      </c>
      <c r="BT133" s="269">
        <v>267</v>
      </c>
      <c r="BU133" s="269">
        <v>310</v>
      </c>
      <c r="BV133" s="269">
        <v>368</v>
      </c>
      <c r="BW133" s="269">
        <v>426</v>
      </c>
      <c r="BX133" s="269">
        <v>455</v>
      </c>
      <c r="BY133" s="269">
        <v>484</v>
      </c>
      <c r="BZ133" s="269">
        <v>542</v>
      </c>
      <c r="CA133" s="269">
        <v>589</v>
      </c>
      <c r="CB133" s="269">
        <v>727</v>
      </c>
      <c r="CC133" s="269">
        <v>865</v>
      </c>
      <c r="CD133" s="269">
        <v>1000</v>
      </c>
      <c r="CE133" s="269">
        <v>1134</v>
      </c>
      <c r="CF133" s="269">
        <v>1267</v>
      </c>
      <c r="CG133" s="269">
        <v>1399</v>
      </c>
      <c r="CH133" s="269">
        <v>1528</v>
      </c>
      <c r="CI133" s="269">
        <v>1657</v>
      </c>
      <c r="CJ133" s="269">
        <v>1784</v>
      </c>
      <c r="CK133" s="269">
        <v>1910</v>
      </c>
      <c r="CL133" s="269">
        <v>2034</v>
      </c>
      <c r="CM133" s="269">
        <v>2156</v>
      </c>
      <c r="CN133" s="269">
        <v>2277</v>
      </c>
      <c r="CO133" s="269">
        <v>2397</v>
      </c>
      <c r="CP133" s="269">
        <v>2515</v>
      </c>
      <c r="CQ133" s="269">
        <v>2633</v>
      </c>
      <c r="CR133" s="269">
        <v>2774</v>
      </c>
      <c r="CS133" s="269">
        <v>2915</v>
      </c>
      <c r="CT133" s="269">
        <v>3055</v>
      </c>
      <c r="CU133" s="269">
        <v>3196</v>
      </c>
      <c r="CV133" s="269">
        <v>3326</v>
      </c>
      <c r="CW133" s="269">
        <v>3456</v>
      </c>
      <c r="CX133" s="269">
        <v>3587</v>
      </c>
      <c r="CY133" s="269">
        <v>3717</v>
      </c>
      <c r="CZ133" s="269">
        <v>3847</v>
      </c>
      <c r="DA133" s="269">
        <v>3978</v>
      </c>
      <c r="DB133" s="269">
        <v>4108</v>
      </c>
      <c r="DC133" s="269">
        <v>4238</v>
      </c>
      <c r="DD133" s="265">
        <v>4369</v>
      </c>
      <c r="DE133" s="265">
        <v>4499</v>
      </c>
      <c r="DF133" s="265">
        <v>4630</v>
      </c>
      <c r="DG133" s="265">
        <v>4760</v>
      </c>
      <c r="DH133" s="265">
        <v>4890</v>
      </c>
      <c r="DI133" s="265">
        <v>5021</v>
      </c>
      <c r="DJ133" s="265">
        <v>5151</v>
      </c>
      <c r="DK133" s="265">
        <v>5281</v>
      </c>
    </row>
    <row r="134" spans="1:115">
      <c r="A134" s="268">
        <v>131</v>
      </c>
      <c r="B134" s="268">
        <v>3</v>
      </c>
      <c r="C134" s="268">
        <v>6</v>
      </c>
      <c r="D134" s="268">
        <v>10</v>
      </c>
      <c r="E134" s="268">
        <v>13</v>
      </c>
      <c r="F134" s="269">
        <v>17</v>
      </c>
      <c r="G134" s="269">
        <v>20</v>
      </c>
      <c r="H134" s="269">
        <v>24</v>
      </c>
      <c r="I134" s="269">
        <v>27</v>
      </c>
      <c r="J134" s="269">
        <v>30</v>
      </c>
      <c r="K134" s="269">
        <v>33</v>
      </c>
      <c r="L134" s="269">
        <v>37</v>
      </c>
      <c r="M134" s="269">
        <v>40</v>
      </c>
      <c r="N134" s="269">
        <v>43</v>
      </c>
      <c r="O134" s="269">
        <v>47</v>
      </c>
      <c r="P134" s="269">
        <v>50</v>
      </c>
      <c r="Q134" s="269">
        <v>54</v>
      </c>
      <c r="R134" s="269">
        <v>57</v>
      </c>
      <c r="S134" s="269">
        <v>60</v>
      </c>
      <c r="T134" s="269">
        <v>63</v>
      </c>
      <c r="U134" s="269">
        <v>67</v>
      </c>
      <c r="V134" s="269">
        <v>71</v>
      </c>
      <c r="W134" s="269">
        <v>74</v>
      </c>
      <c r="X134" s="269">
        <v>77</v>
      </c>
      <c r="Y134" s="269">
        <v>81</v>
      </c>
      <c r="Z134" s="269">
        <v>84</v>
      </c>
      <c r="AA134" s="269">
        <v>87</v>
      </c>
      <c r="AB134" s="269">
        <v>90</v>
      </c>
      <c r="AC134" s="269">
        <v>94</v>
      </c>
      <c r="AD134" s="269">
        <v>97</v>
      </c>
      <c r="AE134" s="269">
        <v>101</v>
      </c>
      <c r="AF134" s="269">
        <v>104</v>
      </c>
      <c r="AG134" s="269">
        <v>107</v>
      </c>
      <c r="AH134" s="269">
        <v>111</v>
      </c>
      <c r="AI134" s="269">
        <v>114</v>
      </c>
      <c r="AJ134" s="269">
        <v>117</v>
      </c>
      <c r="AK134" s="269">
        <v>120</v>
      </c>
      <c r="AL134" s="269">
        <v>124</v>
      </c>
      <c r="AM134" s="269">
        <v>127</v>
      </c>
      <c r="AN134" s="269">
        <v>130</v>
      </c>
      <c r="AO134" s="269">
        <v>134</v>
      </c>
      <c r="AP134" s="269">
        <v>138</v>
      </c>
      <c r="AQ134" s="269">
        <v>141</v>
      </c>
      <c r="AR134" s="269">
        <v>144</v>
      </c>
      <c r="AS134" s="269">
        <v>147</v>
      </c>
      <c r="AT134" s="269">
        <v>151</v>
      </c>
      <c r="AU134" s="269">
        <v>154</v>
      </c>
      <c r="AV134" s="269">
        <v>158</v>
      </c>
      <c r="AW134" s="269">
        <v>161</v>
      </c>
      <c r="AX134" s="269">
        <v>164</v>
      </c>
      <c r="AY134" s="269">
        <v>168</v>
      </c>
      <c r="AZ134" s="269">
        <v>171</v>
      </c>
      <c r="BA134" s="269">
        <v>174</v>
      </c>
      <c r="BB134" s="269">
        <v>177</v>
      </c>
      <c r="BC134" s="269">
        <v>181</v>
      </c>
      <c r="BD134" s="269">
        <v>184</v>
      </c>
      <c r="BE134" s="269">
        <v>188</v>
      </c>
      <c r="BF134" s="269">
        <v>191</v>
      </c>
      <c r="BG134" s="269">
        <v>195</v>
      </c>
      <c r="BH134" s="269">
        <v>198</v>
      </c>
      <c r="BI134" s="269">
        <v>201</v>
      </c>
      <c r="BJ134" s="269">
        <v>204</v>
      </c>
      <c r="BK134" s="269">
        <v>206</v>
      </c>
      <c r="BL134" s="269">
        <v>207</v>
      </c>
      <c r="BM134" s="269">
        <v>211</v>
      </c>
      <c r="BN134" s="269">
        <v>214</v>
      </c>
      <c r="BO134" s="269">
        <v>218</v>
      </c>
      <c r="BP134" s="269">
        <v>221</v>
      </c>
      <c r="BQ134" s="269">
        <v>224</v>
      </c>
      <c r="BR134" s="269">
        <v>228</v>
      </c>
      <c r="BS134" s="269">
        <v>231</v>
      </c>
      <c r="BT134" s="269">
        <v>268</v>
      </c>
      <c r="BU134" s="269">
        <v>311</v>
      </c>
      <c r="BV134" s="269">
        <v>369</v>
      </c>
      <c r="BW134" s="269">
        <v>427</v>
      </c>
      <c r="BX134" s="269">
        <v>457</v>
      </c>
      <c r="BY134" s="269">
        <v>486</v>
      </c>
      <c r="BZ134" s="269">
        <v>544</v>
      </c>
      <c r="CA134" s="269">
        <v>591</v>
      </c>
      <c r="CB134" s="269">
        <v>729</v>
      </c>
      <c r="CC134" s="269">
        <v>867</v>
      </c>
      <c r="CD134" s="269">
        <v>1003</v>
      </c>
      <c r="CE134" s="269">
        <v>1138</v>
      </c>
      <c r="CF134" s="269">
        <v>1271</v>
      </c>
      <c r="CG134" s="269">
        <v>1404</v>
      </c>
      <c r="CH134" s="269">
        <v>1533</v>
      </c>
      <c r="CI134" s="269">
        <v>1663</v>
      </c>
      <c r="CJ134" s="269">
        <v>1790</v>
      </c>
      <c r="CK134" s="269">
        <v>1916</v>
      </c>
      <c r="CL134" s="269">
        <v>2040</v>
      </c>
      <c r="CM134" s="269">
        <v>2163</v>
      </c>
      <c r="CN134" s="269">
        <v>2284</v>
      </c>
      <c r="CO134" s="269">
        <v>2405</v>
      </c>
      <c r="CP134" s="269">
        <v>2523</v>
      </c>
      <c r="CQ134" s="269">
        <v>2641</v>
      </c>
      <c r="CR134" s="269">
        <v>2783</v>
      </c>
      <c r="CS134" s="269">
        <v>2924</v>
      </c>
      <c r="CT134" s="269">
        <v>3065</v>
      </c>
      <c r="CU134" s="269">
        <v>3206</v>
      </c>
      <c r="CV134" s="269">
        <v>3337</v>
      </c>
      <c r="CW134" s="269">
        <v>3467</v>
      </c>
      <c r="CX134" s="269">
        <v>3598</v>
      </c>
      <c r="CY134" s="269">
        <v>3729</v>
      </c>
      <c r="CZ134" s="269">
        <v>3860</v>
      </c>
      <c r="DA134" s="269">
        <v>3990</v>
      </c>
      <c r="DB134" s="269">
        <v>4121</v>
      </c>
      <c r="DC134" s="269">
        <v>4252</v>
      </c>
      <c r="DD134" s="265">
        <v>4383</v>
      </c>
      <c r="DE134" s="265">
        <v>4514</v>
      </c>
      <c r="DF134" s="265">
        <v>4644</v>
      </c>
      <c r="DG134" s="265">
        <v>4775</v>
      </c>
      <c r="DH134" s="265">
        <v>4906</v>
      </c>
      <c r="DI134" s="265">
        <v>5037</v>
      </c>
      <c r="DJ134" s="265">
        <v>5167</v>
      </c>
      <c r="DK134" s="265">
        <v>5298</v>
      </c>
    </row>
    <row r="135" spans="1:115">
      <c r="A135" s="268">
        <v>132</v>
      </c>
      <c r="B135" s="268">
        <v>3</v>
      </c>
      <c r="C135" s="268">
        <v>6</v>
      </c>
      <c r="D135" s="268">
        <v>10</v>
      </c>
      <c r="E135" s="268">
        <v>13</v>
      </c>
      <c r="F135" s="269">
        <v>17</v>
      </c>
      <c r="G135" s="269">
        <v>20</v>
      </c>
      <c r="H135" s="269">
        <v>24</v>
      </c>
      <c r="I135" s="269">
        <v>27</v>
      </c>
      <c r="J135" s="269">
        <v>30</v>
      </c>
      <c r="K135" s="269">
        <v>34</v>
      </c>
      <c r="L135" s="269">
        <v>37</v>
      </c>
      <c r="M135" s="269">
        <v>41</v>
      </c>
      <c r="N135" s="269">
        <v>44</v>
      </c>
      <c r="O135" s="269">
        <v>47</v>
      </c>
      <c r="P135" s="269">
        <v>51</v>
      </c>
      <c r="Q135" s="269">
        <v>54</v>
      </c>
      <c r="R135" s="269">
        <v>57</v>
      </c>
      <c r="S135" s="269">
        <v>60</v>
      </c>
      <c r="T135" s="269">
        <v>63</v>
      </c>
      <c r="U135" s="269">
        <v>67</v>
      </c>
      <c r="V135" s="269">
        <v>71</v>
      </c>
      <c r="W135" s="269">
        <v>74</v>
      </c>
      <c r="X135" s="269">
        <v>77</v>
      </c>
      <c r="Y135" s="269">
        <v>81</v>
      </c>
      <c r="Z135" s="269">
        <v>84</v>
      </c>
      <c r="AA135" s="269">
        <v>87</v>
      </c>
      <c r="AB135" s="269">
        <v>91</v>
      </c>
      <c r="AC135" s="269">
        <v>94</v>
      </c>
      <c r="AD135" s="269">
        <v>98</v>
      </c>
      <c r="AE135" s="269">
        <v>101</v>
      </c>
      <c r="AF135" s="269">
        <v>104</v>
      </c>
      <c r="AG135" s="269">
        <v>107</v>
      </c>
      <c r="AH135" s="269">
        <v>111</v>
      </c>
      <c r="AI135" s="269">
        <v>114</v>
      </c>
      <c r="AJ135" s="269">
        <v>117</v>
      </c>
      <c r="AK135" s="269">
        <v>121</v>
      </c>
      <c r="AL135" s="269">
        <v>124</v>
      </c>
      <c r="AM135" s="269">
        <v>128</v>
      </c>
      <c r="AN135" s="269">
        <v>131</v>
      </c>
      <c r="AO135" s="269">
        <v>134</v>
      </c>
      <c r="AP135" s="269">
        <v>138</v>
      </c>
      <c r="AQ135" s="269">
        <v>141</v>
      </c>
      <c r="AR135" s="269">
        <v>145</v>
      </c>
      <c r="AS135" s="269">
        <v>148</v>
      </c>
      <c r="AT135" s="269">
        <v>152</v>
      </c>
      <c r="AU135" s="269">
        <v>155</v>
      </c>
      <c r="AV135" s="269">
        <v>158</v>
      </c>
      <c r="AW135" s="269">
        <v>161</v>
      </c>
      <c r="AX135" s="269">
        <v>164</v>
      </c>
      <c r="AY135" s="269">
        <v>168</v>
      </c>
      <c r="AZ135" s="269">
        <v>171</v>
      </c>
      <c r="BA135" s="269">
        <v>175</v>
      </c>
      <c r="BB135" s="269">
        <v>178</v>
      </c>
      <c r="BC135" s="269">
        <v>182</v>
      </c>
      <c r="BD135" s="269">
        <v>185</v>
      </c>
      <c r="BE135" s="269">
        <v>188</v>
      </c>
      <c r="BF135" s="269">
        <v>191</v>
      </c>
      <c r="BG135" s="269">
        <v>195</v>
      </c>
      <c r="BH135" s="269">
        <v>198</v>
      </c>
      <c r="BI135" s="269">
        <v>202</v>
      </c>
      <c r="BJ135" s="269">
        <v>205</v>
      </c>
      <c r="BK135" s="269">
        <v>207</v>
      </c>
      <c r="BL135" s="269">
        <v>208</v>
      </c>
      <c r="BM135" s="269">
        <v>212</v>
      </c>
      <c r="BN135" s="269">
        <v>215</v>
      </c>
      <c r="BO135" s="269">
        <v>218</v>
      </c>
      <c r="BP135" s="269">
        <v>221</v>
      </c>
      <c r="BQ135" s="269">
        <v>225</v>
      </c>
      <c r="BR135" s="269">
        <v>228</v>
      </c>
      <c r="BS135" s="269">
        <v>232</v>
      </c>
      <c r="BT135" s="269">
        <v>268</v>
      </c>
      <c r="BU135" s="269">
        <v>312</v>
      </c>
      <c r="BV135" s="269">
        <v>370</v>
      </c>
      <c r="BW135" s="269">
        <v>428</v>
      </c>
      <c r="BX135" s="269">
        <v>458</v>
      </c>
      <c r="BY135" s="269">
        <v>487</v>
      </c>
      <c r="BZ135" s="269">
        <v>545</v>
      </c>
      <c r="CA135" s="269">
        <v>592</v>
      </c>
      <c r="CB135" s="269">
        <v>732</v>
      </c>
      <c r="CC135" s="269">
        <v>870</v>
      </c>
      <c r="CD135" s="269">
        <v>1006</v>
      </c>
      <c r="CE135" s="269">
        <v>1141</v>
      </c>
      <c r="CF135" s="269">
        <v>1275</v>
      </c>
      <c r="CG135" s="269">
        <v>1408</v>
      </c>
      <c r="CH135" s="269">
        <v>1538</v>
      </c>
      <c r="CI135" s="269">
        <v>1668</v>
      </c>
      <c r="CJ135" s="269">
        <v>1796</v>
      </c>
      <c r="CK135" s="269">
        <v>1922</v>
      </c>
      <c r="CL135" s="269">
        <v>2047</v>
      </c>
      <c r="CM135" s="269">
        <v>2170</v>
      </c>
      <c r="CN135" s="269">
        <v>2291</v>
      </c>
      <c r="CO135" s="269">
        <v>2413</v>
      </c>
      <c r="CP135" s="269">
        <v>2531</v>
      </c>
      <c r="CQ135" s="269">
        <v>2650</v>
      </c>
      <c r="CR135" s="269">
        <v>2791</v>
      </c>
      <c r="CS135" s="269">
        <v>2933</v>
      </c>
      <c r="CT135" s="269">
        <v>3075</v>
      </c>
      <c r="CU135" s="269">
        <v>3216</v>
      </c>
      <c r="CV135" s="269">
        <v>3347</v>
      </c>
      <c r="CW135" s="269">
        <v>3478</v>
      </c>
      <c r="CX135" s="269">
        <v>3610</v>
      </c>
      <c r="CY135" s="269">
        <v>3741</v>
      </c>
      <c r="CZ135" s="269">
        <v>3872</v>
      </c>
      <c r="DA135" s="269">
        <v>4003</v>
      </c>
      <c r="DB135" s="269">
        <v>4134</v>
      </c>
      <c r="DC135" s="269">
        <v>4265</v>
      </c>
      <c r="DD135" s="265">
        <v>4397</v>
      </c>
      <c r="DE135" s="265">
        <v>4528</v>
      </c>
      <c r="DF135" s="265">
        <v>4659</v>
      </c>
      <c r="DG135" s="265">
        <v>4790</v>
      </c>
      <c r="DH135" s="265">
        <v>4921</v>
      </c>
      <c r="DI135" s="265">
        <v>5053</v>
      </c>
      <c r="DJ135" s="265">
        <v>5184</v>
      </c>
      <c r="DK135" s="265">
        <v>5315</v>
      </c>
    </row>
    <row r="136" spans="1:115">
      <c r="A136" s="268">
        <v>133</v>
      </c>
      <c r="B136" s="268">
        <v>3</v>
      </c>
      <c r="C136" s="268">
        <v>6</v>
      </c>
      <c r="D136" s="268">
        <v>10</v>
      </c>
      <c r="E136" s="268">
        <v>13</v>
      </c>
      <c r="F136" s="269">
        <v>17</v>
      </c>
      <c r="G136" s="269">
        <v>20</v>
      </c>
      <c r="H136" s="269">
        <v>24</v>
      </c>
      <c r="I136" s="269">
        <v>27</v>
      </c>
      <c r="J136" s="269">
        <v>30</v>
      </c>
      <c r="K136" s="269">
        <v>34</v>
      </c>
      <c r="L136" s="269">
        <v>37</v>
      </c>
      <c r="M136" s="269">
        <v>41</v>
      </c>
      <c r="N136" s="269">
        <v>44</v>
      </c>
      <c r="O136" s="269">
        <v>47</v>
      </c>
      <c r="P136" s="269">
        <v>51</v>
      </c>
      <c r="Q136" s="269">
        <v>54</v>
      </c>
      <c r="R136" s="269">
        <v>57</v>
      </c>
      <c r="S136" s="269">
        <v>61</v>
      </c>
      <c r="T136" s="269">
        <v>64</v>
      </c>
      <c r="U136" s="269">
        <v>68</v>
      </c>
      <c r="V136" s="269">
        <v>71</v>
      </c>
      <c r="W136" s="269">
        <v>74</v>
      </c>
      <c r="X136" s="269">
        <v>77</v>
      </c>
      <c r="Y136" s="269">
        <v>81</v>
      </c>
      <c r="Z136" s="269">
        <v>84</v>
      </c>
      <c r="AA136" s="269">
        <v>87</v>
      </c>
      <c r="AB136" s="269">
        <v>91</v>
      </c>
      <c r="AC136" s="269">
        <v>94</v>
      </c>
      <c r="AD136" s="269">
        <v>98</v>
      </c>
      <c r="AE136" s="269">
        <v>101</v>
      </c>
      <c r="AF136" s="269">
        <v>104</v>
      </c>
      <c r="AG136" s="269">
        <v>108</v>
      </c>
      <c r="AH136" s="269">
        <v>111</v>
      </c>
      <c r="AI136" s="269">
        <v>115</v>
      </c>
      <c r="AJ136" s="269">
        <v>118</v>
      </c>
      <c r="AK136" s="269">
        <v>121</v>
      </c>
      <c r="AL136" s="269">
        <v>125</v>
      </c>
      <c r="AM136" s="269">
        <v>128</v>
      </c>
      <c r="AN136" s="269">
        <v>131</v>
      </c>
      <c r="AO136" s="269">
        <v>135</v>
      </c>
      <c r="AP136" s="269">
        <v>139</v>
      </c>
      <c r="AQ136" s="269">
        <v>142</v>
      </c>
      <c r="AR136" s="269">
        <v>145</v>
      </c>
      <c r="AS136" s="269">
        <v>148</v>
      </c>
      <c r="AT136" s="269">
        <v>152</v>
      </c>
      <c r="AU136" s="269">
        <v>155</v>
      </c>
      <c r="AV136" s="269">
        <v>159</v>
      </c>
      <c r="AW136" s="269">
        <v>162</v>
      </c>
      <c r="AX136" s="269">
        <v>165</v>
      </c>
      <c r="AY136" s="269">
        <v>169</v>
      </c>
      <c r="AZ136" s="269">
        <v>172</v>
      </c>
      <c r="BA136" s="269">
        <v>175</v>
      </c>
      <c r="BB136" s="269">
        <v>178</v>
      </c>
      <c r="BC136" s="269">
        <v>182</v>
      </c>
      <c r="BD136" s="269">
        <v>185</v>
      </c>
      <c r="BE136" s="269">
        <v>189</v>
      </c>
      <c r="BF136" s="269">
        <v>192</v>
      </c>
      <c r="BG136" s="269">
        <v>196</v>
      </c>
      <c r="BH136" s="269">
        <v>199</v>
      </c>
      <c r="BI136" s="269">
        <v>202</v>
      </c>
      <c r="BJ136" s="269">
        <v>206</v>
      </c>
      <c r="BK136" s="269">
        <v>207</v>
      </c>
      <c r="BL136" s="269">
        <v>209</v>
      </c>
      <c r="BM136" s="269">
        <v>213</v>
      </c>
      <c r="BN136" s="269">
        <v>216</v>
      </c>
      <c r="BO136" s="269">
        <v>219</v>
      </c>
      <c r="BP136" s="269">
        <v>222</v>
      </c>
      <c r="BQ136" s="269">
        <v>226</v>
      </c>
      <c r="BR136" s="269">
        <v>229</v>
      </c>
      <c r="BS136" s="269">
        <v>233</v>
      </c>
      <c r="BT136" s="269">
        <v>269</v>
      </c>
      <c r="BU136" s="269">
        <v>313</v>
      </c>
      <c r="BV136" s="269">
        <v>372</v>
      </c>
      <c r="BW136" s="269">
        <v>430</v>
      </c>
      <c r="BX136" s="269">
        <v>460</v>
      </c>
      <c r="BY136" s="269">
        <v>489</v>
      </c>
      <c r="BZ136" s="269">
        <v>547</v>
      </c>
      <c r="CA136" s="269">
        <v>594</v>
      </c>
      <c r="CB136" s="269">
        <v>734</v>
      </c>
      <c r="CC136" s="269">
        <v>873</v>
      </c>
      <c r="CD136" s="269">
        <v>1009</v>
      </c>
      <c r="CE136" s="269">
        <v>1145</v>
      </c>
      <c r="CF136" s="269">
        <v>1279</v>
      </c>
      <c r="CG136" s="269">
        <v>1413</v>
      </c>
      <c r="CH136" s="269">
        <v>1543</v>
      </c>
      <c r="CI136" s="269">
        <v>1673</v>
      </c>
      <c r="CJ136" s="269">
        <v>1801</v>
      </c>
      <c r="CK136" s="269">
        <v>1928</v>
      </c>
      <c r="CL136" s="269">
        <v>2053</v>
      </c>
      <c r="CM136" s="269">
        <v>2177</v>
      </c>
      <c r="CN136" s="269">
        <v>2298</v>
      </c>
      <c r="CO136" s="269">
        <v>2420</v>
      </c>
      <c r="CP136" s="269">
        <v>2539</v>
      </c>
      <c r="CQ136" s="269">
        <v>2658</v>
      </c>
      <c r="CR136" s="269">
        <v>2800</v>
      </c>
      <c r="CS136" s="269">
        <v>2942</v>
      </c>
      <c r="CT136" s="269">
        <v>3085</v>
      </c>
      <c r="CU136" s="269">
        <v>3226</v>
      </c>
      <c r="CV136" s="269">
        <v>3358</v>
      </c>
      <c r="CW136" s="269">
        <v>3489</v>
      </c>
      <c r="CX136" s="269">
        <v>3621</v>
      </c>
      <c r="CY136" s="269">
        <v>3753</v>
      </c>
      <c r="CZ136" s="269">
        <v>3884</v>
      </c>
      <c r="DA136" s="269">
        <v>4016</v>
      </c>
      <c r="DB136" s="269">
        <v>4147</v>
      </c>
      <c r="DC136" s="269">
        <v>4279</v>
      </c>
      <c r="DD136" s="265">
        <v>4411</v>
      </c>
      <c r="DE136" s="265">
        <v>4542</v>
      </c>
      <c r="DF136" s="265">
        <v>4674</v>
      </c>
      <c r="DG136" s="265">
        <v>4805</v>
      </c>
      <c r="DH136" s="265">
        <v>4937</v>
      </c>
      <c r="DI136" s="265">
        <v>5069</v>
      </c>
      <c r="DJ136" s="265">
        <v>5200</v>
      </c>
      <c r="DK136" s="265">
        <v>5332</v>
      </c>
    </row>
    <row r="137" spans="1:115">
      <c r="A137" s="268">
        <v>134</v>
      </c>
      <c r="B137" s="268">
        <v>3</v>
      </c>
      <c r="C137" s="268">
        <v>6</v>
      </c>
      <c r="D137" s="268">
        <v>10</v>
      </c>
      <c r="E137" s="268">
        <v>13</v>
      </c>
      <c r="F137" s="269">
        <v>17</v>
      </c>
      <c r="G137" s="269">
        <v>20</v>
      </c>
      <c r="H137" s="269">
        <v>24</v>
      </c>
      <c r="I137" s="269">
        <v>27</v>
      </c>
      <c r="J137" s="269">
        <v>30</v>
      </c>
      <c r="K137" s="269">
        <v>34</v>
      </c>
      <c r="L137" s="269">
        <v>37</v>
      </c>
      <c r="M137" s="269">
        <v>41</v>
      </c>
      <c r="N137" s="269">
        <v>44</v>
      </c>
      <c r="O137" s="269">
        <v>47</v>
      </c>
      <c r="P137" s="269">
        <v>51</v>
      </c>
      <c r="Q137" s="269">
        <v>54</v>
      </c>
      <c r="R137" s="269">
        <v>57</v>
      </c>
      <c r="S137" s="269">
        <v>61</v>
      </c>
      <c r="T137" s="269">
        <v>64</v>
      </c>
      <c r="U137" s="269">
        <v>68</v>
      </c>
      <c r="V137" s="269">
        <v>71</v>
      </c>
      <c r="W137" s="269">
        <v>74</v>
      </c>
      <c r="X137" s="269">
        <v>78</v>
      </c>
      <c r="Y137" s="269">
        <v>81</v>
      </c>
      <c r="Z137" s="269">
        <v>85</v>
      </c>
      <c r="AA137" s="269">
        <v>88</v>
      </c>
      <c r="AB137" s="269">
        <v>91</v>
      </c>
      <c r="AC137" s="269">
        <v>95</v>
      </c>
      <c r="AD137" s="269">
        <v>98</v>
      </c>
      <c r="AE137" s="269">
        <v>102</v>
      </c>
      <c r="AF137" s="269">
        <v>105</v>
      </c>
      <c r="AG137" s="269">
        <v>108</v>
      </c>
      <c r="AH137" s="269">
        <v>112</v>
      </c>
      <c r="AI137" s="269">
        <v>115</v>
      </c>
      <c r="AJ137" s="269">
        <v>118</v>
      </c>
      <c r="AK137" s="269">
        <v>122</v>
      </c>
      <c r="AL137" s="269">
        <v>125</v>
      </c>
      <c r="AM137" s="269">
        <v>129</v>
      </c>
      <c r="AN137" s="269">
        <v>132</v>
      </c>
      <c r="AO137" s="269">
        <v>135</v>
      </c>
      <c r="AP137" s="269">
        <v>139</v>
      </c>
      <c r="AQ137" s="269">
        <v>142</v>
      </c>
      <c r="AR137" s="269">
        <v>146</v>
      </c>
      <c r="AS137" s="269">
        <v>149</v>
      </c>
      <c r="AT137" s="269">
        <v>153</v>
      </c>
      <c r="AU137" s="269">
        <v>156</v>
      </c>
      <c r="AV137" s="269">
        <v>159</v>
      </c>
      <c r="AW137" s="269">
        <v>162</v>
      </c>
      <c r="AX137" s="269">
        <v>165</v>
      </c>
      <c r="AY137" s="269">
        <v>169</v>
      </c>
      <c r="AZ137" s="269">
        <v>172</v>
      </c>
      <c r="BA137" s="269">
        <v>176</v>
      </c>
      <c r="BB137" s="269">
        <v>179</v>
      </c>
      <c r="BC137" s="269">
        <v>183</v>
      </c>
      <c r="BD137" s="269">
        <v>186</v>
      </c>
      <c r="BE137" s="269">
        <v>189</v>
      </c>
      <c r="BF137" s="269">
        <v>192</v>
      </c>
      <c r="BG137" s="269">
        <v>196</v>
      </c>
      <c r="BH137" s="269">
        <v>199</v>
      </c>
      <c r="BI137" s="269">
        <v>203</v>
      </c>
      <c r="BJ137" s="269">
        <v>206</v>
      </c>
      <c r="BK137" s="269">
        <v>208</v>
      </c>
      <c r="BL137" s="269">
        <v>209</v>
      </c>
      <c r="BM137" s="269">
        <v>213</v>
      </c>
      <c r="BN137" s="269">
        <v>216</v>
      </c>
      <c r="BO137" s="269">
        <v>220</v>
      </c>
      <c r="BP137" s="269">
        <v>223</v>
      </c>
      <c r="BQ137" s="269">
        <v>226</v>
      </c>
      <c r="BR137" s="269">
        <v>230</v>
      </c>
      <c r="BS137" s="269">
        <v>233</v>
      </c>
      <c r="BT137" s="269">
        <v>270</v>
      </c>
      <c r="BU137" s="269">
        <v>314</v>
      </c>
      <c r="BV137" s="269">
        <v>373</v>
      </c>
      <c r="BW137" s="269">
        <v>431</v>
      </c>
      <c r="BX137" s="269">
        <v>461</v>
      </c>
      <c r="BY137" s="269">
        <v>490</v>
      </c>
      <c r="BZ137" s="269">
        <v>549</v>
      </c>
      <c r="CA137" s="269">
        <v>596</v>
      </c>
      <c r="CB137" s="269">
        <v>736</v>
      </c>
      <c r="CC137" s="269">
        <v>876</v>
      </c>
      <c r="CD137" s="269">
        <v>1012</v>
      </c>
      <c r="CE137" s="269">
        <v>1148</v>
      </c>
      <c r="CF137" s="269">
        <v>1283</v>
      </c>
      <c r="CG137" s="269">
        <v>1417</v>
      </c>
      <c r="CH137" s="269">
        <v>1548</v>
      </c>
      <c r="CI137" s="269">
        <v>1678</v>
      </c>
      <c r="CJ137" s="269">
        <v>1807</v>
      </c>
      <c r="CK137" s="269">
        <v>1934</v>
      </c>
      <c r="CL137" s="269">
        <v>2060</v>
      </c>
      <c r="CM137" s="269">
        <v>2184</v>
      </c>
      <c r="CN137" s="269">
        <v>2306</v>
      </c>
      <c r="CO137" s="269">
        <v>2428</v>
      </c>
      <c r="CP137" s="269">
        <v>2547</v>
      </c>
      <c r="CQ137" s="269">
        <v>2667</v>
      </c>
      <c r="CR137" s="269">
        <v>2809</v>
      </c>
      <c r="CS137" s="269">
        <v>2952</v>
      </c>
      <c r="CT137" s="269">
        <v>3094</v>
      </c>
      <c r="CU137" s="269">
        <v>3236</v>
      </c>
      <c r="CV137" s="269">
        <v>3368</v>
      </c>
      <c r="CW137" s="269">
        <v>3500</v>
      </c>
      <c r="CX137" s="269">
        <v>3633</v>
      </c>
      <c r="CY137" s="269">
        <v>3765</v>
      </c>
      <c r="CZ137" s="269">
        <v>3896</v>
      </c>
      <c r="DA137" s="269">
        <v>4028</v>
      </c>
      <c r="DB137" s="269">
        <v>4160</v>
      </c>
      <c r="DC137" s="269">
        <v>4292</v>
      </c>
      <c r="DD137" s="265">
        <v>4425</v>
      </c>
      <c r="DE137" s="265">
        <v>4557</v>
      </c>
      <c r="DF137" s="265">
        <v>4689</v>
      </c>
      <c r="DG137" s="265">
        <v>4820</v>
      </c>
      <c r="DH137" s="265">
        <v>4952</v>
      </c>
      <c r="DI137" s="265">
        <v>5085</v>
      </c>
      <c r="DJ137" s="265">
        <v>5217</v>
      </c>
      <c r="DK137" s="265">
        <v>5349</v>
      </c>
    </row>
    <row r="138" spans="1:115">
      <c r="A138" s="268">
        <v>135</v>
      </c>
      <c r="B138" s="268">
        <v>4</v>
      </c>
      <c r="C138" s="268">
        <v>7</v>
      </c>
      <c r="D138" s="268">
        <v>11</v>
      </c>
      <c r="E138" s="268">
        <v>14</v>
      </c>
      <c r="F138" s="269">
        <v>17</v>
      </c>
      <c r="G138" s="269">
        <v>20</v>
      </c>
      <c r="H138" s="269">
        <v>24</v>
      </c>
      <c r="I138" s="269">
        <v>27</v>
      </c>
      <c r="J138" s="269">
        <v>31</v>
      </c>
      <c r="K138" s="269">
        <v>34</v>
      </c>
      <c r="L138" s="269">
        <v>38</v>
      </c>
      <c r="M138" s="269">
        <v>41</v>
      </c>
      <c r="N138" s="269">
        <v>44</v>
      </c>
      <c r="O138" s="269">
        <v>48</v>
      </c>
      <c r="P138" s="269">
        <v>51</v>
      </c>
      <c r="Q138" s="269">
        <v>55</v>
      </c>
      <c r="R138" s="269">
        <v>58</v>
      </c>
      <c r="S138" s="269">
        <v>61</v>
      </c>
      <c r="T138" s="269">
        <v>64</v>
      </c>
      <c r="U138" s="269">
        <v>68</v>
      </c>
      <c r="V138" s="269">
        <v>72</v>
      </c>
      <c r="W138" s="269">
        <v>75</v>
      </c>
      <c r="X138" s="269">
        <v>78</v>
      </c>
      <c r="Y138" s="269">
        <v>82</v>
      </c>
      <c r="Z138" s="269">
        <v>85</v>
      </c>
      <c r="AA138" s="269">
        <v>88</v>
      </c>
      <c r="AB138" s="269">
        <v>92</v>
      </c>
      <c r="AC138" s="269">
        <v>95</v>
      </c>
      <c r="AD138" s="269">
        <v>99</v>
      </c>
      <c r="AE138" s="269">
        <v>102</v>
      </c>
      <c r="AF138" s="269">
        <v>105</v>
      </c>
      <c r="AG138" s="269">
        <v>109</v>
      </c>
      <c r="AH138" s="269">
        <v>112</v>
      </c>
      <c r="AI138" s="269">
        <v>116</v>
      </c>
      <c r="AJ138" s="269">
        <v>119</v>
      </c>
      <c r="AK138" s="269">
        <v>122</v>
      </c>
      <c r="AL138" s="269">
        <v>126</v>
      </c>
      <c r="AM138" s="269">
        <v>129</v>
      </c>
      <c r="AN138" s="269">
        <v>132</v>
      </c>
      <c r="AO138" s="269">
        <v>136</v>
      </c>
      <c r="AP138" s="269">
        <v>140</v>
      </c>
      <c r="AQ138" s="269">
        <v>143</v>
      </c>
      <c r="AR138" s="269">
        <v>146</v>
      </c>
      <c r="AS138" s="269">
        <v>149</v>
      </c>
      <c r="AT138" s="269">
        <v>153</v>
      </c>
      <c r="AU138" s="269">
        <v>156</v>
      </c>
      <c r="AV138" s="269">
        <v>160</v>
      </c>
      <c r="AW138" s="269">
        <v>163</v>
      </c>
      <c r="AX138" s="269">
        <v>166</v>
      </c>
      <c r="AY138" s="269">
        <v>170</v>
      </c>
      <c r="AZ138" s="269">
        <v>173</v>
      </c>
      <c r="BA138" s="269">
        <v>177</v>
      </c>
      <c r="BB138" s="269">
        <v>180</v>
      </c>
      <c r="BC138" s="269">
        <v>184</v>
      </c>
      <c r="BD138" s="269">
        <v>187</v>
      </c>
      <c r="BE138" s="269">
        <v>190</v>
      </c>
      <c r="BF138" s="269">
        <v>193</v>
      </c>
      <c r="BG138" s="269">
        <v>197</v>
      </c>
      <c r="BH138" s="269">
        <v>200</v>
      </c>
      <c r="BI138" s="269">
        <v>204</v>
      </c>
      <c r="BJ138" s="269">
        <v>207</v>
      </c>
      <c r="BK138" s="269">
        <v>209</v>
      </c>
      <c r="BL138" s="269">
        <v>210</v>
      </c>
      <c r="BM138" s="269">
        <v>214</v>
      </c>
      <c r="BN138" s="269">
        <v>217</v>
      </c>
      <c r="BO138" s="269">
        <v>221</v>
      </c>
      <c r="BP138" s="269">
        <v>224</v>
      </c>
      <c r="BQ138" s="269">
        <v>227</v>
      </c>
      <c r="BR138" s="269">
        <v>231</v>
      </c>
      <c r="BS138" s="269">
        <v>234</v>
      </c>
      <c r="BT138" s="269">
        <v>271</v>
      </c>
      <c r="BU138" s="269">
        <v>315</v>
      </c>
      <c r="BV138" s="269">
        <v>374</v>
      </c>
      <c r="BW138" s="269">
        <v>433</v>
      </c>
      <c r="BX138" s="269">
        <v>463</v>
      </c>
      <c r="BY138" s="269">
        <v>492</v>
      </c>
      <c r="BZ138" s="269">
        <v>551</v>
      </c>
      <c r="CA138" s="269">
        <v>598</v>
      </c>
      <c r="CB138" s="269">
        <v>739</v>
      </c>
      <c r="CC138" s="269">
        <v>879</v>
      </c>
      <c r="CD138" s="269">
        <v>1016</v>
      </c>
      <c r="CE138" s="269">
        <v>1152</v>
      </c>
      <c r="CF138" s="269">
        <v>1287</v>
      </c>
      <c r="CG138" s="269">
        <v>1422</v>
      </c>
      <c r="CH138" s="269">
        <v>1553</v>
      </c>
      <c r="CI138" s="269">
        <v>1684</v>
      </c>
      <c r="CJ138" s="269">
        <v>1813</v>
      </c>
      <c r="CK138" s="269">
        <v>1941</v>
      </c>
      <c r="CL138" s="269">
        <v>2066</v>
      </c>
      <c r="CM138" s="269">
        <v>2191</v>
      </c>
      <c r="CN138" s="269">
        <v>2313</v>
      </c>
      <c r="CO138" s="269">
        <v>2436</v>
      </c>
      <c r="CP138" s="269">
        <v>2556</v>
      </c>
      <c r="CQ138" s="269">
        <v>2675</v>
      </c>
      <c r="CR138" s="269">
        <v>2818</v>
      </c>
      <c r="CS138" s="269">
        <v>2961</v>
      </c>
      <c r="CT138" s="269">
        <v>3104</v>
      </c>
      <c r="CU138" s="269">
        <v>3247</v>
      </c>
      <c r="CV138" s="269">
        <v>3379</v>
      </c>
      <c r="CW138" s="269">
        <v>3511</v>
      </c>
      <c r="CX138" s="269">
        <v>3644</v>
      </c>
      <c r="CY138" s="269">
        <v>3777</v>
      </c>
      <c r="CZ138" s="269">
        <v>3909</v>
      </c>
      <c r="DA138" s="269">
        <v>4041</v>
      </c>
      <c r="DB138" s="269">
        <v>4174</v>
      </c>
      <c r="DC138" s="269">
        <v>4306</v>
      </c>
      <c r="DD138" s="265">
        <v>4439</v>
      </c>
      <c r="DE138" s="265">
        <v>4571</v>
      </c>
      <c r="DF138" s="265">
        <v>4704</v>
      </c>
      <c r="DG138" s="265">
        <v>4836</v>
      </c>
      <c r="DH138" s="265">
        <v>4968</v>
      </c>
      <c r="DI138" s="265">
        <v>5101</v>
      </c>
      <c r="DJ138" s="265">
        <v>5233</v>
      </c>
      <c r="DK138" s="265">
        <v>5366</v>
      </c>
    </row>
    <row r="139" spans="1:115">
      <c r="A139" s="268">
        <v>136</v>
      </c>
      <c r="B139" s="268">
        <v>4</v>
      </c>
      <c r="C139" s="268">
        <v>7</v>
      </c>
      <c r="D139" s="268">
        <v>11</v>
      </c>
      <c r="E139" s="268">
        <v>14</v>
      </c>
      <c r="F139" s="269">
        <v>17</v>
      </c>
      <c r="G139" s="269">
        <v>20</v>
      </c>
      <c r="H139" s="269">
        <v>24</v>
      </c>
      <c r="I139" s="269">
        <v>27</v>
      </c>
      <c r="J139" s="269">
        <v>31</v>
      </c>
      <c r="K139" s="269">
        <v>34</v>
      </c>
      <c r="L139" s="269">
        <v>38</v>
      </c>
      <c r="M139" s="269">
        <v>41</v>
      </c>
      <c r="N139" s="269">
        <v>44</v>
      </c>
      <c r="O139" s="269">
        <v>48</v>
      </c>
      <c r="P139" s="269">
        <v>51</v>
      </c>
      <c r="Q139" s="269">
        <v>55</v>
      </c>
      <c r="R139" s="269">
        <v>58</v>
      </c>
      <c r="S139" s="269">
        <v>61</v>
      </c>
      <c r="T139" s="269">
        <v>64</v>
      </c>
      <c r="U139" s="269">
        <v>68</v>
      </c>
      <c r="V139" s="269">
        <v>72</v>
      </c>
      <c r="W139" s="269">
        <v>75</v>
      </c>
      <c r="X139" s="269">
        <v>78</v>
      </c>
      <c r="Y139" s="269">
        <v>82</v>
      </c>
      <c r="Z139" s="269">
        <v>85</v>
      </c>
      <c r="AA139" s="269">
        <v>88</v>
      </c>
      <c r="AB139" s="269">
        <v>92</v>
      </c>
      <c r="AC139" s="269">
        <v>95</v>
      </c>
      <c r="AD139" s="269">
        <v>99</v>
      </c>
      <c r="AE139" s="269">
        <v>102</v>
      </c>
      <c r="AF139" s="269">
        <v>105</v>
      </c>
      <c r="AG139" s="269">
        <v>109</v>
      </c>
      <c r="AH139" s="269">
        <v>112</v>
      </c>
      <c r="AI139" s="269">
        <v>116</v>
      </c>
      <c r="AJ139" s="269">
        <v>119</v>
      </c>
      <c r="AK139" s="269">
        <v>122</v>
      </c>
      <c r="AL139" s="269">
        <v>126</v>
      </c>
      <c r="AM139" s="269">
        <v>129</v>
      </c>
      <c r="AN139" s="269">
        <v>132</v>
      </c>
      <c r="AO139" s="269">
        <v>136</v>
      </c>
      <c r="AP139" s="269">
        <v>140</v>
      </c>
      <c r="AQ139" s="269">
        <v>143</v>
      </c>
      <c r="AR139" s="269">
        <v>146</v>
      </c>
      <c r="AS139" s="269">
        <v>149</v>
      </c>
      <c r="AT139" s="269">
        <v>153</v>
      </c>
      <c r="AU139" s="269">
        <v>156</v>
      </c>
      <c r="AV139" s="269">
        <v>160</v>
      </c>
      <c r="AW139" s="269">
        <v>163</v>
      </c>
      <c r="AX139" s="269">
        <v>167</v>
      </c>
      <c r="AY139" s="269">
        <v>171</v>
      </c>
      <c r="AZ139" s="269">
        <v>174</v>
      </c>
      <c r="BA139" s="269">
        <v>177</v>
      </c>
      <c r="BB139" s="269">
        <v>180</v>
      </c>
      <c r="BC139" s="269">
        <v>184</v>
      </c>
      <c r="BD139" s="269">
        <v>187</v>
      </c>
      <c r="BE139" s="269">
        <v>191</v>
      </c>
      <c r="BF139" s="269">
        <v>194</v>
      </c>
      <c r="BG139" s="269">
        <v>198</v>
      </c>
      <c r="BH139" s="269">
        <v>201</v>
      </c>
      <c r="BI139" s="269">
        <v>204</v>
      </c>
      <c r="BJ139" s="269">
        <v>208</v>
      </c>
      <c r="BK139" s="269">
        <v>209</v>
      </c>
      <c r="BL139" s="269">
        <v>211</v>
      </c>
      <c r="BM139" s="269">
        <v>215</v>
      </c>
      <c r="BN139" s="269">
        <v>218</v>
      </c>
      <c r="BO139" s="269">
        <v>221</v>
      </c>
      <c r="BP139" s="269">
        <v>224</v>
      </c>
      <c r="BQ139" s="269">
        <v>228</v>
      </c>
      <c r="BR139" s="269">
        <v>231</v>
      </c>
      <c r="BS139" s="269">
        <v>235</v>
      </c>
      <c r="BT139" s="269">
        <v>272</v>
      </c>
      <c r="BU139" s="269">
        <v>315</v>
      </c>
      <c r="BV139" s="269">
        <v>375</v>
      </c>
      <c r="BW139" s="269">
        <v>434</v>
      </c>
      <c r="BX139" s="269">
        <v>464</v>
      </c>
      <c r="BY139" s="269">
        <v>494</v>
      </c>
      <c r="BZ139" s="269">
        <v>552</v>
      </c>
      <c r="CA139" s="269">
        <v>600</v>
      </c>
      <c r="CB139" s="269">
        <v>741</v>
      </c>
      <c r="CC139" s="269">
        <v>881</v>
      </c>
      <c r="CD139" s="269">
        <v>1019</v>
      </c>
      <c r="CE139" s="269">
        <v>1156</v>
      </c>
      <c r="CF139" s="269">
        <v>1291</v>
      </c>
      <c r="CG139" s="269">
        <v>1426</v>
      </c>
      <c r="CH139" s="269">
        <v>1557</v>
      </c>
      <c r="CI139" s="269">
        <v>1689</v>
      </c>
      <c r="CJ139" s="269">
        <v>1818</v>
      </c>
      <c r="CK139" s="269">
        <v>1947</v>
      </c>
      <c r="CL139" s="269">
        <v>2072</v>
      </c>
      <c r="CM139" s="269">
        <v>2197</v>
      </c>
      <c r="CN139" s="269">
        <v>2320</v>
      </c>
      <c r="CO139" s="269">
        <v>2443</v>
      </c>
      <c r="CP139" s="269">
        <v>2564</v>
      </c>
      <c r="CQ139" s="269">
        <v>2683</v>
      </c>
      <c r="CR139" s="269">
        <v>2827</v>
      </c>
      <c r="CS139" s="269">
        <v>2970</v>
      </c>
      <c r="CT139" s="269">
        <v>3114</v>
      </c>
      <c r="CU139" s="269">
        <v>3257</v>
      </c>
      <c r="CV139" s="269">
        <v>3390</v>
      </c>
      <c r="CW139" s="269">
        <v>3522</v>
      </c>
      <c r="CX139" s="269">
        <v>3655</v>
      </c>
      <c r="CY139" s="269">
        <v>3788</v>
      </c>
      <c r="CZ139" s="269">
        <v>3921</v>
      </c>
      <c r="DA139" s="269">
        <v>4054</v>
      </c>
      <c r="DB139" s="269">
        <v>4187</v>
      </c>
      <c r="DC139" s="269">
        <v>4319</v>
      </c>
      <c r="DD139" s="265">
        <v>4452</v>
      </c>
      <c r="DE139" s="265">
        <v>4585</v>
      </c>
      <c r="DF139" s="265">
        <v>4718</v>
      </c>
      <c r="DG139" s="265">
        <v>4851</v>
      </c>
      <c r="DH139" s="265">
        <v>4984</v>
      </c>
      <c r="DI139" s="265">
        <v>5117</v>
      </c>
      <c r="DJ139" s="265">
        <v>5249</v>
      </c>
      <c r="DK139" s="265">
        <v>5382</v>
      </c>
    </row>
    <row r="140" spans="1:115">
      <c r="A140" s="268">
        <v>137</v>
      </c>
      <c r="B140" s="268">
        <v>4</v>
      </c>
      <c r="C140" s="268">
        <v>7</v>
      </c>
      <c r="D140" s="268">
        <v>11</v>
      </c>
      <c r="E140" s="268">
        <v>14</v>
      </c>
      <c r="F140" s="269">
        <v>17</v>
      </c>
      <c r="G140" s="269">
        <v>20</v>
      </c>
      <c r="H140" s="269">
        <v>24</v>
      </c>
      <c r="I140" s="269">
        <v>27</v>
      </c>
      <c r="J140" s="269">
        <v>31</v>
      </c>
      <c r="K140" s="269">
        <v>34</v>
      </c>
      <c r="L140" s="269">
        <v>38</v>
      </c>
      <c r="M140" s="269">
        <v>41</v>
      </c>
      <c r="N140" s="269">
        <v>44</v>
      </c>
      <c r="O140" s="269">
        <v>48</v>
      </c>
      <c r="P140" s="269">
        <v>51</v>
      </c>
      <c r="Q140" s="269">
        <v>55</v>
      </c>
      <c r="R140" s="269">
        <v>58</v>
      </c>
      <c r="S140" s="269">
        <v>61</v>
      </c>
      <c r="T140" s="269">
        <v>64</v>
      </c>
      <c r="U140" s="269">
        <v>68</v>
      </c>
      <c r="V140" s="269">
        <v>72</v>
      </c>
      <c r="W140" s="269">
        <v>75</v>
      </c>
      <c r="X140" s="269">
        <v>79</v>
      </c>
      <c r="Y140" s="269">
        <v>82</v>
      </c>
      <c r="Z140" s="269">
        <v>86</v>
      </c>
      <c r="AA140" s="269">
        <v>89</v>
      </c>
      <c r="AB140" s="269">
        <v>92</v>
      </c>
      <c r="AC140" s="269">
        <v>96</v>
      </c>
      <c r="AD140" s="269">
        <v>99</v>
      </c>
      <c r="AE140" s="269">
        <v>103</v>
      </c>
      <c r="AF140" s="269">
        <v>106</v>
      </c>
      <c r="AG140" s="269">
        <v>109</v>
      </c>
      <c r="AH140" s="269">
        <v>113</v>
      </c>
      <c r="AI140" s="269">
        <v>116</v>
      </c>
      <c r="AJ140" s="269">
        <v>119</v>
      </c>
      <c r="AK140" s="269">
        <v>123</v>
      </c>
      <c r="AL140" s="269">
        <v>126</v>
      </c>
      <c r="AM140" s="269">
        <v>130</v>
      </c>
      <c r="AN140" s="269">
        <v>133</v>
      </c>
      <c r="AO140" s="269">
        <v>136</v>
      </c>
      <c r="AP140" s="269">
        <v>140</v>
      </c>
      <c r="AQ140" s="269">
        <v>143</v>
      </c>
      <c r="AR140" s="269">
        <v>147</v>
      </c>
      <c r="AS140" s="269">
        <v>150</v>
      </c>
      <c r="AT140" s="269">
        <v>154</v>
      </c>
      <c r="AU140" s="269">
        <v>157</v>
      </c>
      <c r="AV140" s="269">
        <v>161</v>
      </c>
      <c r="AW140" s="269">
        <v>164</v>
      </c>
      <c r="AX140" s="269">
        <v>167</v>
      </c>
      <c r="AY140" s="269">
        <v>171</v>
      </c>
      <c r="AZ140" s="269">
        <v>174</v>
      </c>
      <c r="BA140" s="269">
        <v>178</v>
      </c>
      <c r="BB140" s="269">
        <v>181</v>
      </c>
      <c r="BC140" s="269">
        <v>185</v>
      </c>
      <c r="BD140" s="269">
        <v>188</v>
      </c>
      <c r="BE140" s="269">
        <v>191</v>
      </c>
      <c r="BF140" s="269">
        <v>194</v>
      </c>
      <c r="BG140" s="269">
        <v>198</v>
      </c>
      <c r="BH140" s="269">
        <v>201</v>
      </c>
      <c r="BI140" s="269">
        <v>205</v>
      </c>
      <c r="BJ140" s="269">
        <v>208</v>
      </c>
      <c r="BK140" s="269">
        <v>210</v>
      </c>
      <c r="BL140" s="269">
        <v>211</v>
      </c>
      <c r="BM140" s="269">
        <v>215</v>
      </c>
      <c r="BN140" s="269">
        <v>218</v>
      </c>
      <c r="BO140" s="269">
        <v>222</v>
      </c>
      <c r="BP140" s="269">
        <v>225</v>
      </c>
      <c r="BQ140" s="269">
        <v>228</v>
      </c>
      <c r="BR140" s="269">
        <v>232</v>
      </c>
      <c r="BS140" s="269">
        <v>235</v>
      </c>
      <c r="BT140" s="269">
        <v>273</v>
      </c>
      <c r="BU140" s="269">
        <v>316</v>
      </c>
      <c r="BV140" s="269">
        <v>376</v>
      </c>
      <c r="BW140" s="269">
        <v>435</v>
      </c>
      <c r="BX140" s="269">
        <v>465</v>
      </c>
      <c r="BY140" s="269">
        <v>495</v>
      </c>
      <c r="BZ140" s="269">
        <v>554</v>
      </c>
      <c r="CA140" s="269">
        <v>602</v>
      </c>
      <c r="CB140" s="269">
        <v>743</v>
      </c>
      <c r="CC140" s="269">
        <v>884</v>
      </c>
      <c r="CD140" s="269">
        <v>1022</v>
      </c>
      <c r="CE140" s="269">
        <v>1159</v>
      </c>
      <c r="CF140" s="269">
        <v>1295</v>
      </c>
      <c r="CG140" s="269">
        <v>1430</v>
      </c>
      <c r="CH140" s="269">
        <v>1562</v>
      </c>
      <c r="CI140" s="269">
        <v>1694</v>
      </c>
      <c r="CJ140" s="269">
        <v>1824</v>
      </c>
      <c r="CK140" s="269">
        <v>1953</v>
      </c>
      <c r="CL140" s="269">
        <v>2079</v>
      </c>
      <c r="CM140" s="269">
        <v>2204</v>
      </c>
      <c r="CN140" s="269">
        <v>2328</v>
      </c>
      <c r="CO140" s="269">
        <v>2451</v>
      </c>
      <c r="CP140" s="269">
        <v>2572</v>
      </c>
      <c r="CQ140" s="269">
        <v>2692</v>
      </c>
      <c r="CR140" s="269">
        <v>2836</v>
      </c>
      <c r="CS140" s="269">
        <v>2980</v>
      </c>
      <c r="CT140" s="269">
        <v>3123</v>
      </c>
      <c r="CU140" s="269">
        <v>3267</v>
      </c>
      <c r="CV140" s="269">
        <v>3400</v>
      </c>
      <c r="CW140" s="269">
        <v>3533</v>
      </c>
      <c r="CX140" s="269">
        <v>3667</v>
      </c>
      <c r="CY140" s="269">
        <v>3800</v>
      </c>
      <c r="CZ140" s="269">
        <v>3933</v>
      </c>
      <c r="DA140" s="269">
        <v>4066</v>
      </c>
      <c r="DB140" s="269">
        <v>4200</v>
      </c>
      <c r="DC140" s="269">
        <v>4333</v>
      </c>
      <c r="DD140" s="265">
        <v>4466</v>
      </c>
      <c r="DE140" s="265">
        <v>4600</v>
      </c>
      <c r="DF140" s="265">
        <v>4733</v>
      </c>
      <c r="DG140" s="265">
        <v>4866</v>
      </c>
      <c r="DH140" s="265">
        <v>4999</v>
      </c>
      <c r="DI140" s="265">
        <v>5133</v>
      </c>
      <c r="DJ140" s="265">
        <v>5266</v>
      </c>
      <c r="DK140" s="265">
        <v>5399</v>
      </c>
    </row>
    <row r="141" spans="1:115">
      <c r="A141" s="268">
        <v>138</v>
      </c>
      <c r="B141" s="268">
        <v>4</v>
      </c>
      <c r="C141" s="268">
        <v>7</v>
      </c>
      <c r="D141" s="268">
        <v>11</v>
      </c>
      <c r="E141" s="268">
        <v>14</v>
      </c>
      <c r="F141" s="269">
        <v>17</v>
      </c>
      <c r="G141" s="269">
        <v>20</v>
      </c>
      <c r="H141" s="269">
        <v>24</v>
      </c>
      <c r="I141" s="269">
        <v>27</v>
      </c>
      <c r="J141" s="269">
        <v>31</v>
      </c>
      <c r="K141" s="269">
        <v>34</v>
      </c>
      <c r="L141" s="269">
        <v>38</v>
      </c>
      <c r="M141" s="269">
        <v>41</v>
      </c>
      <c r="N141" s="269">
        <v>44</v>
      </c>
      <c r="O141" s="269">
        <v>48</v>
      </c>
      <c r="P141" s="269">
        <v>51</v>
      </c>
      <c r="Q141" s="269">
        <v>55</v>
      </c>
      <c r="R141" s="269">
        <v>58</v>
      </c>
      <c r="S141" s="269">
        <v>62</v>
      </c>
      <c r="T141" s="269">
        <v>65</v>
      </c>
      <c r="U141" s="269">
        <v>69</v>
      </c>
      <c r="V141" s="269">
        <v>72</v>
      </c>
      <c r="W141" s="269">
        <v>75</v>
      </c>
      <c r="X141" s="269">
        <v>79</v>
      </c>
      <c r="Y141" s="269">
        <v>82</v>
      </c>
      <c r="Z141" s="269">
        <v>86</v>
      </c>
      <c r="AA141" s="269">
        <v>89</v>
      </c>
      <c r="AB141" s="269">
        <v>92</v>
      </c>
      <c r="AC141" s="269">
        <v>96</v>
      </c>
      <c r="AD141" s="269">
        <v>99</v>
      </c>
      <c r="AE141" s="269">
        <v>103</v>
      </c>
      <c r="AF141" s="269">
        <v>106</v>
      </c>
      <c r="AG141" s="269">
        <v>110</v>
      </c>
      <c r="AH141" s="269">
        <v>113</v>
      </c>
      <c r="AI141" s="269">
        <v>117</v>
      </c>
      <c r="AJ141" s="269">
        <v>120</v>
      </c>
      <c r="AK141" s="269">
        <v>123</v>
      </c>
      <c r="AL141" s="269">
        <v>127</v>
      </c>
      <c r="AM141" s="269">
        <v>130</v>
      </c>
      <c r="AN141" s="269">
        <v>133</v>
      </c>
      <c r="AO141" s="269">
        <v>137</v>
      </c>
      <c r="AP141" s="269">
        <v>141</v>
      </c>
      <c r="AQ141" s="269">
        <v>144</v>
      </c>
      <c r="AR141" s="269">
        <v>147</v>
      </c>
      <c r="AS141" s="269">
        <v>150</v>
      </c>
      <c r="AT141" s="269">
        <v>154</v>
      </c>
      <c r="AU141" s="269">
        <v>157</v>
      </c>
      <c r="AV141" s="269">
        <v>161</v>
      </c>
      <c r="AW141" s="269">
        <v>164</v>
      </c>
      <c r="AX141" s="269">
        <v>168</v>
      </c>
      <c r="AY141" s="269">
        <v>172</v>
      </c>
      <c r="AZ141" s="269">
        <v>175</v>
      </c>
      <c r="BA141" s="269">
        <v>178</v>
      </c>
      <c r="BB141" s="269">
        <v>181</v>
      </c>
      <c r="BC141" s="269">
        <v>185</v>
      </c>
      <c r="BD141" s="269">
        <v>188</v>
      </c>
      <c r="BE141" s="269">
        <v>192</v>
      </c>
      <c r="BF141" s="269">
        <v>195</v>
      </c>
      <c r="BG141" s="269">
        <v>199</v>
      </c>
      <c r="BH141" s="269">
        <v>202</v>
      </c>
      <c r="BI141" s="269">
        <v>205</v>
      </c>
      <c r="BJ141" s="269">
        <v>209</v>
      </c>
      <c r="BK141" s="269">
        <v>210</v>
      </c>
      <c r="BL141" s="269">
        <v>212</v>
      </c>
      <c r="BM141" s="269">
        <v>216</v>
      </c>
      <c r="BN141" s="269">
        <v>219</v>
      </c>
      <c r="BO141" s="269">
        <v>223</v>
      </c>
      <c r="BP141" s="269">
        <v>226</v>
      </c>
      <c r="BQ141" s="269">
        <v>229</v>
      </c>
      <c r="BR141" s="269">
        <v>233</v>
      </c>
      <c r="BS141" s="269">
        <v>236</v>
      </c>
      <c r="BT141" s="269">
        <v>274</v>
      </c>
      <c r="BU141" s="269">
        <v>317</v>
      </c>
      <c r="BV141" s="269">
        <v>378</v>
      </c>
      <c r="BW141" s="269">
        <v>437</v>
      </c>
      <c r="BX141" s="269">
        <v>467</v>
      </c>
      <c r="BY141" s="269">
        <v>497</v>
      </c>
      <c r="BZ141" s="269">
        <v>556</v>
      </c>
      <c r="CA141" s="269">
        <v>604</v>
      </c>
      <c r="CB141" s="269">
        <v>745</v>
      </c>
      <c r="CC141" s="269">
        <v>887</v>
      </c>
      <c r="CD141" s="269">
        <v>1025</v>
      </c>
      <c r="CE141" s="269">
        <v>1163</v>
      </c>
      <c r="CF141" s="269">
        <v>1299</v>
      </c>
      <c r="CG141" s="269">
        <v>1435</v>
      </c>
      <c r="CH141" s="269">
        <v>1567</v>
      </c>
      <c r="CI141" s="269">
        <v>1699</v>
      </c>
      <c r="CJ141" s="269">
        <v>1829</v>
      </c>
      <c r="CK141" s="269">
        <v>1959</v>
      </c>
      <c r="CL141" s="269">
        <v>2085</v>
      </c>
      <c r="CM141" s="269">
        <v>2211</v>
      </c>
      <c r="CN141" s="269">
        <v>2335</v>
      </c>
      <c r="CO141" s="269">
        <v>2458</v>
      </c>
      <c r="CP141" s="269">
        <v>2580</v>
      </c>
      <c r="CQ141" s="269">
        <v>2700</v>
      </c>
      <c r="CR141" s="269">
        <v>2845</v>
      </c>
      <c r="CS141" s="269">
        <v>2989</v>
      </c>
      <c r="CT141" s="269">
        <v>3133</v>
      </c>
      <c r="CU141" s="269">
        <v>3277</v>
      </c>
      <c r="CV141" s="269">
        <v>3411</v>
      </c>
      <c r="CW141" s="269">
        <v>3544</v>
      </c>
      <c r="CX141" s="269">
        <v>3678</v>
      </c>
      <c r="CY141" s="269">
        <v>3812</v>
      </c>
      <c r="CZ141" s="269">
        <v>3945</v>
      </c>
      <c r="DA141" s="269">
        <v>4079</v>
      </c>
      <c r="DB141" s="269">
        <v>4213</v>
      </c>
      <c r="DC141" s="269">
        <v>4346</v>
      </c>
      <c r="DD141" s="265">
        <v>4480</v>
      </c>
      <c r="DE141" s="265">
        <v>4614</v>
      </c>
      <c r="DF141" s="265">
        <v>4748</v>
      </c>
      <c r="DG141" s="265">
        <v>4881</v>
      </c>
      <c r="DH141" s="265">
        <v>5015</v>
      </c>
      <c r="DI141" s="265">
        <v>5149</v>
      </c>
      <c r="DJ141" s="265">
        <v>5282</v>
      </c>
      <c r="DK141" s="265">
        <v>5416</v>
      </c>
    </row>
    <row r="142" spans="1:115">
      <c r="A142" s="268">
        <v>139</v>
      </c>
      <c r="B142" s="268">
        <v>4</v>
      </c>
      <c r="C142" s="268">
        <v>7</v>
      </c>
      <c r="D142" s="268">
        <v>11</v>
      </c>
      <c r="E142" s="268">
        <v>14</v>
      </c>
      <c r="F142" s="269">
        <v>17</v>
      </c>
      <c r="G142" s="269">
        <v>20</v>
      </c>
      <c r="H142" s="269">
        <v>24</v>
      </c>
      <c r="I142" s="269">
        <v>27</v>
      </c>
      <c r="J142" s="269">
        <v>31</v>
      </c>
      <c r="K142" s="269">
        <v>35</v>
      </c>
      <c r="L142" s="269">
        <v>38</v>
      </c>
      <c r="M142" s="269">
        <v>42</v>
      </c>
      <c r="N142" s="269">
        <v>45</v>
      </c>
      <c r="O142" s="269">
        <v>48</v>
      </c>
      <c r="P142" s="269">
        <v>52</v>
      </c>
      <c r="Q142" s="269">
        <v>55</v>
      </c>
      <c r="R142" s="269">
        <v>58</v>
      </c>
      <c r="S142" s="269">
        <v>62</v>
      </c>
      <c r="T142" s="269">
        <v>65</v>
      </c>
      <c r="U142" s="269">
        <v>69</v>
      </c>
      <c r="V142" s="269">
        <v>72</v>
      </c>
      <c r="W142" s="269">
        <v>75</v>
      </c>
      <c r="X142" s="269">
        <v>79</v>
      </c>
      <c r="Y142" s="269">
        <v>82</v>
      </c>
      <c r="Z142" s="269">
        <v>86</v>
      </c>
      <c r="AA142" s="269">
        <v>89</v>
      </c>
      <c r="AB142" s="269">
        <v>93</v>
      </c>
      <c r="AC142" s="269">
        <v>96</v>
      </c>
      <c r="AD142" s="269">
        <v>100</v>
      </c>
      <c r="AE142" s="269">
        <v>103</v>
      </c>
      <c r="AF142" s="269">
        <v>106</v>
      </c>
      <c r="AG142" s="269">
        <v>110</v>
      </c>
      <c r="AH142" s="269">
        <v>113</v>
      </c>
      <c r="AI142" s="269">
        <v>117</v>
      </c>
      <c r="AJ142" s="269">
        <v>120</v>
      </c>
      <c r="AK142" s="269">
        <v>124</v>
      </c>
      <c r="AL142" s="269">
        <v>127</v>
      </c>
      <c r="AM142" s="269">
        <v>131</v>
      </c>
      <c r="AN142" s="269">
        <v>134</v>
      </c>
      <c r="AO142" s="269">
        <v>137</v>
      </c>
      <c r="AP142" s="269">
        <v>141</v>
      </c>
      <c r="AQ142" s="269">
        <v>144</v>
      </c>
      <c r="AR142" s="269">
        <v>148</v>
      </c>
      <c r="AS142" s="269">
        <v>151</v>
      </c>
      <c r="AT142" s="269">
        <v>155</v>
      </c>
      <c r="AU142" s="269">
        <v>158</v>
      </c>
      <c r="AV142" s="269">
        <v>162</v>
      </c>
      <c r="AW142" s="269">
        <v>165</v>
      </c>
      <c r="AX142" s="269">
        <v>168</v>
      </c>
      <c r="AY142" s="269">
        <v>172</v>
      </c>
      <c r="AZ142" s="269">
        <v>175</v>
      </c>
      <c r="BA142" s="269">
        <v>179</v>
      </c>
      <c r="BB142" s="269">
        <v>182</v>
      </c>
      <c r="BC142" s="269">
        <v>186</v>
      </c>
      <c r="BD142" s="269">
        <v>189</v>
      </c>
      <c r="BE142" s="269">
        <v>192</v>
      </c>
      <c r="BF142" s="269">
        <v>195</v>
      </c>
      <c r="BG142" s="269">
        <v>199</v>
      </c>
      <c r="BH142" s="269">
        <v>202</v>
      </c>
      <c r="BI142" s="269">
        <v>206</v>
      </c>
      <c r="BJ142" s="269">
        <v>210</v>
      </c>
      <c r="BK142" s="269">
        <v>211</v>
      </c>
      <c r="BL142" s="269">
        <v>213</v>
      </c>
      <c r="BM142" s="269">
        <v>217</v>
      </c>
      <c r="BN142" s="269">
        <v>220</v>
      </c>
      <c r="BO142" s="269">
        <v>223</v>
      </c>
      <c r="BP142" s="269">
        <v>226</v>
      </c>
      <c r="BQ142" s="269">
        <v>230</v>
      </c>
      <c r="BR142" s="269">
        <v>233</v>
      </c>
      <c r="BS142" s="269">
        <v>237</v>
      </c>
      <c r="BT142" s="269">
        <v>274</v>
      </c>
      <c r="BU142" s="269">
        <v>318</v>
      </c>
      <c r="BV142" s="269">
        <v>379</v>
      </c>
      <c r="BW142" s="269">
        <v>438</v>
      </c>
      <c r="BX142" s="269">
        <v>468</v>
      </c>
      <c r="BY142" s="269">
        <v>498</v>
      </c>
      <c r="BZ142" s="269">
        <v>557</v>
      </c>
      <c r="CA142" s="269">
        <v>605</v>
      </c>
      <c r="CB142" s="269">
        <v>748</v>
      </c>
      <c r="CC142" s="269">
        <v>890</v>
      </c>
      <c r="CD142" s="269">
        <v>1028</v>
      </c>
      <c r="CE142" s="269">
        <v>1166</v>
      </c>
      <c r="CF142" s="269">
        <v>1303</v>
      </c>
      <c r="CG142" s="269">
        <v>1439</v>
      </c>
      <c r="CH142" s="269">
        <v>1572</v>
      </c>
      <c r="CI142" s="269">
        <v>1704</v>
      </c>
      <c r="CJ142" s="269">
        <v>1835</v>
      </c>
      <c r="CK142" s="269">
        <v>1965</v>
      </c>
      <c r="CL142" s="269">
        <v>2092</v>
      </c>
      <c r="CM142" s="269">
        <v>2218</v>
      </c>
      <c r="CN142" s="269">
        <v>2342</v>
      </c>
      <c r="CO142" s="269">
        <v>2466</v>
      </c>
      <c r="CP142" s="269">
        <v>2588</v>
      </c>
      <c r="CQ142" s="269">
        <v>2709</v>
      </c>
      <c r="CR142" s="269">
        <v>2853</v>
      </c>
      <c r="CS142" s="269">
        <v>2998</v>
      </c>
      <c r="CT142" s="269">
        <v>3143</v>
      </c>
      <c r="CU142" s="269">
        <v>3287</v>
      </c>
      <c r="CV142" s="269">
        <v>3421</v>
      </c>
      <c r="CW142" s="269">
        <v>3555</v>
      </c>
      <c r="CX142" s="269">
        <v>3690</v>
      </c>
      <c r="CY142" s="269">
        <v>3824</v>
      </c>
      <c r="CZ142" s="269">
        <v>3957</v>
      </c>
      <c r="DA142" s="269">
        <v>4092</v>
      </c>
      <c r="DB142" s="269">
        <v>4226</v>
      </c>
      <c r="DC142" s="269">
        <v>4360</v>
      </c>
      <c r="DD142" s="265">
        <v>4494</v>
      </c>
      <c r="DE142" s="265">
        <v>4628</v>
      </c>
      <c r="DF142" s="265">
        <v>4763</v>
      </c>
      <c r="DG142" s="265">
        <v>4896</v>
      </c>
      <c r="DH142" s="265">
        <v>5030</v>
      </c>
      <c r="DI142" s="265">
        <v>5165</v>
      </c>
      <c r="DJ142" s="265">
        <v>5299</v>
      </c>
      <c r="DK142" s="265">
        <v>5433</v>
      </c>
    </row>
    <row r="143" spans="1:115">
      <c r="A143" s="268">
        <v>140</v>
      </c>
      <c r="B143" s="268">
        <v>4</v>
      </c>
      <c r="C143" s="268">
        <v>7</v>
      </c>
      <c r="D143" s="268">
        <v>11</v>
      </c>
      <c r="E143" s="268">
        <v>14</v>
      </c>
      <c r="F143" s="269">
        <v>17</v>
      </c>
      <c r="G143" s="269">
        <v>20</v>
      </c>
      <c r="H143" s="269">
        <v>24</v>
      </c>
      <c r="I143" s="269">
        <v>27</v>
      </c>
      <c r="J143" s="269">
        <v>31</v>
      </c>
      <c r="K143" s="269">
        <v>35</v>
      </c>
      <c r="L143" s="269">
        <v>38</v>
      </c>
      <c r="M143" s="269">
        <v>42</v>
      </c>
      <c r="N143" s="269">
        <v>45</v>
      </c>
      <c r="O143" s="269">
        <v>48</v>
      </c>
      <c r="P143" s="269">
        <v>52</v>
      </c>
      <c r="Q143" s="269">
        <v>55</v>
      </c>
      <c r="R143" s="269">
        <v>58</v>
      </c>
      <c r="S143" s="269">
        <v>62</v>
      </c>
      <c r="T143" s="269">
        <v>65</v>
      </c>
      <c r="U143" s="269">
        <v>69</v>
      </c>
      <c r="V143" s="269">
        <v>73</v>
      </c>
      <c r="W143" s="269">
        <v>76</v>
      </c>
      <c r="X143" s="269">
        <v>79</v>
      </c>
      <c r="Y143" s="269">
        <v>83</v>
      </c>
      <c r="Z143" s="269">
        <v>86</v>
      </c>
      <c r="AA143" s="269">
        <v>89</v>
      </c>
      <c r="AB143" s="269">
        <v>93</v>
      </c>
      <c r="AC143" s="269">
        <v>96</v>
      </c>
      <c r="AD143" s="269">
        <v>100</v>
      </c>
      <c r="AE143" s="269">
        <v>104</v>
      </c>
      <c r="AF143" s="269">
        <v>107</v>
      </c>
      <c r="AG143" s="269">
        <v>110</v>
      </c>
      <c r="AH143" s="269">
        <v>114</v>
      </c>
      <c r="AI143" s="269">
        <v>117</v>
      </c>
      <c r="AJ143" s="269">
        <v>120</v>
      </c>
      <c r="AK143" s="269">
        <v>124</v>
      </c>
      <c r="AL143" s="269">
        <v>127</v>
      </c>
      <c r="AM143" s="269">
        <v>131</v>
      </c>
      <c r="AN143" s="269">
        <v>134</v>
      </c>
      <c r="AO143" s="269">
        <v>138</v>
      </c>
      <c r="AP143" s="269">
        <v>142</v>
      </c>
      <c r="AQ143" s="269">
        <v>145</v>
      </c>
      <c r="AR143" s="269">
        <v>148</v>
      </c>
      <c r="AS143" s="269">
        <v>151</v>
      </c>
      <c r="AT143" s="269">
        <v>155</v>
      </c>
      <c r="AU143" s="269">
        <v>158</v>
      </c>
      <c r="AV143" s="269">
        <v>162</v>
      </c>
      <c r="AW143" s="269">
        <v>165</v>
      </c>
      <c r="AX143" s="269">
        <v>169</v>
      </c>
      <c r="AY143" s="269">
        <v>173</v>
      </c>
      <c r="AZ143" s="269">
        <v>176</v>
      </c>
      <c r="BA143" s="269">
        <v>179</v>
      </c>
      <c r="BB143" s="269">
        <v>182</v>
      </c>
      <c r="BC143" s="269">
        <v>186</v>
      </c>
      <c r="BD143" s="269">
        <v>189</v>
      </c>
      <c r="BE143" s="269">
        <v>193</v>
      </c>
      <c r="BF143" s="269">
        <v>196</v>
      </c>
      <c r="BG143" s="269">
        <v>200</v>
      </c>
      <c r="BH143" s="269">
        <v>203</v>
      </c>
      <c r="BI143" s="269">
        <v>207</v>
      </c>
      <c r="BJ143" s="269">
        <v>210</v>
      </c>
      <c r="BK143" s="269">
        <v>212</v>
      </c>
      <c r="BL143" s="269">
        <v>213</v>
      </c>
      <c r="BM143" s="269">
        <v>217</v>
      </c>
      <c r="BN143" s="269">
        <v>220</v>
      </c>
      <c r="BO143" s="269">
        <v>224</v>
      </c>
      <c r="BP143" s="269">
        <v>227</v>
      </c>
      <c r="BQ143" s="269">
        <v>231</v>
      </c>
      <c r="BR143" s="269">
        <v>234</v>
      </c>
      <c r="BS143" s="269">
        <v>238</v>
      </c>
      <c r="BT143" s="269">
        <v>275</v>
      </c>
      <c r="BU143" s="269">
        <v>319</v>
      </c>
      <c r="BV143" s="269">
        <v>380</v>
      </c>
      <c r="BW143" s="269">
        <v>439</v>
      </c>
      <c r="BX143" s="269">
        <v>470</v>
      </c>
      <c r="BY143" s="269">
        <v>500</v>
      </c>
      <c r="BZ143" s="269">
        <v>559</v>
      </c>
      <c r="CA143" s="269">
        <v>607</v>
      </c>
      <c r="CB143" s="269">
        <v>750</v>
      </c>
      <c r="CC143" s="269">
        <v>892</v>
      </c>
      <c r="CD143" s="269">
        <v>1031</v>
      </c>
      <c r="CE143" s="269">
        <v>1170</v>
      </c>
      <c r="CF143" s="269">
        <v>1307</v>
      </c>
      <c r="CG143" s="269">
        <v>1444</v>
      </c>
      <c r="CH143" s="269">
        <v>1577</v>
      </c>
      <c r="CI143" s="269">
        <v>1710</v>
      </c>
      <c r="CJ143" s="269">
        <v>1841</v>
      </c>
      <c r="CK143" s="269">
        <v>1971</v>
      </c>
      <c r="CL143" s="269">
        <v>2098</v>
      </c>
      <c r="CM143" s="269">
        <v>2225</v>
      </c>
      <c r="CN143" s="269">
        <v>2349</v>
      </c>
      <c r="CO143" s="269">
        <v>2474</v>
      </c>
      <c r="CP143" s="269">
        <v>2596</v>
      </c>
      <c r="CQ143" s="269">
        <v>2717</v>
      </c>
      <c r="CR143" s="269">
        <v>2862</v>
      </c>
      <c r="CS143" s="269">
        <v>3007</v>
      </c>
      <c r="CT143" s="269">
        <v>3153</v>
      </c>
      <c r="CU143" s="269">
        <v>3297</v>
      </c>
      <c r="CV143" s="269">
        <v>3432</v>
      </c>
      <c r="CW143" s="269">
        <v>3566</v>
      </c>
      <c r="CX143" s="269">
        <v>3701</v>
      </c>
      <c r="CY143" s="269">
        <v>3836</v>
      </c>
      <c r="CZ143" s="269">
        <v>3970</v>
      </c>
      <c r="DA143" s="269">
        <v>4104</v>
      </c>
      <c r="DB143" s="269">
        <v>4239</v>
      </c>
      <c r="DC143" s="269">
        <v>4373</v>
      </c>
      <c r="DD143" s="265">
        <v>4508</v>
      </c>
      <c r="DE143" s="265">
        <v>4643</v>
      </c>
      <c r="DF143" s="265">
        <v>4777</v>
      </c>
      <c r="DG143" s="265">
        <v>4911</v>
      </c>
      <c r="DH143" s="265">
        <v>5046</v>
      </c>
      <c r="DI143" s="265">
        <v>5181</v>
      </c>
      <c r="DJ143" s="265">
        <v>5315</v>
      </c>
      <c r="DK143" s="265">
        <v>5450</v>
      </c>
    </row>
    <row r="144" spans="1:115">
      <c r="A144" s="268">
        <v>141</v>
      </c>
      <c r="B144" s="268">
        <v>4</v>
      </c>
      <c r="C144" s="268">
        <v>7</v>
      </c>
      <c r="D144" s="268">
        <v>11</v>
      </c>
      <c r="E144" s="268">
        <v>14</v>
      </c>
      <c r="F144" s="269">
        <v>17</v>
      </c>
      <c r="G144" s="269">
        <v>20</v>
      </c>
      <c r="H144" s="269">
        <v>24</v>
      </c>
      <c r="I144" s="269">
        <v>27</v>
      </c>
      <c r="J144" s="269">
        <v>31</v>
      </c>
      <c r="K144" s="269">
        <v>35</v>
      </c>
      <c r="L144" s="269">
        <v>38</v>
      </c>
      <c r="M144" s="269">
        <v>42</v>
      </c>
      <c r="N144" s="269">
        <v>45</v>
      </c>
      <c r="O144" s="269">
        <v>49</v>
      </c>
      <c r="P144" s="269">
        <v>52</v>
      </c>
      <c r="Q144" s="269">
        <v>56</v>
      </c>
      <c r="R144" s="269">
        <v>59</v>
      </c>
      <c r="S144" s="269">
        <v>62</v>
      </c>
      <c r="T144" s="269">
        <v>65</v>
      </c>
      <c r="U144" s="269">
        <v>69</v>
      </c>
      <c r="V144" s="269">
        <v>73</v>
      </c>
      <c r="W144" s="269">
        <v>76</v>
      </c>
      <c r="X144" s="269">
        <v>80</v>
      </c>
      <c r="Y144" s="269">
        <v>83</v>
      </c>
      <c r="Z144" s="269">
        <v>87</v>
      </c>
      <c r="AA144" s="269">
        <v>90</v>
      </c>
      <c r="AB144" s="269">
        <v>93</v>
      </c>
      <c r="AC144" s="269">
        <v>97</v>
      </c>
      <c r="AD144" s="269">
        <v>100</v>
      </c>
      <c r="AE144" s="269">
        <v>104</v>
      </c>
      <c r="AF144" s="269">
        <v>107</v>
      </c>
      <c r="AG144" s="269">
        <v>111</v>
      </c>
      <c r="AH144" s="269">
        <v>114</v>
      </c>
      <c r="AI144" s="269">
        <v>118</v>
      </c>
      <c r="AJ144" s="269">
        <v>121</v>
      </c>
      <c r="AK144" s="269">
        <v>124</v>
      </c>
      <c r="AL144" s="269">
        <v>128</v>
      </c>
      <c r="AM144" s="269">
        <v>131</v>
      </c>
      <c r="AN144" s="269">
        <v>134</v>
      </c>
      <c r="AO144" s="269">
        <v>138</v>
      </c>
      <c r="AP144" s="269">
        <v>142</v>
      </c>
      <c r="AQ144" s="269">
        <v>145</v>
      </c>
      <c r="AR144" s="269">
        <v>149</v>
      </c>
      <c r="AS144" s="269">
        <v>152</v>
      </c>
      <c r="AT144" s="269">
        <v>156</v>
      </c>
      <c r="AU144" s="269">
        <v>159</v>
      </c>
      <c r="AV144" s="269">
        <v>163</v>
      </c>
      <c r="AW144" s="269">
        <v>166</v>
      </c>
      <c r="AX144" s="269">
        <v>169</v>
      </c>
      <c r="AY144" s="269">
        <v>173</v>
      </c>
      <c r="AZ144" s="269">
        <v>176</v>
      </c>
      <c r="BA144" s="269">
        <v>180</v>
      </c>
      <c r="BB144" s="269">
        <v>183</v>
      </c>
      <c r="BC144" s="269">
        <v>187</v>
      </c>
      <c r="BD144" s="269">
        <v>190</v>
      </c>
      <c r="BE144" s="269">
        <v>194</v>
      </c>
      <c r="BF144" s="269">
        <v>197</v>
      </c>
      <c r="BG144" s="269">
        <v>201</v>
      </c>
      <c r="BH144" s="269">
        <v>204</v>
      </c>
      <c r="BI144" s="269">
        <v>207</v>
      </c>
      <c r="BJ144" s="269">
        <v>211</v>
      </c>
      <c r="BK144" s="269">
        <v>212</v>
      </c>
      <c r="BL144" s="269">
        <v>214</v>
      </c>
      <c r="BM144" s="269">
        <v>218</v>
      </c>
      <c r="BN144" s="269">
        <v>221</v>
      </c>
      <c r="BO144" s="269">
        <v>225</v>
      </c>
      <c r="BP144" s="269">
        <v>228</v>
      </c>
      <c r="BQ144" s="269">
        <v>231</v>
      </c>
      <c r="BR144" s="269">
        <v>235</v>
      </c>
      <c r="BS144" s="269">
        <v>238</v>
      </c>
      <c r="BT144" s="269">
        <v>276</v>
      </c>
      <c r="BU144" s="269">
        <v>320</v>
      </c>
      <c r="BV144" s="269">
        <v>381</v>
      </c>
      <c r="BW144" s="269">
        <v>441</v>
      </c>
      <c r="BX144" s="269">
        <v>471</v>
      </c>
      <c r="BY144" s="269">
        <v>501</v>
      </c>
      <c r="BZ144" s="269">
        <v>561</v>
      </c>
      <c r="CA144" s="269">
        <v>609</v>
      </c>
      <c r="CB144" s="269">
        <v>752</v>
      </c>
      <c r="CC144" s="269">
        <v>895</v>
      </c>
      <c r="CD144" s="269">
        <v>1035</v>
      </c>
      <c r="CE144" s="269">
        <v>1174</v>
      </c>
      <c r="CF144" s="269">
        <v>1311</v>
      </c>
      <c r="CG144" s="269">
        <v>1448</v>
      </c>
      <c r="CH144" s="269">
        <v>1582</v>
      </c>
      <c r="CI144" s="269">
        <v>1715</v>
      </c>
      <c r="CJ144" s="269">
        <v>1846</v>
      </c>
      <c r="CK144" s="269">
        <v>1977</v>
      </c>
      <c r="CL144" s="269">
        <v>2105</v>
      </c>
      <c r="CM144" s="269">
        <v>2232</v>
      </c>
      <c r="CN144" s="269">
        <v>2357</v>
      </c>
      <c r="CO144" s="269">
        <v>2481</v>
      </c>
      <c r="CP144" s="269">
        <v>2604</v>
      </c>
      <c r="CQ144" s="269">
        <v>2725</v>
      </c>
      <c r="CR144" s="269">
        <v>2871</v>
      </c>
      <c r="CS144" s="269">
        <v>3017</v>
      </c>
      <c r="CT144" s="269">
        <v>3162</v>
      </c>
      <c r="CU144" s="269">
        <v>3308</v>
      </c>
      <c r="CV144" s="269">
        <v>3443</v>
      </c>
      <c r="CW144" s="269">
        <v>3577</v>
      </c>
      <c r="CX144" s="269">
        <v>3712</v>
      </c>
      <c r="CY144" s="269">
        <v>3848</v>
      </c>
      <c r="CZ144" s="269">
        <v>3982</v>
      </c>
      <c r="DA144" s="269">
        <v>4117</v>
      </c>
      <c r="DB144" s="269">
        <v>4252</v>
      </c>
      <c r="DC144" s="269">
        <v>4387</v>
      </c>
      <c r="DD144" s="265">
        <v>4522</v>
      </c>
      <c r="DE144" s="265">
        <v>4657</v>
      </c>
      <c r="DF144" s="265">
        <v>4792</v>
      </c>
      <c r="DG144" s="265">
        <v>4927</v>
      </c>
      <c r="DH144" s="265">
        <v>5062</v>
      </c>
      <c r="DI144" s="265">
        <v>5197</v>
      </c>
      <c r="DJ144" s="265">
        <v>5331</v>
      </c>
      <c r="DK144" s="265">
        <v>5467</v>
      </c>
    </row>
    <row r="145" spans="1:115">
      <c r="A145" s="268">
        <v>142</v>
      </c>
      <c r="B145" s="268">
        <v>4</v>
      </c>
      <c r="C145" s="268">
        <v>7</v>
      </c>
      <c r="D145" s="268">
        <v>11</v>
      </c>
      <c r="E145" s="268">
        <v>14</v>
      </c>
      <c r="F145" s="269">
        <v>17</v>
      </c>
      <c r="G145" s="269">
        <v>20</v>
      </c>
      <c r="H145" s="269">
        <v>24</v>
      </c>
      <c r="I145" s="269">
        <v>27</v>
      </c>
      <c r="J145" s="269">
        <v>31</v>
      </c>
      <c r="K145" s="269">
        <v>35</v>
      </c>
      <c r="L145" s="269">
        <v>38</v>
      </c>
      <c r="M145" s="269">
        <v>42</v>
      </c>
      <c r="N145" s="269">
        <v>45</v>
      </c>
      <c r="O145" s="269">
        <v>49</v>
      </c>
      <c r="P145" s="269">
        <v>52</v>
      </c>
      <c r="Q145" s="269">
        <v>56</v>
      </c>
      <c r="R145" s="269">
        <v>59</v>
      </c>
      <c r="S145" s="269">
        <v>62</v>
      </c>
      <c r="T145" s="269">
        <v>65</v>
      </c>
      <c r="U145" s="269">
        <v>69</v>
      </c>
      <c r="V145" s="269">
        <v>73</v>
      </c>
      <c r="W145" s="269">
        <v>76</v>
      </c>
      <c r="X145" s="269">
        <v>80</v>
      </c>
      <c r="Y145" s="269">
        <v>83</v>
      </c>
      <c r="Z145" s="269">
        <v>87</v>
      </c>
      <c r="AA145" s="269">
        <v>90</v>
      </c>
      <c r="AB145" s="269">
        <v>94</v>
      </c>
      <c r="AC145" s="269">
        <v>97</v>
      </c>
      <c r="AD145" s="269">
        <v>101</v>
      </c>
      <c r="AE145" s="269">
        <v>104</v>
      </c>
      <c r="AF145" s="269">
        <v>107</v>
      </c>
      <c r="AG145" s="269">
        <v>111</v>
      </c>
      <c r="AH145" s="269">
        <v>114</v>
      </c>
      <c r="AI145" s="269">
        <v>118</v>
      </c>
      <c r="AJ145" s="269">
        <v>121</v>
      </c>
      <c r="AK145" s="269">
        <v>125</v>
      </c>
      <c r="AL145" s="269">
        <v>128</v>
      </c>
      <c r="AM145" s="269">
        <v>132</v>
      </c>
      <c r="AN145" s="269">
        <v>135</v>
      </c>
      <c r="AO145" s="269">
        <v>139</v>
      </c>
      <c r="AP145" s="269">
        <v>143</v>
      </c>
      <c r="AQ145" s="269">
        <v>146</v>
      </c>
      <c r="AR145" s="269">
        <v>149</v>
      </c>
      <c r="AS145" s="269">
        <v>152</v>
      </c>
      <c r="AT145" s="269">
        <v>156</v>
      </c>
      <c r="AU145" s="269">
        <v>159</v>
      </c>
      <c r="AV145" s="269">
        <v>163</v>
      </c>
      <c r="AW145" s="269">
        <v>166</v>
      </c>
      <c r="AX145" s="269">
        <v>170</v>
      </c>
      <c r="AY145" s="269">
        <v>174</v>
      </c>
      <c r="AZ145" s="269">
        <v>177</v>
      </c>
      <c r="BA145" s="269">
        <v>180</v>
      </c>
      <c r="BB145" s="269">
        <v>183</v>
      </c>
      <c r="BC145" s="269">
        <v>187</v>
      </c>
      <c r="BD145" s="269">
        <v>190</v>
      </c>
      <c r="BE145" s="269">
        <v>194</v>
      </c>
      <c r="BF145" s="269">
        <v>197</v>
      </c>
      <c r="BG145" s="269">
        <v>201</v>
      </c>
      <c r="BH145" s="269">
        <v>204</v>
      </c>
      <c r="BI145" s="269">
        <v>208</v>
      </c>
      <c r="BJ145" s="269">
        <v>212</v>
      </c>
      <c r="BK145" s="269">
        <v>213</v>
      </c>
      <c r="BL145" s="269">
        <v>215</v>
      </c>
      <c r="BM145" s="269">
        <v>219</v>
      </c>
      <c r="BN145" s="269">
        <v>222</v>
      </c>
      <c r="BO145" s="269">
        <v>225</v>
      </c>
      <c r="BP145" s="269">
        <v>228</v>
      </c>
      <c r="BQ145" s="269">
        <v>232</v>
      </c>
      <c r="BR145" s="269">
        <v>235</v>
      </c>
      <c r="BS145" s="269">
        <v>239</v>
      </c>
      <c r="BT145" s="269">
        <v>277</v>
      </c>
      <c r="BU145" s="269">
        <v>321</v>
      </c>
      <c r="BV145" s="269">
        <v>382</v>
      </c>
      <c r="BW145" s="269">
        <v>442</v>
      </c>
      <c r="BX145" s="269">
        <v>473</v>
      </c>
      <c r="BY145" s="269">
        <v>503</v>
      </c>
      <c r="BZ145" s="269">
        <v>562</v>
      </c>
      <c r="CA145" s="269">
        <v>611</v>
      </c>
      <c r="CB145" s="269">
        <v>755</v>
      </c>
      <c r="CC145" s="269">
        <v>898</v>
      </c>
      <c r="CD145" s="269">
        <v>1038</v>
      </c>
      <c r="CE145" s="269">
        <v>1177</v>
      </c>
      <c r="CF145" s="269">
        <v>1315</v>
      </c>
      <c r="CG145" s="269">
        <v>1453</v>
      </c>
      <c r="CH145" s="269">
        <v>1586</v>
      </c>
      <c r="CI145" s="269">
        <v>1720</v>
      </c>
      <c r="CJ145" s="269">
        <v>1852</v>
      </c>
      <c r="CK145" s="269">
        <v>1983</v>
      </c>
      <c r="CL145" s="269">
        <v>2111</v>
      </c>
      <c r="CM145" s="269">
        <v>2239</v>
      </c>
      <c r="CN145" s="269">
        <v>2364</v>
      </c>
      <c r="CO145" s="269">
        <v>2489</v>
      </c>
      <c r="CP145" s="269">
        <v>2612</v>
      </c>
      <c r="CQ145" s="269">
        <v>2734</v>
      </c>
      <c r="CR145" s="269">
        <v>2880</v>
      </c>
      <c r="CS145" s="269">
        <v>3026</v>
      </c>
      <c r="CT145" s="269">
        <v>3172</v>
      </c>
      <c r="CU145" s="269">
        <v>3318</v>
      </c>
      <c r="CV145" s="269">
        <v>3453</v>
      </c>
      <c r="CW145" s="269">
        <v>3588</v>
      </c>
      <c r="CX145" s="269">
        <v>3724</v>
      </c>
      <c r="CY145" s="269">
        <v>3859</v>
      </c>
      <c r="CZ145" s="269">
        <v>3994</v>
      </c>
      <c r="DA145" s="269">
        <v>4130</v>
      </c>
      <c r="DB145" s="269">
        <v>4265</v>
      </c>
      <c r="DC145" s="269">
        <v>4400</v>
      </c>
      <c r="DD145" s="265">
        <v>4536</v>
      </c>
      <c r="DE145" s="265">
        <v>4671</v>
      </c>
      <c r="DF145" s="265">
        <v>4807</v>
      </c>
      <c r="DG145" s="265">
        <v>4942</v>
      </c>
      <c r="DH145" s="265">
        <v>5077</v>
      </c>
      <c r="DI145" s="265">
        <v>5213</v>
      </c>
      <c r="DJ145" s="265">
        <v>5348</v>
      </c>
      <c r="DK145" s="265">
        <v>5483</v>
      </c>
    </row>
    <row r="146" spans="1:115">
      <c r="A146" s="268">
        <v>143</v>
      </c>
      <c r="B146" s="268">
        <v>4</v>
      </c>
      <c r="C146" s="268">
        <v>7</v>
      </c>
      <c r="D146" s="268">
        <v>11</v>
      </c>
      <c r="E146" s="268">
        <v>14</v>
      </c>
      <c r="F146" s="269">
        <v>18</v>
      </c>
      <c r="G146" s="269">
        <v>21</v>
      </c>
      <c r="H146" s="269">
        <v>25</v>
      </c>
      <c r="I146" s="269">
        <v>28</v>
      </c>
      <c r="J146" s="269">
        <v>31</v>
      </c>
      <c r="K146" s="269">
        <v>35</v>
      </c>
      <c r="L146" s="269">
        <v>38</v>
      </c>
      <c r="M146" s="269">
        <v>42</v>
      </c>
      <c r="N146" s="269">
        <v>45</v>
      </c>
      <c r="O146" s="269">
        <v>49</v>
      </c>
      <c r="P146" s="269">
        <v>52</v>
      </c>
      <c r="Q146" s="269">
        <v>56</v>
      </c>
      <c r="R146" s="269">
        <v>59</v>
      </c>
      <c r="S146" s="269">
        <v>63</v>
      </c>
      <c r="T146" s="269">
        <v>66</v>
      </c>
      <c r="U146" s="269">
        <v>70</v>
      </c>
      <c r="V146" s="269">
        <v>73</v>
      </c>
      <c r="W146" s="269">
        <v>76</v>
      </c>
      <c r="X146" s="269">
        <v>80</v>
      </c>
      <c r="Y146" s="269">
        <v>83</v>
      </c>
      <c r="Z146" s="269">
        <v>87</v>
      </c>
      <c r="AA146" s="269">
        <v>90</v>
      </c>
      <c r="AB146" s="269">
        <v>94</v>
      </c>
      <c r="AC146" s="269">
        <v>97</v>
      </c>
      <c r="AD146" s="269">
        <v>101</v>
      </c>
      <c r="AE146" s="269">
        <v>105</v>
      </c>
      <c r="AF146" s="269">
        <v>108</v>
      </c>
      <c r="AG146" s="269">
        <v>111</v>
      </c>
      <c r="AH146" s="269">
        <v>115</v>
      </c>
      <c r="AI146" s="269">
        <v>118</v>
      </c>
      <c r="AJ146" s="269">
        <v>121</v>
      </c>
      <c r="AK146" s="269">
        <v>125</v>
      </c>
      <c r="AL146" s="269">
        <v>128</v>
      </c>
      <c r="AM146" s="269">
        <v>132</v>
      </c>
      <c r="AN146" s="269">
        <v>135</v>
      </c>
      <c r="AO146" s="269">
        <v>139</v>
      </c>
      <c r="AP146" s="269">
        <v>143</v>
      </c>
      <c r="AQ146" s="269">
        <v>146</v>
      </c>
      <c r="AR146" s="269">
        <v>150</v>
      </c>
      <c r="AS146" s="269">
        <v>153</v>
      </c>
      <c r="AT146" s="269">
        <v>157</v>
      </c>
      <c r="AU146" s="269">
        <v>160</v>
      </c>
      <c r="AV146" s="269">
        <v>164</v>
      </c>
      <c r="AW146" s="269">
        <v>167</v>
      </c>
      <c r="AX146" s="269">
        <v>170</v>
      </c>
      <c r="AY146" s="269">
        <v>174</v>
      </c>
      <c r="AZ146" s="269">
        <v>177</v>
      </c>
      <c r="BA146" s="269">
        <v>181</v>
      </c>
      <c r="BB146" s="269">
        <v>184</v>
      </c>
      <c r="BC146" s="269">
        <v>188</v>
      </c>
      <c r="BD146" s="269">
        <v>191</v>
      </c>
      <c r="BE146" s="269">
        <v>195</v>
      </c>
      <c r="BF146" s="269">
        <v>198</v>
      </c>
      <c r="BG146" s="269">
        <v>202</v>
      </c>
      <c r="BH146" s="269">
        <v>205</v>
      </c>
      <c r="BI146" s="269">
        <v>209</v>
      </c>
      <c r="BJ146" s="269">
        <v>212</v>
      </c>
      <c r="BK146" s="269">
        <v>214</v>
      </c>
      <c r="BL146" s="269">
        <v>215</v>
      </c>
      <c r="BM146" s="269">
        <v>219</v>
      </c>
      <c r="BN146" s="269">
        <v>222</v>
      </c>
      <c r="BO146" s="269">
        <v>226</v>
      </c>
      <c r="BP146" s="269">
        <v>229</v>
      </c>
      <c r="BQ146" s="269">
        <v>233</v>
      </c>
      <c r="BR146" s="269">
        <v>236</v>
      </c>
      <c r="BS146" s="269">
        <v>240</v>
      </c>
      <c r="BT146" s="269">
        <v>278</v>
      </c>
      <c r="BU146" s="269">
        <v>322</v>
      </c>
      <c r="BV146" s="269">
        <v>384</v>
      </c>
      <c r="BW146" s="269">
        <v>443</v>
      </c>
      <c r="BX146" s="269">
        <v>474</v>
      </c>
      <c r="BY146" s="269">
        <v>504</v>
      </c>
      <c r="BZ146" s="269">
        <v>564</v>
      </c>
      <c r="CA146" s="269">
        <v>613</v>
      </c>
      <c r="CB146" s="269">
        <v>757</v>
      </c>
      <c r="CC146" s="269">
        <v>901</v>
      </c>
      <c r="CD146" s="269">
        <v>1041</v>
      </c>
      <c r="CE146" s="269">
        <v>1181</v>
      </c>
      <c r="CF146" s="269">
        <v>1319</v>
      </c>
      <c r="CG146" s="269">
        <v>1457</v>
      </c>
      <c r="CH146" s="269">
        <v>1591</v>
      </c>
      <c r="CI146" s="269">
        <v>1725</v>
      </c>
      <c r="CJ146" s="269">
        <v>1858</v>
      </c>
      <c r="CK146" s="269">
        <v>1989</v>
      </c>
      <c r="CL146" s="269">
        <v>2118</v>
      </c>
      <c r="CM146" s="269">
        <v>2246</v>
      </c>
      <c r="CN146" s="269">
        <v>2371</v>
      </c>
      <c r="CO146" s="269">
        <v>2497</v>
      </c>
      <c r="CP146" s="269">
        <v>2620</v>
      </c>
      <c r="CQ146" s="269">
        <v>2742</v>
      </c>
      <c r="CR146" s="269">
        <v>2889</v>
      </c>
      <c r="CS146" s="269">
        <v>3035</v>
      </c>
      <c r="CT146" s="269">
        <v>3182</v>
      </c>
      <c r="CU146" s="269">
        <v>3328</v>
      </c>
      <c r="CV146" s="269">
        <v>3464</v>
      </c>
      <c r="CW146" s="269">
        <v>3599</v>
      </c>
      <c r="CX146" s="269">
        <v>3735</v>
      </c>
      <c r="CY146" s="269">
        <v>3871</v>
      </c>
      <c r="CZ146" s="269">
        <v>4006</v>
      </c>
      <c r="DA146" s="269">
        <v>4142</v>
      </c>
      <c r="DB146" s="269">
        <v>4278</v>
      </c>
      <c r="DC146" s="269">
        <v>4414</v>
      </c>
      <c r="DD146" s="265">
        <v>4550</v>
      </c>
      <c r="DE146" s="265">
        <v>4686</v>
      </c>
      <c r="DF146" s="265">
        <v>4822</v>
      </c>
      <c r="DG146" s="265">
        <v>4957</v>
      </c>
      <c r="DH146" s="265">
        <v>5093</v>
      </c>
      <c r="DI146" s="265">
        <v>5229</v>
      </c>
      <c r="DJ146" s="265">
        <v>5364</v>
      </c>
      <c r="DK146" s="265">
        <v>5500</v>
      </c>
    </row>
    <row r="147" spans="1:115">
      <c r="A147" s="268">
        <v>144</v>
      </c>
      <c r="B147" s="268">
        <v>4</v>
      </c>
      <c r="C147" s="268">
        <v>7</v>
      </c>
      <c r="D147" s="268">
        <v>11</v>
      </c>
      <c r="E147" s="268">
        <v>14</v>
      </c>
      <c r="F147" s="269">
        <v>18</v>
      </c>
      <c r="G147" s="269">
        <v>21</v>
      </c>
      <c r="H147" s="269">
        <v>25</v>
      </c>
      <c r="I147" s="269">
        <v>28</v>
      </c>
      <c r="J147" s="269">
        <v>31</v>
      </c>
      <c r="K147" s="269">
        <v>35</v>
      </c>
      <c r="L147" s="269">
        <v>38</v>
      </c>
      <c r="M147" s="269">
        <v>42</v>
      </c>
      <c r="N147" s="269">
        <v>45</v>
      </c>
      <c r="O147" s="269">
        <v>49</v>
      </c>
      <c r="P147" s="269">
        <v>52</v>
      </c>
      <c r="Q147" s="269">
        <v>56</v>
      </c>
      <c r="R147" s="269">
        <v>59</v>
      </c>
      <c r="S147" s="269">
        <v>63</v>
      </c>
      <c r="T147" s="269">
        <v>66</v>
      </c>
      <c r="U147" s="269">
        <v>70</v>
      </c>
      <c r="V147" s="269">
        <v>74</v>
      </c>
      <c r="W147" s="269">
        <v>77</v>
      </c>
      <c r="X147" s="269">
        <v>80</v>
      </c>
      <c r="Y147" s="269">
        <v>84</v>
      </c>
      <c r="Z147" s="269">
        <v>87</v>
      </c>
      <c r="AA147" s="269">
        <v>90</v>
      </c>
      <c r="AB147" s="269">
        <v>94</v>
      </c>
      <c r="AC147" s="269">
        <v>97</v>
      </c>
      <c r="AD147" s="269">
        <v>101</v>
      </c>
      <c r="AE147" s="269">
        <v>105</v>
      </c>
      <c r="AF147" s="269">
        <v>108</v>
      </c>
      <c r="AG147" s="269">
        <v>112</v>
      </c>
      <c r="AH147" s="269">
        <v>115</v>
      </c>
      <c r="AI147" s="269">
        <v>119</v>
      </c>
      <c r="AJ147" s="269">
        <v>122</v>
      </c>
      <c r="AK147" s="269">
        <v>126</v>
      </c>
      <c r="AL147" s="269">
        <v>129</v>
      </c>
      <c r="AM147" s="269">
        <v>133</v>
      </c>
      <c r="AN147" s="269">
        <v>136</v>
      </c>
      <c r="AO147" s="269">
        <v>139</v>
      </c>
      <c r="AP147" s="269">
        <v>143</v>
      </c>
      <c r="AQ147" s="269">
        <v>146</v>
      </c>
      <c r="AR147" s="269">
        <v>150</v>
      </c>
      <c r="AS147" s="269">
        <v>153</v>
      </c>
      <c r="AT147" s="269">
        <v>157</v>
      </c>
      <c r="AU147" s="269">
        <v>160</v>
      </c>
      <c r="AV147" s="269">
        <v>164</v>
      </c>
      <c r="AW147" s="269">
        <v>167</v>
      </c>
      <c r="AX147" s="269">
        <v>171</v>
      </c>
      <c r="AY147" s="269">
        <v>175</v>
      </c>
      <c r="AZ147" s="269">
        <v>178</v>
      </c>
      <c r="BA147" s="269">
        <v>182</v>
      </c>
      <c r="BB147" s="269">
        <v>185</v>
      </c>
      <c r="BC147" s="269">
        <v>189</v>
      </c>
      <c r="BD147" s="269">
        <v>192</v>
      </c>
      <c r="BE147" s="269">
        <v>195</v>
      </c>
      <c r="BF147" s="269">
        <v>198</v>
      </c>
      <c r="BG147" s="269">
        <v>202</v>
      </c>
      <c r="BH147" s="269">
        <v>205</v>
      </c>
      <c r="BI147" s="269">
        <v>209</v>
      </c>
      <c r="BJ147" s="269">
        <v>213</v>
      </c>
      <c r="BK147" s="269">
        <v>214</v>
      </c>
      <c r="BL147" s="269">
        <v>216</v>
      </c>
      <c r="BM147" s="269">
        <v>220</v>
      </c>
      <c r="BN147" s="269">
        <v>223</v>
      </c>
      <c r="BO147" s="269">
        <v>227</v>
      </c>
      <c r="BP147" s="269">
        <v>230</v>
      </c>
      <c r="BQ147" s="269">
        <v>234</v>
      </c>
      <c r="BR147" s="269">
        <v>237</v>
      </c>
      <c r="BS147" s="269">
        <v>241</v>
      </c>
      <c r="BT147" s="269">
        <v>279</v>
      </c>
      <c r="BU147" s="269">
        <v>323</v>
      </c>
      <c r="BV147" s="269">
        <v>385</v>
      </c>
      <c r="BW147" s="269">
        <v>445</v>
      </c>
      <c r="BX147" s="269">
        <v>475</v>
      </c>
      <c r="BY147" s="269">
        <v>506</v>
      </c>
      <c r="BZ147" s="269">
        <v>566</v>
      </c>
      <c r="CA147" s="269">
        <v>615</v>
      </c>
      <c r="CB147" s="269">
        <v>759</v>
      </c>
      <c r="CC147" s="269">
        <v>903</v>
      </c>
      <c r="CD147" s="269">
        <v>1044</v>
      </c>
      <c r="CE147" s="269">
        <v>1184</v>
      </c>
      <c r="CF147" s="269">
        <v>1323</v>
      </c>
      <c r="CG147" s="269">
        <v>1461</v>
      </c>
      <c r="CH147" s="269">
        <v>1596</v>
      </c>
      <c r="CI147" s="269">
        <v>1731</v>
      </c>
      <c r="CJ147" s="269">
        <v>1863</v>
      </c>
      <c r="CK147" s="269">
        <v>1995</v>
      </c>
      <c r="CL147" s="269">
        <v>2124</v>
      </c>
      <c r="CM147" s="269">
        <v>2253</v>
      </c>
      <c r="CN147" s="269">
        <v>2378</v>
      </c>
      <c r="CO147" s="269">
        <v>2504</v>
      </c>
      <c r="CP147" s="269">
        <v>2628</v>
      </c>
      <c r="CQ147" s="269">
        <v>2751</v>
      </c>
      <c r="CR147" s="269">
        <v>2898</v>
      </c>
      <c r="CS147" s="269">
        <v>3044</v>
      </c>
      <c r="CT147" s="269">
        <v>3192</v>
      </c>
      <c r="CU147" s="269">
        <v>3338</v>
      </c>
      <c r="CV147" s="269">
        <v>3474</v>
      </c>
      <c r="CW147" s="269">
        <v>3610</v>
      </c>
      <c r="CX147" s="269">
        <v>3747</v>
      </c>
      <c r="CY147" s="269">
        <v>3883</v>
      </c>
      <c r="CZ147" s="269">
        <v>4019</v>
      </c>
      <c r="DA147" s="269">
        <v>4155</v>
      </c>
      <c r="DB147" s="269">
        <v>4291</v>
      </c>
      <c r="DC147" s="269">
        <v>4427</v>
      </c>
      <c r="DD147" s="265">
        <v>4564</v>
      </c>
      <c r="DE147" s="265">
        <v>4700</v>
      </c>
      <c r="DF147" s="265">
        <v>4836</v>
      </c>
      <c r="DG147" s="265">
        <v>4972</v>
      </c>
      <c r="DH147" s="265">
        <v>5108</v>
      </c>
      <c r="DI147" s="265">
        <v>5245</v>
      </c>
      <c r="DJ147" s="265">
        <v>5381</v>
      </c>
      <c r="DK147" s="265">
        <v>5517</v>
      </c>
    </row>
    <row r="148" spans="1:115">
      <c r="A148" s="268">
        <v>145</v>
      </c>
      <c r="B148" s="268">
        <v>4</v>
      </c>
      <c r="C148" s="268">
        <v>7</v>
      </c>
      <c r="D148" s="268">
        <v>11</v>
      </c>
      <c r="E148" s="268">
        <v>14</v>
      </c>
      <c r="F148" s="269">
        <v>18</v>
      </c>
      <c r="G148" s="269">
        <v>21</v>
      </c>
      <c r="H148" s="269">
        <v>25</v>
      </c>
      <c r="I148" s="269">
        <v>28</v>
      </c>
      <c r="J148" s="269">
        <v>32</v>
      </c>
      <c r="K148" s="269">
        <v>35</v>
      </c>
      <c r="L148" s="269">
        <v>39</v>
      </c>
      <c r="M148" s="269">
        <v>42</v>
      </c>
      <c r="N148" s="269">
        <v>45</v>
      </c>
      <c r="O148" s="269">
        <v>49</v>
      </c>
      <c r="P148" s="269">
        <v>52</v>
      </c>
      <c r="Q148" s="269">
        <v>56</v>
      </c>
      <c r="R148" s="269">
        <v>59</v>
      </c>
      <c r="S148" s="269">
        <v>63</v>
      </c>
      <c r="T148" s="269">
        <v>66</v>
      </c>
      <c r="U148" s="269">
        <v>70</v>
      </c>
      <c r="V148" s="269">
        <v>74</v>
      </c>
      <c r="W148" s="269">
        <v>77</v>
      </c>
      <c r="X148" s="269">
        <v>81</v>
      </c>
      <c r="Y148" s="269">
        <v>84</v>
      </c>
      <c r="Z148" s="269">
        <v>88</v>
      </c>
      <c r="AA148" s="269">
        <v>91</v>
      </c>
      <c r="AB148" s="269">
        <v>95</v>
      </c>
      <c r="AC148" s="269">
        <v>98</v>
      </c>
      <c r="AD148" s="269">
        <v>102</v>
      </c>
      <c r="AE148" s="269">
        <v>105</v>
      </c>
      <c r="AF148" s="269">
        <v>108</v>
      </c>
      <c r="AG148" s="269">
        <v>112</v>
      </c>
      <c r="AH148" s="269">
        <v>115</v>
      </c>
      <c r="AI148" s="269">
        <v>119</v>
      </c>
      <c r="AJ148" s="269">
        <v>122</v>
      </c>
      <c r="AK148" s="269">
        <v>126</v>
      </c>
      <c r="AL148" s="269">
        <v>129</v>
      </c>
      <c r="AM148" s="269">
        <v>133</v>
      </c>
      <c r="AN148" s="269">
        <v>136</v>
      </c>
      <c r="AO148" s="269">
        <v>140</v>
      </c>
      <c r="AP148" s="269">
        <v>144</v>
      </c>
      <c r="AQ148" s="269">
        <v>147</v>
      </c>
      <c r="AR148" s="269">
        <v>151</v>
      </c>
      <c r="AS148" s="269">
        <v>154</v>
      </c>
      <c r="AT148" s="269">
        <v>158</v>
      </c>
      <c r="AU148" s="269">
        <v>161</v>
      </c>
      <c r="AV148" s="269">
        <v>165</v>
      </c>
      <c r="AW148" s="269">
        <v>168</v>
      </c>
      <c r="AX148" s="269">
        <v>171</v>
      </c>
      <c r="AY148" s="269">
        <v>175</v>
      </c>
      <c r="AZ148" s="269">
        <v>178</v>
      </c>
      <c r="BA148" s="269">
        <v>182</v>
      </c>
      <c r="BB148" s="269">
        <v>185</v>
      </c>
      <c r="BC148" s="269">
        <v>189</v>
      </c>
      <c r="BD148" s="269">
        <v>192</v>
      </c>
      <c r="BE148" s="269">
        <v>196</v>
      </c>
      <c r="BF148" s="269">
        <v>199</v>
      </c>
      <c r="BG148" s="269">
        <v>203</v>
      </c>
      <c r="BH148" s="269">
        <v>206</v>
      </c>
      <c r="BI148" s="269">
        <v>210</v>
      </c>
      <c r="BJ148" s="269">
        <v>214</v>
      </c>
      <c r="BK148" s="269">
        <v>215</v>
      </c>
      <c r="BL148" s="269">
        <v>217</v>
      </c>
      <c r="BM148" s="269">
        <v>221</v>
      </c>
      <c r="BN148" s="269">
        <v>224</v>
      </c>
      <c r="BO148" s="269">
        <v>228</v>
      </c>
      <c r="BP148" s="269">
        <v>231</v>
      </c>
      <c r="BQ148" s="269">
        <v>234</v>
      </c>
      <c r="BR148" s="269">
        <v>238</v>
      </c>
      <c r="BS148" s="269">
        <v>241</v>
      </c>
      <c r="BT148" s="269">
        <v>280</v>
      </c>
      <c r="BU148" s="269">
        <v>324</v>
      </c>
      <c r="BV148" s="269">
        <v>386</v>
      </c>
      <c r="BW148" s="269">
        <v>446</v>
      </c>
      <c r="BX148" s="269">
        <v>477</v>
      </c>
      <c r="BY148" s="269">
        <v>507</v>
      </c>
      <c r="BZ148" s="269">
        <v>568</v>
      </c>
      <c r="CA148" s="269">
        <v>617</v>
      </c>
      <c r="CB148" s="269">
        <v>762</v>
      </c>
      <c r="CC148" s="269">
        <v>906</v>
      </c>
      <c r="CD148" s="269">
        <v>1047</v>
      </c>
      <c r="CE148" s="269">
        <v>1188</v>
      </c>
      <c r="CF148" s="269">
        <v>1327</v>
      </c>
      <c r="CG148" s="269">
        <v>1466</v>
      </c>
      <c r="CH148" s="269">
        <v>1601</v>
      </c>
      <c r="CI148" s="269">
        <v>1736</v>
      </c>
      <c r="CJ148" s="269">
        <v>1869</v>
      </c>
      <c r="CK148" s="269">
        <v>2001</v>
      </c>
      <c r="CL148" s="269">
        <v>2131</v>
      </c>
      <c r="CM148" s="269">
        <v>2260</v>
      </c>
      <c r="CN148" s="269">
        <v>2386</v>
      </c>
      <c r="CO148" s="269">
        <v>2512</v>
      </c>
      <c r="CP148" s="269">
        <v>2636</v>
      </c>
      <c r="CQ148" s="269">
        <v>2759</v>
      </c>
      <c r="CR148" s="269">
        <v>2907</v>
      </c>
      <c r="CS148" s="269">
        <v>3054</v>
      </c>
      <c r="CT148" s="269">
        <v>3201</v>
      </c>
      <c r="CU148" s="269">
        <v>3348</v>
      </c>
      <c r="CV148" s="269">
        <v>3485</v>
      </c>
      <c r="CW148" s="269">
        <v>3621</v>
      </c>
      <c r="CX148" s="269">
        <v>3758</v>
      </c>
      <c r="CY148" s="269">
        <v>3895</v>
      </c>
      <c r="CZ148" s="269">
        <v>4031</v>
      </c>
      <c r="DA148" s="269">
        <v>4168</v>
      </c>
      <c r="DB148" s="269">
        <v>4305</v>
      </c>
      <c r="DC148" s="269">
        <v>4441</v>
      </c>
      <c r="DD148" s="265">
        <v>4578</v>
      </c>
      <c r="DE148" s="265">
        <v>4714</v>
      </c>
      <c r="DF148" s="265">
        <v>4851</v>
      </c>
      <c r="DG148" s="265">
        <v>4987</v>
      </c>
      <c r="DH148" s="265">
        <v>5124</v>
      </c>
      <c r="DI148" s="265">
        <v>5261</v>
      </c>
      <c r="DJ148" s="265">
        <v>5397</v>
      </c>
      <c r="DK148" s="265">
        <v>5534</v>
      </c>
    </row>
    <row r="149" spans="1:115">
      <c r="A149" s="268">
        <v>146</v>
      </c>
      <c r="B149" s="268">
        <v>4</v>
      </c>
      <c r="C149" s="268">
        <v>7</v>
      </c>
      <c r="D149" s="268">
        <v>11</v>
      </c>
      <c r="E149" s="268">
        <v>14</v>
      </c>
      <c r="F149" s="269">
        <v>18</v>
      </c>
      <c r="G149" s="269">
        <v>21</v>
      </c>
      <c r="H149" s="269">
        <v>25</v>
      </c>
      <c r="I149" s="269">
        <v>28</v>
      </c>
      <c r="J149" s="269">
        <v>32</v>
      </c>
      <c r="K149" s="269">
        <v>35</v>
      </c>
      <c r="L149" s="269">
        <v>39</v>
      </c>
      <c r="M149" s="269">
        <v>42</v>
      </c>
      <c r="N149" s="269">
        <v>45</v>
      </c>
      <c r="O149" s="269">
        <v>49</v>
      </c>
      <c r="P149" s="269">
        <v>52</v>
      </c>
      <c r="Q149" s="269">
        <v>56</v>
      </c>
      <c r="R149" s="269">
        <v>59</v>
      </c>
      <c r="S149" s="269">
        <v>63</v>
      </c>
      <c r="T149" s="269">
        <v>66</v>
      </c>
      <c r="U149" s="269">
        <v>70</v>
      </c>
      <c r="V149" s="269">
        <v>74</v>
      </c>
      <c r="W149" s="269">
        <v>77</v>
      </c>
      <c r="X149" s="269">
        <v>81</v>
      </c>
      <c r="Y149" s="269">
        <v>84</v>
      </c>
      <c r="Z149" s="269">
        <v>88</v>
      </c>
      <c r="AA149" s="269">
        <v>91</v>
      </c>
      <c r="AB149" s="269">
        <v>95</v>
      </c>
      <c r="AC149" s="269">
        <v>98</v>
      </c>
      <c r="AD149" s="269">
        <v>102</v>
      </c>
      <c r="AE149" s="269">
        <v>106</v>
      </c>
      <c r="AF149" s="269">
        <v>109</v>
      </c>
      <c r="AG149" s="269">
        <v>113</v>
      </c>
      <c r="AH149" s="269">
        <v>116</v>
      </c>
      <c r="AI149" s="269">
        <v>120</v>
      </c>
      <c r="AJ149" s="269">
        <v>123</v>
      </c>
      <c r="AK149" s="269">
        <v>126</v>
      </c>
      <c r="AL149" s="269">
        <v>130</v>
      </c>
      <c r="AM149" s="269">
        <v>133</v>
      </c>
      <c r="AN149" s="269">
        <v>136</v>
      </c>
      <c r="AO149" s="269">
        <v>140</v>
      </c>
      <c r="AP149" s="269">
        <v>144</v>
      </c>
      <c r="AQ149" s="269">
        <v>147</v>
      </c>
      <c r="AR149" s="269">
        <v>151</v>
      </c>
      <c r="AS149" s="269">
        <v>154</v>
      </c>
      <c r="AT149" s="269">
        <v>158</v>
      </c>
      <c r="AU149" s="269">
        <v>161</v>
      </c>
      <c r="AV149" s="269">
        <v>165</v>
      </c>
      <c r="AW149" s="269">
        <v>168</v>
      </c>
      <c r="AX149" s="269">
        <v>172</v>
      </c>
      <c r="AY149" s="269">
        <v>176</v>
      </c>
      <c r="AZ149" s="269">
        <v>179</v>
      </c>
      <c r="BA149" s="269">
        <v>183</v>
      </c>
      <c r="BB149" s="269">
        <v>186</v>
      </c>
      <c r="BC149" s="269">
        <v>190</v>
      </c>
      <c r="BD149" s="269">
        <v>193</v>
      </c>
      <c r="BE149" s="269">
        <v>197</v>
      </c>
      <c r="BF149" s="269">
        <v>200</v>
      </c>
      <c r="BG149" s="269">
        <v>204</v>
      </c>
      <c r="BH149" s="269">
        <v>207</v>
      </c>
      <c r="BI149" s="269">
        <v>210</v>
      </c>
      <c r="BJ149" s="269">
        <v>214</v>
      </c>
      <c r="BK149" s="269">
        <v>215</v>
      </c>
      <c r="BL149" s="269">
        <v>217</v>
      </c>
      <c r="BM149" s="269">
        <v>221</v>
      </c>
      <c r="BN149" s="269">
        <v>224</v>
      </c>
      <c r="BO149" s="269">
        <v>228</v>
      </c>
      <c r="BP149" s="269">
        <v>231</v>
      </c>
      <c r="BQ149" s="269">
        <v>235</v>
      </c>
      <c r="BR149" s="269">
        <v>238</v>
      </c>
      <c r="BS149" s="269">
        <v>242</v>
      </c>
      <c r="BT149" s="269">
        <v>281</v>
      </c>
      <c r="BU149" s="269">
        <v>325</v>
      </c>
      <c r="BV149" s="269">
        <v>387</v>
      </c>
      <c r="BW149" s="269">
        <v>448</v>
      </c>
      <c r="BX149" s="269">
        <v>478</v>
      </c>
      <c r="BY149" s="269">
        <v>509</v>
      </c>
      <c r="BZ149" s="269">
        <v>569</v>
      </c>
      <c r="CA149" s="269">
        <v>619</v>
      </c>
      <c r="CB149" s="269">
        <v>764</v>
      </c>
      <c r="CC149" s="269">
        <v>909</v>
      </c>
      <c r="CD149" s="269">
        <v>1050</v>
      </c>
      <c r="CE149" s="269">
        <v>1192</v>
      </c>
      <c r="CF149" s="269">
        <v>1331</v>
      </c>
      <c r="CG149" s="269">
        <v>1470</v>
      </c>
      <c r="CH149" s="269">
        <v>1606</v>
      </c>
      <c r="CI149" s="269">
        <v>1741</v>
      </c>
      <c r="CJ149" s="269">
        <v>1874</v>
      </c>
      <c r="CK149" s="269">
        <v>2007</v>
      </c>
      <c r="CL149" s="269">
        <v>2137</v>
      </c>
      <c r="CM149" s="269">
        <v>2266</v>
      </c>
      <c r="CN149" s="269">
        <v>2393</v>
      </c>
      <c r="CO149" s="269">
        <v>2519</v>
      </c>
      <c r="CP149" s="269">
        <v>2644</v>
      </c>
      <c r="CQ149" s="269">
        <v>2767</v>
      </c>
      <c r="CR149" s="269">
        <v>2916</v>
      </c>
      <c r="CS149" s="269">
        <v>3063</v>
      </c>
      <c r="CT149" s="269">
        <v>3211</v>
      </c>
      <c r="CU149" s="269">
        <v>3358</v>
      </c>
      <c r="CV149" s="269">
        <v>3496</v>
      </c>
      <c r="CW149" s="269">
        <v>3632</v>
      </c>
      <c r="CX149" s="269">
        <v>3769</v>
      </c>
      <c r="CY149" s="269">
        <v>3907</v>
      </c>
      <c r="CZ149" s="269">
        <v>4043</v>
      </c>
      <c r="DA149" s="269">
        <v>4180</v>
      </c>
      <c r="DB149" s="269">
        <v>4318</v>
      </c>
      <c r="DC149" s="269">
        <v>4454</v>
      </c>
      <c r="DD149" s="265">
        <v>4591</v>
      </c>
      <c r="DE149" s="265">
        <v>4729</v>
      </c>
      <c r="DF149" s="265">
        <v>4866</v>
      </c>
      <c r="DG149" s="265">
        <v>5002</v>
      </c>
      <c r="DH149" s="265">
        <v>5140</v>
      </c>
      <c r="DI149" s="265">
        <v>5277</v>
      </c>
      <c r="DJ149" s="265">
        <v>5413</v>
      </c>
      <c r="DK149" s="265">
        <v>5551</v>
      </c>
    </row>
    <row r="150" spans="1:115">
      <c r="A150" s="268">
        <v>147</v>
      </c>
      <c r="B150" s="268">
        <v>4</v>
      </c>
      <c r="C150" s="268">
        <v>7</v>
      </c>
      <c r="D150" s="268">
        <v>11</v>
      </c>
      <c r="E150" s="268">
        <v>14</v>
      </c>
      <c r="F150" s="269">
        <v>18</v>
      </c>
      <c r="G150" s="269">
        <v>21</v>
      </c>
      <c r="H150" s="269">
        <v>25</v>
      </c>
      <c r="I150" s="269">
        <v>28</v>
      </c>
      <c r="J150" s="269">
        <v>32</v>
      </c>
      <c r="K150" s="269">
        <v>36</v>
      </c>
      <c r="L150" s="269">
        <v>39</v>
      </c>
      <c r="M150" s="269">
        <v>43</v>
      </c>
      <c r="N150" s="269">
        <v>46</v>
      </c>
      <c r="O150" s="269">
        <v>50</v>
      </c>
      <c r="P150" s="269">
        <v>53</v>
      </c>
      <c r="Q150" s="269">
        <v>57</v>
      </c>
      <c r="R150" s="269">
        <v>60</v>
      </c>
      <c r="S150" s="269">
        <v>63</v>
      </c>
      <c r="T150" s="269">
        <v>66</v>
      </c>
      <c r="U150" s="269">
        <v>70</v>
      </c>
      <c r="V150" s="269">
        <v>74</v>
      </c>
      <c r="W150" s="269">
        <v>77</v>
      </c>
      <c r="X150" s="269">
        <v>81</v>
      </c>
      <c r="Y150" s="269">
        <v>84</v>
      </c>
      <c r="Z150" s="269">
        <v>88</v>
      </c>
      <c r="AA150" s="269">
        <v>91</v>
      </c>
      <c r="AB150" s="269">
        <v>95</v>
      </c>
      <c r="AC150" s="269">
        <v>98</v>
      </c>
      <c r="AD150" s="269">
        <v>102</v>
      </c>
      <c r="AE150" s="269">
        <v>106</v>
      </c>
      <c r="AF150" s="269">
        <v>109</v>
      </c>
      <c r="AG150" s="269">
        <v>113</v>
      </c>
      <c r="AH150" s="269">
        <v>116</v>
      </c>
      <c r="AI150" s="269">
        <v>120</v>
      </c>
      <c r="AJ150" s="269">
        <v>123</v>
      </c>
      <c r="AK150" s="269">
        <v>127</v>
      </c>
      <c r="AL150" s="269">
        <v>130</v>
      </c>
      <c r="AM150" s="269">
        <v>134</v>
      </c>
      <c r="AN150" s="269">
        <v>137</v>
      </c>
      <c r="AO150" s="269">
        <v>141</v>
      </c>
      <c r="AP150" s="269">
        <v>145</v>
      </c>
      <c r="AQ150" s="269">
        <v>148</v>
      </c>
      <c r="AR150" s="269">
        <v>152</v>
      </c>
      <c r="AS150" s="269">
        <v>155</v>
      </c>
      <c r="AT150" s="269">
        <v>159</v>
      </c>
      <c r="AU150" s="269">
        <v>162</v>
      </c>
      <c r="AV150" s="269">
        <v>166</v>
      </c>
      <c r="AW150" s="269">
        <v>169</v>
      </c>
      <c r="AX150" s="269">
        <v>172</v>
      </c>
      <c r="AY150" s="269">
        <v>176</v>
      </c>
      <c r="AZ150" s="269">
        <v>179</v>
      </c>
      <c r="BA150" s="269">
        <v>183</v>
      </c>
      <c r="BB150" s="269">
        <v>186</v>
      </c>
      <c r="BC150" s="269">
        <v>190</v>
      </c>
      <c r="BD150" s="269">
        <v>193</v>
      </c>
      <c r="BE150" s="269">
        <v>197</v>
      </c>
      <c r="BF150" s="269">
        <v>200</v>
      </c>
      <c r="BG150" s="269">
        <v>204</v>
      </c>
      <c r="BH150" s="269">
        <v>207</v>
      </c>
      <c r="BI150" s="269">
        <v>211</v>
      </c>
      <c r="BJ150" s="269">
        <v>215</v>
      </c>
      <c r="BK150" s="269">
        <v>216</v>
      </c>
      <c r="BL150" s="269">
        <v>218</v>
      </c>
      <c r="BM150" s="269">
        <v>222</v>
      </c>
      <c r="BN150" s="269">
        <v>225</v>
      </c>
      <c r="BO150" s="269">
        <v>229</v>
      </c>
      <c r="BP150" s="269">
        <v>232</v>
      </c>
      <c r="BQ150" s="269">
        <v>236</v>
      </c>
      <c r="BR150" s="269">
        <v>239</v>
      </c>
      <c r="BS150" s="269">
        <v>243</v>
      </c>
      <c r="BT150" s="269">
        <v>281</v>
      </c>
      <c r="BU150" s="269">
        <v>326</v>
      </c>
      <c r="BV150" s="269">
        <v>388</v>
      </c>
      <c r="BW150" s="269">
        <v>449</v>
      </c>
      <c r="BX150" s="269">
        <v>480</v>
      </c>
      <c r="BY150" s="269">
        <v>510</v>
      </c>
      <c r="BZ150" s="269">
        <v>571</v>
      </c>
      <c r="CA150" s="269">
        <v>620</v>
      </c>
      <c r="CB150" s="269">
        <v>766</v>
      </c>
      <c r="CC150" s="269">
        <v>912</v>
      </c>
      <c r="CD150" s="269">
        <v>1054</v>
      </c>
      <c r="CE150" s="269">
        <v>1195</v>
      </c>
      <c r="CF150" s="269">
        <v>1335</v>
      </c>
      <c r="CG150" s="269">
        <v>1475</v>
      </c>
      <c r="CH150" s="269">
        <v>1611</v>
      </c>
      <c r="CI150" s="269">
        <v>1746</v>
      </c>
      <c r="CJ150" s="269">
        <v>1880</v>
      </c>
      <c r="CK150" s="269">
        <v>2013</v>
      </c>
      <c r="CL150" s="269">
        <v>2144</v>
      </c>
      <c r="CM150" s="269">
        <v>2273</v>
      </c>
      <c r="CN150" s="269">
        <v>2400</v>
      </c>
      <c r="CO150" s="269">
        <v>2527</v>
      </c>
      <c r="CP150" s="269">
        <v>2652</v>
      </c>
      <c r="CQ150" s="269">
        <v>2776</v>
      </c>
      <c r="CR150" s="269">
        <v>2924</v>
      </c>
      <c r="CS150" s="269">
        <v>3072</v>
      </c>
      <c r="CT150" s="269">
        <v>3221</v>
      </c>
      <c r="CU150" s="269">
        <v>3369</v>
      </c>
      <c r="CV150" s="269">
        <v>3506</v>
      </c>
      <c r="CW150" s="269">
        <v>3643</v>
      </c>
      <c r="CX150" s="269">
        <v>3781</v>
      </c>
      <c r="CY150" s="269">
        <v>3919</v>
      </c>
      <c r="CZ150" s="269">
        <v>4055</v>
      </c>
      <c r="DA150" s="269">
        <v>4193</v>
      </c>
      <c r="DB150" s="269">
        <v>4331</v>
      </c>
      <c r="DC150" s="269">
        <v>4468</v>
      </c>
      <c r="DD150" s="265">
        <v>4605</v>
      </c>
      <c r="DE150" s="265">
        <v>4743</v>
      </c>
      <c r="DF150" s="265">
        <v>4881</v>
      </c>
      <c r="DG150" s="265">
        <v>5018</v>
      </c>
      <c r="DH150" s="265">
        <v>5155</v>
      </c>
      <c r="DI150" s="265">
        <v>5293</v>
      </c>
      <c r="DJ150" s="265">
        <v>5430</v>
      </c>
      <c r="DK150" s="265">
        <v>5568</v>
      </c>
    </row>
    <row r="151" spans="1:115">
      <c r="A151" s="268">
        <v>148</v>
      </c>
      <c r="B151" s="268">
        <v>4</v>
      </c>
      <c r="C151" s="268">
        <v>7</v>
      </c>
      <c r="D151" s="268">
        <v>11</v>
      </c>
      <c r="E151" s="268">
        <v>14</v>
      </c>
      <c r="F151" s="269">
        <v>18</v>
      </c>
      <c r="G151" s="269">
        <v>21</v>
      </c>
      <c r="H151" s="269">
        <v>25</v>
      </c>
      <c r="I151" s="269">
        <v>28</v>
      </c>
      <c r="J151" s="269">
        <v>32</v>
      </c>
      <c r="K151" s="269">
        <v>36</v>
      </c>
      <c r="L151" s="269">
        <v>39</v>
      </c>
      <c r="M151" s="269">
        <v>43</v>
      </c>
      <c r="N151" s="269">
        <v>46</v>
      </c>
      <c r="O151" s="269">
        <v>50</v>
      </c>
      <c r="P151" s="269">
        <v>53</v>
      </c>
      <c r="Q151" s="269">
        <v>57</v>
      </c>
      <c r="R151" s="269">
        <v>60</v>
      </c>
      <c r="S151" s="269">
        <v>64</v>
      </c>
      <c r="T151" s="269">
        <v>67</v>
      </c>
      <c r="U151" s="269">
        <v>71</v>
      </c>
      <c r="V151" s="269">
        <v>75</v>
      </c>
      <c r="W151" s="269">
        <v>78</v>
      </c>
      <c r="X151" s="269">
        <v>81</v>
      </c>
      <c r="Y151" s="269">
        <v>85</v>
      </c>
      <c r="Z151" s="269">
        <v>88</v>
      </c>
      <c r="AA151" s="269">
        <v>91</v>
      </c>
      <c r="AB151" s="269">
        <v>95</v>
      </c>
      <c r="AC151" s="269">
        <v>98</v>
      </c>
      <c r="AD151" s="269">
        <v>102</v>
      </c>
      <c r="AE151" s="269">
        <v>106</v>
      </c>
      <c r="AF151" s="269">
        <v>109</v>
      </c>
      <c r="AG151" s="269">
        <v>113</v>
      </c>
      <c r="AH151" s="269">
        <v>116</v>
      </c>
      <c r="AI151" s="269">
        <v>120</v>
      </c>
      <c r="AJ151" s="269">
        <v>123</v>
      </c>
      <c r="AK151" s="269">
        <v>127</v>
      </c>
      <c r="AL151" s="269">
        <v>130</v>
      </c>
      <c r="AM151" s="269">
        <v>134</v>
      </c>
      <c r="AN151" s="269">
        <v>137</v>
      </c>
      <c r="AO151" s="269">
        <v>141</v>
      </c>
      <c r="AP151" s="269">
        <v>145</v>
      </c>
      <c r="AQ151" s="269">
        <v>148</v>
      </c>
      <c r="AR151" s="269">
        <v>152</v>
      </c>
      <c r="AS151" s="269">
        <v>155</v>
      </c>
      <c r="AT151" s="269">
        <v>159</v>
      </c>
      <c r="AU151" s="269">
        <v>162</v>
      </c>
      <c r="AV151" s="269">
        <v>166</v>
      </c>
      <c r="AW151" s="269">
        <v>169</v>
      </c>
      <c r="AX151" s="269">
        <v>173</v>
      </c>
      <c r="AY151" s="269">
        <v>177</v>
      </c>
      <c r="AZ151" s="269">
        <v>180</v>
      </c>
      <c r="BA151" s="269">
        <v>184</v>
      </c>
      <c r="BB151" s="269">
        <v>187</v>
      </c>
      <c r="BC151" s="269">
        <v>191</v>
      </c>
      <c r="BD151" s="269">
        <v>194</v>
      </c>
      <c r="BE151" s="269">
        <v>198</v>
      </c>
      <c r="BF151" s="269">
        <v>201</v>
      </c>
      <c r="BG151" s="269">
        <v>205</v>
      </c>
      <c r="BH151" s="269">
        <v>208</v>
      </c>
      <c r="BI151" s="269">
        <v>212</v>
      </c>
      <c r="BJ151" s="269">
        <v>216</v>
      </c>
      <c r="BK151" s="269">
        <v>217</v>
      </c>
      <c r="BL151" s="269">
        <v>219</v>
      </c>
      <c r="BM151" s="269">
        <v>223</v>
      </c>
      <c r="BN151" s="269">
        <v>226</v>
      </c>
      <c r="BO151" s="269">
        <v>230</v>
      </c>
      <c r="BP151" s="269">
        <v>233</v>
      </c>
      <c r="BQ151" s="269">
        <v>237</v>
      </c>
      <c r="BR151" s="269">
        <v>240</v>
      </c>
      <c r="BS151" s="269">
        <v>244</v>
      </c>
      <c r="BT151" s="269">
        <v>282</v>
      </c>
      <c r="BU151" s="269">
        <v>327</v>
      </c>
      <c r="BV151" s="269">
        <v>390</v>
      </c>
      <c r="BW151" s="269">
        <v>450</v>
      </c>
      <c r="BX151" s="269">
        <v>481</v>
      </c>
      <c r="BY151" s="269">
        <v>512</v>
      </c>
      <c r="BZ151" s="269">
        <v>573</v>
      </c>
      <c r="CA151" s="269">
        <v>622</v>
      </c>
      <c r="CB151" s="269">
        <v>768</v>
      </c>
      <c r="CC151" s="269">
        <v>914</v>
      </c>
      <c r="CD151" s="269">
        <v>1057</v>
      </c>
      <c r="CE151" s="269">
        <v>1199</v>
      </c>
      <c r="CF151" s="269">
        <v>1339</v>
      </c>
      <c r="CG151" s="269">
        <v>1479</v>
      </c>
      <c r="CH151" s="269">
        <v>1615</v>
      </c>
      <c r="CI151" s="269">
        <v>1752</v>
      </c>
      <c r="CJ151" s="269">
        <v>1886</v>
      </c>
      <c r="CK151" s="269">
        <v>2019</v>
      </c>
      <c r="CL151" s="269">
        <v>2150</v>
      </c>
      <c r="CM151" s="269">
        <v>2280</v>
      </c>
      <c r="CN151" s="269">
        <v>2407</v>
      </c>
      <c r="CO151" s="269">
        <v>2535</v>
      </c>
      <c r="CP151" s="269">
        <v>2660</v>
      </c>
      <c r="CQ151" s="269">
        <v>2784</v>
      </c>
      <c r="CR151" s="269">
        <v>2933</v>
      </c>
      <c r="CS151" s="269">
        <v>3081</v>
      </c>
      <c r="CT151" s="269">
        <v>3231</v>
      </c>
      <c r="CU151" s="269">
        <v>3379</v>
      </c>
      <c r="CV151" s="269">
        <v>3517</v>
      </c>
      <c r="CW151" s="269">
        <v>3654</v>
      </c>
      <c r="CX151" s="269">
        <v>3792</v>
      </c>
      <c r="CY151" s="269">
        <v>3930</v>
      </c>
      <c r="CZ151" s="269">
        <v>4068</v>
      </c>
      <c r="DA151" s="269">
        <v>4206</v>
      </c>
      <c r="DB151" s="269">
        <v>4344</v>
      </c>
      <c r="DC151" s="269">
        <v>4481</v>
      </c>
      <c r="DD151" s="265">
        <v>4619</v>
      </c>
      <c r="DE151" s="265">
        <v>4757</v>
      </c>
      <c r="DF151" s="265">
        <v>4895</v>
      </c>
      <c r="DG151" s="265">
        <v>5033</v>
      </c>
      <c r="DH151" s="265">
        <v>5171</v>
      </c>
      <c r="DI151" s="265">
        <v>5309</v>
      </c>
      <c r="DJ151" s="265">
        <v>5446</v>
      </c>
      <c r="DK151" s="265">
        <v>5584</v>
      </c>
    </row>
    <row r="152" spans="1:115">
      <c r="A152" s="268">
        <v>149</v>
      </c>
      <c r="B152" s="268">
        <v>4</v>
      </c>
      <c r="C152" s="268">
        <v>7</v>
      </c>
      <c r="D152" s="268">
        <v>11</v>
      </c>
      <c r="E152" s="268">
        <v>14</v>
      </c>
      <c r="F152" s="269">
        <v>18</v>
      </c>
      <c r="G152" s="269">
        <v>21</v>
      </c>
      <c r="H152" s="269">
        <v>25</v>
      </c>
      <c r="I152" s="269">
        <v>28</v>
      </c>
      <c r="J152" s="269">
        <v>32</v>
      </c>
      <c r="K152" s="269">
        <v>36</v>
      </c>
      <c r="L152" s="269">
        <v>39</v>
      </c>
      <c r="M152" s="269">
        <v>43</v>
      </c>
      <c r="N152" s="269">
        <v>46</v>
      </c>
      <c r="O152" s="269">
        <v>50</v>
      </c>
      <c r="P152" s="269">
        <v>53</v>
      </c>
      <c r="Q152" s="269">
        <v>57</v>
      </c>
      <c r="R152" s="269">
        <v>60</v>
      </c>
      <c r="S152" s="269">
        <v>64</v>
      </c>
      <c r="T152" s="269">
        <v>67</v>
      </c>
      <c r="U152" s="269">
        <v>71</v>
      </c>
      <c r="V152" s="269">
        <v>75</v>
      </c>
      <c r="W152" s="269">
        <v>78</v>
      </c>
      <c r="X152" s="269">
        <v>82</v>
      </c>
      <c r="Y152" s="269">
        <v>85</v>
      </c>
      <c r="Z152" s="269">
        <v>89</v>
      </c>
      <c r="AA152" s="269">
        <v>92</v>
      </c>
      <c r="AB152" s="269">
        <v>96</v>
      </c>
      <c r="AC152" s="269">
        <v>99</v>
      </c>
      <c r="AD152" s="269">
        <v>103</v>
      </c>
      <c r="AE152" s="269">
        <v>107</v>
      </c>
      <c r="AF152" s="269">
        <v>110</v>
      </c>
      <c r="AG152" s="269">
        <v>114</v>
      </c>
      <c r="AH152" s="269">
        <v>117</v>
      </c>
      <c r="AI152" s="269">
        <v>121</v>
      </c>
      <c r="AJ152" s="269">
        <v>124</v>
      </c>
      <c r="AK152" s="269">
        <v>128</v>
      </c>
      <c r="AL152" s="269">
        <v>131</v>
      </c>
      <c r="AM152" s="269">
        <v>135</v>
      </c>
      <c r="AN152" s="269">
        <v>138</v>
      </c>
      <c r="AO152" s="269">
        <v>142</v>
      </c>
      <c r="AP152" s="269">
        <v>146</v>
      </c>
      <c r="AQ152" s="269">
        <v>149</v>
      </c>
      <c r="AR152" s="269">
        <v>153</v>
      </c>
      <c r="AS152" s="269">
        <v>156</v>
      </c>
      <c r="AT152" s="269">
        <v>160</v>
      </c>
      <c r="AU152" s="269">
        <v>163</v>
      </c>
      <c r="AV152" s="269">
        <v>167</v>
      </c>
      <c r="AW152" s="269">
        <v>170</v>
      </c>
      <c r="AX152" s="269">
        <v>173</v>
      </c>
      <c r="AY152" s="269">
        <v>177</v>
      </c>
      <c r="AZ152" s="269">
        <v>180</v>
      </c>
      <c r="BA152" s="269">
        <v>184</v>
      </c>
      <c r="BB152" s="269">
        <v>187</v>
      </c>
      <c r="BC152" s="269">
        <v>191</v>
      </c>
      <c r="BD152" s="269">
        <v>194</v>
      </c>
      <c r="BE152" s="269">
        <v>198</v>
      </c>
      <c r="BF152" s="269">
        <v>201</v>
      </c>
      <c r="BG152" s="269">
        <v>205</v>
      </c>
      <c r="BH152" s="269">
        <v>208</v>
      </c>
      <c r="BI152" s="269">
        <v>212</v>
      </c>
      <c r="BJ152" s="269">
        <v>216</v>
      </c>
      <c r="BK152" s="269">
        <v>217</v>
      </c>
      <c r="BL152" s="269">
        <v>219</v>
      </c>
      <c r="BM152" s="269">
        <v>223</v>
      </c>
      <c r="BN152" s="269">
        <v>226</v>
      </c>
      <c r="BO152" s="269">
        <v>230</v>
      </c>
      <c r="BP152" s="269">
        <v>233</v>
      </c>
      <c r="BQ152" s="269">
        <v>237</v>
      </c>
      <c r="BR152" s="269">
        <v>240</v>
      </c>
      <c r="BS152" s="269">
        <v>244</v>
      </c>
      <c r="BT152" s="269">
        <v>283</v>
      </c>
      <c r="BU152" s="269">
        <v>328</v>
      </c>
      <c r="BV152" s="269">
        <v>391</v>
      </c>
      <c r="BW152" s="269">
        <v>452</v>
      </c>
      <c r="BX152" s="269">
        <v>483</v>
      </c>
      <c r="BY152" s="269">
        <v>513</v>
      </c>
      <c r="BZ152" s="269">
        <v>574</v>
      </c>
      <c r="CA152" s="269">
        <v>624</v>
      </c>
      <c r="CB152" s="269">
        <v>771</v>
      </c>
      <c r="CC152" s="269">
        <v>917</v>
      </c>
      <c r="CD152" s="269">
        <v>1060</v>
      </c>
      <c r="CE152" s="269">
        <v>1202</v>
      </c>
      <c r="CF152" s="269">
        <v>1343</v>
      </c>
      <c r="CG152" s="269">
        <v>1484</v>
      </c>
      <c r="CH152" s="269">
        <v>1620</v>
      </c>
      <c r="CI152" s="269">
        <v>1757</v>
      </c>
      <c r="CJ152" s="269">
        <v>1891</v>
      </c>
      <c r="CK152" s="269">
        <v>2025</v>
      </c>
      <c r="CL152" s="269">
        <v>2157</v>
      </c>
      <c r="CM152" s="269">
        <v>2287</v>
      </c>
      <c r="CN152" s="269">
        <v>2415</v>
      </c>
      <c r="CO152" s="269">
        <v>2542</v>
      </c>
      <c r="CP152" s="269">
        <v>2668</v>
      </c>
      <c r="CQ152" s="269">
        <v>2793</v>
      </c>
      <c r="CR152" s="269">
        <v>2942</v>
      </c>
      <c r="CS152" s="269">
        <v>3091</v>
      </c>
      <c r="CT152" s="269">
        <v>3240</v>
      </c>
      <c r="CU152" s="269">
        <v>3389</v>
      </c>
      <c r="CV152" s="269">
        <v>3527</v>
      </c>
      <c r="CW152" s="269">
        <v>3665</v>
      </c>
      <c r="CX152" s="269">
        <v>3804</v>
      </c>
      <c r="CY152" s="269">
        <v>3942</v>
      </c>
      <c r="CZ152" s="269">
        <v>4080</v>
      </c>
      <c r="DA152" s="269">
        <v>4218</v>
      </c>
      <c r="DB152" s="269">
        <v>4357</v>
      </c>
      <c r="DC152" s="269">
        <v>4495</v>
      </c>
      <c r="DD152" s="265">
        <v>4633</v>
      </c>
      <c r="DE152" s="265">
        <v>4772</v>
      </c>
      <c r="DF152" s="265">
        <v>4910</v>
      </c>
      <c r="DG152" s="265">
        <v>5048</v>
      </c>
      <c r="DH152" s="265">
        <v>5186</v>
      </c>
      <c r="DI152" s="265">
        <v>5325</v>
      </c>
      <c r="DJ152" s="265">
        <v>5463</v>
      </c>
      <c r="DK152" s="265">
        <v>5601</v>
      </c>
    </row>
    <row r="153" spans="1:115">
      <c r="A153" s="268">
        <v>150</v>
      </c>
      <c r="B153" s="268">
        <v>4</v>
      </c>
      <c r="C153" s="268">
        <v>7</v>
      </c>
      <c r="D153" s="268">
        <v>11</v>
      </c>
      <c r="E153" s="268">
        <v>14</v>
      </c>
      <c r="F153" s="269">
        <v>18</v>
      </c>
      <c r="G153" s="269">
        <v>21</v>
      </c>
      <c r="H153" s="269">
        <v>25</v>
      </c>
      <c r="I153" s="269">
        <v>28</v>
      </c>
      <c r="J153" s="269">
        <v>32</v>
      </c>
      <c r="K153" s="269">
        <v>36</v>
      </c>
      <c r="L153" s="269">
        <v>39</v>
      </c>
      <c r="M153" s="269">
        <v>43</v>
      </c>
      <c r="N153" s="269">
        <v>46</v>
      </c>
      <c r="O153" s="269">
        <v>50</v>
      </c>
      <c r="P153" s="269">
        <v>53</v>
      </c>
      <c r="Q153" s="269">
        <v>57</v>
      </c>
      <c r="R153" s="269">
        <v>60</v>
      </c>
      <c r="S153" s="269">
        <v>64</v>
      </c>
      <c r="T153" s="269">
        <v>67</v>
      </c>
      <c r="U153" s="269">
        <v>71</v>
      </c>
      <c r="V153" s="269">
        <v>75</v>
      </c>
      <c r="W153" s="269">
        <v>78</v>
      </c>
      <c r="X153" s="269">
        <v>82</v>
      </c>
      <c r="Y153" s="269">
        <v>85</v>
      </c>
      <c r="Z153" s="269">
        <v>89</v>
      </c>
      <c r="AA153" s="269">
        <v>92</v>
      </c>
      <c r="AB153" s="269">
        <v>96</v>
      </c>
      <c r="AC153" s="269">
        <v>99</v>
      </c>
      <c r="AD153" s="269">
        <v>103</v>
      </c>
      <c r="AE153" s="269">
        <v>107</v>
      </c>
      <c r="AF153" s="269">
        <v>110</v>
      </c>
      <c r="AG153" s="269">
        <v>114</v>
      </c>
      <c r="AH153" s="269">
        <v>117</v>
      </c>
      <c r="AI153" s="269">
        <v>121</v>
      </c>
      <c r="AJ153" s="269">
        <v>124</v>
      </c>
      <c r="AK153" s="269">
        <v>128</v>
      </c>
      <c r="AL153" s="269">
        <v>131</v>
      </c>
      <c r="AM153" s="269">
        <v>135</v>
      </c>
      <c r="AN153" s="269">
        <v>138</v>
      </c>
      <c r="AO153" s="269">
        <v>142</v>
      </c>
      <c r="AP153" s="269">
        <v>146</v>
      </c>
      <c r="AQ153" s="269">
        <v>149</v>
      </c>
      <c r="AR153" s="269">
        <v>153</v>
      </c>
      <c r="AS153" s="269">
        <v>156</v>
      </c>
      <c r="AT153" s="269">
        <v>160</v>
      </c>
      <c r="AU153" s="269">
        <v>163</v>
      </c>
      <c r="AV153" s="269">
        <v>167</v>
      </c>
      <c r="AW153" s="269">
        <v>170</v>
      </c>
      <c r="AX153" s="269">
        <v>174</v>
      </c>
      <c r="AY153" s="269">
        <v>178</v>
      </c>
      <c r="AZ153" s="269">
        <v>181</v>
      </c>
      <c r="BA153" s="269">
        <v>185</v>
      </c>
      <c r="BB153" s="269">
        <v>188</v>
      </c>
      <c r="BC153" s="269">
        <v>192</v>
      </c>
      <c r="BD153" s="269">
        <v>195</v>
      </c>
      <c r="BE153" s="269">
        <v>199</v>
      </c>
      <c r="BF153" s="269">
        <v>202</v>
      </c>
      <c r="BG153" s="269">
        <v>206</v>
      </c>
      <c r="BH153" s="269">
        <v>209</v>
      </c>
      <c r="BI153" s="269">
        <v>213</v>
      </c>
      <c r="BJ153" s="269">
        <v>217</v>
      </c>
      <c r="BK153" s="269">
        <v>218</v>
      </c>
      <c r="BL153" s="269">
        <v>220</v>
      </c>
      <c r="BM153" s="269">
        <v>224</v>
      </c>
      <c r="BN153" s="269">
        <v>227</v>
      </c>
      <c r="BO153" s="269">
        <v>231</v>
      </c>
      <c r="BP153" s="269">
        <v>234</v>
      </c>
      <c r="BQ153" s="269">
        <v>238</v>
      </c>
      <c r="BR153" s="269">
        <v>241</v>
      </c>
      <c r="BS153" s="269">
        <v>245</v>
      </c>
      <c r="BT153" s="269">
        <v>284</v>
      </c>
      <c r="BU153" s="269">
        <v>329</v>
      </c>
      <c r="BV153" s="269">
        <v>392</v>
      </c>
      <c r="BW153" s="269">
        <v>453</v>
      </c>
      <c r="BX153" s="269">
        <v>484</v>
      </c>
      <c r="BY153" s="269">
        <v>515</v>
      </c>
      <c r="BZ153" s="269">
        <v>576</v>
      </c>
      <c r="CA153" s="269">
        <v>626</v>
      </c>
      <c r="CB153" s="269">
        <v>773</v>
      </c>
      <c r="CC153" s="269">
        <v>920</v>
      </c>
      <c r="CD153" s="269">
        <v>1063</v>
      </c>
      <c r="CE153" s="269">
        <v>1206</v>
      </c>
      <c r="CF153" s="269">
        <v>1347</v>
      </c>
      <c r="CG153" s="269">
        <v>1488</v>
      </c>
      <c r="CH153" s="269">
        <v>1625</v>
      </c>
      <c r="CI153" s="269">
        <v>1762</v>
      </c>
      <c r="CJ153" s="269">
        <v>1897</v>
      </c>
      <c r="CK153" s="269">
        <v>2031</v>
      </c>
      <c r="CL153" s="269">
        <v>2163</v>
      </c>
      <c r="CM153" s="269">
        <v>2294</v>
      </c>
      <c r="CN153" s="269">
        <v>2422</v>
      </c>
      <c r="CO153" s="269">
        <v>2550</v>
      </c>
      <c r="CP153" s="269">
        <v>2676</v>
      </c>
      <c r="CQ153" s="269">
        <v>2801</v>
      </c>
      <c r="CR153" s="269">
        <v>2951</v>
      </c>
      <c r="CS153" s="269">
        <v>3100</v>
      </c>
      <c r="CT153" s="269">
        <v>3250</v>
      </c>
      <c r="CU153" s="269">
        <v>3399</v>
      </c>
      <c r="CV153" s="269">
        <v>3538</v>
      </c>
      <c r="CW153" s="269">
        <v>3676</v>
      </c>
      <c r="CX153" s="269">
        <v>3815</v>
      </c>
      <c r="CY153" s="269">
        <v>3954</v>
      </c>
      <c r="CZ153" s="269">
        <v>4092</v>
      </c>
      <c r="DA153" s="269">
        <v>4231</v>
      </c>
      <c r="DB153" s="269">
        <v>4370</v>
      </c>
      <c r="DC153" s="269">
        <v>4508</v>
      </c>
      <c r="DD153" s="265">
        <v>4647</v>
      </c>
      <c r="DE153" s="265">
        <v>4786</v>
      </c>
      <c r="DF153" s="265">
        <v>4925</v>
      </c>
      <c r="DG153" s="265">
        <v>5063</v>
      </c>
      <c r="DH153" s="265">
        <v>5202</v>
      </c>
      <c r="DI153" s="265">
        <v>5341</v>
      </c>
      <c r="DJ153" s="265">
        <v>5479</v>
      </c>
      <c r="DK153" s="265">
        <v>5618</v>
      </c>
    </row>
    <row r="154" spans="1:115">
      <c r="A154" s="268">
        <v>151</v>
      </c>
      <c r="B154" s="268">
        <v>4</v>
      </c>
      <c r="C154" s="268">
        <v>7</v>
      </c>
      <c r="D154" s="268">
        <v>11</v>
      </c>
      <c r="E154" s="268">
        <v>14</v>
      </c>
      <c r="F154" s="269">
        <v>18</v>
      </c>
      <c r="G154" s="269">
        <v>21</v>
      </c>
      <c r="H154" s="269">
        <v>25</v>
      </c>
      <c r="I154" s="269">
        <v>28</v>
      </c>
      <c r="J154" s="269">
        <v>32</v>
      </c>
      <c r="K154" s="269">
        <v>36</v>
      </c>
      <c r="L154" s="269">
        <v>39</v>
      </c>
      <c r="M154" s="269">
        <v>43</v>
      </c>
      <c r="N154" s="269">
        <v>46</v>
      </c>
      <c r="O154" s="269">
        <v>50</v>
      </c>
      <c r="P154" s="269">
        <v>53</v>
      </c>
      <c r="Q154" s="269">
        <v>57</v>
      </c>
      <c r="R154" s="269">
        <v>60</v>
      </c>
      <c r="S154" s="269">
        <v>64</v>
      </c>
      <c r="T154" s="269">
        <v>67</v>
      </c>
      <c r="U154" s="269">
        <v>71</v>
      </c>
      <c r="V154" s="269">
        <v>75</v>
      </c>
      <c r="W154" s="269">
        <v>78</v>
      </c>
      <c r="X154" s="269">
        <v>82</v>
      </c>
      <c r="Y154" s="269">
        <v>85</v>
      </c>
      <c r="Z154" s="269">
        <v>89</v>
      </c>
      <c r="AA154" s="269">
        <v>92</v>
      </c>
      <c r="AB154" s="269">
        <v>96</v>
      </c>
      <c r="AC154" s="269">
        <v>99</v>
      </c>
      <c r="AD154" s="269">
        <v>103</v>
      </c>
      <c r="AE154" s="269">
        <v>107</v>
      </c>
      <c r="AF154" s="269">
        <v>110</v>
      </c>
      <c r="AG154" s="269">
        <v>114</v>
      </c>
      <c r="AH154" s="269">
        <v>117</v>
      </c>
      <c r="AI154" s="269">
        <v>121</v>
      </c>
      <c r="AJ154" s="269">
        <v>124</v>
      </c>
      <c r="AK154" s="269">
        <v>128</v>
      </c>
      <c r="AL154" s="269">
        <v>131</v>
      </c>
      <c r="AM154" s="269">
        <v>135</v>
      </c>
      <c r="AN154" s="269">
        <v>138</v>
      </c>
      <c r="AO154" s="269">
        <v>142</v>
      </c>
      <c r="AP154" s="269">
        <v>146</v>
      </c>
      <c r="AQ154" s="269">
        <v>149</v>
      </c>
      <c r="AR154" s="269">
        <v>153</v>
      </c>
      <c r="AS154" s="269">
        <v>156</v>
      </c>
      <c r="AT154" s="269">
        <v>160</v>
      </c>
      <c r="AU154" s="269">
        <v>163</v>
      </c>
      <c r="AV154" s="269">
        <v>167</v>
      </c>
      <c r="AW154" s="269">
        <v>170</v>
      </c>
      <c r="AX154" s="269">
        <v>174</v>
      </c>
      <c r="AY154" s="269">
        <v>178</v>
      </c>
      <c r="AZ154" s="269">
        <v>181</v>
      </c>
      <c r="BA154" s="269">
        <v>185</v>
      </c>
      <c r="BB154" s="269">
        <v>188</v>
      </c>
      <c r="BC154" s="269">
        <v>192</v>
      </c>
      <c r="BD154" s="269">
        <v>195</v>
      </c>
      <c r="BE154" s="269">
        <v>199</v>
      </c>
      <c r="BF154" s="269">
        <v>202</v>
      </c>
      <c r="BG154" s="269">
        <v>206</v>
      </c>
      <c r="BH154" s="269">
        <v>209</v>
      </c>
      <c r="BI154" s="269">
        <v>213</v>
      </c>
      <c r="BJ154" s="269">
        <v>217</v>
      </c>
      <c r="BK154" s="269">
        <v>219</v>
      </c>
      <c r="BL154" s="269">
        <v>221</v>
      </c>
      <c r="BM154" s="269">
        <v>224</v>
      </c>
      <c r="BN154" s="269">
        <v>228</v>
      </c>
      <c r="BO154" s="269">
        <v>232</v>
      </c>
      <c r="BP154" s="269">
        <v>235</v>
      </c>
      <c r="BQ154" s="269">
        <v>239</v>
      </c>
      <c r="BR154" s="269">
        <v>242</v>
      </c>
      <c r="BS154" s="269">
        <v>246</v>
      </c>
      <c r="BT154" s="269">
        <v>285</v>
      </c>
      <c r="BU154" s="269">
        <v>330</v>
      </c>
      <c r="BV154" s="269">
        <v>393</v>
      </c>
      <c r="BW154" s="269">
        <v>454</v>
      </c>
      <c r="BX154" s="269">
        <v>485</v>
      </c>
      <c r="BY154" s="269">
        <v>516</v>
      </c>
      <c r="BZ154" s="269">
        <v>577</v>
      </c>
      <c r="CA154" s="269">
        <v>627</v>
      </c>
      <c r="CB154" s="269">
        <v>775</v>
      </c>
      <c r="CC154" s="269">
        <v>922</v>
      </c>
      <c r="CD154" s="269">
        <v>1065</v>
      </c>
      <c r="CE154" s="269">
        <v>1209</v>
      </c>
      <c r="CF154" s="269">
        <v>1350</v>
      </c>
      <c r="CG154" s="269">
        <v>1491</v>
      </c>
      <c r="CH154" s="269">
        <v>1629</v>
      </c>
      <c r="CI154" s="269">
        <v>1766</v>
      </c>
      <c r="CJ154" s="269">
        <v>1901</v>
      </c>
      <c r="CK154" s="269">
        <v>2035</v>
      </c>
      <c r="CL154" s="269">
        <v>2168</v>
      </c>
      <c r="CM154" s="269">
        <v>2299</v>
      </c>
      <c r="CN154" s="269">
        <v>2427</v>
      </c>
      <c r="CO154" s="269">
        <v>2556</v>
      </c>
      <c r="CP154" s="269">
        <v>2682</v>
      </c>
      <c r="CQ154" s="269">
        <v>2807</v>
      </c>
      <c r="CR154" s="269">
        <v>2957</v>
      </c>
      <c r="CS154" s="269">
        <v>3107</v>
      </c>
      <c r="CT154" s="269">
        <v>3257</v>
      </c>
      <c r="CU154" s="269">
        <v>3406</v>
      </c>
      <c r="CV154" s="269">
        <v>3546</v>
      </c>
      <c r="CW154" s="269">
        <v>3684</v>
      </c>
      <c r="CX154" s="269">
        <v>3823</v>
      </c>
      <c r="CY154" s="269">
        <v>3963</v>
      </c>
      <c r="CZ154" s="269">
        <v>4101</v>
      </c>
      <c r="DA154" s="269">
        <v>4240</v>
      </c>
      <c r="DB154" s="269">
        <v>4379</v>
      </c>
      <c r="DC154" s="269">
        <v>4518</v>
      </c>
      <c r="DD154" s="265">
        <v>4657</v>
      </c>
      <c r="DE154" s="265">
        <v>4796</v>
      </c>
      <c r="DF154" s="265">
        <v>4936</v>
      </c>
      <c r="DG154" s="265">
        <v>5074</v>
      </c>
      <c r="DH154" s="265">
        <v>5213</v>
      </c>
      <c r="DI154" s="265">
        <v>5353</v>
      </c>
      <c r="DJ154" s="265">
        <v>5491</v>
      </c>
      <c r="DK154" s="265">
        <v>5630</v>
      </c>
    </row>
    <row r="155" spans="1:115">
      <c r="A155" s="268">
        <v>152</v>
      </c>
      <c r="B155" s="268">
        <v>4</v>
      </c>
      <c r="C155" s="268">
        <v>7</v>
      </c>
      <c r="D155" s="268">
        <v>11</v>
      </c>
      <c r="E155" s="268">
        <v>14</v>
      </c>
      <c r="F155" s="269">
        <v>18</v>
      </c>
      <c r="G155" s="269">
        <v>21</v>
      </c>
      <c r="H155" s="269">
        <v>25</v>
      </c>
      <c r="I155" s="269">
        <v>28</v>
      </c>
      <c r="J155" s="269">
        <v>32</v>
      </c>
      <c r="K155" s="269">
        <v>36</v>
      </c>
      <c r="L155" s="269">
        <v>39</v>
      </c>
      <c r="M155" s="269">
        <v>43</v>
      </c>
      <c r="N155" s="269">
        <v>46</v>
      </c>
      <c r="O155" s="269">
        <v>50</v>
      </c>
      <c r="P155" s="269">
        <v>53</v>
      </c>
      <c r="Q155" s="269">
        <v>57</v>
      </c>
      <c r="R155" s="269">
        <v>60</v>
      </c>
      <c r="S155" s="269">
        <v>64</v>
      </c>
      <c r="T155" s="269">
        <v>67</v>
      </c>
      <c r="U155" s="269">
        <v>71</v>
      </c>
      <c r="V155" s="269">
        <v>75</v>
      </c>
      <c r="W155" s="269">
        <v>78</v>
      </c>
      <c r="X155" s="269">
        <v>82</v>
      </c>
      <c r="Y155" s="269">
        <v>85</v>
      </c>
      <c r="Z155" s="269">
        <v>89</v>
      </c>
      <c r="AA155" s="269">
        <v>92</v>
      </c>
      <c r="AB155" s="269">
        <v>96</v>
      </c>
      <c r="AC155" s="269">
        <v>99</v>
      </c>
      <c r="AD155" s="269">
        <v>103</v>
      </c>
      <c r="AE155" s="269">
        <v>107</v>
      </c>
      <c r="AF155" s="269">
        <v>110</v>
      </c>
      <c r="AG155" s="269">
        <v>114</v>
      </c>
      <c r="AH155" s="269">
        <v>118</v>
      </c>
      <c r="AI155" s="269">
        <v>122</v>
      </c>
      <c r="AJ155" s="269">
        <v>125</v>
      </c>
      <c r="AK155" s="269">
        <v>129</v>
      </c>
      <c r="AL155" s="269">
        <v>132</v>
      </c>
      <c r="AM155" s="269">
        <v>136</v>
      </c>
      <c r="AN155" s="269">
        <v>139</v>
      </c>
      <c r="AO155" s="269">
        <v>143</v>
      </c>
      <c r="AP155" s="269">
        <v>147</v>
      </c>
      <c r="AQ155" s="269">
        <v>150</v>
      </c>
      <c r="AR155" s="269">
        <v>154</v>
      </c>
      <c r="AS155" s="269">
        <v>157</v>
      </c>
      <c r="AT155" s="269">
        <v>161</v>
      </c>
      <c r="AU155" s="269">
        <v>164</v>
      </c>
      <c r="AV155" s="269">
        <v>168</v>
      </c>
      <c r="AW155" s="269">
        <v>171</v>
      </c>
      <c r="AX155" s="269">
        <v>175</v>
      </c>
      <c r="AY155" s="269">
        <v>179</v>
      </c>
      <c r="AZ155" s="269">
        <v>182</v>
      </c>
      <c r="BA155" s="269">
        <v>186</v>
      </c>
      <c r="BB155" s="269">
        <v>189</v>
      </c>
      <c r="BC155" s="269">
        <v>193</v>
      </c>
      <c r="BD155" s="269">
        <v>196</v>
      </c>
      <c r="BE155" s="269">
        <v>200</v>
      </c>
      <c r="BF155" s="269">
        <v>203</v>
      </c>
      <c r="BG155" s="269">
        <v>207</v>
      </c>
      <c r="BH155" s="269">
        <v>210</v>
      </c>
      <c r="BI155" s="269">
        <v>214</v>
      </c>
      <c r="BJ155" s="269">
        <v>218</v>
      </c>
      <c r="BK155" s="269">
        <v>219</v>
      </c>
      <c r="BL155" s="269">
        <v>221</v>
      </c>
      <c r="BM155" s="269">
        <v>225</v>
      </c>
      <c r="BN155" s="269">
        <v>228</v>
      </c>
      <c r="BO155" s="269">
        <v>232</v>
      </c>
      <c r="BP155" s="269">
        <v>235</v>
      </c>
      <c r="BQ155" s="269">
        <v>239</v>
      </c>
      <c r="BR155" s="269">
        <v>242</v>
      </c>
      <c r="BS155" s="269">
        <v>246</v>
      </c>
      <c r="BT155" s="269">
        <v>285</v>
      </c>
      <c r="BU155" s="269">
        <v>330</v>
      </c>
      <c r="BV155" s="269">
        <v>394</v>
      </c>
      <c r="BW155" s="269">
        <v>455</v>
      </c>
      <c r="BX155" s="269">
        <v>486</v>
      </c>
      <c r="BY155" s="269">
        <v>517</v>
      </c>
      <c r="BZ155" s="269">
        <v>578</v>
      </c>
      <c r="CA155" s="269">
        <v>629</v>
      </c>
      <c r="CB155" s="269">
        <v>776</v>
      </c>
      <c r="CC155" s="269">
        <v>924</v>
      </c>
      <c r="CD155" s="269">
        <v>1068</v>
      </c>
      <c r="CE155" s="269">
        <v>1211</v>
      </c>
      <c r="CF155" s="269">
        <v>1353</v>
      </c>
      <c r="CG155" s="269">
        <v>1494</v>
      </c>
      <c r="CH155" s="269">
        <v>1632</v>
      </c>
      <c r="CI155" s="269">
        <v>1770</v>
      </c>
      <c r="CJ155" s="269">
        <v>1905</v>
      </c>
      <c r="CK155" s="269">
        <v>2040</v>
      </c>
      <c r="CL155" s="269">
        <v>2172</v>
      </c>
      <c r="CM155" s="269">
        <v>2304</v>
      </c>
      <c r="CN155" s="269">
        <v>2432</v>
      </c>
      <c r="CO155" s="269">
        <v>2561</v>
      </c>
      <c r="CP155" s="269">
        <v>2688</v>
      </c>
      <c r="CQ155" s="269">
        <v>2813</v>
      </c>
      <c r="CR155" s="269">
        <v>2964</v>
      </c>
      <c r="CS155" s="269">
        <v>3113</v>
      </c>
      <c r="CT155" s="269">
        <v>3264</v>
      </c>
      <c r="CU155" s="269">
        <v>3414</v>
      </c>
      <c r="CV155" s="269">
        <v>3553</v>
      </c>
      <c r="CW155" s="269">
        <v>3692</v>
      </c>
      <c r="CX155" s="269">
        <v>3831</v>
      </c>
      <c r="CY155" s="269">
        <v>3971</v>
      </c>
      <c r="CZ155" s="269">
        <v>4110</v>
      </c>
      <c r="DA155" s="269">
        <v>4249</v>
      </c>
      <c r="DB155" s="269">
        <v>4389</v>
      </c>
      <c r="DC155" s="269">
        <v>4527</v>
      </c>
      <c r="DD155" s="265">
        <v>4667</v>
      </c>
      <c r="DE155" s="265">
        <v>4807</v>
      </c>
      <c r="DF155" s="265">
        <v>4946</v>
      </c>
      <c r="DG155" s="265">
        <v>5085</v>
      </c>
      <c r="DH155" s="265">
        <v>5224</v>
      </c>
      <c r="DI155" s="265">
        <v>5364</v>
      </c>
      <c r="DJ155" s="265">
        <v>5503</v>
      </c>
      <c r="DK155" s="265">
        <v>5642</v>
      </c>
    </row>
    <row r="156" spans="1:115">
      <c r="A156" s="268">
        <v>153</v>
      </c>
      <c r="B156" s="268">
        <v>4</v>
      </c>
      <c r="C156" s="268">
        <v>7</v>
      </c>
      <c r="D156" s="268">
        <v>11</v>
      </c>
      <c r="E156" s="268">
        <v>14</v>
      </c>
      <c r="F156" s="269">
        <v>18</v>
      </c>
      <c r="G156" s="269">
        <v>21</v>
      </c>
      <c r="H156" s="269">
        <v>25</v>
      </c>
      <c r="I156" s="269">
        <v>28</v>
      </c>
      <c r="J156" s="269">
        <v>32</v>
      </c>
      <c r="K156" s="269">
        <v>36</v>
      </c>
      <c r="L156" s="269">
        <v>39</v>
      </c>
      <c r="M156" s="269">
        <v>43</v>
      </c>
      <c r="N156" s="269">
        <v>46</v>
      </c>
      <c r="O156" s="269">
        <v>50</v>
      </c>
      <c r="P156" s="269">
        <v>53</v>
      </c>
      <c r="Q156" s="269">
        <v>57</v>
      </c>
      <c r="R156" s="269">
        <v>60</v>
      </c>
      <c r="S156" s="269">
        <v>64</v>
      </c>
      <c r="T156" s="269">
        <v>68</v>
      </c>
      <c r="U156" s="269">
        <v>72</v>
      </c>
      <c r="V156" s="269">
        <v>75</v>
      </c>
      <c r="W156" s="269">
        <v>79</v>
      </c>
      <c r="X156" s="269">
        <v>83</v>
      </c>
      <c r="Y156" s="269">
        <v>86</v>
      </c>
      <c r="Z156" s="269">
        <v>90</v>
      </c>
      <c r="AA156" s="269">
        <v>93</v>
      </c>
      <c r="AB156" s="269">
        <v>97</v>
      </c>
      <c r="AC156" s="269">
        <v>100</v>
      </c>
      <c r="AD156" s="269">
        <v>104</v>
      </c>
      <c r="AE156" s="269">
        <v>108</v>
      </c>
      <c r="AF156" s="269">
        <v>111</v>
      </c>
      <c r="AG156" s="269">
        <v>115</v>
      </c>
      <c r="AH156" s="269">
        <v>118</v>
      </c>
      <c r="AI156" s="269">
        <v>122</v>
      </c>
      <c r="AJ156" s="269">
        <v>125</v>
      </c>
      <c r="AK156" s="269">
        <v>129</v>
      </c>
      <c r="AL156" s="269">
        <v>132</v>
      </c>
      <c r="AM156" s="269">
        <v>136</v>
      </c>
      <c r="AN156" s="269">
        <v>139</v>
      </c>
      <c r="AO156" s="269">
        <v>143</v>
      </c>
      <c r="AP156" s="269">
        <v>147</v>
      </c>
      <c r="AQ156" s="269">
        <v>150</v>
      </c>
      <c r="AR156" s="269">
        <v>154</v>
      </c>
      <c r="AS156" s="269">
        <v>157</v>
      </c>
      <c r="AT156" s="269">
        <v>161</v>
      </c>
      <c r="AU156" s="269">
        <v>164</v>
      </c>
      <c r="AV156" s="269">
        <v>168</v>
      </c>
      <c r="AW156" s="269">
        <v>171</v>
      </c>
      <c r="AX156" s="269">
        <v>175</v>
      </c>
      <c r="AY156" s="269">
        <v>179</v>
      </c>
      <c r="AZ156" s="269">
        <v>182</v>
      </c>
      <c r="BA156" s="269">
        <v>186</v>
      </c>
      <c r="BB156" s="269">
        <v>189</v>
      </c>
      <c r="BC156" s="269">
        <v>193</v>
      </c>
      <c r="BD156" s="269">
        <v>196</v>
      </c>
      <c r="BE156" s="269">
        <v>200</v>
      </c>
      <c r="BF156" s="269">
        <v>203</v>
      </c>
      <c r="BG156" s="269">
        <v>207</v>
      </c>
      <c r="BH156" s="269">
        <v>210</v>
      </c>
      <c r="BI156" s="269">
        <v>214</v>
      </c>
      <c r="BJ156" s="269">
        <v>218</v>
      </c>
      <c r="BK156" s="269">
        <v>220</v>
      </c>
      <c r="BL156" s="269">
        <v>222</v>
      </c>
      <c r="BM156" s="269">
        <v>225</v>
      </c>
      <c r="BN156" s="269">
        <v>229</v>
      </c>
      <c r="BO156" s="269">
        <v>233</v>
      </c>
      <c r="BP156" s="269">
        <v>236</v>
      </c>
      <c r="BQ156" s="269">
        <v>240</v>
      </c>
      <c r="BR156" s="269">
        <v>243</v>
      </c>
      <c r="BS156" s="269">
        <v>247</v>
      </c>
      <c r="BT156" s="269">
        <v>286</v>
      </c>
      <c r="BU156" s="269">
        <v>331</v>
      </c>
      <c r="BV156" s="269">
        <v>394</v>
      </c>
      <c r="BW156" s="269">
        <v>456</v>
      </c>
      <c r="BX156" s="269">
        <v>487</v>
      </c>
      <c r="BY156" s="269">
        <v>518</v>
      </c>
      <c r="BZ156" s="269">
        <v>580</v>
      </c>
      <c r="CA156" s="269">
        <v>630</v>
      </c>
      <c r="CB156" s="269">
        <v>778</v>
      </c>
      <c r="CC156" s="269">
        <v>926</v>
      </c>
      <c r="CD156" s="269">
        <v>1070</v>
      </c>
      <c r="CE156" s="269">
        <v>1214</v>
      </c>
      <c r="CF156" s="269">
        <v>1356</v>
      </c>
      <c r="CG156" s="269">
        <v>1498</v>
      </c>
      <c r="CH156" s="269">
        <v>1636</v>
      </c>
      <c r="CI156" s="269">
        <v>1773</v>
      </c>
      <c r="CJ156" s="269">
        <v>1909</v>
      </c>
      <c r="CK156" s="269">
        <v>2044</v>
      </c>
      <c r="CL156" s="269">
        <v>2177</v>
      </c>
      <c r="CM156" s="269">
        <v>2309</v>
      </c>
      <c r="CN156" s="269">
        <v>2438</v>
      </c>
      <c r="CO156" s="269">
        <v>2567</v>
      </c>
      <c r="CP156" s="269">
        <v>2693</v>
      </c>
      <c r="CQ156" s="269">
        <v>2819</v>
      </c>
      <c r="CR156" s="269">
        <v>2970</v>
      </c>
      <c r="CS156" s="269">
        <v>3120</v>
      </c>
      <c r="CT156" s="269">
        <v>3271</v>
      </c>
      <c r="CU156" s="269">
        <v>3421</v>
      </c>
      <c r="CV156" s="269">
        <v>3561</v>
      </c>
      <c r="CW156" s="269">
        <v>3700</v>
      </c>
      <c r="CX156" s="269">
        <v>3840</v>
      </c>
      <c r="CY156" s="269">
        <v>3980</v>
      </c>
      <c r="CZ156" s="269">
        <v>4119</v>
      </c>
      <c r="DA156" s="269">
        <v>4258</v>
      </c>
      <c r="DB156" s="269">
        <v>4398</v>
      </c>
      <c r="DC156" s="269">
        <v>4537</v>
      </c>
      <c r="DD156" s="265">
        <v>4677</v>
      </c>
      <c r="DE156" s="265">
        <v>4817</v>
      </c>
      <c r="DF156" s="265">
        <v>4957</v>
      </c>
      <c r="DG156" s="265">
        <v>5096</v>
      </c>
      <c r="DH156" s="265">
        <v>5236</v>
      </c>
      <c r="DI156" s="265">
        <v>5376</v>
      </c>
      <c r="DJ156" s="265">
        <v>5515</v>
      </c>
      <c r="DK156" s="265">
        <v>5654</v>
      </c>
    </row>
    <row r="157" spans="1:115">
      <c r="A157" s="268">
        <v>154</v>
      </c>
      <c r="B157" s="268">
        <v>4</v>
      </c>
      <c r="C157" s="268">
        <v>7</v>
      </c>
      <c r="D157" s="268">
        <v>11</v>
      </c>
      <c r="E157" s="268">
        <v>14</v>
      </c>
      <c r="F157" s="269">
        <v>18</v>
      </c>
      <c r="G157" s="269">
        <v>21</v>
      </c>
      <c r="H157" s="269">
        <v>25</v>
      </c>
      <c r="I157" s="269">
        <v>28</v>
      </c>
      <c r="J157" s="269">
        <v>32</v>
      </c>
      <c r="K157" s="269">
        <v>36</v>
      </c>
      <c r="L157" s="269">
        <v>39</v>
      </c>
      <c r="M157" s="269">
        <v>43</v>
      </c>
      <c r="N157" s="269">
        <v>46</v>
      </c>
      <c r="O157" s="269">
        <v>50</v>
      </c>
      <c r="P157" s="269">
        <v>54</v>
      </c>
      <c r="Q157" s="269">
        <v>58</v>
      </c>
      <c r="R157" s="269">
        <v>61</v>
      </c>
      <c r="S157" s="269">
        <v>65</v>
      </c>
      <c r="T157" s="269">
        <v>68</v>
      </c>
      <c r="U157" s="269">
        <v>72</v>
      </c>
      <c r="V157" s="269">
        <v>76</v>
      </c>
      <c r="W157" s="269">
        <v>79</v>
      </c>
      <c r="X157" s="269">
        <v>83</v>
      </c>
      <c r="Y157" s="269">
        <v>86</v>
      </c>
      <c r="Z157" s="269">
        <v>90</v>
      </c>
      <c r="AA157" s="269">
        <v>93</v>
      </c>
      <c r="AB157" s="269">
        <v>97</v>
      </c>
      <c r="AC157" s="269">
        <v>100</v>
      </c>
      <c r="AD157" s="269">
        <v>104</v>
      </c>
      <c r="AE157" s="269">
        <v>108</v>
      </c>
      <c r="AF157" s="269">
        <v>111</v>
      </c>
      <c r="AG157" s="269">
        <v>115</v>
      </c>
      <c r="AH157" s="269">
        <v>118</v>
      </c>
      <c r="AI157" s="269">
        <v>122</v>
      </c>
      <c r="AJ157" s="269">
        <v>125</v>
      </c>
      <c r="AK157" s="269">
        <v>129</v>
      </c>
      <c r="AL157" s="269">
        <v>132</v>
      </c>
      <c r="AM157" s="269">
        <v>136</v>
      </c>
      <c r="AN157" s="269">
        <v>139</v>
      </c>
      <c r="AO157" s="269">
        <v>143</v>
      </c>
      <c r="AP157" s="269">
        <v>147</v>
      </c>
      <c r="AQ157" s="269">
        <v>150</v>
      </c>
      <c r="AR157" s="269">
        <v>154</v>
      </c>
      <c r="AS157" s="269">
        <v>157</v>
      </c>
      <c r="AT157" s="269">
        <v>161</v>
      </c>
      <c r="AU157" s="269">
        <v>164</v>
      </c>
      <c r="AV157" s="269">
        <v>168</v>
      </c>
      <c r="AW157" s="269">
        <v>172</v>
      </c>
      <c r="AX157" s="269">
        <v>175</v>
      </c>
      <c r="AY157" s="269">
        <v>179</v>
      </c>
      <c r="AZ157" s="269">
        <v>183</v>
      </c>
      <c r="BA157" s="269">
        <v>187</v>
      </c>
      <c r="BB157" s="269">
        <v>190</v>
      </c>
      <c r="BC157" s="269">
        <v>194</v>
      </c>
      <c r="BD157" s="269">
        <v>197</v>
      </c>
      <c r="BE157" s="269">
        <v>201</v>
      </c>
      <c r="BF157" s="269">
        <v>204</v>
      </c>
      <c r="BG157" s="269">
        <v>208</v>
      </c>
      <c r="BH157" s="269">
        <v>211</v>
      </c>
      <c r="BI157" s="269">
        <v>215</v>
      </c>
      <c r="BJ157" s="269">
        <v>219</v>
      </c>
      <c r="BK157" s="269">
        <v>220</v>
      </c>
      <c r="BL157" s="269">
        <v>222</v>
      </c>
      <c r="BM157" s="269">
        <v>226</v>
      </c>
      <c r="BN157" s="269">
        <v>229</v>
      </c>
      <c r="BO157" s="269">
        <v>233</v>
      </c>
      <c r="BP157" s="269">
        <v>236</v>
      </c>
      <c r="BQ157" s="269">
        <v>240</v>
      </c>
      <c r="BR157" s="269">
        <v>243</v>
      </c>
      <c r="BS157" s="269">
        <v>247</v>
      </c>
      <c r="BT157" s="269">
        <v>286</v>
      </c>
      <c r="BU157" s="269">
        <v>332</v>
      </c>
      <c r="BV157" s="269">
        <v>395</v>
      </c>
      <c r="BW157" s="269">
        <v>457</v>
      </c>
      <c r="BX157" s="269">
        <v>488</v>
      </c>
      <c r="BY157" s="269">
        <v>519</v>
      </c>
      <c r="BZ157" s="269">
        <v>581</v>
      </c>
      <c r="CA157" s="269">
        <v>631</v>
      </c>
      <c r="CB157" s="269">
        <v>780</v>
      </c>
      <c r="CC157" s="269">
        <v>928</v>
      </c>
      <c r="CD157" s="269">
        <v>1072</v>
      </c>
      <c r="CE157" s="269">
        <v>1216</v>
      </c>
      <c r="CF157" s="269">
        <v>1359</v>
      </c>
      <c r="CG157" s="269">
        <v>1501</v>
      </c>
      <c r="CH157" s="269">
        <v>1639</v>
      </c>
      <c r="CI157" s="269">
        <v>1777</v>
      </c>
      <c r="CJ157" s="269">
        <v>1913</v>
      </c>
      <c r="CK157" s="269">
        <v>2049</v>
      </c>
      <c r="CL157" s="269">
        <v>2182</v>
      </c>
      <c r="CM157" s="269">
        <v>2314</v>
      </c>
      <c r="CN157" s="269">
        <v>2443</v>
      </c>
      <c r="CO157" s="269">
        <v>2572</v>
      </c>
      <c r="CP157" s="269">
        <v>2699</v>
      </c>
      <c r="CQ157" s="269">
        <v>2825</v>
      </c>
      <c r="CR157" s="269">
        <v>2976</v>
      </c>
      <c r="CS157" s="269">
        <v>3127</v>
      </c>
      <c r="CT157" s="269">
        <v>3278</v>
      </c>
      <c r="CU157" s="269">
        <v>3428</v>
      </c>
      <c r="CV157" s="269">
        <v>3569</v>
      </c>
      <c r="CW157" s="269">
        <v>3708</v>
      </c>
      <c r="CX157" s="269">
        <v>3848</v>
      </c>
      <c r="CY157" s="269">
        <v>3988</v>
      </c>
      <c r="CZ157" s="269">
        <v>4127</v>
      </c>
      <c r="DA157" s="269">
        <v>4268</v>
      </c>
      <c r="DB157" s="269">
        <v>4408</v>
      </c>
      <c r="DC157" s="269">
        <v>4547</v>
      </c>
      <c r="DD157" s="265">
        <v>4687</v>
      </c>
      <c r="DE157" s="265">
        <v>4827</v>
      </c>
      <c r="DF157" s="265">
        <v>4968</v>
      </c>
      <c r="DG157" s="265">
        <v>5107</v>
      </c>
      <c r="DH157" s="265">
        <v>5247</v>
      </c>
      <c r="DI157" s="265">
        <v>5387</v>
      </c>
      <c r="DJ157" s="265">
        <v>5526</v>
      </c>
      <c r="DK157" s="265">
        <v>5667</v>
      </c>
    </row>
    <row r="158" spans="1:115">
      <c r="A158" s="268">
        <v>155</v>
      </c>
      <c r="B158" s="268">
        <v>4</v>
      </c>
      <c r="C158" s="268">
        <v>7</v>
      </c>
      <c r="D158" s="268">
        <v>11</v>
      </c>
      <c r="E158" s="268">
        <v>14</v>
      </c>
      <c r="F158" s="269">
        <v>18</v>
      </c>
      <c r="G158" s="269">
        <v>21</v>
      </c>
      <c r="H158" s="269">
        <v>25</v>
      </c>
      <c r="I158" s="269">
        <v>28</v>
      </c>
      <c r="J158" s="269">
        <v>32</v>
      </c>
      <c r="K158" s="269">
        <v>36</v>
      </c>
      <c r="L158" s="269">
        <v>40</v>
      </c>
      <c r="M158" s="269">
        <v>43</v>
      </c>
      <c r="N158" s="269">
        <v>47</v>
      </c>
      <c r="O158" s="269">
        <v>51</v>
      </c>
      <c r="P158" s="269">
        <v>54</v>
      </c>
      <c r="Q158" s="269">
        <v>58</v>
      </c>
      <c r="R158" s="269">
        <v>61</v>
      </c>
      <c r="S158" s="269">
        <v>65</v>
      </c>
      <c r="T158" s="269">
        <v>68</v>
      </c>
      <c r="U158" s="269">
        <v>72</v>
      </c>
      <c r="V158" s="269">
        <v>76</v>
      </c>
      <c r="W158" s="269">
        <v>79</v>
      </c>
      <c r="X158" s="269">
        <v>83</v>
      </c>
      <c r="Y158" s="269">
        <v>86</v>
      </c>
      <c r="Z158" s="269">
        <v>90</v>
      </c>
      <c r="AA158" s="269">
        <v>93</v>
      </c>
      <c r="AB158" s="269">
        <v>97</v>
      </c>
      <c r="AC158" s="269">
        <v>100</v>
      </c>
      <c r="AD158" s="269">
        <v>104</v>
      </c>
      <c r="AE158" s="269">
        <v>108</v>
      </c>
      <c r="AF158" s="269">
        <v>111</v>
      </c>
      <c r="AG158" s="269">
        <v>115</v>
      </c>
      <c r="AH158" s="269">
        <v>118</v>
      </c>
      <c r="AI158" s="269">
        <v>122</v>
      </c>
      <c r="AJ158" s="269">
        <v>125</v>
      </c>
      <c r="AK158" s="269">
        <v>129</v>
      </c>
      <c r="AL158" s="269">
        <v>133</v>
      </c>
      <c r="AM158" s="269">
        <v>137</v>
      </c>
      <c r="AN158" s="269">
        <v>140</v>
      </c>
      <c r="AO158" s="269">
        <v>144</v>
      </c>
      <c r="AP158" s="269">
        <v>148</v>
      </c>
      <c r="AQ158" s="269">
        <v>151</v>
      </c>
      <c r="AR158" s="269">
        <v>155</v>
      </c>
      <c r="AS158" s="269">
        <v>158</v>
      </c>
      <c r="AT158" s="269">
        <v>162</v>
      </c>
      <c r="AU158" s="269">
        <v>165</v>
      </c>
      <c r="AV158" s="269">
        <v>169</v>
      </c>
      <c r="AW158" s="269">
        <v>172</v>
      </c>
      <c r="AX158" s="269">
        <v>176</v>
      </c>
      <c r="AY158" s="269">
        <v>180</v>
      </c>
      <c r="AZ158" s="269">
        <v>183</v>
      </c>
      <c r="BA158" s="269">
        <v>187</v>
      </c>
      <c r="BB158" s="269">
        <v>190</v>
      </c>
      <c r="BC158" s="269">
        <v>194</v>
      </c>
      <c r="BD158" s="269">
        <v>197</v>
      </c>
      <c r="BE158" s="269">
        <v>201</v>
      </c>
      <c r="BF158" s="269">
        <v>204</v>
      </c>
      <c r="BG158" s="269">
        <v>208</v>
      </c>
      <c r="BH158" s="269">
        <v>211</v>
      </c>
      <c r="BI158" s="269">
        <v>215</v>
      </c>
      <c r="BJ158" s="269">
        <v>219</v>
      </c>
      <c r="BK158" s="269">
        <v>221</v>
      </c>
      <c r="BL158" s="269">
        <v>223</v>
      </c>
      <c r="BM158" s="269">
        <v>226</v>
      </c>
      <c r="BN158" s="269">
        <v>230</v>
      </c>
      <c r="BO158" s="269">
        <v>234</v>
      </c>
      <c r="BP158" s="269">
        <v>237</v>
      </c>
      <c r="BQ158" s="269">
        <v>241</v>
      </c>
      <c r="BR158" s="269">
        <v>244</v>
      </c>
      <c r="BS158" s="269">
        <v>248</v>
      </c>
      <c r="BT158" s="269">
        <v>287</v>
      </c>
      <c r="BU158" s="269">
        <v>333</v>
      </c>
      <c r="BV158" s="269">
        <v>396</v>
      </c>
      <c r="BW158" s="269">
        <v>458</v>
      </c>
      <c r="BX158" s="269">
        <v>489</v>
      </c>
      <c r="BY158" s="269">
        <v>520</v>
      </c>
      <c r="BZ158" s="269">
        <v>582</v>
      </c>
      <c r="CA158" s="269">
        <v>633</v>
      </c>
      <c r="CB158" s="269">
        <v>781</v>
      </c>
      <c r="CC158" s="269">
        <v>930</v>
      </c>
      <c r="CD158" s="269">
        <v>1074</v>
      </c>
      <c r="CE158" s="269">
        <v>1219</v>
      </c>
      <c r="CF158" s="269">
        <v>1362</v>
      </c>
      <c r="CG158" s="269">
        <v>1504</v>
      </c>
      <c r="CH158" s="269">
        <v>1643</v>
      </c>
      <c r="CI158" s="269">
        <v>1781</v>
      </c>
      <c r="CJ158" s="269">
        <v>1918</v>
      </c>
      <c r="CK158" s="269">
        <v>2053</v>
      </c>
      <c r="CL158" s="269">
        <v>2186</v>
      </c>
      <c r="CM158" s="269">
        <v>2319</v>
      </c>
      <c r="CN158" s="269">
        <v>2448</v>
      </c>
      <c r="CO158" s="269">
        <v>2578</v>
      </c>
      <c r="CP158" s="269">
        <v>2705</v>
      </c>
      <c r="CQ158" s="269">
        <v>2831</v>
      </c>
      <c r="CR158" s="269">
        <v>2983</v>
      </c>
      <c r="CS158" s="269">
        <v>3134</v>
      </c>
      <c r="CT158" s="269">
        <v>3285</v>
      </c>
      <c r="CU158" s="269">
        <v>3436</v>
      </c>
      <c r="CV158" s="269">
        <v>3576</v>
      </c>
      <c r="CW158" s="269">
        <v>3716</v>
      </c>
      <c r="CX158" s="269">
        <v>3856</v>
      </c>
      <c r="CY158" s="269">
        <v>3997</v>
      </c>
      <c r="CZ158" s="269">
        <v>4136</v>
      </c>
      <c r="DA158" s="269">
        <v>4277</v>
      </c>
      <c r="DB158" s="269">
        <v>4417</v>
      </c>
      <c r="DC158" s="269">
        <v>4557</v>
      </c>
      <c r="DD158" s="265">
        <v>4697</v>
      </c>
      <c r="DE158" s="265">
        <v>4838</v>
      </c>
      <c r="DF158" s="265">
        <v>4978</v>
      </c>
      <c r="DG158" s="265">
        <v>5118</v>
      </c>
      <c r="DH158" s="265">
        <v>5258</v>
      </c>
      <c r="DI158" s="265">
        <v>5399</v>
      </c>
      <c r="DJ158" s="265">
        <v>5538</v>
      </c>
      <c r="DK158" s="265">
        <v>5679</v>
      </c>
    </row>
    <row r="159" spans="1:115">
      <c r="A159" s="268">
        <v>156</v>
      </c>
      <c r="B159" s="268">
        <v>4</v>
      </c>
      <c r="C159" s="268">
        <v>7</v>
      </c>
      <c r="D159" s="268">
        <v>11</v>
      </c>
      <c r="E159" s="268">
        <v>14</v>
      </c>
      <c r="F159" s="269">
        <v>18</v>
      </c>
      <c r="G159" s="269">
        <v>21</v>
      </c>
      <c r="H159" s="269">
        <v>25</v>
      </c>
      <c r="I159" s="269">
        <v>28</v>
      </c>
      <c r="J159" s="269">
        <v>32</v>
      </c>
      <c r="K159" s="269">
        <v>36</v>
      </c>
      <c r="L159" s="269">
        <v>40</v>
      </c>
      <c r="M159" s="269">
        <v>43</v>
      </c>
      <c r="N159" s="269">
        <v>47</v>
      </c>
      <c r="O159" s="269">
        <v>51</v>
      </c>
      <c r="P159" s="269">
        <v>54</v>
      </c>
      <c r="Q159" s="269">
        <v>58</v>
      </c>
      <c r="R159" s="269">
        <v>61</v>
      </c>
      <c r="S159" s="269">
        <v>65</v>
      </c>
      <c r="T159" s="269">
        <v>68</v>
      </c>
      <c r="U159" s="269">
        <v>72</v>
      </c>
      <c r="V159" s="269">
        <v>76</v>
      </c>
      <c r="W159" s="269">
        <v>79</v>
      </c>
      <c r="X159" s="269">
        <v>83</v>
      </c>
      <c r="Y159" s="269">
        <v>86</v>
      </c>
      <c r="Z159" s="269">
        <v>90</v>
      </c>
      <c r="AA159" s="269">
        <v>93</v>
      </c>
      <c r="AB159" s="269">
        <v>97</v>
      </c>
      <c r="AC159" s="269">
        <v>100</v>
      </c>
      <c r="AD159" s="269">
        <v>104</v>
      </c>
      <c r="AE159" s="269">
        <v>108</v>
      </c>
      <c r="AF159" s="269">
        <v>111</v>
      </c>
      <c r="AG159" s="269">
        <v>115</v>
      </c>
      <c r="AH159" s="269">
        <v>119</v>
      </c>
      <c r="AI159" s="269">
        <v>123</v>
      </c>
      <c r="AJ159" s="269">
        <v>126</v>
      </c>
      <c r="AK159" s="269">
        <v>130</v>
      </c>
      <c r="AL159" s="269">
        <v>133</v>
      </c>
      <c r="AM159" s="269">
        <v>137</v>
      </c>
      <c r="AN159" s="269">
        <v>140</v>
      </c>
      <c r="AO159" s="269">
        <v>144</v>
      </c>
      <c r="AP159" s="269">
        <v>148</v>
      </c>
      <c r="AQ159" s="269">
        <v>151</v>
      </c>
      <c r="AR159" s="269">
        <v>155</v>
      </c>
      <c r="AS159" s="269">
        <v>158</v>
      </c>
      <c r="AT159" s="269">
        <v>162</v>
      </c>
      <c r="AU159" s="269">
        <v>165</v>
      </c>
      <c r="AV159" s="269">
        <v>169</v>
      </c>
      <c r="AW159" s="269">
        <v>172</v>
      </c>
      <c r="AX159" s="269">
        <v>176</v>
      </c>
      <c r="AY159" s="269">
        <v>180</v>
      </c>
      <c r="AZ159" s="269">
        <v>183</v>
      </c>
      <c r="BA159" s="269">
        <v>187</v>
      </c>
      <c r="BB159" s="269">
        <v>191</v>
      </c>
      <c r="BC159" s="269">
        <v>194</v>
      </c>
      <c r="BD159" s="269">
        <v>198</v>
      </c>
      <c r="BE159" s="269">
        <v>202</v>
      </c>
      <c r="BF159" s="269">
        <v>205</v>
      </c>
      <c r="BG159" s="269">
        <v>209</v>
      </c>
      <c r="BH159" s="269">
        <v>212</v>
      </c>
      <c r="BI159" s="269">
        <v>216</v>
      </c>
      <c r="BJ159" s="269">
        <v>220</v>
      </c>
      <c r="BK159" s="269">
        <v>221</v>
      </c>
      <c r="BL159" s="269">
        <v>223</v>
      </c>
      <c r="BM159" s="269">
        <v>227</v>
      </c>
      <c r="BN159" s="269">
        <v>230</v>
      </c>
      <c r="BO159" s="269">
        <v>234</v>
      </c>
      <c r="BP159" s="269">
        <v>237</v>
      </c>
      <c r="BQ159" s="269">
        <v>241</v>
      </c>
      <c r="BR159" s="269">
        <v>244</v>
      </c>
      <c r="BS159" s="269">
        <v>248</v>
      </c>
      <c r="BT159" s="269">
        <v>288</v>
      </c>
      <c r="BU159" s="269">
        <v>333</v>
      </c>
      <c r="BV159" s="269">
        <v>397</v>
      </c>
      <c r="BW159" s="269">
        <v>459</v>
      </c>
      <c r="BX159" s="269">
        <v>490</v>
      </c>
      <c r="BY159" s="269">
        <v>521</v>
      </c>
      <c r="BZ159" s="269">
        <v>583</v>
      </c>
      <c r="CA159" s="269">
        <v>634</v>
      </c>
      <c r="CB159" s="269">
        <v>783</v>
      </c>
      <c r="CC159" s="269">
        <v>932</v>
      </c>
      <c r="CD159" s="269">
        <v>1077</v>
      </c>
      <c r="CE159" s="269">
        <v>1222</v>
      </c>
      <c r="CF159" s="269">
        <v>1364</v>
      </c>
      <c r="CG159" s="269">
        <v>1507</v>
      </c>
      <c r="CH159" s="269">
        <v>1646</v>
      </c>
      <c r="CI159" s="269">
        <v>1785</v>
      </c>
      <c r="CJ159" s="269">
        <v>1922</v>
      </c>
      <c r="CK159" s="269">
        <v>2057</v>
      </c>
      <c r="CL159" s="269">
        <v>2191</v>
      </c>
      <c r="CM159" s="269">
        <v>2324</v>
      </c>
      <c r="CN159" s="269">
        <v>2453</v>
      </c>
      <c r="CO159" s="269">
        <v>2583</v>
      </c>
      <c r="CP159" s="269">
        <v>2711</v>
      </c>
      <c r="CQ159" s="269">
        <v>2837</v>
      </c>
      <c r="CR159" s="269">
        <v>2989</v>
      </c>
      <c r="CS159" s="269">
        <v>3140</v>
      </c>
      <c r="CT159" s="269">
        <v>3292</v>
      </c>
      <c r="CU159" s="269">
        <v>3443</v>
      </c>
      <c r="CV159" s="269">
        <v>3584</v>
      </c>
      <c r="CW159" s="269">
        <v>3724</v>
      </c>
      <c r="CX159" s="269">
        <v>3864</v>
      </c>
      <c r="CY159" s="269">
        <v>4005</v>
      </c>
      <c r="CZ159" s="269">
        <v>4145</v>
      </c>
      <c r="DA159" s="269">
        <v>4286</v>
      </c>
      <c r="DB159" s="269">
        <v>4427</v>
      </c>
      <c r="DC159" s="269">
        <v>4566</v>
      </c>
      <c r="DD159" s="265">
        <v>4707</v>
      </c>
      <c r="DE159" s="265">
        <v>4848</v>
      </c>
      <c r="DF159" s="265">
        <v>4989</v>
      </c>
      <c r="DG159" s="265">
        <v>5129</v>
      </c>
      <c r="DH159" s="265">
        <v>5269</v>
      </c>
      <c r="DI159" s="265">
        <v>5410</v>
      </c>
      <c r="DJ159" s="265">
        <v>5550</v>
      </c>
      <c r="DK159" s="265">
        <v>5691</v>
      </c>
    </row>
    <row r="160" spans="1:115">
      <c r="A160" s="268">
        <v>157</v>
      </c>
      <c r="B160" s="268">
        <v>4</v>
      </c>
      <c r="C160" s="268">
        <v>7</v>
      </c>
      <c r="D160" s="268">
        <v>11</v>
      </c>
      <c r="E160" s="268">
        <v>14</v>
      </c>
      <c r="F160" s="269">
        <v>18</v>
      </c>
      <c r="G160" s="269">
        <v>21</v>
      </c>
      <c r="H160" s="269">
        <v>25</v>
      </c>
      <c r="I160" s="269">
        <v>28</v>
      </c>
      <c r="J160" s="269">
        <v>32</v>
      </c>
      <c r="K160" s="269">
        <v>36</v>
      </c>
      <c r="L160" s="269">
        <v>40</v>
      </c>
      <c r="M160" s="269">
        <v>43</v>
      </c>
      <c r="N160" s="269">
        <v>47</v>
      </c>
      <c r="O160" s="269">
        <v>51</v>
      </c>
      <c r="P160" s="269">
        <v>54</v>
      </c>
      <c r="Q160" s="269">
        <v>58</v>
      </c>
      <c r="R160" s="269">
        <v>61</v>
      </c>
      <c r="S160" s="269">
        <v>65</v>
      </c>
      <c r="T160" s="269">
        <v>68</v>
      </c>
      <c r="U160" s="269">
        <v>72</v>
      </c>
      <c r="V160" s="269">
        <v>76</v>
      </c>
      <c r="W160" s="269">
        <v>79</v>
      </c>
      <c r="X160" s="269">
        <v>83</v>
      </c>
      <c r="Y160" s="269">
        <v>86</v>
      </c>
      <c r="Z160" s="269">
        <v>90</v>
      </c>
      <c r="AA160" s="269">
        <v>93</v>
      </c>
      <c r="AB160" s="269">
        <v>97</v>
      </c>
      <c r="AC160" s="269">
        <v>101</v>
      </c>
      <c r="AD160" s="269">
        <v>105</v>
      </c>
      <c r="AE160" s="269">
        <v>109</v>
      </c>
      <c r="AF160" s="269">
        <v>112</v>
      </c>
      <c r="AG160" s="269">
        <v>116</v>
      </c>
      <c r="AH160" s="269">
        <v>119</v>
      </c>
      <c r="AI160" s="269">
        <v>123</v>
      </c>
      <c r="AJ160" s="269">
        <v>126</v>
      </c>
      <c r="AK160" s="269">
        <v>130</v>
      </c>
      <c r="AL160" s="269">
        <v>133</v>
      </c>
      <c r="AM160" s="269">
        <v>137</v>
      </c>
      <c r="AN160" s="269">
        <v>140</v>
      </c>
      <c r="AO160" s="269">
        <v>144</v>
      </c>
      <c r="AP160" s="269">
        <v>148</v>
      </c>
      <c r="AQ160" s="269">
        <v>151</v>
      </c>
      <c r="AR160" s="269">
        <v>155</v>
      </c>
      <c r="AS160" s="269">
        <v>158</v>
      </c>
      <c r="AT160" s="269">
        <v>162</v>
      </c>
      <c r="AU160" s="269">
        <v>166</v>
      </c>
      <c r="AV160" s="269">
        <v>170</v>
      </c>
      <c r="AW160" s="269">
        <v>173</v>
      </c>
      <c r="AX160" s="269">
        <v>177</v>
      </c>
      <c r="AY160" s="269">
        <v>181</v>
      </c>
      <c r="AZ160" s="269">
        <v>184</v>
      </c>
      <c r="BA160" s="269">
        <v>188</v>
      </c>
      <c r="BB160" s="269">
        <v>191</v>
      </c>
      <c r="BC160" s="269">
        <v>195</v>
      </c>
      <c r="BD160" s="269">
        <v>198</v>
      </c>
      <c r="BE160" s="269">
        <v>202</v>
      </c>
      <c r="BF160" s="269">
        <v>205</v>
      </c>
      <c r="BG160" s="269">
        <v>209</v>
      </c>
      <c r="BH160" s="269">
        <v>212</v>
      </c>
      <c r="BI160" s="269">
        <v>216</v>
      </c>
      <c r="BJ160" s="269">
        <v>220</v>
      </c>
      <c r="BK160" s="269">
        <v>222</v>
      </c>
      <c r="BL160" s="269">
        <v>224</v>
      </c>
      <c r="BM160" s="269">
        <v>227</v>
      </c>
      <c r="BN160" s="269">
        <v>231</v>
      </c>
      <c r="BO160" s="269">
        <v>235</v>
      </c>
      <c r="BP160" s="269">
        <v>238</v>
      </c>
      <c r="BQ160" s="269">
        <v>242</v>
      </c>
      <c r="BR160" s="269">
        <v>245</v>
      </c>
      <c r="BS160" s="269">
        <v>249</v>
      </c>
      <c r="BT160" s="269">
        <v>288</v>
      </c>
      <c r="BU160" s="269">
        <v>334</v>
      </c>
      <c r="BV160" s="269">
        <v>397</v>
      </c>
      <c r="BW160" s="269">
        <v>460</v>
      </c>
      <c r="BX160" s="269">
        <v>491</v>
      </c>
      <c r="BY160" s="269">
        <v>522</v>
      </c>
      <c r="BZ160" s="269">
        <v>584</v>
      </c>
      <c r="CA160" s="269">
        <v>635</v>
      </c>
      <c r="CB160" s="269">
        <v>784</v>
      </c>
      <c r="CC160" s="269">
        <v>934</v>
      </c>
      <c r="CD160" s="269">
        <v>1079</v>
      </c>
      <c r="CE160" s="269">
        <v>1224</v>
      </c>
      <c r="CF160" s="269">
        <v>1367</v>
      </c>
      <c r="CG160" s="269">
        <v>1510</v>
      </c>
      <c r="CH160" s="269">
        <v>1650</v>
      </c>
      <c r="CI160" s="269">
        <v>1789</v>
      </c>
      <c r="CJ160" s="269">
        <v>1926</v>
      </c>
      <c r="CK160" s="269">
        <v>2062</v>
      </c>
      <c r="CL160" s="269">
        <v>2196</v>
      </c>
      <c r="CM160" s="269">
        <v>2329</v>
      </c>
      <c r="CN160" s="269">
        <v>2459</v>
      </c>
      <c r="CO160" s="269">
        <v>2589</v>
      </c>
      <c r="CP160" s="269">
        <v>2716</v>
      </c>
      <c r="CQ160" s="269">
        <v>2843</v>
      </c>
      <c r="CR160" s="269">
        <v>2995</v>
      </c>
      <c r="CS160" s="269">
        <v>3147</v>
      </c>
      <c r="CT160" s="269">
        <v>3299</v>
      </c>
      <c r="CU160" s="269">
        <v>3450</v>
      </c>
      <c r="CV160" s="269">
        <v>3591</v>
      </c>
      <c r="CW160" s="269">
        <v>3732</v>
      </c>
      <c r="CX160" s="269">
        <v>3873</v>
      </c>
      <c r="CY160" s="269">
        <v>4014</v>
      </c>
      <c r="CZ160" s="269">
        <v>4154</v>
      </c>
      <c r="DA160" s="269">
        <v>4295</v>
      </c>
      <c r="DB160" s="269">
        <v>4436</v>
      </c>
      <c r="DC160" s="269">
        <v>4576</v>
      </c>
      <c r="DD160" s="265">
        <v>4717</v>
      </c>
      <c r="DE160" s="265">
        <v>4858</v>
      </c>
      <c r="DF160" s="265">
        <v>4999</v>
      </c>
      <c r="DG160" s="265">
        <v>5140</v>
      </c>
      <c r="DH160" s="265">
        <v>5281</v>
      </c>
      <c r="DI160" s="265">
        <v>5422</v>
      </c>
      <c r="DJ160" s="265">
        <v>5562</v>
      </c>
      <c r="DK160" s="265">
        <v>5703</v>
      </c>
    </row>
    <row r="161" spans="1:115">
      <c r="A161" s="268">
        <v>158</v>
      </c>
      <c r="B161" s="268">
        <v>4</v>
      </c>
      <c r="C161" s="268">
        <v>7</v>
      </c>
      <c r="D161" s="268">
        <v>11</v>
      </c>
      <c r="E161" s="268">
        <v>14</v>
      </c>
      <c r="F161" s="269">
        <v>18</v>
      </c>
      <c r="G161" s="269">
        <v>22</v>
      </c>
      <c r="H161" s="269">
        <v>25</v>
      </c>
      <c r="I161" s="269">
        <v>29</v>
      </c>
      <c r="J161" s="269">
        <v>33</v>
      </c>
      <c r="K161" s="269">
        <v>37</v>
      </c>
      <c r="L161" s="269">
        <v>40</v>
      </c>
      <c r="M161" s="269">
        <v>44</v>
      </c>
      <c r="N161" s="269">
        <v>47</v>
      </c>
      <c r="O161" s="269">
        <v>51</v>
      </c>
      <c r="P161" s="269">
        <v>54</v>
      </c>
      <c r="Q161" s="269">
        <v>58</v>
      </c>
      <c r="R161" s="269">
        <v>61</v>
      </c>
      <c r="S161" s="269">
        <v>65</v>
      </c>
      <c r="T161" s="269">
        <v>68</v>
      </c>
      <c r="U161" s="269">
        <v>72</v>
      </c>
      <c r="V161" s="269">
        <v>76</v>
      </c>
      <c r="W161" s="269">
        <v>79</v>
      </c>
      <c r="X161" s="269">
        <v>83</v>
      </c>
      <c r="Y161" s="269">
        <v>87</v>
      </c>
      <c r="Z161" s="269">
        <v>91</v>
      </c>
      <c r="AA161" s="269">
        <v>94</v>
      </c>
      <c r="AB161" s="269">
        <v>98</v>
      </c>
      <c r="AC161" s="269">
        <v>101</v>
      </c>
      <c r="AD161" s="269">
        <v>105</v>
      </c>
      <c r="AE161" s="269">
        <v>109</v>
      </c>
      <c r="AF161" s="269">
        <v>112</v>
      </c>
      <c r="AG161" s="269">
        <v>116</v>
      </c>
      <c r="AH161" s="269">
        <v>119</v>
      </c>
      <c r="AI161" s="269">
        <v>123</v>
      </c>
      <c r="AJ161" s="269">
        <v>126</v>
      </c>
      <c r="AK161" s="269">
        <v>130</v>
      </c>
      <c r="AL161" s="269">
        <v>133</v>
      </c>
      <c r="AM161" s="269">
        <v>137</v>
      </c>
      <c r="AN161" s="269">
        <v>141</v>
      </c>
      <c r="AO161" s="269">
        <v>144</v>
      </c>
      <c r="AP161" s="269">
        <v>148</v>
      </c>
      <c r="AQ161" s="269">
        <v>152</v>
      </c>
      <c r="AR161" s="269">
        <v>156</v>
      </c>
      <c r="AS161" s="269">
        <v>159</v>
      </c>
      <c r="AT161" s="269">
        <v>163</v>
      </c>
      <c r="AU161" s="269">
        <v>166</v>
      </c>
      <c r="AV161" s="269">
        <v>170</v>
      </c>
      <c r="AW161" s="269">
        <v>173</v>
      </c>
      <c r="AX161" s="269">
        <v>177</v>
      </c>
      <c r="AY161" s="269">
        <v>181</v>
      </c>
      <c r="AZ161" s="269">
        <v>184</v>
      </c>
      <c r="BA161" s="269">
        <v>188</v>
      </c>
      <c r="BB161" s="269">
        <v>191</v>
      </c>
      <c r="BC161" s="269">
        <v>195</v>
      </c>
      <c r="BD161" s="269">
        <v>198</v>
      </c>
      <c r="BE161" s="269">
        <v>202</v>
      </c>
      <c r="BF161" s="269">
        <v>206</v>
      </c>
      <c r="BG161" s="269">
        <v>209</v>
      </c>
      <c r="BH161" s="269">
        <v>213</v>
      </c>
      <c r="BI161" s="269">
        <v>217</v>
      </c>
      <c r="BJ161" s="269">
        <v>221</v>
      </c>
      <c r="BK161" s="269">
        <v>222</v>
      </c>
      <c r="BL161" s="269">
        <v>224</v>
      </c>
      <c r="BM161" s="269">
        <v>228</v>
      </c>
      <c r="BN161" s="269">
        <v>231</v>
      </c>
      <c r="BO161" s="269">
        <v>235</v>
      </c>
      <c r="BP161" s="269">
        <v>238</v>
      </c>
      <c r="BQ161" s="269">
        <v>242</v>
      </c>
      <c r="BR161" s="269">
        <v>245</v>
      </c>
      <c r="BS161" s="269">
        <v>249</v>
      </c>
      <c r="BT161" s="269">
        <v>289</v>
      </c>
      <c r="BU161" s="269">
        <v>335</v>
      </c>
      <c r="BV161" s="269">
        <v>398</v>
      </c>
      <c r="BW161" s="269">
        <v>461</v>
      </c>
      <c r="BX161" s="269">
        <v>492</v>
      </c>
      <c r="BY161" s="269">
        <v>524</v>
      </c>
      <c r="BZ161" s="269">
        <v>586</v>
      </c>
      <c r="CA161" s="269">
        <v>637</v>
      </c>
      <c r="CB161" s="269">
        <v>786</v>
      </c>
      <c r="CC161" s="269">
        <v>935</v>
      </c>
      <c r="CD161" s="269">
        <v>1081</v>
      </c>
      <c r="CE161" s="269">
        <v>1227</v>
      </c>
      <c r="CF161" s="269">
        <v>1370</v>
      </c>
      <c r="CG161" s="269">
        <v>1514</v>
      </c>
      <c r="CH161" s="269">
        <v>1653</v>
      </c>
      <c r="CI161" s="269">
        <v>1792</v>
      </c>
      <c r="CJ161" s="269">
        <v>1930</v>
      </c>
      <c r="CK161" s="269">
        <v>2066</v>
      </c>
      <c r="CL161" s="269">
        <v>2200</v>
      </c>
      <c r="CM161" s="269">
        <v>2334</v>
      </c>
      <c r="CN161" s="269">
        <v>2464</v>
      </c>
      <c r="CO161" s="269">
        <v>2594</v>
      </c>
      <c r="CP161" s="269">
        <v>2722</v>
      </c>
      <c r="CQ161" s="269">
        <v>2849</v>
      </c>
      <c r="CR161" s="269">
        <v>3002</v>
      </c>
      <c r="CS161" s="269">
        <v>3154</v>
      </c>
      <c r="CT161" s="269">
        <v>3306</v>
      </c>
      <c r="CU161" s="269">
        <v>3458</v>
      </c>
      <c r="CV161" s="269">
        <v>3599</v>
      </c>
      <c r="CW161" s="269">
        <v>3739</v>
      </c>
      <c r="CX161" s="269">
        <v>3881</v>
      </c>
      <c r="CY161" s="269">
        <v>4022</v>
      </c>
      <c r="CZ161" s="269">
        <v>4163</v>
      </c>
      <c r="DA161" s="269">
        <v>4304</v>
      </c>
      <c r="DB161" s="269">
        <v>4445</v>
      </c>
      <c r="DC161" s="269">
        <v>4586</v>
      </c>
      <c r="DD161" s="265">
        <v>4727</v>
      </c>
      <c r="DE161" s="265">
        <v>4869</v>
      </c>
      <c r="DF161" s="265">
        <v>5010</v>
      </c>
      <c r="DG161" s="265">
        <v>5150</v>
      </c>
      <c r="DH161" s="265">
        <v>5292</v>
      </c>
      <c r="DI161" s="265">
        <v>5433</v>
      </c>
      <c r="DJ161" s="265">
        <v>5574</v>
      </c>
      <c r="DK161" s="265">
        <v>5715</v>
      </c>
    </row>
    <row r="162" spans="1:115">
      <c r="A162" s="268">
        <v>159</v>
      </c>
      <c r="B162" s="268">
        <v>4</v>
      </c>
      <c r="C162" s="268">
        <v>7</v>
      </c>
      <c r="D162" s="268">
        <v>11</v>
      </c>
      <c r="E162" s="268">
        <v>14</v>
      </c>
      <c r="F162" s="269">
        <v>18</v>
      </c>
      <c r="G162" s="269">
        <v>22</v>
      </c>
      <c r="H162" s="269">
        <v>25</v>
      </c>
      <c r="I162" s="269">
        <v>29</v>
      </c>
      <c r="J162" s="269">
        <v>33</v>
      </c>
      <c r="K162" s="269">
        <v>37</v>
      </c>
      <c r="L162" s="269">
        <v>40</v>
      </c>
      <c r="M162" s="269">
        <v>44</v>
      </c>
      <c r="N162" s="269">
        <v>47</v>
      </c>
      <c r="O162" s="269">
        <v>51</v>
      </c>
      <c r="P162" s="269">
        <v>54</v>
      </c>
      <c r="Q162" s="269">
        <v>58</v>
      </c>
      <c r="R162" s="269">
        <v>61</v>
      </c>
      <c r="S162" s="269">
        <v>65</v>
      </c>
      <c r="T162" s="269">
        <v>69</v>
      </c>
      <c r="U162" s="269">
        <v>73</v>
      </c>
      <c r="V162" s="269">
        <v>76</v>
      </c>
      <c r="W162" s="269">
        <v>80</v>
      </c>
      <c r="X162" s="269">
        <v>84</v>
      </c>
      <c r="Y162" s="269">
        <v>87</v>
      </c>
      <c r="Z162" s="269">
        <v>91</v>
      </c>
      <c r="AA162" s="269">
        <v>94</v>
      </c>
      <c r="AB162" s="269">
        <v>98</v>
      </c>
      <c r="AC162" s="269">
        <v>101</v>
      </c>
      <c r="AD162" s="269">
        <v>105</v>
      </c>
      <c r="AE162" s="269">
        <v>109</v>
      </c>
      <c r="AF162" s="269">
        <v>112</v>
      </c>
      <c r="AG162" s="269">
        <v>116</v>
      </c>
      <c r="AH162" s="269">
        <v>119</v>
      </c>
      <c r="AI162" s="269">
        <v>123</v>
      </c>
      <c r="AJ162" s="269">
        <v>126</v>
      </c>
      <c r="AK162" s="269">
        <v>130</v>
      </c>
      <c r="AL162" s="269">
        <v>134</v>
      </c>
      <c r="AM162" s="269">
        <v>138</v>
      </c>
      <c r="AN162" s="269">
        <v>141</v>
      </c>
      <c r="AO162" s="269">
        <v>145</v>
      </c>
      <c r="AP162" s="269">
        <v>149</v>
      </c>
      <c r="AQ162" s="269">
        <v>152</v>
      </c>
      <c r="AR162" s="269">
        <v>156</v>
      </c>
      <c r="AS162" s="269">
        <v>159</v>
      </c>
      <c r="AT162" s="269">
        <v>163</v>
      </c>
      <c r="AU162" s="269">
        <v>166</v>
      </c>
      <c r="AV162" s="269">
        <v>170</v>
      </c>
      <c r="AW162" s="269">
        <v>174</v>
      </c>
      <c r="AX162" s="269">
        <v>177</v>
      </c>
      <c r="AY162" s="269">
        <v>181</v>
      </c>
      <c r="AZ162" s="269">
        <v>185</v>
      </c>
      <c r="BA162" s="269">
        <v>189</v>
      </c>
      <c r="BB162" s="269">
        <v>192</v>
      </c>
      <c r="BC162" s="269">
        <v>196</v>
      </c>
      <c r="BD162" s="269">
        <v>199</v>
      </c>
      <c r="BE162" s="269">
        <v>203</v>
      </c>
      <c r="BF162" s="269">
        <v>206</v>
      </c>
      <c r="BG162" s="269">
        <v>210</v>
      </c>
      <c r="BH162" s="269">
        <v>213</v>
      </c>
      <c r="BI162" s="269">
        <v>217</v>
      </c>
      <c r="BJ162" s="269">
        <v>221</v>
      </c>
      <c r="BK162" s="269">
        <v>223</v>
      </c>
      <c r="BL162" s="269">
        <v>225</v>
      </c>
      <c r="BM162" s="269">
        <v>228</v>
      </c>
      <c r="BN162" s="269">
        <v>232</v>
      </c>
      <c r="BO162" s="269">
        <v>236</v>
      </c>
      <c r="BP162" s="269">
        <v>239</v>
      </c>
      <c r="BQ162" s="269">
        <v>243</v>
      </c>
      <c r="BR162" s="269">
        <v>246</v>
      </c>
      <c r="BS162" s="269">
        <v>250</v>
      </c>
      <c r="BT162" s="269">
        <v>289</v>
      </c>
      <c r="BU162" s="269">
        <v>335</v>
      </c>
      <c r="BV162" s="269">
        <v>399</v>
      </c>
      <c r="BW162" s="269">
        <v>462</v>
      </c>
      <c r="BX162" s="269">
        <v>493</v>
      </c>
      <c r="BY162" s="269">
        <v>525</v>
      </c>
      <c r="BZ162" s="269">
        <v>587</v>
      </c>
      <c r="CA162" s="269">
        <v>638</v>
      </c>
      <c r="CB162" s="269">
        <v>788</v>
      </c>
      <c r="CC162" s="269">
        <v>937</v>
      </c>
      <c r="CD162" s="269">
        <v>1083</v>
      </c>
      <c r="CE162" s="269">
        <v>1229</v>
      </c>
      <c r="CF162" s="269">
        <v>1373</v>
      </c>
      <c r="CG162" s="269">
        <v>1517</v>
      </c>
      <c r="CH162" s="269">
        <v>1657</v>
      </c>
      <c r="CI162" s="269">
        <v>1796</v>
      </c>
      <c r="CJ162" s="269">
        <v>1934</v>
      </c>
      <c r="CK162" s="269">
        <v>2071</v>
      </c>
      <c r="CL162" s="269">
        <v>2205</v>
      </c>
      <c r="CM162" s="269">
        <v>2339</v>
      </c>
      <c r="CN162" s="269">
        <v>2469</v>
      </c>
      <c r="CO162" s="269">
        <v>2600</v>
      </c>
      <c r="CP162" s="269">
        <v>2728</v>
      </c>
      <c r="CQ162" s="269">
        <v>2855</v>
      </c>
      <c r="CR162" s="269">
        <v>3008</v>
      </c>
      <c r="CS162" s="269">
        <v>3160</v>
      </c>
      <c r="CT162" s="269">
        <v>3313</v>
      </c>
      <c r="CU162" s="269">
        <v>3465</v>
      </c>
      <c r="CV162" s="269">
        <v>3607</v>
      </c>
      <c r="CW162" s="269">
        <v>3747</v>
      </c>
      <c r="CX162" s="269">
        <v>3889</v>
      </c>
      <c r="CY162" s="269">
        <v>4031</v>
      </c>
      <c r="CZ162" s="269">
        <v>4172</v>
      </c>
      <c r="DA162" s="269">
        <v>4313</v>
      </c>
      <c r="DB162" s="269">
        <v>4455</v>
      </c>
      <c r="DC162" s="269">
        <v>4596</v>
      </c>
      <c r="DD162" s="265">
        <v>4737</v>
      </c>
      <c r="DE162" s="265">
        <v>4879</v>
      </c>
      <c r="DF162" s="265">
        <v>5021</v>
      </c>
      <c r="DG162" s="265">
        <v>5161</v>
      </c>
      <c r="DH162" s="265">
        <v>5303</v>
      </c>
      <c r="DI162" s="265">
        <v>5445</v>
      </c>
      <c r="DJ162" s="265">
        <v>5586</v>
      </c>
      <c r="DK162" s="265">
        <v>5727</v>
      </c>
    </row>
    <row r="163" spans="1:115">
      <c r="A163" s="268">
        <v>160</v>
      </c>
      <c r="B163" s="268">
        <v>4</v>
      </c>
      <c r="C163" s="268">
        <v>7</v>
      </c>
      <c r="D163" s="268">
        <v>11</v>
      </c>
      <c r="E163" s="268">
        <v>14</v>
      </c>
      <c r="F163" s="269">
        <v>18</v>
      </c>
      <c r="G163" s="269">
        <v>22</v>
      </c>
      <c r="H163" s="269">
        <v>25</v>
      </c>
      <c r="I163" s="269">
        <v>29</v>
      </c>
      <c r="J163" s="269">
        <v>33</v>
      </c>
      <c r="K163" s="269">
        <v>37</v>
      </c>
      <c r="L163" s="269">
        <v>40</v>
      </c>
      <c r="M163" s="269">
        <v>44</v>
      </c>
      <c r="N163" s="269">
        <v>47</v>
      </c>
      <c r="O163" s="269">
        <v>51</v>
      </c>
      <c r="P163" s="269">
        <v>54</v>
      </c>
      <c r="Q163" s="269">
        <v>58</v>
      </c>
      <c r="R163" s="269">
        <v>61</v>
      </c>
      <c r="S163" s="269">
        <v>65</v>
      </c>
      <c r="T163" s="269">
        <v>69</v>
      </c>
      <c r="U163" s="269">
        <v>73</v>
      </c>
      <c r="V163" s="269">
        <v>76</v>
      </c>
      <c r="W163" s="269">
        <v>80</v>
      </c>
      <c r="X163" s="269">
        <v>84</v>
      </c>
      <c r="Y163" s="269">
        <v>87</v>
      </c>
      <c r="Z163" s="269">
        <v>91</v>
      </c>
      <c r="AA163" s="269">
        <v>94</v>
      </c>
      <c r="AB163" s="269">
        <v>98</v>
      </c>
      <c r="AC163" s="269">
        <v>101</v>
      </c>
      <c r="AD163" s="269">
        <v>105</v>
      </c>
      <c r="AE163" s="269">
        <v>109</v>
      </c>
      <c r="AF163" s="269">
        <v>112</v>
      </c>
      <c r="AG163" s="269">
        <v>116</v>
      </c>
      <c r="AH163" s="269">
        <v>120</v>
      </c>
      <c r="AI163" s="269">
        <v>124</v>
      </c>
      <c r="AJ163" s="269">
        <v>127</v>
      </c>
      <c r="AK163" s="269">
        <v>131</v>
      </c>
      <c r="AL163" s="269">
        <v>134</v>
      </c>
      <c r="AM163" s="269">
        <v>138</v>
      </c>
      <c r="AN163" s="269">
        <v>141</v>
      </c>
      <c r="AO163" s="269">
        <v>145</v>
      </c>
      <c r="AP163" s="269">
        <v>149</v>
      </c>
      <c r="AQ163" s="269">
        <v>152</v>
      </c>
      <c r="AR163" s="269">
        <v>156</v>
      </c>
      <c r="AS163" s="269">
        <v>159</v>
      </c>
      <c r="AT163" s="269">
        <v>163</v>
      </c>
      <c r="AU163" s="269">
        <v>167</v>
      </c>
      <c r="AV163" s="269">
        <v>171</v>
      </c>
      <c r="AW163" s="269">
        <v>174</v>
      </c>
      <c r="AX163" s="269">
        <v>178</v>
      </c>
      <c r="AY163" s="269">
        <v>182</v>
      </c>
      <c r="AZ163" s="269">
        <v>185</v>
      </c>
      <c r="BA163" s="269">
        <v>189</v>
      </c>
      <c r="BB163" s="269">
        <v>192</v>
      </c>
      <c r="BC163" s="269">
        <v>196</v>
      </c>
      <c r="BD163" s="269">
        <v>199</v>
      </c>
      <c r="BE163" s="269">
        <v>203</v>
      </c>
      <c r="BF163" s="269">
        <v>207</v>
      </c>
      <c r="BG163" s="269">
        <v>210</v>
      </c>
      <c r="BH163" s="269">
        <v>214</v>
      </c>
      <c r="BI163" s="269">
        <v>218</v>
      </c>
      <c r="BJ163" s="269">
        <v>222</v>
      </c>
      <c r="BK163" s="269">
        <v>223</v>
      </c>
      <c r="BL163" s="269">
        <v>225</v>
      </c>
      <c r="BM163" s="269">
        <v>229</v>
      </c>
      <c r="BN163" s="269">
        <v>232</v>
      </c>
      <c r="BO163" s="269">
        <v>236</v>
      </c>
      <c r="BP163" s="269">
        <v>239</v>
      </c>
      <c r="BQ163" s="269">
        <v>243</v>
      </c>
      <c r="BR163" s="269">
        <v>246</v>
      </c>
      <c r="BS163" s="269">
        <v>250</v>
      </c>
      <c r="BT163" s="269">
        <v>290</v>
      </c>
      <c r="BU163" s="269">
        <v>336</v>
      </c>
      <c r="BV163" s="269">
        <v>400</v>
      </c>
      <c r="BW163" s="269">
        <v>463</v>
      </c>
      <c r="BX163" s="269">
        <v>494</v>
      </c>
      <c r="BY163" s="269">
        <v>526</v>
      </c>
      <c r="BZ163" s="269">
        <v>588</v>
      </c>
      <c r="CA163" s="269">
        <v>639</v>
      </c>
      <c r="CB163" s="269">
        <v>789</v>
      </c>
      <c r="CC163" s="269">
        <v>939</v>
      </c>
      <c r="CD163" s="269">
        <v>1086</v>
      </c>
      <c r="CE163" s="269">
        <v>1232</v>
      </c>
      <c r="CF163" s="269">
        <v>1376</v>
      </c>
      <c r="CG163" s="269">
        <v>1520</v>
      </c>
      <c r="CH163" s="269">
        <v>1660</v>
      </c>
      <c r="CI163" s="269">
        <v>1800</v>
      </c>
      <c r="CJ163" s="269">
        <v>1938</v>
      </c>
      <c r="CK163" s="269">
        <v>2075</v>
      </c>
      <c r="CL163" s="269">
        <v>2210</v>
      </c>
      <c r="CM163" s="269">
        <v>2344</v>
      </c>
      <c r="CN163" s="269">
        <v>2474</v>
      </c>
      <c r="CO163" s="269">
        <v>2605</v>
      </c>
      <c r="CP163" s="269">
        <v>2734</v>
      </c>
      <c r="CQ163" s="269">
        <v>2861</v>
      </c>
      <c r="CR163" s="269">
        <v>3014</v>
      </c>
      <c r="CS163" s="269">
        <v>3167</v>
      </c>
      <c r="CT163" s="269">
        <v>3320</v>
      </c>
      <c r="CU163" s="269">
        <v>3472</v>
      </c>
      <c r="CV163" s="269">
        <v>3614</v>
      </c>
      <c r="CW163" s="269">
        <v>3755</v>
      </c>
      <c r="CX163" s="269">
        <v>3897</v>
      </c>
      <c r="CY163" s="269">
        <v>4039</v>
      </c>
      <c r="CZ163" s="269">
        <v>4180</v>
      </c>
      <c r="DA163" s="269">
        <v>4322</v>
      </c>
      <c r="DB163" s="269">
        <v>4464</v>
      </c>
      <c r="DC163" s="269">
        <v>4605</v>
      </c>
      <c r="DD163" s="265">
        <v>4747</v>
      </c>
      <c r="DE163" s="265">
        <v>4889</v>
      </c>
      <c r="DF163" s="265">
        <v>5031</v>
      </c>
      <c r="DG163" s="265">
        <v>5172</v>
      </c>
      <c r="DH163" s="265">
        <v>5314</v>
      </c>
      <c r="DI163" s="265">
        <v>5456</v>
      </c>
      <c r="DJ163" s="265">
        <v>5597</v>
      </c>
      <c r="DK163" s="265">
        <v>5739</v>
      </c>
    </row>
    <row r="164" spans="1:115">
      <c r="A164" s="268">
        <v>161</v>
      </c>
      <c r="B164" s="268">
        <v>4</v>
      </c>
      <c r="C164" s="268">
        <v>7</v>
      </c>
      <c r="D164" s="268">
        <v>11</v>
      </c>
      <c r="E164" s="268">
        <v>14</v>
      </c>
      <c r="F164" s="269">
        <v>18</v>
      </c>
      <c r="G164" s="269">
        <v>22</v>
      </c>
      <c r="H164" s="269">
        <v>25</v>
      </c>
      <c r="I164" s="269">
        <v>29</v>
      </c>
      <c r="J164" s="269">
        <v>33</v>
      </c>
      <c r="K164" s="269">
        <v>37</v>
      </c>
      <c r="L164" s="269">
        <v>40</v>
      </c>
      <c r="M164" s="269">
        <v>44</v>
      </c>
      <c r="N164" s="269">
        <v>47</v>
      </c>
      <c r="O164" s="269">
        <v>51</v>
      </c>
      <c r="P164" s="269">
        <v>54</v>
      </c>
      <c r="Q164" s="269">
        <v>58</v>
      </c>
      <c r="R164" s="269">
        <v>61</v>
      </c>
      <c r="S164" s="269">
        <v>65</v>
      </c>
      <c r="T164" s="269">
        <v>69</v>
      </c>
      <c r="U164" s="269">
        <v>73</v>
      </c>
      <c r="V164" s="269">
        <v>76</v>
      </c>
      <c r="W164" s="269">
        <v>80</v>
      </c>
      <c r="X164" s="269">
        <v>84</v>
      </c>
      <c r="Y164" s="269">
        <v>87</v>
      </c>
      <c r="Z164" s="269">
        <v>91</v>
      </c>
      <c r="AA164" s="269">
        <v>94</v>
      </c>
      <c r="AB164" s="269">
        <v>98</v>
      </c>
      <c r="AC164" s="269">
        <v>102</v>
      </c>
      <c r="AD164" s="269">
        <v>106</v>
      </c>
      <c r="AE164" s="269">
        <v>110</v>
      </c>
      <c r="AF164" s="269">
        <v>113</v>
      </c>
      <c r="AG164" s="269">
        <v>117</v>
      </c>
      <c r="AH164" s="269">
        <v>120</v>
      </c>
      <c r="AI164" s="269">
        <v>124</v>
      </c>
      <c r="AJ164" s="269">
        <v>127</v>
      </c>
      <c r="AK164" s="269">
        <v>131</v>
      </c>
      <c r="AL164" s="269">
        <v>134</v>
      </c>
      <c r="AM164" s="269">
        <v>138</v>
      </c>
      <c r="AN164" s="269">
        <v>142</v>
      </c>
      <c r="AO164" s="269">
        <v>145</v>
      </c>
      <c r="AP164" s="269">
        <v>149</v>
      </c>
      <c r="AQ164" s="269">
        <v>153</v>
      </c>
      <c r="AR164" s="269">
        <v>157</v>
      </c>
      <c r="AS164" s="269">
        <v>160</v>
      </c>
      <c r="AT164" s="269">
        <v>164</v>
      </c>
      <c r="AU164" s="269">
        <v>167</v>
      </c>
      <c r="AV164" s="269">
        <v>171</v>
      </c>
      <c r="AW164" s="269">
        <v>174</v>
      </c>
      <c r="AX164" s="269">
        <v>178</v>
      </c>
      <c r="AY164" s="269">
        <v>182</v>
      </c>
      <c r="AZ164" s="269">
        <v>185</v>
      </c>
      <c r="BA164" s="269">
        <v>189</v>
      </c>
      <c r="BB164" s="269">
        <v>193</v>
      </c>
      <c r="BC164" s="269">
        <v>196</v>
      </c>
      <c r="BD164" s="269">
        <v>200</v>
      </c>
      <c r="BE164" s="269">
        <v>204</v>
      </c>
      <c r="BF164" s="269">
        <v>207</v>
      </c>
      <c r="BG164" s="269">
        <v>211</v>
      </c>
      <c r="BH164" s="269">
        <v>214</v>
      </c>
      <c r="BI164" s="269">
        <v>218</v>
      </c>
      <c r="BJ164" s="269">
        <v>222</v>
      </c>
      <c r="BK164" s="269">
        <v>224</v>
      </c>
      <c r="BL164" s="269">
        <v>226</v>
      </c>
      <c r="BM164" s="269">
        <v>229</v>
      </c>
      <c r="BN164" s="269">
        <v>233</v>
      </c>
      <c r="BO164" s="269">
        <v>237</v>
      </c>
      <c r="BP164" s="269">
        <v>240</v>
      </c>
      <c r="BQ164" s="269">
        <v>244</v>
      </c>
      <c r="BR164" s="269">
        <v>247</v>
      </c>
      <c r="BS164" s="269">
        <v>251</v>
      </c>
      <c r="BT164" s="269">
        <v>291</v>
      </c>
      <c r="BU164" s="269">
        <v>337</v>
      </c>
      <c r="BV164" s="269">
        <v>400</v>
      </c>
      <c r="BW164" s="269">
        <v>464</v>
      </c>
      <c r="BX164" s="269">
        <v>495</v>
      </c>
      <c r="BY164" s="269">
        <v>527</v>
      </c>
      <c r="BZ164" s="269">
        <v>589</v>
      </c>
      <c r="CA164" s="269">
        <v>641</v>
      </c>
      <c r="CB164" s="269">
        <v>791</v>
      </c>
      <c r="CC164" s="269">
        <v>941</v>
      </c>
      <c r="CD164" s="269">
        <v>1088</v>
      </c>
      <c r="CE164" s="269">
        <v>1235</v>
      </c>
      <c r="CF164" s="269">
        <v>1379</v>
      </c>
      <c r="CG164" s="269">
        <v>1523</v>
      </c>
      <c r="CH164" s="269">
        <v>1664</v>
      </c>
      <c r="CI164" s="269">
        <v>1804</v>
      </c>
      <c r="CJ164" s="269">
        <v>1942</v>
      </c>
      <c r="CK164" s="269">
        <v>2079</v>
      </c>
      <c r="CL164" s="269">
        <v>2214</v>
      </c>
      <c r="CM164" s="269">
        <v>2349</v>
      </c>
      <c r="CN164" s="269">
        <v>2480</v>
      </c>
      <c r="CO164" s="269">
        <v>2611</v>
      </c>
      <c r="CP164" s="269">
        <v>2739</v>
      </c>
      <c r="CQ164" s="269">
        <v>2867</v>
      </c>
      <c r="CR164" s="269">
        <v>3021</v>
      </c>
      <c r="CS164" s="269">
        <v>3174</v>
      </c>
      <c r="CT164" s="269">
        <v>3327</v>
      </c>
      <c r="CU164" s="269">
        <v>3480</v>
      </c>
      <c r="CV164" s="269">
        <v>3622</v>
      </c>
      <c r="CW164" s="269">
        <v>3763</v>
      </c>
      <c r="CX164" s="269">
        <v>3906</v>
      </c>
      <c r="CY164" s="269">
        <v>4048</v>
      </c>
      <c r="CZ164" s="269">
        <v>4189</v>
      </c>
      <c r="DA164" s="269">
        <v>4331</v>
      </c>
      <c r="DB164" s="269">
        <v>4474</v>
      </c>
      <c r="DC164" s="269">
        <v>4615</v>
      </c>
      <c r="DD164" s="265">
        <v>4757</v>
      </c>
      <c r="DE164" s="265">
        <v>4900</v>
      </c>
      <c r="DF164" s="265">
        <v>5042</v>
      </c>
      <c r="DG164" s="265">
        <v>5183</v>
      </c>
      <c r="DH164" s="265">
        <v>5326</v>
      </c>
      <c r="DI164" s="265">
        <v>5468</v>
      </c>
      <c r="DJ164" s="265">
        <v>5609</v>
      </c>
      <c r="DK164" s="265">
        <v>5751</v>
      </c>
    </row>
    <row r="165" spans="1:115">
      <c r="A165" s="268">
        <v>162</v>
      </c>
      <c r="B165" s="268">
        <v>4</v>
      </c>
      <c r="C165" s="268">
        <v>7</v>
      </c>
      <c r="D165" s="268">
        <v>11</v>
      </c>
      <c r="E165" s="268">
        <v>14</v>
      </c>
      <c r="F165" s="269">
        <v>18</v>
      </c>
      <c r="G165" s="269">
        <v>22</v>
      </c>
      <c r="H165" s="269">
        <v>25</v>
      </c>
      <c r="I165" s="269">
        <v>29</v>
      </c>
      <c r="J165" s="269">
        <v>33</v>
      </c>
      <c r="K165" s="269">
        <v>37</v>
      </c>
      <c r="L165" s="269">
        <v>40</v>
      </c>
      <c r="M165" s="269">
        <v>44</v>
      </c>
      <c r="N165" s="269">
        <v>47</v>
      </c>
      <c r="O165" s="269">
        <v>51</v>
      </c>
      <c r="P165" s="269">
        <v>55</v>
      </c>
      <c r="Q165" s="269">
        <v>59</v>
      </c>
      <c r="R165" s="269">
        <v>62</v>
      </c>
      <c r="S165" s="269">
        <v>66</v>
      </c>
      <c r="T165" s="269">
        <v>69</v>
      </c>
      <c r="U165" s="269">
        <v>73</v>
      </c>
      <c r="V165" s="269">
        <v>77</v>
      </c>
      <c r="W165" s="269">
        <v>80</v>
      </c>
      <c r="X165" s="269">
        <v>84</v>
      </c>
      <c r="Y165" s="269">
        <v>87</v>
      </c>
      <c r="Z165" s="269">
        <v>91</v>
      </c>
      <c r="AA165" s="269">
        <v>94</v>
      </c>
      <c r="AB165" s="269">
        <v>98</v>
      </c>
      <c r="AC165" s="269">
        <v>102</v>
      </c>
      <c r="AD165" s="269">
        <v>106</v>
      </c>
      <c r="AE165" s="269">
        <v>110</v>
      </c>
      <c r="AF165" s="269">
        <v>113</v>
      </c>
      <c r="AG165" s="269">
        <v>117</v>
      </c>
      <c r="AH165" s="269">
        <v>120</v>
      </c>
      <c r="AI165" s="269">
        <v>124</v>
      </c>
      <c r="AJ165" s="269">
        <v>127</v>
      </c>
      <c r="AK165" s="269">
        <v>131</v>
      </c>
      <c r="AL165" s="269">
        <v>135</v>
      </c>
      <c r="AM165" s="269">
        <v>139</v>
      </c>
      <c r="AN165" s="269">
        <v>142</v>
      </c>
      <c r="AO165" s="269">
        <v>146</v>
      </c>
      <c r="AP165" s="269">
        <v>150</v>
      </c>
      <c r="AQ165" s="269">
        <v>153</v>
      </c>
      <c r="AR165" s="269">
        <v>157</v>
      </c>
      <c r="AS165" s="269">
        <v>160</v>
      </c>
      <c r="AT165" s="269">
        <v>164</v>
      </c>
      <c r="AU165" s="269">
        <v>167</v>
      </c>
      <c r="AV165" s="269">
        <v>171</v>
      </c>
      <c r="AW165" s="269">
        <v>175</v>
      </c>
      <c r="AX165" s="269">
        <v>178</v>
      </c>
      <c r="AY165" s="269">
        <v>182</v>
      </c>
      <c r="AZ165" s="269">
        <v>186</v>
      </c>
      <c r="BA165" s="269">
        <v>190</v>
      </c>
      <c r="BB165" s="269">
        <v>193</v>
      </c>
      <c r="BC165" s="269">
        <v>197</v>
      </c>
      <c r="BD165" s="269">
        <v>200</v>
      </c>
      <c r="BE165" s="269">
        <v>204</v>
      </c>
      <c r="BF165" s="269">
        <v>208</v>
      </c>
      <c r="BG165" s="269">
        <v>211</v>
      </c>
      <c r="BH165" s="269">
        <v>215</v>
      </c>
      <c r="BI165" s="269">
        <v>219</v>
      </c>
      <c r="BJ165" s="269">
        <v>223</v>
      </c>
      <c r="BK165" s="269">
        <v>224</v>
      </c>
      <c r="BL165" s="269">
        <v>226</v>
      </c>
      <c r="BM165" s="269">
        <v>230</v>
      </c>
      <c r="BN165" s="269">
        <v>233</v>
      </c>
      <c r="BO165" s="269">
        <v>237</v>
      </c>
      <c r="BP165" s="269">
        <v>240</v>
      </c>
      <c r="BQ165" s="269">
        <v>244</v>
      </c>
      <c r="BR165" s="269">
        <v>247</v>
      </c>
      <c r="BS165" s="269">
        <v>251</v>
      </c>
      <c r="BT165" s="269">
        <v>291</v>
      </c>
      <c r="BU165" s="269">
        <v>337</v>
      </c>
      <c r="BV165" s="269">
        <v>401</v>
      </c>
      <c r="BW165" s="269">
        <v>465</v>
      </c>
      <c r="BX165" s="269">
        <v>496</v>
      </c>
      <c r="BY165" s="269">
        <v>528</v>
      </c>
      <c r="BZ165" s="269">
        <v>590</v>
      </c>
      <c r="CA165" s="269">
        <v>642</v>
      </c>
      <c r="CB165" s="269">
        <v>793</v>
      </c>
      <c r="CC165" s="269">
        <v>943</v>
      </c>
      <c r="CD165" s="269">
        <v>1090</v>
      </c>
      <c r="CE165" s="269">
        <v>1237</v>
      </c>
      <c r="CF165" s="269">
        <v>1382</v>
      </c>
      <c r="CG165" s="269">
        <v>1526</v>
      </c>
      <c r="CH165" s="269">
        <v>1667</v>
      </c>
      <c r="CI165" s="269">
        <v>1808</v>
      </c>
      <c r="CJ165" s="269">
        <v>1946</v>
      </c>
      <c r="CK165" s="269">
        <v>2084</v>
      </c>
      <c r="CL165" s="269">
        <v>2219</v>
      </c>
      <c r="CM165" s="269">
        <v>2354</v>
      </c>
      <c r="CN165" s="269">
        <v>2485</v>
      </c>
      <c r="CO165" s="269">
        <v>2616</v>
      </c>
      <c r="CP165" s="269">
        <v>2745</v>
      </c>
      <c r="CQ165" s="269">
        <v>2873</v>
      </c>
      <c r="CR165" s="269">
        <v>3027</v>
      </c>
      <c r="CS165" s="269">
        <v>3180</v>
      </c>
      <c r="CT165" s="269">
        <v>3334</v>
      </c>
      <c r="CU165" s="269">
        <v>3487</v>
      </c>
      <c r="CV165" s="269">
        <v>3630</v>
      </c>
      <c r="CW165" s="269">
        <v>3771</v>
      </c>
      <c r="CX165" s="269">
        <v>3914</v>
      </c>
      <c r="CY165" s="269">
        <v>4056</v>
      </c>
      <c r="CZ165" s="269">
        <v>4198</v>
      </c>
      <c r="DA165" s="269">
        <v>4341</v>
      </c>
      <c r="DB165" s="269">
        <v>4483</v>
      </c>
      <c r="DC165" s="269">
        <v>4625</v>
      </c>
      <c r="DD165" s="265">
        <v>4767</v>
      </c>
      <c r="DE165" s="265">
        <v>4910</v>
      </c>
      <c r="DF165" s="265">
        <v>5053</v>
      </c>
      <c r="DG165" s="265">
        <v>5194</v>
      </c>
      <c r="DH165" s="265">
        <v>5337</v>
      </c>
      <c r="DI165" s="265">
        <v>5479</v>
      </c>
      <c r="DJ165" s="265">
        <v>5621</v>
      </c>
      <c r="DK165" s="265">
        <v>5764</v>
      </c>
    </row>
    <row r="166" spans="1:115">
      <c r="A166" s="268">
        <v>163</v>
      </c>
      <c r="B166" s="268">
        <v>4</v>
      </c>
      <c r="C166" s="268">
        <v>7</v>
      </c>
      <c r="D166" s="268">
        <v>11</v>
      </c>
      <c r="E166" s="268">
        <v>14</v>
      </c>
      <c r="F166" s="269">
        <v>18</v>
      </c>
      <c r="G166" s="269">
        <v>22</v>
      </c>
      <c r="H166" s="269">
        <v>25</v>
      </c>
      <c r="I166" s="269">
        <v>29</v>
      </c>
      <c r="J166" s="269">
        <v>33</v>
      </c>
      <c r="K166" s="269">
        <v>37</v>
      </c>
      <c r="L166" s="269">
        <v>40</v>
      </c>
      <c r="M166" s="269">
        <v>44</v>
      </c>
      <c r="N166" s="269">
        <v>47</v>
      </c>
      <c r="O166" s="269">
        <v>51</v>
      </c>
      <c r="P166" s="269">
        <v>55</v>
      </c>
      <c r="Q166" s="269">
        <v>59</v>
      </c>
      <c r="R166" s="269">
        <v>62</v>
      </c>
      <c r="S166" s="269">
        <v>66</v>
      </c>
      <c r="T166" s="269">
        <v>69</v>
      </c>
      <c r="U166" s="269">
        <v>73</v>
      </c>
      <c r="V166" s="269">
        <v>77</v>
      </c>
      <c r="W166" s="269">
        <v>80</v>
      </c>
      <c r="X166" s="269">
        <v>84</v>
      </c>
      <c r="Y166" s="269">
        <v>88</v>
      </c>
      <c r="Z166" s="269">
        <v>92</v>
      </c>
      <c r="AA166" s="269">
        <v>95</v>
      </c>
      <c r="AB166" s="269">
        <v>99</v>
      </c>
      <c r="AC166" s="269">
        <v>102</v>
      </c>
      <c r="AD166" s="269">
        <v>106</v>
      </c>
      <c r="AE166" s="269">
        <v>110</v>
      </c>
      <c r="AF166" s="269">
        <v>113</v>
      </c>
      <c r="AG166" s="269">
        <v>117</v>
      </c>
      <c r="AH166" s="269">
        <v>120</v>
      </c>
      <c r="AI166" s="269">
        <v>124</v>
      </c>
      <c r="AJ166" s="269">
        <v>127</v>
      </c>
      <c r="AK166" s="269">
        <v>131</v>
      </c>
      <c r="AL166" s="269">
        <v>135</v>
      </c>
      <c r="AM166" s="269">
        <v>139</v>
      </c>
      <c r="AN166" s="269">
        <v>142</v>
      </c>
      <c r="AO166" s="269">
        <v>146</v>
      </c>
      <c r="AP166" s="269">
        <v>150</v>
      </c>
      <c r="AQ166" s="269">
        <v>153</v>
      </c>
      <c r="AR166" s="269">
        <v>157</v>
      </c>
      <c r="AS166" s="269">
        <v>160</v>
      </c>
      <c r="AT166" s="269">
        <v>164</v>
      </c>
      <c r="AU166" s="269">
        <v>168</v>
      </c>
      <c r="AV166" s="269">
        <v>172</v>
      </c>
      <c r="AW166" s="269">
        <v>175</v>
      </c>
      <c r="AX166" s="269">
        <v>179</v>
      </c>
      <c r="AY166" s="269">
        <v>183</v>
      </c>
      <c r="AZ166" s="269">
        <v>186</v>
      </c>
      <c r="BA166" s="269">
        <v>190</v>
      </c>
      <c r="BB166" s="269">
        <v>194</v>
      </c>
      <c r="BC166" s="269">
        <v>197</v>
      </c>
      <c r="BD166" s="269">
        <v>201</v>
      </c>
      <c r="BE166" s="269">
        <v>205</v>
      </c>
      <c r="BF166" s="269">
        <v>208</v>
      </c>
      <c r="BG166" s="269">
        <v>212</v>
      </c>
      <c r="BH166" s="269">
        <v>215</v>
      </c>
      <c r="BI166" s="269">
        <v>219</v>
      </c>
      <c r="BJ166" s="269">
        <v>223</v>
      </c>
      <c r="BK166" s="269">
        <v>225</v>
      </c>
      <c r="BL166" s="269">
        <v>227</v>
      </c>
      <c r="BM166" s="269">
        <v>230</v>
      </c>
      <c r="BN166" s="269">
        <v>234</v>
      </c>
      <c r="BO166" s="269">
        <v>238</v>
      </c>
      <c r="BP166" s="269">
        <v>241</v>
      </c>
      <c r="BQ166" s="269">
        <v>245</v>
      </c>
      <c r="BR166" s="269">
        <v>248</v>
      </c>
      <c r="BS166" s="269">
        <v>252</v>
      </c>
      <c r="BT166" s="269">
        <v>292</v>
      </c>
      <c r="BU166" s="269">
        <v>338</v>
      </c>
      <c r="BV166" s="269">
        <v>402</v>
      </c>
      <c r="BW166" s="269">
        <v>466</v>
      </c>
      <c r="BX166" s="269">
        <v>497</v>
      </c>
      <c r="BY166" s="269">
        <v>529</v>
      </c>
      <c r="BZ166" s="269">
        <v>592</v>
      </c>
      <c r="CA166" s="269">
        <v>643</v>
      </c>
      <c r="CB166" s="269">
        <v>794</v>
      </c>
      <c r="CC166" s="269">
        <v>945</v>
      </c>
      <c r="CD166" s="269">
        <v>1092</v>
      </c>
      <c r="CE166" s="269">
        <v>1240</v>
      </c>
      <c r="CF166" s="269">
        <v>1385</v>
      </c>
      <c r="CG166" s="269">
        <v>1530</v>
      </c>
      <c r="CH166" s="269">
        <v>1671</v>
      </c>
      <c r="CI166" s="269">
        <v>1811</v>
      </c>
      <c r="CJ166" s="269">
        <v>1950</v>
      </c>
      <c r="CK166" s="269">
        <v>2088</v>
      </c>
      <c r="CL166" s="269">
        <v>2224</v>
      </c>
      <c r="CM166" s="269">
        <v>2359</v>
      </c>
      <c r="CN166" s="269">
        <v>2490</v>
      </c>
      <c r="CO166" s="269">
        <v>2622</v>
      </c>
      <c r="CP166" s="269">
        <v>2751</v>
      </c>
      <c r="CQ166" s="269">
        <v>2879</v>
      </c>
      <c r="CR166" s="269">
        <v>3033</v>
      </c>
      <c r="CS166" s="269">
        <v>3187</v>
      </c>
      <c r="CT166" s="269">
        <v>3341</v>
      </c>
      <c r="CU166" s="269">
        <v>3494</v>
      </c>
      <c r="CV166" s="269">
        <v>3637</v>
      </c>
      <c r="CW166" s="269">
        <v>3779</v>
      </c>
      <c r="CX166" s="269">
        <v>3922</v>
      </c>
      <c r="CY166" s="269">
        <v>4065</v>
      </c>
      <c r="CZ166" s="269">
        <v>4207</v>
      </c>
      <c r="DA166" s="269">
        <v>4350</v>
      </c>
      <c r="DB166" s="269">
        <v>4493</v>
      </c>
      <c r="DC166" s="269">
        <v>4635</v>
      </c>
      <c r="DD166" s="265">
        <v>4777</v>
      </c>
      <c r="DE166" s="265">
        <v>4920</v>
      </c>
      <c r="DF166" s="265">
        <v>5063</v>
      </c>
      <c r="DG166" s="265">
        <v>5205</v>
      </c>
      <c r="DH166" s="265">
        <v>5348</v>
      </c>
      <c r="DI166" s="265">
        <v>5491</v>
      </c>
      <c r="DJ166" s="265">
        <v>5633</v>
      </c>
      <c r="DK166" s="265">
        <v>5776</v>
      </c>
    </row>
    <row r="167" spans="1:115">
      <c r="A167" s="268">
        <v>164</v>
      </c>
      <c r="B167" s="268">
        <v>4</v>
      </c>
      <c r="C167" s="268">
        <v>7</v>
      </c>
      <c r="D167" s="268">
        <v>11</v>
      </c>
      <c r="E167" s="268">
        <v>14</v>
      </c>
      <c r="F167" s="269">
        <v>18</v>
      </c>
      <c r="G167" s="269">
        <v>22</v>
      </c>
      <c r="H167" s="269">
        <v>25</v>
      </c>
      <c r="I167" s="269">
        <v>29</v>
      </c>
      <c r="J167" s="269">
        <v>33</v>
      </c>
      <c r="K167" s="269">
        <v>37</v>
      </c>
      <c r="L167" s="269">
        <v>40</v>
      </c>
      <c r="M167" s="269">
        <v>44</v>
      </c>
      <c r="N167" s="269">
        <v>47</v>
      </c>
      <c r="O167" s="269">
        <v>51</v>
      </c>
      <c r="P167" s="269">
        <v>55</v>
      </c>
      <c r="Q167" s="269">
        <v>59</v>
      </c>
      <c r="R167" s="269">
        <v>62</v>
      </c>
      <c r="S167" s="269">
        <v>66</v>
      </c>
      <c r="T167" s="269">
        <v>69</v>
      </c>
      <c r="U167" s="269">
        <v>73</v>
      </c>
      <c r="V167" s="269">
        <v>77</v>
      </c>
      <c r="W167" s="269">
        <v>80</v>
      </c>
      <c r="X167" s="269">
        <v>84</v>
      </c>
      <c r="Y167" s="269">
        <v>88</v>
      </c>
      <c r="Z167" s="269">
        <v>92</v>
      </c>
      <c r="AA167" s="269">
        <v>95</v>
      </c>
      <c r="AB167" s="269">
        <v>99</v>
      </c>
      <c r="AC167" s="269">
        <v>102</v>
      </c>
      <c r="AD167" s="269">
        <v>106</v>
      </c>
      <c r="AE167" s="269">
        <v>110</v>
      </c>
      <c r="AF167" s="269">
        <v>113</v>
      </c>
      <c r="AG167" s="269">
        <v>117</v>
      </c>
      <c r="AH167" s="269">
        <v>121</v>
      </c>
      <c r="AI167" s="269">
        <v>125</v>
      </c>
      <c r="AJ167" s="269">
        <v>128</v>
      </c>
      <c r="AK167" s="269">
        <v>132</v>
      </c>
      <c r="AL167" s="269">
        <v>135</v>
      </c>
      <c r="AM167" s="269">
        <v>139</v>
      </c>
      <c r="AN167" s="269">
        <v>143</v>
      </c>
      <c r="AO167" s="269">
        <v>146</v>
      </c>
      <c r="AP167" s="269">
        <v>150</v>
      </c>
      <c r="AQ167" s="269">
        <v>154</v>
      </c>
      <c r="AR167" s="269">
        <v>158</v>
      </c>
      <c r="AS167" s="269">
        <v>161</v>
      </c>
      <c r="AT167" s="269">
        <v>165</v>
      </c>
      <c r="AU167" s="269">
        <v>168</v>
      </c>
      <c r="AV167" s="269">
        <v>172</v>
      </c>
      <c r="AW167" s="269">
        <v>176</v>
      </c>
      <c r="AX167" s="269">
        <v>179</v>
      </c>
      <c r="AY167" s="269">
        <v>183</v>
      </c>
      <c r="AZ167" s="269">
        <v>187</v>
      </c>
      <c r="BA167" s="269">
        <v>191</v>
      </c>
      <c r="BB167" s="269">
        <v>194</v>
      </c>
      <c r="BC167" s="269">
        <v>198</v>
      </c>
      <c r="BD167" s="269">
        <v>201</v>
      </c>
      <c r="BE167" s="269">
        <v>205</v>
      </c>
      <c r="BF167" s="269">
        <v>209</v>
      </c>
      <c r="BG167" s="269">
        <v>212</v>
      </c>
      <c r="BH167" s="269">
        <v>216</v>
      </c>
      <c r="BI167" s="269">
        <v>220</v>
      </c>
      <c r="BJ167" s="269">
        <v>224</v>
      </c>
      <c r="BK167" s="269">
        <v>225</v>
      </c>
      <c r="BL167" s="269">
        <v>227</v>
      </c>
      <c r="BM167" s="269">
        <v>231</v>
      </c>
      <c r="BN167" s="269">
        <v>234</v>
      </c>
      <c r="BO167" s="269">
        <v>238</v>
      </c>
      <c r="BP167" s="269">
        <v>241</v>
      </c>
      <c r="BQ167" s="269">
        <v>245</v>
      </c>
      <c r="BR167" s="269">
        <v>248</v>
      </c>
      <c r="BS167" s="269">
        <v>252</v>
      </c>
      <c r="BT167" s="269">
        <v>292</v>
      </c>
      <c r="BU167" s="269">
        <v>339</v>
      </c>
      <c r="BV167" s="269">
        <v>403</v>
      </c>
      <c r="BW167" s="269">
        <v>467</v>
      </c>
      <c r="BX167" s="269">
        <v>498</v>
      </c>
      <c r="BY167" s="269">
        <v>530</v>
      </c>
      <c r="BZ167" s="269">
        <v>593</v>
      </c>
      <c r="CA167" s="269">
        <v>645</v>
      </c>
      <c r="CB167" s="269">
        <v>796</v>
      </c>
      <c r="CC167" s="269">
        <v>947</v>
      </c>
      <c r="CD167" s="269">
        <v>1095</v>
      </c>
      <c r="CE167" s="269">
        <v>1242</v>
      </c>
      <c r="CF167" s="269">
        <v>1388</v>
      </c>
      <c r="CG167" s="269">
        <v>1533</v>
      </c>
      <c r="CH167" s="269">
        <v>1674</v>
      </c>
      <c r="CI167" s="269">
        <v>1815</v>
      </c>
      <c r="CJ167" s="269">
        <v>1954</v>
      </c>
      <c r="CK167" s="269">
        <v>2093</v>
      </c>
      <c r="CL167" s="269">
        <v>2228</v>
      </c>
      <c r="CM167" s="269">
        <v>2364</v>
      </c>
      <c r="CN167" s="269">
        <v>2495</v>
      </c>
      <c r="CO167" s="269">
        <v>2627</v>
      </c>
      <c r="CP167" s="269">
        <v>2757</v>
      </c>
      <c r="CQ167" s="269">
        <v>2885</v>
      </c>
      <c r="CR167" s="269">
        <v>3040</v>
      </c>
      <c r="CS167" s="269">
        <v>3194</v>
      </c>
      <c r="CT167" s="269">
        <v>3348</v>
      </c>
      <c r="CU167" s="269">
        <v>3502</v>
      </c>
      <c r="CV167" s="269">
        <v>3645</v>
      </c>
      <c r="CW167" s="269">
        <v>3787</v>
      </c>
      <c r="CX167" s="269">
        <v>3930</v>
      </c>
      <c r="CY167" s="269">
        <v>4073</v>
      </c>
      <c r="CZ167" s="269">
        <v>4216</v>
      </c>
      <c r="DA167" s="269">
        <v>4359</v>
      </c>
      <c r="DB167" s="269">
        <v>4502</v>
      </c>
      <c r="DC167" s="269">
        <v>4644</v>
      </c>
      <c r="DD167" s="265">
        <v>4787</v>
      </c>
      <c r="DE167" s="265">
        <v>4931</v>
      </c>
      <c r="DF167" s="265">
        <v>5074</v>
      </c>
      <c r="DG167" s="265">
        <v>5216</v>
      </c>
      <c r="DH167" s="265">
        <v>5359</v>
      </c>
      <c r="DI167" s="265">
        <v>5502</v>
      </c>
      <c r="DJ167" s="265">
        <v>5645</v>
      </c>
      <c r="DK167" s="265">
        <v>5788</v>
      </c>
    </row>
    <row r="168" spans="1:115">
      <c r="A168" s="268">
        <v>165</v>
      </c>
      <c r="B168" s="268">
        <v>4</v>
      </c>
      <c r="C168" s="268">
        <v>8</v>
      </c>
      <c r="D168" s="268">
        <v>11</v>
      </c>
      <c r="E168" s="268">
        <v>15</v>
      </c>
      <c r="F168" s="269">
        <v>19</v>
      </c>
      <c r="G168" s="269">
        <v>22</v>
      </c>
      <c r="H168" s="269">
        <v>26</v>
      </c>
      <c r="I168" s="269">
        <v>29</v>
      </c>
      <c r="J168" s="269">
        <v>33</v>
      </c>
      <c r="K168" s="269">
        <v>37</v>
      </c>
      <c r="L168" s="269">
        <v>41</v>
      </c>
      <c r="M168" s="269">
        <v>44</v>
      </c>
      <c r="N168" s="269">
        <v>48</v>
      </c>
      <c r="O168" s="269">
        <v>52</v>
      </c>
      <c r="P168" s="269">
        <v>55</v>
      </c>
      <c r="Q168" s="269">
        <v>59</v>
      </c>
      <c r="R168" s="269">
        <v>62</v>
      </c>
      <c r="S168" s="269">
        <v>66</v>
      </c>
      <c r="T168" s="269">
        <v>70</v>
      </c>
      <c r="U168" s="269">
        <v>74</v>
      </c>
      <c r="V168" s="269">
        <v>77</v>
      </c>
      <c r="W168" s="269">
        <v>81</v>
      </c>
      <c r="X168" s="269">
        <v>85</v>
      </c>
      <c r="Y168" s="269">
        <v>88</v>
      </c>
      <c r="Z168" s="269">
        <v>92</v>
      </c>
      <c r="AA168" s="269">
        <v>95</v>
      </c>
      <c r="AB168" s="269">
        <v>99</v>
      </c>
      <c r="AC168" s="269">
        <v>103</v>
      </c>
      <c r="AD168" s="269">
        <v>107</v>
      </c>
      <c r="AE168" s="269">
        <v>111</v>
      </c>
      <c r="AF168" s="269">
        <v>114</v>
      </c>
      <c r="AG168" s="269">
        <v>118</v>
      </c>
      <c r="AH168" s="269">
        <v>121</v>
      </c>
      <c r="AI168" s="269">
        <v>125</v>
      </c>
      <c r="AJ168" s="269">
        <v>128</v>
      </c>
      <c r="AK168" s="269">
        <v>132</v>
      </c>
      <c r="AL168" s="269">
        <v>136</v>
      </c>
      <c r="AM168" s="269">
        <v>140</v>
      </c>
      <c r="AN168" s="269">
        <v>143</v>
      </c>
      <c r="AO168" s="269">
        <v>147</v>
      </c>
      <c r="AP168" s="269">
        <v>151</v>
      </c>
      <c r="AQ168" s="269">
        <v>154</v>
      </c>
      <c r="AR168" s="269">
        <v>158</v>
      </c>
      <c r="AS168" s="269">
        <v>161</v>
      </c>
      <c r="AT168" s="269">
        <v>165</v>
      </c>
      <c r="AU168" s="269">
        <v>169</v>
      </c>
      <c r="AV168" s="269">
        <v>173</v>
      </c>
      <c r="AW168" s="269">
        <v>176</v>
      </c>
      <c r="AX168" s="269">
        <v>180</v>
      </c>
      <c r="AY168" s="269">
        <v>184</v>
      </c>
      <c r="AZ168" s="269">
        <v>187</v>
      </c>
      <c r="BA168" s="269">
        <v>191</v>
      </c>
      <c r="BB168" s="269">
        <v>195</v>
      </c>
      <c r="BC168" s="269">
        <v>198</v>
      </c>
      <c r="BD168" s="269">
        <v>202</v>
      </c>
      <c r="BE168" s="269">
        <v>206</v>
      </c>
      <c r="BF168" s="269">
        <v>209</v>
      </c>
      <c r="BG168" s="269">
        <v>213</v>
      </c>
      <c r="BH168" s="269">
        <v>216</v>
      </c>
      <c r="BI168" s="269">
        <v>220</v>
      </c>
      <c r="BJ168" s="269">
        <v>224</v>
      </c>
      <c r="BK168" s="269">
        <v>226</v>
      </c>
      <c r="BL168" s="269">
        <v>228</v>
      </c>
      <c r="BM168" s="269">
        <v>231</v>
      </c>
      <c r="BN168" s="269">
        <v>235</v>
      </c>
      <c r="BO168" s="269">
        <v>239</v>
      </c>
      <c r="BP168" s="269">
        <v>242</v>
      </c>
      <c r="BQ168" s="269">
        <v>246</v>
      </c>
      <c r="BR168" s="269">
        <v>249</v>
      </c>
      <c r="BS168" s="269">
        <v>253</v>
      </c>
      <c r="BT168" s="269">
        <v>293</v>
      </c>
      <c r="BU168" s="269">
        <v>340</v>
      </c>
      <c r="BV168" s="269">
        <v>404</v>
      </c>
      <c r="BW168" s="269">
        <v>468</v>
      </c>
      <c r="BX168" s="269">
        <v>500</v>
      </c>
      <c r="BY168" s="269">
        <v>531</v>
      </c>
      <c r="BZ168" s="269">
        <v>594</v>
      </c>
      <c r="CA168" s="269">
        <v>646</v>
      </c>
      <c r="CB168" s="269">
        <v>798</v>
      </c>
      <c r="CC168" s="269">
        <v>949</v>
      </c>
      <c r="CD168" s="269">
        <v>1097</v>
      </c>
      <c r="CE168" s="269">
        <v>1245</v>
      </c>
      <c r="CF168" s="269">
        <v>1391</v>
      </c>
      <c r="CG168" s="269">
        <v>1536</v>
      </c>
      <c r="CH168" s="269">
        <v>1678</v>
      </c>
      <c r="CI168" s="269">
        <v>1819</v>
      </c>
      <c r="CJ168" s="269">
        <v>1959</v>
      </c>
      <c r="CK168" s="269">
        <v>2097</v>
      </c>
      <c r="CL168" s="269">
        <v>2233</v>
      </c>
      <c r="CM168" s="269">
        <v>2369</v>
      </c>
      <c r="CN168" s="269">
        <v>2501</v>
      </c>
      <c r="CO168" s="269">
        <v>2633</v>
      </c>
      <c r="CP168" s="269">
        <v>2763</v>
      </c>
      <c r="CQ168" s="269">
        <v>2892</v>
      </c>
      <c r="CR168" s="269">
        <v>3046</v>
      </c>
      <c r="CS168" s="269">
        <v>3201</v>
      </c>
      <c r="CT168" s="269">
        <v>3355</v>
      </c>
      <c r="CU168" s="269">
        <v>3509</v>
      </c>
      <c r="CV168" s="269">
        <v>3653</v>
      </c>
      <c r="CW168" s="269">
        <v>3795</v>
      </c>
      <c r="CX168" s="269">
        <v>3939</v>
      </c>
      <c r="CY168" s="269">
        <v>4082</v>
      </c>
      <c r="CZ168" s="269">
        <v>4225</v>
      </c>
      <c r="DA168" s="269">
        <v>4368</v>
      </c>
      <c r="DB168" s="269">
        <v>4512</v>
      </c>
      <c r="DC168" s="269">
        <v>4654</v>
      </c>
      <c r="DD168" s="265">
        <v>4798</v>
      </c>
      <c r="DE168" s="265">
        <v>4941</v>
      </c>
      <c r="DF168" s="265">
        <v>5085</v>
      </c>
      <c r="DG168" s="265">
        <v>5227</v>
      </c>
      <c r="DH168" s="265">
        <v>5371</v>
      </c>
      <c r="DI168" s="265">
        <v>5514</v>
      </c>
      <c r="DJ168" s="265">
        <v>5657</v>
      </c>
      <c r="DK168" s="265">
        <v>5800</v>
      </c>
    </row>
    <row r="169" spans="1:115">
      <c r="A169" s="268">
        <v>166</v>
      </c>
      <c r="B169" s="268">
        <v>4</v>
      </c>
      <c r="C169" s="268">
        <v>8</v>
      </c>
      <c r="D169" s="268">
        <v>11</v>
      </c>
      <c r="E169" s="268">
        <v>15</v>
      </c>
      <c r="F169" s="269">
        <v>19</v>
      </c>
      <c r="G169" s="269">
        <v>22</v>
      </c>
      <c r="H169" s="269">
        <v>26</v>
      </c>
      <c r="I169" s="269">
        <v>29</v>
      </c>
      <c r="J169" s="269">
        <v>33</v>
      </c>
      <c r="K169" s="269">
        <v>37</v>
      </c>
      <c r="L169" s="269">
        <v>41</v>
      </c>
      <c r="M169" s="269">
        <v>44</v>
      </c>
      <c r="N169" s="269">
        <v>48</v>
      </c>
      <c r="O169" s="269">
        <v>52</v>
      </c>
      <c r="P169" s="269">
        <v>55</v>
      </c>
      <c r="Q169" s="269">
        <v>59</v>
      </c>
      <c r="R169" s="269">
        <v>62</v>
      </c>
      <c r="S169" s="269">
        <v>66</v>
      </c>
      <c r="T169" s="269">
        <v>70</v>
      </c>
      <c r="U169" s="269">
        <v>74</v>
      </c>
      <c r="V169" s="269">
        <v>77</v>
      </c>
      <c r="W169" s="269">
        <v>81</v>
      </c>
      <c r="X169" s="269">
        <v>85</v>
      </c>
      <c r="Y169" s="269">
        <v>88</v>
      </c>
      <c r="Z169" s="269">
        <v>92</v>
      </c>
      <c r="AA169" s="269">
        <v>95</v>
      </c>
      <c r="AB169" s="269">
        <v>99</v>
      </c>
      <c r="AC169" s="269">
        <v>103</v>
      </c>
      <c r="AD169" s="269">
        <v>107</v>
      </c>
      <c r="AE169" s="269">
        <v>111</v>
      </c>
      <c r="AF169" s="269">
        <v>114</v>
      </c>
      <c r="AG169" s="269">
        <v>118</v>
      </c>
      <c r="AH169" s="269">
        <v>121</v>
      </c>
      <c r="AI169" s="269">
        <v>125</v>
      </c>
      <c r="AJ169" s="269">
        <v>128</v>
      </c>
      <c r="AK169" s="269">
        <v>132</v>
      </c>
      <c r="AL169" s="269">
        <v>136</v>
      </c>
      <c r="AM169" s="269">
        <v>140</v>
      </c>
      <c r="AN169" s="269">
        <v>143</v>
      </c>
      <c r="AO169" s="269">
        <v>147</v>
      </c>
      <c r="AP169" s="269">
        <v>151</v>
      </c>
      <c r="AQ169" s="269">
        <v>154</v>
      </c>
      <c r="AR169" s="269">
        <v>158</v>
      </c>
      <c r="AS169" s="269">
        <v>161</v>
      </c>
      <c r="AT169" s="269">
        <v>165</v>
      </c>
      <c r="AU169" s="269">
        <v>169</v>
      </c>
      <c r="AV169" s="269">
        <v>173</v>
      </c>
      <c r="AW169" s="269">
        <v>176</v>
      </c>
      <c r="AX169" s="269">
        <v>180</v>
      </c>
      <c r="AY169" s="269">
        <v>184</v>
      </c>
      <c r="AZ169" s="269">
        <v>187</v>
      </c>
      <c r="BA169" s="269">
        <v>191</v>
      </c>
      <c r="BB169" s="269">
        <v>195</v>
      </c>
      <c r="BC169" s="269">
        <v>198</v>
      </c>
      <c r="BD169" s="269">
        <v>202</v>
      </c>
      <c r="BE169" s="269">
        <v>206</v>
      </c>
      <c r="BF169" s="269">
        <v>209</v>
      </c>
      <c r="BG169" s="269">
        <v>213</v>
      </c>
      <c r="BH169" s="269">
        <v>216</v>
      </c>
      <c r="BI169" s="269">
        <v>220</v>
      </c>
      <c r="BJ169" s="269">
        <v>224</v>
      </c>
      <c r="BK169" s="269">
        <v>226</v>
      </c>
      <c r="BL169" s="269">
        <v>228</v>
      </c>
      <c r="BM169" s="269">
        <v>231</v>
      </c>
      <c r="BN169" s="269">
        <v>235</v>
      </c>
      <c r="BO169" s="269">
        <v>239</v>
      </c>
      <c r="BP169" s="269">
        <v>243</v>
      </c>
      <c r="BQ169" s="269">
        <v>246</v>
      </c>
      <c r="BR169" s="269">
        <v>250</v>
      </c>
      <c r="BS169" s="269">
        <v>254</v>
      </c>
      <c r="BT169" s="269">
        <v>294</v>
      </c>
      <c r="BU169" s="269">
        <v>340</v>
      </c>
      <c r="BV169" s="269">
        <v>404</v>
      </c>
      <c r="BW169" s="269">
        <v>468</v>
      </c>
      <c r="BX169" s="269">
        <v>501</v>
      </c>
      <c r="BY169" s="269">
        <v>532</v>
      </c>
      <c r="BZ169" s="269">
        <v>595</v>
      </c>
      <c r="CA169" s="269">
        <v>647</v>
      </c>
      <c r="CB169" s="269">
        <v>799</v>
      </c>
      <c r="CC169" s="269">
        <v>951</v>
      </c>
      <c r="CD169" s="269">
        <v>1099</v>
      </c>
      <c r="CE169" s="269">
        <v>1248</v>
      </c>
      <c r="CF169" s="269">
        <v>1393</v>
      </c>
      <c r="CG169" s="269">
        <v>1539</v>
      </c>
      <c r="CH169" s="269">
        <v>1681</v>
      </c>
      <c r="CI169" s="269">
        <v>1823</v>
      </c>
      <c r="CJ169" s="269">
        <v>1963</v>
      </c>
      <c r="CK169" s="269">
        <v>2101</v>
      </c>
      <c r="CL169" s="269">
        <v>2238</v>
      </c>
      <c r="CM169" s="269">
        <v>2373</v>
      </c>
      <c r="CN169" s="269">
        <v>2506</v>
      </c>
      <c r="CO169" s="269">
        <v>2638</v>
      </c>
      <c r="CP169" s="269">
        <v>2768</v>
      </c>
      <c r="CQ169" s="269">
        <v>2898</v>
      </c>
      <c r="CR169" s="269">
        <v>3052</v>
      </c>
      <c r="CS169" s="269">
        <v>3207</v>
      </c>
      <c r="CT169" s="269">
        <v>3362</v>
      </c>
      <c r="CU169" s="269">
        <v>3516</v>
      </c>
      <c r="CV169" s="269">
        <v>3660</v>
      </c>
      <c r="CW169" s="269">
        <v>3803</v>
      </c>
      <c r="CX169" s="269">
        <v>3947</v>
      </c>
      <c r="CY169" s="269">
        <v>4091</v>
      </c>
      <c r="CZ169" s="269">
        <v>4233</v>
      </c>
      <c r="DA169" s="269">
        <v>4377</v>
      </c>
      <c r="DB169" s="269">
        <v>4521</v>
      </c>
      <c r="DC169" s="269">
        <v>4664</v>
      </c>
      <c r="DD169" s="265">
        <v>4808</v>
      </c>
      <c r="DE169" s="265">
        <v>4951</v>
      </c>
      <c r="DF169" s="265">
        <v>5095</v>
      </c>
      <c r="DG169" s="265">
        <v>5238</v>
      </c>
      <c r="DH169" s="265">
        <v>5382</v>
      </c>
      <c r="DI169" s="265">
        <v>5526</v>
      </c>
      <c r="DJ169" s="265">
        <v>5668</v>
      </c>
      <c r="DK169" s="265">
        <v>5812</v>
      </c>
    </row>
    <row r="170" spans="1:115">
      <c r="A170" s="268">
        <v>167</v>
      </c>
      <c r="B170" s="268">
        <v>4</v>
      </c>
      <c r="C170" s="268">
        <v>8</v>
      </c>
      <c r="D170" s="268">
        <v>11</v>
      </c>
      <c r="E170" s="268">
        <v>15</v>
      </c>
      <c r="F170" s="269">
        <v>19</v>
      </c>
      <c r="G170" s="269">
        <v>22</v>
      </c>
      <c r="H170" s="269">
        <v>26</v>
      </c>
      <c r="I170" s="269">
        <v>29</v>
      </c>
      <c r="J170" s="269">
        <v>33</v>
      </c>
      <c r="K170" s="269">
        <v>37</v>
      </c>
      <c r="L170" s="269">
        <v>41</v>
      </c>
      <c r="M170" s="269">
        <v>44</v>
      </c>
      <c r="N170" s="269">
        <v>48</v>
      </c>
      <c r="O170" s="269">
        <v>52</v>
      </c>
      <c r="P170" s="269">
        <v>55</v>
      </c>
      <c r="Q170" s="269">
        <v>59</v>
      </c>
      <c r="R170" s="269">
        <v>62</v>
      </c>
      <c r="S170" s="269">
        <v>66</v>
      </c>
      <c r="T170" s="269">
        <v>70</v>
      </c>
      <c r="U170" s="269">
        <v>74</v>
      </c>
      <c r="V170" s="269">
        <v>77</v>
      </c>
      <c r="W170" s="269">
        <v>81</v>
      </c>
      <c r="X170" s="269">
        <v>85</v>
      </c>
      <c r="Y170" s="269">
        <v>88</v>
      </c>
      <c r="Z170" s="269">
        <v>92</v>
      </c>
      <c r="AA170" s="269">
        <v>95</v>
      </c>
      <c r="AB170" s="269">
        <v>99</v>
      </c>
      <c r="AC170" s="269">
        <v>103</v>
      </c>
      <c r="AD170" s="269">
        <v>107</v>
      </c>
      <c r="AE170" s="269">
        <v>111</v>
      </c>
      <c r="AF170" s="269">
        <v>114</v>
      </c>
      <c r="AG170" s="269">
        <v>118</v>
      </c>
      <c r="AH170" s="269">
        <v>122</v>
      </c>
      <c r="AI170" s="269">
        <v>126</v>
      </c>
      <c r="AJ170" s="269">
        <v>129</v>
      </c>
      <c r="AK170" s="269">
        <v>133</v>
      </c>
      <c r="AL170" s="269">
        <v>136</v>
      </c>
      <c r="AM170" s="269">
        <v>140</v>
      </c>
      <c r="AN170" s="269">
        <v>144</v>
      </c>
      <c r="AO170" s="269">
        <v>147</v>
      </c>
      <c r="AP170" s="269">
        <v>151</v>
      </c>
      <c r="AQ170" s="269">
        <v>155</v>
      </c>
      <c r="AR170" s="269">
        <v>159</v>
      </c>
      <c r="AS170" s="269">
        <v>162</v>
      </c>
      <c r="AT170" s="269">
        <v>166</v>
      </c>
      <c r="AU170" s="269">
        <v>169</v>
      </c>
      <c r="AV170" s="269">
        <v>173</v>
      </c>
      <c r="AW170" s="269">
        <v>177</v>
      </c>
      <c r="AX170" s="269">
        <v>180</v>
      </c>
      <c r="AY170" s="269">
        <v>184</v>
      </c>
      <c r="AZ170" s="269">
        <v>188</v>
      </c>
      <c r="BA170" s="269">
        <v>192</v>
      </c>
      <c r="BB170" s="269">
        <v>195</v>
      </c>
      <c r="BC170" s="269">
        <v>199</v>
      </c>
      <c r="BD170" s="269">
        <v>202</v>
      </c>
      <c r="BE170" s="269">
        <v>206</v>
      </c>
      <c r="BF170" s="269">
        <v>210</v>
      </c>
      <c r="BG170" s="269">
        <v>213</v>
      </c>
      <c r="BH170" s="269">
        <v>217</v>
      </c>
      <c r="BI170" s="269">
        <v>221</v>
      </c>
      <c r="BJ170" s="269">
        <v>225</v>
      </c>
      <c r="BK170" s="269">
        <v>227</v>
      </c>
      <c r="BL170" s="269">
        <v>229</v>
      </c>
      <c r="BM170" s="269">
        <v>232</v>
      </c>
      <c r="BN170" s="269">
        <v>236</v>
      </c>
      <c r="BO170" s="269">
        <v>240</v>
      </c>
      <c r="BP170" s="269">
        <v>243</v>
      </c>
      <c r="BQ170" s="269">
        <v>247</v>
      </c>
      <c r="BR170" s="269">
        <v>250</v>
      </c>
      <c r="BS170" s="269">
        <v>254</v>
      </c>
      <c r="BT170" s="269">
        <v>294</v>
      </c>
      <c r="BU170" s="269">
        <v>341</v>
      </c>
      <c r="BV170" s="269">
        <v>405</v>
      </c>
      <c r="BW170" s="269">
        <v>469</v>
      </c>
      <c r="BX170" s="269">
        <v>502</v>
      </c>
      <c r="BY170" s="269">
        <v>533</v>
      </c>
      <c r="BZ170" s="269">
        <v>596</v>
      </c>
      <c r="CA170" s="269">
        <v>649</v>
      </c>
      <c r="CB170" s="269">
        <v>801</v>
      </c>
      <c r="CC170" s="269">
        <v>953</v>
      </c>
      <c r="CD170" s="269">
        <v>1102</v>
      </c>
      <c r="CE170" s="269">
        <v>1250</v>
      </c>
      <c r="CF170" s="269">
        <v>1396</v>
      </c>
      <c r="CG170" s="269">
        <v>1542</v>
      </c>
      <c r="CH170" s="269">
        <v>1685</v>
      </c>
      <c r="CI170" s="269">
        <v>1827</v>
      </c>
      <c r="CJ170" s="269">
        <v>1967</v>
      </c>
      <c r="CK170" s="269">
        <v>2106</v>
      </c>
      <c r="CL170" s="269">
        <v>2242</v>
      </c>
      <c r="CM170" s="269">
        <v>2378</v>
      </c>
      <c r="CN170" s="269">
        <v>2511</v>
      </c>
      <c r="CO170" s="269">
        <v>2644</v>
      </c>
      <c r="CP170" s="269">
        <v>2774</v>
      </c>
      <c r="CQ170" s="269">
        <v>2904</v>
      </c>
      <c r="CR170" s="269">
        <v>3059</v>
      </c>
      <c r="CS170" s="269">
        <v>3214</v>
      </c>
      <c r="CT170" s="269">
        <v>3369</v>
      </c>
      <c r="CU170" s="269">
        <v>3524</v>
      </c>
      <c r="CV170" s="269">
        <v>3668</v>
      </c>
      <c r="CW170" s="269">
        <v>3811</v>
      </c>
      <c r="CX170" s="269">
        <v>3955</v>
      </c>
      <c r="CY170" s="269">
        <v>4099</v>
      </c>
      <c r="CZ170" s="269">
        <v>4242</v>
      </c>
      <c r="DA170" s="269">
        <v>4386</v>
      </c>
      <c r="DB170" s="269">
        <v>4530</v>
      </c>
      <c r="DC170" s="269">
        <v>4673</v>
      </c>
      <c r="DD170" s="265">
        <v>4818</v>
      </c>
      <c r="DE170" s="265">
        <v>4962</v>
      </c>
      <c r="DF170" s="265">
        <v>5106</v>
      </c>
      <c r="DG170" s="265">
        <v>5249</v>
      </c>
      <c r="DH170" s="265">
        <v>5393</v>
      </c>
      <c r="DI170" s="265">
        <v>5537</v>
      </c>
      <c r="DJ170" s="265">
        <v>5680</v>
      </c>
      <c r="DK170" s="265">
        <v>5824</v>
      </c>
    </row>
    <row r="171" spans="1:115">
      <c r="A171" s="268">
        <v>168</v>
      </c>
      <c r="B171" s="268">
        <v>4</v>
      </c>
      <c r="C171" s="268">
        <v>8</v>
      </c>
      <c r="D171" s="268">
        <v>11</v>
      </c>
      <c r="E171" s="268">
        <v>15</v>
      </c>
      <c r="F171" s="269">
        <v>19</v>
      </c>
      <c r="G171" s="269">
        <v>22</v>
      </c>
      <c r="H171" s="269">
        <v>26</v>
      </c>
      <c r="I171" s="269">
        <v>29</v>
      </c>
      <c r="J171" s="269">
        <v>33</v>
      </c>
      <c r="K171" s="269">
        <v>37</v>
      </c>
      <c r="L171" s="269">
        <v>41</v>
      </c>
      <c r="M171" s="269">
        <v>44</v>
      </c>
      <c r="N171" s="269">
        <v>48</v>
      </c>
      <c r="O171" s="269">
        <v>52</v>
      </c>
      <c r="P171" s="269">
        <v>55</v>
      </c>
      <c r="Q171" s="269">
        <v>59</v>
      </c>
      <c r="R171" s="269">
        <v>62</v>
      </c>
      <c r="S171" s="269">
        <v>66</v>
      </c>
      <c r="T171" s="269">
        <v>70</v>
      </c>
      <c r="U171" s="269">
        <v>74</v>
      </c>
      <c r="V171" s="269">
        <v>77</v>
      </c>
      <c r="W171" s="269">
        <v>81</v>
      </c>
      <c r="X171" s="269">
        <v>85</v>
      </c>
      <c r="Y171" s="269">
        <v>89</v>
      </c>
      <c r="Z171" s="269">
        <v>93</v>
      </c>
      <c r="AA171" s="269">
        <v>96</v>
      </c>
      <c r="AB171" s="269">
        <v>100</v>
      </c>
      <c r="AC171" s="269">
        <v>103</v>
      </c>
      <c r="AD171" s="269">
        <v>107</v>
      </c>
      <c r="AE171" s="269">
        <v>111</v>
      </c>
      <c r="AF171" s="269">
        <v>114</v>
      </c>
      <c r="AG171" s="269">
        <v>118</v>
      </c>
      <c r="AH171" s="269">
        <v>122</v>
      </c>
      <c r="AI171" s="269">
        <v>126</v>
      </c>
      <c r="AJ171" s="269">
        <v>129</v>
      </c>
      <c r="AK171" s="269">
        <v>133</v>
      </c>
      <c r="AL171" s="269">
        <v>136</v>
      </c>
      <c r="AM171" s="269">
        <v>140</v>
      </c>
      <c r="AN171" s="269">
        <v>144</v>
      </c>
      <c r="AO171" s="269">
        <v>147</v>
      </c>
      <c r="AP171" s="269">
        <v>151</v>
      </c>
      <c r="AQ171" s="269">
        <v>155</v>
      </c>
      <c r="AR171" s="269">
        <v>159</v>
      </c>
      <c r="AS171" s="269">
        <v>162</v>
      </c>
      <c r="AT171" s="269">
        <v>166</v>
      </c>
      <c r="AU171" s="269">
        <v>170</v>
      </c>
      <c r="AV171" s="269">
        <v>174</v>
      </c>
      <c r="AW171" s="269">
        <v>177</v>
      </c>
      <c r="AX171" s="269">
        <v>181</v>
      </c>
      <c r="AY171" s="269">
        <v>185</v>
      </c>
      <c r="AZ171" s="269">
        <v>188</v>
      </c>
      <c r="BA171" s="269">
        <v>192</v>
      </c>
      <c r="BB171" s="269">
        <v>196</v>
      </c>
      <c r="BC171" s="269">
        <v>199</v>
      </c>
      <c r="BD171" s="269">
        <v>203</v>
      </c>
      <c r="BE171" s="269">
        <v>207</v>
      </c>
      <c r="BF171" s="269">
        <v>210</v>
      </c>
      <c r="BG171" s="269">
        <v>214</v>
      </c>
      <c r="BH171" s="269">
        <v>217</v>
      </c>
      <c r="BI171" s="269">
        <v>221</v>
      </c>
      <c r="BJ171" s="269">
        <v>225</v>
      </c>
      <c r="BK171" s="269">
        <v>227</v>
      </c>
      <c r="BL171" s="269">
        <v>229</v>
      </c>
      <c r="BM171" s="269">
        <v>232</v>
      </c>
      <c r="BN171" s="269">
        <v>236</v>
      </c>
      <c r="BO171" s="269">
        <v>240</v>
      </c>
      <c r="BP171" s="269">
        <v>244</v>
      </c>
      <c r="BQ171" s="269">
        <v>247</v>
      </c>
      <c r="BR171" s="269">
        <v>251</v>
      </c>
      <c r="BS171" s="269">
        <v>255</v>
      </c>
      <c r="BT171" s="269">
        <v>295</v>
      </c>
      <c r="BU171" s="269">
        <v>342</v>
      </c>
      <c r="BV171" s="269">
        <v>406</v>
      </c>
      <c r="BW171" s="269">
        <v>470</v>
      </c>
      <c r="BX171" s="269">
        <v>503</v>
      </c>
      <c r="BY171" s="269">
        <v>534</v>
      </c>
      <c r="BZ171" s="269">
        <v>598</v>
      </c>
      <c r="CA171" s="269">
        <v>650</v>
      </c>
      <c r="CB171" s="269">
        <v>802</v>
      </c>
      <c r="CC171" s="269">
        <v>955</v>
      </c>
      <c r="CD171" s="269">
        <v>1104</v>
      </c>
      <c r="CE171" s="269">
        <v>1253</v>
      </c>
      <c r="CF171" s="269">
        <v>1399</v>
      </c>
      <c r="CG171" s="269">
        <v>1546</v>
      </c>
      <c r="CH171" s="269">
        <v>1688</v>
      </c>
      <c r="CI171" s="269">
        <v>1830</v>
      </c>
      <c r="CJ171" s="269">
        <v>1971</v>
      </c>
      <c r="CK171" s="269">
        <v>2110</v>
      </c>
      <c r="CL171" s="269">
        <v>2247</v>
      </c>
      <c r="CM171" s="269">
        <v>2383</v>
      </c>
      <c r="CN171" s="269">
        <v>2516</v>
      </c>
      <c r="CO171" s="269">
        <v>2649</v>
      </c>
      <c r="CP171" s="269">
        <v>2780</v>
      </c>
      <c r="CQ171" s="269">
        <v>2910</v>
      </c>
      <c r="CR171" s="269">
        <v>3065</v>
      </c>
      <c r="CS171" s="269">
        <v>3221</v>
      </c>
      <c r="CT171" s="269">
        <v>3376</v>
      </c>
      <c r="CU171" s="269">
        <v>3531</v>
      </c>
      <c r="CV171" s="269">
        <v>3675</v>
      </c>
      <c r="CW171" s="269">
        <v>3819</v>
      </c>
      <c r="CX171" s="269">
        <v>3963</v>
      </c>
      <c r="CY171" s="269">
        <v>4108</v>
      </c>
      <c r="CZ171" s="269">
        <v>4251</v>
      </c>
      <c r="DA171" s="269">
        <v>4395</v>
      </c>
      <c r="DB171" s="269">
        <v>4540</v>
      </c>
      <c r="DC171" s="269">
        <v>4683</v>
      </c>
      <c r="DD171" s="265">
        <v>4828</v>
      </c>
      <c r="DE171" s="265">
        <v>4972</v>
      </c>
      <c r="DF171" s="265">
        <v>5116</v>
      </c>
      <c r="DG171" s="265">
        <v>5260</v>
      </c>
      <c r="DH171" s="265">
        <v>5404</v>
      </c>
      <c r="DI171" s="265">
        <v>5549</v>
      </c>
      <c r="DJ171" s="265">
        <v>5692</v>
      </c>
      <c r="DK171" s="265">
        <v>5836</v>
      </c>
    </row>
    <row r="172" spans="1:115">
      <c r="A172" s="268">
        <v>169</v>
      </c>
      <c r="B172" s="268">
        <v>4</v>
      </c>
      <c r="C172" s="268">
        <v>8</v>
      </c>
      <c r="D172" s="268">
        <v>11</v>
      </c>
      <c r="E172" s="268">
        <v>15</v>
      </c>
      <c r="F172" s="269">
        <v>19</v>
      </c>
      <c r="G172" s="269">
        <v>22</v>
      </c>
      <c r="H172" s="269">
        <v>26</v>
      </c>
      <c r="I172" s="269">
        <v>29</v>
      </c>
      <c r="J172" s="269">
        <v>33</v>
      </c>
      <c r="K172" s="269">
        <v>37</v>
      </c>
      <c r="L172" s="269">
        <v>41</v>
      </c>
      <c r="M172" s="269">
        <v>44</v>
      </c>
      <c r="N172" s="269">
        <v>48</v>
      </c>
      <c r="O172" s="269">
        <v>52</v>
      </c>
      <c r="P172" s="269">
        <v>56</v>
      </c>
      <c r="Q172" s="269">
        <v>60</v>
      </c>
      <c r="R172" s="269">
        <v>63</v>
      </c>
      <c r="S172" s="269">
        <v>67</v>
      </c>
      <c r="T172" s="269">
        <v>70</v>
      </c>
      <c r="U172" s="269">
        <v>74</v>
      </c>
      <c r="V172" s="269">
        <v>78</v>
      </c>
      <c r="W172" s="269">
        <v>81</v>
      </c>
      <c r="X172" s="269">
        <v>85</v>
      </c>
      <c r="Y172" s="269">
        <v>89</v>
      </c>
      <c r="Z172" s="269">
        <v>93</v>
      </c>
      <c r="AA172" s="269">
        <v>96</v>
      </c>
      <c r="AB172" s="269">
        <v>100</v>
      </c>
      <c r="AC172" s="269">
        <v>103</v>
      </c>
      <c r="AD172" s="269">
        <v>107</v>
      </c>
      <c r="AE172" s="269">
        <v>111</v>
      </c>
      <c r="AF172" s="269">
        <v>114</v>
      </c>
      <c r="AG172" s="269">
        <v>118</v>
      </c>
      <c r="AH172" s="269">
        <v>122</v>
      </c>
      <c r="AI172" s="269">
        <v>126</v>
      </c>
      <c r="AJ172" s="269">
        <v>129</v>
      </c>
      <c r="AK172" s="269">
        <v>133</v>
      </c>
      <c r="AL172" s="269">
        <v>137</v>
      </c>
      <c r="AM172" s="269">
        <v>141</v>
      </c>
      <c r="AN172" s="269">
        <v>144</v>
      </c>
      <c r="AO172" s="269">
        <v>148</v>
      </c>
      <c r="AP172" s="269">
        <v>152</v>
      </c>
      <c r="AQ172" s="269">
        <v>155</v>
      </c>
      <c r="AR172" s="269">
        <v>159</v>
      </c>
      <c r="AS172" s="269">
        <v>162</v>
      </c>
      <c r="AT172" s="269">
        <v>166</v>
      </c>
      <c r="AU172" s="269">
        <v>170</v>
      </c>
      <c r="AV172" s="269">
        <v>174</v>
      </c>
      <c r="AW172" s="269">
        <v>178</v>
      </c>
      <c r="AX172" s="269">
        <v>181</v>
      </c>
      <c r="AY172" s="269">
        <v>185</v>
      </c>
      <c r="AZ172" s="269">
        <v>189</v>
      </c>
      <c r="BA172" s="269">
        <v>193</v>
      </c>
      <c r="BB172" s="269">
        <v>196</v>
      </c>
      <c r="BC172" s="269">
        <v>200</v>
      </c>
      <c r="BD172" s="269">
        <v>203</v>
      </c>
      <c r="BE172" s="269">
        <v>207</v>
      </c>
      <c r="BF172" s="269">
        <v>211</v>
      </c>
      <c r="BG172" s="269">
        <v>214</v>
      </c>
      <c r="BH172" s="269">
        <v>218</v>
      </c>
      <c r="BI172" s="269">
        <v>222</v>
      </c>
      <c r="BJ172" s="269">
        <v>226</v>
      </c>
      <c r="BK172" s="269">
        <v>228</v>
      </c>
      <c r="BL172" s="269">
        <v>230</v>
      </c>
      <c r="BM172" s="269">
        <v>233</v>
      </c>
      <c r="BN172" s="269">
        <v>237</v>
      </c>
      <c r="BO172" s="269">
        <v>241</v>
      </c>
      <c r="BP172" s="269">
        <v>244</v>
      </c>
      <c r="BQ172" s="269">
        <v>248</v>
      </c>
      <c r="BR172" s="269">
        <v>251</v>
      </c>
      <c r="BS172" s="269">
        <v>255</v>
      </c>
      <c r="BT172" s="269">
        <v>295</v>
      </c>
      <c r="BU172" s="269">
        <v>342</v>
      </c>
      <c r="BV172" s="269">
        <v>407</v>
      </c>
      <c r="BW172" s="269">
        <v>471</v>
      </c>
      <c r="BX172" s="269">
        <v>504</v>
      </c>
      <c r="BY172" s="269">
        <v>535</v>
      </c>
      <c r="BZ172" s="269">
        <v>599</v>
      </c>
      <c r="CA172" s="269">
        <v>651</v>
      </c>
      <c r="CB172" s="269">
        <v>804</v>
      </c>
      <c r="CC172" s="269">
        <v>957</v>
      </c>
      <c r="CD172" s="269">
        <v>1106</v>
      </c>
      <c r="CE172" s="269">
        <v>1255</v>
      </c>
      <c r="CF172" s="269">
        <v>1402</v>
      </c>
      <c r="CG172" s="269">
        <v>1549</v>
      </c>
      <c r="CH172" s="269">
        <v>1692</v>
      </c>
      <c r="CI172" s="269">
        <v>1834</v>
      </c>
      <c r="CJ172" s="269">
        <v>1975</v>
      </c>
      <c r="CK172" s="269">
        <v>2115</v>
      </c>
      <c r="CL172" s="269">
        <v>2252</v>
      </c>
      <c r="CM172" s="269">
        <v>2388</v>
      </c>
      <c r="CN172" s="269">
        <v>2521</v>
      </c>
      <c r="CO172" s="269">
        <v>2655</v>
      </c>
      <c r="CP172" s="269">
        <v>2786</v>
      </c>
      <c r="CQ172" s="269">
        <v>2916</v>
      </c>
      <c r="CR172" s="269">
        <v>3071</v>
      </c>
      <c r="CS172" s="269">
        <v>3227</v>
      </c>
      <c r="CT172" s="269">
        <v>3383</v>
      </c>
      <c r="CU172" s="269">
        <v>3538</v>
      </c>
      <c r="CV172" s="269">
        <v>3683</v>
      </c>
      <c r="CW172" s="269">
        <v>3827</v>
      </c>
      <c r="CX172" s="269">
        <v>3971</v>
      </c>
      <c r="CY172" s="269">
        <v>4116</v>
      </c>
      <c r="CZ172" s="269">
        <v>4260</v>
      </c>
      <c r="DA172" s="269">
        <v>4405</v>
      </c>
      <c r="DB172" s="269">
        <v>4549</v>
      </c>
      <c r="DC172" s="269">
        <v>4693</v>
      </c>
      <c r="DD172" s="265">
        <v>4838</v>
      </c>
      <c r="DE172" s="265">
        <v>4982</v>
      </c>
      <c r="DF172" s="265">
        <v>5127</v>
      </c>
      <c r="DG172" s="265">
        <v>5271</v>
      </c>
      <c r="DH172" s="265">
        <v>5415</v>
      </c>
      <c r="DI172" s="265">
        <v>5560</v>
      </c>
      <c r="DJ172" s="265">
        <v>5704</v>
      </c>
      <c r="DK172" s="265">
        <v>5849</v>
      </c>
    </row>
    <row r="173" spans="1:115">
      <c r="A173" s="268">
        <v>170</v>
      </c>
      <c r="B173" s="268">
        <v>4</v>
      </c>
      <c r="C173" s="268">
        <v>8</v>
      </c>
      <c r="D173" s="268">
        <v>11</v>
      </c>
      <c r="E173" s="268">
        <v>15</v>
      </c>
      <c r="F173" s="269">
        <v>19</v>
      </c>
      <c r="G173" s="269">
        <v>22</v>
      </c>
      <c r="H173" s="269">
        <v>26</v>
      </c>
      <c r="I173" s="269">
        <v>29</v>
      </c>
      <c r="J173" s="269">
        <v>33</v>
      </c>
      <c r="K173" s="269">
        <v>37</v>
      </c>
      <c r="L173" s="269">
        <v>41</v>
      </c>
      <c r="M173" s="269">
        <v>44</v>
      </c>
      <c r="N173" s="269">
        <v>48</v>
      </c>
      <c r="O173" s="269">
        <v>52</v>
      </c>
      <c r="P173" s="269">
        <v>56</v>
      </c>
      <c r="Q173" s="269">
        <v>60</v>
      </c>
      <c r="R173" s="269">
        <v>63</v>
      </c>
      <c r="S173" s="269">
        <v>67</v>
      </c>
      <c r="T173" s="269">
        <v>70</v>
      </c>
      <c r="U173" s="269">
        <v>74</v>
      </c>
      <c r="V173" s="269">
        <v>78</v>
      </c>
      <c r="W173" s="269">
        <v>81</v>
      </c>
      <c r="X173" s="269">
        <v>85</v>
      </c>
      <c r="Y173" s="269">
        <v>89</v>
      </c>
      <c r="Z173" s="269">
        <v>93</v>
      </c>
      <c r="AA173" s="269">
        <v>96</v>
      </c>
      <c r="AB173" s="269">
        <v>100</v>
      </c>
      <c r="AC173" s="269">
        <v>104</v>
      </c>
      <c r="AD173" s="269">
        <v>108</v>
      </c>
      <c r="AE173" s="269">
        <v>112</v>
      </c>
      <c r="AF173" s="269">
        <v>115</v>
      </c>
      <c r="AG173" s="269">
        <v>119</v>
      </c>
      <c r="AH173" s="269">
        <v>122</v>
      </c>
      <c r="AI173" s="269">
        <v>126</v>
      </c>
      <c r="AJ173" s="269">
        <v>129</v>
      </c>
      <c r="AK173" s="269">
        <v>133</v>
      </c>
      <c r="AL173" s="269">
        <v>137</v>
      </c>
      <c r="AM173" s="269">
        <v>141</v>
      </c>
      <c r="AN173" s="269">
        <v>145</v>
      </c>
      <c r="AO173" s="269">
        <v>148</v>
      </c>
      <c r="AP173" s="269">
        <v>152</v>
      </c>
      <c r="AQ173" s="269">
        <v>156</v>
      </c>
      <c r="AR173" s="269">
        <v>160</v>
      </c>
      <c r="AS173" s="269">
        <v>163</v>
      </c>
      <c r="AT173" s="269">
        <v>167</v>
      </c>
      <c r="AU173" s="269">
        <v>170</v>
      </c>
      <c r="AV173" s="269">
        <v>174</v>
      </c>
      <c r="AW173" s="269">
        <v>178</v>
      </c>
      <c r="AX173" s="269">
        <v>181</v>
      </c>
      <c r="AY173" s="269">
        <v>185</v>
      </c>
      <c r="AZ173" s="269">
        <v>189</v>
      </c>
      <c r="BA173" s="269">
        <v>193</v>
      </c>
      <c r="BB173" s="269">
        <v>197</v>
      </c>
      <c r="BC173" s="269">
        <v>200</v>
      </c>
      <c r="BD173" s="269">
        <v>204</v>
      </c>
      <c r="BE173" s="269">
        <v>208</v>
      </c>
      <c r="BF173" s="269">
        <v>211</v>
      </c>
      <c r="BG173" s="269">
        <v>215</v>
      </c>
      <c r="BH173" s="269">
        <v>218</v>
      </c>
      <c r="BI173" s="269">
        <v>222</v>
      </c>
      <c r="BJ173" s="269">
        <v>226</v>
      </c>
      <c r="BK173" s="269">
        <v>228</v>
      </c>
      <c r="BL173" s="269">
        <v>230</v>
      </c>
      <c r="BM173" s="269">
        <v>233</v>
      </c>
      <c r="BN173" s="269">
        <v>237</v>
      </c>
      <c r="BO173" s="269">
        <v>241</v>
      </c>
      <c r="BP173" s="269">
        <v>245</v>
      </c>
      <c r="BQ173" s="269">
        <v>248</v>
      </c>
      <c r="BR173" s="269">
        <v>252</v>
      </c>
      <c r="BS173" s="269">
        <v>256</v>
      </c>
      <c r="BT173" s="269">
        <v>296</v>
      </c>
      <c r="BU173" s="269">
        <v>343</v>
      </c>
      <c r="BV173" s="269">
        <v>407</v>
      </c>
      <c r="BW173" s="269">
        <v>472</v>
      </c>
      <c r="BX173" s="269">
        <v>505</v>
      </c>
      <c r="BY173" s="269">
        <v>536</v>
      </c>
      <c r="BZ173" s="269">
        <v>600</v>
      </c>
      <c r="CA173" s="269">
        <v>653</v>
      </c>
      <c r="CB173" s="269">
        <v>806</v>
      </c>
      <c r="CC173" s="269">
        <v>959</v>
      </c>
      <c r="CD173" s="269">
        <v>1108</v>
      </c>
      <c r="CE173" s="269">
        <v>1258</v>
      </c>
      <c r="CF173" s="269">
        <v>1405</v>
      </c>
      <c r="CG173" s="269">
        <v>1552</v>
      </c>
      <c r="CH173" s="269">
        <v>1695</v>
      </c>
      <c r="CI173" s="269">
        <v>1838</v>
      </c>
      <c r="CJ173" s="269">
        <v>1979</v>
      </c>
      <c r="CK173" s="269">
        <v>2119</v>
      </c>
      <c r="CL173" s="269">
        <v>2256</v>
      </c>
      <c r="CM173" s="269">
        <v>2393</v>
      </c>
      <c r="CN173" s="269">
        <v>2527</v>
      </c>
      <c r="CO173" s="269">
        <v>2660</v>
      </c>
      <c r="CP173" s="269">
        <v>2791</v>
      </c>
      <c r="CQ173" s="269">
        <v>2922</v>
      </c>
      <c r="CR173" s="269">
        <v>3078</v>
      </c>
      <c r="CS173" s="269">
        <v>3234</v>
      </c>
      <c r="CT173" s="269">
        <v>3390</v>
      </c>
      <c r="CU173" s="269">
        <v>3546</v>
      </c>
      <c r="CV173" s="269">
        <v>3691</v>
      </c>
      <c r="CW173" s="269">
        <v>3835</v>
      </c>
      <c r="CX173" s="269">
        <v>3980</v>
      </c>
      <c r="CY173" s="269">
        <v>4125</v>
      </c>
      <c r="CZ173" s="269">
        <v>4269</v>
      </c>
      <c r="DA173" s="269">
        <v>4414</v>
      </c>
      <c r="DB173" s="269">
        <v>4559</v>
      </c>
      <c r="DC173" s="269">
        <v>4703</v>
      </c>
      <c r="DD173" s="265">
        <v>4848</v>
      </c>
      <c r="DE173" s="265">
        <v>4993</v>
      </c>
      <c r="DF173" s="265">
        <v>5138</v>
      </c>
      <c r="DG173" s="265">
        <v>5282</v>
      </c>
      <c r="DH173" s="265">
        <v>5427</v>
      </c>
      <c r="DI173" s="265">
        <v>5572</v>
      </c>
      <c r="DJ173" s="265">
        <v>5716</v>
      </c>
      <c r="DK173" s="265">
        <v>5861</v>
      </c>
    </row>
    <row r="174" spans="1:115">
      <c r="A174" s="268">
        <v>171</v>
      </c>
      <c r="B174" s="268">
        <v>4</v>
      </c>
      <c r="C174" s="268">
        <v>8</v>
      </c>
      <c r="D174" s="268">
        <v>11</v>
      </c>
      <c r="E174" s="268">
        <v>15</v>
      </c>
      <c r="F174" s="269">
        <v>19</v>
      </c>
      <c r="G174" s="269">
        <v>22</v>
      </c>
      <c r="H174" s="269">
        <v>26</v>
      </c>
      <c r="I174" s="269">
        <v>29</v>
      </c>
      <c r="J174" s="269">
        <v>33</v>
      </c>
      <c r="K174" s="269">
        <v>37</v>
      </c>
      <c r="L174" s="269">
        <v>41</v>
      </c>
      <c r="M174" s="269">
        <v>44</v>
      </c>
      <c r="N174" s="269">
        <v>48</v>
      </c>
      <c r="O174" s="269">
        <v>52</v>
      </c>
      <c r="P174" s="269">
        <v>56</v>
      </c>
      <c r="Q174" s="269">
        <v>60</v>
      </c>
      <c r="R174" s="269">
        <v>63</v>
      </c>
      <c r="S174" s="269">
        <v>67</v>
      </c>
      <c r="T174" s="269">
        <v>71</v>
      </c>
      <c r="U174" s="269">
        <v>75</v>
      </c>
      <c r="V174" s="269">
        <v>78</v>
      </c>
      <c r="W174" s="269">
        <v>82</v>
      </c>
      <c r="X174" s="269">
        <v>86</v>
      </c>
      <c r="Y174" s="269">
        <v>89</v>
      </c>
      <c r="Z174" s="269">
        <v>93</v>
      </c>
      <c r="AA174" s="269">
        <v>96</v>
      </c>
      <c r="AB174" s="269">
        <v>100</v>
      </c>
      <c r="AC174" s="269">
        <v>104</v>
      </c>
      <c r="AD174" s="269">
        <v>108</v>
      </c>
      <c r="AE174" s="269">
        <v>112</v>
      </c>
      <c r="AF174" s="269">
        <v>115</v>
      </c>
      <c r="AG174" s="269">
        <v>119</v>
      </c>
      <c r="AH174" s="269">
        <v>123</v>
      </c>
      <c r="AI174" s="269">
        <v>127</v>
      </c>
      <c r="AJ174" s="269">
        <v>130</v>
      </c>
      <c r="AK174" s="269">
        <v>134</v>
      </c>
      <c r="AL174" s="269">
        <v>137</v>
      </c>
      <c r="AM174" s="269">
        <v>141</v>
      </c>
      <c r="AN174" s="269">
        <v>145</v>
      </c>
      <c r="AO174" s="269">
        <v>148</v>
      </c>
      <c r="AP174" s="269">
        <v>152</v>
      </c>
      <c r="AQ174" s="269">
        <v>156</v>
      </c>
      <c r="AR174" s="269">
        <v>160</v>
      </c>
      <c r="AS174" s="269">
        <v>163</v>
      </c>
      <c r="AT174" s="269">
        <v>167</v>
      </c>
      <c r="AU174" s="269">
        <v>171</v>
      </c>
      <c r="AV174" s="269">
        <v>175</v>
      </c>
      <c r="AW174" s="269">
        <v>178</v>
      </c>
      <c r="AX174" s="269">
        <v>182</v>
      </c>
      <c r="AY174" s="269">
        <v>186</v>
      </c>
      <c r="AZ174" s="269">
        <v>189</v>
      </c>
      <c r="BA174" s="269">
        <v>193</v>
      </c>
      <c r="BB174" s="269">
        <v>197</v>
      </c>
      <c r="BC174" s="269">
        <v>200</v>
      </c>
      <c r="BD174" s="269">
        <v>204</v>
      </c>
      <c r="BE174" s="269">
        <v>208</v>
      </c>
      <c r="BF174" s="269">
        <v>212</v>
      </c>
      <c r="BG174" s="269">
        <v>215</v>
      </c>
      <c r="BH174" s="269">
        <v>219</v>
      </c>
      <c r="BI174" s="269">
        <v>223</v>
      </c>
      <c r="BJ174" s="269">
        <v>227</v>
      </c>
      <c r="BK174" s="269">
        <v>229</v>
      </c>
      <c r="BL174" s="269">
        <v>231</v>
      </c>
      <c r="BM174" s="269">
        <v>234</v>
      </c>
      <c r="BN174" s="269">
        <v>238</v>
      </c>
      <c r="BO174" s="269">
        <v>242</v>
      </c>
      <c r="BP174" s="269">
        <v>245</v>
      </c>
      <c r="BQ174" s="269">
        <v>249</v>
      </c>
      <c r="BR174" s="269">
        <v>252</v>
      </c>
      <c r="BS174" s="269">
        <v>256</v>
      </c>
      <c r="BT174" s="269">
        <v>297</v>
      </c>
      <c r="BU174" s="269">
        <v>344</v>
      </c>
      <c r="BV174" s="269">
        <v>408</v>
      </c>
      <c r="BW174" s="269">
        <v>473</v>
      </c>
      <c r="BX174" s="269">
        <v>506</v>
      </c>
      <c r="BY174" s="269">
        <v>537</v>
      </c>
      <c r="BZ174" s="269">
        <v>601</v>
      </c>
      <c r="CA174" s="269">
        <v>654</v>
      </c>
      <c r="CB174" s="269">
        <v>807</v>
      </c>
      <c r="CC174" s="269">
        <v>961</v>
      </c>
      <c r="CD174" s="269">
        <v>1111</v>
      </c>
      <c r="CE174" s="269">
        <v>1261</v>
      </c>
      <c r="CF174" s="269">
        <v>1408</v>
      </c>
      <c r="CG174" s="269">
        <v>1555</v>
      </c>
      <c r="CH174" s="269">
        <v>1699</v>
      </c>
      <c r="CI174" s="269">
        <v>1842</v>
      </c>
      <c r="CJ174" s="269">
        <v>1983</v>
      </c>
      <c r="CK174" s="269">
        <v>2123</v>
      </c>
      <c r="CL174" s="269">
        <v>2261</v>
      </c>
      <c r="CM174" s="269">
        <v>2398</v>
      </c>
      <c r="CN174" s="269">
        <v>2532</v>
      </c>
      <c r="CO174" s="269">
        <v>2666</v>
      </c>
      <c r="CP174" s="269">
        <v>2797</v>
      </c>
      <c r="CQ174" s="269">
        <v>2928</v>
      </c>
      <c r="CR174" s="269">
        <v>3084</v>
      </c>
      <c r="CS174" s="269">
        <v>3241</v>
      </c>
      <c r="CT174" s="269">
        <v>3397</v>
      </c>
      <c r="CU174" s="269">
        <v>3553</v>
      </c>
      <c r="CV174" s="269">
        <v>3698</v>
      </c>
      <c r="CW174" s="269">
        <v>3843</v>
      </c>
      <c r="CX174" s="269">
        <v>3988</v>
      </c>
      <c r="CY174" s="269">
        <v>4133</v>
      </c>
      <c r="CZ174" s="269">
        <v>4278</v>
      </c>
      <c r="DA174" s="269">
        <v>4423</v>
      </c>
      <c r="DB174" s="269">
        <v>4568</v>
      </c>
      <c r="DC174" s="269">
        <v>4712</v>
      </c>
      <c r="DD174" s="265">
        <v>4858</v>
      </c>
      <c r="DE174" s="265">
        <v>5003</v>
      </c>
      <c r="DF174" s="265">
        <v>5148</v>
      </c>
      <c r="DG174" s="265">
        <v>5293</v>
      </c>
      <c r="DH174" s="265">
        <v>5438</v>
      </c>
      <c r="DI174" s="265">
        <v>5583</v>
      </c>
      <c r="DJ174" s="265">
        <v>5728</v>
      </c>
      <c r="DK174" s="265">
        <v>5873</v>
      </c>
    </row>
    <row r="175" spans="1:115">
      <c r="A175" s="268">
        <v>172</v>
      </c>
      <c r="B175" s="268">
        <v>4</v>
      </c>
      <c r="C175" s="268">
        <v>8</v>
      </c>
      <c r="D175" s="268">
        <v>11</v>
      </c>
      <c r="E175" s="268">
        <v>15</v>
      </c>
      <c r="F175" s="269">
        <v>19</v>
      </c>
      <c r="G175" s="269">
        <v>22</v>
      </c>
      <c r="H175" s="269">
        <v>26</v>
      </c>
      <c r="I175" s="269">
        <v>29</v>
      </c>
      <c r="J175" s="269">
        <v>33</v>
      </c>
      <c r="K175" s="269">
        <v>37</v>
      </c>
      <c r="L175" s="269">
        <v>41</v>
      </c>
      <c r="M175" s="269">
        <v>44</v>
      </c>
      <c r="N175" s="269">
        <v>48</v>
      </c>
      <c r="O175" s="269">
        <v>52</v>
      </c>
      <c r="P175" s="269">
        <v>56</v>
      </c>
      <c r="Q175" s="269">
        <v>60</v>
      </c>
      <c r="R175" s="269">
        <v>63</v>
      </c>
      <c r="S175" s="269">
        <v>67</v>
      </c>
      <c r="T175" s="269">
        <v>71</v>
      </c>
      <c r="U175" s="269">
        <v>75</v>
      </c>
      <c r="V175" s="269">
        <v>78</v>
      </c>
      <c r="W175" s="269">
        <v>82</v>
      </c>
      <c r="X175" s="269">
        <v>86</v>
      </c>
      <c r="Y175" s="269">
        <v>89</v>
      </c>
      <c r="Z175" s="269">
        <v>93</v>
      </c>
      <c r="AA175" s="269">
        <v>96</v>
      </c>
      <c r="AB175" s="269">
        <v>100</v>
      </c>
      <c r="AC175" s="269">
        <v>104</v>
      </c>
      <c r="AD175" s="269">
        <v>108</v>
      </c>
      <c r="AE175" s="269">
        <v>112</v>
      </c>
      <c r="AF175" s="269">
        <v>115</v>
      </c>
      <c r="AG175" s="269">
        <v>119</v>
      </c>
      <c r="AH175" s="269">
        <v>123</v>
      </c>
      <c r="AI175" s="269">
        <v>127</v>
      </c>
      <c r="AJ175" s="269">
        <v>130</v>
      </c>
      <c r="AK175" s="269">
        <v>134</v>
      </c>
      <c r="AL175" s="269">
        <v>138</v>
      </c>
      <c r="AM175" s="269">
        <v>142</v>
      </c>
      <c r="AN175" s="269">
        <v>145</v>
      </c>
      <c r="AO175" s="269">
        <v>149</v>
      </c>
      <c r="AP175" s="269">
        <v>153</v>
      </c>
      <c r="AQ175" s="269">
        <v>156</v>
      </c>
      <c r="AR175" s="269">
        <v>160</v>
      </c>
      <c r="AS175" s="269">
        <v>163</v>
      </c>
      <c r="AT175" s="269">
        <v>167</v>
      </c>
      <c r="AU175" s="269">
        <v>171</v>
      </c>
      <c r="AV175" s="269">
        <v>175</v>
      </c>
      <c r="AW175" s="269">
        <v>179</v>
      </c>
      <c r="AX175" s="269">
        <v>182</v>
      </c>
      <c r="AY175" s="269">
        <v>186</v>
      </c>
      <c r="AZ175" s="269">
        <v>190</v>
      </c>
      <c r="BA175" s="269">
        <v>194</v>
      </c>
      <c r="BB175" s="269">
        <v>198</v>
      </c>
      <c r="BC175" s="269">
        <v>201</v>
      </c>
      <c r="BD175" s="269">
        <v>205</v>
      </c>
      <c r="BE175" s="269">
        <v>209</v>
      </c>
      <c r="BF175" s="269">
        <v>212</v>
      </c>
      <c r="BG175" s="269">
        <v>216</v>
      </c>
      <c r="BH175" s="269">
        <v>219</v>
      </c>
      <c r="BI175" s="269">
        <v>223</v>
      </c>
      <c r="BJ175" s="269">
        <v>227</v>
      </c>
      <c r="BK175" s="269">
        <v>229</v>
      </c>
      <c r="BL175" s="269">
        <v>231</v>
      </c>
      <c r="BM175" s="269">
        <v>234</v>
      </c>
      <c r="BN175" s="269">
        <v>238</v>
      </c>
      <c r="BO175" s="269">
        <v>242</v>
      </c>
      <c r="BP175" s="269">
        <v>246</v>
      </c>
      <c r="BQ175" s="269">
        <v>249</v>
      </c>
      <c r="BR175" s="269">
        <v>253</v>
      </c>
      <c r="BS175" s="269">
        <v>257</v>
      </c>
      <c r="BT175" s="269">
        <v>297</v>
      </c>
      <c r="BU175" s="269">
        <v>344</v>
      </c>
      <c r="BV175" s="269">
        <v>409</v>
      </c>
      <c r="BW175" s="269">
        <v>474</v>
      </c>
      <c r="BX175" s="269">
        <v>507</v>
      </c>
      <c r="BY175" s="269">
        <v>538</v>
      </c>
      <c r="BZ175" s="269">
        <v>602</v>
      </c>
      <c r="CA175" s="269">
        <v>655</v>
      </c>
      <c r="CB175" s="269">
        <v>809</v>
      </c>
      <c r="CC175" s="269">
        <v>963</v>
      </c>
      <c r="CD175" s="269">
        <v>1113</v>
      </c>
      <c r="CE175" s="269">
        <v>1263</v>
      </c>
      <c r="CF175" s="269">
        <v>1411</v>
      </c>
      <c r="CG175" s="269">
        <v>1558</v>
      </c>
      <c r="CH175" s="269">
        <v>1702</v>
      </c>
      <c r="CI175" s="269">
        <v>1846</v>
      </c>
      <c r="CJ175" s="269">
        <v>1987</v>
      </c>
      <c r="CK175" s="269">
        <v>2128</v>
      </c>
      <c r="CL175" s="269">
        <v>2266</v>
      </c>
      <c r="CM175" s="269">
        <v>2403</v>
      </c>
      <c r="CN175" s="269">
        <v>2537</v>
      </c>
      <c r="CO175" s="269">
        <v>2671</v>
      </c>
      <c r="CP175" s="269">
        <v>2803</v>
      </c>
      <c r="CQ175" s="269">
        <v>2934</v>
      </c>
      <c r="CR175" s="269">
        <v>3090</v>
      </c>
      <c r="CS175" s="269">
        <v>3247</v>
      </c>
      <c r="CT175" s="269">
        <v>3404</v>
      </c>
      <c r="CU175" s="269">
        <v>3560</v>
      </c>
      <c r="CV175" s="269">
        <v>3706</v>
      </c>
      <c r="CW175" s="269">
        <v>3851</v>
      </c>
      <c r="CX175" s="269">
        <v>3996</v>
      </c>
      <c r="CY175" s="269">
        <v>4142</v>
      </c>
      <c r="CZ175" s="269">
        <v>4286</v>
      </c>
      <c r="DA175" s="269">
        <v>4432</v>
      </c>
      <c r="DB175" s="269">
        <v>4578</v>
      </c>
      <c r="DC175" s="269">
        <v>4722</v>
      </c>
      <c r="DD175" s="265">
        <v>4868</v>
      </c>
      <c r="DE175" s="265">
        <v>5013</v>
      </c>
      <c r="DF175" s="265">
        <v>5159</v>
      </c>
      <c r="DG175" s="265">
        <v>5304</v>
      </c>
      <c r="DH175" s="265">
        <v>5449</v>
      </c>
      <c r="DI175" s="265">
        <v>5595</v>
      </c>
      <c r="DJ175" s="265">
        <v>5739</v>
      </c>
      <c r="DK175" s="265">
        <v>5885</v>
      </c>
    </row>
    <row r="176" spans="1:115">
      <c r="A176" s="268">
        <v>173</v>
      </c>
      <c r="B176" s="268">
        <v>4</v>
      </c>
      <c r="C176" s="268">
        <v>8</v>
      </c>
      <c r="D176" s="268">
        <v>11</v>
      </c>
      <c r="E176" s="268">
        <v>15</v>
      </c>
      <c r="F176" s="269">
        <v>19</v>
      </c>
      <c r="G176" s="269">
        <v>23</v>
      </c>
      <c r="H176" s="269">
        <v>26</v>
      </c>
      <c r="I176" s="269">
        <v>30</v>
      </c>
      <c r="J176" s="269">
        <v>34</v>
      </c>
      <c r="K176" s="269">
        <v>38</v>
      </c>
      <c r="L176" s="269">
        <v>41</v>
      </c>
      <c r="M176" s="269">
        <v>45</v>
      </c>
      <c r="N176" s="269">
        <v>48</v>
      </c>
      <c r="O176" s="269">
        <v>52</v>
      </c>
      <c r="P176" s="269">
        <v>56</v>
      </c>
      <c r="Q176" s="269">
        <v>60</v>
      </c>
      <c r="R176" s="269">
        <v>63</v>
      </c>
      <c r="S176" s="269">
        <v>67</v>
      </c>
      <c r="T176" s="269">
        <v>71</v>
      </c>
      <c r="U176" s="269">
        <v>75</v>
      </c>
      <c r="V176" s="269">
        <v>78</v>
      </c>
      <c r="W176" s="269">
        <v>82</v>
      </c>
      <c r="X176" s="269">
        <v>86</v>
      </c>
      <c r="Y176" s="269">
        <v>90</v>
      </c>
      <c r="Z176" s="269">
        <v>94</v>
      </c>
      <c r="AA176" s="269">
        <v>97</v>
      </c>
      <c r="AB176" s="269">
        <v>101</v>
      </c>
      <c r="AC176" s="269">
        <v>104</v>
      </c>
      <c r="AD176" s="269">
        <v>108</v>
      </c>
      <c r="AE176" s="269">
        <v>112</v>
      </c>
      <c r="AF176" s="269">
        <v>115</v>
      </c>
      <c r="AG176" s="269">
        <v>119</v>
      </c>
      <c r="AH176" s="269">
        <v>123</v>
      </c>
      <c r="AI176" s="269">
        <v>127</v>
      </c>
      <c r="AJ176" s="269">
        <v>130</v>
      </c>
      <c r="AK176" s="269">
        <v>134</v>
      </c>
      <c r="AL176" s="269">
        <v>138</v>
      </c>
      <c r="AM176" s="269">
        <v>142</v>
      </c>
      <c r="AN176" s="269">
        <v>146</v>
      </c>
      <c r="AO176" s="269">
        <v>149</v>
      </c>
      <c r="AP176" s="269">
        <v>153</v>
      </c>
      <c r="AQ176" s="269">
        <v>157</v>
      </c>
      <c r="AR176" s="269">
        <v>161</v>
      </c>
      <c r="AS176" s="269">
        <v>164</v>
      </c>
      <c r="AT176" s="269">
        <v>168</v>
      </c>
      <c r="AU176" s="269">
        <v>171</v>
      </c>
      <c r="AV176" s="269">
        <v>175</v>
      </c>
      <c r="AW176" s="269">
        <v>179</v>
      </c>
      <c r="AX176" s="269">
        <v>182</v>
      </c>
      <c r="AY176" s="269">
        <v>186</v>
      </c>
      <c r="AZ176" s="269">
        <v>190</v>
      </c>
      <c r="BA176" s="269">
        <v>194</v>
      </c>
      <c r="BB176" s="269">
        <v>198</v>
      </c>
      <c r="BC176" s="269">
        <v>201</v>
      </c>
      <c r="BD176" s="269">
        <v>205</v>
      </c>
      <c r="BE176" s="269">
        <v>209</v>
      </c>
      <c r="BF176" s="269">
        <v>213</v>
      </c>
      <c r="BG176" s="269">
        <v>216</v>
      </c>
      <c r="BH176" s="269">
        <v>220</v>
      </c>
      <c r="BI176" s="269">
        <v>224</v>
      </c>
      <c r="BJ176" s="269">
        <v>228</v>
      </c>
      <c r="BK176" s="269">
        <v>230</v>
      </c>
      <c r="BL176" s="269">
        <v>232</v>
      </c>
      <c r="BM176" s="269">
        <v>235</v>
      </c>
      <c r="BN176" s="269">
        <v>239</v>
      </c>
      <c r="BO176" s="269">
        <v>243</v>
      </c>
      <c r="BP176" s="269">
        <v>246</v>
      </c>
      <c r="BQ176" s="269">
        <v>250</v>
      </c>
      <c r="BR176" s="269">
        <v>253</v>
      </c>
      <c r="BS176" s="269">
        <v>257</v>
      </c>
      <c r="BT176" s="269">
        <v>298</v>
      </c>
      <c r="BU176" s="269">
        <v>345</v>
      </c>
      <c r="BV176" s="269">
        <v>410</v>
      </c>
      <c r="BW176" s="269">
        <v>475</v>
      </c>
      <c r="BX176" s="269">
        <v>508</v>
      </c>
      <c r="BY176" s="269">
        <v>540</v>
      </c>
      <c r="BZ176" s="269">
        <v>604</v>
      </c>
      <c r="CA176" s="269">
        <v>657</v>
      </c>
      <c r="CB176" s="269">
        <v>811</v>
      </c>
      <c r="CC176" s="269">
        <v>964</v>
      </c>
      <c r="CD176" s="269">
        <v>1115</v>
      </c>
      <c r="CE176" s="269">
        <v>1266</v>
      </c>
      <c r="CF176" s="269">
        <v>1414</v>
      </c>
      <c r="CG176" s="269">
        <v>1562</v>
      </c>
      <c r="CH176" s="269">
        <v>1706</v>
      </c>
      <c r="CI176" s="269">
        <v>1849</v>
      </c>
      <c r="CJ176" s="269">
        <v>1991</v>
      </c>
      <c r="CK176" s="269">
        <v>2132</v>
      </c>
      <c r="CL176" s="269">
        <v>2270</v>
      </c>
      <c r="CM176" s="269">
        <v>2408</v>
      </c>
      <c r="CN176" s="269">
        <v>2542</v>
      </c>
      <c r="CO176" s="269">
        <v>2677</v>
      </c>
      <c r="CP176" s="269">
        <v>2809</v>
      </c>
      <c r="CQ176" s="269">
        <v>2940</v>
      </c>
      <c r="CR176" s="269">
        <v>3097</v>
      </c>
      <c r="CS176" s="269">
        <v>3254</v>
      </c>
      <c r="CT176" s="269">
        <v>3411</v>
      </c>
      <c r="CU176" s="269">
        <v>3568</v>
      </c>
      <c r="CV176" s="269">
        <v>3714</v>
      </c>
      <c r="CW176" s="269">
        <v>3858</v>
      </c>
      <c r="CX176" s="269">
        <v>4004</v>
      </c>
      <c r="CY176" s="269">
        <v>4150</v>
      </c>
      <c r="CZ176" s="269">
        <v>4295</v>
      </c>
      <c r="DA176" s="269">
        <v>4441</v>
      </c>
      <c r="DB176" s="269">
        <v>4587</v>
      </c>
      <c r="DC176" s="269">
        <v>4732</v>
      </c>
      <c r="DD176" s="265">
        <v>4878</v>
      </c>
      <c r="DE176" s="265">
        <v>5024</v>
      </c>
      <c r="DF176" s="265">
        <v>5170</v>
      </c>
      <c r="DG176" s="265">
        <v>5314</v>
      </c>
      <c r="DH176" s="265">
        <v>5460</v>
      </c>
      <c r="DI176" s="265">
        <v>5606</v>
      </c>
      <c r="DJ176" s="265">
        <v>5751</v>
      </c>
      <c r="DK176" s="265">
        <v>5897</v>
      </c>
    </row>
    <row r="177" spans="1:115">
      <c r="A177" s="268">
        <v>174</v>
      </c>
      <c r="B177" s="268">
        <v>4</v>
      </c>
      <c r="C177" s="268">
        <v>8</v>
      </c>
      <c r="D177" s="268">
        <v>11</v>
      </c>
      <c r="E177" s="268">
        <v>15</v>
      </c>
      <c r="F177" s="269">
        <v>19</v>
      </c>
      <c r="G177" s="269">
        <v>23</v>
      </c>
      <c r="H177" s="269">
        <v>26</v>
      </c>
      <c r="I177" s="269">
        <v>30</v>
      </c>
      <c r="J177" s="269">
        <v>34</v>
      </c>
      <c r="K177" s="269">
        <v>38</v>
      </c>
      <c r="L177" s="269">
        <v>41</v>
      </c>
      <c r="M177" s="269">
        <v>45</v>
      </c>
      <c r="N177" s="269">
        <v>48</v>
      </c>
      <c r="O177" s="269">
        <v>52</v>
      </c>
      <c r="P177" s="269">
        <v>56</v>
      </c>
      <c r="Q177" s="269">
        <v>60</v>
      </c>
      <c r="R177" s="269">
        <v>63</v>
      </c>
      <c r="S177" s="269">
        <v>67</v>
      </c>
      <c r="T177" s="269">
        <v>71</v>
      </c>
      <c r="U177" s="269">
        <v>75</v>
      </c>
      <c r="V177" s="269">
        <v>78</v>
      </c>
      <c r="W177" s="269">
        <v>82</v>
      </c>
      <c r="X177" s="269">
        <v>86</v>
      </c>
      <c r="Y177" s="269">
        <v>90</v>
      </c>
      <c r="Z177" s="269">
        <v>94</v>
      </c>
      <c r="AA177" s="269">
        <v>97</v>
      </c>
      <c r="AB177" s="269">
        <v>101</v>
      </c>
      <c r="AC177" s="269">
        <v>105</v>
      </c>
      <c r="AD177" s="269">
        <v>109</v>
      </c>
      <c r="AE177" s="269">
        <v>113</v>
      </c>
      <c r="AF177" s="269">
        <v>116</v>
      </c>
      <c r="AG177" s="269">
        <v>120</v>
      </c>
      <c r="AH177" s="269">
        <v>123</v>
      </c>
      <c r="AI177" s="269">
        <v>127</v>
      </c>
      <c r="AJ177" s="269">
        <v>130</v>
      </c>
      <c r="AK177" s="269">
        <v>134</v>
      </c>
      <c r="AL177" s="269">
        <v>138</v>
      </c>
      <c r="AM177" s="269">
        <v>142</v>
      </c>
      <c r="AN177" s="269">
        <v>146</v>
      </c>
      <c r="AO177" s="269">
        <v>149</v>
      </c>
      <c r="AP177" s="269">
        <v>153</v>
      </c>
      <c r="AQ177" s="269">
        <v>157</v>
      </c>
      <c r="AR177" s="269">
        <v>161</v>
      </c>
      <c r="AS177" s="269">
        <v>164</v>
      </c>
      <c r="AT177" s="269">
        <v>168</v>
      </c>
      <c r="AU177" s="269">
        <v>172</v>
      </c>
      <c r="AV177" s="269">
        <v>176</v>
      </c>
      <c r="AW177" s="269">
        <v>180</v>
      </c>
      <c r="AX177" s="269">
        <v>183</v>
      </c>
      <c r="AY177" s="269">
        <v>187</v>
      </c>
      <c r="AZ177" s="269">
        <v>191</v>
      </c>
      <c r="BA177" s="269">
        <v>195</v>
      </c>
      <c r="BB177" s="269">
        <v>198</v>
      </c>
      <c r="BC177" s="269">
        <v>202</v>
      </c>
      <c r="BD177" s="269">
        <v>205</v>
      </c>
      <c r="BE177" s="269">
        <v>209</v>
      </c>
      <c r="BF177" s="269">
        <v>213</v>
      </c>
      <c r="BG177" s="269">
        <v>216</v>
      </c>
      <c r="BH177" s="269">
        <v>220</v>
      </c>
      <c r="BI177" s="269">
        <v>224</v>
      </c>
      <c r="BJ177" s="269">
        <v>228</v>
      </c>
      <c r="BK177" s="269">
        <v>230</v>
      </c>
      <c r="BL177" s="269">
        <v>232</v>
      </c>
      <c r="BM177" s="269">
        <v>235</v>
      </c>
      <c r="BN177" s="269">
        <v>239</v>
      </c>
      <c r="BO177" s="269">
        <v>243</v>
      </c>
      <c r="BP177" s="269">
        <v>247</v>
      </c>
      <c r="BQ177" s="269">
        <v>250</v>
      </c>
      <c r="BR177" s="269">
        <v>254</v>
      </c>
      <c r="BS177" s="269">
        <v>258</v>
      </c>
      <c r="BT177" s="269">
        <v>298</v>
      </c>
      <c r="BU177" s="269">
        <v>346</v>
      </c>
      <c r="BV177" s="269">
        <v>410</v>
      </c>
      <c r="BW177" s="269">
        <v>476</v>
      </c>
      <c r="BX177" s="269">
        <v>509</v>
      </c>
      <c r="BY177" s="269">
        <v>541</v>
      </c>
      <c r="BZ177" s="269">
        <v>605</v>
      </c>
      <c r="CA177" s="269">
        <v>658</v>
      </c>
      <c r="CB177" s="269">
        <v>812</v>
      </c>
      <c r="CC177" s="269">
        <v>966</v>
      </c>
      <c r="CD177" s="269">
        <v>1117</v>
      </c>
      <c r="CE177" s="269">
        <v>1268</v>
      </c>
      <c r="CF177" s="269">
        <v>1417</v>
      </c>
      <c r="CG177" s="269">
        <v>1565</v>
      </c>
      <c r="CH177" s="269">
        <v>1709</v>
      </c>
      <c r="CI177" s="269">
        <v>1853</v>
      </c>
      <c r="CJ177" s="269">
        <v>1995</v>
      </c>
      <c r="CK177" s="269">
        <v>2137</v>
      </c>
      <c r="CL177" s="269">
        <v>2275</v>
      </c>
      <c r="CM177" s="269">
        <v>2413</v>
      </c>
      <c r="CN177" s="269">
        <v>2548</v>
      </c>
      <c r="CO177" s="269">
        <v>2682</v>
      </c>
      <c r="CP177" s="269">
        <v>2814</v>
      </c>
      <c r="CQ177" s="269">
        <v>2946</v>
      </c>
      <c r="CR177" s="269">
        <v>3103</v>
      </c>
      <c r="CS177" s="269">
        <v>3261</v>
      </c>
      <c r="CT177" s="269">
        <v>3418</v>
      </c>
      <c r="CU177" s="269">
        <v>3575</v>
      </c>
      <c r="CV177" s="269">
        <v>3721</v>
      </c>
      <c r="CW177" s="269">
        <v>3866</v>
      </c>
      <c r="CX177" s="269">
        <v>4013</v>
      </c>
      <c r="CY177" s="269">
        <v>4159</v>
      </c>
      <c r="CZ177" s="269">
        <v>4304</v>
      </c>
      <c r="DA177" s="269">
        <v>4450</v>
      </c>
      <c r="DB177" s="269">
        <v>4596</v>
      </c>
      <c r="DC177" s="269">
        <v>4742</v>
      </c>
      <c r="DD177" s="265">
        <v>4888</v>
      </c>
      <c r="DE177" s="265">
        <v>5034</v>
      </c>
      <c r="DF177" s="265">
        <v>5180</v>
      </c>
      <c r="DG177" s="265">
        <v>5325</v>
      </c>
      <c r="DH177" s="265">
        <v>5472</v>
      </c>
      <c r="DI177" s="265">
        <v>5618</v>
      </c>
      <c r="DJ177" s="265">
        <v>5763</v>
      </c>
      <c r="DK177" s="265">
        <v>5909</v>
      </c>
    </row>
    <row r="178" spans="1:115">
      <c r="A178" s="268">
        <v>175</v>
      </c>
      <c r="B178" s="268">
        <v>4</v>
      </c>
      <c r="C178" s="268">
        <v>8</v>
      </c>
      <c r="D178" s="268">
        <v>11</v>
      </c>
      <c r="E178" s="268">
        <v>15</v>
      </c>
      <c r="F178" s="269">
        <v>19</v>
      </c>
      <c r="G178" s="269">
        <v>23</v>
      </c>
      <c r="H178" s="269">
        <v>26</v>
      </c>
      <c r="I178" s="269">
        <v>30</v>
      </c>
      <c r="J178" s="269">
        <v>34</v>
      </c>
      <c r="K178" s="269">
        <v>38</v>
      </c>
      <c r="L178" s="269">
        <v>42</v>
      </c>
      <c r="M178" s="269">
        <v>45</v>
      </c>
      <c r="N178" s="269">
        <v>49</v>
      </c>
      <c r="O178" s="269">
        <v>53</v>
      </c>
      <c r="P178" s="269">
        <v>56</v>
      </c>
      <c r="Q178" s="269">
        <v>60</v>
      </c>
      <c r="R178" s="269">
        <v>63</v>
      </c>
      <c r="S178" s="269">
        <v>67</v>
      </c>
      <c r="T178" s="269">
        <v>71</v>
      </c>
      <c r="U178" s="269">
        <v>75</v>
      </c>
      <c r="V178" s="269">
        <v>78</v>
      </c>
      <c r="W178" s="269">
        <v>82</v>
      </c>
      <c r="X178" s="269">
        <v>86</v>
      </c>
      <c r="Y178" s="269">
        <v>90</v>
      </c>
      <c r="Z178" s="269">
        <v>94</v>
      </c>
      <c r="AA178" s="269">
        <v>97</v>
      </c>
      <c r="AB178" s="269">
        <v>101</v>
      </c>
      <c r="AC178" s="269">
        <v>105</v>
      </c>
      <c r="AD178" s="269">
        <v>109</v>
      </c>
      <c r="AE178" s="269">
        <v>113</v>
      </c>
      <c r="AF178" s="269">
        <v>116</v>
      </c>
      <c r="AG178" s="269">
        <v>120</v>
      </c>
      <c r="AH178" s="269">
        <v>124</v>
      </c>
      <c r="AI178" s="269">
        <v>128</v>
      </c>
      <c r="AJ178" s="269">
        <v>131</v>
      </c>
      <c r="AK178" s="269">
        <v>135</v>
      </c>
      <c r="AL178" s="269">
        <v>139</v>
      </c>
      <c r="AM178" s="269">
        <v>143</v>
      </c>
      <c r="AN178" s="269">
        <v>146</v>
      </c>
      <c r="AO178" s="269">
        <v>150</v>
      </c>
      <c r="AP178" s="269">
        <v>154</v>
      </c>
      <c r="AQ178" s="269">
        <v>157</v>
      </c>
      <c r="AR178" s="269">
        <v>161</v>
      </c>
      <c r="AS178" s="269">
        <v>164</v>
      </c>
      <c r="AT178" s="269">
        <v>168</v>
      </c>
      <c r="AU178" s="269">
        <v>172</v>
      </c>
      <c r="AV178" s="269">
        <v>176</v>
      </c>
      <c r="AW178" s="269">
        <v>180</v>
      </c>
      <c r="AX178" s="269">
        <v>183</v>
      </c>
      <c r="AY178" s="269">
        <v>187</v>
      </c>
      <c r="AZ178" s="269">
        <v>191</v>
      </c>
      <c r="BA178" s="269">
        <v>195</v>
      </c>
      <c r="BB178" s="269">
        <v>199</v>
      </c>
      <c r="BC178" s="269">
        <v>202</v>
      </c>
      <c r="BD178" s="269">
        <v>206</v>
      </c>
      <c r="BE178" s="269">
        <v>210</v>
      </c>
      <c r="BF178" s="269">
        <v>214</v>
      </c>
      <c r="BG178" s="269">
        <v>217</v>
      </c>
      <c r="BH178" s="269">
        <v>221</v>
      </c>
      <c r="BI178" s="269">
        <v>225</v>
      </c>
      <c r="BJ178" s="269">
        <v>229</v>
      </c>
      <c r="BK178" s="269">
        <v>231</v>
      </c>
      <c r="BL178" s="269">
        <v>233</v>
      </c>
      <c r="BM178" s="269">
        <v>236</v>
      </c>
      <c r="BN178" s="269">
        <v>240</v>
      </c>
      <c r="BO178" s="269">
        <v>244</v>
      </c>
      <c r="BP178" s="269">
        <v>247</v>
      </c>
      <c r="BQ178" s="269">
        <v>251</v>
      </c>
      <c r="BR178" s="269">
        <v>254</v>
      </c>
      <c r="BS178" s="269">
        <v>258</v>
      </c>
      <c r="BT178" s="269">
        <v>299</v>
      </c>
      <c r="BU178" s="269">
        <v>347</v>
      </c>
      <c r="BV178" s="269">
        <v>411</v>
      </c>
      <c r="BW178" s="269">
        <v>477</v>
      </c>
      <c r="BX178" s="269">
        <v>510</v>
      </c>
      <c r="BY178" s="269">
        <v>542</v>
      </c>
      <c r="BZ178" s="269">
        <v>606</v>
      </c>
      <c r="CA178" s="269">
        <v>659</v>
      </c>
      <c r="CB178" s="269">
        <v>814</v>
      </c>
      <c r="CC178" s="269">
        <v>968</v>
      </c>
      <c r="CD178" s="269">
        <v>1120</v>
      </c>
      <c r="CE178" s="269">
        <v>1271</v>
      </c>
      <c r="CF178" s="269">
        <v>1420</v>
      </c>
      <c r="CG178" s="269">
        <v>1568</v>
      </c>
      <c r="CH178" s="269">
        <v>1713</v>
      </c>
      <c r="CI178" s="269">
        <v>1857</v>
      </c>
      <c r="CJ178" s="269">
        <v>2000</v>
      </c>
      <c r="CK178" s="269">
        <v>2141</v>
      </c>
      <c r="CL178" s="269">
        <v>2280</v>
      </c>
      <c r="CM178" s="269">
        <v>2418</v>
      </c>
      <c r="CN178" s="269">
        <v>2553</v>
      </c>
      <c r="CO178" s="269">
        <v>2688</v>
      </c>
      <c r="CP178" s="269">
        <v>2820</v>
      </c>
      <c r="CQ178" s="269">
        <v>2952</v>
      </c>
      <c r="CR178" s="269">
        <v>3109</v>
      </c>
      <c r="CS178" s="269">
        <v>3268</v>
      </c>
      <c r="CT178" s="269">
        <v>3425</v>
      </c>
      <c r="CU178" s="269">
        <v>3582</v>
      </c>
      <c r="CV178" s="269">
        <v>3729</v>
      </c>
      <c r="CW178" s="269">
        <v>3874</v>
      </c>
      <c r="CX178" s="269">
        <v>4021</v>
      </c>
      <c r="CY178" s="269">
        <v>4167</v>
      </c>
      <c r="CZ178" s="269">
        <v>4313</v>
      </c>
      <c r="DA178" s="269">
        <v>4459</v>
      </c>
      <c r="DB178" s="269">
        <v>4606</v>
      </c>
      <c r="DC178" s="269">
        <v>4751</v>
      </c>
      <c r="DD178" s="265">
        <v>4898</v>
      </c>
      <c r="DE178" s="265">
        <v>5044</v>
      </c>
      <c r="DF178" s="265">
        <v>5191</v>
      </c>
      <c r="DG178" s="265">
        <v>5336</v>
      </c>
      <c r="DH178" s="265">
        <v>5483</v>
      </c>
      <c r="DI178" s="265">
        <v>5629</v>
      </c>
      <c r="DJ178" s="265">
        <v>5775</v>
      </c>
      <c r="DK178" s="265">
        <v>5921</v>
      </c>
    </row>
    <row r="179" spans="1:115">
      <c r="A179" s="268">
        <v>176</v>
      </c>
      <c r="B179" s="268">
        <v>4</v>
      </c>
      <c r="C179" s="268">
        <v>8</v>
      </c>
      <c r="D179" s="268">
        <v>11</v>
      </c>
      <c r="E179" s="268">
        <v>15</v>
      </c>
      <c r="F179" s="269">
        <v>19</v>
      </c>
      <c r="G179" s="269">
        <v>23</v>
      </c>
      <c r="H179" s="269">
        <v>26</v>
      </c>
      <c r="I179" s="269">
        <v>30</v>
      </c>
      <c r="J179" s="269">
        <v>34</v>
      </c>
      <c r="K179" s="269">
        <v>38</v>
      </c>
      <c r="L179" s="269">
        <v>42</v>
      </c>
      <c r="M179" s="269">
        <v>45</v>
      </c>
      <c r="N179" s="269">
        <v>49</v>
      </c>
      <c r="O179" s="269">
        <v>53</v>
      </c>
      <c r="P179" s="269">
        <v>56</v>
      </c>
      <c r="Q179" s="269">
        <v>60</v>
      </c>
      <c r="R179" s="269">
        <v>63</v>
      </c>
      <c r="S179" s="269">
        <v>67</v>
      </c>
      <c r="T179" s="269">
        <v>71</v>
      </c>
      <c r="U179" s="269">
        <v>75</v>
      </c>
      <c r="V179" s="269">
        <v>78</v>
      </c>
      <c r="W179" s="269">
        <v>82</v>
      </c>
      <c r="X179" s="269">
        <v>86</v>
      </c>
      <c r="Y179" s="269">
        <v>90</v>
      </c>
      <c r="Z179" s="269">
        <v>94</v>
      </c>
      <c r="AA179" s="269">
        <v>97</v>
      </c>
      <c r="AB179" s="269">
        <v>101</v>
      </c>
      <c r="AC179" s="269">
        <v>105</v>
      </c>
      <c r="AD179" s="269">
        <v>109</v>
      </c>
      <c r="AE179" s="269">
        <v>113</v>
      </c>
      <c r="AF179" s="269">
        <v>116</v>
      </c>
      <c r="AG179" s="269">
        <v>120</v>
      </c>
      <c r="AH179" s="269">
        <v>124</v>
      </c>
      <c r="AI179" s="269">
        <v>128</v>
      </c>
      <c r="AJ179" s="269">
        <v>131</v>
      </c>
      <c r="AK179" s="269">
        <v>135</v>
      </c>
      <c r="AL179" s="269">
        <v>139</v>
      </c>
      <c r="AM179" s="269">
        <v>143</v>
      </c>
      <c r="AN179" s="269">
        <v>147</v>
      </c>
      <c r="AO179" s="269">
        <v>150</v>
      </c>
      <c r="AP179" s="269">
        <v>154</v>
      </c>
      <c r="AQ179" s="269">
        <v>158</v>
      </c>
      <c r="AR179" s="269">
        <v>162</v>
      </c>
      <c r="AS179" s="269">
        <v>165</v>
      </c>
      <c r="AT179" s="269">
        <v>169</v>
      </c>
      <c r="AU179" s="269">
        <v>173</v>
      </c>
      <c r="AV179" s="269">
        <v>177</v>
      </c>
      <c r="AW179" s="269">
        <v>180</v>
      </c>
      <c r="AX179" s="269">
        <v>184</v>
      </c>
      <c r="AY179" s="269">
        <v>188</v>
      </c>
      <c r="AZ179" s="269">
        <v>191</v>
      </c>
      <c r="BA179" s="269">
        <v>195</v>
      </c>
      <c r="BB179" s="269">
        <v>199</v>
      </c>
      <c r="BC179" s="269">
        <v>202</v>
      </c>
      <c r="BD179" s="269">
        <v>206</v>
      </c>
      <c r="BE179" s="269">
        <v>210</v>
      </c>
      <c r="BF179" s="269">
        <v>214</v>
      </c>
      <c r="BG179" s="269">
        <v>217</v>
      </c>
      <c r="BH179" s="269">
        <v>221</v>
      </c>
      <c r="BI179" s="269">
        <v>225</v>
      </c>
      <c r="BJ179" s="269">
        <v>229</v>
      </c>
      <c r="BK179" s="269">
        <v>231</v>
      </c>
      <c r="BL179" s="269">
        <v>233</v>
      </c>
      <c r="BM179" s="269">
        <v>236</v>
      </c>
      <c r="BN179" s="269">
        <v>240</v>
      </c>
      <c r="BO179" s="269">
        <v>244</v>
      </c>
      <c r="BP179" s="269">
        <v>248</v>
      </c>
      <c r="BQ179" s="269">
        <v>251</v>
      </c>
      <c r="BR179" s="269">
        <v>255</v>
      </c>
      <c r="BS179" s="269">
        <v>259</v>
      </c>
      <c r="BT179" s="269">
        <v>300</v>
      </c>
      <c r="BU179" s="269">
        <v>347</v>
      </c>
      <c r="BV179" s="269">
        <v>412</v>
      </c>
      <c r="BW179" s="269">
        <v>478</v>
      </c>
      <c r="BX179" s="269">
        <v>511</v>
      </c>
      <c r="BY179" s="269">
        <v>543</v>
      </c>
      <c r="BZ179" s="269">
        <v>607</v>
      </c>
      <c r="CA179" s="269">
        <v>661</v>
      </c>
      <c r="CB179" s="269">
        <v>815</v>
      </c>
      <c r="CC179" s="269">
        <v>970</v>
      </c>
      <c r="CD179" s="269">
        <v>1122</v>
      </c>
      <c r="CE179" s="269">
        <v>1274</v>
      </c>
      <c r="CF179" s="269">
        <v>1422</v>
      </c>
      <c r="CG179" s="269">
        <v>1571</v>
      </c>
      <c r="CH179" s="269">
        <v>1716</v>
      </c>
      <c r="CI179" s="269">
        <v>1861</v>
      </c>
      <c r="CJ179" s="269">
        <v>2004</v>
      </c>
      <c r="CK179" s="269">
        <v>2145</v>
      </c>
      <c r="CL179" s="269">
        <v>2284</v>
      </c>
      <c r="CM179" s="269">
        <v>2423</v>
      </c>
      <c r="CN179" s="269">
        <v>2558</v>
      </c>
      <c r="CO179" s="269">
        <v>2693</v>
      </c>
      <c r="CP179" s="269">
        <v>2826</v>
      </c>
      <c r="CQ179" s="269">
        <v>2958</v>
      </c>
      <c r="CR179" s="269">
        <v>3116</v>
      </c>
      <c r="CS179" s="269">
        <v>3274</v>
      </c>
      <c r="CT179" s="269">
        <v>3432</v>
      </c>
      <c r="CU179" s="269">
        <v>3590</v>
      </c>
      <c r="CV179" s="269">
        <v>3736</v>
      </c>
      <c r="CW179" s="269">
        <v>3882</v>
      </c>
      <c r="CX179" s="269">
        <v>4029</v>
      </c>
      <c r="CY179" s="269">
        <v>4176</v>
      </c>
      <c r="CZ179" s="269">
        <v>4322</v>
      </c>
      <c r="DA179" s="269">
        <v>4468</v>
      </c>
      <c r="DB179" s="269">
        <v>4615</v>
      </c>
      <c r="DC179" s="269">
        <v>4761</v>
      </c>
      <c r="DD179" s="265">
        <v>4908</v>
      </c>
      <c r="DE179" s="265">
        <v>5055</v>
      </c>
      <c r="DF179" s="265">
        <v>5201</v>
      </c>
      <c r="DG179" s="265">
        <v>5347</v>
      </c>
      <c r="DH179" s="265">
        <v>5494</v>
      </c>
      <c r="DI179" s="265">
        <v>5641</v>
      </c>
      <c r="DJ179" s="265">
        <v>5787</v>
      </c>
      <c r="DK179" s="265">
        <v>5933</v>
      </c>
    </row>
    <row r="180" spans="1:115">
      <c r="A180" s="268">
        <v>177</v>
      </c>
      <c r="B180" s="268">
        <v>4</v>
      </c>
      <c r="C180" s="268">
        <v>8</v>
      </c>
      <c r="D180" s="268">
        <v>11</v>
      </c>
      <c r="E180" s="268">
        <v>15</v>
      </c>
      <c r="F180" s="269">
        <v>19</v>
      </c>
      <c r="G180" s="269">
        <v>23</v>
      </c>
      <c r="H180" s="269">
        <v>26</v>
      </c>
      <c r="I180" s="269">
        <v>30</v>
      </c>
      <c r="J180" s="269">
        <v>34</v>
      </c>
      <c r="K180" s="269">
        <v>38</v>
      </c>
      <c r="L180" s="269">
        <v>42</v>
      </c>
      <c r="M180" s="269">
        <v>45</v>
      </c>
      <c r="N180" s="269">
        <v>49</v>
      </c>
      <c r="O180" s="269">
        <v>53</v>
      </c>
      <c r="P180" s="269">
        <v>57</v>
      </c>
      <c r="Q180" s="269">
        <v>61</v>
      </c>
      <c r="R180" s="269">
        <v>64</v>
      </c>
      <c r="S180" s="269">
        <v>68</v>
      </c>
      <c r="T180" s="269">
        <v>72</v>
      </c>
      <c r="U180" s="269">
        <v>76</v>
      </c>
      <c r="V180" s="269">
        <v>79</v>
      </c>
      <c r="W180" s="269">
        <v>83</v>
      </c>
      <c r="X180" s="269">
        <v>87</v>
      </c>
      <c r="Y180" s="269">
        <v>90</v>
      </c>
      <c r="Z180" s="269">
        <v>94</v>
      </c>
      <c r="AA180" s="269">
        <v>97</v>
      </c>
      <c r="AB180" s="269">
        <v>101</v>
      </c>
      <c r="AC180" s="269">
        <v>105</v>
      </c>
      <c r="AD180" s="269">
        <v>109</v>
      </c>
      <c r="AE180" s="269">
        <v>113</v>
      </c>
      <c r="AF180" s="269">
        <v>116</v>
      </c>
      <c r="AG180" s="269">
        <v>120</v>
      </c>
      <c r="AH180" s="269">
        <v>124</v>
      </c>
      <c r="AI180" s="269">
        <v>128</v>
      </c>
      <c r="AJ180" s="269">
        <v>131</v>
      </c>
      <c r="AK180" s="269">
        <v>135</v>
      </c>
      <c r="AL180" s="269">
        <v>139</v>
      </c>
      <c r="AM180" s="269">
        <v>143</v>
      </c>
      <c r="AN180" s="269">
        <v>147</v>
      </c>
      <c r="AO180" s="269">
        <v>150</v>
      </c>
      <c r="AP180" s="269">
        <v>154</v>
      </c>
      <c r="AQ180" s="269">
        <v>158</v>
      </c>
      <c r="AR180" s="269">
        <v>162</v>
      </c>
      <c r="AS180" s="269">
        <v>165</v>
      </c>
      <c r="AT180" s="269">
        <v>169</v>
      </c>
      <c r="AU180" s="269">
        <v>173</v>
      </c>
      <c r="AV180" s="269">
        <v>177</v>
      </c>
      <c r="AW180" s="269">
        <v>181</v>
      </c>
      <c r="AX180" s="269">
        <v>184</v>
      </c>
      <c r="AY180" s="269">
        <v>188</v>
      </c>
      <c r="AZ180" s="269">
        <v>192</v>
      </c>
      <c r="BA180" s="269">
        <v>196</v>
      </c>
      <c r="BB180" s="269">
        <v>200</v>
      </c>
      <c r="BC180" s="269">
        <v>203</v>
      </c>
      <c r="BD180" s="269">
        <v>207</v>
      </c>
      <c r="BE180" s="269">
        <v>211</v>
      </c>
      <c r="BF180" s="269">
        <v>215</v>
      </c>
      <c r="BG180" s="269">
        <v>218</v>
      </c>
      <c r="BH180" s="269">
        <v>222</v>
      </c>
      <c r="BI180" s="269">
        <v>226</v>
      </c>
      <c r="BJ180" s="269">
        <v>230</v>
      </c>
      <c r="BK180" s="269">
        <v>232</v>
      </c>
      <c r="BL180" s="269">
        <v>234</v>
      </c>
      <c r="BM180" s="269">
        <v>237</v>
      </c>
      <c r="BN180" s="269">
        <v>241</v>
      </c>
      <c r="BO180" s="269">
        <v>245</v>
      </c>
      <c r="BP180" s="269">
        <v>248</v>
      </c>
      <c r="BQ180" s="269">
        <v>252</v>
      </c>
      <c r="BR180" s="269">
        <v>255</v>
      </c>
      <c r="BS180" s="269">
        <v>259</v>
      </c>
      <c r="BT180" s="269">
        <v>300</v>
      </c>
      <c r="BU180" s="269">
        <v>348</v>
      </c>
      <c r="BV180" s="269">
        <v>413</v>
      </c>
      <c r="BW180" s="269">
        <v>479</v>
      </c>
      <c r="BX180" s="269">
        <v>512</v>
      </c>
      <c r="BY180" s="269">
        <v>544</v>
      </c>
      <c r="BZ180" s="269">
        <v>608</v>
      </c>
      <c r="CA180" s="269">
        <v>662</v>
      </c>
      <c r="CB180" s="269">
        <v>817</v>
      </c>
      <c r="CC180" s="269">
        <v>972</v>
      </c>
      <c r="CD180" s="269">
        <v>1124</v>
      </c>
      <c r="CE180" s="269">
        <v>1276</v>
      </c>
      <c r="CF180" s="269">
        <v>1425</v>
      </c>
      <c r="CG180" s="269">
        <v>1574</v>
      </c>
      <c r="CH180" s="269">
        <v>1720</v>
      </c>
      <c r="CI180" s="269">
        <v>1865</v>
      </c>
      <c r="CJ180" s="269">
        <v>2008</v>
      </c>
      <c r="CK180" s="269">
        <v>2150</v>
      </c>
      <c r="CL180" s="269">
        <v>2289</v>
      </c>
      <c r="CM180" s="269">
        <v>2428</v>
      </c>
      <c r="CN180" s="269">
        <v>2563</v>
      </c>
      <c r="CO180" s="269">
        <v>2699</v>
      </c>
      <c r="CP180" s="269">
        <v>2832</v>
      </c>
      <c r="CQ180" s="269">
        <v>2964</v>
      </c>
      <c r="CR180" s="269">
        <v>3122</v>
      </c>
      <c r="CS180" s="269">
        <v>3281</v>
      </c>
      <c r="CT180" s="269">
        <v>3439</v>
      </c>
      <c r="CU180" s="269">
        <v>3597</v>
      </c>
      <c r="CV180" s="269">
        <v>3744</v>
      </c>
      <c r="CW180" s="269">
        <v>3890</v>
      </c>
      <c r="CX180" s="269">
        <v>4037</v>
      </c>
      <c r="CY180" s="269">
        <v>4184</v>
      </c>
      <c r="CZ180" s="269">
        <v>4331</v>
      </c>
      <c r="DA180" s="269">
        <v>4478</v>
      </c>
      <c r="DB180" s="269">
        <v>4625</v>
      </c>
      <c r="DC180" s="269">
        <v>4771</v>
      </c>
      <c r="DD180" s="265">
        <v>4918</v>
      </c>
      <c r="DE180" s="265">
        <v>5065</v>
      </c>
      <c r="DF180" s="265">
        <v>5212</v>
      </c>
      <c r="DG180" s="265">
        <v>5358</v>
      </c>
      <c r="DH180" s="265">
        <v>5505</v>
      </c>
      <c r="DI180" s="265">
        <v>5652</v>
      </c>
      <c r="DJ180" s="265">
        <v>5799</v>
      </c>
      <c r="DK180" s="265">
        <v>5946</v>
      </c>
    </row>
    <row r="181" spans="1:115">
      <c r="A181" s="268">
        <v>178</v>
      </c>
      <c r="B181" s="268">
        <v>4</v>
      </c>
      <c r="C181" s="268">
        <v>8</v>
      </c>
      <c r="D181" s="268">
        <v>11</v>
      </c>
      <c r="E181" s="268">
        <v>15</v>
      </c>
      <c r="F181" s="269">
        <v>19</v>
      </c>
      <c r="G181" s="269">
        <v>23</v>
      </c>
      <c r="H181" s="269">
        <v>26</v>
      </c>
      <c r="I181" s="269">
        <v>30</v>
      </c>
      <c r="J181" s="269">
        <v>34</v>
      </c>
      <c r="K181" s="269">
        <v>38</v>
      </c>
      <c r="L181" s="269">
        <v>42</v>
      </c>
      <c r="M181" s="269">
        <v>45</v>
      </c>
      <c r="N181" s="269">
        <v>49</v>
      </c>
      <c r="O181" s="269">
        <v>53</v>
      </c>
      <c r="P181" s="269">
        <v>57</v>
      </c>
      <c r="Q181" s="269">
        <v>61</v>
      </c>
      <c r="R181" s="269">
        <v>64</v>
      </c>
      <c r="S181" s="269">
        <v>68</v>
      </c>
      <c r="T181" s="269">
        <v>72</v>
      </c>
      <c r="U181" s="269">
        <v>76</v>
      </c>
      <c r="V181" s="269">
        <v>79</v>
      </c>
      <c r="W181" s="269">
        <v>83</v>
      </c>
      <c r="X181" s="269">
        <v>87</v>
      </c>
      <c r="Y181" s="269">
        <v>91</v>
      </c>
      <c r="Z181" s="269">
        <v>95</v>
      </c>
      <c r="AA181" s="269">
        <v>98</v>
      </c>
      <c r="AB181" s="269">
        <v>102</v>
      </c>
      <c r="AC181" s="269">
        <v>106</v>
      </c>
      <c r="AD181" s="269">
        <v>110</v>
      </c>
      <c r="AE181" s="269">
        <v>114</v>
      </c>
      <c r="AF181" s="269">
        <v>117</v>
      </c>
      <c r="AG181" s="269">
        <v>121</v>
      </c>
      <c r="AH181" s="269">
        <v>124</v>
      </c>
      <c r="AI181" s="269">
        <v>128</v>
      </c>
      <c r="AJ181" s="269">
        <v>131</v>
      </c>
      <c r="AK181" s="269">
        <v>135</v>
      </c>
      <c r="AL181" s="269">
        <v>139</v>
      </c>
      <c r="AM181" s="269">
        <v>143</v>
      </c>
      <c r="AN181" s="269">
        <v>147</v>
      </c>
      <c r="AO181" s="269">
        <v>150</v>
      </c>
      <c r="AP181" s="269">
        <v>154</v>
      </c>
      <c r="AQ181" s="269">
        <v>158</v>
      </c>
      <c r="AR181" s="269">
        <v>162</v>
      </c>
      <c r="AS181" s="269">
        <v>165</v>
      </c>
      <c r="AT181" s="269">
        <v>169</v>
      </c>
      <c r="AU181" s="269">
        <v>173</v>
      </c>
      <c r="AV181" s="269">
        <v>177</v>
      </c>
      <c r="AW181" s="269">
        <v>181</v>
      </c>
      <c r="AX181" s="269">
        <v>184</v>
      </c>
      <c r="AY181" s="269">
        <v>188</v>
      </c>
      <c r="AZ181" s="269">
        <v>192</v>
      </c>
      <c r="BA181" s="269">
        <v>196</v>
      </c>
      <c r="BB181" s="269">
        <v>200</v>
      </c>
      <c r="BC181" s="269">
        <v>203</v>
      </c>
      <c r="BD181" s="269">
        <v>207</v>
      </c>
      <c r="BE181" s="269">
        <v>211</v>
      </c>
      <c r="BF181" s="269">
        <v>215</v>
      </c>
      <c r="BG181" s="269">
        <v>218</v>
      </c>
      <c r="BH181" s="269">
        <v>222</v>
      </c>
      <c r="BI181" s="269">
        <v>226</v>
      </c>
      <c r="BJ181" s="269">
        <v>230</v>
      </c>
      <c r="BK181" s="269">
        <v>232</v>
      </c>
      <c r="BL181" s="269">
        <v>234</v>
      </c>
      <c r="BM181" s="269">
        <v>237</v>
      </c>
      <c r="BN181" s="269">
        <v>241</v>
      </c>
      <c r="BO181" s="269">
        <v>245</v>
      </c>
      <c r="BP181" s="269">
        <v>249</v>
      </c>
      <c r="BQ181" s="269">
        <v>252</v>
      </c>
      <c r="BR181" s="269">
        <v>256</v>
      </c>
      <c r="BS181" s="269">
        <v>260</v>
      </c>
      <c r="BT181" s="269">
        <v>301</v>
      </c>
      <c r="BU181" s="269">
        <v>349</v>
      </c>
      <c r="BV181" s="269">
        <v>413</v>
      </c>
      <c r="BW181" s="269">
        <v>480</v>
      </c>
      <c r="BX181" s="269">
        <v>513</v>
      </c>
      <c r="BY181" s="269">
        <v>545</v>
      </c>
      <c r="BZ181" s="269">
        <v>610</v>
      </c>
      <c r="CA181" s="269">
        <v>663</v>
      </c>
      <c r="CB181" s="269">
        <v>819</v>
      </c>
      <c r="CC181" s="269">
        <v>974</v>
      </c>
      <c r="CD181" s="269">
        <v>1126</v>
      </c>
      <c r="CE181" s="269">
        <v>1279</v>
      </c>
      <c r="CF181" s="269">
        <v>1428</v>
      </c>
      <c r="CG181" s="269">
        <v>1578</v>
      </c>
      <c r="CH181" s="269">
        <v>1723</v>
      </c>
      <c r="CI181" s="269">
        <v>1868</v>
      </c>
      <c r="CJ181" s="269">
        <v>2012</v>
      </c>
      <c r="CK181" s="269">
        <v>2154</v>
      </c>
      <c r="CL181" s="269">
        <v>2294</v>
      </c>
      <c r="CM181" s="269">
        <v>2433</v>
      </c>
      <c r="CN181" s="269">
        <v>2569</v>
      </c>
      <c r="CO181" s="269">
        <v>2704</v>
      </c>
      <c r="CP181" s="269">
        <v>2837</v>
      </c>
      <c r="CQ181" s="269">
        <v>2970</v>
      </c>
      <c r="CR181" s="269">
        <v>3128</v>
      </c>
      <c r="CS181" s="269">
        <v>3288</v>
      </c>
      <c r="CT181" s="269">
        <v>3446</v>
      </c>
      <c r="CU181" s="269">
        <v>3604</v>
      </c>
      <c r="CV181" s="269">
        <v>3752</v>
      </c>
      <c r="CW181" s="269">
        <v>3898</v>
      </c>
      <c r="CX181" s="269">
        <v>4046</v>
      </c>
      <c r="CY181" s="269">
        <v>4193</v>
      </c>
      <c r="CZ181" s="269">
        <v>4339</v>
      </c>
      <c r="DA181" s="269">
        <v>4487</v>
      </c>
      <c r="DB181" s="269">
        <v>4634</v>
      </c>
      <c r="DC181" s="269">
        <v>4781</v>
      </c>
      <c r="DD181" s="265">
        <v>4928</v>
      </c>
      <c r="DE181" s="265">
        <v>5075</v>
      </c>
      <c r="DF181" s="265">
        <v>5223</v>
      </c>
      <c r="DG181" s="265">
        <v>5369</v>
      </c>
      <c r="DH181" s="265">
        <v>5517</v>
      </c>
      <c r="DI181" s="265">
        <v>5664</v>
      </c>
      <c r="DJ181" s="265">
        <v>5810</v>
      </c>
      <c r="DK181" s="265">
        <v>5958</v>
      </c>
    </row>
    <row r="182" spans="1:115">
      <c r="A182" s="268">
        <v>179</v>
      </c>
      <c r="B182" s="268">
        <v>4</v>
      </c>
      <c r="C182" s="268">
        <v>8</v>
      </c>
      <c r="D182" s="268">
        <v>11</v>
      </c>
      <c r="E182" s="268">
        <v>15</v>
      </c>
      <c r="F182" s="269">
        <v>19</v>
      </c>
      <c r="G182" s="269">
        <v>23</v>
      </c>
      <c r="H182" s="269">
        <v>26</v>
      </c>
      <c r="I182" s="269">
        <v>30</v>
      </c>
      <c r="J182" s="269">
        <v>34</v>
      </c>
      <c r="K182" s="269">
        <v>38</v>
      </c>
      <c r="L182" s="269">
        <v>42</v>
      </c>
      <c r="M182" s="269">
        <v>45</v>
      </c>
      <c r="N182" s="269">
        <v>49</v>
      </c>
      <c r="O182" s="269">
        <v>53</v>
      </c>
      <c r="P182" s="269">
        <v>57</v>
      </c>
      <c r="Q182" s="269">
        <v>61</v>
      </c>
      <c r="R182" s="269">
        <v>64</v>
      </c>
      <c r="S182" s="269">
        <v>68</v>
      </c>
      <c r="T182" s="269">
        <v>72</v>
      </c>
      <c r="U182" s="269">
        <v>76</v>
      </c>
      <c r="V182" s="269">
        <v>79</v>
      </c>
      <c r="W182" s="269">
        <v>83</v>
      </c>
      <c r="X182" s="269">
        <v>87</v>
      </c>
      <c r="Y182" s="269">
        <v>91</v>
      </c>
      <c r="Z182" s="269">
        <v>95</v>
      </c>
      <c r="AA182" s="269">
        <v>98</v>
      </c>
      <c r="AB182" s="269">
        <v>102</v>
      </c>
      <c r="AC182" s="269">
        <v>106</v>
      </c>
      <c r="AD182" s="269">
        <v>110</v>
      </c>
      <c r="AE182" s="269">
        <v>114</v>
      </c>
      <c r="AF182" s="269">
        <v>117</v>
      </c>
      <c r="AG182" s="269">
        <v>121</v>
      </c>
      <c r="AH182" s="269">
        <v>125</v>
      </c>
      <c r="AI182" s="269">
        <v>129</v>
      </c>
      <c r="AJ182" s="269">
        <v>132</v>
      </c>
      <c r="AK182" s="269">
        <v>136</v>
      </c>
      <c r="AL182" s="269">
        <v>140</v>
      </c>
      <c r="AM182" s="269">
        <v>144</v>
      </c>
      <c r="AN182" s="269">
        <v>148</v>
      </c>
      <c r="AO182" s="269">
        <v>151</v>
      </c>
      <c r="AP182" s="269">
        <v>155</v>
      </c>
      <c r="AQ182" s="269">
        <v>159</v>
      </c>
      <c r="AR182" s="269">
        <v>163</v>
      </c>
      <c r="AS182" s="269">
        <v>166</v>
      </c>
      <c r="AT182" s="269">
        <v>170</v>
      </c>
      <c r="AU182" s="269">
        <v>174</v>
      </c>
      <c r="AV182" s="269">
        <v>178</v>
      </c>
      <c r="AW182" s="269">
        <v>182</v>
      </c>
      <c r="AX182" s="269">
        <v>185</v>
      </c>
      <c r="AY182" s="269">
        <v>189</v>
      </c>
      <c r="AZ182" s="269">
        <v>193</v>
      </c>
      <c r="BA182" s="269">
        <v>197</v>
      </c>
      <c r="BB182" s="269">
        <v>201</v>
      </c>
      <c r="BC182" s="269">
        <v>204</v>
      </c>
      <c r="BD182" s="269">
        <v>208</v>
      </c>
      <c r="BE182" s="269">
        <v>212</v>
      </c>
      <c r="BF182" s="269">
        <v>216</v>
      </c>
      <c r="BG182" s="269">
        <v>219</v>
      </c>
      <c r="BH182" s="269">
        <v>223</v>
      </c>
      <c r="BI182" s="269">
        <v>227</v>
      </c>
      <c r="BJ182" s="269">
        <v>231</v>
      </c>
      <c r="BK182" s="269">
        <v>233</v>
      </c>
      <c r="BL182" s="269">
        <v>235</v>
      </c>
      <c r="BM182" s="269">
        <v>238</v>
      </c>
      <c r="BN182" s="269">
        <v>242</v>
      </c>
      <c r="BO182" s="269">
        <v>246</v>
      </c>
      <c r="BP182" s="269">
        <v>249</v>
      </c>
      <c r="BQ182" s="269">
        <v>253</v>
      </c>
      <c r="BR182" s="269">
        <v>256</v>
      </c>
      <c r="BS182" s="269">
        <v>260</v>
      </c>
      <c r="BT182" s="269">
        <v>301</v>
      </c>
      <c r="BU182" s="269">
        <v>349</v>
      </c>
      <c r="BV182" s="269">
        <v>414</v>
      </c>
      <c r="BW182" s="269">
        <v>481</v>
      </c>
      <c r="BX182" s="269">
        <v>514</v>
      </c>
      <c r="BY182" s="269">
        <v>546</v>
      </c>
      <c r="BZ182" s="269">
        <v>611</v>
      </c>
      <c r="CA182" s="269">
        <v>665</v>
      </c>
      <c r="CB182" s="269">
        <v>820</v>
      </c>
      <c r="CC182" s="269">
        <v>976</v>
      </c>
      <c r="CD182" s="269">
        <v>1129</v>
      </c>
      <c r="CE182" s="269">
        <v>1281</v>
      </c>
      <c r="CF182" s="269">
        <v>1431</v>
      </c>
      <c r="CG182" s="269">
        <v>1581</v>
      </c>
      <c r="CH182" s="269">
        <v>1727</v>
      </c>
      <c r="CI182" s="269">
        <v>1872</v>
      </c>
      <c r="CJ182" s="269">
        <v>2016</v>
      </c>
      <c r="CK182" s="269">
        <v>2159</v>
      </c>
      <c r="CL182" s="269">
        <v>2298</v>
      </c>
      <c r="CM182" s="269">
        <v>2438</v>
      </c>
      <c r="CN182" s="269">
        <v>2574</v>
      </c>
      <c r="CO182" s="269">
        <v>2710</v>
      </c>
      <c r="CP182" s="269">
        <v>2843</v>
      </c>
      <c r="CQ182" s="269">
        <v>2976</v>
      </c>
      <c r="CR182" s="269">
        <v>3135</v>
      </c>
      <c r="CS182" s="269">
        <v>3294</v>
      </c>
      <c r="CT182" s="269">
        <v>3453</v>
      </c>
      <c r="CU182" s="269">
        <v>3612</v>
      </c>
      <c r="CV182" s="269">
        <v>3759</v>
      </c>
      <c r="CW182" s="269">
        <v>3906</v>
      </c>
      <c r="CX182" s="269">
        <v>4054</v>
      </c>
      <c r="CY182" s="269">
        <v>4201</v>
      </c>
      <c r="CZ182" s="269">
        <v>4348</v>
      </c>
      <c r="DA182" s="269">
        <v>4496</v>
      </c>
      <c r="DB182" s="269">
        <v>4644</v>
      </c>
      <c r="DC182" s="269">
        <v>4790</v>
      </c>
      <c r="DD182" s="265">
        <v>4938</v>
      </c>
      <c r="DE182" s="265">
        <v>5086</v>
      </c>
      <c r="DF182" s="265">
        <v>5233</v>
      </c>
      <c r="DG182" s="265">
        <v>5380</v>
      </c>
      <c r="DH182" s="265">
        <v>5528</v>
      </c>
      <c r="DI182" s="265">
        <v>5675</v>
      </c>
      <c r="DJ182" s="265">
        <v>5822</v>
      </c>
      <c r="DK182" s="265">
        <v>5970</v>
      </c>
    </row>
    <row r="183" spans="1:115">
      <c r="A183" s="268">
        <v>180</v>
      </c>
      <c r="B183" s="268">
        <v>4</v>
      </c>
      <c r="C183" s="268">
        <v>8</v>
      </c>
      <c r="D183" s="268">
        <v>11</v>
      </c>
      <c r="E183" s="268">
        <v>15</v>
      </c>
      <c r="F183" s="269">
        <v>19</v>
      </c>
      <c r="G183" s="269">
        <v>23</v>
      </c>
      <c r="H183" s="269">
        <v>26</v>
      </c>
      <c r="I183" s="269">
        <v>30</v>
      </c>
      <c r="J183" s="269">
        <v>34</v>
      </c>
      <c r="K183" s="269">
        <v>38</v>
      </c>
      <c r="L183" s="269">
        <v>42</v>
      </c>
      <c r="M183" s="269">
        <v>45</v>
      </c>
      <c r="N183" s="269">
        <v>49</v>
      </c>
      <c r="O183" s="269">
        <v>53</v>
      </c>
      <c r="P183" s="269">
        <v>57</v>
      </c>
      <c r="Q183" s="269">
        <v>61</v>
      </c>
      <c r="R183" s="269">
        <v>64</v>
      </c>
      <c r="S183" s="269">
        <v>68</v>
      </c>
      <c r="T183" s="269">
        <v>72</v>
      </c>
      <c r="U183" s="269">
        <v>76</v>
      </c>
      <c r="V183" s="269">
        <v>79</v>
      </c>
      <c r="W183" s="269">
        <v>83</v>
      </c>
      <c r="X183" s="269">
        <v>87</v>
      </c>
      <c r="Y183" s="269">
        <v>91</v>
      </c>
      <c r="Z183" s="269">
        <v>95</v>
      </c>
      <c r="AA183" s="269">
        <v>98</v>
      </c>
      <c r="AB183" s="269">
        <v>102</v>
      </c>
      <c r="AC183" s="269">
        <v>106</v>
      </c>
      <c r="AD183" s="269">
        <v>110</v>
      </c>
      <c r="AE183" s="269">
        <v>114</v>
      </c>
      <c r="AF183" s="269">
        <v>117</v>
      </c>
      <c r="AG183" s="269">
        <v>121</v>
      </c>
      <c r="AH183" s="269">
        <v>125</v>
      </c>
      <c r="AI183" s="269">
        <v>129</v>
      </c>
      <c r="AJ183" s="269">
        <v>132</v>
      </c>
      <c r="AK183" s="269">
        <v>136</v>
      </c>
      <c r="AL183" s="269">
        <v>140</v>
      </c>
      <c r="AM183" s="269">
        <v>144</v>
      </c>
      <c r="AN183" s="269">
        <v>148</v>
      </c>
      <c r="AO183" s="269">
        <v>151</v>
      </c>
      <c r="AP183" s="269">
        <v>155</v>
      </c>
      <c r="AQ183" s="269">
        <v>159</v>
      </c>
      <c r="AR183" s="269">
        <v>163</v>
      </c>
      <c r="AS183" s="269">
        <v>166</v>
      </c>
      <c r="AT183" s="269">
        <v>170</v>
      </c>
      <c r="AU183" s="269">
        <v>174</v>
      </c>
      <c r="AV183" s="269">
        <v>178</v>
      </c>
      <c r="AW183" s="269">
        <v>182</v>
      </c>
      <c r="AX183" s="269">
        <v>185</v>
      </c>
      <c r="AY183" s="269">
        <v>189</v>
      </c>
      <c r="AZ183" s="269">
        <v>193</v>
      </c>
      <c r="BA183" s="269">
        <v>197</v>
      </c>
      <c r="BB183" s="269">
        <v>201</v>
      </c>
      <c r="BC183" s="269">
        <v>204</v>
      </c>
      <c r="BD183" s="269">
        <v>208</v>
      </c>
      <c r="BE183" s="269">
        <v>212</v>
      </c>
      <c r="BF183" s="269">
        <v>216</v>
      </c>
      <c r="BG183" s="269">
        <v>219</v>
      </c>
      <c r="BH183" s="269">
        <v>223</v>
      </c>
      <c r="BI183" s="269">
        <v>227</v>
      </c>
      <c r="BJ183" s="269">
        <v>231</v>
      </c>
      <c r="BK183" s="269">
        <v>233</v>
      </c>
      <c r="BL183" s="269">
        <v>235</v>
      </c>
      <c r="BM183" s="269">
        <v>238</v>
      </c>
      <c r="BN183" s="269">
        <v>242</v>
      </c>
      <c r="BO183" s="269">
        <v>246</v>
      </c>
      <c r="BP183" s="269">
        <v>250</v>
      </c>
      <c r="BQ183" s="269">
        <v>253</v>
      </c>
      <c r="BR183" s="269">
        <v>257</v>
      </c>
      <c r="BS183" s="269">
        <v>261</v>
      </c>
      <c r="BT183" s="269">
        <v>302</v>
      </c>
      <c r="BU183" s="269">
        <v>350</v>
      </c>
      <c r="BV183" s="269">
        <v>415</v>
      </c>
      <c r="BW183" s="269">
        <v>482</v>
      </c>
      <c r="BX183" s="269">
        <v>515</v>
      </c>
      <c r="BY183" s="269">
        <v>547</v>
      </c>
      <c r="BZ183" s="269">
        <v>612</v>
      </c>
      <c r="CA183" s="269">
        <v>666</v>
      </c>
      <c r="CB183" s="269">
        <v>822</v>
      </c>
      <c r="CC183" s="269">
        <v>978</v>
      </c>
      <c r="CD183" s="269">
        <v>1131</v>
      </c>
      <c r="CE183" s="269">
        <v>1284</v>
      </c>
      <c r="CF183" s="269">
        <v>1434</v>
      </c>
      <c r="CG183" s="269">
        <v>1584</v>
      </c>
      <c r="CH183" s="269">
        <v>1730</v>
      </c>
      <c r="CI183" s="269">
        <v>1876</v>
      </c>
      <c r="CJ183" s="269">
        <v>2020</v>
      </c>
      <c r="CK183" s="269">
        <v>2163</v>
      </c>
      <c r="CL183" s="269">
        <v>2303</v>
      </c>
      <c r="CM183" s="269">
        <v>2443</v>
      </c>
      <c r="CN183" s="269">
        <v>2579</v>
      </c>
      <c r="CO183" s="269">
        <v>2715</v>
      </c>
      <c r="CP183" s="269">
        <v>2849</v>
      </c>
      <c r="CQ183" s="269">
        <v>2982</v>
      </c>
      <c r="CR183" s="269">
        <v>3141</v>
      </c>
      <c r="CS183" s="269">
        <v>3301</v>
      </c>
      <c r="CT183" s="269">
        <v>3460</v>
      </c>
      <c r="CU183" s="269">
        <v>3619</v>
      </c>
      <c r="CV183" s="269">
        <v>3767</v>
      </c>
      <c r="CW183" s="269">
        <v>3914</v>
      </c>
      <c r="CX183" s="269">
        <v>4062</v>
      </c>
      <c r="CY183" s="269">
        <v>4210</v>
      </c>
      <c r="CZ183" s="269">
        <v>4357</v>
      </c>
      <c r="DA183" s="269">
        <v>4505</v>
      </c>
      <c r="DB183" s="269">
        <v>4653</v>
      </c>
      <c r="DC183" s="269">
        <v>4800</v>
      </c>
      <c r="DD183" s="265">
        <v>4948</v>
      </c>
      <c r="DE183" s="265">
        <v>5096</v>
      </c>
      <c r="DF183" s="265">
        <v>5244</v>
      </c>
      <c r="DG183" s="265">
        <v>5391</v>
      </c>
      <c r="DH183" s="265">
        <v>5539</v>
      </c>
      <c r="DI183" s="265">
        <v>5687</v>
      </c>
      <c r="DJ183" s="265">
        <v>5834</v>
      </c>
      <c r="DK183" s="265">
        <v>5982</v>
      </c>
    </row>
    <row r="185" spans="1:115">
      <c r="A185" s="270" t="s">
        <v>441</v>
      </c>
      <c r="B185" s="270"/>
      <c r="C185" s="270"/>
      <c r="D185" s="270"/>
      <c r="E185" s="270"/>
      <c r="F185" s="271"/>
      <c r="G185" s="271"/>
      <c r="H185" s="271"/>
      <c r="I185" s="271"/>
      <c r="J185" s="271"/>
      <c r="K185" s="272"/>
      <c r="L185" s="272"/>
      <c r="M185" s="272"/>
      <c r="N185" s="272"/>
      <c r="O185" s="272"/>
      <c r="P185" s="272"/>
      <c r="Q185" s="272"/>
      <c r="R185" s="272"/>
      <c r="S185" s="272"/>
      <c r="T185" s="272"/>
      <c r="U185" s="272"/>
      <c r="V185" s="272"/>
      <c r="W185" s="272"/>
      <c r="X185" s="272"/>
      <c r="Y185" s="272"/>
      <c r="Z185" s="272"/>
      <c r="AA185" s="272"/>
      <c r="AB185" s="272"/>
      <c r="AC185" s="272"/>
      <c r="AD185" s="272"/>
      <c r="AE185" s="272"/>
      <c r="AF185" s="272"/>
      <c r="AG185" s="272"/>
      <c r="AH185" s="272"/>
      <c r="AI185" s="272"/>
      <c r="AJ185" s="272"/>
      <c r="AK185" s="272"/>
      <c r="AL185" s="272"/>
      <c r="AM185" s="272"/>
      <c r="AN185" s="272"/>
      <c r="AO185" s="272"/>
      <c r="AP185" s="272"/>
      <c r="AQ185" s="272"/>
      <c r="AR185" s="272"/>
      <c r="AS185" s="272"/>
      <c r="AT185" s="272"/>
      <c r="AU185" s="272"/>
      <c r="AV185" s="272"/>
      <c r="AW185" s="272"/>
      <c r="AX185" s="272"/>
      <c r="AY185" s="272"/>
      <c r="AZ185" s="272"/>
      <c r="BA185" s="272"/>
      <c r="BB185" s="272"/>
      <c r="BC185" s="272"/>
      <c r="BD185" s="272"/>
      <c r="BE185" s="272"/>
      <c r="BF185" s="272"/>
      <c r="BG185" s="272"/>
      <c r="BH185" s="272"/>
      <c r="BI185" s="272"/>
      <c r="BJ185" s="272"/>
      <c r="BK185" s="272"/>
      <c r="BL185" s="272"/>
      <c r="BM185" s="272"/>
      <c r="BN185" s="272"/>
      <c r="BO185" s="272"/>
      <c r="BP185" s="272"/>
      <c r="BQ185" s="272"/>
      <c r="BR185" s="272"/>
      <c r="BS185" s="272"/>
      <c r="BT185" s="272"/>
      <c r="BU185" s="272"/>
      <c r="BV185" s="272"/>
      <c r="BW185" s="272"/>
      <c r="BX185" s="272"/>
      <c r="BY185" s="272"/>
      <c r="BZ185" s="272"/>
      <c r="CA185" s="272"/>
      <c r="CB185" s="272"/>
      <c r="CC185" s="272"/>
      <c r="CD185" s="272"/>
      <c r="CE185" s="272"/>
      <c r="CF185" s="272"/>
      <c r="CG185" s="272"/>
      <c r="CH185" s="272"/>
      <c r="CI185" s="272"/>
      <c r="CJ185" s="272"/>
      <c r="CK185" s="272"/>
      <c r="CL185" s="272"/>
      <c r="CM185" s="272"/>
      <c r="CN185" s="273"/>
      <c r="CO185" s="272"/>
      <c r="CP185" s="272"/>
      <c r="CQ185" s="272"/>
      <c r="CR185" s="272"/>
      <c r="CS185" s="272"/>
      <c r="CT185" s="272"/>
      <c r="CU185" s="272"/>
      <c r="CV185" s="272"/>
      <c r="CW185" s="272"/>
      <c r="CX185" s="272"/>
      <c r="CY185" s="272"/>
      <c r="CZ185" s="272"/>
      <c r="DA185" s="272"/>
      <c r="DB185" s="272"/>
      <c r="DC185" s="272"/>
    </row>
    <row r="186" spans="1:115">
      <c r="A186" s="274" t="s">
        <v>442</v>
      </c>
      <c r="B186" s="274">
        <v>1</v>
      </c>
      <c r="C186" s="274">
        <v>2</v>
      </c>
      <c r="D186" s="274">
        <v>3</v>
      </c>
      <c r="E186" s="274">
        <v>4</v>
      </c>
      <c r="F186" s="274">
        <v>5</v>
      </c>
      <c r="G186" s="274">
        <v>6</v>
      </c>
      <c r="H186" s="274">
        <v>7</v>
      </c>
      <c r="I186" s="274">
        <v>8</v>
      </c>
      <c r="J186" s="274">
        <v>9</v>
      </c>
      <c r="K186" s="274">
        <v>10</v>
      </c>
      <c r="L186" s="274">
        <v>11</v>
      </c>
      <c r="M186" s="274">
        <v>12</v>
      </c>
      <c r="N186" s="274">
        <v>13</v>
      </c>
      <c r="O186" s="274">
        <v>14</v>
      </c>
      <c r="P186" s="274">
        <v>15</v>
      </c>
      <c r="Q186" s="274">
        <v>16</v>
      </c>
      <c r="R186" s="274">
        <v>17</v>
      </c>
      <c r="S186" s="274">
        <v>18</v>
      </c>
      <c r="T186" s="274">
        <v>19</v>
      </c>
      <c r="U186" s="274">
        <v>20</v>
      </c>
      <c r="V186" s="274">
        <v>21</v>
      </c>
      <c r="W186" s="274">
        <v>22</v>
      </c>
      <c r="X186" s="274">
        <v>23</v>
      </c>
      <c r="Y186" s="274">
        <v>24</v>
      </c>
      <c r="Z186" s="274">
        <v>25</v>
      </c>
      <c r="AA186" s="274">
        <v>26</v>
      </c>
      <c r="AB186" s="274">
        <v>27</v>
      </c>
      <c r="AC186" s="274">
        <v>28</v>
      </c>
      <c r="AD186" s="274">
        <v>29</v>
      </c>
      <c r="AE186" s="274">
        <v>30</v>
      </c>
      <c r="AF186" s="274">
        <v>31</v>
      </c>
      <c r="AG186" s="274">
        <v>32</v>
      </c>
      <c r="AH186" s="274">
        <v>33</v>
      </c>
      <c r="AI186" s="274">
        <v>34</v>
      </c>
      <c r="AJ186" s="274">
        <v>35</v>
      </c>
      <c r="AK186" s="274">
        <v>36</v>
      </c>
      <c r="AL186" s="274">
        <v>37</v>
      </c>
      <c r="AM186" s="274">
        <v>38</v>
      </c>
      <c r="AN186" s="274">
        <v>39</v>
      </c>
      <c r="AO186" s="274">
        <v>40</v>
      </c>
      <c r="AP186" s="274">
        <v>41</v>
      </c>
      <c r="AQ186" s="274">
        <v>42</v>
      </c>
      <c r="AR186" s="274">
        <v>43</v>
      </c>
      <c r="AS186" s="274">
        <v>44</v>
      </c>
      <c r="AT186" s="274">
        <v>45</v>
      </c>
      <c r="AU186" s="274">
        <v>46</v>
      </c>
      <c r="AV186" s="274">
        <v>47</v>
      </c>
      <c r="AW186" s="274">
        <v>48</v>
      </c>
      <c r="AX186" s="274">
        <v>49</v>
      </c>
      <c r="AY186" s="274">
        <v>50</v>
      </c>
      <c r="AZ186" s="274">
        <v>51</v>
      </c>
      <c r="BA186" s="274">
        <v>52</v>
      </c>
      <c r="BB186" s="274">
        <v>53</v>
      </c>
      <c r="BC186" s="274">
        <v>54</v>
      </c>
      <c r="BD186" s="274">
        <v>55</v>
      </c>
      <c r="BE186" s="274">
        <v>56</v>
      </c>
      <c r="BF186" s="274">
        <v>57</v>
      </c>
      <c r="BG186" s="274">
        <v>58</v>
      </c>
      <c r="BH186" s="274">
        <v>59</v>
      </c>
      <c r="BI186" s="274">
        <v>60</v>
      </c>
      <c r="BJ186" s="274">
        <v>61</v>
      </c>
      <c r="BK186" s="274">
        <v>61.5</v>
      </c>
      <c r="BL186" s="274">
        <v>62</v>
      </c>
      <c r="BM186" s="274">
        <v>63</v>
      </c>
      <c r="BN186" s="274">
        <v>64</v>
      </c>
      <c r="BO186" s="274">
        <v>65</v>
      </c>
      <c r="BP186" s="274">
        <v>66</v>
      </c>
      <c r="BQ186" s="274">
        <v>67</v>
      </c>
      <c r="BR186" s="274">
        <v>68</v>
      </c>
      <c r="BS186" s="274">
        <v>69</v>
      </c>
      <c r="BT186" s="274">
        <v>80</v>
      </c>
      <c r="BU186" s="274">
        <v>100</v>
      </c>
      <c r="BV186" s="274">
        <v>120</v>
      </c>
      <c r="BW186" s="274">
        <v>140</v>
      </c>
      <c r="BX186" s="274">
        <v>150</v>
      </c>
      <c r="BY186" s="274">
        <v>160</v>
      </c>
      <c r="BZ186" s="274">
        <v>180</v>
      </c>
      <c r="CA186" s="274">
        <v>200</v>
      </c>
      <c r="CB186" s="274">
        <v>250</v>
      </c>
      <c r="CC186" s="274">
        <v>300</v>
      </c>
      <c r="CD186" s="274">
        <v>350</v>
      </c>
      <c r="CE186" s="274">
        <v>400</v>
      </c>
      <c r="CF186" s="274">
        <v>450</v>
      </c>
      <c r="CG186" s="274">
        <v>500</v>
      </c>
      <c r="CH186" s="274">
        <v>550</v>
      </c>
      <c r="CI186" s="274">
        <v>600</v>
      </c>
      <c r="CJ186" s="274">
        <v>650</v>
      </c>
      <c r="CK186" s="274">
        <v>700</v>
      </c>
      <c r="CL186" s="274">
        <v>750</v>
      </c>
      <c r="CM186" s="274">
        <v>800</v>
      </c>
      <c r="CN186" s="274">
        <v>850</v>
      </c>
      <c r="CO186" s="274">
        <v>900</v>
      </c>
      <c r="CP186" s="274">
        <v>950</v>
      </c>
      <c r="CQ186" s="274">
        <v>1000</v>
      </c>
      <c r="CR186" s="274">
        <v>1050</v>
      </c>
      <c r="CS186" s="274">
        <v>1100</v>
      </c>
      <c r="CT186" s="274">
        <v>1150</v>
      </c>
      <c r="CU186" s="274">
        <v>1200</v>
      </c>
      <c r="CV186" s="274">
        <v>1250</v>
      </c>
      <c r="CW186" s="274">
        <v>1300</v>
      </c>
      <c r="CX186" s="274">
        <v>1350</v>
      </c>
      <c r="CY186" s="274">
        <v>1400</v>
      </c>
      <c r="CZ186" s="274">
        <v>1450</v>
      </c>
      <c r="DA186" s="274">
        <v>1500</v>
      </c>
      <c r="DB186" s="274">
        <v>1550</v>
      </c>
      <c r="DC186" s="274">
        <v>1600</v>
      </c>
      <c r="DD186" s="265">
        <v>1650</v>
      </c>
      <c r="DE186" s="265">
        <v>1700</v>
      </c>
      <c r="DF186" s="265">
        <v>1750</v>
      </c>
      <c r="DG186" s="265">
        <v>1800</v>
      </c>
      <c r="DH186" s="265">
        <v>1850</v>
      </c>
      <c r="DI186" s="265">
        <v>1900</v>
      </c>
      <c r="DJ186" s="265">
        <v>1950</v>
      </c>
      <c r="DK186" s="265">
        <v>2000</v>
      </c>
    </row>
    <row r="187" spans="1:115">
      <c r="A187" s="274" t="s">
        <v>443</v>
      </c>
      <c r="B187" s="274"/>
      <c r="C187" s="274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4"/>
      <c r="AL187" s="274"/>
      <c r="AM187" s="274"/>
      <c r="AN187" s="274"/>
      <c r="AO187" s="274"/>
      <c r="AP187" s="274"/>
      <c r="AQ187" s="274"/>
      <c r="AR187" s="274"/>
      <c r="AS187" s="274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4"/>
      <c r="BI187" s="274"/>
      <c r="BJ187" s="274"/>
      <c r="BK187" s="274"/>
      <c r="BL187" s="274"/>
      <c r="BM187" s="274"/>
      <c r="BN187" s="274"/>
      <c r="BO187" s="274"/>
      <c r="BP187" s="274"/>
      <c r="BQ187" s="274"/>
      <c r="BR187" s="274"/>
      <c r="BS187" s="274"/>
      <c r="BT187" s="274"/>
      <c r="BU187" s="274"/>
      <c r="BV187" s="274"/>
      <c r="BW187" s="274"/>
      <c r="BX187" s="274"/>
      <c r="BY187" s="274"/>
      <c r="BZ187" s="274"/>
      <c r="CA187" s="274"/>
      <c r="CB187" s="274"/>
      <c r="CC187" s="274"/>
      <c r="CD187" s="274"/>
      <c r="CE187" s="274"/>
      <c r="CF187" s="274"/>
      <c r="CG187" s="274"/>
      <c r="CH187" s="274"/>
      <c r="CI187" s="274"/>
      <c r="CJ187" s="274"/>
      <c r="CK187" s="274"/>
      <c r="CL187" s="274"/>
      <c r="CM187" s="274"/>
      <c r="CN187" s="274"/>
      <c r="CO187" s="274"/>
      <c r="CP187" s="274"/>
      <c r="CQ187" s="274"/>
      <c r="CR187" s="274"/>
      <c r="CS187" s="274"/>
      <c r="CT187" s="274"/>
      <c r="CU187" s="274"/>
      <c r="CV187" s="274"/>
      <c r="CW187" s="274"/>
      <c r="CX187" s="274"/>
      <c r="CY187" s="274"/>
      <c r="CZ187" s="274"/>
      <c r="DA187" s="274"/>
      <c r="DB187" s="274"/>
      <c r="DC187" s="274"/>
    </row>
  </sheetData>
  <phoneticPr fontId="4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AE187"/>
  <sheetViews>
    <sheetView workbookViewId="0">
      <pane xSplit="1" ySplit="3" topLeftCell="B4" activePane="bottomRight" state="frozen"/>
      <selection activeCell="H157" sqref="H157"/>
      <selection pane="topRight" activeCell="H157" sqref="H157"/>
      <selection pane="bottomLeft" activeCell="H157" sqref="H157"/>
      <selection pane="bottomRight" activeCell="P4" sqref="P4:P13"/>
    </sheetView>
  </sheetViews>
  <sheetFormatPr defaultColWidth="9" defaultRowHeight="16.2"/>
  <cols>
    <col min="1" max="1" width="9.6640625" style="276" customWidth="1"/>
    <col min="2" max="11" width="8.6640625" style="276" customWidth="1"/>
    <col min="12" max="12" width="8.6640625" style="276" hidden="1" customWidth="1"/>
    <col min="13" max="31" width="8.6640625" style="276" customWidth="1"/>
    <col min="32" max="16384" width="9" style="276"/>
  </cols>
  <sheetData>
    <row r="1" spans="1:31">
      <c r="A1" s="275" t="s">
        <v>446</v>
      </c>
      <c r="B1" s="275"/>
      <c r="C1" s="262" t="s">
        <v>439</v>
      </c>
      <c r="D1" s="263">
        <v>0.374</v>
      </c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</row>
    <row r="2" spans="1:31">
      <c r="A2" s="275" t="s">
        <v>205</v>
      </c>
      <c r="B2" s="277">
        <v>1</v>
      </c>
      <c r="C2" s="277">
        <v>2</v>
      </c>
      <c r="D2" s="277">
        <v>3</v>
      </c>
      <c r="E2" s="277">
        <v>4</v>
      </c>
      <c r="F2" s="277">
        <v>5</v>
      </c>
      <c r="G2" s="277">
        <v>6</v>
      </c>
      <c r="H2" s="277">
        <v>7</v>
      </c>
      <c r="I2" s="277">
        <v>8</v>
      </c>
      <c r="J2" s="277">
        <v>9</v>
      </c>
      <c r="K2" s="277">
        <v>10</v>
      </c>
      <c r="L2" s="277">
        <v>15</v>
      </c>
      <c r="M2" s="277">
        <v>20</v>
      </c>
      <c r="N2" s="277">
        <v>30</v>
      </c>
      <c r="O2" s="277">
        <v>40</v>
      </c>
      <c r="P2" s="277">
        <v>50</v>
      </c>
      <c r="Q2" s="277">
        <v>60</v>
      </c>
      <c r="R2" s="277">
        <v>70</v>
      </c>
      <c r="S2" s="277">
        <v>80</v>
      </c>
      <c r="T2" s="277">
        <v>90</v>
      </c>
      <c r="U2" s="277">
        <v>100</v>
      </c>
      <c r="V2" s="277">
        <v>110</v>
      </c>
      <c r="W2" s="277">
        <v>120</v>
      </c>
      <c r="X2" s="277">
        <v>130</v>
      </c>
      <c r="Y2" s="277">
        <v>140</v>
      </c>
      <c r="Z2" s="277">
        <v>150</v>
      </c>
      <c r="AA2" s="277">
        <v>160</v>
      </c>
      <c r="AB2" s="277">
        <v>170</v>
      </c>
      <c r="AC2" s="277">
        <v>180</v>
      </c>
      <c r="AD2" s="277">
        <v>190</v>
      </c>
      <c r="AE2" s="277">
        <v>200</v>
      </c>
    </row>
    <row r="3" spans="1:31">
      <c r="A3" s="275" t="s">
        <v>440</v>
      </c>
      <c r="B3" s="277">
        <v>1</v>
      </c>
      <c r="C3" s="277">
        <v>2</v>
      </c>
      <c r="D3" s="277">
        <v>3</v>
      </c>
      <c r="E3" s="277">
        <v>4</v>
      </c>
      <c r="F3" s="277">
        <v>5</v>
      </c>
      <c r="G3" s="277">
        <v>6</v>
      </c>
      <c r="H3" s="277">
        <v>7</v>
      </c>
      <c r="I3" s="277">
        <v>8</v>
      </c>
      <c r="J3" s="277">
        <v>9</v>
      </c>
      <c r="K3" s="277">
        <v>10</v>
      </c>
      <c r="L3" s="277">
        <v>11</v>
      </c>
      <c r="M3" s="277">
        <v>12</v>
      </c>
      <c r="N3" s="277">
        <v>13</v>
      </c>
      <c r="O3" s="277">
        <v>14</v>
      </c>
      <c r="P3" s="277">
        <v>15</v>
      </c>
      <c r="Q3" s="277">
        <v>16</v>
      </c>
      <c r="R3" s="277">
        <v>17</v>
      </c>
      <c r="S3" s="277">
        <v>18</v>
      </c>
      <c r="T3" s="277">
        <v>19</v>
      </c>
      <c r="U3" s="277">
        <v>20</v>
      </c>
      <c r="V3" s="277">
        <v>21</v>
      </c>
      <c r="W3" s="277">
        <v>22</v>
      </c>
      <c r="X3" s="277">
        <v>23</v>
      </c>
      <c r="Y3" s="277">
        <v>24</v>
      </c>
      <c r="Z3" s="277">
        <v>25</v>
      </c>
      <c r="AA3" s="277">
        <v>26</v>
      </c>
      <c r="AB3" s="277">
        <v>27</v>
      </c>
      <c r="AC3" s="277">
        <v>28</v>
      </c>
      <c r="AD3" s="277">
        <v>29</v>
      </c>
      <c r="AE3" s="277">
        <v>30</v>
      </c>
    </row>
    <row r="4" spans="1:31">
      <c r="A4" s="278">
        <v>1</v>
      </c>
      <c r="B4" s="279">
        <v>1</v>
      </c>
      <c r="C4" s="279">
        <v>2</v>
      </c>
      <c r="D4" s="279">
        <v>3</v>
      </c>
      <c r="E4" s="279">
        <v>4</v>
      </c>
      <c r="F4" s="279">
        <v>5</v>
      </c>
      <c r="G4" s="279">
        <v>6</v>
      </c>
      <c r="H4" s="279">
        <v>7</v>
      </c>
      <c r="I4" s="279">
        <v>7</v>
      </c>
      <c r="J4" s="279">
        <v>8</v>
      </c>
      <c r="K4" s="279">
        <v>8</v>
      </c>
      <c r="L4" s="279">
        <v>13</v>
      </c>
      <c r="M4" s="279">
        <v>18</v>
      </c>
      <c r="N4" s="279">
        <v>27</v>
      </c>
      <c r="O4" s="279">
        <v>36</v>
      </c>
      <c r="P4" s="279">
        <v>45</v>
      </c>
      <c r="Q4" s="279">
        <v>54</v>
      </c>
      <c r="R4" s="279">
        <v>63</v>
      </c>
      <c r="S4" s="279">
        <v>73</v>
      </c>
      <c r="T4" s="279">
        <v>81</v>
      </c>
      <c r="U4" s="279">
        <v>90</v>
      </c>
      <c r="V4" s="279">
        <v>99</v>
      </c>
      <c r="W4" s="279">
        <v>108</v>
      </c>
      <c r="X4" s="279">
        <v>117</v>
      </c>
      <c r="Y4" s="279">
        <v>127</v>
      </c>
      <c r="Z4" s="279">
        <v>136</v>
      </c>
      <c r="AA4" s="279">
        <v>145</v>
      </c>
      <c r="AB4" s="279">
        <v>154</v>
      </c>
      <c r="AC4" s="279">
        <v>163</v>
      </c>
      <c r="AD4" s="279">
        <v>172</v>
      </c>
      <c r="AE4" s="279">
        <v>181</v>
      </c>
    </row>
    <row r="5" spans="1:31">
      <c r="A5" s="278">
        <v>2</v>
      </c>
      <c r="B5" s="279">
        <v>1</v>
      </c>
      <c r="C5" s="279">
        <v>2</v>
      </c>
      <c r="D5" s="279">
        <v>4</v>
      </c>
      <c r="E5" s="279">
        <v>5</v>
      </c>
      <c r="F5" s="279">
        <v>6</v>
      </c>
      <c r="G5" s="279">
        <v>7</v>
      </c>
      <c r="H5" s="279">
        <v>8</v>
      </c>
      <c r="I5" s="279">
        <v>8</v>
      </c>
      <c r="J5" s="279">
        <v>9</v>
      </c>
      <c r="K5" s="279">
        <v>9</v>
      </c>
      <c r="L5" s="279">
        <v>15</v>
      </c>
      <c r="M5" s="279">
        <v>20</v>
      </c>
      <c r="N5" s="279">
        <v>30</v>
      </c>
      <c r="O5" s="279">
        <v>40</v>
      </c>
      <c r="P5" s="279">
        <v>49</v>
      </c>
      <c r="Q5" s="279">
        <v>59</v>
      </c>
      <c r="R5" s="279">
        <v>69</v>
      </c>
      <c r="S5" s="279">
        <v>79</v>
      </c>
      <c r="T5" s="279">
        <v>88</v>
      </c>
      <c r="U5" s="279">
        <v>99</v>
      </c>
      <c r="V5" s="279">
        <v>109</v>
      </c>
      <c r="W5" s="279">
        <v>118</v>
      </c>
      <c r="X5" s="279">
        <v>128</v>
      </c>
      <c r="Y5" s="279">
        <v>138</v>
      </c>
      <c r="Z5" s="279">
        <v>148</v>
      </c>
      <c r="AA5" s="279">
        <v>158</v>
      </c>
      <c r="AB5" s="279">
        <v>168</v>
      </c>
      <c r="AC5" s="279">
        <v>178</v>
      </c>
      <c r="AD5" s="279">
        <v>187</v>
      </c>
      <c r="AE5" s="279">
        <v>197</v>
      </c>
    </row>
    <row r="6" spans="1:31">
      <c r="A6" s="278">
        <v>3</v>
      </c>
      <c r="B6" s="279">
        <v>1</v>
      </c>
      <c r="C6" s="279">
        <v>2</v>
      </c>
      <c r="D6" s="279">
        <v>4</v>
      </c>
      <c r="E6" s="279">
        <v>5</v>
      </c>
      <c r="F6" s="279">
        <v>6</v>
      </c>
      <c r="G6" s="279">
        <v>7</v>
      </c>
      <c r="H6" s="279">
        <v>8</v>
      </c>
      <c r="I6" s="279">
        <v>8</v>
      </c>
      <c r="J6" s="279">
        <v>9</v>
      </c>
      <c r="K6" s="279">
        <v>10</v>
      </c>
      <c r="L6" s="279">
        <v>16</v>
      </c>
      <c r="M6" s="279">
        <v>21</v>
      </c>
      <c r="N6" s="279">
        <v>32</v>
      </c>
      <c r="O6" s="279">
        <v>43</v>
      </c>
      <c r="P6" s="279">
        <v>53</v>
      </c>
      <c r="Q6" s="279">
        <v>64</v>
      </c>
      <c r="R6" s="279">
        <v>75</v>
      </c>
      <c r="S6" s="279">
        <v>85</v>
      </c>
      <c r="T6" s="279">
        <v>95</v>
      </c>
      <c r="U6" s="279">
        <v>107</v>
      </c>
      <c r="V6" s="279">
        <v>118</v>
      </c>
      <c r="W6" s="279">
        <v>128</v>
      </c>
      <c r="X6" s="279">
        <v>139</v>
      </c>
      <c r="Y6" s="279">
        <v>149</v>
      </c>
      <c r="Z6" s="279">
        <v>160</v>
      </c>
      <c r="AA6" s="279">
        <v>171</v>
      </c>
      <c r="AB6" s="279">
        <v>181</v>
      </c>
      <c r="AC6" s="279">
        <v>192</v>
      </c>
      <c r="AD6" s="279">
        <v>202</v>
      </c>
      <c r="AE6" s="279">
        <v>213</v>
      </c>
    </row>
    <row r="7" spans="1:31">
      <c r="A7" s="278">
        <v>4</v>
      </c>
      <c r="B7" s="279">
        <v>2</v>
      </c>
      <c r="C7" s="279">
        <v>3</v>
      </c>
      <c r="D7" s="279">
        <v>5</v>
      </c>
      <c r="E7" s="279">
        <v>6</v>
      </c>
      <c r="F7" s="279">
        <v>7</v>
      </c>
      <c r="G7" s="279">
        <v>9</v>
      </c>
      <c r="H7" s="279">
        <v>10</v>
      </c>
      <c r="I7" s="279">
        <v>11</v>
      </c>
      <c r="J7" s="279">
        <v>13</v>
      </c>
      <c r="K7" s="279">
        <v>14</v>
      </c>
      <c r="L7" s="279">
        <v>21</v>
      </c>
      <c r="M7" s="279">
        <v>28</v>
      </c>
      <c r="N7" s="279">
        <v>42</v>
      </c>
      <c r="O7" s="279">
        <v>56</v>
      </c>
      <c r="P7" s="279">
        <v>69</v>
      </c>
      <c r="Q7" s="279">
        <v>84</v>
      </c>
      <c r="R7" s="279">
        <v>97</v>
      </c>
      <c r="S7" s="279">
        <v>111</v>
      </c>
      <c r="T7" s="279">
        <v>125</v>
      </c>
      <c r="U7" s="279">
        <v>139</v>
      </c>
      <c r="V7" s="279">
        <v>153</v>
      </c>
      <c r="W7" s="279">
        <v>167</v>
      </c>
      <c r="X7" s="279">
        <v>181</v>
      </c>
      <c r="Y7" s="279">
        <v>194</v>
      </c>
      <c r="Z7" s="279">
        <v>208</v>
      </c>
      <c r="AA7" s="279">
        <v>222</v>
      </c>
      <c r="AB7" s="279">
        <v>236</v>
      </c>
      <c r="AC7" s="279">
        <v>250</v>
      </c>
      <c r="AD7" s="279">
        <v>263</v>
      </c>
      <c r="AE7" s="279">
        <v>277</v>
      </c>
    </row>
    <row r="8" spans="1:31">
      <c r="A8" s="278">
        <v>5</v>
      </c>
      <c r="B8" s="279">
        <v>2</v>
      </c>
      <c r="C8" s="279">
        <v>3</v>
      </c>
      <c r="D8" s="279">
        <v>5</v>
      </c>
      <c r="E8" s="279">
        <v>7</v>
      </c>
      <c r="F8" s="279">
        <v>8</v>
      </c>
      <c r="G8" s="279">
        <v>10</v>
      </c>
      <c r="H8" s="279">
        <v>12</v>
      </c>
      <c r="I8" s="279">
        <v>14</v>
      </c>
      <c r="J8" s="279">
        <v>16</v>
      </c>
      <c r="K8" s="279">
        <v>17</v>
      </c>
      <c r="L8" s="279">
        <v>26</v>
      </c>
      <c r="M8" s="279">
        <v>34</v>
      </c>
      <c r="N8" s="279">
        <v>52</v>
      </c>
      <c r="O8" s="279">
        <v>68</v>
      </c>
      <c r="P8" s="279">
        <v>85</v>
      </c>
      <c r="Q8" s="279">
        <v>103</v>
      </c>
      <c r="R8" s="279">
        <v>119</v>
      </c>
      <c r="S8" s="279">
        <v>136</v>
      </c>
      <c r="T8" s="279">
        <v>154</v>
      </c>
      <c r="U8" s="279">
        <v>171</v>
      </c>
      <c r="V8" s="279">
        <v>188</v>
      </c>
      <c r="W8" s="279">
        <v>205</v>
      </c>
      <c r="X8" s="279">
        <v>222</v>
      </c>
      <c r="Y8" s="279">
        <v>239</v>
      </c>
      <c r="Z8" s="279">
        <v>256</v>
      </c>
      <c r="AA8" s="279">
        <v>273</v>
      </c>
      <c r="AB8" s="279">
        <v>290</v>
      </c>
      <c r="AC8" s="279">
        <v>307</v>
      </c>
      <c r="AD8" s="279">
        <v>324</v>
      </c>
      <c r="AE8" s="279">
        <v>341</v>
      </c>
    </row>
    <row r="9" spans="1:31">
      <c r="A9" s="278">
        <v>6</v>
      </c>
      <c r="B9" s="279">
        <v>2</v>
      </c>
      <c r="C9" s="279">
        <v>4</v>
      </c>
      <c r="D9" s="279">
        <v>6</v>
      </c>
      <c r="E9" s="279">
        <v>7</v>
      </c>
      <c r="F9" s="279">
        <v>9</v>
      </c>
      <c r="G9" s="279">
        <v>11</v>
      </c>
      <c r="H9" s="279">
        <v>13</v>
      </c>
      <c r="I9" s="279">
        <v>15</v>
      </c>
      <c r="J9" s="279">
        <v>17</v>
      </c>
      <c r="K9" s="279">
        <v>19</v>
      </c>
      <c r="L9" s="279">
        <v>28</v>
      </c>
      <c r="M9" s="279">
        <v>37</v>
      </c>
      <c r="N9" s="279">
        <v>56</v>
      </c>
      <c r="O9" s="279">
        <v>73</v>
      </c>
      <c r="P9" s="279">
        <v>92</v>
      </c>
      <c r="Q9" s="279">
        <v>111</v>
      </c>
      <c r="R9" s="279">
        <v>129</v>
      </c>
      <c r="S9" s="279">
        <v>148</v>
      </c>
      <c r="T9" s="279">
        <v>166</v>
      </c>
      <c r="U9" s="279">
        <v>185</v>
      </c>
      <c r="V9" s="279">
        <v>203</v>
      </c>
      <c r="W9" s="279">
        <v>221</v>
      </c>
      <c r="X9" s="279">
        <v>240</v>
      </c>
      <c r="Y9" s="279">
        <v>258</v>
      </c>
      <c r="Z9" s="279">
        <v>276</v>
      </c>
      <c r="AA9" s="279">
        <v>295</v>
      </c>
      <c r="AB9" s="279">
        <v>313</v>
      </c>
      <c r="AC9" s="279">
        <v>331</v>
      </c>
      <c r="AD9" s="279">
        <v>350</v>
      </c>
      <c r="AE9" s="279">
        <v>368</v>
      </c>
    </row>
    <row r="10" spans="1:31">
      <c r="A10" s="278">
        <v>7</v>
      </c>
      <c r="B10" s="279">
        <v>2</v>
      </c>
      <c r="C10" s="279">
        <v>4</v>
      </c>
      <c r="D10" s="279">
        <v>6</v>
      </c>
      <c r="E10" s="279">
        <v>7</v>
      </c>
      <c r="F10" s="279">
        <v>9</v>
      </c>
      <c r="G10" s="279">
        <v>11</v>
      </c>
      <c r="H10" s="279">
        <v>14</v>
      </c>
      <c r="I10" s="279">
        <v>16</v>
      </c>
      <c r="J10" s="279">
        <v>18</v>
      </c>
      <c r="K10" s="279">
        <v>20</v>
      </c>
      <c r="L10" s="279">
        <v>30</v>
      </c>
      <c r="M10" s="279">
        <v>40</v>
      </c>
      <c r="N10" s="279">
        <v>59</v>
      </c>
      <c r="O10" s="279">
        <v>78</v>
      </c>
      <c r="P10" s="279">
        <v>99</v>
      </c>
      <c r="Q10" s="279">
        <v>118</v>
      </c>
      <c r="R10" s="279">
        <v>138</v>
      </c>
      <c r="S10" s="279">
        <v>159</v>
      </c>
      <c r="T10" s="279">
        <v>178</v>
      </c>
      <c r="U10" s="279">
        <v>198</v>
      </c>
      <c r="V10" s="279">
        <v>218</v>
      </c>
      <c r="W10" s="279">
        <v>237</v>
      </c>
      <c r="X10" s="279">
        <v>257</v>
      </c>
      <c r="Y10" s="279">
        <v>276</v>
      </c>
      <c r="Z10" s="279">
        <v>296</v>
      </c>
      <c r="AA10" s="279">
        <v>316</v>
      </c>
      <c r="AB10" s="279">
        <v>336</v>
      </c>
      <c r="AC10" s="279">
        <v>355</v>
      </c>
      <c r="AD10" s="279">
        <v>375</v>
      </c>
      <c r="AE10" s="279">
        <v>395</v>
      </c>
    </row>
    <row r="11" spans="1:31">
      <c r="A11" s="278">
        <v>8</v>
      </c>
      <c r="B11" s="279">
        <v>2</v>
      </c>
      <c r="C11" s="279">
        <v>4</v>
      </c>
      <c r="D11" s="279">
        <v>6</v>
      </c>
      <c r="E11" s="279">
        <v>8</v>
      </c>
      <c r="F11" s="279">
        <v>10</v>
      </c>
      <c r="G11" s="279">
        <v>12</v>
      </c>
      <c r="H11" s="279">
        <v>15</v>
      </c>
      <c r="I11" s="279">
        <v>17</v>
      </c>
      <c r="J11" s="279">
        <v>19</v>
      </c>
      <c r="K11" s="279">
        <v>21</v>
      </c>
      <c r="L11" s="279">
        <v>32</v>
      </c>
      <c r="M11" s="279">
        <v>42</v>
      </c>
      <c r="N11" s="279">
        <v>62</v>
      </c>
      <c r="O11" s="279">
        <v>82</v>
      </c>
      <c r="P11" s="279">
        <v>104</v>
      </c>
      <c r="Q11" s="279">
        <v>123</v>
      </c>
      <c r="R11" s="279">
        <v>144</v>
      </c>
      <c r="S11" s="279">
        <v>165</v>
      </c>
      <c r="T11" s="279">
        <v>185</v>
      </c>
      <c r="U11" s="279">
        <v>205</v>
      </c>
      <c r="V11" s="279">
        <v>226</v>
      </c>
      <c r="W11" s="279">
        <v>246</v>
      </c>
      <c r="X11" s="279">
        <v>267</v>
      </c>
      <c r="Y11" s="279">
        <v>286</v>
      </c>
      <c r="Z11" s="279">
        <v>307</v>
      </c>
      <c r="AA11" s="279">
        <v>328</v>
      </c>
      <c r="AB11" s="279">
        <v>348</v>
      </c>
      <c r="AC11" s="279">
        <v>368</v>
      </c>
      <c r="AD11" s="279">
        <v>389</v>
      </c>
      <c r="AE11" s="279">
        <v>410</v>
      </c>
    </row>
    <row r="12" spans="1:31">
      <c r="A12" s="278">
        <v>9</v>
      </c>
      <c r="B12" s="279">
        <v>2</v>
      </c>
      <c r="C12" s="279">
        <v>5</v>
      </c>
      <c r="D12" s="279">
        <v>7</v>
      </c>
      <c r="E12" s="279">
        <v>8</v>
      </c>
      <c r="F12" s="279">
        <v>10</v>
      </c>
      <c r="G12" s="279">
        <v>13</v>
      </c>
      <c r="H12" s="279">
        <v>16</v>
      </c>
      <c r="I12" s="279">
        <v>18</v>
      </c>
      <c r="J12" s="279">
        <v>20</v>
      </c>
      <c r="K12" s="279">
        <v>22</v>
      </c>
      <c r="L12" s="279">
        <v>33</v>
      </c>
      <c r="M12" s="279">
        <v>44</v>
      </c>
      <c r="N12" s="279">
        <v>65</v>
      </c>
      <c r="O12" s="279">
        <v>86</v>
      </c>
      <c r="P12" s="279">
        <v>108</v>
      </c>
      <c r="Q12" s="279">
        <v>129</v>
      </c>
      <c r="R12" s="279">
        <v>150</v>
      </c>
      <c r="S12" s="279">
        <v>171</v>
      </c>
      <c r="T12" s="279">
        <v>191</v>
      </c>
      <c r="U12" s="279">
        <v>212</v>
      </c>
      <c r="V12" s="279">
        <v>234</v>
      </c>
      <c r="W12" s="279">
        <v>255</v>
      </c>
      <c r="X12" s="279">
        <v>276</v>
      </c>
      <c r="Y12" s="279">
        <v>297</v>
      </c>
      <c r="Z12" s="279">
        <v>318</v>
      </c>
      <c r="AA12" s="279">
        <v>340</v>
      </c>
      <c r="AB12" s="279">
        <v>361</v>
      </c>
      <c r="AC12" s="279">
        <v>382</v>
      </c>
      <c r="AD12" s="279">
        <v>403</v>
      </c>
      <c r="AE12" s="279">
        <v>424</v>
      </c>
    </row>
    <row r="13" spans="1:31">
      <c r="A13" s="278">
        <v>10</v>
      </c>
      <c r="B13" s="279">
        <v>2</v>
      </c>
      <c r="C13" s="279">
        <v>5</v>
      </c>
      <c r="D13" s="279">
        <v>7</v>
      </c>
      <c r="E13" s="279">
        <v>9</v>
      </c>
      <c r="F13" s="279">
        <v>11</v>
      </c>
      <c r="G13" s="279">
        <v>14</v>
      </c>
      <c r="H13" s="279">
        <v>17</v>
      </c>
      <c r="I13" s="279">
        <v>19</v>
      </c>
      <c r="J13" s="279">
        <v>21</v>
      </c>
      <c r="K13" s="279">
        <v>23</v>
      </c>
      <c r="L13" s="279">
        <v>35</v>
      </c>
      <c r="M13" s="279">
        <v>46</v>
      </c>
      <c r="N13" s="279">
        <v>68</v>
      </c>
      <c r="O13" s="279">
        <v>90</v>
      </c>
      <c r="P13" s="279">
        <v>113</v>
      </c>
      <c r="Q13" s="279">
        <v>134</v>
      </c>
      <c r="R13" s="279">
        <v>156</v>
      </c>
      <c r="S13" s="279">
        <v>177</v>
      </c>
      <c r="T13" s="279">
        <v>198</v>
      </c>
      <c r="U13" s="279">
        <v>219</v>
      </c>
      <c r="V13" s="279">
        <v>242</v>
      </c>
      <c r="W13" s="279">
        <v>264</v>
      </c>
      <c r="X13" s="279">
        <v>286</v>
      </c>
      <c r="Y13" s="279">
        <v>307</v>
      </c>
      <c r="Z13" s="279">
        <v>329</v>
      </c>
      <c r="AA13" s="279">
        <v>352</v>
      </c>
      <c r="AB13" s="279">
        <v>373</v>
      </c>
      <c r="AC13" s="279">
        <v>395</v>
      </c>
      <c r="AD13" s="279">
        <v>417</v>
      </c>
      <c r="AE13" s="279">
        <v>439</v>
      </c>
    </row>
    <row r="14" spans="1:31">
      <c r="A14" s="278">
        <v>11</v>
      </c>
      <c r="B14" s="279">
        <v>3</v>
      </c>
      <c r="C14" s="279">
        <v>5</v>
      </c>
      <c r="D14" s="279">
        <v>8</v>
      </c>
      <c r="E14" s="279">
        <v>9</v>
      </c>
      <c r="F14" s="279">
        <v>12</v>
      </c>
      <c r="G14" s="279">
        <v>14</v>
      </c>
      <c r="H14" s="279">
        <v>18</v>
      </c>
      <c r="I14" s="279">
        <v>21</v>
      </c>
      <c r="J14" s="279">
        <v>23</v>
      </c>
      <c r="K14" s="279">
        <v>24</v>
      </c>
      <c r="L14" s="279">
        <v>36</v>
      </c>
      <c r="M14" s="279">
        <v>48</v>
      </c>
      <c r="N14" s="279">
        <v>71</v>
      </c>
      <c r="O14" s="279">
        <v>94</v>
      </c>
      <c r="P14" s="279">
        <v>117</v>
      </c>
      <c r="Q14" s="279">
        <v>139</v>
      </c>
      <c r="R14" s="279">
        <v>161</v>
      </c>
      <c r="S14" s="279">
        <v>184</v>
      </c>
      <c r="T14" s="279">
        <v>205</v>
      </c>
      <c r="U14" s="279">
        <v>226</v>
      </c>
      <c r="V14" s="279">
        <v>250</v>
      </c>
      <c r="W14" s="279">
        <v>273</v>
      </c>
      <c r="X14" s="279">
        <v>296</v>
      </c>
      <c r="Y14" s="279">
        <v>318</v>
      </c>
      <c r="Z14" s="279">
        <v>341</v>
      </c>
      <c r="AA14" s="279">
        <v>363</v>
      </c>
      <c r="AB14" s="279">
        <v>386</v>
      </c>
      <c r="AC14" s="279">
        <v>408</v>
      </c>
      <c r="AD14" s="279">
        <v>430</v>
      </c>
      <c r="AE14" s="279">
        <v>453</v>
      </c>
    </row>
    <row r="15" spans="1:31">
      <c r="A15" s="278">
        <v>12</v>
      </c>
      <c r="B15" s="279">
        <v>3</v>
      </c>
      <c r="C15" s="279">
        <v>5</v>
      </c>
      <c r="D15" s="279">
        <v>8</v>
      </c>
      <c r="E15" s="279">
        <v>10</v>
      </c>
      <c r="F15" s="279">
        <v>13</v>
      </c>
      <c r="G15" s="279">
        <v>15</v>
      </c>
      <c r="H15" s="279">
        <v>19</v>
      </c>
      <c r="I15" s="279">
        <v>22</v>
      </c>
      <c r="J15" s="279">
        <v>24</v>
      </c>
      <c r="K15" s="279">
        <v>25</v>
      </c>
      <c r="L15" s="279">
        <v>38</v>
      </c>
      <c r="M15" s="279">
        <v>50</v>
      </c>
      <c r="N15" s="279">
        <v>74</v>
      </c>
      <c r="O15" s="279">
        <v>98</v>
      </c>
      <c r="P15" s="279">
        <v>122</v>
      </c>
      <c r="Q15" s="279">
        <v>144</v>
      </c>
      <c r="R15" s="279">
        <v>167</v>
      </c>
      <c r="S15" s="279">
        <v>190</v>
      </c>
      <c r="T15" s="279">
        <v>212</v>
      </c>
      <c r="U15" s="279">
        <v>233</v>
      </c>
      <c r="V15" s="279">
        <v>258</v>
      </c>
      <c r="W15" s="279">
        <v>282</v>
      </c>
      <c r="X15" s="279">
        <v>306</v>
      </c>
      <c r="Y15" s="279">
        <v>328</v>
      </c>
      <c r="Z15" s="279">
        <v>352</v>
      </c>
      <c r="AA15" s="279">
        <v>375</v>
      </c>
      <c r="AB15" s="279">
        <v>398</v>
      </c>
      <c r="AC15" s="279">
        <v>421</v>
      </c>
      <c r="AD15" s="279">
        <v>444</v>
      </c>
      <c r="AE15" s="279">
        <v>468</v>
      </c>
    </row>
    <row r="16" spans="1:31">
      <c r="A16" s="278">
        <v>13</v>
      </c>
      <c r="B16" s="279">
        <v>3</v>
      </c>
      <c r="C16" s="279">
        <v>6</v>
      </c>
      <c r="D16" s="279">
        <v>9</v>
      </c>
      <c r="E16" s="279">
        <v>10</v>
      </c>
      <c r="F16" s="279">
        <v>13</v>
      </c>
      <c r="G16" s="279">
        <v>16</v>
      </c>
      <c r="H16" s="279">
        <v>20</v>
      </c>
      <c r="I16" s="279">
        <v>23</v>
      </c>
      <c r="J16" s="279">
        <v>25</v>
      </c>
      <c r="K16" s="279">
        <v>26</v>
      </c>
      <c r="L16" s="279">
        <v>39</v>
      </c>
      <c r="M16" s="279">
        <v>52</v>
      </c>
      <c r="N16" s="279">
        <v>77</v>
      </c>
      <c r="O16" s="279">
        <v>102</v>
      </c>
      <c r="P16" s="279">
        <v>126</v>
      </c>
      <c r="Q16" s="279">
        <v>150</v>
      </c>
      <c r="R16" s="279">
        <v>173</v>
      </c>
      <c r="S16" s="279">
        <v>196</v>
      </c>
      <c r="T16" s="279">
        <v>218</v>
      </c>
      <c r="U16" s="279">
        <v>240</v>
      </c>
      <c r="V16" s="279">
        <v>266</v>
      </c>
      <c r="W16" s="279">
        <v>291</v>
      </c>
      <c r="X16" s="279">
        <v>315</v>
      </c>
      <c r="Y16" s="279">
        <v>339</v>
      </c>
      <c r="Z16" s="279">
        <v>363</v>
      </c>
      <c r="AA16" s="279">
        <v>387</v>
      </c>
      <c r="AB16" s="279">
        <v>411</v>
      </c>
      <c r="AC16" s="279">
        <v>435</v>
      </c>
      <c r="AD16" s="279">
        <v>458</v>
      </c>
      <c r="AE16" s="279">
        <v>482</v>
      </c>
    </row>
    <row r="17" spans="1:31">
      <c r="A17" s="278">
        <v>14</v>
      </c>
      <c r="B17" s="279">
        <v>3</v>
      </c>
      <c r="C17" s="279">
        <v>6</v>
      </c>
      <c r="D17" s="279">
        <v>9</v>
      </c>
      <c r="E17" s="279">
        <v>11</v>
      </c>
      <c r="F17" s="279">
        <v>14</v>
      </c>
      <c r="G17" s="279">
        <v>17</v>
      </c>
      <c r="H17" s="279">
        <v>21</v>
      </c>
      <c r="I17" s="279">
        <v>24</v>
      </c>
      <c r="J17" s="279">
        <v>26</v>
      </c>
      <c r="K17" s="279">
        <v>27</v>
      </c>
      <c r="L17" s="279">
        <v>41</v>
      </c>
      <c r="M17" s="279">
        <v>54</v>
      </c>
      <c r="N17" s="279">
        <v>80</v>
      </c>
      <c r="O17" s="279">
        <v>106</v>
      </c>
      <c r="P17" s="279">
        <v>131</v>
      </c>
      <c r="Q17" s="279">
        <v>155</v>
      </c>
      <c r="R17" s="279">
        <v>179</v>
      </c>
      <c r="S17" s="279">
        <v>202</v>
      </c>
      <c r="T17" s="279">
        <v>225</v>
      </c>
      <c r="U17" s="279">
        <v>247</v>
      </c>
      <c r="V17" s="279">
        <v>274</v>
      </c>
      <c r="W17" s="279">
        <v>300</v>
      </c>
      <c r="X17" s="279">
        <v>325</v>
      </c>
      <c r="Y17" s="279">
        <v>349</v>
      </c>
      <c r="Z17" s="279">
        <v>374</v>
      </c>
      <c r="AA17" s="279">
        <v>399</v>
      </c>
      <c r="AB17" s="279">
        <v>423</v>
      </c>
      <c r="AC17" s="279">
        <v>448</v>
      </c>
      <c r="AD17" s="279">
        <v>472</v>
      </c>
      <c r="AE17" s="279">
        <v>497</v>
      </c>
    </row>
    <row r="18" spans="1:31">
      <c r="A18" s="278">
        <v>15</v>
      </c>
      <c r="B18" s="279">
        <v>3</v>
      </c>
      <c r="C18" s="279">
        <v>6</v>
      </c>
      <c r="D18" s="279">
        <v>9</v>
      </c>
      <c r="E18" s="279">
        <v>12</v>
      </c>
      <c r="F18" s="279">
        <v>15</v>
      </c>
      <c r="G18" s="279">
        <v>18</v>
      </c>
      <c r="H18" s="279">
        <v>22</v>
      </c>
      <c r="I18" s="279">
        <v>25</v>
      </c>
      <c r="J18" s="279">
        <v>27</v>
      </c>
      <c r="K18" s="279">
        <v>28</v>
      </c>
      <c r="L18" s="279">
        <v>43</v>
      </c>
      <c r="M18" s="279">
        <v>56</v>
      </c>
      <c r="N18" s="279">
        <v>83</v>
      </c>
      <c r="O18" s="279">
        <v>110</v>
      </c>
      <c r="P18" s="279">
        <v>136</v>
      </c>
      <c r="Q18" s="279">
        <v>160</v>
      </c>
      <c r="R18" s="279">
        <v>185</v>
      </c>
      <c r="S18" s="279">
        <v>209</v>
      </c>
      <c r="T18" s="279">
        <v>233</v>
      </c>
      <c r="U18" s="279">
        <v>255</v>
      </c>
      <c r="V18" s="279">
        <v>283</v>
      </c>
      <c r="W18" s="279">
        <v>310</v>
      </c>
      <c r="X18" s="279">
        <v>336</v>
      </c>
      <c r="Y18" s="279">
        <v>361</v>
      </c>
      <c r="Z18" s="279">
        <v>387</v>
      </c>
      <c r="AA18" s="279">
        <v>413</v>
      </c>
      <c r="AB18" s="279">
        <v>437</v>
      </c>
      <c r="AC18" s="279">
        <v>463</v>
      </c>
      <c r="AD18" s="279">
        <v>488</v>
      </c>
      <c r="AE18" s="279">
        <v>514</v>
      </c>
    </row>
    <row r="19" spans="1:31">
      <c r="A19" s="278">
        <v>16</v>
      </c>
      <c r="B19" s="279">
        <v>3</v>
      </c>
      <c r="C19" s="279">
        <v>7</v>
      </c>
      <c r="D19" s="279">
        <v>10</v>
      </c>
      <c r="E19" s="279">
        <v>12</v>
      </c>
      <c r="F19" s="279">
        <v>15</v>
      </c>
      <c r="G19" s="279">
        <v>19</v>
      </c>
      <c r="H19" s="279">
        <v>23</v>
      </c>
      <c r="I19" s="279">
        <v>26</v>
      </c>
      <c r="J19" s="279">
        <v>28</v>
      </c>
      <c r="K19" s="279">
        <v>29</v>
      </c>
      <c r="L19" s="279">
        <v>44</v>
      </c>
      <c r="M19" s="279">
        <v>58</v>
      </c>
      <c r="N19" s="279">
        <v>85</v>
      </c>
      <c r="O19" s="279">
        <v>113</v>
      </c>
      <c r="P19" s="279">
        <v>140</v>
      </c>
      <c r="Q19" s="279">
        <v>166</v>
      </c>
      <c r="R19" s="279">
        <v>191</v>
      </c>
      <c r="S19" s="279">
        <v>216</v>
      </c>
      <c r="T19" s="279">
        <v>240</v>
      </c>
      <c r="U19" s="279">
        <v>264</v>
      </c>
      <c r="V19" s="279">
        <v>293</v>
      </c>
      <c r="W19" s="279">
        <v>321</v>
      </c>
      <c r="X19" s="279">
        <v>347</v>
      </c>
      <c r="Y19" s="279">
        <v>373</v>
      </c>
      <c r="Z19" s="279">
        <v>399</v>
      </c>
      <c r="AA19" s="279">
        <v>426</v>
      </c>
      <c r="AB19" s="279">
        <v>452</v>
      </c>
      <c r="AC19" s="279">
        <v>479</v>
      </c>
      <c r="AD19" s="279">
        <v>504</v>
      </c>
      <c r="AE19" s="279">
        <v>531</v>
      </c>
    </row>
    <row r="20" spans="1:31">
      <c r="A20" s="278">
        <v>17</v>
      </c>
      <c r="B20" s="279">
        <v>3</v>
      </c>
      <c r="C20" s="279">
        <v>7</v>
      </c>
      <c r="D20" s="279">
        <v>10</v>
      </c>
      <c r="E20" s="279">
        <v>13</v>
      </c>
      <c r="F20" s="279">
        <v>16</v>
      </c>
      <c r="G20" s="279">
        <v>20</v>
      </c>
      <c r="H20" s="279">
        <v>24</v>
      </c>
      <c r="I20" s="279">
        <v>27</v>
      </c>
      <c r="J20" s="279">
        <v>29</v>
      </c>
      <c r="K20" s="279">
        <v>30</v>
      </c>
      <c r="L20" s="279">
        <v>46</v>
      </c>
      <c r="M20" s="279">
        <v>60</v>
      </c>
      <c r="N20" s="279">
        <v>88</v>
      </c>
      <c r="O20" s="279">
        <v>117</v>
      </c>
      <c r="P20" s="279">
        <v>145</v>
      </c>
      <c r="Q20" s="279">
        <v>171</v>
      </c>
      <c r="R20" s="279">
        <v>197</v>
      </c>
      <c r="S20" s="279">
        <v>223</v>
      </c>
      <c r="T20" s="279">
        <v>248</v>
      </c>
      <c r="U20" s="279">
        <v>272</v>
      </c>
      <c r="V20" s="279">
        <v>302</v>
      </c>
      <c r="W20" s="279">
        <v>331</v>
      </c>
      <c r="X20" s="279">
        <v>358</v>
      </c>
      <c r="Y20" s="279">
        <v>385</v>
      </c>
      <c r="Z20" s="279">
        <v>412</v>
      </c>
      <c r="AA20" s="279">
        <v>440</v>
      </c>
      <c r="AB20" s="279">
        <v>466</v>
      </c>
      <c r="AC20" s="279">
        <v>494</v>
      </c>
      <c r="AD20" s="279">
        <v>520</v>
      </c>
      <c r="AE20" s="279">
        <v>548</v>
      </c>
    </row>
    <row r="21" spans="1:31">
      <c r="A21" s="278">
        <v>18</v>
      </c>
      <c r="B21" s="279">
        <v>4</v>
      </c>
      <c r="C21" s="279">
        <v>7</v>
      </c>
      <c r="D21" s="279">
        <v>11</v>
      </c>
      <c r="E21" s="279">
        <v>13</v>
      </c>
      <c r="F21" s="279">
        <v>17</v>
      </c>
      <c r="G21" s="279">
        <v>20</v>
      </c>
      <c r="H21" s="279">
        <v>24</v>
      </c>
      <c r="I21" s="279">
        <v>27</v>
      </c>
      <c r="J21" s="279">
        <v>30</v>
      </c>
      <c r="K21" s="279">
        <v>32</v>
      </c>
      <c r="L21" s="279">
        <v>47</v>
      </c>
      <c r="M21" s="279">
        <v>61</v>
      </c>
      <c r="N21" s="279">
        <v>91</v>
      </c>
      <c r="O21" s="279">
        <v>120</v>
      </c>
      <c r="P21" s="279">
        <v>149</v>
      </c>
      <c r="Q21" s="279">
        <v>176</v>
      </c>
      <c r="R21" s="279">
        <v>204</v>
      </c>
      <c r="S21" s="279">
        <v>230</v>
      </c>
      <c r="T21" s="279">
        <v>256</v>
      </c>
      <c r="U21" s="279">
        <v>281</v>
      </c>
      <c r="V21" s="279">
        <v>311</v>
      </c>
      <c r="W21" s="279">
        <v>341</v>
      </c>
      <c r="X21" s="279">
        <v>369</v>
      </c>
      <c r="Y21" s="279">
        <v>397</v>
      </c>
      <c r="Z21" s="279">
        <v>425</v>
      </c>
      <c r="AA21" s="279">
        <v>453</v>
      </c>
      <c r="AB21" s="279">
        <v>481</v>
      </c>
      <c r="AC21" s="279">
        <v>509</v>
      </c>
      <c r="AD21" s="279">
        <v>537</v>
      </c>
      <c r="AE21" s="279">
        <v>565</v>
      </c>
    </row>
    <row r="22" spans="1:31">
      <c r="A22" s="278">
        <v>19</v>
      </c>
      <c r="B22" s="279">
        <v>4</v>
      </c>
      <c r="C22" s="279">
        <v>7</v>
      </c>
      <c r="D22" s="279">
        <v>11</v>
      </c>
      <c r="E22" s="279">
        <v>14</v>
      </c>
      <c r="F22" s="279">
        <v>18</v>
      </c>
      <c r="G22" s="279">
        <v>21</v>
      </c>
      <c r="H22" s="279">
        <v>25</v>
      </c>
      <c r="I22" s="279">
        <v>28</v>
      </c>
      <c r="J22" s="279">
        <v>31</v>
      </c>
      <c r="K22" s="279">
        <v>33</v>
      </c>
      <c r="L22" s="279">
        <v>49</v>
      </c>
      <c r="M22" s="279">
        <v>63</v>
      </c>
      <c r="N22" s="279">
        <v>94</v>
      </c>
      <c r="O22" s="279">
        <v>124</v>
      </c>
      <c r="P22" s="279">
        <v>154</v>
      </c>
      <c r="Q22" s="279">
        <v>181</v>
      </c>
      <c r="R22" s="279">
        <v>210</v>
      </c>
      <c r="S22" s="279">
        <v>237</v>
      </c>
      <c r="T22" s="279">
        <v>264</v>
      </c>
      <c r="U22" s="279">
        <v>289</v>
      </c>
      <c r="V22" s="279">
        <v>320</v>
      </c>
      <c r="W22" s="279">
        <v>351</v>
      </c>
      <c r="X22" s="279">
        <v>380</v>
      </c>
      <c r="Y22" s="279">
        <v>409</v>
      </c>
      <c r="Z22" s="279">
        <v>438</v>
      </c>
      <c r="AA22" s="279">
        <v>467</v>
      </c>
      <c r="AB22" s="279">
        <v>495</v>
      </c>
      <c r="AC22" s="279">
        <v>524</v>
      </c>
      <c r="AD22" s="279">
        <v>553</v>
      </c>
      <c r="AE22" s="279">
        <v>582</v>
      </c>
    </row>
    <row r="23" spans="1:31">
      <c r="A23" s="278">
        <v>20</v>
      </c>
      <c r="B23" s="279">
        <v>4</v>
      </c>
      <c r="C23" s="279">
        <v>8</v>
      </c>
      <c r="D23" s="279">
        <v>12</v>
      </c>
      <c r="E23" s="279">
        <v>14</v>
      </c>
      <c r="F23" s="279">
        <v>18</v>
      </c>
      <c r="G23" s="279">
        <v>22</v>
      </c>
      <c r="H23" s="279">
        <v>26</v>
      </c>
      <c r="I23" s="279">
        <v>29</v>
      </c>
      <c r="J23" s="279">
        <v>32</v>
      </c>
      <c r="K23" s="279">
        <v>34</v>
      </c>
      <c r="L23" s="279">
        <v>50</v>
      </c>
      <c r="M23" s="279">
        <v>65</v>
      </c>
      <c r="N23" s="279">
        <v>96</v>
      </c>
      <c r="O23" s="279">
        <v>127</v>
      </c>
      <c r="P23" s="279">
        <v>158</v>
      </c>
      <c r="Q23" s="279">
        <v>187</v>
      </c>
      <c r="R23" s="279">
        <v>216</v>
      </c>
      <c r="S23" s="279">
        <v>244</v>
      </c>
      <c r="T23" s="279">
        <v>271</v>
      </c>
      <c r="U23" s="279">
        <v>298</v>
      </c>
      <c r="V23" s="279">
        <v>330</v>
      </c>
      <c r="W23" s="279">
        <v>362</v>
      </c>
      <c r="X23" s="279">
        <v>391</v>
      </c>
      <c r="Y23" s="279">
        <v>421</v>
      </c>
      <c r="Z23" s="279">
        <v>450</v>
      </c>
      <c r="AA23" s="279">
        <v>480</v>
      </c>
      <c r="AB23" s="279">
        <v>510</v>
      </c>
      <c r="AC23" s="279">
        <v>540</v>
      </c>
      <c r="AD23" s="279">
        <v>569</v>
      </c>
      <c r="AE23" s="279">
        <v>599</v>
      </c>
    </row>
    <row r="24" spans="1:31">
      <c r="A24" s="278">
        <v>21</v>
      </c>
      <c r="B24" s="279">
        <v>4</v>
      </c>
      <c r="C24" s="279">
        <v>8</v>
      </c>
      <c r="D24" s="279">
        <v>12</v>
      </c>
      <c r="E24" s="279">
        <v>15</v>
      </c>
      <c r="F24" s="279">
        <v>19</v>
      </c>
      <c r="G24" s="279">
        <v>23</v>
      </c>
      <c r="H24" s="279">
        <v>27</v>
      </c>
      <c r="I24" s="279">
        <v>30</v>
      </c>
      <c r="J24" s="279">
        <v>33</v>
      </c>
      <c r="K24" s="279">
        <v>35</v>
      </c>
      <c r="L24" s="279">
        <v>52</v>
      </c>
      <c r="M24" s="279">
        <v>67</v>
      </c>
      <c r="N24" s="279">
        <v>99</v>
      </c>
      <c r="O24" s="279">
        <v>131</v>
      </c>
      <c r="P24" s="279">
        <v>163</v>
      </c>
      <c r="Q24" s="279">
        <v>192</v>
      </c>
      <c r="R24" s="279">
        <v>222</v>
      </c>
      <c r="S24" s="279">
        <v>251</v>
      </c>
      <c r="T24" s="279">
        <v>279</v>
      </c>
      <c r="U24" s="279">
        <v>306</v>
      </c>
      <c r="V24" s="279">
        <v>339</v>
      </c>
      <c r="W24" s="279">
        <v>372</v>
      </c>
      <c r="X24" s="279">
        <v>402</v>
      </c>
      <c r="Y24" s="279">
        <v>433</v>
      </c>
      <c r="Z24" s="279">
        <v>463</v>
      </c>
      <c r="AA24" s="279">
        <v>494</v>
      </c>
      <c r="AB24" s="279">
        <v>524</v>
      </c>
      <c r="AC24" s="279">
        <v>555</v>
      </c>
      <c r="AD24" s="279">
        <v>585</v>
      </c>
      <c r="AE24" s="279">
        <v>616</v>
      </c>
    </row>
    <row r="25" spans="1:31">
      <c r="A25" s="278">
        <v>22</v>
      </c>
      <c r="B25" s="279">
        <v>4</v>
      </c>
      <c r="C25" s="279">
        <v>8</v>
      </c>
      <c r="D25" s="279">
        <v>12</v>
      </c>
      <c r="E25" s="279">
        <v>15</v>
      </c>
      <c r="F25" s="279">
        <v>19</v>
      </c>
      <c r="G25" s="279">
        <v>23</v>
      </c>
      <c r="H25" s="279">
        <v>28</v>
      </c>
      <c r="I25" s="279">
        <v>31</v>
      </c>
      <c r="J25" s="279">
        <v>34</v>
      </c>
      <c r="K25" s="279">
        <v>36</v>
      </c>
      <c r="L25" s="279">
        <v>53</v>
      </c>
      <c r="M25" s="279">
        <v>68</v>
      </c>
      <c r="N25" s="279">
        <v>101</v>
      </c>
      <c r="O25" s="279">
        <v>134</v>
      </c>
      <c r="P25" s="279">
        <v>166</v>
      </c>
      <c r="Q25" s="279">
        <v>196</v>
      </c>
      <c r="R25" s="279">
        <v>226</v>
      </c>
      <c r="S25" s="279">
        <v>256</v>
      </c>
      <c r="T25" s="279">
        <v>284</v>
      </c>
      <c r="U25" s="279">
        <v>312</v>
      </c>
      <c r="V25" s="279">
        <v>345</v>
      </c>
      <c r="W25" s="279">
        <v>379</v>
      </c>
      <c r="X25" s="279">
        <v>410</v>
      </c>
      <c r="Y25" s="279">
        <v>441</v>
      </c>
      <c r="Z25" s="279">
        <v>472</v>
      </c>
      <c r="AA25" s="279">
        <v>503</v>
      </c>
      <c r="AB25" s="279">
        <v>534</v>
      </c>
      <c r="AC25" s="279">
        <v>565</v>
      </c>
      <c r="AD25" s="279">
        <v>596</v>
      </c>
      <c r="AE25" s="279">
        <v>627</v>
      </c>
    </row>
    <row r="26" spans="1:31">
      <c r="A26" s="278">
        <v>23</v>
      </c>
      <c r="B26" s="279">
        <v>4</v>
      </c>
      <c r="C26" s="279">
        <v>8</v>
      </c>
      <c r="D26" s="279">
        <v>12</v>
      </c>
      <c r="E26" s="279">
        <v>16</v>
      </c>
      <c r="F26" s="279">
        <v>20</v>
      </c>
      <c r="G26" s="279">
        <v>24</v>
      </c>
      <c r="H26" s="279">
        <v>28</v>
      </c>
      <c r="I26" s="279">
        <v>31</v>
      </c>
      <c r="J26" s="279">
        <v>34</v>
      </c>
      <c r="K26" s="279">
        <v>37</v>
      </c>
      <c r="L26" s="279">
        <v>54</v>
      </c>
      <c r="M26" s="279">
        <v>70</v>
      </c>
      <c r="N26" s="279">
        <v>103</v>
      </c>
      <c r="O26" s="279">
        <v>136</v>
      </c>
      <c r="P26" s="279">
        <v>169</v>
      </c>
      <c r="Q26" s="279">
        <v>199</v>
      </c>
      <c r="R26" s="279">
        <v>230</v>
      </c>
      <c r="S26" s="279">
        <v>260</v>
      </c>
      <c r="T26" s="279">
        <v>289</v>
      </c>
      <c r="U26" s="279">
        <v>317</v>
      </c>
      <c r="V26" s="279">
        <v>352</v>
      </c>
      <c r="W26" s="279">
        <v>386</v>
      </c>
      <c r="X26" s="279">
        <v>417</v>
      </c>
      <c r="Y26" s="279">
        <v>449</v>
      </c>
      <c r="Z26" s="279">
        <v>480</v>
      </c>
      <c r="AA26" s="279">
        <v>512</v>
      </c>
      <c r="AB26" s="279">
        <v>543</v>
      </c>
      <c r="AC26" s="279">
        <v>575</v>
      </c>
      <c r="AD26" s="279">
        <v>606</v>
      </c>
      <c r="AE26" s="279">
        <v>638</v>
      </c>
    </row>
    <row r="27" spans="1:31">
      <c r="A27" s="278">
        <v>24</v>
      </c>
      <c r="B27" s="279">
        <v>4</v>
      </c>
      <c r="C27" s="279">
        <v>8</v>
      </c>
      <c r="D27" s="279">
        <v>13</v>
      </c>
      <c r="E27" s="279">
        <v>16</v>
      </c>
      <c r="F27" s="279">
        <v>20</v>
      </c>
      <c r="G27" s="279">
        <v>24</v>
      </c>
      <c r="H27" s="279">
        <v>29</v>
      </c>
      <c r="I27" s="279">
        <v>32</v>
      </c>
      <c r="J27" s="279">
        <v>35</v>
      </c>
      <c r="K27" s="279">
        <v>37</v>
      </c>
      <c r="L27" s="279">
        <v>55</v>
      </c>
      <c r="M27" s="279">
        <v>71</v>
      </c>
      <c r="N27" s="279">
        <v>105</v>
      </c>
      <c r="O27" s="279">
        <v>139</v>
      </c>
      <c r="P27" s="279">
        <v>172</v>
      </c>
      <c r="Q27" s="279">
        <v>203</v>
      </c>
      <c r="R27" s="279">
        <v>235</v>
      </c>
      <c r="S27" s="279">
        <v>265</v>
      </c>
      <c r="T27" s="279">
        <v>295</v>
      </c>
      <c r="U27" s="279">
        <v>323</v>
      </c>
      <c r="V27" s="279">
        <v>358</v>
      </c>
      <c r="W27" s="279">
        <v>393</v>
      </c>
      <c r="X27" s="279">
        <v>425</v>
      </c>
      <c r="Y27" s="279">
        <v>457</v>
      </c>
      <c r="Z27" s="279">
        <v>489</v>
      </c>
      <c r="AA27" s="279">
        <v>521</v>
      </c>
      <c r="AB27" s="279">
        <v>553</v>
      </c>
      <c r="AC27" s="279">
        <v>585</v>
      </c>
      <c r="AD27" s="279">
        <v>617</v>
      </c>
      <c r="AE27" s="279">
        <v>650</v>
      </c>
    </row>
    <row r="28" spans="1:31">
      <c r="A28" s="278">
        <v>25</v>
      </c>
      <c r="B28" s="279">
        <v>4</v>
      </c>
      <c r="C28" s="279">
        <v>8</v>
      </c>
      <c r="D28" s="279">
        <v>13</v>
      </c>
      <c r="E28" s="279">
        <v>16</v>
      </c>
      <c r="F28" s="279">
        <v>21</v>
      </c>
      <c r="G28" s="279">
        <v>25</v>
      </c>
      <c r="H28" s="279">
        <v>29</v>
      </c>
      <c r="I28" s="279">
        <v>33</v>
      </c>
      <c r="J28" s="279">
        <v>36</v>
      </c>
      <c r="K28" s="279">
        <v>38</v>
      </c>
      <c r="L28" s="279">
        <v>56</v>
      </c>
      <c r="M28" s="279">
        <v>73</v>
      </c>
      <c r="N28" s="279">
        <v>107</v>
      </c>
      <c r="O28" s="279">
        <v>141</v>
      </c>
      <c r="P28" s="279">
        <v>175</v>
      </c>
      <c r="Q28" s="279">
        <v>207</v>
      </c>
      <c r="R28" s="279">
        <v>239</v>
      </c>
      <c r="S28" s="279">
        <v>270</v>
      </c>
      <c r="T28" s="279">
        <v>300</v>
      </c>
      <c r="U28" s="279">
        <v>329</v>
      </c>
      <c r="V28" s="279">
        <v>364</v>
      </c>
      <c r="W28" s="279">
        <v>400</v>
      </c>
      <c r="X28" s="279">
        <v>432</v>
      </c>
      <c r="Y28" s="279">
        <v>465</v>
      </c>
      <c r="Z28" s="279">
        <v>497</v>
      </c>
      <c r="AA28" s="279">
        <v>530</v>
      </c>
      <c r="AB28" s="279">
        <v>562</v>
      </c>
      <c r="AC28" s="279">
        <v>595</v>
      </c>
      <c r="AD28" s="279">
        <v>628</v>
      </c>
      <c r="AE28" s="279">
        <v>661</v>
      </c>
    </row>
    <row r="29" spans="1:31">
      <c r="A29" s="278">
        <v>26</v>
      </c>
      <c r="B29" s="279">
        <v>5</v>
      </c>
      <c r="C29" s="279">
        <v>9</v>
      </c>
      <c r="D29" s="279">
        <v>13</v>
      </c>
      <c r="E29" s="279">
        <v>17</v>
      </c>
      <c r="F29" s="279">
        <v>21</v>
      </c>
      <c r="G29" s="279">
        <v>25</v>
      </c>
      <c r="H29" s="279">
        <v>30</v>
      </c>
      <c r="I29" s="279">
        <v>34</v>
      </c>
      <c r="J29" s="279">
        <v>37</v>
      </c>
      <c r="K29" s="279">
        <v>39</v>
      </c>
      <c r="L29" s="279">
        <v>58</v>
      </c>
      <c r="M29" s="279">
        <v>74</v>
      </c>
      <c r="N29" s="279">
        <v>109</v>
      </c>
      <c r="O29" s="279">
        <v>144</v>
      </c>
      <c r="P29" s="279">
        <v>178</v>
      </c>
      <c r="Q29" s="279">
        <v>211</v>
      </c>
      <c r="R29" s="279">
        <v>243</v>
      </c>
      <c r="S29" s="279">
        <v>275</v>
      </c>
      <c r="T29" s="279">
        <v>305</v>
      </c>
      <c r="U29" s="279">
        <v>335</v>
      </c>
      <c r="V29" s="279">
        <v>371</v>
      </c>
      <c r="W29" s="279">
        <v>407</v>
      </c>
      <c r="X29" s="279">
        <v>440</v>
      </c>
      <c r="Y29" s="279">
        <v>473</v>
      </c>
      <c r="Z29" s="279">
        <v>506</v>
      </c>
      <c r="AA29" s="279">
        <v>539</v>
      </c>
      <c r="AB29" s="279">
        <v>572</v>
      </c>
      <c r="AC29" s="279">
        <v>606</v>
      </c>
      <c r="AD29" s="279">
        <v>639</v>
      </c>
      <c r="AE29" s="279">
        <v>672</v>
      </c>
    </row>
    <row r="30" spans="1:31">
      <c r="A30" s="278">
        <v>27</v>
      </c>
      <c r="B30" s="279">
        <v>5</v>
      </c>
      <c r="C30" s="279">
        <v>9</v>
      </c>
      <c r="D30" s="279">
        <v>13</v>
      </c>
      <c r="E30" s="279">
        <v>17</v>
      </c>
      <c r="F30" s="279">
        <v>21</v>
      </c>
      <c r="G30" s="279">
        <v>25</v>
      </c>
      <c r="H30" s="279">
        <v>30</v>
      </c>
      <c r="I30" s="279">
        <v>34</v>
      </c>
      <c r="J30" s="279">
        <v>37</v>
      </c>
      <c r="K30" s="279">
        <v>40</v>
      </c>
      <c r="L30" s="279">
        <v>59</v>
      </c>
      <c r="M30" s="279">
        <v>75</v>
      </c>
      <c r="N30" s="279">
        <v>111</v>
      </c>
      <c r="O30" s="279">
        <v>147</v>
      </c>
      <c r="P30" s="279">
        <v>181</v>
      </c>
      <c r="Q30" s="279">
        <v>214</v>
      </c>
      <c r="R30" s="279">
        <v>247</v>
      </c>
      <c r="S30" s="279">
        <v>279</v>
      </c>
      <c r="T30" s="279">
        <v>310</v>
      </c>
      <c r="U30" s="279">
        <v>340</v>
      </c>
      <c r="V30" s="279">
        <v>377</v>
      </c>
      <c r="W30" s="279">
        <v>413</v>
      </c>
      <c r="X30" s="279">
        <v>447</v>
      </c>
      <c r="Y30" s="279">
        <v>480</v>
      </c>
      <c r="Z30" s="279">
        <v>514</v>
      </c>
      <c r="AA30" s="279">
        <v>548</v>
      </c>
      <c r="AB30" s="279">
        <v>582</v>
      </c>
      <c r="AC30" s="279">
        <v>616</v>
      </c>
      <c r="AD30" s="279">
        <v>649</v>
      </c>
      <c r="AE30" s="279">
        <v>683</v>
      </c>
    </row>
    <row r="31" spans="1:31">
      <c r="A31" s="278">
        <v>28</v>
      </c>
      <c r="B31" s="279">
        <v>5</v>
      </c>
      <c r="C31" s="279">
        <v>9</v>
      </c>
      <c r="D31" s="279">
        <v>13</v>
      </c>
      <c r="E31" s="279">
        <v>17</v>
      </c>
      <c r="F31" s="279">
        <v>22</v>
      </c>
      <c r="G31" s="279">
        <v>26</v>
      </c>
      <c r="H31" s="279">
        <v>31</v>
      </c>
      <c r="I31" s="279">
        <v>35</v>
      </c>
      <c r="J31" s="279">
        <v>38</v>
      </c>
      <c r="K31" s="279">
        <v>41</v>
      </c>
      <c r="L31" s="279">
        <v>60</v>
      </c>
      <c r="M31" s="279">
        <v>77</v>
      </c>
      <c r="N31" s="279">
        <v>113</v>
      </c>
      <c r="O31" s="279">
        <v>149</v>
      </c>
      <c r="P31" s="279">
        <v>184</v>
      </c>
      <c r="Q31" s="279">
        <v>218</v>
      </c>
      <c r="R31" s="279">
        <v>251</v>
      </c>
      <c r="S31" s="279">
        <v>284</v>
      </c>
      <c r="T31" s="279">
        <v>315</v>
      </c>
      <c r="U31" s="279">
        <v>346</v>
      </c>
      <c r="V31" s="279">
        <v>383</v>
      </c>
      <c r="W31" s="279">
        <v>420</v>
      </c>
      <c r="X31" s="279">
        <v>455</v>
      </c>
      <c r="Y31" s="279">
        <v>488</v>
      </c>
      <c r="Z31" s="279">
        <v>523</v>
      </c>
      <c r="AA31" s="279">
        <v>557</v>
      </c>
      <c r="AB31" s="279">
        <v>591</v>
      </c>
      <c r="AC31" s="279">
        <v>626</v>
      </c>
      <c r="AD31" s="279">
        <v>660</v>
      </c>
      <c r="AE31" s="279">
        <v>694</v>
      </c>
    </row>
    <row r="32" spans="1:31">
      <c r="A32" s="278">
        <v>29</v>
      </c>
      <c r="B32" s="279">
        <v>5</v>
      </c>
      <c r="C32" s="279">
        <v>9</v>
      </c>
      <c r="D32" s="279">
        <v>14</v>
      </c>
      <c r="E32" s="279">
        <v>17</v>
      </c>
      <c r="F32" s="279">
        <v>22</v>
      </c>
      <c r="G32" s="279">
        <v>26</v>
      </c>
      <c r="H32" s="279">
        <v>31</v>
      </c>
      <c r="I32" s="279">
        <v>36</v>
      </c>
      <c r="J32" s="279">
        <v>39</v>
      </c>
      <c r="K32" s="279">
        <v>41</v>
      </c>
      <c r="L32" s="279">
        <v>61</v>
      </c>
      <c r="M32" s="279">
        <v>78</v>
      </c>
      <c r="N32" s="279">
        <v>115</v>
      </c>
      <c r="O32" s="279">
        <v>152</v>
      </c>
      <c r="P32" s="279">
        <v>187</v>
      </c>
      <c r="Q32" s="279">
        <v>222</v>
      </c>
      <c r="R32" s="279">
        <v>256</v>
      </c>
      <c r="S32" s="279">
        <v>289</v>
      </c>
      <c r="T32" s="279">
        <v>321</v>
      </c>
      <c r="U32" s="279">
        <v>352</v>
      </c>
      <c r="V32" s="279">
        <v>389</v>
      </c>
      <c r="W32" s="279">
        <v>427</v>
      </c>
      <c r="X32" s="279">
        <v>462</v>
      </c>
      <c r="Y32" s="279">
        <v>496</v>
      </c>
      <c r="Z32" s="279">
        <v>531</v>
      </c>
      <c r="AA32" s="279">
        <v>566</v>
      </c>
      <c r="AB32" s="279">
        <v>601</v>
      </c>
      <c r="AC32" s="279">
        <v>636</v>
      </c>
      <c r="AD32" s="279">
        <v>671</v>
      </c>
      <c r="AE32" s="279">
        <v>706</v>
      </c>
    </row>
    <row r="33" spans="1:31">
      <c r="A33" s="278">
        <v>30</v>
      </c>
      <c r="B33" s="279">
        <v>5</v>
      </c>
      <c r="C33" s="279">
        <v>9</v>
      </c>
      <c r="D33" s="279">
        <v>14</v>
      </c>
      <c r="E33" s="279">
        <v>18</v>
      </c>
      <c r="F33" s="279">
        <v>23</v>
      </c>
      <c r="G33" s="279">
        <v>27</v>
      </c>
      <c r="H33" s="279">
        <v>32</v>
      </c>
      <c r="I33" s="279">
        <v>36</v>
      </c>
      <c r="J33" s="279">
        <v>39</v>
      </c>
      <c r="K33" s="279">
        <v>42</v>
      </c>
      <c r="L33" s="279">
        <v>62</v>
      </c>
      <c r="M33" s="279">
        <v>80</v>
      </c>
      <c r="N33" s="279">
        <v>117</v>
      </c>
      <c r="O33" s="279">
        <v>154</v>
      </c>
      <c r="P33" s="279">
        <v>190</v>
      </c>
      <c r="Q33" s="279">
        <v>225</v>
      </c>
      <c r="R33" s="279">
        <v>260</v>
      </c>
      <c r="S33" s="279">
        <v>293</v>
      </c>
      <c r="T33" s="279">
        <v>326</v>
      </c>
      <c r="U33" s="279">
        <v>357</v>
      </c>
      <c r="V33" s="279">
        <v>396</v>
      </c>
      <c r="W33" s="279">
        <v>434</v>
      </c>
      <c r="X33" s="279">
        <v>470</v>
      </c>
      <c r="Y33" s="279">
        <v>504</v>
      </c>
      <c r="Z33" s="279">
        <v>540</v>
      </c>
      <c r="AA33" s="279">
        <v>575</v>
      </c>
      <c r="AB33" s="279">
        <v>610</v>
      </c>
      <c r="AC33" s="279">
        <v>646</v>
      </c>
      <c r="AD33" s="279">
        <v>681</v>
      </c>
      <c r="AE33" s="279">
        <v>717</v>
      </c>
    </row>
    <row r="34" spans="1:31">
      <c r="A34" s="278">
        <v>31</v>
      </c>
      <c r="B34" s="279">
        <v>5</v>
      </c>
      <c r="C34" s="279">
        <v>9</v>
      </c>
      <c r="D34" s="279">
        <v>14</v>
      </c>
      <c r="E34" s="279">
        <v>18</v>
      </c>
      <c r="F34" s="279">
        <v>23</v>
      </c>
      <c r="G34" s="279">
        <v>27</v>
      </c>
      <c r="H34" s="279">
        <v>32</v>
      </c>
      <c r="I34" s="279">
        <v>37</v>
      </c>
      <c r="J34" s="279">
        <v>40</v>
      </c>
      <c r="K34" s="279">
        <v>43</v>
      </c>
      <c r="L34" s="279">
        <v>63</v>
      </c>
      <c r="M34" s="279">
        <v>81</v>
      </c>
      <c r="N34" s="279">
        <v>119</v>
      </c>
      <c r="O34" s="279">
        <v>157</v>
      </c>
      <c r="P34" s="279">
        <v>193</v>
      </c>
      <c r="Q34" s="279">
        <v>229</v>
      </c>
      <c r="R34" s="279">
        <v>264</v>
      </c>
      <c r="S34" s="279">
        <v>298</v>
      </c>
      <c r="T34" s="279">
        <v>331</v>
      </c>
      <c r="U34" s="279">
        <v>363</v>
      </c>
      <c r="V34" s="279">
        <v>402</v>
      </c>
      <c r="W34" s="279">
        <v>441</v>
      </c>
      <c r="X34" s="279">
        <v>477</v>
      </c>
      <c r="Y34" s="279">
        <v>512</v>
      </c>
      <c r="Z34" s="279">
        <v>548</v>
      </c>
      <c r="AA34" s="279">
        <v>584</v>
      </c>
      <c r="AB34" s="279">
        <v>620</v>
      </c>
      <c r="AC34" s="279">
        <v>656</v>
      </c>
      <c r="AD34" s="279">
        <v>692</v>
      </c>
      <c r="AE34" s="279">
        <v>728</v>
      </c>
    </row>
    <row r="35" spans="1:31">
      <c r="A35" s="278">
        <v>32</v>
      </c>
      <c r="B35" s="279">
        <v>5</v>
      </c>
      <c r="C35" s="279">
        <v>9</v>
      </c>
      <c r="D35" s="279">
        <v>14</v>
      </c>
      <c r="E35" s="279">
        <v>18</v>
      </c>
      <c r="F35" s="279">
        <v>23</v>
      </c>
      <c r="G35" s="279">
        <v>28</v>
      </c>
      <c r="H35" s="279">
        <v>33</v>
      </c>
      <c r="I35" s="279">
        <v>38</v>
      </c>
      <c r="J35" s="279">
        <v>41</v>
      </c>
      <c r="K35" s="279">
        <v>44</v>
      </c>
      <c r="L35" s="279">
        <v>64</v>
      </c>
      <c r="M35" s="279">
        <v>83</v>
      </c>
      <c r="N35" s="279">
        <v>121</v>
      </c>
      <c r="O35" s="279">
        <v>160</v>
      </c>
      <c r="P35" s="279">
        <v>197</v>
      </c>
      <c r="Q35" s="279">
        <v>233</v>
      </c>
      <c r="R35" s="279">
        <v>269</v>
      </c>
      <c r="S35" s="279">
        <v>303</v>
      </c>
      <c r="T35" s="279">
        <v>337</v>
      </c>
      <c r="U35" s="279">
        <v>370</v>
      </c>
      <c r="V35" s="279">
        <v>409</v>
      </c>
      <c r="W35" s="279">
        <v>449</v>
      </c>
      <c r="X35" s="279">
        <v>486</v>
      </c>
      <c r="Y35" s="279">
        <v>521</v>
      </c>
      <c r="Z35" s="279">
        <v>558</v>
      </c>
      <c r="AA35" s="279">
        <v>595</v>
      </c>
      <c r="AB35" s="279">
        <v>631</v>
      </c>
      <c r="AC35" s="279">
        <v>668</v>
      </c>
      <c r="AD35" s="279">
        <v>705</v>
      </c>
      <c r="AE35" s="279">
        <v>741</v>
      </c>
    </row>
    <row r="36" spans="1:31">
      <c r="A36" s="278">
        <v>33</v>
      </c>
      <c r="B36" s="279">
        <v>5</v>
      </c>
      <c r="C36" s="279">
        <v>9</v>
      </c>
      <c r="D36" s="279">
        <v>15</v>
      </c>
      <c r="E36" s="279">
        <v>19</v>
      </c>
      <c r="F36" s="279">
        <v>24</v>
      </c>
      <c r="G36" s="279">
        <v>28</v>
      </c>
      <c r="H36" s="279">
        <v>33</v>
      </c>
      <c r="I36" s="279">
        <v>38</v>
      </c>
      <c r="J36" s="279">
        <v>41</v>
      </c>
      <c r="K36" s="279">
        <v>45</v>
      </c>
      <c r="L36" s="279">
        <v>65</v>
      </c>
      <c r="M36" s="279">
        <v>84</v>
      </c>
      <c r="N36" s="279">
        <v>123</v>
      </c>
      <c r="O36" s="279">
        <v>163</v>
      </c>
      <c r="P36" s="279">
        <v>200</v>
      </c>
      <c r="Q36" s="279">
        <v>237</v>
      </c>
      <c r="R36" s="279">
        <v>273</v>
      </c>
      <c r="S36" s="279">
        <v>309</v>
      </c>
      <c r="T36" s="279">
        <v>343</v>
      </c>
      <c r="U36" s="279">
        <v>376</v>
      </c>
      <c r="V36" s="279">
        <v>417</v>
      </c>
      <c r="W36" s="279">
        <v>457</v>
      </c>
      <c r="X36" s="279">
        <v>494</v>
      </c>
      <c r="Y36" s="279">
        <v>531</v>
      </c>
      <c r="Z36" s="279">
        <v>568</v>
      </c>
      <c r="AA36" s="279">
        <v>605</v>
      </c>
      <c r="AB36" s="279">
        <v>642</v>
      </c>
      <c r="AC36" s="279">
        <v>680</v>
      </c>
      <c r="AD36" s="279">
        <v>717</v>
      </c>
      <c r="AE36" s="279">
        <v>754</v>
      </c>
    </row>
    <row r="37" spans="1:31">
      <c r="A37" s="278">
        <v>34</v>
      </c>
      <c r="B37" s="279">
        <v>5</v>
      </c>
      <c r="C37" s="279">
        <v>10</v>
      </c>
      <c r="D37" s="279">
        <v>15</v>
      </c>
      <c r="E37" s="279">
        <v>19</v>
      </c>
      <c r="F37" s="279">
        <v>24</v>
      </c>
      <c r="G37" s="279">
        <v>29</v>
      </c>
      <c r="H37" s="279">
        <v>34</v>
      </c>
      <c r="I37" s="279">
        <v>39</v>
      </c>
      <c r="J37" s="279">
        <v>42</v>
      </c>
      <c r="K37" s="279">
        <v>45</v>
      </c>
      <c r="L37" s="279">
        <v>67</v>
      </c>
      <c r="M37" s="279">
        <v>86</v>
      </c>
      <c r="N37" s="279">
        <v>126</v>
      </c>
      <c r="O37" s="279">
        <v>166</v>
      </c>
      <c r="P37" s="279">
        <v>204</v>
      </c>
      <c r="Q37" s="279">
        <v>241</v>
      </c>
      <c r="R37" s="279">
        <v>278</v>
      </c>
      <c r="S37" s="279">
        <v>314</v>
      </c>
      <c r="T37" s="279">
        <v>349</v>
      </c>
      <c r="U37" s="279">
        <v>383</v>
      </c>
      <c r="V37" s="279">
        <v>424</v>
      </c>
      <c r="W37" s="279">
        <v>465</v>
      </c>
      <c r="X37" s="279">
        <v>503</v>
      </c>
      <c r="Y37" s="279">
        <v>540</v>
      </c>
      <c r="Z37" s="279">
        <v>578</v>
      </c>
      <c r="AA37" s="279">
        <v>616</v>
      </c>
      <c r="AB37" s="279">
        <v>654</v>
      </c>
      <c r="AC37" s="279">
        <v>692</v>
      </c>
      <c r="AD37" s="279">
        <v>730</v>
      </c>
      <c r="AE37" s="279">
        <v>767</v>
      </c>
    </row>
    <row r="38" spans="1:31">
      <c r="A38" s="278">
        <v>35</v>
      </c>
      <c r="B38" s="279">
        <v>5</v>
      </c>
      <c r="C38" s="279">
        <v>10</v>
      </c>
      <c r="D38" s="279">
        <v>15</v>
      </c>
      <c r="E38" s="279">
        <v>19</v>
      </c>
      <c r="F38" s="279">
        <v>25</v>
      </c>
      <c r="G38" s="279">
        <v>29</v>
      </c>
      <c r="H38" s="279">
        <v>35</v>
      </c>
      <c r="I38" s="279">
        <v>40</v>
      </c>
      <c r="J38" s="279">
        <v>43</v>
      </c>
      <c r="K38" s="279">
        <v>46</v>
      </c>
      <c r="L38" s="279">
        <v>68</v>
      </c>
      <c r="M38" s="279">
        <v>87</v>
      </c>
      <c r="N38" s="279">
        <v>128</v>
      </c>
      <c r="O38" s="279">
        <v>168</v>
      </c>
      <c r="P38" s="279">
        <v>207</v>
      </c>
      <c r="Q38" s="279">
        <v>245</v>
      </c>
      <c r="R38" s="279">
        <v>283</v>
      </c>
      <c r="S38" s="279">
        <v>319</v>
      </c>
      <c r="T38" s="279">
        <v>355</v>
      </c>
      <c r="U38" s="279">
        <v>389</v>
      </c>
      <c r="V38" s="279">
        <v>431</v>
      </c>
      <c r="W38" s="279">
        <v>473</v>
      </c>
      <c r="X38" s="279">
        <v>511</v>
      </c>
      <c r="Y38" s="279">
        <v>549</v>
      </c>
      <c r="Z38" s="279">
        <v>588</v>
      </c>
      <c r="AA38" s="279">
        <v>626</v>
      </c>
      <c r="AB38" s="279">
        <v>665</v>
      </c>
      <c r="AC38" s="279">
        <v>703</v>
      </c>
      <c r="AD38" s="279">
        <v>742</v>
      </c>
      <c r="AE38" s="279">
        <v>781</v>
      </c>
    </row>
    <row r="39" spans="1:31">
      <c r="A39" s="278">
        <v>36</v>
      </c>
      <c r="B39" s="279">
        <v>5</v>
      </c>
      <c r="C39" s="279">
        <v>10</v>
      </c>
      <c r="D39" s="279">
        <v>15</v>
      </c>
      <c r="E39" s="279">
        <v>20</v>
      </c>
      <c r="F39" s="279">
        <v>25</v>
      </c>
      <c r="G39" s="279">
        <v>30</v>
      </c>
      <c r="H39" s="279">
        <v>35</v>
      </c>
      <c r="I39" s="279">
        <v>40</v>
      </c>
      <c r="J39" s="279">
        <v>44</v>
      </c>
      <c r="K39" s="279">
        <v>47</v>
      </c>
      <c r="L39" s="279">
        <v>69</v>
      </c>
      <c r="M39" s="279">
        <v>89</v>
      </c>
      <c r="N39" s="279">
        <v>130</v>
      </c>
      <c r="O39" s="279">
        <v>171</v>
      </c>
      <c r="P39" s="279">
        <v>211</v>
      </c>
      <c r="Q39" s="279">
        <v>249</v>
      </c>
      <c r="R39" s="279">
        <v>288</v>
      </c>
      <c r="S39" s="279">
        <v>325</v>
      </c>
      <c r="T39" s="279">
        <v>361</v>
      </c>
      <c r="U39" s="279">
        <v>396</v>
      </c>
      <c r="V39" s="279">
        <v>438</v>
      </c>
      <c r="W39" s="279">
        <v>481</v>
      </c>
      <c r="X39" s="279">
        <v>520</v>
      </c>
      <c r="Y39" s="279">
        <v>558</v>
      </c>
      <c r="Z39" s="279">
        <v>598</v>
      </c>
      <c r="AA39" s="279">
        <v>637</v>
      </c>
      <c r="AB39" s="279">
        <v>676</v>
      </c>
      <c r="AC39" s="279">
        <v>715</v>
      </c>
      <c r="AD39" s="279">
        <v>755</v>
      </c>
      <c r="AE39" s="279">
        <v>794</v>
      </c>
    </row>
    <row r="40" spans="1:31">
      <c r="A40" s="278">
        <v>37</v>
      </c>
      <c r="B40" s="279">
        <v>5</v>
      </c>
      <c r="C40" s="279">
        <v>10</v>
      </c>
      <c r="D40" s="279">
        <v>16</v>
      </c>
      <c r="E40" s="279">
        <v>20</v>
      </c>
      <c r="F40" s="279">
        <v>26</v>
      </c>
      <c r="G40" s="279">
        <v>30</v>
      </c>
      <c r="H40" s="279">
        <v>36</v>
      </c>
      <c r="I40" s="279">
        <v>41</v>
      </c>
      <c r="J40" s="279">
        <v>44</v>
      </c>
      <c r="K40" s="279">
        <v>48</v>
      </c>
      <c r="L40" s="279">
        <v>70</v>
      </c>
      <c r="M40" s="279">
        <v>90</v>
      </c>
      <c r="N40" s="279">
        <v>132</v>
      </c>
      <c r="O40" s="279">
        <v>174</v>
      </c>
      <c r="P40" s="279">
        <v>214</v>
      </c>
      <c r="Q40" s="279">
        <v>253</v>
      </c>
      <c r="R40" s="279">
        <v>292</v>
      </c>
      <c r="S40" s="279">
        <v>330</v>
      </c>
      <c r="T40" s="279">
        <v>367</v>
      </c>
      <c r="U40" s="279">
        <v>402</v>
      </c>
      <c r="V40" s="279">
        <v>446</v>
      </c>
      <c r="W40" s="279">
        <v>489</v>
      </c>
      <c r="X40" s="279">
        <v>528</v>
      </c>
      <c r="Y40" s="279">
        <v>568</v>
      </c>
      <c r="Z40" s="279">
        <v>608</v>
      </c>
      <c r="AA40" s="279">
        <v>647</v>
      </c>
      <c r="AB40" s="279">
        <v>687</v>
      </c>
      <c r="AC40" s="279">
        <v>727</v>
      </c>
      <c r="AD40" s="279">
        <v>767</v>
      </c>
      <c r="AE40" s="279">
        <v>807</v>
      </c>
    </row>
    <row r="41" spans="1:31">
      <c r="A41" s="278">
        <v>38</v>
      </c>
      <c r="B41" s="279">
        <v>6</v>
      </c>
      <c r="C41" s="279">
        <v>11</v>
      </c>
      <c r="D41" s="279">
        <v>16</v>
      </c>
      <c r="E41" s="279">
        <v>21</v>
      </c>
      <c r="F41" s="279">
        <v>26</v>
      </c>
      <c r="G41" s="279">
        <v>31</v>
      </c>
      <c r="H41" s="279">
        <v>37</v>
      </c>
      <c r="I41" s="279">
        <v>42</v>
      </c>
      <c r="J41" s="279">
        <v>45</v>
      </c>
      <c r="K41" s="279">
        <v>49</v>
      </c>
      <c r="L41" s="279">
        <v>72</v>
      </c>
      <c r="M41" s="279">
        <v>92</v>
      </c>
      <c r="N41" s="279">
        <v>135</v>
      </c>
      <c r="O41" s="279">
        <v>177</v>
      </c>
      <c r="P41" s="279">
        <v>218</v>
      </c>
      <c r="Q41" s="279">
        <v>258</v>
      </c>
      <c r="R41" s="279">
        <v>297</v>
      </c>
      <c r="S41" s="279">
        <v>336</v>
      </c>
      <c r="T41" s="279">
        <v>373</v>
      </c>
      <c r="U41" s="279">
        <v>409</v>
      </c>
      <c r="V41" s="279">
        <v>453</v>
      </c>
      <c r="W41" s="279">
        <v>497</v>
      </c>
      <c r="X41" s="279">
        <v>537</v>
      </c>
      <c r="Y41" s="279">
        <v>577</v>
      </c>
      <c r="Z41" s="279">
        <v>618</v>
      </c>
      <c r="AA41" s="279">
        <v>658</v>
      </c>
      <c r="AB41" s="279">
        <v>699</v>
      </c>
      <c r="AC41" s="279">
        <v>739</v>
      </c>
      <c r="AD41" s="279">
        <v>780</v>
      </c>
      <c r="AE41" s="279">
        <v>820</v>
      </c>
    </row>
    <row r="42" spans="1:31">
      <c r="A42" s="278">
        <v>39</v>
      </c>
      <c r="B42" s="279">
        <v>6</v>
      </c>
      <c r="C42" s="279">
        <v>11</v>
      </c>
      <c r="D42" s="279">
        <v>16</v>
      </c>
      <c r="E42" s="279">
        <v>21</v>
      </c>
      <c r="F42" s="279">
        <v>26</v>
      </c>
      <c r="G42" s="279">
        <v>32</v>
      </c>
      <c r="H42" s="279">
        <v>37</v>
      </c>
      <c r="I42" s="279">
        <v>42</v>
      </c>
      <c r="J42" s="279">
        <v>46</v>
      </c>
      <c r="K42" s="279">
        <v>49</v>
      </c>
      <c r="L42" s="279">
        <v>73</v>
      </c>
      <c r="M42" s="279">
        <v>93</v>
      </c>
      <c r="N42" s="279">
        <v>137</v>
      </c>
      <c r="O42" s="279">
        <v>180</v>
      </c>
      <c r="P42" s="279">
        <v>221</v>
      </c>
      <c r="Q42" s="279">
        <v>262</v>
      </c>
      <c r="R42" s="279">
        <v>302</v>
      </c>
      <c r="S42" s="279">
        <v>341</v>
      </c>
      <c r="T42" s="279">
        <v>378</v>
      </c>
      <c r="U42" s="279">
        <v>416</v>
      </c>
      <c r="V42" s="279">
        <v>460</v>
      </c>
      <c r="W42" s="279">
        <v>504</v>
      </c>
      <c r="X42" s="279">
        <v>546</v>
      </c>
      <c r="Y42" s="279">
        <v>586</v>
      </c>
      <c r="Z42" s="279">
        <v>627</v>
      </c>
      <c r="AA42" s="279">
        <v>669</v>
      </c>
      <c r="AB42" s="279">
        <v>710</v>
      </c>
      <c r="AC42" s="279">
        <v>751</v>
      </c>
      <c r="AD42" s="279">
        <v>792</v>
      </c>
      <c r="AE42" s="279">
        <v>833</v>
      </c>
    </row>
    <row r="43" spans="1:31">
      <c r="A43" s="278">
        <v>40</v>
      </c>
      <c r="B43" s="279">
        <v>6</v>
      </c>
      <c r="C43" s="279">
        <v>11</v>
      </c>
      <c r="D43" s="279">
        <v>17</v>
      </c>
      <c r="E43" s="279">
        <v>21</v>
      </c>
      <c r="F43" s="279">
        <v>27</v>
      </c>
      <c r="G43" s="279">
        <v>32</v>
      </c>
      <c r="H43" s="279">
        <v>38</v>
      </c>
      <c r="I43" s="279">
        <v>43</v>
      </c>
      <c r="J43" s="279">
        <v>46</v>
      </c>
      <c r="K43" s="279">
        <v>50</v>
      </c>
      <c r="L43" s="279">
        <v>74</v>
      </c>
      <c r="M43" s="279">
        <v>95</v>
      </c>
      <c r="N43" s="279">
        <v>139</v>
      </c>
      <c r="O43" s="279">
        <v>183</v>
      </c>
      <c r="P43" s="279">
        <v>225</v>
      </c>
      <c r="Q43" s="279">
        <v>266</v>
      </c>
      <c r="R43" s="279">
        <v>306</v>
      </c>
      <c r="S43" s="279">
        <v>346</v>
      </c>
      <c r="T43" s="279">
        <v>384</v>
      </c>
      <c r="U43" s="279">
        <v>422</v>
      </c>
      <c r="V43" s="279">
        <v>468</v>
      </c>
      <c r="W43" s="279">
        <v>512</v>
      </c>
      <c r="X43" s="279">
        <v>554</v>
      </c>
      <c r="Y43" s="279">
        <v>596</v>
      </c>
      <c r="Z43" s="279">
        <v>637</v>
      </c>
      <c r="AA43" s="279">
        <v>679</v>
      </c>
      <c r="AB43" s="279">
        <v>721</v>
      </c>
      <c r="AC43" s="279">
        <v>763</v>
      </c>
      <c r="AD43" s="279">
        <v>805</v>
      </c>
      <c r="AE43" s="279">
        <v>846</v>
      </c>
    </row>
    <row r="44" spans="1:31">
      <c r="A44" s="278">
        <v>41</v>
      </c>
      <c r="B44" s="279">
        <v>6</v>
      </c>
      <c r="C44" s="279">
        <v>11</v>
      </c>
      <c r="D44" s="279">
        <v>17</v>
      </c>
      <c r="E44" s="279">
        <v>22</v>
      </c>
      <c r="F44" s="279">
        <v>27</v>
      </c>
      <c r="G44" s="279">
        <v>33</v>
      </c>
      <c r="H44" s="279">
        <v>38</v>
      </c>
      <c r="I44" s="279">
        <v>43</v>
      </c>
      <c r="J44" s="279">
        <v>47</v>
      </c>
      <c r="K44" s="279">
        <v>51</v>
      </c>
      <c r="L44" s="279">
        <v>75</v>
      </c>
      <c r="M44" s="279">
        <v>96</v>
      </c>
      <c r="N44" s="279">
        <v>141</v>
      </c>
      <c r="O44" s="279">
        <v>186</v>
      </c>
      <c r="P44" s="279">
        <v>228</v>
      </c>
      <c r="Q44" s="279">
        <v>270</v>
      </c>
      <c r="R44" s="279">
        <v>311</v>
      </c>
      <c r="S44" s="279">
        <v>352</v>
      </c>
      <c r="T44" s="279">
        <v>390</v>
      </c>
      <c r="U44" s="279">
        <v>429</v>
      </c>
      <c r="V44" s="279">
        <v>475</v>
      </c>
      <c r="W44" s="279">
        <v>520</v>
      </c>
      <c r="X44" s="279">
        <v>563</v>
      </c>
      <c r="Y44" s="279">
        <v>605</v>
      </c>
      <c r="Z44" s="279">
        <v>647</v>
      </c>
      <c r="AA44" s="279">
        <v>690</v>
      </c>
      <c r="AB44" s="279">
        <v>732</v>
      </c>
      <c r="AC44" s="279">
        <v>775</v>
      </c>
      <c r="AD44" s="279">
        <v>817</v>
      </c>
      <c r="AE44" s="279">
        <v>859</v>
      </c>
    </row>
    <row r="45" spans="1:31">
      <c r="A45" s="278">
        <v>42</v>
      </c>
      <c r="B45" s="279">
        <v>6</v>
      </c>
      <c r="C45" s="279">
        <v>11</v>
      </c>
      <c r="D45" s="279">
        <v>17</v>
      </c>
      <c r="E45" s="279">
        <v>22</v>
      </c>
      <c r="F45" s="279">
        <v>28</v>
      </c>
      <c r="G45" s="279">
        <v>33</v>
      </c>
      <c r="H45" s="279">
        <v>39</v>
      </c>
      <c r="I45" s="279">
        <v>44</v>
      </c>
      <c r="J45" s="279">
        <v>48</v>
      </c>
      <c r="K45" s="279">
        <v>52</v>
      </c>
      <c r="L45" s="279">
        <v>76</v>
      </c>
      <c r="M45" s="279">
        <v>98</v>
      </c>
      <c r="N45" s="279">
        <v>143</v>
      </c>
      <c r="O45" s="279">
        <v>188</v>
      </c>
      <c r="P45" s="279">
        <v>232</v>
      </c>
      <c r="Q45" s="279">
        <v>274</v>
      </c>
      <c r="R45" s="279">
        <v>316</v>
      </c>
      <c r="S45" s="279">
        <v>357</v>
      </c>
      <c r="T45" s="279">
        <v>396</v>
      </c>
      <c r="U45" s="279">
        <v>435</v>
      </c>
      <c r="V45" s="279">
        <v>482</v>
      </c>
      <c r="W45" s="279">
        <v>528</v>
      </c>
      <c r="X45" s="279">
        <v>571</v>
      </c>
      <c r="Y45" s="279">
        <v>614</v>
      </c>
      <c r="Z45" s="279">
        <v>657</v>
      </c>
      <c r="AA45" s="279">
        <v>700</v>
      </c>
      <c r="AB45" s="279">
        <v>743</v>
      </c>
      <c r="AC45" s="279">
        <v>786</v>
      </c>
      <c r="AD45" s="279">
        <v>830</v>
      </c>
      <c r="AE45" s="279">
        <v>873</v>
      </c>
    </row>
    <row r="46" spans="1:31">
      <c r="A46" s="278">
        <v>43</v>
      </c>
      <c r="B46" s="279">
        <v>6</v>
      </c>
      <c r="C46" s="279">
        <v>12</v>
      </c>
      <c r="D46" s="279">
        <v>17</v>
      </c>
      <c r="E46" s="279">
        <v>22</v>
      </c>
      <c r="F46" s="279">
        <v>28</v>
      </c>
      <c r="G46" s="279">
        <v>34</v>
      </c>
      <c r="H46" s="279">
        <v>40</v>
      </c>
      <c r="I46" s="279">
        <v>45</v>
      </c>
      <c r="J46" s="279">
        <v>49</v>
      </c>
      <c r="K46" s="279">
        <v>52</v>
      </c>
      <c r="L46" s="279">
        <v>78</v>
      </c>
      <c r="M46" s="279">
        <v>99</v>
      </c>
      <c r="N46" s="279">
        <v>146</v>
      </c>
      <c r="O46" s="279">
        <v>191</v>
      </c>
      <c r="P46" s="279">
        <v>235</v>
      </c>
      <c r="Q46" s="279">
        <v>278</v>
      </c>
      <c r="R46" s="279">
        <v>321</v>
      </c>
      <c r="S46" s="279">
        <v>362</v>
      </c>
      <c r="T46" s="279">
        <v>402</v>
      </c>
      <c r="U46" s="279">
        <v>442</v>
      </c>
      <c r="V46" s="279">
        <v>489</v>
      </c>
      <c r="W46" s="279">
        <v>536</v>
      </c>
      <c r="X46" s="279">
        <v>580</v>
      </c>
      <c r="Y46" s="279">
        <v>623</v>
      </c>
      <c r="Z46" s="279">
        <v>667</v>
      </c>
      <c r="AA46" s="279">
        <v>711</v>
      </c>
      <c r="AB46" s="279">
        <v>755</v>
      </c>
      <c r="AC46" s="279">
        <v>798</v>
      </c>
      <c r="AD46" s="279">
        <v>842</v>
      </c>
      <c r="AE46" s="279">
        <v>886</v>
      </c>
    </row>
    <row r="47" spans="1:31">
      <c r="A47" s="278">
        <v>44</v>
      </c>
      <c r="B47" s="279">
        <v>6</v>
      </c>
      <c r="C47" s="279">
        <v>12</v>
      </c>
      <c r="D47" s="279">
        <v>18</v>
      </c>
      <c r="E47" s="279">
        <v>23</v>
      </c>
      <c r="F47" s="279">
        <v>29</v>
      </c>
      <c r="G47" s="279">
        <v>34</v>
      </c>
      <c r="H47" s="279">
        <v>40</v>
      </c>
      <c r="I47" s="279">
        <v>45</v>
      </c>
      <c r="J47" s="279">
        <v>49</v>
      </c>
      <c r="K47" s="279">
        <v>53</v>
      </c>
      <c r="L47" s="279">
        <v>79</v>
      </c>
      <c r="M47" s="279">
        <v>101</v>
      </c>
      <c r="N47" s="279">
        <v>148</v>
      </c>
      <c r="O47" s="279">
        <v>194</v>
      </c>
      <c r="P47" s="279">
        <v>239</v>
      </c>
      <c r="Q47" s="279">
        <v>282</v>
      </c>
      <c r="R47" s="279">
        <v>325</v>
      </c>
      <c r="S47" s="279">
        <v>368</v>
      </c>
      <c r="T47" s="279">
        <v>408</v>
      </c>
      <c r="U47" s="279">
        <v>448</v>
      </c>
      <c r="V47" s="279">
        <v>497</v>
      </c>
      <c r="W47" s="279">
        <v>544</v>
      </c>
      <c r="X47" s="279">
        <v>588</v>
      </c>
      <c r="Y47" s="279">
        <v>633</v>
      </c>
      <c r="Z47" s="279">
        <v>677</v>
      </c>
      <c r="AA47" s="279">
        <v>721</v>
      </c>
      <c r="AB47" s="279">
        <v>766</v>
      </c>
      <c r="AC47" s="279">
        <v>810</v>
      </c>
      <c r="AD47" s="279">
        <v>855</v>
      </c>
      <c r="AE47" s="279">
        <v>899</v>
      </c>
    </row>
    <row r="48" spans="1:31">
      <c r="A48" s="278">
        <v>45</v>
      </c>
      <c r="B48" s="279">
        <v>6</v>
      </c>
      <c r="C48" s="279">
        <v>12</v>
      </c>
      <c r="D48" s="279">
        <v>18</v>
      </c>
      <c r="E48" s="279">
        <v>23</v>
      </c>
      <c r="F48" s="279">
        <v>29</v>
      </c>
      <c r="G48" s="279">
        <v>35</v>
      </c>
      <c r="H48" s="279">
        <v>41</v>
      </c>
      <c r="I48" s="279">
        <v>46</v>
      </c>
      <c r="J48" s="279">
        <v>50</v>
      </c>
      <c r="K48" s="279">
        <v>54</v>
      </c>
      <c r="L48" s="279">
        <v>80</v>
      </c>
      <c r="M48" s="279">
        <v>102</v>
      </c>
      <c r="N48" s="279">
        <v>150</v>
      </c>
      <c r="O48" s="279">
        <v>197</v>
      </c>
      <c r="P48" s="279">
        <v>242</v>
      </c>
      <c r="Q48" s="279">
        <v>286</v>
      </c>
      <c r="R48" s="279">
        <v>330</v>
      </c>
      <c r="S48" s="279">
        <v>373</v>
      </c>
      <c r="T48" s="279">
        <v>414</v>
      </c>
      <c r="U48" s="279">
        <v>455</v>
      </c>
      <c r="V48" s="279">
        <v>504</v>
      </c>
      <c r="W48" s="279">
        <v>552</v>
      </c>
      <c r="X48" s="279">
        <v>597</v>
      </c>
      <c r="Y48" s="279">
        <v>642</v>
      </c>
      <c r="Z48" s="279">
        <v>687</v>
      </c>
      <c r="AA48" s="279">
        <v>732</v>
      </c>
      <c r="AB48" s="279">
        <v>777</v>
      </c>
      <c r="AC48" s="279">
        <v>822</v>
      </c>
      <c r="AD48" s="279">
        <v>867</v>
      </c>
      <c r="AE48" s="279">
        <v>912</v>
      </c>
    </row>
    <row r="49" spans="1:31">
      <c r="A49" s="278">
        <v>46</v>
      </c>
      <c r="B49" s="279">
        <v>6</v>
      </c>
      <c r="C49" s="279">
        <v>12</v>
      </c>
      <c r="D49" s="279">
        <v>18</v>
      </c>
      <c r="E49" s="279">
        <v>23</v>
      </c>
      <c r="F49" s="279">
        <v>29</v>
      </c>
      <c r="G49" s="279">
        <v>36</v>
      </c>
      <c r="H49" s="279">
        <v>42</v>
      </c>
      <c r="I49" s="279">
        <v>47</v>
      </c>
      <c r="J49" s="279">
        <v>51</v>
      </c>
      <c r="K49" s="279">
        <v>55</v>
      </c>
      <c r="L49" s="279">
        <v>81</v>
      </c>
      <c r="M49" s="279">
        <v>104</v>
      </c>
      <c r="N49" s="279">
        <v>152</v>
      </c>
      <c r="O49" s="279">
        <v>200</v>
      </c>
      <c r="P49" s="279">
        <v>246</v>
      </c>
      <c r="Q49" s="279">
        <v>290</v>
      </c>
      <c r="R49" s="279">
        <v>335</v>
      </c>
      <c r="S49" s="279">
        <v>378</v>
      </c>
      <c r="T49" s="279">
        <v>420</v>
      </c>
      <c r="U49" s="279">
        <v>462</v>
      </c>
      <c r="V49" s="279">
        <v>511</v>
      </c>
      <c r="W49" s="279">
        <v>560</v>
      </c>
      <c r="X49" s="279">
        <v>606</v>
      </c>
      <c r="Y49" s="279">
        <v>651</v>
      </c>
      <c r="Z49" s="279">
        <v>697</v>
      </c>
      <c r="AA49" s="279">
        <v>743</v>
      </c>
      <c r="AB49" s="279">
        <v>788</v>
      </c>
      <c r="AC49" s="279">
        <v>834</v>
      </c>
      <c r="AD49" s="279">
        <v>880</v>
      </c>
      <c r="AE49" s="279">
        <v>925</v>
      </c>
    </row>
    <row r="50" spans="1:31">
      <c r="A50" s="278">
        <v>47</v>
      </c>
      <c r="B50" s="279">
        <v>6</v>
      </c>
      <c r="C50" s="279">
        <v>12</v>
      </c>
      <c r="D50" s="279">
        <v>19</v>
      </c>
      <c r="E50" s="279">
        <v>24</v>
      </c>
      <c r="F50" s="279">
        <v>30</v>
      </c>
      <c r="G50" s="279">
        <v>36</v>
      </c>
      <c r="H50" s="279">
        <v>42</v>
      </c>
      <c r="I50" s="279">
        <v>47</v>
      </c>
      <c r="J50" s="279">
        <v>51</v>
      </c>
      <c r="K50" s="279">
        <v>56</v>
      </c>
      <c r="L50" s="279">
        <v>82</v>
      </c>
      <c r="M50" s="279">
        <v>105</v>
      </c>
      <c r="N50" s="279">
        <v>154</v>
      </c>
      <c r="O50" s="279">
        <v>203</v>
      </c>
      <c r="P50" s="279">
        <v>249</v>
      </c>
      <c r="Q50" s="279">
        <v>295</v>
      </c>
      <c r="R50" s="279">
        <v>340</v>
      </c>
      <c r="S50" s="279">
        <v>384</v>
      </c>
      <c r="T50" s="279">
        <v>426</v>
      </c>
      <c r="U50" s="279">
        <v>468</v>
      </c>
      <c r="V50" s="279">
        <v>519</v>
      </c>
      <c r="W50" s="279">
        <v>568</v>
      </c>
      <c r="X50" s="279">
        <v>614</v>
      </c>
      <c r="Y50" s="279">
        <v>661</v>
      </c>
      <c r="Z50" s="279">
        <v>707</v>
      </c>
      <c r="AA50" s="279">
        <v>753</v>
      </c>
      <c r="AB50" s="279">
        <v>800</v>
      </c>
      <c r="AC50" s="279">
        <v>846</v>
      </c>
      <c r="AD50" s="279">
        <v>892</v>
      </c>
      <c r="AE50" s="279">
        <v>939</v>
      </c>
    </row>
    <row r="51" spans="1:31">
      <c r="A51" s="278">
        <v>48</v>
      </c>
      <c r="B51" s="279">
        <v>6</v>
      </c>
      <c r="C51" s="279">
        <v>12</v>
      </c>
      <c r="D51" s="279">
        <v>19</v>
      </c>
      <c r="E51" s="279">
        <v>24</v>
      </c>
      <c r="F51" s="279">
        <v>30</v>
      </c>
      <c r="G51" s="279">
        <v>37</v>
      </c>
      <c r="H51" s="279">
        <v>43</v>
      </c>
      <c r="I51" s="279">
        <v>48</v>
      </c>
      <c r="J51" s="279">
        <v>52</v>
      </c>
      <c r="K51" s="279">
        <v>56</v>
      </c>
      <c r="L51" s="279">
        <v>83</v>
      </c>
      <c r="M51" s="279">
        <v>107</v>
      </c>
      <c r="N51" s="279">
        <v>156</v>
      </c>
      <c r="O51" s="279">
        <v>206</v>
      </c>
      <c r="P51" s="279">
        <v>253</v>
      </c>
      <c r="Q51" s="279">
        <v>299</v>
      </c>
      <c r="R51" s="279">
        <v>345</v>
      </c>
      <c r="S51" s="279">
        <v>389</v>
      </c>
      <c r="T51" s="279">
        <v>432</v>
      </c>
      <c r="U51" s="279">
        <v>475</v>
      </c>
      <c r="V51" s="279">
        <v>526</v>
      </c>
      <c r="W51" s="279">
        <v>576</v>
      </c>
      <c r="X51" s="279">
        <v>623</v>
      </c>
      <c r="Y51" s="279">
        <v>670</v>
      </c>
      <c r="Z51" s="279">
        <v>717</v>
      </c>
      <c r="AA51" s="279">
        <v>764</v>
      </c>
      <c r="AB51" s="279">
        <v>811</v>
      </c>
      <c r="AC51" s="279">
        <v>858</v>
      </c>
      <c r="AD51" s="279">
        <v>905</v>
      </c>
      <c r="AE51" s="279">
        <v>952</v>
      </c>
    </row>
    <row r="52" spans="1:31">
      <c r="A52" s="278">
        <v>49</v>
      </c>
      <c r="B52" s="279">
        <v>6</v>
      </c>
      <c r="C52" s="279">
        <v>13</v>
      </c>
      <c r="D52" s="279">
        <v>19</v>
      </c>
      <c r="E52" s="279">
        <v>25</v>
      </c>
      <c r="F52" s="279">
        <v>31</v>
      </c>
      <c r="G52" s="279">
        <v>37</v>
      </c>
      <c r="H52" s="279">
        <v>43</v>
      </c>
      <c r="I52" s="279">
        <v>49</v>
      </c>
      <c r="J52" s="279">
        <v>53</v>
      </c>
      <c r="K52" s="279">
        <v>57</v>
      </c>
      <c r="L52" s="279">
        <v>85</v>
      </c>
      <c r="M52" s="279">
        <v>108</v>
      </c>
      <c r="N52" s="279">
        <v>159</v>
      </c>
      <c r="O52" s="279">
        <v>208</v>
      </c>
      <c r="P52" s="279">
        <v>256</v>
      </c>
      <c r="Q52" s="279">
        <v>303</v>
      </c>
      <c r="R52" s="279">
        <v>349</v>
      </c>
      <c r="S52" s="279">
        <v>395</v>
      </c>
      <c r="T52" s="279">
        <v>439</v>
      </c>
      <c r="U52" s="279">
        <v>482</v>
      </c>
      <c r="V52" s="279">
        <v>533</v>
      </c>
      <c r="W52" s="279">
        <v>584</v>
      </c>
      <c r="X52" s="279">
        <v>632</v>
      </c>
      <c r="Y52" s="279">
        <v>680</v>
      </c>
      <c r="Z52" s="279">
        <v>727</v>
      </c>
      <c r="AA52" s="279">
        <v>775</v>
      </c>
      <c r="AB52" s="279">
        <v>823</v>
      </c>
      <c r="AC52" s="279">
        <v>870</v>
      </c>
      <c r="AD52" s="279">
        <v>918</v>
      </c>
      <c r="AE52" s="279">
        <v>966</v>
      </c>
    </row>
    <row r="53" spans="1:31">
      <c r="A53" s="278">
        <v>50</v>
      </c>
      <c r="B53" s="279">
        <v>6</v>
      </c>
      <c r="C53" s="279">
        <v>13</v>
      </c>
      <c r="D53" s="279">
        <v>19</v>
      </c>
      <c r="E53" s="279">
        <v>25</v>
      </c>
      <c r="F53" s="279">
        <v>31</v>
      </c>
      <c r="G53" s="279">
        <v>38</v>
      </c>
      <c r="H53" s="279">
        <v>44</v>
      </c>
      <c r="I53" s="279">
        <v>49</v>
      </c>
      <c r="J53" s="279">
        <v>54</v>
      </c>
      <c r="K53" s="279">
        <v>58</v>
      </c>
      <c r="L53" s="279">
        <v>86</v>
      </c>
      <c r="M53" s="279">
        <v>110</v>
      </c>
      <c r="N53" s="279">
        <v>161</v>
      </c>
      <c r="O53" s="279">
        <v>211</v>
      </c>
      <c r="P53" s="279">
        <v>260</v>
      </c>
      <c r="Q53" s="279">
        <v>307</v>
      </c>
      <c r="R53" s="279">
        <v>354</v>
      </c>
      <c r="S53" s="279">
        <v>400</v>
      </c>
      <c r="T53" s="279">
        <v>445</v>
      </c>
      <c r="U53" s="279">
        <v>488</v>
      </c>
      <c r="V53" s="279">
        <v>541</v>
      </c>
      <c r="W53" s="279">
        <v>592</v>
      </c>
      <c r="X53" s="279">
        <v>641</v>
      </c>
      <c r="Y53" s="279">
        <v>689</v>
      </c>
      <c r="Z53" s="279">
        <v>737</v>
      </c>
      <c r="AA53" s="279">
        <v>786</v>
      </c>
      <c r="AB53" s="279">
        <v>834</v>
      </c>
      <c r="AC53" s="279">
        <v>882</v>
      </c>
      <c r="AD53" s="279">
        <v>931</v>
      </c>
      <c r="AE53" s="279">
        <v>979</v>
      </c>
    </row>
    <row r="54" spans="1:31">
      <c r="A54" s="278">
        <v>51</v>
      </c>
      <c r="B54" s="279">
        <v>6</v>
      </c>
      <c r="C54" s="279">
        <v>13</v>
      </c>
      <c r="D54" s="279">
        <v>20</v>
      </c>
      <c r="E54" s="279">
        <v>25</v>
      </c>
      <c r="F54" s="279">
        <v>32</v>
      </c>
      <c r="G54" s="279">
        <v>38</v>
      </c>
      <c r="H54" s="279">
        <v>45</v>
      </c>
      <c r="I54" s="279">
        <v>50</v>
      </c>
      <c r="J54" s="279">
        <v>54</v>
      </c>
      <c r="K54" s="279">
        <v>59</v>
      </c>
      <c r="L54" s="279">
        <v>87</v>
      </c>
      <c r="M54" s="279">
        <v>111</v>
      </c>
      <c r="N54" s="279">
        <v>163</v>
      </c>
      <c r="O54" s="279">
        <v>214</v>
      </c>
      <c r="P54" s="279">
        <v>263</v>
      </c>
      <c r="Q54" s="279">
        <v>312</v>
      </c>
      <c r="R54" s="279">
        <v>359</v>
      </c>
      <c r="S54" s="279">
        <v>406</v>
      </c>
      <c r="T54" s="279">
        <v>451</v>
      </c>
      <c r="U54" s="279">
        <v>495</v>
      </c>
      <c r="V54" s="279">
        <v>548</v>
      </c>
      <c r="W54" s="279">
        <v>600</v>
      </c>
      <c r="X54" s="279">
        <v>649</v>
      </c>
      <c r="Y54" s="279">
        <v>698</v>
      </c>
      <c r="Z54" s="279">
        <v>747</v>
      </c>
      <c r="AA54" s="279">
        <v>796</v>
      </c>
      <c r="AB54" s="279">
        <v>845</v>
      </c>
      <c r="AC54" s="279">
        <v>894</v>
      </c>
      <c r="AD54" s="279">
        <v>943</v>
      </c>
      <c r="AE54" s="279">
        <v>992</v>
      </c>
    </row>
    <row r="55" spans="1:31">
      <c r="A55" s="278">
        <v>52</v>
      </c>
      <c r="B55" s="279">
        <v>6</v>
      </c>
      <c r="C55" s="279">
        <v>13</v>
      </c>
      <c r="D55" s="279">
        <v>20</v>
      </c>
      <c r="E55" s="279">
        <v>26</v>
      </c>
      <c r="F55" s="279">
        <v>32</v>
      </c>
      <c r="G55" s="279">
        <v>39</v>
      </c>
      <c r="H55" s="279">
        <v>45</v>
      </c>
      <c r="I55" s="279">
        <v>51</v>
      </c>
      <c r="J55" s="279">
        <v>55</v>
      </c>
      <c r="K55" s="279">
        <v>60</v>
      </c>
      <c r="L55" s="279">
        <v>88</v>
      </c>
      <c r="M55" s="279">
        <v>113</v>
      </c>
      <c r="N55" s="279">
        <v>165</v>
      </c>
      <c r="O55" s="279">
        <v>217</v>
      </c>
      <c r="P55" s="279">
        <v>267</v>
      </c>
      <c r="Q55" s="279">
        <v>316</v>
      </c>
      <c r="R55" s="279">
        <v>364</v>
      </c>
      <c r="S55" s="279">
        <v>411</v>
      </c>
      <c r="T55" s="279">
        <v>457</v>
      </c>
      <c r="U55" s="279">
        <v>502</v>
      </c>
      <c r="V55" s="279">
        <v>555</v>
      </c>
      <c r="W55" s="279">
        <v>608</v>
      </c>
      <c r="X55" s="279">
        <v>658</v>
      </c>
      <c r="Y55" s="279">
        <v>708</v>
      </c>
      <c r="Z55" s="279">
        <v>757</v>
      </c>
      <c r="AA55" s="279">
        <v>807</v>
      </c>
      <c r="AB55" s="279">
        <v>857</v>
      </c>
      <c r="AC55" s="279">
        <v>906</v>
      </c>
      <c r="AD55" s="279">
        <v>956</v>
      </c>
      <c r="AE55" s="279">
        <v>1006</v>
      </c>
    </row>
    <row r="56" spans="1:31">
      <c r="A56" s="278">
        <v>53</v>
      </c>
      <c r="B56" s="279">
        <v>7</v>
      </c>
      <c r="C56" s="279">
        <v>13</v>
      </c>
      <c r="D56" s="279">
        <v>20</v>
      </c>
      <c r="E56" s="279">
        <v>26</v>
      </c>
      <c r="F56" s="279">
        <v>33</v>
      </c>
      <c r="G56" s="279">
        <v>39</v>
      </c>
      <c r="H56" s="279">
        <v>46</v>
      </c>
      <c r="I56" s="279">
        <v>51</v>
      </c>
      <c r="J56" s="279">
        <v>56</v>
      </c>
      <c r="K56" s="279">
        <v>60</v>
      </c>
      <c r="L56" s="279">
        <v>89</v>
      </c>
      <c r="M56" s="279">
        <v>114</v>
      </c>
      <c r="N56" s="279">
        <v>167</v>
      </c>
      <c r="O56" s="279">
        <v>220</v>
      </c>
      <c r="P56" s="279">
        <v>270</v>
      </c>
      <c r="Q56" s="279">
        <v>320</v>
      </c>
      <c r="R56" s="279">
        <v>369</v>
      </c>
      <c r="S56" s="279">
        <v>417</v>
      </c>
      <c r="T56" s="279">
        <v>463</v>
      </c>
      <c r="U56" s="279">
        <v>508</v>
      </c>
      <c r="V56" s="279">
        <v>563</v>
      </c>
      <c r="W56" s="279">
        <v>617</v>
      </c>
      <c r="X56" s="279">
        <v>667</v>
      </c>
      <c r="Y56" s="279">
        <v>717</v>
      </c>
      <c r="Z56" s="279">
        <v>768</v>
      </c>
      <c r="AA56" s="279">
        <v>818</v>
      </c>
      <c r="AB56" s="279">
        <v>868</v>
      </c>
      <c r="AC56" s="279">
        <v>919</v>
      </c>
      <c r="AD56" s="279">
        <v>969</v>
      </c>
      <c r="AE56" s="279">
        <v>1019</v>
      </c>
    </row>
    <row r="57" spans="1:31">
      <c r="A57" s="278">
        <v>54</v>
      </c>
      <c r="B57" s="279">
        <v>7</v>
      </c>
      <c r="C57" s="279">
        <v>13</v>
      </c>
      <c r="D57" s="279">
        <v>20</v>
      </c>
      <c r="E57" s="279">
        <v>27</v>
      </c>
      <c r="F57" s="279">
        <v>33</v>
      </c>
      <c r="G57" s="279">
        <v>40</v>
      </c>
      <c r="H57" s="279">
        <v>46</v>
      </c>
      <c r="I57" s="279">
        <v>52</v>
      </c>
      <c r="J57" s="279">
        <v>57</v>
      </c>
      <c r="K57" s="279">
        <v>61</v>
      </c>
      <c r="L57" s="279">
        <v>90</v>
      </c>
      <c r="M57" s="279">
        <v>116</v>
      </c>
      <c r="N57" s="279">
        <v>169</v>
      </c>
      <c r="O57" s="279">
        <v>223</v>
      </c>
      <c r="P57" s="279">
        <v>274</v>
      </c>
      <c r="Q57" s="279">
        <v>324</v>
      </c>
      <c r="R57" s="279">
        <v>374</v>
      </c>
      <c r="S57" s="279">
        <v>422</v>
      </c>
      <c r="T57" s="279">
        <v>469</v>
      </c>
      <c r="U57" s="279">
        <v>515</v>
      </c>
      <c r="V57" s="279">
        <v>570</v>
      </c>
      <c r="W57" s="279">
        <v>625</v>
      </c>
      <c r="X57" s="279">
        <v>676</v>
      </c>
      <c r="Y57" s="279">
        <v>727</v>
      </c>
      <c r="Z57" s="279">
        <v>778</v>
      </c>
      <c r="AA57" s="279">
        <v>829</v>
      </c>
      <c r="AB57" s="279">
        <v>880</v>
      </c>
      <c r="AC57" s="279">
        <v>931</v>
      </c>
      <c r="AD57" s="279">
        <v>982</v>
      </c>
      <c r="AE57" s="279">
        <v>1033</v>
      </c>
    </row>
    <row r="58" spans="1:31">
      <c r="A58" s="278">
        <v>55</v>
      </c>
      <c r="B58" s="279">
        <v>7</v>
      </c>
      <c r="C58" s="279">
        <v>13</v>
      </c>
      <c r="D58" s="279">
        <v>21</v>
      </c>
      <c r="E58" s="279">
        <v>27</v>
      </c>
      <c r="F58" s="279">
        <v>34</v>
      </c>
      <c r="G58" s="279">
        <v>40</v>
      </c>
      <c r="H58" s="279">
        <v>47</v>
      </c>
      <c r="I58" s="279">
        <v>53</v>
      </c>
      <c r="J58" s="279">
        <v>57</v>
      </c>
      <c r="K58" s="279">
        <v>62</v>
      </c>
      <c r="L58" s="279">
        <v>91</v>
      </c>
      <c r="M58" s="279">
        <v>117</v>
      </c>
      <c r="N58" s="279">
        <v>171</v>
      </c>
      <c r="O58" s="279">
        <v>226</v>
      </c>
      <c r="P58" s="279">
        <v>277</v>
      </c>
      <c r="Q58" s="279">
        <v>329</v>
      </c>
      <c r="R58" s="279">
        <v>379</v>
      </c>
      <c r="S58" s="279">
        <v>428</v>
      </c>
      <c r="T58" s="279">
        <v>475</v>
      </c>
      <c r="U58" s="279">
        <v>522</v>
      </c>
      <c r="V58" s="279">
        <v>577</v>
      </c>
      <c r="W58" s="279">
        <v>633</v>
      </c>
      <c r="X58" s="279">
        <v>684</v>
      </c>
      <c r="Y58" s="279">
        <v>736</v>
      </c>
      <c r="Z58" s="279">
        <v>788</v>
      </c>
      <c r="AA58" s="279">
        <v>839</v>
      </c>
      <c r="AB58" s="279">
        <v>891</v>
      </c>
      <c r="AC58" s="279">
        <v>943</v>
      </c>
      <c r="AD58" s="279">
        <v>994</v>
      </c>
      <c r="AE58" s="279">
        <v>1046</v>
      </c>
    </row>
    <row r="59" spans="1:31">
      <c r="A59" s="278">
        <v>56</v>
      </c>
      <c r="B59" s="279">
        <v>7</v>
      </c>
      <c r="C59" s="279">
        <v>13</v>
      </c>
      <c r="D59" s="279">
        <v>21</v>
      </c>
      <c r="E59" s="279">
        <v>27</v>
      </c>
      <c r="F59" s="279">
        <v>34</v>
      </c>
      <c r="G59" s="279">
        <v>41</v>
      </c>
      <c r="H59" s="279">
        <v>48</v>
      </c>
      <c r="I59" s="279">
        <v>53</v>
      </c>
      <c r="J59" s="279">
        <v>58</v>
      </c>
      <c r="K59" s="279">
        <v>63</v>
      </c>
      <c r="L59" s="279">
        <v>92</v>
      </c>
      <c r="M59" s="279">
        <v>119</v>
      </c>
      <c r="N59" s="279">
        <v>173</v>
      </c>
      <c r="O59" s="279">
        <v>229</v>
      </c>
      <c r="P59" s="279">
        <v>281</v>
      </c>
      <c r="Q59" s="279">
        <v>333</v>
      </c>
      <c r="R59" s="279">
        <v>384</v>
      </c>
      <c r="S59" s="279">
        <v>433</v>
      </c>
      <c r="T59" s="279">
        <v>481</v>
      </c>
      <c r="U59" s="279">
        <v>528</v>
      </c>
      <c r="V59" s="279">
        <v>585</v>
      </c>
      <c r="W59" s="279">
        <v>641</v>
      </c>
      <c r="X59" s="279">
        <v>693</v>
      </c>
      <c r="Y59" s="279">
        <v>745</v>
      </c>
      <c r="Z59" s="279">
        <v>798</v>
      </c>
      <c r="AA59" s="279">
        <v>850</v>
      </c>
      <c r="AB59" s="279">
        <v>902</v>
      </c>
      <c r="AC59" s="279">
        <v>955</v>
      </c>
      <c r="AD59" s="279">
        <v>1007</v>
      </c>
      <c r="AE59" s="279">
        <v>1059</v>
      </c>
    </row>
    <row r="60" spans="1:31">
      <c r="A60" s="278">
        <v>57</v>
      </c>
      <c r="B60" s="279">
        <v>7</v>
      </c>
      <c r="C60" s="279">
        <v>14</v>
      </c>
      <c r="D60" s="279">
        <v>21</v>
      </c>
      <c r="E60" s="279">
        <v>28</v>
      </c>
      <c r="F60" s="279">
        <v>35</v>
      </c>
      <c r="G60" s="279">
        <v>41</v>
      </c>
      <c r="H60" s="279">
        <v>48</v>
      </c>
      <c r="I60" s="279">
        <v>54</v>
      </c>
      <c r="J60" s="279">
        <v>59</v>
      </c>
      <c r="K60" s="279">
        <v>64</v>
      </c>
      <c r="L60" s="279">
        <v>94</v>
      </c>
      <c r="M60" s="279">
        <v>120</v>
      </c>
      <c r="N60" s="279">
        <v>176</v>
      </c>
      <c r="O60" s="279">
        <v>231</v>
      </c>
      <c r="P60" s="279">
        <v>284</v>
      </c>
      <c r="Q60" s="279">
        <v>337</v>
      </c>
      <c r="R60" s="279">
        <v>388</v>
      </c>
      <c r="S60" s="279">
        <v>439</v>
      </c>
      <c r="T60" s="279">
        <v>488</v>
      </c>
      <c r="U60" s="279">
        <v>535</v>
      </c>
      <c r="V60" s="279">
        <v>592</v>
      </c>
      <c r="W60" s="279">
        <v>649</v>
      </c>
      <c r="X60" s="279">
        <v>702</v>
      </c>
      <c r="Y60" s="279">
        <v>755</v>
      </c>
      <c r="Z60" s="279">
        <v>808</v>
      </c>
      <c r="AA60" s="279">
        <v>861</v>
      </c>
      <c r="AB60" s="279">
        <v>914</v>
      </c>
      <c r="AC60" s="279">
        <v>967</v>
      </c>
      <c r="AD60" s="279">
        <v>1020</v>
      </c>
      <c r="AE60" s="279">
        <v>1073</v>
      </c>
    </row>
    <row r="61" spans="1:31">
      <c r="A61" s="278">
        <v>58</v>
      </c>
      <c r="B61" s="279">
        <v>7</v>
      </c>
      <c r="C61" s="279">
        <v>14</v>
      </c>
      <c r="D61" s="279">
        <v>21</v>
      </c>
      <c r="E61" s="279">
        <v>28</v>
      </c>
      <c r="F61" s="279">
        <v>35</v>
      </c>
      <c r="G61" s="279">
        <v>42</v>
      </c>
      <c r="H61" s="279">
        <v>49</v>
      </c>
      <c r="I61" s="279">
        <v>55</v>
      </c>
      <c r="J61" s="279">
        <v>60</v>
      </c>
      <c r="K61" s="279">
        <v>64</v>
      </c>
      <c r="L61" s="279">
        <v>95</v>
      </c>
      <c r="M61" s="279">
        <v>122</v>
      </c>
      <c r="N61" s="279">
        <v>178</v>
      </c>
      <c r="O61" s="279">
        <v>234</v>
      </c>
      <c r="P61" s="279">
        <v>288</v>
      </c>
      <c r="Q61" s="279">
        <v>341</v>
      </c>
      <c r="R61" s="279">
        <v>393</v>
      </c>
      <c r="S61" s="279">
        <v>444</v>
      </c>
      <c r="T61" s="279">
        <v>494</v>
      </c>
      <c r="U61" s="279">
        <v>542</v>
      </c>
      <c r="V61" s="279">
        <v>599</v>
      </c>
      <c r="W61" s="279">
        <v>657</v>
      </c>
      <c r="X61" s="279">
        <v>711</v>
      </c>
      <c r="Y61" s="279">
        <v>764</v>
      </c>
      <c r="Z61" s="279">
        <v>818</v>
      </c>
      <c r="AA61" s="279">
        <v>872</v>
      </c>
      <c r="AB61" s="279">
        <v>925</v>
      </c>
      <c r="AC61" s="279">
        <v>979</v>
      </c>
      <c r="AD61" s="279">
        <v>1033</v>
      </c>
      <c r="AE61" s="279">
        <v>1086</v>
      </c>
    </row>
    <row r="62" spans="1:31">
      <c r="A62" s="278">
        <v>59</v>
      </c>
      <c r="B62" s="279">
        <v>7</v>
      </c>
      <c r="C62" s="279">
        <v>14</v>
      </c>
      <c r="D62" s="279">
        <v>22</v>
      </c>
      <c r="E62" s="279">
        <v>29</v>
      </c>
      <c r="F62" s="279">
        <v>36</v>
      </c>
      <c r="G62" s="279">
        <v>42</v>
      </c>
      <c r="H62" s="279">
        <v>49</v>
      </c>
      <c r="I62" s="279">
        <v>55</v>
      </c>
      <c r="J62" s="279">
        <v>60</v>
      </c>
      <c r="K62" s="279">
        <v>65</v>
      </c>
      <c r="L62" s="279">
        <v>96</v>
      </c>
      <c r="M62" s="279">
        <v>123</v>
      </c>
      <c r="N62" s="279">
        <v>180</v>
      </c>
      <c r="O62" s="279">
        <v>237</v>
      </c>
      <c r="P62" s="279">
        <v>291</v>
      </c>
      <c r="Q62" s="279">
        <v>346</v>
      </c>
      <c r="R62" s="279">
        <v>398</v>
      </c>
      <c r="S62" s="279">
        <v>450</v>
      </c>
      <c r="T62" s="279">
        <v>500</v>
      </c>
      <c r="U62" s="279">
        <v>548</v>
      </c>
      <c r="V62" s="279">
        <v>607</v>
      </c>
      <c r="W62" s="279">
        <v>665</v>
      </c>
      <c r="X62" s="279">
        <v>719</v>
      </c>
      <c r="Y62" s="279">
        <v>774</v>
      </c>
      <c r="Z62" s="279">
        <v>828</v>
      </c>
      <c r="AA62" s="279">
        <v>882</v>
      </c>
      <c r="AB62" s="279">
        <v>937</v>
      </c>
      <c r="AC62" s="279">
        <v>991</v>
      </c>
      <c r="AD62" s="279">
        <v>1045</v>
      </c>
      <c r="AE62" s="279">
        <v>1100</v>
      </c>
    </row>
    <row r="63" spans="1:31">
      <c r="A63" s="278">
        <v>60</v>
      </c>
      <c r="B63" s="279">
        <v>7</v>
      </c>
      <c r="C63" s="279">
        <v>14</v>
      </c>
      <c r="D63" s="279">
        <v>22</v>
      </c>
      <c r="E63" s="279">
        <v>29</v>
      </c>
      <c r="F63" s="279">
        <v>36</v>
      </c>
      <c r="G63" s="279">
        <v>43</v>
      </c>
      <c r="H63" s="279">
        <v>50</v>
      </c>
      <c r="I63" s="279">
        <v>56</v>
      </c>
      <c r="J63" s="279">
        <v>61</v>
      </c>
      <c r="K63" s="279">
        <v>66</v>
      </c>
      <c r="L63" s="279">
        <v>97</v>
      </c>
      <c r="M63" s="279">
        <v>125</v>
      </c>
      <c r="N63" s="279">
        <v>182</v>
      </c>
      <c r="O63" s="279">
        <v>240</v>
      </c>
      <c r="P63" s="279">
        <v>295</v>
      </c>
      <c r="Q63" s="279">
        <v>350</v>
      </c>
      <c r="R63" s="279">
        <v>403</v>
      </c>
      <c r="S63" s="279">
        <v>455</v>
      </c>
      <c r="T63" s="279">
        <v>506</v>
      </c>
      <c r="U63" s="279">
        <v>555</v>
      </c>
      <c r="V63" s="279">
        <v>614</v>
      </c>
      <c r="W63" s="279">
        <v>673</v>
      </c>
      <c r="X63" s="279">
        <v>728</v>
      </c>
      <c r="Y63" s="279">
        <v>783</v>
      </c>
      <c r="Z63" s="279">
        <v>838</v>
      </c>
      <c r="AA63" s="279">
        <v>893</v>
      </c>
      <c r="AB63" s="279">
        <v>948</v>
      </c>
      <c r="AC63" s="279">
        <v>1003</v>
      </c>
      <c r="AD63" s="279">
        <v>1058</v>
      </c>
      <c r="AE63" s="279">
        <v>1113</v>
      </c>
    </row>
    <row r="64" spans="1:31">
      <c r="A64" s="278">
        <v>61</v>
      </c>
      <c r="B64" s="279">
        <v>7</v>
      </c>
      <c r="C64" s="279">
        <v>14</v>
      </c>
      <c r="D64" s="279">
        <v>22</v>
      </c>
      <c r="E64" s="279">
        <v>29</v>
      </c>
      <c r="F64" s="279">
        <v>36</v>
      </c>
      <c r="G64" s="279">
        <v>43</v>
      </c>
      <c r="H64" s="279">
        <v>50</v>
      </c>
      <c r="I64" s="279">
        <v>56</v>
      </c>
      <c r="J64" s="279">
        <v>62</v>
      </c>
      <c r="K64" s="279">
        <v>67</v>
      </c>
      <c r="L64" s="279">
        <v>98</v>
      </c>
      <c r="M64" s="279">
        <v>126</v>
      </c>
      <c r="N64" s="279">
        <v>184</v>
      </c>
      <c r="O64" s="279">
        <v>242</v>
      </c>
      <c r="P64" s="279">
        <v>297</v>
      </c>
      <c r="Q64" s="279">
        <v>353</v>
      </c>
      <c r="R64" s="279">
        <v>406</v>
      </c>
      <c r="S64" s="279">
        <v>459</v>
      </c>
      <c r="T64" s="279">
        <v>510</v>
      </c>
      <c r="U64" s="279">
        <v>560</v>
      </c>
      <c r="V64" s="279">
        <v>619</v>
      </c>
      <c r="W64" s="279">
        <v>679</v>
      </c>
      <c r="X64" s="279">
        <v>734</v>
      </c>
      <c r="Y64" s="279">
        <v>789</v>
      </c>
      <c r="Z64" s="279">
        <v>845</v>
      </c>
      <c r="AA64" s="279">
        <v>900</v>
      </c>
      <c r="AB64" s="279">
        <v>956</v>
      </c>
      <c r="AC64" s="279">
        <v>1011</v>
      </c>
      <c r="AD64" s="279">
        <v>1067</v>
      </c>
      <c r="AE64" s="279">
        <v>1122</v>
      </c>
    </row>
    <row r="65" spans="1:31">
      <c r="A65" s="278">
        <v>62</v>
      </c>
      <c r="B65" s="279">
        <v>7</v>
      </c>
      <c r="C65" s="279">
        <v>14</v>
      </c>
      <c r="D65" s="279">
        <v>22</v>
      </c>
      <c r="E65" s="279">
        <v>29</v>
      </c>
      <c r="F65" s="279">
        <v>37</v>
      </c>
      <c r="G65" s="279">
        <v>44</v>
      </c>
      <c r="H65" s="279">
        <v>51</v>
      </c>
      <c r="I65" s="279">
        <v>57</v>
      </c>
      <c r="J65" s="279">
        <v>62</v>
      </c>
      <c r="K65" s="279">
        <v>67</v>
      </c>
      <c r="L65" s="279">
        <v>99</v>
      </c>
      <c r="M65" s="279">
        <v>127</v>
      </c>
      <c r="N65" s="279">
        <v>185</v>
      </c>
      <c r="O65" s="279">
        <v>244</v>
      </c>
      <c r="P65" s="279">
        <v>300</v>
      </c>
      <c r="Q65" s="279">
        <v>356</v>
      </c>
      <c r="R65" s="279">
        <v>410</v>
      </c>
      <c r="S65" s="279">
        <v>462</v>
      </c>
      <c r="T65" s="279">
        <v>514</v>
      </c>
      <c r="U65" s="279">
        <v>564</v>
      </c>
      <c r="V65" s="279">
        <v>624</v>
      </c>
      <c r="W65" s="279">
        <v>684</v>
      </c>
      <c r="X65" s="279">
        <v>740</v>
      </c>
      <c r="Y65" s="279">
        <v>796</v>
      </c>
      <c r="Z65" s="279">
        <v>852</v>
      </c>
      <c r="AA65" s="279">
        <v>908</v>
      </c>
      <c r="AB65" s="279">
        <v>964</v>
      </c>
      <c r="AC65" s="279">
        <v>1019</v>
      </c>
      <c r="AD65" s="279">
        <v>1075</v>
      </c>
      <c r="AE65" s="279">
        <v>1131</v>
      </c>
    </row>
    <row r="66" spans="1:31">
      <c r="A66" s="278">
        <v>63</v>
      </c>
      <c r="B66" s="279">
        <v>7</v>
      </c>
      <c r="C66" s="279">
        <v>14</v>
      </c>
      <c r="D66" s="279">
        <v>23</v>
      </c>
      <c r="E66" s="279">
        <v>30</v>
      </c>
      <c r="F66" s="279">
        <v>37</v>
      </c>
      <c r="G66" s="279">
        <v>44</v>
      </c>
      <c r="H66" s="279">
        <v>51</v>
      </c>
      <c r="I66" s="279">
        <v>57</v>
      </c>
      <c r="J66" s="279">
        <v>63</v>
      </c>
      <c r="K66" s="279">
        <v>68</v>
      </c>
      <c r="L66" s="279">
        <v>99</v>
      </c>
      <c r="M66" s="279">
        <v>128</v>
      </c>
      <c r="N66" s="279">
        <v>187</v>
      </c>
      <c r="O66" s="279">
        <v>246</v>
      </c>
      <c r="P66" s="279">
        <v>302</v>
      </c>
      <c r="Q66" s="279">
        <v>359</v>
      </c>
      <c r="R66" s="279">
        <v>413</v>
      </c>
      <c r="S66" s="279">
        <v>466</v>
      </c>
      <c r="T66" s="279">
        <v>518</v>
      </c>
      <c r="U66" s="279">
        <v>569</v>
      </c>
      <c r="V66" s="279">
        <v>629</v>
      </c>
      <c r="W66" s="279">
        <v>690</v>
      </c>
      <c r="X66" s="279">
        <v>746</v>
      </c>
      <c r="Y66" s="279">
        <v>802</v>
      </c>
      <c r="Z66" s="279">
        <v>859</v>
      </c>
      <c r="AA66" s="279">
        <v>915</v>
      </c>
      <c r="AB66" s="279">
        <v>971</v>
      </c>
      <c r="AC66" s="279">
        <v>1028</v>
      </c>
      <c r="AD66" s="279">
        <v>1084</v>
      </c>
      <c r="AE66" s="279">
        <v>1140</v>
      </c>
    </row>
    <row r="67" spans="1:31">
      <c r="A67" s="278">
        <v>64</v>
      </c>
      <c r="B67" s="279">
        <v>7</v>
      </c>
      <c r="C67" s="279">
        <v>15</v>
      </c>
      <c r="D67" s="279">
        <v>23</v>
      </c>
      <c r="E67" s="279">
        <v>30</v>
      </c>
      <c r="F67" s="279">
        <v>37</v>
      </c>
      <c r="G67" s="279">
        <v>44</v>
      </c>
      <c r="H67" s="279">
        <v>52</v>
      </c>
      <c r="I67" s="279">
        <v>58</v>
      </c>
      <c r="J67" s="279">
        <v>63</v>
      </c>
      <c r="K67" s="279">
        <v>68</v>
      </c>
      <c r="L67" s="279">
        <v>100</v>
      </c>
      <c r="M67" s="279">
        <v>129</v>
      </c>
      <c r="N67" s="279">
        <v>188</v>
      </c>
      <c r="O67" s="279">
        <v>248</v>
      </c>
      <c r="P67" s="279">
        <v>305</v>
      </c>
      <c r="Q67" s="279">
        <v>361</v>
      </c>
      <c r="R67" s="279">
        <v>416</v>
      </c>
      <c r="S67" s="279">
        <v>470</v>
      </c>
      <c r="T67" s="279">
        <v>522</v>
      </c>
      <c r="U67" s="279">
        <v>573</v>
      </c>
      <c r="V67" s="279">
        <v>634</v>
      </c>
      <c r="W67" s="279">
        <v>695</v>
      </c>
      <c r="X67" s="279">
        <v>752</v>
      </c>
      <c r="Y67" s="279">
        <v>809</v>
      </c>
      <c r="Z67" s="279">
        <v>866</v>
      </c>
      <c r="AA67" s="279">
        <v>922</v>
      </c>
      <c r="AB67" s="279">
        <v>979</v>
      </c>
      <c r="AC67" s="279">
        <v>1036</v>
      </c>
      <c r="AD67" s="279">
        <v>1093</v>
      </c>
      <c r="AE67" s="279">
        <v>1150</v>
      </c>
    </row>
    <row r="68" spans="1:31">
      <c r="A68" s="278">
        <v>65</v>
      </c>
      <c r="B68" s="279">
        <v>7</v>
      </c>
      <c r="C68" s="279">
        <v>15</v>
      </c>
      <c r="D68" s="279">
        <v>23</v>
      </c>
      <c r="E68" s="279">
        <v>30</v>
      </c>
      <c r="F68" s="279">
        <v>37</v>
      </c>
      <c r="G68" s="279">
        <v>45</v>
      </c>
      <c r="H68" s="279">
        <v>52</v>
      </c>
      <c r="I68" s="279">
        <v>58</v>
      </c>
      <c r="J68" s="279">
        <v>64</v>
      </c>
      <c r="K68" s="279">
        <v>69</v>
      </c>
      <c r="L68" s="279">
        <v>101</v>
      </c>
      <c r="M68" s="279">
        <v>130</v>
      </c>
      <c r="N68" s="279">
        <v>190</v>
      </c>
      <c r="O68" s="279">
        <v>250</v>
      </c>
      <c r="P68" s="279">
        <v>307</v>
      </c>
      <c r="Q68" s="279">
        <v>364</v>
      </c>
      <c r="R68" s="279">
        <v>420</v>
      </c>
      <c r="S68" s="279">
        <v>474</v>
      </c>
      <c r="T68" s="279">
        <v>527</v>
      </c>
      <c r="U68" s="279">
        <v>578</v>
      </c>
      <c r="V68" s="279">
        <v>639</v>
      </c>
      <c r="W68" s="279">
        <v>701</v>
      </c>
      <c r="X68" s="279">
        <v>758</v>
      </c>
      <c r="Y68" s="279">
        <v>815</v>
      </c>
      <c r="Z68" s="279">
        <v>873</v>
      </c>
      <c r="AA68" s="279">
        <v>930</v>
      </c>
      <c r="AB68" s="279">
        <v>987</v>
      </c>
      <c r="AC68" s="279">
        <v>1044</v>
      </c>
      <c r="AD68" s="279">
        <v>1102</v>
      </c>
      <c r="AE68" s="279">
        <v>1159</v>
      </c>
    </row>
    <row r="69" spans="1:31">
      <c r="A69" s="278">
        <v>66</v>
      </c>
      <c r="B69" s="279">
        <v>7</v>
      </c>
      <c r="C69" s="279">
        <v>15</v>
      </c>
      <c r="D69" s="279">
        <v>23</v>
      </c>
      <c r="E69" s="279">
        <v>30</v>
      </c>
      <c r="F69" s="279">
        <v>38</v>
      </c>
      <c r="G69" s="279">
        <v>45</v>
      </c>
      <c r="H69" s="279">
        <v>52</v>
      </c>
      <c r="I69" s="279">
        <v>59</v>
      </c>
      <c r="J69" s="279">
        <v>64</v>
      </c>
      <c r="K69" s="279">
        <v>69</v>
      </c>
      <c r="L69" s="279">
        <v>102</v>
      </c>
      <c r="M69" s="279">
        <v>131</v>
      </c>
      <c r="N69" s="279">
        <v>191</v>
      </c>
      <c r="O69" s="279">
        <v>252</v>
      </c>
      <c r="P69" s="279">
        <v>310</v>
      </c>
      <c r="Q69" s="279">
        <v>367</v>
      </c>
      <c r="R69" s="279">
        <v>423</v>
      </c>
      <c r="S69" s="279">
        <v>477</v>
      </c>
      <c r="T69" s="279">
        <v>531</v>
      </c>
      <c r="U69" s="279">
        <v>582</v>
      </c>
      <c r="V69" s="279">
        <v>644</v>
      </c>
      <c r="W69" s="279">
        <v>706</v>
      </c>
      <c r="X69" s="279">
        <v>764</v>
      </c>
      <c r="Y69" s="279">
        <v>822</v>
      </c>
      <c r="Z69" s="279">
        <v>879</v>
      </c>
      <c r="AA69" s="279">
        <v>937</v>
      </c>
      <c r="AB69" s="279">
        <v>995</v>
      </c>
      <c r="AC69" s="279">
        <v>1052</v>
      </c>
      <c r="AD69" s="279">
        <v>1110</v>
      </c>
      <c r="AE69" s="279">
        <v>1168</v>
      </c>
    </row>
    <row r="70" spans="1:31">
      <c r="A70" s="278">
        <v>67</v>
      </c>
      <c r="B70" s="279">
        <v>7</v>
      </c>
      <c r="C70" s="279">
        <v>15</v>
      </c>
      <c r="D70" s="279">
        <v>23</v>
      </c>
      <c r="E70" s="279">
        <v>30</v>
      </c>
      <c r="F70" s="279">
        <v>38</v>
      </c>
      <c r="G70" s="279">
        <v>45</v>
      </c>
      <c r="H70" s="279">
        <v>53</v>
      </c>
      <c r="I70" s="279">
        <v>59</v>
      </c>
      <c r="J70" s="279">
        <v>65</v>
      </c>
      <c r="K70" s="279">
        <v>70</v>
      </c>
      <c r="L70" s="279">
        <v>102</v>
      </c>
      <c r="M70" s="279">
        <v>132</v>
      </c>
      <c r="N70" s="279">
        <v>193</v>
      </c>
      <c r="O70" s="279">
        <v>254</v>
      </c>
      <c r="P70" s="279">
        <v>312</v>
      </c>
      <c r="Q70" s="279">
        <v>370</v>
      </c>
      <c r="R70" s="279">
        <v>426</v>
      </c>
      <c r="S70" s="279">
        <v>481</v>
      </c>
      <c r="T70" s="279">
        <v>535</v>
      </c>
      <c r="U70" s="279">
        <v>587</v>
      </c>
      <c r="V70" s="279">
        <v>649</v>
      </c>
      <c r="W70" s="279">
        <v>712</v>
      </c>
      <c r="X70" s="279">
        <v>770</v>
      </c>
      <c r="Y70" s="279">
        <v>828</v>
      </c>
      <c r="Z70" s="279">
        <v>886</v>
      </c>
      <c r="AA70" s="279">
        <v>944</v>
      </c>
      <c r="AB70" s="279">
        <v>1003</v>
      </c>
      <c r="AC70" s="279">
        <v>1061</v>
      </c>
      <c r="AD70" s="279">
        <v>1119</v>
      </c>
      <c r="AE70" s="279">
        <v>1177</v>
      </c>
    </row>
    <row r="71" spans="1:31">
      <c r="A71" s="278">
        <v>68</v>
      </c>
      <c r="B71" s="279">
        <v>8</v>
      </c>
      <c r="C71" s="279">
        <v>15</v>
      </c>
      <c r="D71" s="279">
        <v>23</v>
      </c>
      <c r="E71" s="279">
        <v>31</v>
      </c>
      <c r="F71" s="279">
        <v>38</v>
      </c>
      <c r="G71" s="279">
        <v>46</v>
      </c>
      <c r="H71" s="279">
        <v>53</v>
      </c>
      <c r="I71" s="279">
        <v>60</v>
      </c>
      <c r="J71" s="279">
        <v>65</v>
      </c>
      <c r="K71" s="279">
        <v>70</v>
      </c>
      <c r="L71" s="279">
        <v>103</v>
      </c>
      <c r="M71" s="279">
        <v>133</v>
      </c>
      <c r="N71" s="279">
        <v>194</v>
      </c>
      <c r="O71" s="279">
        <v>255</v>
      </c>
      <c r="P71" s="279">
        <v>314</v>
      </c>
      <c r="Q71" s="279">
        <v>373</v>
      </c>
      <c r="R71" s="279">
        <v>429</v>
      </c>
      <c r="S71" s="279">
        <v>485</v>
      </c>
      <c r="T71" s="279">
        <v>539</v>
      </c>
      <c r="U71" s="279">
        <v>592</v>
      </c>
      <c r="V71" s="279">
        <v>655</v>
      </c>
      <c r="W71" s="279">
        <v>717</v>
      </c>
      <c r="X71" s="279">
        <v>776</v>
      </c>
      <c r="Y71" s="279">
        <v>834</v>
      </c>
      <c r="Z71" s="279">
        <v>893</v>
      </c>
      <c r="AA71" s="279">
        <v>952</v>
      </c>
      <c r="AB71" s="279">
        <v>1010</v>
      </c>
      <c r="AC71" s="279">
        <v>1069</v>
      </c>
      <c r="AD71" s="279">
        <v>1128</v>
      </c>
      <c r="AE71" s="279">
        <v>1186</v>
      </c>
    </row>
    <row r="72" spans="1:31">
      <c r="A72" s="278">
        <v>69</v>
      </c>
      <c r="B72" s="279">
        <v>8</v>
      </c>
      <c r="C72" s="279">
        <v>15</v>
      </c>
      <c r="D72" s="279">
        <v>24</v>
      </c>
      <c r="E72" s="279">
        <v>31</v>
      </c>
      <c r="F72" s="279">
        <v>38</v>
      </c>
      <c r="G72" s="279">
        <v>46</v>
      </c>
      <c r="H72" s="279">
        <v>54</v>
      </c>
      <c r="I72" s="279">
        <v>60</v>
      </c>
      <c r="J72" s="279">
        <v>66</v>
      </c>
      <c r="K72" s="279">
        <v>71</v>
      </c>
      <c r="L72" s="279">
        <v>104</v>
      </c>
      <c r="M72" s="279">
        <v>134</v>
      </c>
      <c r="N72" s="279">
        <v>196</v>
      </c>
      <c r="O72" s="279">
        <v>257</v>
      </c>
      <c r="P72" s="279">
        <v>317</v>
      </c>
      <c r="Q72" s="279">
        <v>376</v>
      </c>
      <c r="R72" s="279">
        <v>433</v>
      </c>
      <c r="S72" s="279">
        <v>488</v>
      </c>
      <c r="T72" s="279">
        <v>543</v>
      </c>
      <c r="U72" s="279">
        <v>596</v>
      </c>
      <c r="V72" s="279">
        <v>660</v>
      </c>
      <c r="W72" s="279">
        <v>723</v>
      </c>
      <c r="X72" s="279">
        <v>782</v>
      </c>
      <c r="Y72" s="279">
        <v>841</v>
      </c>
      <c r="Z72" s="279">
        <v>900</v>
      </c>
      <c r="AA72" s="279">
        <v>959</v>
      </c>
      <c r="AB72" s="279">
        <v>1018</v>
      </c>
      <c r="AC72" s="279">
        <v>1077</v>
      </c>
      <c r="AD72" s="279">
        <v>1136</v>
      </c>
      <c r="AE72" s="279">
        <v>1195</v>
      </c>
    </row>
    <row r="73" spans="1:31">
      <c r="A73" s="278">
        <v>70</v>
      </c>
      <c r="B73" s="279">
        <v>8</v>
      </c>
      <c r="C73" s="279">
        <v>15</v>
      </c>
      <c r="D73" s="279">
        <v>24</v>
      </c>
      <c r="E73" s="279">
        <v>31</v>
      </c>
      <c r="F73" s="279">
        <v>39</v>
      </c>
      <c r="G73" s="279">
        <v>46</v>
      </c>
      <c r="H73" s="279">
        <v>54</v>
      </c>
      <c r="I73" s="279">
        <v>61</v>
      </c>
      <c r="J73" s="279">
        <v>66</v>
      </c>
      <c r="K73" s="279">
        <v>71</v>
      </c>
      <c r="L73" s="279">
        <v>105</v>
      </c>
      <c r="M73" s="279">
        <v>135</v>
      </c>
      <c r="N73" s="279">
        <v>197</v>
      </c>
      <c r="O73" s="279">
        <v>259</v>
      </c>
      <c r="P73" s="279">
        <v>319</v>
      </c>
      <c r="Q73" s="279">
        <v>379</v>
      </c>
      <c r="R73" s="279">
        <v>436</v>
      </c>
      <c r="S73" s="279">
        <v>492</v>
      </c>
      <c r="T73" s="279">
        <v>547</v>
      </c>
      <c r="U73" s="279">
        <v>601</v>
      </c>
      <c r="V73" s="279">
        <v>665</v>
      </c>
      <c r="W73" s="279">
        <v>728</v>
      </c>
      <c r="X73" s="279">
        <v>788</v>
      </c>
      <c r="Y73" s="279">
        <v>847</v>
      </c>
      <c r="Z73" s="279">
        <v>907</v>
      </c>
      <c r="AA73" s="279">
        <v>966</v>
      </c>
      <c r="AB73" s="279">
        <v>1026</v>
      </c>
      <c r="AC73" s="279">
        <v>1085</v>
      </c>
      <c r="AD73" s="279">
        <v>1145</v>
      </c>
      <c r="AE73" s="279">
        <v>1204</v>
      </c>
    </row>
    <row r="74" spans="1:31">
      <c r="A74" s="278">
        <v>71</v>
      </c>
      <c r="B74" s="279">
        <v>8</v>
      </c>
      <c r="C74" s="279">
        <v>15</v>
      </c>
      <c r="D74" s="279">
        <v>24</v>
      </c>
      <c r="E74" s="279">
        <v>31</v>
      </c>
      <c r="F74" s="279">
        <v>39</v>
      </c>
      <c r="G74" s="279">
        <v>47</v>
      </c>
      <c r="H74" s="279">
        <v>54</v>
      </c>
      <c r="I74" s="279">
        <v>61</v>
      </c>
      <c r="J74" s="279">
        <v>67</v>
      </c>
      <c r="K74" s="279">
        <v>72</v>
      </c>
      <c r="L74" s="279">
        <v>105</v>
      </c>
      <c r="M74" s="279">
        <v>136</v>
      </c>
      <c r="N74" s="279">
        <v>199</v>
      </c>
      <c r="O74" s="279">
        <v>261</v>
      </c>
      <c r="P74" s="279">
        <v>322</v>
      </c>
      <c r="Q74" s="279">
        <v>382</v>
      </c>
      <c r="R74" s="279">
        <v>439</v>
      </c>
      <c r="S74" s="279">
        <v>496</v>
      </c>
      <c r="T74" s="279">
        <v>551</v>
      </c>
      <c r="U74" s="279">
        <v>605</v>
      </c>
      <c r="V74" s="279">
        <v>670</v>
      </c>
      <c r="W74" s="279">
        <v>734</v>
      </c>
      <c r="X74" s="279">
        <v>794</v>
      </c>
      <c r="Y74" s="279">
        <v>854</v>
      </c>
      <c r="Z74" s="279">
        <v>914</v>
      </c>
      <c r="AA74" s="279">
        <v>974</v>
      </c>
      <c r="AB74" s="279">
        <v>1034</v>
      </c>
      <c r="AC74" s="279">
        <v>1094</v>
      </c>
      <c r="AD74" s="279">
        <v>1154</v>
      </c>
      <c r="AE74" s="279">
        <v>1213</v>
      </c>
    </row>
    <row r="75" spans="1:31">
      <c r="A75" s="278">
        <v>72</v>
      </c>
      <c r="B75" s="279">
        <v>8</v>
      </c>
      <c r="C75" s="279">
        <v>16</v>
      </c>
      <c r="D75" s="279">
        <v>24</v>
      </c>
      <c r="E75" s="279">
        <v>31</v>
      </c>
      <c r="F75" s="279">
        <v>39</v>
      </c>
      <c r="G75" s="279">
        <v>47</v>
      </c>
      <c r="H75" s="279">
        <v>55</v>
      </c>
      <c r="I75" s="279">
        <v>62</v>
      </c>
      <c r="J75" s="279">
        <v>67</v>
      </c>
      <c r="K75" s="279">
        <v>72</v>
      </c>
      <c r="L75" s="279">
        <v>106</v>
      </c>
      <c r="M75" s="279">
        <v>137</v>
      </c>
      <c r="N75" s="279">
        <v>200</v>
      </c>
      <c r="O75" s="279">
        <v>263</v>
      </c>
      <c r="P75" s="279">
        <v>324</v>
      </c>
      <c r="Q75" s="279">
        <v>384</v>
      </c>
      <c r="R75" s="279">
        <v>443</v>
      </c>
      <c r="S75" s="279">
        <v>499</v>
      </c>
      <c r="T75" s="279">
        <v>555</v>
      </c>
      <c r="U75" s="279">
        <v>610</v>
      </c>
      <c r="V75" s="279">
        <v>675</v>
      </c>
      <c r="W75" s="279">
        <v>739</v>
      </c>
      <c r="X75" s="279">
        <v>800</v>
      </c>
      <c r="Y75" s="279">
        <v>860</v>
      </c>
      <c r="Z75" s="279">
        <v>921</v>
      </c>
      <c r="AA75" s="279">
        <v>981</v>
      </c>
      <c r="AB75" s="279">
        <v>1042</v>
      </c>
      <c r="AC75" s="279">
        <v>1102</v>
      </c>
      <c r="AD75" s="279">
        <v>1162</v>
      </c>
      <c r="AE75" s="279">
        <v>1223</v>
      </c>
    </row>
    <row r="76" spans="1:31">
      <c r="A76" s="278">
        <v>73</v>
      </c>
      <c r="B76" s="279">
        <v>8</v>
      </c>
      <c r="C76" s="279">
        <v>16</v>
      </c>
      <c r="D76" s="279">
        <v>24</v>
      </c>
      <c r="E76" s="279">
        <v>32</v>
      </c>
      <c r="F76" s="279">
        <v>39</v>
      </c>
      <c r="G76" s="279">
        <v>47</v>
      </c>
      <c r="H76" s="279">
        <v>55</v>
      </c>
      <c r="I76" s="279">
        <v>62</v>
      </c>
      <c r="J76" s="279">
        <v>68</v>
      </c>
      <c r="K76" s="279">
        <v>73</v>
      </c>
      <c r="L76" s="279">
        <v>107</v>
      </c>
      <c r="M76" s="279">
        <v>138</v>
      </c>
      <c r="N76" s="279">
        <v>202</v>
      </c>
      <c r="O76" s="279">
        <v>265</v>
      </c>
      <c r="P76" s="279">
        <v>327</v>
      </c>
      <c r="Q76" s="279">
        <v>387</v>
      </c>
      <c r="R76" s="279">
        <v>446</v>
      </c>
      <c r="S76" s="279">
        <v>503</v>
      </c>
      <c r="T76" s="279">
        <v>559</v>
      </c>
      <c r="U76" s="279">
        <v>614</v>
      </c>
      <c r="V76" s="279">
        <v>680</v>
      </c>
      <c r="W76" s="279">
        <v>745</v>
      </c>
      <c r="X76" s="279">
        <v>806</v>
      </c>
      <c r="Y76" s="279">
        <v>867</v>
      </c>
      <c r="Z76" s="279">
        <v>928</v>
      </c>
      <c r="AA76" s="279">
        <v>988</v>
      </c>
      <c r="AB76" s="279">
        <v>1049</v>
      </c>
      <c r="AC76" s="279">
        <v>1110</v>
      </c>
      <c r="AD76" s="279">
        <v>1171</v>
      </c>
      <c r="AE76" s="279">
        <v>1232</v>
      </c>
    </row>
    <row r="77" spans="1:31">
      <c r="A77" s="278">
        <v>74</v>
      </c>
      <c r="B77" s="279">
        <v>8</v>
      </c>
      <c r="C77" s="279">
        <v>16</v>
      </c>
      <c r="D77" s="279">
        <v>24</v>
      </c>
      <c r="E77" s="279">
        <v>32</v>
      </c>
      <c r="F77" s="279">
        <v>40</v>
      </c>
      <c r="G77" s="279">
        <v>48</v>
      </c>
      <c r="H77" s="279">
        <v>56</v>
      </c>
      <c r="I77" s="279">
        <v>63</v>
      </c>
      <c r="J77" s="279">
        <v>68</v>
      </c>
      <c r="K77" s="279">
        <v>73</v>
      </c>
      <c r="L77" s="279">
        <v>108</v>
      </c>
      <c r="M77" s="279">
        <v>139</v>
      </c>
      <c r="N77" s="279">
        <v>203</v>
      </c>
      <c r="O77" s="279">
        <v>267</v>
      </c>
      <c r="P77" s="279">
        <v>329</v>
      </c>
      <c r="Q77" s="279">
        <v>390</v>
      </c>
      <c r="R77" s="279">
        <v>449</v>
      </c>
      <c r="S77" s="279">
        <v>507</v>
      </c>
      <c r="T77" s="279">
        <v>563</v>
      </c>
      <c r="U77" s="279">
        <v>619</v>
      </c>
      <c r="V77" s="279">
        <v>685</v>
      </c>
      <c r="W77" s="279">
        <v>750</v>
      </c>
      <c r="X77" s="279">
        <v>812</v>
      </c>
      <c r="Y77" s="279">
        <v>873</v>
      </c>
      <c r="Z77" s="279">
        <v>935</v>
      </c>
      <c r="AA77" s="279">
        <v>996</v>
      </c>
      <c r="AB77" s="279">
        <v>1057</v>
      </c>
      <c r="AC77" s="279">
        <v>1118</v>
      </c>
      <c r="AD77" s="279">
        <v>1180</v>
      </c>
      <c r="AE77" s="279">
        <v>1241</v>
      </c>
    </row>
    <row r="78" spans="1:31">
      <c r="A78" s="278">
        <v>75</v>
      </c>
      <c r="B78" s="279">
        <v>8</v>
      </c>
      <c r="C78" s="279">
        <v>16</v>
      </c>
      <c r="D78" s="279">
        <v>25</v>
      </c>
      <c r="E78" s="279">
        <v>32</v>
      </c>
      <c r="F78" s="279">
        <v>40</v>
      </c>
      <c r="G78" s="279">
        <v>48</v>
      </c>
      <c r="H78" s="279">
        <v>56</v>
      </c>
      <c r="I78" s="279">
        <v>63</v>
      </c>
      <c r="J78" s="279">
        <v>69</v>
      </c>
      <c r="K78" s="279">
        <v>74</v>
      </c>
      <c r="L78" s="279">
        <v>109</v>
      </c>
      <c r="M78" s="279">
        <v>140</v>
      </c>
      <c r="N78" s="279">
        <v>205</v>
      </c>
      <c r="O78" s="279">
        <v>269</v>
      </c>
      <c r="P78" s="279">
        <v>332</v>
      </c>
      <c r="Q78" s="279">
        <v>393</v>
      </c>
      <c r="R78" s="279">
        <v>453</v>
      </c>
      <c r="S78" s="279">
        <v>511</v>
      </c>
      <c r="T78" s="279">
        <v>568</v>
      </c>
      <c r="U78" s="279">
        <v>624</v>
      </c>
      <c r="V78" s="279">
        <v>690</v>
      </c>
      <c r="W78" s="279">
        <v>756</v>
      </c>
      <c r="X78" s="279">
        <v>818</v>
      </c>
      <c r="Y78" s="279">
        <v>880</v>
      </c>
      <c r="Z78" s="279">
        <v>942</v>
      </c>
      <c r="AA78" s="279">
        <v>1003</v>
      </c>
      <c r="AB78" s="279">
        <v>1065</v>
      </c>
      <c r="AC78" s="279">
        <v>1127</v>
      </c>
      <c r="AD78" s="279">
        <v>1189</v>
      </c>
      <c r="AE78" s="279">
        <v>1250</v>
      </c>
    </row>
    <row r="79" spans="1:31">
      <c r="A79" s="278">
        <v>76</v>
      </c>
      <c r="B79" s="279">
        <v>8</v>
      </c>
      <c r="C79" s="279">
        <v>16</v>
      </c>
      <c r="D79" s="279">
        <v>25</v>
      </c>
      <c r="E79" s="279">
        <v>32</v>
      </c>
      <c r="F79" s="279">
        <v>40</v>
      </c>
      <c r="G79" s="279">
        <v>48</v>
      </c>
      <c r="H79" s="279">
        <v>56</v>
      </c>
      <c r="I79" s="279">
        <v>63</v>
      </c>
      <c r="J79" s="279">
        <v>69</v>
      </c>
      <c r="K79" s="279">
        <v>74</v>
      </c>
      <c r="L79" s="279">
        <v>109</v>
      </c>
      <c r="M79" s="279">
        <v>141</v>
      </c>
      <c r="N79" s="279">
        <v>207</v>
      </c>
      <c r="O79" s="279">
        <v>271</v>
      </c>
      <c r="P79" s="279">
        <v>334</v>
      </c>
      <c r="Q79" s="279">
        <v>396</v>
      </c>
      <c r="R79" s="279">
        <v>456</v>
      </c>
      <c r="S79" s="279">
        <v>514</v>
      </c>
      <c r="T79" s="279">
        <v>572</v>
      </c>
      <c r="U79" s="279">
        <v>628</v>
      </c>
      <c r="V79" s="279">
        <v>695</v>
      </c>
      <c r="W79" s="279">
        <v>762</v>
      </c>
      <c r="X79" s="279">
        <v>824</v>
      </c>
      <c r="Y79" s="279">
        <v>886</v>
      </c>
      <c r="Z79" s="279">
        <v>948</v>
      </c>
      <c r="AA79" s="279">
        <v>1010</v>
      </c>
      <c r="AB79" s="279">
        <v>1073</v>
      </c>
      <c r="AC79" s="279">
        <v>1135</v>
      </c>
      <c r="AD79" s="279">
        <v>1197</v>
      </c>
      <c r="AE79" s="279">
        <v>1259</v>
      </c>
    </row>
    <row r="80" spans="1:31">
      <c r="A80" s="278">
        <v>77</v>
      </c>
      <c r="B80" s="279">
        <v>8</v>
      </c>
      <c r="C80" s="279">
        <v>16</v>
      </c>
      <c r="D80" s="279">
        <v>25</v>
      </c>
      <c r="E80" s="279">
        <v>32</v>
      </c>
      <c r="F80" s="279">
        <v>41</v>
      </c>
      <c r="G80" s="279">
        <v>49</v>
      </c>
      <c r="H80" s="279">
        <v>57</v>
      </c>
      <c r="I80" s="279">
        <v>64</v>
      </c>
      <c r="J80" s="279">
        <v>70</v>
      </c>
      <c r="K80" s="279">
        <v>75</v>
      </c>
      <c r="L80" s="279">
        <v>110</v>
      </c>
      <c r="M80" s="279">
        <v>142</v>
      </c>
      <c r="N80" s="279">
        <v>208</v>
      </c>
      <c r="O80" s="279">
        <v>273</v>
      </c>
      <c r="P80" s="279">
        <v>336</v>
      </c>
      <c r="Q80" s="279">
        <v>399</v>
      </c>
      <c r="R80" s="279">
        <v>459</v>
      </c>
      <c r="S80" s="279">
        <v>518</v>
      </c>
      <c r="T80" s="279">
        <v>576</v>
      </c>
      <c r="U80" s="279">
        <v>633</v>
      </c>
      <c r="V80" s="279">
        <v>700</v>
      </c>
      <c r="W80" s="279">
        <v>767</v>
      </c>
      <c r="X80" s="279">
        <v>830</v>
      </c>
      <c r="Y80" s="279">
        <v>892</v>
      </c>
      <c r="Z80" s="279">
        <v>955</v>
      </c>
      <c r="AA80" s="279">
        <v>1018</v>
      </c>
      <c r="AB80" s="279">
        <v>1081</v>
      </c>
      <c r="AC80" s="279">
        <v>1143</v>
      </c>
      <c r="AD80" s="279">
        <v>1206</v>
      </c>
      <c r="AE80" s="279">
        <v>1268</v>
      </c>
    </row>
    <row r="81" spans="1:31">
      <c r="A81" s="278">
        <v>78</v>
      </c>
      <c r="B81" s="279">
        <v>8</v>
      </c>
      <c r="C81" s="279">
        <v>16</v>
      </c>
      <c r="D81" s="279">
        <v>25</v>
      </c>
      <c r="E81" s="279">
        <v>33</v>
      </c>
      <c r="F81" s="279">
        <v>41</v>
      </c>
      <c r="G81" s="279">
        <v>49</v>
      </c>
      <c r="H81" s="279">
        <v>57</v>
      </c>
      <c r="I81" s="279">
        <v>64</v>
      </c>
      <c r="J81" s="279">
        <v>70</v>
      </c>
      <c r="K81" s="279">
        <v>75</v>
      </c>
      <c r="L81" s="279">
        <v>111</v>
      </c>
      <c r="M81" s="279">
        <v>143</v>
      </c>
      <c r="N81" s="279">
        <v>210</v>
      </c>
      <c r="O81" s="279">
        <v>275</v>
      </c>
      <c r="P81" s="279">
        <v>339</v>
      </c>
      <c r="Q81" s="279">
        <v>402</v>
      </c>
      <c r="R81" s="279">
        <v>462</v>
      </c>
      <c r="S81" s="279">
        <v>522</v>
      </c>
      <c r="T81" s="279">
        <v>580</v>
      </c>
      <c r="U81" s="279">
        <v>637</v>
      </c>
      <c r="V81" s="279">
        <v>705</v>
      </c>
      <c r="W81" s="279">
        <v>773</v>
      </c>
      <c r="X81" s="279">
        <v>836</v>
      </c>
      <c r="Y81" s="279">
        <v>899</v>
      </c>
      <c r="Z81" s="279">
        <v>962</v>
      </c>
      <c r="AA81" s="279">
        <v>1025</v>
      </c>
      <c r="AB81" s="279">
        <v>1088</v>
      </c>
      <c r="AC81" s="279">
        <v>1151</v>
      </c>
      <c r="AD81" s="279">
        <v>1215</v>
      </c>
      <c r="AE81" s="279">
        <v>1277</v>
      </c>
    </row>
    <row r="82" spans="1:31">
      <c r="A82" s="278">
        <v>79</v>
      </c>
      <c r="B82" s="279">
        <v>8</v>
      </c>
      <c r="C82" s="279">
        <v>17</v>
      </c>
      <c r="D82" s="279">
        <v>25</v>
      </c>
      <c r="E82" s="279">
        <v>33</v>
      </c>
      <c r="F82" s="279">
        <v>41</v>
      </c>
      <c r="G82" s="279">
        <v>49</v>
      </c>
      <c r="H82" s="279">
        <v>58</v>
      </c>
      <c r="I82" s="279">
        <v>65</v>
      </c>
      <c r="J82" s="279">
        <v>71</v>
      </c>
      <c r="K82" s="279">
        <v>76</v>
      </c>
      <c r="L82" s="279">
        <v>112</v>
      </c>
      <c r="M82" s="279">
        <v>144</v>
      </c>
      <c r="N82" s="279">
        <v>211</v>
      </c>
      <c r="O82" s="279">
        <v>277</v>
      </c>
      <c r="P82" s="279">
        <v>341</v>
      </c>
      <c r="Q82" s="279">
        <v>404</v>
      </c>
      <c r="R82" s="279">
        <v>466</v>
      </c>
      <c r="S82" s="279">
        <v>525</v>
      </c>
      <c r="T82" s="279">
        <v>584</v>
      </c>
      <c r="U82" s="279">
        <v>642</v>
      </c>
      <c r="V82" s="279">
        <v>710</v>
      </c>
      <c r="W82" s="279">
        <v>778</v>
      </c>
      <c r="X82" s="279">
        <v>842</v>
      </c>
      <c r="Y82" s="279">
        <v>905</v>
      </c>
      <c r="Z82" s="279">
        <v>969</v>
      </c>
      <c r="AA82" s="279">
        <v>1032</v>
      </c>
      <c r="AB82" s="279">
        <v>1096</v>
      </c>
      <c r="AC82" s="279">
        <v>1159</v>
      </c>
      <c r="AD82" s="279">
        <v>1223</v>
      </c>
      <c r="AE82" s="279">
        <v>1287</v>
      </c>
    </row>
    <row r="83" spans="1:31">
      <c r="A83" s="278">
        <v>80</v>
      </c>
      <c r="B83" s="279">
        <v>8</v>
      </c>
      <c r="C83" s="279">
        <v>17</v>
      </c>
      <c r="D83" s="279">
        <v>25</v>
      </c>
      <c r="E83" s="279">
        <v>33</v>
      </c>
      <c r="F83" s="279">
        <v>41</v>
      </c>
      <c r="G83" s="279">
        <v>50</v>
      </c>
      <c r="H83" s="279">
        <v>58</v>
      </c>
      <c r="I83" s="279">
        <v>65</v>
      </c>
      <c r="J83" s="279">
        <v>71</v>
      </c>
      <c r="K83" s="279">
        <v>76</v>
      </c>
      <c r="L83" s="279">
        <v>112</v>
      </c>
      <c r="M83" s="279">
        <v>145</v>
      </c>
      <c r="N83" s="279">
        <v>213</v>
      </c>
      <c r="O83" s="279">
        <v>279</v>
      </c>
      <c r="P83" s="279">
        <v>344</v>
      </c>
      <c r="Q83" s="279">
        <v>407</v>
      </c>
      <c r="R83" s="279">
        <v>469</v>
      </c>
      <c r="S83" s="279">
        <v>529</v>
      </c>
      <c r="T83" s="279">
        <v>588</v>
      </c>
      <c r="U83" s="279">
        <v>646</v>
      </c>
      <c r="V83" s="279">
        <v>715</v>
      </c>
      <c r="W83" s="279">
        <v>784</v>
      </c>
      <c r="X83" s="279">
        <v>848</v>
      </c>
      <c r="Y83" s="279">
        <v>912</v>
      </c>
      <c r="Z83" s="279">
        <v>976</v>
      </c>
      <c r="AA83" s="279">
        <v>1040</v>
      </c>
      <c r="AB83" s="279">
        <v>1104</v>
      </c>
      <c r="AC83" s="279">
        <v>1168</v>
      </c>
      <c r="AD83" s="279">
        <v>1232</v>
      </c>
      <c r="AE83" s="279">
        <v>1296</v>
      </c>
    </row>
    <row r="84" spans="1:31">
      <c r="A84" s="278">
        <v>81</v>
      </c>
      <c r="B84" s="279">
        <v>8</v>
      </c>
      <c r="C84" s="279">
        <v>17</v>
      </c>
      <c r="D84" s="279">
        <v>26</v>
      </c>
      <c r="E84" s="279">
        <v>33</v>
      </c>
      <c r="F84" s="279">
        <v>42</v>
      </c>
      <c r="G84" s="279">
        <v>50</v>
      </c>
      <c r="H84" s="279">
        <v>58</v>
      </c>
      <c r="I84" s="279">
        <v>66</v>
      </c>
      <c r="J84" s="279">
        <v>72</v>
      </c>
      <c r="K84" s="279">
        <v>77</v>
      </c>
      <c r="L84" s="279">
        <v>113</v>
      </c>
      <c r="M84" s="279">
        <v>146</v>
      </c>
      <c r="N84" s="279">
        <v>214</v>
      </c>
      <c r="O84" s="279">
        <v>281</v>
      </c>
      <c r="P84" s="279">
        <v>346</v>
      </c>
      <c r="Q84" s="279">
        <v>410</v>
      </c>
      <c r="R84" s="279">
        <v>472</v>
      </c>
      <c r="S84" s="279">
        <v>533</v>
      </c>
      <c r="T84" s="279">
        <v>592</v>
      </c>
      <c r="U84" s="279">
        <v>651</v>
      </c>
      <c r="V84" s="279">
        <v>720</v>
      </c>
      <c r="W84" s="279">
        <v>789</v>
      </c>
      <c r="X84" s="279">
        <v>854</v>
      </c>
      <c r="Y84" s="279">
        <v>918</v>
      </c>
      <c r="Z84" s="279">
        <v>983</v>
      </c>
      <c r="AA84" s="279">
        <v>1047</v>
      </c>
      <c r="AB84" s="279">
        <v>1112</v>
      </c>
      <c r="AC84" s="279">
        <v>1176</v>
      </c>
      <c r="AD84" s="279">
        <v>1241</v>
      </c>
      <c r="AE84" s="279">
        <v>1305</v>
      </c>
    </row>
    <row r="85" spans="1:31">
      <c r="A85" s="278">
        <v>82</v>
      </c>
      <c r="B85" s="279">
        <v>8</v>
      </c>
      <c r="C85" s="279">
        <v>17</v>
      </c>
      <c r="D85" s="279">
        <v>26</v>
      </c>
      <c r="E85" s="279">
        <v>33</v>
      </c>
      <c r="F85" s="279">
        <v>42</v>
      </c>
      <c r="G85" s="279">
        <v>50</v>
      </c>
      <c r="H85" s="279">
        <v>59</v>
      </c>
      <c r="I85" s="279">
        <v>66</v>
      </c>
      <c r="J85" s="279">
        <v>72</v>
      </c>
      <c r="K85" s="279">
        <v>77</v>
      </c>
      <c r="L85" s="279">
        <v>114</v>
      </c>
      <c r="M85" s="279">
        <v>147</v>
      </c>
      <c r="N85" s="279">
        <v>216</v>
      </c>
      <c r="O85" s="279">
        <v>283</v>
      </c>
      <c r="P85" s="279">
        <v>349</v>
      </c>
      <c r="Q85" s="279">
        <v>413</v>
      </c>
      <c r="R85" s="279">
        <v>476</v>
      </c>
      <c r="S85" s="279">
        <v>536</v>
      </c>
      <c r="T85" s="279">
        <v>596</v>
      </c>
      <c r="U85" s="279">
        <v>655</v>
      </c>
      <c r="V85" s="279">
        <v>725</v>
      </c>
      <c r="W85" s="279">
        <v>795</v>
      </c>
      <c r="X85" s="279">
        <v>860</v>
      </c>
      <c r="Y85" s="279">
        <v>925</v>
      </c>
      <c r="Z85" s="279">
        <v>990</v>
      </c>
      <c r="AA85" s="279">
        <v>1054</v>
      </c>
      <c r="AB85" s="279">
        <v>1120</v>
      </c>
      <c r="AC85" s="279">
        <v>1184</v>
      </c>
      <c r="AD85" s="279">
        <v>1249</v>
      </c>
      <c r="AE85" s="279">
        <v>1314</v>
      </c>
    </row>
    <row r="86" spans="1:31">
      <c r="A86" s="278">
        <v>83</v>
      </c>
      <c r="B86" s="279">
        <v>9</v>
      </c>
      <c r="C86" s="279">
        <v>17</v>
      </c>
      <c r="D86" s="279">
        <v>26</v>
      </c>
      <c r="E86" s="279">
        <v>34</v>
      </c>
      <c r="F86" s="279">
        <v>42</v>
      </c>
      <c r="G86" s="279">
        <v>51</v>
      </c>
      <c r="H86" s="279">
        <v>59</v>
      </c>
      <c r="I86" s="279">
        <v>67</v>
      </c>
      <c r="J86" s="279">
        <v>73</v>
      </c>
      <c r="K86" s="279">
        <v>78</v>
      </c>
      <c r="L86" s="279">
        <v>115</v>
      </c>
      <c r="M86" s="279">
        <v>148</v>
      </c>
      <c r="N86" s="279">
        <v>217</v>
      </c>
      <c r="O86" s="279">
        <v>284</v>
      </c>
      <c r="P86" s="279">
        <v>351</v>
      </c>
      <c r="Q86" s="279">
        <v>416</v>
      </c>
      <c r="R86" s="279">
        <v>479</v>
      </c>
      <c r="S86" s="279">
        <v>540</v>
      </c>
      <c r="T86" s="279">
        <v>600</v>
      </c>
      <c r="U86" s="279">
        <v>660</v>
      </c>
      <c r="V86" s="279">
        <v>731</v>
      </c>
      <c r="W86" s="279">
        <v>800</v>
      </c>
      <c r="X86" s="279">
        <v>866</v>
      </c>
      <c r="Y86" s="279">
        <v>931</v>
      </c>
      <c r="Z86" s="279">
        <v>997</v>
      </c>
      <c r="AA86" s="279">
        <v>1062</v>
      </c>
      <c r="AB86" s="279">
        <v>1127</v>
      </c>
      <c r="AC86" s="279">
        <v>1192</v>
      </c>
      <c r="AD86" s="279">
        <v>1258</v>
      </c>
      <c r="AE86" s="279">
        <v>1323</v>
      </c>
    </row>
    <row r="87" spans="1:31">
      <c r="A87" s="278">
        <v>84</v>
      </c>
      <c r="B87" s="279">
        <v>9</v>
      </c>
      <c r="C87" s="279">
        <v>17</v>
      </c>
      <c r="D87" s="279">
        <v>26</v>
      </c>
      <c r="E87" s="279">
        <v>34</v>
      </c>
      <c r="F87" s="279">
        <v>42</v>
      </c>
      <c r="G87" s="279">
        <v>51</v>
      </c>
      <c r="H87" s="279">
        <v>60</v>
      </c>
      <c r="I87" s="279">
        <v>67</v>
      </c>
      <c r="J87" s="279">
        <v>73</v>
      </c>
      <c r="K87" s="279">
        <v>78</v>
      </c>
      <c r="L87" s="279">
        <v>115</v>
      </c>
      <c r="M87" s="279">
        <v>149</v>
      </c>
      <c r="N87" s="279">
        <v>219</v>
      </c>
      <c r="O87" s="279">
        <v>286</v>
      </c>
      <c r="P87" s="279">
        <v>353</v>
      </c>
      <c r="Q87" s="279">
        <v>419</v>
      </c>
      <c r="R87" s="279">
        <v>482</v>
      </c>
      <c r="S87" s="279">
        <v>544</v>
      </c>
      <c r="T87" s="279">
        <v>604</v>
      </c>
      <c r="U87" s="279">
        <v>665</v>
      </c>
      <c r="V87" s="279">
        <v>736</v>
      </c>
      <c r="W87" s="279">
        <v>806</v>
      </c>
      <c r="X87" s="279">
        <v>872</v>
      </c>
      <c r="Y87" s="279">
        <v>937</v>
      </c>
      <c r="Z87" s="279">
        <v>1004</v>
      </c>
      <c r="AA87" s="279">
        <v>1069</v>
      </c>
      <c r="AB87" s="279">
        <v>1135</v>
      </c>
      <c r="AC87" s="279">
        <v>1201</v>
      </c>
      <c r="AD87" s="279">
        <v>1267</v>
      </c>
      <c r="AE87" s="279">
        <v>1332</v>
      </c>
    </row>
    <row r="88" spans="1:31">
      <c r="A88" s="278">
        <v>85</v>
      </c>
      <c r="B88" s="279">
        <v>9</v>
      </c>
      <c r="C88" s="279">
        <v>17</v>
      </c>
      <c r="D88" s="279">
        <v>26</v>
      </c>
      <c r="E88" s="279">
        <v>34</v>
      </c>
      <c r="F88" s="279">
        <v>43</v>
      </c>
      <c r="G88" s="279">
        <v>51</v>
      </c>
      <c r="H88" s="279">
        <v>60</v>
      </c>
      <c r="I88" s="279">
        <v>68</v>
      </c>
      <c r="J88" s="279">
        <v>74</v>
      </c>
      <c r="K88" s="279">
        <v>79</v>
      </c>
      <c r="L88" s="279">
        <v>116</v>
      </c>
      <c r="M88" s="279">
        <v>150</v>
      </c>
      <c r="N88" s="279">
        <v>220</v>
      </c>
      <c r="O88" s="279">
        <v>288</v>
      </c>
      <c r="P88" s="279">
        <v>356</v>
      </c>
      <c r="Q88" s="279">
        <v>422</v>
      </c>
      <c r="R88" s="279">
        <v>486</v>
      </c>
      <c r="S88" s="279">
        <v>548</v>
      </c>
      <c r="T88" s="279">
        <v>609</v>
      </c>
      <c r="U88" s="279">
        <v>669</v>
      </c>
      <c r="V88" s="279">
        <v>741</v>
      </c>
      <c r="W88" s="279">
        <v>811</v>
      </c>
      <c r="X88" s="279">
        <v>878</v>
      </c>
      <c r="Y88" s="279">
        <v>944</v>
      </c>
      <c r="Z88" s="279">
        <v>1011</v>
      </c>
      <c r="AA88" s="279">
        <v>1076</v>
      </c>
      <c r="AB88" s="279">
        <v>1143</v>
      </c>
      <c r="AC88" s="279">
        <v>1209</v>
      </c>
      <c r="AD88" s="279">
        <v>1276</v>
      </c>
      <c r="AE88" s="279">
        <v>1341</v>
      </c>
    </row>
    <row r="89" spans="1:31">
      <c r="A89" s="278">
        <v>86</v>
      </c>
      <c r="B89" s="279">
        <v>9</v>
      </c>
      <c r="C89" s="279">
        <v>17</v>
      </c>
      <c r="D89" s="279">
        <v>26</v>
      </c>
      <c r="E89" s="279">
        <v>34</v>
      </c>
      <c r="F89" s="279">
        <v>43</v>
      </c>
      <c r="G89" s="279">
        <v>52</v>
      </c>
      <c r="H89" s="279">
        <v>60</v>
      </c>
      <c r="I89" s="279">
        <v>68</v>
      </c>
      <c r="J89" s="279">
        <v>74</v>
      </c>
      <c r="K89" s="279">
        <v>79</v>
      </c>
      <c r="L89" s="279">
        <v>117</v>
      </c>
      <c r="M89" s="279">
        <v>151</v>
      </c>
      <c r="N89" s="279">
        <v>222</v>
      </c>
      <c r="O89" s="279">
        <v>290</v>
      </c>
      <c r="P89" s="279">
        <v>358</v>
      </c>
      <c r="Q89" s="279">
        <v>425</v>
      </c>
      <c r="R89" s="279">
        <v>489</v>
      </c>
      <c r="S89" s="279">
        <v>551</v>
      </c>
      <c r="T89" s="279">
        <v>613</v>
      </c>
      <c r="U89" s="279">
        <v>674</v>
      </c>
      <c r="V89" s="279">
        <v>746</v>
      </c>
      <c r="W89" s="279">
        <v>817</v>
      </c>
      <c r="X89" s="279">
        <v>884</v>
      </c>
      <c r="Y89" s="279">
        <v>950</v>
      </c>
      <c r="Z89" s="279">
        <v>1017</v>
      </c>
      <c r="AA89" s="279">
        <v>1084</v>
      </c>
      <c r="AB89" s="279">
        <v>1151</v>
      </c>
      <c r="AC89" s="279">
        <v>1217</v>
      </c>
      <c r="AD89" s="279">
        <v>1284</v>
      </c>
      <c r="AE89" s="279">
        <v>1350</v>
      </c>
    </row>
    <row r="90" spans="1:31">
      <c r="A90" s="278">
        <v>87</v>
      </c>
      <c r="B90" s="279">
        <v>9</v>
      </c>
      <c r="C90" s="279">
        <v>18</v>
      </c>
      <c r="D90" s="279">
        <v>27</v>
      </c>
      <c r="E90" s="279">
        <v>34</v>
      </c>
      <c r="F90" s="279">
        <v>43</v>
      </c>
      <c r="G90" s="279">
        <v>52</v>
      </c>
      <c r="H90" s="279">
        <v>61</v>
      </c>
      <c r="I90" s="279">
        <v>69</v>
      </c>
      <c r="J90" s="279">
        <v>75</v>
      </c>
      <c r="K90" s="279">
        <v>80</v>
      </c>
      <c r="L90" s="279">
        <v>118</v>
      </c>
      <c r="M90" s="279">
        <v>152</v>
      </c>
      <c r="N90" s="279">
        <v>223</v>
      </c>
      <c r="O90" s="279">
        <v>292</v>
      </c>
      <c r="P90" s="279">
        <v>361</v>
      </c>
      <c r="Q90" s="279">
        <v>427</v>
      </c>
      <c r="R90" s="279">
        <v>492</v>
      </c>
      <c r="S90" s="279">
        <v>555</v>
      </c>
      <c r="T90" s="279">
        <v>617</v>
      </c>
      <c r="U90" s="279">
        <v>678</v>
      </c>
      <c r="V90" s="279">
        <v>751</v>
      </c>
      <c r="W90" s="279">
        <v>822</v>
      </c>
      <c r="X90" s="279">
        <v>890</v>
      </c>
      <c r="Y90" s="279">
        <v>957</v>
      </c>
      <c r="Z90" s="279">
        <v>1024</v>
      </c>
      <c r="AA90" s="279">
        <v>1091</v>
      </c>
      <c r="AB90" s="279">
        <v>1159</v>
      </c>
      <c r="AC90" s="279">
        <v>1225</v>
      </c>
      <c r="AD90" s="279">
        <v>1293</v>
      </c>
      <c r="AE90" s="279">
        <v>1360</v>
      </c>
    </row>
    <row r="91" spans="1:31">
      <c r="A91" s="278">
        <v>88</v>
      </c>
      <c r="B91" s="279">
        <v>9</v>
      </c>
      <c r="C91" s="279">
        <v>18</v>
      </c>
      <c r="D91" s="279">
        <v>27</v>
      </c>
      <c r="E91" s="279">
        <v>35</v>
      </c>
      <c r="F91" s="279">
        <v>43</v>
      </c>
      <c r="G91" s="279">
        <v>52</v>
      </c>
      <c r="H91" s="279">
        <v>61</v>
      </c>
      <c r="I91" s="279">
        <v>69</v>
      </c>
      <c r="J91" s="279">
        <v>75</v>
      </c>
      <c r="K91" s="279">
        <v>80</v>
      </c>
      <c r="L91" s="279">
        <v>118</v>
      </c>
      <c r="M91" s="279">
        <v>153</v>
      </c>
      <c r="N91" s="279">
        <v>225</v>
      </c>
      <c r="O91" s="279">
        <v>294</v>
      </c>
      <c r="P91" s="279">
        <v>363</v>
      </c>
      <c r="Q91" s="279">
        <v>430</v>
      </c>
      <c r="R91" s="279">
        <v>495</v>
      </c>
      <c r="S91" s="279">
        <v>559</v>
      </c>
      <c r="T91" s="279">
        <v>621</v>
      </c>
      <c r="U91" s="279">
        <v>683</v>
      </c>
      <c r="V91" s="279">
        <v>756</v>
      </c>
      <c r="W91" s="279">
        <v>828</v>
      </c>
      <c r="X91" s="279">
        <v>896</v>
      </c>
      <c r="Y91" s="279">
        <v>963</v>
      </c>
      <c r="Z91" s="279">
        <v>1031</v>
      </c>
      <c r="AA91" s="279">
        <v>1098</v>
      </c>
      <c r="AB91" s="279">
        <v>1166</v>
      </c>
      <c r="AC91" s="279">
        <v>1234</v>
      </c>
      <c r="AD91" s="279">
        <v>1302</v>
      </c>
      <c r="AE91" s="279">
        <v>1369</v>
      </c>
    </row>
    <row r="92" spans="1:31">
      <c r="A92" s="278">
        <v>89</v>
      </c>
      <c r="B92" s="279">
        <v>9</v>
      </c>
      <c r="C92" s="279">
        <v>18</v>
      </c>
      <c r="D92" s="279">
        <v>27</v>
      </c>
      <c r="E92" s="279">
        <v>35</v>
      </c>
      <c r="F92" s="279">
        <v>44</v>
      </c>
      <c r="G92" s="279">
        <v>53</v>
      </c>
      <c r="H92" s="279">
        <v>62</v>
      </c>
      <c r="I92" s="279">
        <v>70</v>
      </c>
      <c r="J92" s="279">
        <v>76</v>
      </c>
      <c r="K92" s="279">
        <v>81</v>
      </c>
      <c r="L92" s="279">
        <v>119</v>
      </c>
      <c r="M92" s="279">
        <v>154</v>
      </c>
      <c r="N92" s="279">
        <v>226</v>
      </c>
      <c r="O92" s="279">
        <v>296</v>
      </c>
      <c r="P92" s="279">
        <v>366</v>
      </c>
      <c r="Q92" s="279">
        <v>433</v>
      </c>
      <c r="R92" s="279">
        <v>499</v>
      </c>
      <c r="S92" s="279">
        <v>562</v>
      </c>
      <c r="T92" s="279">
        <v>625</v>
      </c>
      <c r="U92" s="279">
        <v>687</v>
      </c>
      <c r="V92" s="279">
        <v>761</v>
      </c>
      <c r="W92" s="279">
        <v>833</v>
      </c>
      <c r="X92" s="279">
        <v>902</v>
      </c>
      <c r="Y92" s="279">
        <v>970</v>
      </c>
      <c r="Z92" s="279">
        <v>1038</v>
      </c>
      <c r="AA92" s="279">
        <v>1106</v>
      </c>
      <c r="AB92" s="279">
        <v>1174</v>
      </c>
      <c r="AC92" s="279">
        <v>1242</v>
      </c>
      <c r="AD92" s="279">
        <v>1310</v>
      </c>
      <c r="AE92" s="279">
        <v>1378</v>
      </c>
    </row>
    <row r="93" spans="1:31">
      <c r="A93" s="278">
        <v>90</v>
      </c>
      <c r="B93" s="279">
        <v>9</v>
      </c>
      <c r="C93" s="279">
        <v>18</v>
      </c>
      <c r="D93" s="279">
        <v>27</v>
      </c>
      <c r="E93" s="279">
        <v>35</v>
      </c>
      <c r="F93" s="279">
        <v>44</v>
      </c>
      <c r="G93" s="279">
        <v>53</v>
      </c>
      <c r="H93" s="279">
        <v>62</v>
      </c>
      <c r="I93" s="279">
        <v>70</v>
      </c>
      <c r="J93" s="279">
        <v>76</v>
      </c>
      <c r="K93" s="279">
        <v>81</v>
      </c>
      <c r="L93" s="279">
        <v>120</v>
      </c>
      <c r="M93" s="279">
        <v>155</v>
      </c>
      <c r="N93" s="279">
        <v>228</v>
      </c>
      <c r="O93" s="279">
        <v>298</v>
      </c>
      <c r="P93" s="279">
        <v>368</v>
      </c>
      <c r="Q93" s="279">
        <v>436</v>
      </c>
      <c r="R93" s="279">
        <v>502</v>
      </c>
      <c r="S93" s="279">
        <v>566</v>
      </c>
      <c r="T93" s="279">
        <v>629</v>
      </c>
      <c r="U93" s="279">
        <v>692</v>
      </c>
      <c r="V93" s="279">
        <v>766</v>
      </c>
      <c r="W93" s="279">
        <v>839</v>
      </c>
      <c r="X93" s="279">
        <v>908</v>
      </c>
      <c r="Y93" s="279">
        <v>976</v>
      </c>
      <c r="Z93" s="279">
        <v>1045</v>
      </c>
      <c r="AA93" s="279">
        <v>1113</v>
      </c>
      <c r="AB93" s="279">
        <v>1182</v>
      </c>
      <c r="AC93" s="279">
        <v>1250</v>
      </c>
      <c r="AD93" s="279">
        <v>1319</v>
      </c>
      <c r="AE93" s="279">
        <v>1387</v>
      </c>
    </row>
    <row r="94" spans="1:31">
      <c r="A94" s="278">
        <v>91</v>
      </c>
      <c r="B94" s="279">
        <v>9</v>
      </c>
      <c r="C94" s="279">
        <v>18</v>
      </c>
      <c r="D94" s="279">
        <v>27</v>
      </c>
      <c r="E94" s="279">
        <v>35</v>
      </c>
      <c r="F94" s="279">
        <v>44</v>
      </c>
      <c r="G94" s="279">
        <v>53</v>
      </c>
      <c r="H94" s="279">
        <v>62</v>
      </c>
      <c r="I94" s="279">
        <v>70</v>
      </c>
      <c r="J94" s="279">
        <v>76</v>
      </c>
      <c r="K94" s="279">
        <v>81</v>
      </c>
      <c r="L94" s="279">
        <v>121</v>
      </c>
      <c r="M94" s="279">
        <v>156</v>
      </c>
      <c r="N94" s="279">
        <v>229</v>
      </c>
      <c r="O94" s="279">
        <v>300</v>
      </c>
      <c r="P94" s="279">
        <v>370</v>
      </c>
      <c r="Q94" s="279">
        <v>438</v>
      </c>
      <c r="R94" s="279">
        <v>505</v>
      </c>
      <c r="S94" s="279">
        <v>569</v>
      </c>
      <c r="T94" s="279">
        <v>633</v>
      </c>
      <c r="U94" s="279">
        <v>696</v>
      </c>
      <c r="V94" s="279">
        <v>770</v>
      </c>
      <c r="W94" s="279">
        <v>844</v>
      </c>
      <c r="X94" s="279">
        <v>913</v>
      </c>
      <c r="Y94" s="279">
        <v>982</v>
      </c>
      <c r="Z94" s="279">
        <v>1051</v>
      </c>
      <c r="AA94" s="279">
        <v>1119</v>
      </c>
      <c r="AB94" s="279">
        <v>1189</v>
      </c>
      <c r="AC94" s="279">
        <v>1257</v>
      </c>
      <c r="AD94" s="279">
        <v>1327</v>
      </c>
      <c r="AE94" s="279">
        <v>1395</v>
      </c>
    </row>
    <row r="95" spans="1:31">
      <c r="A95" s="278">
        <v>92</v>
      </c>
      <c r="B95" s="279">
        <v>9</v>
      </c>
      <c r="C95" s="279">
        <v>18</v>
      </c>
      <c r="D95" s="279">
        <v>27</v>
      </c>
      <c r="E95" s="279">
        <v>35</v>
      </c>
      <c r="F95" s="279">
        <v>45</v>
      </c>
      <c r="G95" s="279">
        <v>54</v>
      </c>
      <c r="H95" s="279">
        <v>63</v>
      </c>
      <c r="I95" s="279">
        <v>71</v>
      </c>
      <c r="J95" s="279">
        <v>77</v>
      </c>
      <c r="K95" s="279">
        <v>82</v>
      </c>
      <c r="L95" s="279">
        <v>121</v>
      </c>
      <c r="M95" s="279">
        <v>157</v>
      </c>
      <c r="N95" s="279">
        <v>231</v>
      </c>
      <c r="O95" s="279">
        <v>301</v>
      </c>
      <c r="P95" s="279">
        <v>372</v>
      </c>
      <c r="Q95" s="279">
        <v>441</v>
      </c>
      <c r="R95" s="279">
        <v>508</v>
      </c>
      <c r="S95" s="279">
        <v>572</v>
      </c>
      <c r="T95" s="279">
        <v>636</v>
      </c>
      <c r="U95" s="279">
        <v>700</v>
      </c>
      <c r="V95" s="279">
        <v>775</v>
      </c>
      <c r="W95" s="279">
        <v>849</v>
      </c>
      <c r="X95" s="279">
        <v>918</v>
      </c>
      <c r="Y95" s="279">
        <v>987</v>
      </c>
      <c r="Z95" s="279">
        <v>1057</v>
      </c>
      <c r="AA95" s="279">
        <v>1126</v>
      </c>
      <c r="AB95" s="279">
        <v>1195</v>
      </c>
      <c r="AC95" s="279">
        <v>1264</v>
      </c>
      <c r="AD95" s="279">
        <v>1334</v>
      </c>
      <c r="AE95" s="279">
        <v>1403</v>
      </c>
    </row>
    <row r="96" spans="1:31">
      <c r="A96" s="278">
        <v>93</v>
      </c>
      <c r="B96" s="279">
        <v>9</v>
      </c>
      <c r="C96" s="279">
        <v>18</v>
      </c>
      <c r="D96" s="279">
        <v>27</v>
      </c>
      <c r="E96" s="279">
        <v>36</v>
      </c>
      <c r="F96" s="279">
        <v>45</v>
      </c>
      <c r="G96" s="279">
        <v>54</v>
      </c>
      <c r="H96" s="279">
        <v>63</v>
      </c>
      <c r="I96" s="279">
        <v>71</v>
      </c>
      <c r="J96" s="279">
        <v>77</v>
      </c>
      <c r="K96" s="279">
        <v>82</v>
      </c>
      <c r="L96" s="279">
        <v>122</v>
      </c>
      <c r="M96" s="279">
        <v>158</v>
      </c>
      <c r="N96" s="279">
        <v>232</v>
      </c>
      <c r="O96" s="279">
        <v>303</v>
      </c>
      <c r="P96" s="279">
        <v>374</v>
      </c>
      <c r="Q96" s="279">
        <v>443</v>
      </c>
      <c r="R96" s="279">
        <v>511</v>
      </c>
      <c r="S96" s="279">
        <v>576</v>
      </c>
      <c r="T96" s="279">
        <v>640</v>
      </c>
      <c r="U96" s="279">
        <v>704</v>
      </c>
      <c r="V96" s="279">
        <v>779</v>
      </c>
      <c r="W96" s="279">
        <v>853</v>
      </c>
      <c r="X96" s="279">
        <v>924</v>
      </c>
      <c r="Y96" s="279">
        <v>993</v>
      </c>
      <c r="Z96" s="279">
        <v>1063</v>
      </c>
      <c r="AA96" s="279">
        <v>1132</v>
      </c>
      <c r="AB96" s="279">
        <v>1202</v>
      </c>
      <c r="AC96" s="279">
        <v>1271</v>
      </c>
      <c r="AD96" s="279">
        <v>1342</v>
      </c>
      <c r="AE96" s="279">
        <v>1411</v>
      </c>
    </row>
    <row r="97" spans="1:31">
      <c r="A97" s="278">
        <v>94</v>
      </c>
      <c r="B97" s="279">
        <v>9</v>
      </c>
      <c r="C97" s="279">
        <v>18</v>
      </c>
      <c r="D97" s="279">
        <v>28</v>
      </c>
      <c r="E97" s="279">
        <v>36</v>
      </c>
      <c r="F97" s="279">
        <v>45</v>
      </c>
      <c r="G97" s="279">
        <v>54</v>
      </c>
      <c r="H97" s="279">
        <v>63</v>
      </c>
      <c r="I97" s="279">
        <v>72</v>
      </c>
      <c r="J97" s="279">
        <v>78</v>
      </c>
      <c r="K97" s="279">
        <v>83</v>
      </c>
      <c r="L97" s="279">
        <v>123</v>
      </c>
      <c r="M97" s="279">
        <v>158</v>
      </c>
      <c r="N97" s="279">
        <v>233</v>
      </c>
      <c r="O97" s="279">
        <v>305</v>
      </c>
      <c r="P97" s="279">
        <v>376</v>
      </c>
      <c r="Q97" s="279">
        <v>446</v>
      </c>
      <c r="R97" s="279">
        <v>513</v>
      </c>
      <c r="S97" s="279">
        <v>579</v>
      </c>
      <c r="T97" s="279">
        <v>643</v>
      </c>
      <c r="U97" s="279">
        <v>708</v>
      </c>
      <c r="V97" s="279">
        <v>783</v>
      </c>
      <c r="W97" s="279">
        <v>858</v>
      </c>
      <c r="X97" s="279">
        <v>929</v>
      </c>
      <c r="Y97" s="279">
        <v>998</v>
      </c>
      <c r="Z97" s="279">
        <v>1069</v>
      </c>
      <c r="AA97" s="279">
        <v>1138</v>
      </c>
      <c r="AB97" s="279">
        <v>1209</v>
      </c>
      <c r="AC97" s="279">
        <v>1279</v>
      </c>
      <c r="AD97" s="279">
        <v>1349</v>
      </c>
      <c r="AE97" s="279">
        <v>1419</v>
      </c>
    </row>
    <row r="98" spans="1:31">
      <c r="A98" s="278">
        <v>95</v>
      </c>
      <c r="B98" s="279">
        <v>9</v>
      </c>
      <c r="C98" s="279">
        <v>19</v>
      </c>
      <c r="D98" s="279">
        <v>28</v>
      </c>
      <c r="E98" s="279">
        <v>36</v>
      </c>
      <c r="F98" s="279">
        <v>45</v>
      </c>
      <c r="G98" s="279">
        <v>55</v>
      </c>
      <c r="H98" s="279">
        <v>64</v>
      </c>
      <c r="I98" s="279">
        <v>72</v>
      </c>
      <c r="J98" s="279">
        <v>78</v>
      </c>
      <c r="K98" s="279">
        <v>83</v>
      </c>
      <c r="L98" s="279">
        <v>123</v>
      </c>
      <c r="M98" s="279">
        <v>159</v>
      </c>
      <c r="N98" s="279">
        <v>234</v>
      </c>
      <c r="O98" s="279">
        <v>307</v>
      </c>
      <c r="P98" s="279">
        <v>378</v>
      </c>
      <c r="Q98" s="279">
        <v>448</v>
      </c>
      <c r="R98" s="279">
        <v>516</v>
      </c>
      <c r="S98" s="279">
        <v>582</v>
      </c>
      <c r="T98" s="279">
        <v>647</v>
      </c>
      <c r="U98" s="279">
        <v>712</v>
      </c>
      <c r="V98" s="279">
        <v>788</v>
      </c>
      <c r="W98" s="279">
        <v>863</v>
      </c>
      <c r="X98" s="279">
        <v>934</v>
      </c>
      <c r="Y98" s="279">
        <v>1004</v>
      </c>
      <c r="Z98" s="279">
        <v>1075</v>
      </c>
      <c r="AA98" s="279">
        <v>1145</v>
      </c>
      <c r="AB98" s="279">
        <v>1216</v>
      </c>
      <c r="AC98" s="279">
        <v>1286</v>
      </c>
      <c r="AD98" s="279">
        <v>1357</v>
      </c>
      <c r="AE98" s="279">
        <v>1427</v>
      </c>
    </row>
    <row r="99" spans="1:31">
      <c r="A99" s="278">
        <v>96</v>
      </c>
      <c r="B99" s="279">
        <v>9</v>
      </c>
      <c r="C99" s="279">
        <v>19</v>
      </c>
      <c r="D99" s="279">
        <v>28</v>
      </c>
      <c r="E99" s="279">
        <v>36</v>
      </c>
      <c r="F99" s="279">
        <v>46</v>
      </c>
      <c r="G99" s="279">
        <v>55</v>
      </c>
      <c r="H99" s="279">
        <v>64</v>
      </c>
      <c r="I99" s="279">
        <v>72</v>
      </c>
      <c r="J99" s="279">
        <v>79</v>
      </c>
      <c r="K99" s="279">
        <v>84</v>
      </c>
      <c r="L99" s="279">
        <v>124</v>
      </c>
      <c r="M99" s="279">
        <v>160</v>
      </c>
      <c r="N99" s="279">
        <v>236</v>
      </c>
      <c r="O99" s="279">
        <v>308</v>
      </c>
      <c r="P99" s="279">
        <v>380</v>
      </c>
      <c r="Q99" s="279">
        <v>451</v>
      </c>
      <c r="R99" s="279">
        <v>519</v>
      </c>
      <c r="S99" s="279">
        <v>585</v>
      </c>
      <c r="T99" s="279">
        <v>651</v>
      </c>
      <c r="U99" s="279">
        <v>716</v>
      </c>
      <c r="V99" s="279">
        <v>792</v>
      </c>
      <c r="W99" s="279">
        <v>868</v>
      </c>
      <c r="X99" s="279">
        <v>939</v>
      </c>
      <c r="Y99" s="279">
        <v>1009</v>
      </c>
      <c r="Z99" s="279">
        <v>1081</v>
      </c>
      <c r="AA99" s="279">
        <v>1151</v>
      </c>
      <c r="AB99" s="279">
        <v>1222</v>
      </c>
      <c r="AC99" s="279">
        <v>1293</v>
      </c>
      <c r="AD99" s="279">
        <v>1364</v>
      </c>
      <c r="AE99" s="279">
        <v>1434</v>
      </c>
    </row>
    <row r="100" spans="1:31">
      <c r="A100" s="278">
        <v>97</v>
      </c>
      <c r="B100" s="279">
        <v>9</v>
      </c>
      <c r="C100" s="279">
        <v>19</v>
      </c>
      <c r="D100" s="279">
        <v>28</v>
      </c>
      <c r="E100" s="279">
        <v>36</v>
      </c>
      <c r="F100" s="279">
        <v>46</v>
      </c>
      <c r="G100" s="279">
        <v>55</v>
      </c>
      <c r="H100" s="279">
        <v>64</v>
      </c>
      <c r="I100" s="279">
        <v>73</v>
      </c>
      <c r="J100" s="279">
        <v>79</v>
      </c>
      <c r="K100" s="279">
        <v>84</v>
      </c>
      <c r="L100" s="279">
        <v>125</v>
      </c>
      <c r="M100" s="279">
        <v>161</v>
      </c>
      <c r="N100" s="279">
        <v>237</v>
      </c>
      <c r="O100" s="279">
        <v>310</v>
      </c>
      <c r="P100" s="279">
        <v>382</v>
      </c>
      <c r="Q100" s="279">
        <v>453</v>
      </c>
      <c r="R100" s="279">
        <v>522</v>
      </c>
      <c r="S100" s="279">
        <v>589</v>
      </c>
      <c r="T100" s="279">
        <v>654</v>
      </c>
      <c r="U100" s="279">
        <v>720</v>
      </c>
      <c r="V100" s="279">
        <v>797</v>
      </c>
      <c r="W100" s="279">
        <v>873</v>
      </c>
      <c r="X100" s="279">
        <v>944</v>
      </c>
      <c r="Y100" s="279">
        <v>1015</v>
      </c>
      <c r="Z100" s="279">
        <v>1087</v>
      </c>
      <c r="AA100" s="279">
        <v>1157</v>
      </c>
      <c r="AB100" s="279">
        <v>1229</v>
      </c>
      <c r="AC100" s="279">
        <v>1300</v>
      </c>
      <c r="AD100" s="279">
        <v>1372</v>
      </c>
      <c r="AE100" s="279">
        <v>1442</v>
      </c>
    </row>
    <row r="101" spans="1:31">
      <c r="A101" s="278">
        <v>98</v>
      </c>
      <c r="B101" s="279">
        <v>9</v>
      </c>
      <c r="C101" s="279">
        <v>19</v>
      </c>
      <c r="D101" s="279">
        <v>28</v>
      </c>
      <c r="E101" s="279">
        <v>37</v>
      </c>
      <c r="F101" s="279">
        <v>46</v>
      </c>
      <c r="G101" s="279">
        <v>55</v>
      </c>
      <c r="H101" s="279">
        <v>65</v>
      </c>
      <c r="I101" s="279">
        <v>73</v>
      </c>
      <c r="J101" s="279">
        <v>79</v>
      </c>
      <c r="K101" s="279">
        <v>85</v>
      </c>
      <c r="L101" s="279">
        <v>125</v>
      </c>
      <c r="M101" s="279">
        <v>162</v>
      </c>
      <c r="N101" s="279">
        <v>238</v>
      </c>
      <c r="O101" s="279">
        <v>312</v>
      </c>
      <c r="P101" s="279">
        <v>385</v>
      </c>
      <c r="Q101" s="279">
        <v>456</v>
      </c>
      <c r="R101" s="279">
        <v>525</v>
      </c>
      <c r="S101" s="279">
        <v>592</v>
      </c>
      <c r="T101" s="279">
        <v>658</v>
      </c>
      <c r="U101" s="279">
        <v>723</v>
      </c>
      <c r="V101" s="279">
        <v>801</v>
      </c>
      <c r="W101" s="279">
        <v>877</v>
      </c>
      <c r="X101" s="279">
        <v>949</v>
      </c>
      <c r="Y101" s="279">
        <v>1021</v>
      </c>
      <c r="Z101" s="279">
        <v>1092</v>
      </c>
      <c r="AA101" s="279">
        <v>1164</v>
      </c>
      <c r="AB101" s="279">
        <v>1236</v>
      </c>
      <c r="AC101" s="279">
        <v>1307</v>
      </c>
      <c r="AD101" s="279">
        <v>1379</v>
      </c>
      <c r="AE101" s="279">
        <v>1450</v>
      </c>
    </row>
    <row r="102" spans="1:31">
      <c r="A102" s="278">
        <v>99</v>
      </c>
      <c r="B102" s="279">
        <v>9</v>
      </c>
      <c r="C102" s="279">
        <v>19</v>
      </c>
      <c r="D102" s="279">
        <v>28</v>
      </c>
      <c r="E102" s="279">
        <v>37</v>
      </c>
      <c r="F102" s="279">
        <v>46</v>
      </c>
      <c r="G102" s="279">
        <v>56</v>
      </c>
      <c r="H102" s="279">
        <v>65</v>
      </c>
      <c r="I102" s="279">
        <v>74</v>
      </c>
      <c r="J102" s="279">
        <v>80</v>
      </c>
      <c r="K102" s="279">
        <v>85</v>
      </c>
      <c r="L102" s="279">
        <v>126</v>
      </c>
      <c r="M102" s="279">
        <v>163</v>
      </c>
      <c r="N102" s="279">
        <v>239</v>
      </c>
      <c r="O102" s="279">
        <v>313</v>
      </c>
      <c r="P102" s="279">
        <v>387</v>
      </c>
      <c r="Q102" s="279">
        <v>458</v>
      </c>
      <c r="R102" s="279">
        <v>528</v>
      </c>
      <c r="S102" s="279">
        <v>595</v>
      </c>
      <c r="T102" s="279">
        <v>661</v>
      </c>
      <c r="U102" s="279">
        <v>727</v>
      </c>
      <c r="V102" s="279">
        <v>805</v>
      </c>
      <c r="W102" s="279">
        <v>882</v>
      </c>
      <c r="X102" s="279">
        <v>955</v>
      </c>
      <c r="Y102" s="279">
        <v>1026</v>
      </c>
      <c r="Z102" s="279">
        <v>1098</v>
      </c>
      <c r="AA102" s="279">
        <v>1170</v>
      </c>
      <c r="AB102" s="279">
        <v>1242</v>
      </c>
      <c r="AC102" s="279">
        <v>1314</v>
      </c>
      <c r="AD102" s="279">
        <v>1387</v>
      </c>
      <c r="AE102" s="279">
        <v>1458</v>
      </c>
    </row>
    <row r="103" spans="1:31">
      <c r="A103" s="278">
        <v>100</v>
      </c>
      <c r="B103" s="279">
        <v>9</v>
      </c>
      <c r="C103" s="279">
        <v>19</v>
      </c>
      <c r="D103" s="279">
        <v>28</v>
      </c>
      <c r="E103" s="279">
        <v>37</v>
      </c>
      <c r="F103" s="279">
        <v>47</v>
      </c>
      <c r="G103" s="279">
        <v>56</v>
      </c>
      <c r="H103" s="279">
        <v>65</v>
      </c>
      <c r="I103" s="279">
        <v>74</v>
      </c>
      <c r="J103" s="279">
        <v>80</v>
      </c>
      <c r="K103" s="279">
        <v>86</v>
      </c>
      <c r="L103" s="279">
        <v>127</v>
      </c>
      <c r="M103" s="279">
        <v>163</v>
      </c>
      <c r="N103" s="279">
        <v>241</v>
      </c>
      <c r="O103" s="279">
        <v>315</v>
      </c>
      <c r="P103" s="279">
        <v>389</v>
      </c>
      <c r="Q103" s="279">
        <v>461</v>
      </c>
      <c r="R103" s="279">
        <v>531</v>
      </c>
      <c r="S103" s="279">
        <v>598</v>
      </c>
      <c r="T103" s="279">
        <v>665</v>
      </c>
      <c r="U103" s="279">
        <v>731</v>
      </c>
      <c r="V103" s="279">
        <v>810</v>
      </c>
      <c r="W103" s="279">
        <v>887</v>
      </c>
      <c r="X103" s="279">
        <v>960</v>
      </c>
      <c r="Y103" s="279">
        <v>1032</v>
      </c>
      <c r="Z103" s="279">
        <v>1104</v>
      </c>
      <c r="AA103" s="279">
        <v>1176</v>
      </c>
      <c r="AB103" s="279">
        <v>1249</v>
      </c>
      <c r="AC103" s="279">
        <v>1321</v>
      </c>
      <c r="AD103" s="279">
        <v>1394</v>
      </c>
      <c r="AE103" s="279">
        <v>1466</v>
      </c>
    </row>
    <row r="104" spans="1:31">
      <c r="A104" s="278">
        <v>101</v>
      </c>
      <c r="B104" s="279">
        <v>9</v>
      </c>
      <c r="C104" s="279">
        <v>19</v>
      </c>
      <c r="D104" s="279">
        <v>28</v>
      </c>
      <c r="E104" s="279">
        <v>37</v>
      </c>
      <c r="F104" s="279">
        <v>47</v>
      </c>
      <c r="G104" s="279">
        <v>56</v>
      </c>
      <c r="H104" s="279">
        <v>66</v>
      </c>
      <c r="I104" s="279">
        <v>74</v>
      </c>
      <c r="J104" s="279">
        <v>81</v>
      </c>
      <c r="K104" s="279">
        <v>86</v>
      </c>
      <c r="L104" s="279">
        <v>127</v>
      </c>
      <c r="M104" s="279">
        <v>164</v>
      </c>
      <c r="N104" s="279">
        <v>242</v>
      </c>
      <c r="O104" s="279">
        <v>317</v>
      </c>
      <c r="P104" s="279">
        <v>391</v>
      </c>
      <c r="Q104" s="279">
        <v>463</v>
      </c>
      <c r="R104" s="279">
        <v>534</v>
      </c>
      <c r="S104" s="279">
        <v>602</v>
      </c>
      <c r="T104" s="279">
        <v>669</v>
      </c>
      <c r="U104" s="279">
        <v>735</v>
      </c>
      <c r="V104" s="279">
        <v>814</v>
      </c>
      <c r="W104" s="279">
        <v>892</v>
      </c>
      <c r="X104" s="279">
        <v>965</v>
      </c>
      <c r="Y104" s="279">
        <v>1037</v>
      </c>
      <c r="Z104" s="279">
        <v>1110</v>
      </c>
      <c r="AA104" s="279">
        <v>1183</v>
      </c>
      <c r="AB104" s="279">
        <v>1256</v>
      </c>
      <c r="AC104" s="279">
        <v>1328</v>
      </c>
      <c r="AD104" s="279">
        <v>1402</v>
      </c>
      <c r="AE104" s="279">
        <v>1474</v>
      </c>
    </row>
    <row r="105" spans="1:31">
      <c r="A105" s="278">
        <v>102</v>
      </c>
      <c r="B105" s="279">
        <v>9</v>
      </c>
      <c r="C105" s="279">
        <v>19</v>
      </c>
      <c r="D105" s="279">
        <v>29</v>
      </c>
      <c r="E105" s="279">
        <v>37</v>
      </c>
      <c r="F105" s="279">
        <v>47</v>
      </c>
      <c r="G105" s="279">
        <v>57</v>
      </c>
      <c r="H105" s="279">
        <v>66</v>
      </c>
      <c r="I105" s="279">
        <v>75</v>
      </c>
      <c r="J105" s="279">
        <v>81</v>
      </c>
      <c r="K105" s="279">
        <v>87</v>
      </c>
      <c r="L105" s="279">
        <v>128</v>
      </c>
      <c r="M105" s="279">
        <v>165</v>
      </c>
      <c r="N105" s="279">
        <v>243</v>
      </c>
      <c r="O105" s="279">
        <v>318</v>
      </c>
      <c r="P105" s="279">
        <v>393</v>
      </c>
      <c r="Q105" s="279">
        <v>466</v>
      </c>
      <c r="R105" s="279">
        <v>536</v>
      </c>
      <c r="S105" s="279">
        <v>605</v>
      </c>
      <c r="T105" s="279">
        <v>672</v>
      </c>
      <c r="U105" s="279">
        <v>739</v>
      </c>
      <c r="V105" s="279">
        <v>818</v>
      </c>
      <c r="W105" s="279">
        <v>897</v>
      </c>
      <c r="X105" s="279">
        <v>970</v>
      </c>
      <c r="Y105" s="279">
        <v>1043</v>
      </c>
      <c r="Z105" s="279">
        <v>1116</v>
      </c>
      <c r="AA105" s="279">
        <v>1189</v>
      </c>
      <c r="AB105" s="279">
        <v>1262</v>
      </c>
      <c r="AC105" s="279">
        <v>1336</v>
      </c>
      <c r="AD105" s="279">
        <v>1409</v>
      </c>
      <c r="AE105" s="279">
        <v>1482</v>
      </c>
    </row>
    <row r="106" spans="1:31">
      <c r="A106" s="278">
        <v>103</v>
      </c>
      <c r="B106" s="279">
        <v>9</v>
      </c>
      <c r="C106" s="279">
        <v>19</v>
      </c>
      <c r="D106" s="279">
        <v>29</v>
      </c>
      <c r="E106" s="279">
        <v>38</v>
      </c>
      <c r="F106" s="279">
        <v>47</v>
      </c>
      <c r="G106" s="279">
        <v>57</v>
      </c>
      <c r="H106" s="279">
        <v>66</v>
      </c>
      <c r="I106" s="279">
        <v>75</v>
      </c>
      <c r="J106" s="279">
        <v>82</v>
      </c>
      <c r="K106" s="279">
        <v>87</v>
      </c>
      <c r="L106" s="279">
        <v>129</v>
      </c>
      <c r="M106" s="279">
        <v>166</v>
      </c>
      <c r="N106" s="279">
        <v>244</v>
      </c>
      <c r="O106" s="279">
        <v>320</v>
      </c>
      <c r="P106" s="279">
        <v>395</v>
      </c>
      <c r="Q106" s="279">
        <v>468</v>
      </c>
      <c r="R106" s="279">
        <v>539</v>
      </c>
      <c r="S106" s="279">
        <v>608</v>
      </c>
      <c r="T106" s="279">
        <v>676</v>
      </c>
      <c r="U106" s="279">
        <v>743</v>
      </c>
      <c r="V106" s="279">
        <v>823</v>
      </c>
      <c r="W106" s="279">
        <v>901</v>
      </c>
      <c r="X106" s="279">
        <v>975</v>
      </c>
      <c r="Y106" s="279">
        <v>1048</v>
      </c>
      <c r="Z106" s="279">
        <v>1122</v>
      </c>
      <c r="AA106" s="279">
        <v>1195</v>
      </c>
      <c r="AB106" s="279">
        <v>1269</v>
      </c>
      <c r="AC106" s="279">
        <v>1343</v>
      </c>
      <c r="AD106" s="279">
        <v>1417</v>
      </c>
      <c r="AE106" s="279">
        <v>1490</v>
      </c>
    </row>
    <row r="107" spans="1:31">
      <c r="A107" s="278">
        <v>104</v>
      </c>
      <c r="B107" s="279">
        <v>9</v>
      </c>
      <c r="C107" s="279">
        <v>19</v>
      </c>
      <c r="D107" s="279">
        <v>29</v>
      </c>
      <c r="E107" s="279">
        <v>38</v>
      </c>
      <c r="F107" s="279">
        <v>48</v>
      </c>
      <c r="G107" s="279">
        <v>57</v>
      </c>
      <c r="H107" s="279">
        <v>67</v>
      </c>
      <c r="I107" s="279">
        <v>76</v>
      </c>
      <c r="J107" s="279">
        <v>82</v>
      </c>
      <c r="K107" s="279">
        <v>88</v>
      </c>
      <c r="L107" s="279">
        <v>129</v>
      </c>
      <c r="M107" s="279">
        <v>167</v>
      </c>
      <c r="N107" s="279">
        <v>246</v>
      </c>
      <c r="O107" s="279">
        <v>322</v>
      </c>
      <c r="P107" s="279">
        <v>397</v>
      </c>
      <c r="Q107" s="279">
        <v>471</v>
      </c>
      <c r="R107" s="279">
        <v>542</v>
      </c>
      <c r="S107" s="279">
        <v>611</v>
      </c>
      <c r="T107" s="279">
        <v>679</v>
      </c>
      <c r="U107" s="279">
        <v>747</v>
      </c>
      <c r="V107" s="279">
        <v>827</v>
      </c>
      <c r="W107" s="279">
        <v>906</v>
      </c>
      <c r="X107" s="279">
        <v>980</v>
      </c>
      <c r="Y107" s="279">
        <v>1054</v>
      </c>
      <c r="Z107" s="279">
        <v>1128</v>
      </c>
      <c r="AA107" s="279">
        <v>1202</v>
      </c>
      <c r="AB107" s="279">
        <v>1276</v>
      </c>
      <c r="AC107" s="279">
        <v>1350</v>
      </c>
      <c r="AD107" s="279">
        <v>1424</v>
      </c>
      <c r="AE107" s="279">
        <v>1498</v>
      </c>
    </row>
    <row r="108" spans="1:31">
      <c r="A108" s="278">
        <v>105</v>
      </c>
      <c r="B108" s="279">
        <v>10</v>
      </c>
      <c r="C108" s="279">
        <v>20</v>
      </c>
      <c r="D108" s="279">
        <v>29</v>
      </c>
      <c r="E108" s="279">
        <v>38</v>
      </c>
      <c r="F108" s="279">
        <v>48</v>
      </c>
      <c r="G108" s="279">
        <v>58</v>
      </c>
      <c r="H108" s="279">
        <v>67</v>
      </c>
      <c r="I108" s="279">
        <v>76</v>
      </c>
      <c r="J108" s="279">
        <v>83</v>
      </c>
      <c r="K108" s="279">
        <v>88</v>
      </c>
      <c r="L108" s="279">
        <v>130</v>
      </c>
      <c r="M108" s="279">
        <v>168</v>
      </c>
      <c r="N108" s="279">
        <v>247</v>
      </c>
      <c r="O108" s="279">
        <v>324</v>
      </c>
      <c r="P108" s="279">
        <v>399</v>
      </c>
      <c r="Q108" s="279">
        <v>473</v>
      </c>
      <c r="R108" s="279">
        <v>545</v>
      </c>
      <c r="S108" s="279">
        <v>615</v>
      </c>
      <c r="T108" s="279">
        <v>683</v>
      </c>
      <c r="U108" s="279">
        <v>751</v>
      </c>
      <c r="V108" s="279">
        <v>832</v>
      </c>
      <c r="W108" s="279">
        <v>911</v>
      </c>
      <c r="X108" s="279">
        <v>986</v>
      </c>
      <c r="Y108" s="279">
        <v>1060</v>
      </c>
      <c r="Z108" s="279">
        <v>1134</v>
      </c>
      <c r="AA108" s="279">
        <v>1208</v>
      </c>
      <c r="AB108" s="279">
        <v>1283</v>
      </c>
      <c r="AC108" s="279">
        <v>1357</v>
      </c>
      <c r="AD108" s="279">
        <v>1432</v>
      </c>
      <c r="AE108" s="279">
        <v>1506</v>
      </c>
    </row>
    <row r="109" spans="1:31">
      <c r="A109" s="278">
        <v>106</v>
      </c>
      <c r="B109" s="279">
        <v>10</v>
      </c>
      <c r="C109" s="279">
        <v>20</v>
      </c>
      <c r="D109" s="279">
        <v>29</v>
      </c>
      <c r="E109" s="279">
        <v>38</v>
      </c>
      <c r="F109" s="279">
        <v>48</v>
      </c>
      <c r="G109" s="279">
        <v>58</v>
      </c>
      <c r="H109" s="279">
        <v>67</v>
      </c>
      <c r="I109" s="279">
        <v>76</v>
      </c>
      <c r="J109" s="279">
        <v>83</v>
      </c>
      <c r="K109" s="279">
        <v>88</v>
      </c>
      <c r="L109" s="279">
        <v>131</v>
      </c>
      <c r="M109" s="279">
        <v>168</v>
      </c>
      <c r="N109" s="279">
        <v>248</v>
      </c>
      <c r="O109" s="279">
        <v>325</v>
      </c>
      <c r="P109" s="279">
        <v>401</v>
      </c>
      <c r="Q109" s="279">
        <v>475</v>
      </c>
      <c r="R109" s="279">
        <v>548</v>
      </c>
      <c r="S109" s="279">
        <v>618</v>
      </c>
      <c r="T109" s="279">
        <v>687</v>
      </c>
      <c r="U109" s="279">
        <v>755</v>
      </c>
      <c r="V109" s="279">
        <v>836</v>
      </c>
      <c r="W109" s="279">
        <v>916</v>
      </c>
      <c r="X109" s="279">
        <v>991</v>
      </c>
      <c r="Y109" s="279">
        <v>1065</v>
      </c>
      <c r="Z109" s="279">
        <v>1140</v>
      </c>
      <c r="AA109" s="279">
        <v>1214</v>
      </c>
      <c r="AB109" s="279">
        <v>1289</v>
      </c>
      <c r="AC109" s="279">
        <v>1364</v>
      </c>
      <c r="AD109" s="279">
        <v>1439</v>
      </c>
      <c r="AE109" s="279">
        <v>1513</v>
      </c>
    </row>
    <row r="110" spans="1:31">
      <c r="A110" s="278">
        <v>107</v>
      </c>
      <c r="B110" s="279">
        <v>10</v>
      </c>
      <c r="C110" s="279">
        <v>20</v>
      </c>
      <c r="D110" s="279">
        <v>29</v>
      </c>
      <c r="E110" s="279">
        <v>38</v>
      </c>
      <c r="F110" s="279">
        <v>49</v>
      </c>
      <c r="G110" s="279">
        <v>58</v>
      </c>
      <c r="H110" s="279">
        <v>68</v>
      </c>
      <c r="I110" s="279">
        <v>77</v>
      </c>
      <c r="J110" s="279">
        <v>83</v>
      </c>
      <c r="K110" s="279">
        <v>89</v>
      </c>
      <c r="L110" s="279">
        <v>131</v>
      </c>
      <c r="M110" s="279">
        <v>169</v>
      </c>
      <c r="N110" s="279">
        <v>250</v>
      </c>
      <c r="O110" s="279">
        <v>327</v>
      </c>
      <c r="P110" s="279">
        <v>403</v>
      </c>
      <c r="Q110" s="279">
        <v>478</v>
      </c>
      <c r="R110" s="279">
        <v>551</v>
      </c>
      <c r="S110" s="279">
        <v>621</v>
      </c>
      <c r="T110" s="279">
        <v>690</v>
      </c>
      <c r="U110" s="279">
        <v>759</v>
      </c>
      <c r="V110" s="279">
        <v>840</v>
      </c>
      <c r="W110" s="279">
        <v>921</v>
      </c>
      <c r="X110" s="279">
        <v>996</v>
      </c>
      <c r="Y110" s="279">
        <v>1071</v>
      </c>
      <c r="Z110" s="279">
        <v>1146</v>
      </c>
      <c r="AA110" s="279">
        <v>1221</v>
      </c>
      <c r="AB110" s="279">
        <v>1296</v>
      </c>
      <c r="AC110" s="279">
        <v>1371</v>
      </c>
      <c r="AD110" s="279">
        <v>1447</v>
      </c>
      <c r="AE110" s="279">
        <v>1521</v>
      </c>
    </row>
    <row r="111" spans="1:31">
      <c r="A111" s="278">
        <v>108</v>
      </c>
      <c r="B111" s="279">
        <v>10</v>
      </c>
      <c r="C111" s="279">
        <v>20</v>
      </c>
      <c r="D111" s="279">
        <v>29</v>
      </c>
      <c r="E111" s="279">
        <v>39</v>
      </c>
      <c r="F111" s="279">
        <v>49</v>
      </c>
      <c r="G111" s="279">
        <v>58</v>
      </c>
      <c r="H111" s="279">
        <v>68</v>
      </c>
      <c r="I111" s="279">
        <v>77</v>
      </c>
      <c r="J111" s="279">
        <v>84</v>
      </c>
      <c r="K111" s="279">
        <v>89</v>
      </c>
      <c r="L111" s="279">
        <v>132</v>
      </c>
      <c r="M111" s="279">
        <v>170</v>
      </c>
      <c r="N111" s="279">
        <v>251</v>
      </c>
      <c r="O111" s="279">
        <v>329</v>
      </c>
      <c r="P111" s="279">
        <v>405</v>
      </c>
      <c r="Q111" s="279">
        <v>480</v>
      </c>
      <c r="R111" s="279">
        <v>554</v>
      </c>
      <c r="S111" s="279">
        <v>624</v>
      </c>
      <c r="T111" s="279">
        <v>694</v>
      </c>
      <c r="U111" s="279">
        <v>763</v>
      </c>
      <c r="V111" s="279">
        <v>845</v>
      </c>
      <c r="W111" s="279">
        <v>925</v>
      </c>
      <c r="X111" s="279">
        <v>1001</v>
      </c>
      <c r="Y111" s="279">
        <v>1076</v>
      </c>
      <c r="Z111" s="279">
        <v>1152</v>
      </c>
      <c r="AA111" s="279">
        <v>1227</v>
      </c>
      <c r="AB111" s="279">
        <v>1303</v>
      </c>
      <c r="AC111" s="279">
        <v>1378</v>
      </c>
      <c r="AD111" s="279">
        <v>1454</v>
      </c>
      <c r="AE111" s="279">
        <v>1529</v>
      </c>
    </row>
    <row r="112" spans="1:31">
      <c r="A112" s="278">
        <v>109</v>
      </c>
      <c r="B112" s="279">
        <v>10</v>
      </c>
      <c r="C112" s="279">
        <v>20</v>
      </c>
      <c r="D112" s="279">
        <v>30</v>
      </c>
      <c r="E112" s="279">
        <v>39</v>
      </c>
      <c r="F112" s="279">
        <v>49</v>
      </c>
      <c r="G112" s="279">
        <v>59</v>
      </c>
      <c r="H112" s="279">
        <v>68</v>
      </c>
      <c r="I112" s="279">
        <v>78</v>
      </c>
      <c r="J112" s="279">
        <v>84</v>
      </c>
      <c r="K112" s="279">
        <v>90</v>
      </c>
      <c r="L112" s="279">
        <v>133</v>
      </c>
      <c r="M112" s="279">
        <v>171</v>
      </c>
      <c r="N112" s="279">
        <v>252</v>
      </c>
      <c r="O112" s="279">
        <v>330</v>
      </c>
      <c r="P112" s="279">
        <v>407</v>
      </c>
      <c r="Q112" s="279">
        <v>483</v>
      </c>
      <c r="R112" s="279">
        <v>556</v>
      </c>
      <c r="S112" s="279">
        <v>627</v>
      </c>
      <c r="T112" s="279">
        <v>697</v>
      </c>
      <c r="U112" s="279">
        <v>767</v>
      </c>
      <c r="V112" s="279">
        <v>849</v>
      </c>
      <c r="W112" s="279">
        <v>930</v>
      </c>
      <c r="X112" s="279">
        <v>1006</v>
      </c>
      <c r="Y112" s="279">
        <v>1082</v>
      </c>
      <c r="Z112" s="279">
        <v>1158</v>
      </c>
      <c r="AA112" s="279">
        <v>1233</v>
      </c>
      <c r="AB112" s="279">
        <v>1309</v>
      </c>
      <c r="AC112" s="279">
        <v>1386</v>
      </c>
      <c r="AD112" s="279">
        <v>1462</v>
      </c>
      <c r="AE112" s="279">
        <v>1537</v>
      </c>
    </row>
    <row r="113" spans="1:31">
      <c r="A113" s="278">
        <v>110</v>
      </c>
      <c r="B113" s="279">
        <v>10</v>
      </c>
      <c r="C113" s="279">
        <v>20</v>
      </c>
      <c r="D113" s="279">
        <v>30</v>
      </c>
      <c r="E113" s="279">
        <v>39</v>
      </c>
      <c r="F113" s="279">
        <v>49</v>
      </c>
      <c r="G113" s="279">
        <v>59</v>
      </c>
      <c r="H113" s="279">
        <v>69</v>
      </c>
      <c r="I113" s="279">
        <v>78</v>
      </c>
      <c r="J113" s="279">
        <v>85</v>
      </c>
      <c r="K113" s="279">
        <v>90</v>
      </c>
      <c r="L113" s="279">
        <v>133</v>
      </c>
      <c r="M113" s="279">
        <v>172</v>
      </c>
      <c r="N113" s="279">
        <v>253</v>
      </c>
      <c r="O113" s="279">
        <v>332</v>
      </c>
      <c r="P113" s="279">
        <v>409</v>
      </c>
      <c r="Q113" s="279">
        <v>485</v>
      </c>
      <c r="R113" s="279">
        <v>559</v>
      </c>
      <c r="S113" s="279">
        <v>631</v>
      </c>
      <c r="T113" s="279">
        <v>701</v>
      </c>
      <c r="U113" s="279">
        <v>771</v>
      </c>
      <c r="V113" s="279">
        <v>853</v>
      </c>
      <c r="W113" s="279">
        <v>935</v>
      </c>
      <c r="X113" s="279">
        <v>1011</v>
      </c>
      <c r="Y113" s="279">
        <v>1087</v>
      </c>
      <c r="Z113" s="279">
        <v>1164</v>
      </c>
      <c r="AA113" s="279">
        <v>1240</v>
      </c>
      <c r="AB113" s="279">
        <v>1316</v>
      </c>
      <c r="AC113" s="279">
        <v>1393</v>
      </c>
      <c r="AD113" s="279">
        <v>1469</v>
      </c>
      <c r="AE113" s="279">
        <v>1545</v>
      </c>
    </row>
    <row r="114" spans="1:31">
      <c r="A114" s="278">
        <v>111</v>
      </c>
      <c r="B114" s="279">
        <v>10</v>
      </c>
      <c r="C114" s="279">
        <v>20</v>
      </c>
      <c r="D114" s="279">
        <v>30</v>
      </c>
      <c r="E114" s="279">
        <v>39</v>
      </c>
      <c r="F114" s="279">
        <v>50</v>
      </c>
      <c r="G114" s="279">
        <v>59</v>
      </c>
      <c r="H114" s="279">
        <v>69</v>
      </c>
      <c r="I114" s="279">
        <v>78</v>
      </c>
      <c r="J114" s="279">
        <v>85</v>
      </c>
      <c r="K114" s="279">
        <v>91</v>
      </c>
      <c r="L114" s="279">
        <v>134</v>
      </c>
      <c r="M114" s="279">
        <v>173</v>
      </c>
      <c r="N114" s="279">
        <v>255</v>
      </c>
      <c r="O114" s="279">
        <v>334</v>
      </c>
      <c r="P114" s="279">
        <v>411</v>
      </c>
      <c r="Q114" s="279">
        <v>488</v>
      </c>
      <c r="R114" s="279">
        <v>562</v>
      </c>
      <c r="S114" s="279">
        <v>634</v>
      </c>
      <c r="T114" s="279">
        <v>705</v>
      </c>
      <c r="U114" s="279">
        <v>775</v>
      </c>
      <c r="V114" s="279">
        <v>858</v>
      </c>
      <c r="W114" s="279">
        <v>940</v>
      </c>
      <c r="X114" s="279">
        <v>1017</v>
      </c>
      <c r="Y114" s="279">
        <v>1093</v>
      </c>
      <c r="Z114" s="279">
        <v>1170</v>
      </c>
      <c r="AA114" s="279">
        <v>1246</v>
      </c>
      <c r="AB114" s="279">
        <v>1323</v>
      </c>
      <c r="AC114" s="279">
        <v>1400</v>
      </c>
      <c r="AD114" s="279">
        <v>1477</v>
      </c>
      <c r="AE114" s="279">
        <v>1553</v>
      </c>
    </row>
    <row r="115" spans="1:31">
      <c r="A115" s="278">
        <v>112</v>
      </c>
      <c r="B115" s="279">
        <v>10</v>
      </c>
      <c r="C115" s="279">
        <v>20</v>
      </c>
      <c r="D115" s="279">
        <v>30</v>
      </c>
      <c r="E115" s="279">
        <v>39</v>
      </c>
      <c r="F115" s="279">
        <v>50</v>
      </c>
      <c r="G115" s="279">
        <v>60</v>
      </c>
      <c r="H115" s="279">
        <v>69</v>
      </c>
      <c r="I115" s="279">
        <v>79</v>
      </c>
      <c r="J115" s="279">
        <v>86</v>
      </c>
      <c r="K115" s="279">
        <v>91</v>
      </c>
      <c r="L115" s="279">
        <v>135</v>
      </c>
      <c r="M115" s="279">
        <v>173</v>
      </c>
      <c r="N115" s="279">
        <v>256</v>
      </c>
      <c r="O115" s="279">
        <v>335</v>
      </c>
      <c r="P115" s="279">
        <v>413</v>
      </c>
      <c r="Q115" s="279">
        <v>490</v>
      </c>
      <c r="R115" s="279">
        <v>565</v>
      </c>
      <c r="S115" s="279">
        <v>637</v>
      </c>
      <c r="T115" s="279">
        <v>708</v>
      </c>
      <c r="U115" s="279">
        <v>779</v>
      </c>
      <c r="V115" s="279">
        <v>862</v>
      </c>
      <c r="W115" s="279">
        <v>945</v>
      </c>
      <c r="X115" s="279">
        <v>1022</v>
      </c>
      <c r="Y115" s="279">
        <v>1098</v>
      </c>
      <c r="Z115" s="279">
        <v>1176</v>
      </c>
      <c r="AA115" s="279">
        <v>1252</v>
      </c>
      <c r="AB115" s="279">
        <v>1329</v>
      </c>
      <c r="AC115" s="279">
        <v>1407</v>
      </c>
      <c r="AD115" s="279">
        <v>1484</v>
      </c>
      <c r="AE115" s="279">
        <v>1561</v>
      </c>
    </row>
    <row r="116" spans="1:31">
      <c r="A116" s="278">
        <v>113</v>
      </c>
      <c r="B116" s="279">
        <v>10</v>
      </c>
      <c r="C116" s="279">
        <v>20</v>
      </c>
      <c r="D116" s="279">
        <v>30</v>
      </c>
      <c r="E116" s="279">
        <v>40</v>
      </c>
      <c r="F116" s="279">
        <v>50</v>
      </c>
      <c r="G116" s="279">
        <v>60</v>
      </c>
      <c r="H116" s="279">
        <v>70</v>
      </c>
      <c r="I116" s="279">
        <v>79</v>
      </c>
      <c r="J116" s="279">
        <v>86</v>
      </c>
      <c r="K116" s="279">
        <v>92</v>
      </c>
      <c r="L116" s="279">
        <v>135</v>
      </c>
      <c r="M116" s="279">
        <v>174</v>
      </c>
      <c r="N116" s="279">
        <v>257</v>
      </c>
      <c r="O116" s="279">
        <v>337</v>
      </c>
      <c r="P116" s="279">
        <v>416</v>
      </c>
      <c r="Q116" s="279">
        <v>493</v>
      </c>
      <c r="R116" s="279">
        <v>568</v>
      </c>
      <c r="S116" s="279">
        <v>640</v>
      </c>
      <c r="T116" s="279">
        <v>712</v>
      </c>
      <c r="U116" s="279">
        <v>782</v>
      </c>
      <c r="V116" s="279">
        <v>866</v>
      </c>
      <c r="W116" s="279">
        <v>949</v>
      </c>
      <c r="X116" s="279">
        <v>1027</v>
      </c>
      <c r="Y116" s="279">
        <v>1104</v>
      </c>
      <c r="Z116" s="279">
        <v>1181</v>
      </c>
      <c r="AA116" s="279">
        <v>1259</v>
      </c>
      <c r="AB116" s="279">
        <v>1336</v>
      </c>
      <c r="AC116" s="279">
        <v>1414</v>
      </c>
      <c r="AD116" s="279">
        <v>1492</v>
      </c>
      <c r="AE116" s="279">
        <v>1569</v>
      </c>
    </row>
    <row r="117" spans="1:31">
      <c r="A117" s="278">
        <v>114</v>
      </c>
      <c r="B117" s="279">
        <v>10</v>
      </c>
      <c r="C117" s="279">
        <v>20</v>
      </c>
      <c r="D117" s="279">
        <v>30</v>
      </c>
      <c r="E117" s="279">
        <v>40</v>
      </c>
      <c r="F117" s="279">
        <v>50</v>
      </c>
      <c r="G117" s="279">
        <v>60</v>
      </c>
      <c r="H117" s="279">
        <v>70</v>
      </c>
      <c r="I117" s="279">
        <v>80</v>
      </c>
      <c r="J117" s="279">
        <v>86</v>
      </c>
      <c r="K117" s="279">
        <v>92</v>
      </c>
      <c r="L117" s="279">
        <v>136</v>
      </c>
      <c r="M117" s="279">
        <v>175</v>
      </c>
      <c r="N117" s="279">
        <v>258</v>
      </c>
      <c r="O117" s="279">
        <v>339</v>
      </c>
      <c r="P117" s="279">
        <v>418</v>
      </c>
      <c r="Q117" s="279">
        <v>495</v>
      </c>
      <c r="R117" s="279">
        <v>571</v>
      </c>
      <c r="S117" s="279">
        <v>644</v>
      </c>
      <c r="T117" s="279">
        <v>715</v>
      </c>
      <c r="U117" s="279">
        <v>786</v>
      </c>
      <c r="V117" s="279">
        <v>871</v>
      </c>
      <c r="W117" s="279">
        <v>954</v>
      </c>
      <c r="X117" s="279">
        <v>1032</v>
      </c>
      <c r="Y117" s="279">
        <v>1110</v>
      </c>
      <c r="Z117" s="279">
        <v>1187</v>
      </c>
      <c r="AA117" s="279">
        <v>1265</v>
      </c>
      <c r="AB117" s="279">
        <v>1343</v>
      </c>
      <c r="AC117" s="279">
        <v>1421</v>
      </c>
      <c r="AD117" s="279">
        <v>1499</v>
      </c>
      <c r="AE117" s="279">
        <v>1577</v>
      </c>
    </row>
    <row r="118" spans="1:31">
      <c r="A118" s="278">
        <v>115</v>
      </c>
      <c r="B118" s="279">
        <v>10</v>
      </c>
      <c r="C118" s="279">
        <v>21</v>
      </c>
      <c r="D118" s="279">
        <v>30</v>
      </c>
      <c r="E118" s="279">
        <v>40</v>
      </c>
      <c r="F118" s="279">
        <v>51</v>
      </c>
      <c r="G118" s="279">
        <v>61</v>
      </c>
      <c r="H118" s="279">
        <v>70</v>
      </c>
      <c r="I118" s="279">
        <v>80</v>
      </c>
      <c r="J118" s="279">
        <v>87</v>
      </c>
      <c r="K118" s="279">
        <v>93</v>
      </c>
      <c r="L118" s="279">
        <v>137</v>
      </c>
      <c r="M118" s="279">
        <v>176</v>
      </c>
      <c r="N118" s="279">
        <v>260</v>
      </c>
      <c r="O118" s="279">
        <v>341</v>
      </c>
      <c r="P118" s="279">
        <v>420</v>
      </c>
      <c r="Q118" s="279">
        <v>498</v>
      </c>
      <c r="R118" s="279">
        <v>574</v>
      </c>
      <c r="S118" s="279">
        <v>647</v>
      </c>
      <c r="T118" s="279">
        <v>719</v>
      </c>
      <c r="U118" s="279">
        <v>790</v>
      </c>
      <c r="V118" s="279">
        <v>875</v>
      </c>
      <c r="W118" s="279">
        <v>959</v>
      </c>
      <c r="X118" s="279">
        <v>1037</v>
      </c>
      <c r="Y118" s="279">
        <v>1115</v>
      </c>
      <c r="Z118" s="279">
        <v>1193</v>
      </c>
      <c r="AA118" s="279">
        <v>1271</v>
      </c>
      <c r="AB118" s="279">
        <v>1350</v>
      </c>
      <c r="AC118" s="279">
        <v>1428</v>
      </c>
      <c r="AD118" s="279">
        <v>1507</v>
      </c>
      <c r="AE118" s="279">
        <v>1585</v>
      </c>
    </row>
    <row r="119" spans="1:31">
      <c r="A119" s="278">
        <v>116</v>
      </c>
      <c r="B119" s="279">
        <v>10</v>
      </c>
      <c r="C119" s="279">
        <v>21</v>
      </c>
      <c r="D119" s="279">
        <v>30</v>
      </c>
      <c r="E119" s="279">
        <v>40</v>
      </c>
      <c r="F119" s="279">
        <v>51</v>
      </c>
      <c r="G119" s="279">
        <v>61</v>
      </c>
      <c r="H119" s="279">
        <v>71</v>
      </c>
      <c r="I119" s="279">
        <v>80</v>
      </c>
      <c r="J119" s="279">
        <v>87</v>
      </c>
      <c r="K119" s="279">
        <v>93</v>
      </c>
      <c r="L119" s="279">
        <v>137</v>
      </c>
      <c r="M119" s="279">
        <v>177</v>
      </c>
      <c r="N119" s="279">
        <v>261</v>
      </c>
      <c r="O119" s="279">
        <v>342</v>
      </c>
      <c r="P119" s="279">
        <v>422</v>
      </c>
      <c r="Q119" s="279">
        <v>500</v>
      </c>
      <c r="R119" s="279">
        <v>577</v>
      </c>
      <c r="S119" s="279">
        <v>650</v>
      </c>
      <c r="T119" s="279">
        <v>723</v>
      </c>
      <c r="U119" s="279">
        <v>794</v>
      </c>
      <c r="V119" s="279">
        <v>880</v>
      </c>
      <c r="W119" s="279">
        <v>964</v>
      </c>
      <c r="X119" s="279">
        <v>1042</v>
      </c>
      <c r="Y119" s="279">
        <v>1121</v>
      </c>
      <c r="Z119" s="279">
        <v>1199</v>
      </c>
      <c r="AA119" s="279">
        <v>1278</v>
      </c>
      <c r="AB119" s="279">
        <v>1356</v>
      </c>
      <c r="AC119" s="279">
        <v>1435</v>
      </c>
      <c r="AD119" s="279">
        <v>1514</v>
      </c>
      <c r="AE119" s="279">
        <v>1592</v>
      </c>
    </row>
    <row r="120" spans="1:31">
      <c r="A120" s="278">
        <v>117</v>
      </c>
      <c r="B120" s="279">
        <v>10</v>
      </c>
      <c r="C120" s="279">
        <v>21</v>
      </c>
      <c r="D120" s="279">
        <v>31</v>
      </c>
      <c r="E120" s="279">
        <v>40</v>
      </c>
      <c r="F120" s="279">
        <v>51</v>
      </c>
      <c r="G120" s="279">
        <v>61</v>
      </c>
      <c r="H120" s="279">
        <v>71</v>
      </c>
      <c r="I120" s="279">
        <v>81</v>
      </c>
      <c r="J120" s="279">
        <v>88</v>
      </c>
      <c r="K120" s="279">
        <v>94</v>
      </c>
      <c r="L120" s="279">
        <v>138</v>
      </c>
      <c r="M120" s="279">
        <v>178</v>
      </c>
      <c r="N120" s="279">
        <v>262</v>
      </c>
      <c r="O120" s="279">
        <v>344</v>
      </c>
      <c r="P120" s="279">
        <v>424</v>
      </c>
      <c r="Q120" s="279">
        <v>503</v>
      </c>
      <c r="R120" s="279">
        <v>579</v>
      </c>
      <c r="S120" s="279">
        <v>653</v>
      </c>
      <c r="T120" s="279">
        <v>726</v>
      </c>
      <c r="U120" s="279">
        <v>798</v>
      </c>
      <c r="V120" s="279">
        <v>884</v>
      </c>
      <c r="W120" s="279">
        <v>969</v>
      </c>
      <c r="X120" s="279">
        <v>1048</v>
      </c>
      <c r="Y120" s="279">
        <v>1126</v>
      </c>
      <c r="Z120" s="279">
        <v>1205</v>
      </c>
      <c r="AA120" s="279">
        <v>1284</v>
      </c>
      <c r="AB120" s="279">
        <v>1363</v>
      </c>
      <c r="AC120" s="279">
        <v>1443</v>
      </c>
      <c r="AD120" s="279">
        <v>1522</v>
      </c>
      <c r="AE120" s="279">
        <v>1600</v>
      </c>
    </row>
    <row r="121" spans="1:31">
      <c r="A121" s="278">
        <v>118</v>
      </c>
      <c r="B121" s="279">
        <v>10</v>
      </c>
      <c r="C121" s="279">
        <v>21</v>
      </c>
      <c r="D121" s="279">
        <v>31</v>
      </c>
      <c r="E121" s="279">
        <v>41</v>
      </c>
      <c r="F121" s="279">
        <v>51</v>
      </c>
      <c r="G121" s="279">
        <v>61</v>
      </c>
      <c r="H121" s="279">
        <v>71</v>
      </c>
      <c r="I121" s="279">
        <v>81</v>
      </c>
      <c r="J121" s="279">
        <v>88</v>
      </c>
      <c r="K121" s="279">
        <v>94</v>
      </c>
      <c r="L121" s="279">
        <v>139</v>
      </c>
      <c r="M121" s="279">
        <v>178</v>
      </c>
      <c r="N121" s="279">
        <v>263</v>
      </c>
      <c r="O121" s="279">
        <v>346</v>
      </c>
      <c r="P121" s="279">
        <v>426</v>
      </c>
      <c r="Q121" s="279">
        <v>505</v>
      </c>
      <c r="R121" s="279">
        <v>582</v>
      </c>
      <c r="S121" s="279">
        <v>657</v>
      </c>
      <c r="T121" s="279">
        <v>730</v>
      </c>
      <c r="U121" s="279">
        <v>802</v>
      </c>
      <c r="V121" s="279">
        <v>888</v>
      </c>
      <c r="W121" s="279">
        <v>973</v>
      </c>
      <c r="X121" s="279">
        <v>1053</v>
      </c>
      <c r="Y121" s="279">
        <v>1132</v>
      </c>
      <c r="Z121" s="279">
        <v>1211</v>
      </c>
      <c r="AA121" s="279">
        <v>1290</v>
      </c>
      <c r="AB121" s="279">
        <v>1370</v>
      </c>
      <c r="AC121" s="279">
        <v>1450</v>
      </c>
      <c r="AD121" s="279">
        <v>1529</v>
      </c>
      <c r="AE121" s="279">
        <v>1608</v>
      </c>
    </row>
    <row r="122" spans="1:31">
      <c r="A122" s="278">
        <v>119</v>
      </c>
      <c r="B122" s="279">
        <v>10</v>
      </c>
      <c r="C122" s="279">
        <v>21</v>
      </c>
      <c r="D122" s="279">
        <v>31</v>
      </c>
      <c r="E122" s="279">
        <v>41</v>
      </c>
      <c r="F122" s="279">
        <v>52</v>
      </c>
      <c r="G122" s="279">
        <v>62</v>
      </c>
      <c r="H122" s="279">
        <v>72</v>
      </c>
      <c r="I122" s="279">
        <v>82</v>
      </c>
      <c r="J122" s="279">
        <v>89</v>
      </c>
      <c r="K122" s="279">
        <v>95</v>
      </c>
      <c r="L122" s="279">
        <v>139</v>
      </c>
      <c r="M122" s="279">
        <v>179</v>
      </c>
      <c r="N122" s="279">
        <v>265</v>
      </c>
      <c r="O122" s="279">
        <v>347</v>
      </c>
      <c r="P122" s="279">
        <v>428</v>
      </c>
      <c r="Q122" s="279">
        <v>508</v>
      </c>
      <c r="R122" s="279">
        <v>585</v>
      </c>
      <c r="S122" s="279">
        <v>660</v>
      </c>
      <c r="T122" s="279">
        <v>733</v>
      </c>
      <c r="U122" s="279">
        <v>806</v>
      </c>
      <c r="V122" s="279">
        <v>893</v>
      </c>
      <c r="W122" s="279">
        <v>978</v>
      </c>
      <c r="X122" s="279">
        <v>1058</v>
      </c>
      <c r="Y122" s="279">
        <v>1137</v>
      </c>
      <c r="Z122" s="279">
        <v>1217</v>
      </c>
      <c r="AA122" s="279">
        <v>1297</v>
      </c>
      <c r="AB122" s="279">
        <v>1376</v>
      </c>
      <c r="AC122" s="279">
        <v>1457</v>
      </c>
      <c r="AD122" s="279">
        <v>1537</v>
      </c>
      <c r="AE122" s="279">
        <v>1616</v>
      </c>
    </row>
    <row r="123" spans="1:31">
      <c r="A123" s="278">
        <v>120</v>
      </c>
      <c r="B123" s="279">
        <v>10</v>
      </c>
      <c r="C123" s="279">
        <v>21</v>
      </c>
      <c r="D123" s="279">
        <v>31</v>
      </c>
      <c r="E123" s="279">
        <v>41</v>
      </c>
      <c r="F123" s="279">
        <v>52</v>
      </c>
      <c r="G123" s="279">
        <v>62</v>
      </c>
      <c r="H123" s="279">
        <v>72</v>
      </c>
      <c r="I123" s="279">
        <v>82</v>
      </c>
      <c r="J123" s="279">
        <v>89</v>
      </c>
      <c r="K123" s="279">
        <v>95</v>
      </c>
      <c r="L123" s="279">
        <v>140</v>
      </c>
      <c r="M123" s="279">
        <v>180</v>
      </c>
      <c r="N123" s="279">
        <v>266</v>
      </c>
      <c r="O123" s="279">
        <v>349</v>
      </c>
      <c r="P123" s="279">
        <v>430</v>
      </c>
      <c r="Q123" s="279">
        <v>510</v>
      </c>
      <c r="R123" s="279">
        <v>588</v>
      </c>
      <c r="S123" s="279">
        <v>663</v>
      </c>
      <c r="T123" s="279">
        <v>737</v>
      </c>
      <c r="U123" s="279">
        <v>810</v>
      </c>
      <c r="V123" s="279">
        <v>897</v>
      </c>
      <c r="W123" s="279">
        <v>983</v>
      </c>
      <c r="X123" s="279">
        <v>1063</v>
      </c>
      <c r="Y123" s="279">
        <v>1143</v>
      </c>
      <c r="Z123" s="279">
        <v>1223</v>
      </c>
      <c r="AA123" s="279">
        <v>1303</v>
      </c>
      <c r="AB123" s="279">
        <v>1383</v>
      </c>
      <c r="AC123" s="279">
        <v>1464</v>
      </c>
      <c r="AD123" s="279">
        <v>1544</v>
      </c>
      <c r="AE123" s="279">
        <v>1624</v>
      </c>
    </row>
    <row r="124" spans="1:31">
      <c r="A124" s="278">
        <v>121</v>
      </c>
      <c r="B124" s="279">
        <v>10</v>
      </c>
      <c r="C124" s="279">
        <v>21</v>
      </c>
      <c r="D124" s="279">
        <v>31</v>
      </c>
      <c r="E124" s="279">
        <v>41</v>
      </c>
      <c r="F124" s="279">
        <v>52</v>
      </c>
      <c r="G124" s="279">
        <v>62</v>
      </c>
      <c r="H124" s="279">
        <v>72</v>
      </c>
      <c r="I124" s="279">
        <v>82</v>
      </c>
      <c r="J124" s="279">
        <v>89</v>
      </c>
      <c r="K124" s="279">
        <v>95</v>
      </c>
      <c r="L124" s="279">
        <v>140</v>
      </c>
      <c r="M124" s="279">
        <v>181</v>
      </c>
      <c r="N124" s="279">
        <v>267</v>
      </c>
      <c r="O124" s="279">
        <v>350</v>
      </c>
      <c r="P124" s="279">
        <v>431</v>
      </c>
      <c r="Q124" s="279">
        <v>512</v>
      </c>
      <c r="R124" s="279">
        <v>590</v>
      </c>
      <c r="S124" s="279">
        <v>665</v>
      </c>
      <c r="T124" s="279">
        <v>739</v>
      </c>
      <c r="U124" s="279">
        <v>813</v>
      </c>
      <c r="V124" s="279">
        <v>900</v>
      </c>
      <c r="W124" s="279">
        <v>986</v>
      </c>
      <c r="X124" s="279">
        <v>1067</v>
      </c>
      <c r="Y124" s="279">
        <v>1147</v>
      </c>
      <c r="Z124" s="279">
        <v>1227</v>
      </c>
      <c r="AA124" s="279">
        <v>1307</v>
      </c>
      <c r="AB124" s="279">
        <v>1388</v>
      </c>
      <c r="AC124" s="279">
        <v>1469</v>
      </c>
      <c r="AD124" s="279">
        <v>1549</v>
      </c>
      <c r="AE124" s="279">
        <v>1629</v>
      </c>
    </row>
    <row r="125" spans="1:31">
      <c r="A125" s="278">
        <v>122</v>
      </c>
      <c r="B125" s="279">
        <v>10</v>
      </c>
      <c r="C125" s="279">
        <v>21</v>
      </c>
      <c r="D125" s="279">
        <v>31</v>
      </c>
      <c r="E125" s="279">
        <v>41</v>
      </c>
      <c r="F125" s="279">
        <v>52</v>
      </c>
      <c r="G125" s="279">
        <v>62</v>
      </c>
      <c r="H125" s="279">
        <v>72</v>
      </c>
      <c r="I125" s="279">
        <v>83</v>
      </c>
      <c r="J125" s="279">
        <v>90</v>
      </c>
      <c r="K125" s="279">
        <v>96</v>
      </c>
      <c r="L125" s="279">
        <v>141</v>
      </c>
      <c r="M125" s="279">
        <v>181</v>
      </c>
      <c r="N125" s="279">
        <v>268</v>
      </c>
      <c r="O125" s="279">
        <v>351</v>
      </c>
      <c r="P125" s="279">
        <v>433</v>
      </c>
      <c r="Q125" s="279">
        <v>513</v>
      </c>
      <c r="R125" s="279">
        <v>592</v>
      </c>
      <c r="S125" s="279">
        <v>667</v>
      </c>
      <c r="T125" s="279">
        <v>742</v>
      </c>
      <c r="U125" s="279">
        <v>815</v>
      </c>
      <c r="V125" s="279">
        <v>903</v>
      </c>
      <c r="W125" s="279">
        <v>989</v>
      </c>
      <c r="X125" s="279">
        <v>1070</v>
      </c>
      <c r="Y125" s="279">
        <v>1151</v>
      </c>
      <c r="Z125" s="279">
        <v>1231</v>
      </c>
      <c r="AA125" s="279">
        <v>1312</v>
      </c>
      <c r="AB125" s="279">
        <v>1392</v>
      </c>
      <c r="AC125" s="279">
        <v>1474</v>
      </c>
      <c r="AD125" s="279">
        <v>1554</v>
      </c>
      <c r="AE125" s="279">
        <v>1635</v>
      </c>
    </row>
    <row r="126" spans="1:31">
      <c r="A126" s="278">
        <v>123</v>
      </c>
      <c r="B126" s="279">
        <v>10</v>
      </c>
      <c r="C126" s="279">
        <v>21</v>
      </c>
      <c r="D126" s="279">
        <v>31</v>
      </c>
      <c r="E126" s="279">
        <v>41</v>
      </c>
      <c r="F126" s="279">
        <v>52</v>
      </c>
      <c r="G126" s="279">
        <v>63</v>
      </c>
      <c r="H126" s="279">
        <v>73</v>
      </c>
      <c r="I126" s="279">
        <v>83</v>
      </c>
      <c r="J126" s="279">
        <v>90</v>
      </c>
      <c r="K126" s="279">
        <v>96</v>
      </c>
      <c r="L126" s="279">
        <v>141</v>
      </c>
      <c r="M126" s="279">
        <v>182</v>
      </c>
      <c r="N126" s="279">
        <v>269</v>
      </c>
      <c r="O126" s="279">
        <v>353</v>
      </c>
      <c r="P126" s="279">
        <v>434</v>
      </c>
      <c r="Q126" s="279">
        <v>515</v>
      </c>
      <c r="R126" s="279">
        <v>594</v>
      </c>
      <c r="S126" s="279">
        <v>670</v>
      </c>
      <c r="T126" s="279">
        <v>744</v>
      </c>
      <c r="U126" s="279">
        <v>818</v>
      </c>
      <c r="V126" s="279">
        <v>906</v>
      </c>
      <c r="W126" s="279">
        <v>993</v>
      </c>
      <c r="X126" s="279">
        <v>1074</v>
      </c>
      <c r="Y126" s="279">
        <v>1154</v>
      </c>
      <c r="Z126" s="279">
        <v>1235</v>
      </c>
      <c r="AA126" s="279">
        <v>1316</v>
      </c>
      <c r="AB126" s="279">
        <v>1397</v>
      </c>
      <c r="AC126" s="279">
        <v>1479</v>
      </c>
      <c r="AD126" s="279">
        <v>1559</v>
      </c>
      <c r="AE126" s="279">
        <v>1640</v>
      </c>
    </row>
    <row r="127" spans="1:31">
      <c r="A127" s="278">
        <v>124</v>
      </c>
      <c r="B127" s="279">
        <v>10</v>
      </c>
      <c r="C127" s="279">
        <v>21</v>
      </c>
      <c r="D127" s="279">
        <v>31</v>
      </c>
      <c r="E127" s="279">
        <v>42</v>
      </c>
      <c r="F127" s="279">
        <v>53</v>
      </c>
      <c r="G127" s="279">
        <v>63</v>
      </c>
      <c r="H127" s="279">
        <v>73</v>
      </c>
      <c r="I127" s="279">
        <v>83</v>
      </c>
      <c r="J127" s="279">
        <v>90</v>
      </c>
      <c r="K127" s="279">
        <v>96</v>
      </c>
      <c r="L127" s="279">
        <v>142</v>
      </c>
      <c r="M127" s="279">
        <v>182</v>
      </c>
      <c r="N127" s="279">
        <v>269</v>
      </c>
      <c r="O127" s="279">
        <v>354</v>
      </c>
      <c r="P127" s="279">
        <v>436</v>
      </c>
      <c r="Q127" s="279">
        <v>517</v>
      </c>
      <c r="R127" s="279">
        <v>596</v>
      </c>
      <c r="S127" s="279">
        <v>672</v>
      </c>
      <c r="T127" s="279">
        <v>747</v>
      </c>
      <c r="U127" s="279">
        <v>821</v>
      </c>
      <c r="V127" s="279">
        <v>909</v>
      </c>
      <c r="W127" s="279">
        <v>996</v>
      </c>
      <c r="X127" s="279">
        <v>1077</v>
      </c>
      <c r="Y127" s="279">
        <v>1158</v>
      </c>
      <c r="Z127" s="279">
        <v>1239</v>
      </c>
      <c r="AA127" s="279">
        <v>1320</v>
      </c>
      <c r="AB127" s="279">
        <v>1401</v>
      </c>
      <c r="AC127" s="279">
        <v>1483</v>
      </c>
      <c r="AD127" s="279">
        <v>1564</v>
      </c>
      <c r="AE127" s="279">
        <v>1645</v>
      </c>
    </row>
    <row r="128" spans="1:31">
      <c r="A128" s="278">
        <v>125</v>
      </c>
      <c r="B128" s="279">
        <v>10</v>
      </c>
      <c r="C128" s="279">
        <v>21</v>
      </c>
      <c r="D128" s="279">
        <v>32</v>
      </c>
      <c r="E128" s="279">
        <v>42</v>
      </c>
      <c r="F128" s="279">
        <v>53</v>
      </c>
      <c r="G128" s="279">
        <v>63</v>
      </c>
      <c r="H128" s="279">
        <v>73</v>
      </c>
      <c r="I128" s="279">
        <v>83</v>
      </c>
      <c r="J128" s="279">
        <v>91</v>
      </c>
      <c r="K128" s="279">
        <v>97</v>
      </c>
      <c r="L128" s="279">
        <v>142</v>
      </c>
      <c r="M128" s="279">
        <v>183</v>
      </c>
      <c r="N128" s="279">
        <v>270</v>
      </c>
      <c r="O128" s="279">
        <v>355</v>
      </c>
      <c r="P128" s="279">
        <v>437</v>
      </c>
      <c r="Q128" s="279">
        <v>518</v>
      </c>
      <c r="R128" s="279">
        <v>598</v>
      </c>
      <c r="S128" s="279">
        <v>674</v>
      </c>
      <c r="T128" s="279">
        <v>749</v>
      </c>
      <c r="U128" s="279">
        <v>823</v>
      </c>
      <c r="V128" s="279">
        <v>912</v>
      </c>
      <c r="W128" s="279">
        <v>999</v>
      </c>
      <c r="X128" s="279">
        <v>1081</v>
      </c>
      <c r="Y128" s="279">
        <v>1162</v>
      </c>
      <c r="Z128" s="279">
        <v>1243</v>
      </c>
      <c r="AA128" s="279">
        <v>1325</v>
      </c>
      <c r="AB128" s="279">
        <v>1406</v>
      </c>
      <c r="AC128" s="279">
        <v>1488</v>
      </c>
      <c r="AD128" s="279">
        <v>1570</v>
      </c>
      <c r="AE128" s="279">
        <v>1651</v>
      </c>
    </row>
    <row r="129" spans="1:31">
      <c r="A129" s="278">
        <v>126</v>
      </c>
      <c r="B129" s="279">
        <v>10</v>
      </c>
      <c r="C129" s="279">
        <v>21</v>
      </c>
      <c r="D129" s="279">
        <v>32</v>
      </c>
      <c r="E129" s="279">
        <v>42</v>
      </c>
      <c r="F129" s="279">
        <v>53</v>
      </c>
      <c r="G129" s="279">
        <v>63</v>
      </c>
      <c r="H129" s="279">
        <v>73</v>
      </c>
      <c r="I129" s="279">
        <v>84</v>
      </c>
      <c r="J129" s="279">
        <v>91</v>
      </c>
      <c r="K129" s="279">
        <v>97</v>
      </c>
      <c r="L129" s="279">
        <v>143</v>
      </c>
      <c r="M129" s="279">
        <v>184</v>
      </c>
      <c r="N129" s="279">
        <v>271</v>
      </c>
      <c r="O129" s="279">
        <v>356</v>
      </c>
      <c r="P129" s="279">
        <v>439</v>
      </c>
      <c r="Q129" s="279">
        <v>520</v>
      </c>
      <c r="R129" s="279">
        <v>599</v>
      </c>
      <c r="S129" s="279">
        <v>676</v>
      </c>
      <c r="T129" s="279">
        <v>752</v>
      </c>
      <c r="U129" s="279">
        <v>826</v>
      </c>
      <c r="V129" s="279">
        <v>915</v>
      </c>
      <c r="W129" s="279">
        <v>1002</v>
      </c>
      <c r="X129" s="279">
        <v>1084</v>
      </c>
      <c r="Y129" s="279">
        <v>1166</v>
      </c>
      <c r="Z129" s="279">
        <v>1247</v>
      </c>
      <c r="AA129" s="279">
        <v>1329</v>
      </c>
      <c r="AB129" s="279">
        <v>1410</v>
      </c>
      <c r="AC129" s="279">
        <v>1493</v>
      </c>
      <c r="AD129" s="279">
        <v>1575</v>
      </c>
      <c r="AE129" s="279">
        <v>1656</v>
      </c>
    </row>
    <row r="130" spans="1:31">
      <c r="A130" s="278">
        <v>127</v>
      </c>
      <c r="B130" s="279">
        <v>10</v>
      </c>
      <c r="C130" s="279">
        <v>21</v>
      </c>
      <c r="D130" s="279">
        <v>32</v>
      </c>
      <c r="E130" s="279">
        <v>42</v>
      </c>
      <c r="F130" s="279">
        <v>53</v>
      </c>
      <c r="G130" s="279">
        <v>63</v>
      </c>
      <c r="H130" s="279">
        <v>74</v>
      </c>
      <c r="I130" s="279">
        <v>84</v>
      </c>
      <c r="J130" s="279">
        <v>91</v>
      </c>
      <c r="K130" s="279">
        <v>97</v>
      </c>
      <c r="L130" s="279">
        <v>143</v>
      </c>
      <c r="M130" s="279">
        <v>184</v>
      </c>
      <c r="N130" s="279">
        <v>272</v>
      </c>
      <c r="O130" s="279">
        <v>357</v>
      </c>
      <c r="P130" s="279">
        <v>440</v>
      </c>
      <c r="Q130" s="279">
        <v>522</v>
      </c>
      <c r="R130" s="279">
        <v>601</v>
      </c>
      <c r="S130" s="279">
        <v>679</v>
      </c>
      <c r="T130" s="279">
        <v>754</v>
      </c>
      <c r="U130" s="279">
        <v>828</v>
      </c>
      <c r="V130" s="279">
        <v>918</v>
      </c>
      <c r="W130" s="279">
        <v>1006</v>
      </c>
      <c r="X130" s="279">
        <v>1088</v>
      </c>
      <c r="Y130" s="279">
        <v>1169</v>
      </c>
      <c r="Z130" s="279">
        <v>1251</v>
      </c>
      <c r="AA130" s="279">
        <v>1333</v>
      </c>
      <c r="AB130" s="279">
        <v>1415</v>
      </c>
      <c r="AC130" s="279">
        <v>1498</v>
      </c>
      <c r="AD130" s="279">
        <v>1580</v>
      </c>
      <c r="AE130" s="279">
        <v>1662</v>
      </c>
    </row>
    <row r="131" spans="1:31">
      <c r="A131" s="278">
        <v>128</v>
      </c>
      <c r="B131" s="279">
        <v>10</v>
      </c>
      <c r="C131" s="279">
        <v>21</v>
      </c>
      <c r="D131" s="279">
        <v>32</v>
      </c>
      <c r="E131" s="279">
        <v>42</v>
      </c>
      <c r="F131" s="279">
        <v>53</v>
      </c>
      <c r="G131" s="279">
        <v>63</v>
      </c>
      <c r="H131" s="279">
        <v>74</v>
      </c>
      <c r="I131" s="279">
        <v>84</v>
      </c>
      <c r="J131" s="279">
        <v>91</v>
      </c>
      <c r="K131" s="279">
        <v>98</v>
      </c>
      <c r="L131" s="279">
        <v>144</v>
      </c>
      <c r="M131" s="279">
        <v>185</v>
      </c>
      <c r="N131" s="279">
        <v>273</v>
      </c>
      <c r="O131" s="279">
        <v>358</v>
      </c>
      <c r="P131" s="279">
        <v>441</v>
      </c>
      <c r="Q131" s="279">
        <v>523</v>
      </c>
      <c r="R131" s="279">
        <v>603</v>
      </c>
      <c r="S131" s="279">
        <v>681</v>
      </c>
      <c r="T131" s="279">
        <v>756</v>
      </c>
      <c r="U131" s="279">
        <v>831</v>
      </c>
      <c r="V131" s="279">
        <v>920</v>
      </c>
      <c r="W131" s="279">
        <v>1009</v>
      </c>
      <c r="X131" s="279">
        <v>1091</v>
      </c>
      <c r="Y131" s="279">
        <v>1173</v>
      </c>
      <c r="Z131" s="279">
        <v>1255</v>
      </c>
      <c r="AA131" s="279">
        <v>1337</v>
      </c>
      <c r="AB131" s="279">
        <v>1420</v>
      </c>
      <c r="AC131" s="279">
        <v>1503</v>
      </c>
      <c r="AD131" s="279">
        <v>1585</v>
      </c>
      <c r="AE131" s="279">
        <v>1667</v>
      </c>
    </row>
    <row r="132" spans="1:31">
      <c r="A132" s="278">
        <v>129</v>
      </c>
      <c r="B132" s="279">
        <v>10</v>
      </c>
      <c r="C132" s="279">
        <v>21</v>
      </c>
      <c r="D132" s="279">
        <v>32</v>
      </c>
      <c r="E132" s="279">
        <v>42</v>
      </c>
      <c r="F132" s="279">
        <v>53</v>
      </c>
      <c r="G132" s="279">
        <v>64</v>
      </c>
      <c r="H132" s="279">
        <v>74</v>
      </c>
      <c r="I132" s="279">
        <v>84</v>
      </c>
      <c r="J132" s="279">
        <v>92</v>
      </c>
      <c r="K132" s="279">
        <v>98</v>
      </c>
      <c r="L132" s="279">
        <v>144</v>
      </c>
      <c r="M132" s="279">
        <v>185</v>
      </c>
      <c r="N132" s="279">
        <v>274</v>
      </c>
      <c r="O132" s="279">
        <v>360</v>
      </c>
      <c r="P132" s="279">
        <v>443</v>
      </c>
      <c r="Q132" s="279">
        <v>525</v>
      </c>
      <c r="R132" s="279">
        <v>605</v>
      </c>
      <c r="S132" s="279">
        <v>683</v>
      </c>
      <c r="T132" s="279">
        <v>759</v>
      </c>
      <c r="U132" s="279">
        <v>834</v>
      </c>
      <c r="V132" s="279">
        <v>923</v>
      </c>
      <c r="W132" s="279">
        <v>1012</v>
      </c>
      <c r="X132" s="279">
        <v>1095</v>
      </c>
      <c r="Y132" s="279">
        <v>1177</v>
      </c>
      <c r="Z132" s="279">
        <v>1259</v>
      </c>
      <c r="AA132" s="279">
        <v>1342</v>
      </c>
      <c r="AB132" s="279">
        <v>1424</v>
      </c>
      <c r="AC132" s="279">
        <v>1508</v>
      </c>
      <c r="AD132" s="279">
        <v>1590</v>
      </c>
      <c r="AE132" s="279">
        <v>1672</v>
      </c>
    </row>
    <row r="133" spans="1:31">
      <c r="A133" s="278">
        <v>130</v>
      </c>
      <c r="B133" s="279">
        <v>10</v>
      </c>
      <c r="C133" s="279">
        <v>21</v>
      </c>
      <c r="D133" s="279">
        <v>32</v>
      </c>
      <c r="E133" s="279">
        <v>42</v>
      </c>
      <c r="F133" s="279">
        <v>53</v>
      </c>
      <c r="G133" s="279">
        <v>64</v>
      </c>
      <c r="H133" s="279">
        <v>74</v>
      </c>
      <c r="I133" s="279">
        <v>85</v>
      </c>
      <c r="J133" s="279">
        <v>92</v>
      </c>
      <c r="K133" s="279">
        <v>98</v>
      </c>
      <c r="L133" s="279">
        <v>145</v>
      </c>
      <c r="M133" s="279">
        <v>186</v>
      </c>
      <c r="N133" s="279">
        <v>275</v>
      </c>
      <c r="O133" s="279">
        <v>361</v>
      </c>
      <c r="P133" s="279">
        <v>444</v>
      </c>
      <c r="Q133" s="279">
        <v>527</v>
      </c>
      <c r="R133" s="279">
        <v>607</v>
      </c>
      <c r="S133" s="279">
        <v>685</v>
      </c>
      <c r="T133" s="279">
        <v>761</v>
      </c>
      <c r="U133" s="279">
        <v>836</v>
      </c>
      <c r="V133" s="279">
        <v>926</v>
      </c>
      <c r="W133" s="279">
        <v>1015</v>
      </c>
      <c r="X133" s="279">
        <v>1098</v>
      </c>
      <c r="Y133" s="279">
        <v>1181</v>
      </c>
      <c r="Z133" s="279">
        <v>1263</v>
      </c>
      <c r="AA133" s="279">
        <v>1346</v>
      </c>
      <c r="AB133" s="279">
        <v>1429</v>
      </c>
      <c r="AC133" s="279">
        <v>1512</v>
      </c>
      <c r="AD133" s="279">
        <v>1595</v>
      </c>
      <c r="AE133" s="279">
        <v>1678</v>
      </c>
    </row>
    <row r="134" spans="1:31">
      <c r="A134" s="278">
        <v>131</v>
      </c>
      <c r="B134" s="279">
        <v>10</v>
      </c>
      <c r="C134" s="279">
        <v>21</v>
      </c>
      <c r="D134" s="279">
        <v>32</v>
      </c>
      <c r="E134" s="279">
        <v>42</v>
      </c>
      <c r="F134" s="279">
        <v>53</v>
      </c>
      <c r="G134" s="279">
        <v>64</v>
      </c>
      <c r="H134" s="279">
        <v>75</v>
      </c>
      <c r="I134" s="279">
        <v>85</v>
      </c>
      <c r="J134" s="279">
        <v>92</v>
      </c>
      <c r="K134" s="279">
        <v>99</v>
      </c>
      <c r="L134" s="279">
        <v>145</v>
      </c>
      <c r="M134" s="279">
        <v>187</v>
      </c>
      <c r="N134" s="279">
        <v>276</v>
      </c>
      <c r="O134" s="279">
        <v>362</v>
      </c>
      <c r="P134" s="279">
        <v>446</v>
      </c>
      <c r="Q134" s="279">
        <v>528</v>
      </c>
      <c r="R134" s="279">
        <v>609</v>
      </c>
      <c r="S134" s="279">
        <v>688</v>
      </c>
      <c r="T134" s="279">
        <v>764</v>
      </c>
      <c r="U134" s="279">
        <v>839</v>
      </c>
      <c r="V134" s="279">
        <v>929</v>
      </c>
      <c r="W134" s="279">
        <v>1019</v>
      </c>
      <c r="X134" s="279">
        <v>1102</v>
      </c>
      <c r="Y134" s="279">
        <v>1184</v>
      </c>
      <c r="Z134" s="279">
        <v>1267</v>
      </c>
      <c r="AA134" s="279">
        <v>1350</v>
      </c>
      <c r="AB134" s="279">
        <v>1433</v>
      </c>
      <c r="AC134" s="279">
        <v>1517</v>
      </c>
      <c r="AD134" s="279">
        <v>1600</v>
      </c>
      <c r="AE134" s="279">
        <v>1683</v>
      </c>
    </row>
    <row r="135" spans="1:31">
      <c r="A135" s="278">
        <v>132</v>
      </c>
      <c r="B135" s="279">
        <v>10</v>
      </c>
      <c r="C135" s="279">
        <v>21</v>
      </c>
      <c r="D135" s="279">
        <v>32</v>
      </c>
      <c r="E135" s="279">
        <v>43</v>
      </c>
      <c r="F135" s="279">
        <v>54</v>
      </c>
      <c r="G135" s="279">
        <v>64</v>
      </c>
      <c r="H135" s="279">
        <v>75</v>
      </c>
      <c r="I135" s="279">
        <v>85</v>
      </c>
      <c r="J135" s="279">
        <v>93</v>
      </c>
      <c r="K135" s="279">
        <v>99</v>
      </c>
      <c r="L135" s="279">
        <v>146</v>
      </c>
      <c r="M135" s="279">
        <v>187</v>
      </c>
      <c r="N135" s="279">
        <v>276</v>
      </c>
      <c r="O135" s="279">
        <v>363</v>
      </c>
      <c r="P135" s="279">
        <v>447</v>
      </c>
      <c r="Q135" s="279">
        <v>530</v>
      </c>
      <c r="R135" s="279">
        <v>611</v>
      </c>
      <c r="S135" s="279">
        <v>690</v>
      </c>
      <c r="T135" s="279">
        <v>766</v>
      </c>
      <c r="U135" s="279">
        <v>842</v>
      </c>
      <c r="V135" s="279">
        <v>932</v>
      </c>
      <c r="W135" s="279">
        <v>1022</v>
      </c>
      <c r="X135" s="279">
        <v>1105</v>
      </c>
      <c r="Y135" s="279">
        <v>1188</v>
      </c>
      <c r="Z135" s="279">
        <v>1271</v>
      </c>
      <c r="AA135" s="279">
        <v>1355</v>
      </c>
      <c r="AB135" s="279">
        <v>1438</v>
      </c>
      <c r="AC135" s="279">
        <v>1522</v>
      </c>
      <c r="AD135" s="279">
        <v>1605</v>
      </c>
      <c r="AE135" s="279">
        <v>1688</v>
      </c>
    </row>
    <row r="136" spans="1:31">
      <c r="A136" s="278">
        <v>133</v>
      </c>
      <c r="B136" s="279">
        <v>10</v>
      </c>
      <c r="C136" s="279">
        <v>21</v>
      </c>
      <c r="D136" s="279">
        <v>32</v>
      </c>
      <c r="E136" s="279">
        <v>43</v>
      </c>
      <c r="F136" s="279">
        <v>54</v>
      </c>
      <c r="G136" s="279">
        <v>64</v>
      </c>
      <c r="H136" s="279">
        <v>75</v>
      </c>
      <c r="I136" s="279">
        <v>85</v>
      </c>
      <c r="J136" s="279">
        <v>93</v>
      </c>
      <c r="K136" s="279">
        <v>99</v>
      </c>
      <c r="L136" s="279">
        <v>146</v>
      </c>
      <c r="M136" s="279">
        <v>188</v>
      </c>
      <c r="N136" s="279">
        <v>277</v>
      </c>
      <c r="O136" s="279">
        <v>364</v>
      </c>
      <c r="P136" s="279">
        <v>449</v>
      </c>
      <c r="Q136" s="279">
        <v>532</v>
      </c>
      <c r="R136" s="279">
        <v>613</v>
      </c>
      <c r="S136" s="279">
        <v>692</v>
      </c>
      <c r="T136" s="279">
        <v>769</v>
      </c>
      <c r="U136" s="279">
        <v>844</v>
      </c>
      <c r="V136" s="279">
        <v>935</v>
      </c>
      <c r="W136" s="279">
        <v>1025</v>
      </c>
      <c r="X136" s="279">
        <v>1109</v>
      </c>
      <c r="Y136" s="279">
        <v>1192</v>
      </c>
      <c r="Z136" s="279">
        <v>1275</v>
      </c>
      <c r="AA136" s="279">
        <v>1359</v>
      </c>
      <c r="AB136" s="279">
        <v>1442</v>
      </c>
      <c r="AC136" s="279">
        <v>1527</v>
      </c>
      <c r="AD136" s="279">
        <v>1610</v>
      </c>
      <c r="AE136" s="279">
        <v>1694</v>
      </c>
    </row>
    <row r="137" spans="1:31">
      <c r="A137" s="278">
        <v>134</v>
      </c>
      <c r="B137" s="279">
        <v>10</v>
      </c>
      <c r="C137" s="279">
        <v>21</v>
      </c>
      <c r="D137" s="279">
        <v>32</v>
      </c>
      <c r="E137" s="279">
        <v>43</v>
      </c>
      <c r="F137" s="279">
        <v>54</v>
      </c>
      <c r="G137" s="279">
        <v>64</v>
      </c>
      <c r="H137" s="279">
        <v>75</v>
      </c>
      <c r="I137" s="279">
        <v>86</v>
      </c>
      <c r="J137" s="279">
        <v>93</v>
      </c>
      <c r="K137" s="279">
        <v>100</v>
      </c>
      <c r="L137" s="279">
        <v>147</v>
      </c>
      <c r="M137" s="279">
        <v>188</v>
      </c>
      <c r="N137" s="279">
        <v>278</v>
      </c>
      <c r="O137" s="279">
        <v>365</v>
      </c>
      <c r="P137" s="279">
        <v>450</v>
      </c>
      <c r="Q137" s="279">
        <v>533</v>
      </c>
      <c r="R137" s="279">
        <v>615</v>
      </c>
      <c r="S137" s="279">
        <v>694</v>
      </c>
      <c r="T137" s="279">
        <v>771</v>
      </c>
      <c r="U137" s="279">
        <v>847</v>
      </c>
      <c r="V137" s="279">
        <v>938</v>
      </c>
      <c r="W137" s="279">
        <v>1028</v>
      </c>
      <c r="X137" s="279">
        <v>1112</v>
      </c>
      <c r="Y137" s="279">
        <v>1196</v>
      </c>
      <c r="Z137" s="279">
        <v>1279</v>
      </c>
      <c r="AA137" s="279">
        <v>1363</v>
      </c>
      <c r="AB137" s="279">
        <v>1447</v>
      </c>
      <c r="AC137" s="279">
        <v>1532</v>
      </c>
      <c r="AD137" s="279">
        <v>1615</v>
      </c>
      <c r="AE137" s="279">
        <v>1699</v>
      </c>
    </row>
    <row r="138" spans="1:31">
      <c r="A138" s="278">
        <v>135</v>
      </c>
      <c r="B138" s="279">
        <v>11</v>
      </c>
      <c r="C138" s="279">
        <v>22</v>
      </c>
      <c r="D138" s="279">
        <v>33</v>
      </c>
      <c r="E138" s="279">
        <v>43</v>
      </c>
      <c r="F138" s="279">
        <v>54</v>
      </c>
      <c r="G138" s="279">
        <v>65</v>
      </c>
      <c r="H138" s="279">
        <v>76</v>
      </c>
      <c r="I138" s="279">
        <v>86</v>
      </c>
      <c r="J138" s="279">
        <v>94</v>
      </c>
      <c r="K138" s="279">
        <v>100</v>
      </c>
      <c r="L138" s="279">
        <v>147</v>
      </c>
      <c r="M138" s="279">
        <v>189</v>
      </c>
      <c r="N138" s="279">
        <v>279</v>
      </c>
      <c r="O138" s="279">
        <v>367</v>
      </c>
      <c r="P138" s="279">
        <v>452</v>
      </c>
      <c r="Q138" s="279">
        <v>535</v>
      </c>
      <c r="R138" s="279">
        <v>617</v>
      </c>
      <c r="S138" s="279">
        <v>697</v>
      </c>
      <c r="T138" s="279">
        <v>774</v>
      </c>
      <c r="U138" s="279">
        <v>850</v>
      </c>
      <c r="V138" s="279">
        <v>941</v>
      </c>
      <c r="W138" s="279">
        <v>1032</v>
      </c>
      <c r="X138" s="279">
        <v>1116</v>
      </c>
      <c r="Y138" s="279">
        <v>1200</v>
      </c>
      <c r="Z138" s="279">
        <v>1284</v>
      </c>
      <c r="AA138" s="279">
        <v>1368</v>
      </c>
      <c r="AB138" s="279">
        <v>1452</v>
      </c>
      <c r="AC138" s="279">
        <v>1537</v>
      </c>
      <c r="AD138" s="279">
        <v>1621</v>
      </c>
      <c r="AE138" s="279">
        <v>1705</v>
      </c>
    </row>
    <row r="139" spans="1:31">
      <c r="A139" s="278">
        <v>136</v>
      </c>
      <c r="B139" s="279">
        <v>11</v>
      </c>
      <c r="C139" s="279">
        <v>22</v>
      </c>
      <c r="D139" s="279">
        <v>33</v>
      </c>
      <c r="E139" s="279">
        <v>43</v>
      </c>
      <c r="F139" s="279">
        <v>54</v>
      </c>
      <c r="G139" s="279">
        <v>65</v>
      </c>
      <c r="H139" s="279">
        <v>76</v>
      </c>
      <c r="I139" s="279">
        <v>86</v>
      </c>
      <c r="J139" s="279">
        <v>94</v>
      </c>
      <c r="K139" s="279">
        <v>100</v>
      </c>
      <c r="L139" s="279">
        <v>147</v>
      </c>
      <c r="M139" s="279">
        <v>190</v>
      </c>
      <c r="N139" s="279">
        <v>280</v>
      </c>
      <c r="O139" s="279">
        <v>368</v>
      </c>
      <c r="P139" s="279">
        <v>453</v>
      </c>
      <c r="Q139" s="279">
        <v>537</v>
      </c>
      <c r="R139" s="279">
        <v>618</v>
      </c>
      <c r="S139" s="279">
        <v>699</v>
      </c>
      <c r="T139" s="279">
        <v>776</v>
      </c>
      <c r="U139" s="279">
        <v>852</v>
      </c>
      <c r="V139" s="279">
        <v>944</v>
      </c>
      <c r="W139" s="279">
        <v>1035</v>
      </c>
      <c r="X139" s="279">
        <v>1119</v>
      </c>
      <c r="Y139" s="279">
        <v>1203</v>
      </c>
      <c r="Z139" s="279">
        <v>1288</v>
      </c>
      <c r="AA139" s="279">
        <v>1372</v>
      </c>
      <c r="AB139" s="279">
        <v>1456</v>
      </c>
      <c r="AC139" s="279">
        <v>1541</v>
      </c>
      <c r="AD139" s="279">
        <v>1626</v>
      </c>
      <c r="AE139" s="279">
        <v>1710</v>
      </c>
    </row>
    <row r="140" spans="1:31">
      <c r="A140" s="278">
        <v>137</v>
      </c>
      <c r="B140" s="279">
        <v>11</v>
      </c>
      <c r="C140" s="279">
        <v>22</v>
      </c>
      <c r="D140" s="279">
        <v>33</v>
      </c>
      <c r="E140" s="279">
        <v>43</v>
      </c>
      <c r="F140" s="279">
        <v>54</v>
      </c>
      <c r="G140" s="279">
        <v>65</v>
      </c>
      <c r="H140" s="279">
        <v>76</v>
      </c>
      <c r="I140" s="279">
        <v>87</v>
      </c>
      <c r="J140" s="279">
        <v>94</v>
      </c>
      <c r="K140" s="279">
        <v>101</v>
      </c>
      <c r="L140" s="279">
        <v>148</v>
      </c>
      <c r="M140" s="279">
        <v>190</v>
      </c>
      <c r="N140" s="279">
        <v>281</v>
      </c>
      <c r="O140" s="279">
        <v>369</v>
      </c>
      <c r="P140" s="279">
        <v>454</v>
      </c>
      <c r="Q140" s="279">
        <v>538</v>
      </c>
      <c r="R140" s="279">
        <v>620</v>
      </c>
      <c r="S140" s="279">
        <v>701</v>
      </c>
      <c r="T140" s="279">
        <v>778</v>
      </c>
      <c r="U140" s="279">
        <v>855</v>
      </c>
      <c r="V140" s="279">
        <v>947</v>
      </c>
      <c r="W140" s="279">
        <v>1038</v>
      </c>
      <c r="X140" s="279">
        <v>1123</v>
      </c>
      <c r="Y140" s="279">
        <v>1207</v>
      </c>
      <c r="Z140" s="279">
        <v>1292</v>
      </c>
      <c r="AA140" s="279">
        <v>1376</v>
      </c>
      <c r="AB140" s="279">
        <v>1461</v>
      </c>
      <c r="AC140" s="279">
        <v>1546</v>
      </c>
      <c r="AD140" s="279">
        <v>1631</v>
      </c>
      <c r="AE140" s="279">
        <v>1715</v>
      </c>
    </row>
    <row r="141" spans="1:31">
      <c r="A141" s="278">
        <v>138</v>
      </c>
      <c r="B141" s="279">
        <v>11</v>
      </c>
      <c r="C141" s="279">
        <v>22</v>
      </c>
      <c r="D141" s="279">
        <v>33</v>
      </c>
      <c r="E141" s="279">
        <v>43</v>
      </c>
      <c r="F141" s="279">
        <v>54</v>
      </c>
      <c r="G141" s="279">
        <v>65</v>
      </c>
      <c r="H141" s="279">
        <v>76</v>
      </c>
      <c r="I141" s="279">
        <v>87</v>
      </c>
      <c r="J141" s="279">
        <v>94</v>
      </c>
      <c r="K141" s="279">
        <v>101</v>
      </c>
      <c r="L141" s="279">
        <v>148</v>
      </c>
      <c r="M141" s="279">
        <v>191</v>
      </c>
      <c r="N141" s="279">
        <v>282</v>
      </c>
      <c r="O141" s="279">
        <v>370</v>
      </c>
      <c r="P141" s="279">
        <v>456</v>
      </c>
      <c r="Q141" s="279">
        <v>540</v>
      </c>
      <c r="R141" s="279">
        <v>622</v>
      </c>
      <c r="S141" s="279">
        <v>703</v>
      </c>
      <c r="T141" s="279">
        <v>781</v>
      </c>
      <c r="U141" s="279">
        <v>857</v>
      </c>
      <c r="V141" s="279">
        <v>950</v>
      </c>
      <c r="W141" s="279">
        <v>1041</v>
      </c>
      <c r="X141" s="279">
        <v>1126</v>
      </c>
      <c r="Y141" s="279">
        <v>1211</v>
      </c>
      <c r="Z141" s="279">
        <v>1296</v>
      </c>
      <c r="AA141" s="279">
        <v>1380</v>
      </c>
      <c r="AB141" s="279">
        <v>1465</v>
      </c>
      <c r="AC141" s="279">
        <v>1551</v>
      </c>
      <c r="AD141" s="279">
        <v>1636</v>
      </c>
      <c r="AE141" s="279">
        <v>1721</v>
      </c>
    </row>
    <row r="142" spans="1:31">
      <c r="A142" s="278">
        <v>139</v>
      </c>
      <c r="B142" s="279">
        <v>11</v>
      </c>
      <c r="C142" s="279">
        <v>22</v>
      </c>
      <c r="D142" s="279">
        <v>33</v>
      </c>
      <c r="E142" s="279">
        <v>44</v>
      </c>
      <c r="F142" s="279">
        <v>55</v>
      </c>
      <c r="G142" s="279">
        <v>65</v>
      </c>
      <c r="H142" s="279">
        <v>76</v>
      </c>
      <c r="I142" s="279">
        <v>87</v>
      </c>
      <c r="J142" s="279">
        <v>95</v>
      </c>
      <c r="K142" s="279">
        <v>101</v>
      </c>
      <c r="L142" s="279">
        <v>149</v>
      </c>
      <c r="M142" s="279">
        <v>191</v>
      </c>
      <c r="N142" s="279">
        <v>282</v>
      </c>
      <c r="O142" s="279">
        <v>371</v>
      </c>
      <c r="P142" s="279">
        <v>457</v>
      </c>
      <c r="Q142" s="279">
        <v>542</v>
      </c>
      <c r="R142" s="279">
        <v>624</v>
      </c>
      <c r="S142" s="279">
        <v>705</v>
      </c>
      <c r="T142" s="279">
        <v>783</v>
      </c>
      <c r="U142" s="279">
        <v>860</v>
      </c>
      <c r="V142" s="279">
        <v>953</v>
      </c>
      <c r="W142" s="279">
        <v>1044</v>
      </c>
      <c r="X142" s="279">
        <v>1130</v>
      </c>
      <c r="Y142" s="279">
        <v>1215</v>
      </c>
      <c r="Z142" s="279">
        <v>1300</v>
      </c>
      <c r="AA142" s="279">
        <v>1385</v>
      </c>
      <c r="AB142" s="279">
        <v>1470</v>
      </c>
      <c r="AC142" s="279">
        <v>1556</v>
      </c>
      <c r="AD142" s="279">
        <v>1641</v>
      </c>
      <c r="AE142" s="279">
        <v>1726</v>
      </c>
    </row>
    <row r="143" spans="1:31">
      <c r="A143" s="278">
        <v>140</v>
      </c>
      <c r="B143" s="279">
        <v>11</v>
      </c>
      <c r="C143" s="279">
        <v>22</v>
      </c>
      <c r="D143" s="279">
        <v>33</v>
      </c>
      <c r="E143" s="279">
        <v>44</v>
      </c>
      <c r="F143" s="279">
        <v>55</v>
      </c>
      <c r="G143" s="279">
        <v>65</v>
      </c>
      <c r="H143" s="279">
        <v>77</v>
      </c>
      <c r="I143" s="279">
        <v>87</v>
      </c>
      <c r="J143" s="279">
        <v>95</v>
      </c>
      <c r="K143" s="279">
        <v>102</v>
      </c>
      <c r="L143" s="279">
        <v>149</v>
      </c>
      <c r="M143" s="279">
        <v>192</v>
      </c>
      <c r="N143" s="279">
        <v>283</v>
      </c>
      <c r="O143" s="279">
        <v>372</v>
      </c>
      <c r="P143" s="279">
        <v>459</v>
      </c>
      <c r="Q143" s="279">
        <v>543</v>
      </c>
      <c r="R143" s="279">
        <v>626</v>
      </c>
      <c r="S143" s="279">
        <v>708</v>
      </c>
      <c r="T143" s="279">
        <v>786</v>
      </c>
      <c r="U143" s="279">
        <v>863</v>
      </c>
      <c r="V143" s="279">
        <v>956</v>
      </c>
      <c r="W143" s="279">
        <v>1048</v>
      </c>
      <c r="X143" s="279">
        <v>1133</v>
      </c>
      <c r="Y143" s="279">
        <v>1218</v>
      </c>
      <c r="Z143" s="279">
        <v>1304</v>
      </c>
      <c r="AA143" s="279">
        <v>1389</v>
      </c>
      <c r="AB143" s="279">
        <v>1474</v>
      </c>
      <c r="AC143" s="279">
        <v>1561</v>
      </c>
      <c r="AD143" s="279">
        <v>1646</v>
      </c>
      <c r="AE143" s="279">
        <v>1731</v>
      </c>
    </row>
    <row r="144" spans="1:31">
      <c r="A144" s="278">
        <v>141</v>
      </c>
      <c r="B144" s="279">
        <v>11</v>
      </c>
      <c r="C144" s="279">
        <v>22</v>
      </c>
      <c r="D144" s="279">
        <v>33</v>
      </c>
      <c r="E144" s="279">
        <v>44</v>
      </c>
      <c r="F144" s="279">
        <v>55</v>
      </c>
      <c r="G144" s="279">
        <v>66</v>
      </c>
      <c r="H144" s="279">
        <v>77</v>
      </c>
      <c r="I144" s="279">
        <v>88</v>
      </c>
      <c r="J144" s="279">
        <v>95</v>
      </c>
      <c r="K144" s="279">
        <v>102</v>
      </c>
      <c r="L144" s="279">
        <v>150</v>
      </c>
      <c r="M144" s="279">
        <v>193</v>
      </c>
      <c r="N144" s="279">
        <v>284</v>
      </c>
      <c r="O144" s="279">
        <v>374</v>
      </c>
      <c r="P144" s="279">
        <v>460</v>
      </c>
      <c r="Q144" s="279">
        <v>545</v>
      </c>
      <c r="R144" s="279">
        <v>628</v>
      </c>
      <c r="S144" s="279">
        <v>710</v>
      </c>
      <c r="T144" s="279">
        <v>788</v>
      </c>
      <c r="U144" s="279">
        <v>865</v>
      </c>
      <c r="V144" s="279">
        <v>959</v>
      </c>
      <c r="W144" s="279">
        <v>1051</v>
      </c>
      <c r="X144" s="279">
        <v>1137</v>
      </c>
      <c r="Y144" s="279">
        <v>1222</v>
      </c>
      <c r="Z144" s="279">
        <v>1308</v>
      </c>
      <c r="AA144" s="279">
        <v>1393</v>
      </c>
      <c r="AB144" s="279">
        <v>1479</v>
      </c>
      <c r="AC144" s="279">
        <v>1566</v>
      </c>
      <c r="AD144" s="279">
        <v>1651</v>
      </c>
      <c r="AE144" s="279">
        <v>1737</v>
      </c>
    </row>
    <row r="145" spans="1:31">
      <c r="A145" s="278">
        <v>142</v>
      </c>
      <c r="B145" s="279">
        <v>11</v>
      </c>
      <c r="C145" s="279">
        <v>22</v>
      </c>
      <c r="D145" s="279">
        <v>33</v>
      </c>
      <c r="E145" s="279">
        <v>44</v>
      </c>
      <c r="F145" s="279">
        <v>55</v>
      </c>
      <c r="G145" s="279">
        <v>66</v>
      </c>
      <c r="H145" s="279">
        <v>77</v>
      </c>
      <c r="I145" s="279">
        <v>88</v>
      </c>
      <c r="J145" s="279">
        <v>96</v>
      </c>
      <c r="K145" s="279">
        <v>102</v>
      </c>
      <c r="L145" s="279">
        <v>150</v>
      </c>
      <c r="M145" s="279">
        <v>193</v>
      </c>
      <c r="N145" s="279">
        <v>285</v>
      </c>
      <c r="O145" s="279">
        <v>375</v>
      </c>
      <c r="P145" s="279">
        <v>462</v>
      </c>
      <c r="Q145" s="279">
        <v>547</v>
      </c>
      <c r="R145" s="279">
        <v>630</v>
      </c>
      <c r="S145" s="279">
        <v>712</v>
      </c>
      <c r="T145" s="279">
        <v>791</v>
      </c>
      <c r="U145" s="279">
        <v>868</v>
      </c>
      <c r="V145" s="279">
        <v>962</v>
      </c>
      <c r="W145" s="279">
        <v>1054</v>
      </c>
      <c r="X145" s="279">
        <v>1140</v>
      </c>
      <c r="Y145" s="279">
        <v>1226</v>
      </c>
      <c r="Z145" s="279">
        <v>1312</v>
      </c>
      <c r="AA145" s="279">
        <v>1398</v>
      </c>
      <c r="AB145" s="279">
        <v>1483</v>
      </c>
      <c r="AC145" s="279">
        <v>1570</v>
      </c>
      <c r="AD145" s="279">
        <v>1656</v>
      </c>
      <c r="AE145" s="279">
        <v>1742</v>
      </c>
    </row>
    <row r="146" spans="1:31">
      <c r="A146" s="278">
        <v>143</v>
      </c>
      <c r="B146" s="279">
        <v>11</v>
      </c>
      <c r="C146" s="279">
        <v>22</v>
      </c>
      <c r="D146" s="279">
        <v>33</v>
      </c>
      <c r="E146" s="279">
        <v>44</v>
      </c>
      <c r="F146" s="279">
        <v>55</v>
      </c>
      <c r="G146" s="279">
        <v>66</v>
      </c>
      <c r="H146" s="279">
        <v>77</v>
      </c>
      <c r="I146" s="279">
        <v>88</v>
      </c>
      <c r="J146" s="279">
        <v>96</v>
      </c>
      <c r="K146" s="279">
        <v>103</v>
      </c>
      <c r="L146" s="279">
        <v>151</v>
      </c>
      <c r="M146" s="279">
        <v>194</v>
      </c>
      <c r="N146" s="279">
        <v>286</v>
      </c>
      <c r="O146" s="279">
        <v>376</v>
      </c>
      <c r="P146" s="279">
        <v>463</v>
      </c>
      <c r="Q146" s="279">
        <v>548</v>
      </c>
      <c r="R146" s="279">
        <v>632</v>
      </c>
      <c r="S146" s="279">
        <v>714</v>
      </c>
      <c r="T146" s="279">
        <v>793</v>
      </c>
      <c r="U146" s="279">
        <v>871</v>
      </c>
      <c r="V146" s="279">
        <v>964</v>
      </c>
      <c r="W146" s="279">
        <v>1057</v>
      </c>
      <c r="X146" s="279">
        <v>1144</v>
      </c>
      <c r="Y146" s="279">
        <v>1230</v>
      </c>
      <c r="Z146" s="279">
        <v>1316</v>
      </c>
      <c r="AA146" s="279">
        <v>1402</v>
      </c>
      <c r="AB146" s="279">
        <v>1488</v>
      </c>
      <c r="AC146" s="279">
        <v>1575</v>
      </c>
      <c r="AD146" s="279">
        <v>1661</v>
      </c>
      <c r="AE146" s="279">
        <v>1747</v>
      </c>
    </row>
    <row r="147" spans="1:31">
      <c r="A147" s="278">
        <v>144</v>
      </c>
      <c r="B147" s="279">
        <v>11</v>
      </c>
      <c r="C147" s="279">
        <v>22</v>
      </c>
      <c r="D147" s="279">
        <v>33</v>
      </c>
      <c r="E147" s="279">
        <v>44</v>
      </c>
      <c r="F147" s="279">
        <v>55</v>
      </c>
      <c r="G147" s="279">
        <v>66</v>
      </c>
      <c r="H147" s="279">
        <v>78</v>
      </c>
      <c r="I147" s="279">
        <v>88</v>
      </c>
      <c r="J147" s="279">
        <v>96</v>
      </c>
      <c r="K147" s="279">
        <v>103</v>
      </c>
      <c r="L147" s="279">
        <v>151</v>
      </c>
      <c r="M147" s="279">
        <v>194</v>
      </c>
      <c r="N147" s="279">
        <v>287</v>
      </c>
      <c r="O147" s="279">
        <v>377</v>
      </c>
      <c r="P147" s="279">
        <v>464</v>
      </c>
      <c r="Q147" s="279">
        <v>550</v>
      </c>
      <c r="R147" s="279">
        <v>634</v>
      </c>
      <c r="S147" s="279">
        <v>717</v>
      </c>
      <c r="T147" s="279">
        <v>795</v>
      </c>
      <c r="U147" s="279">
        <v>873</v>
      </c>
      <c r="V147" s="279">
        <v>967</v>
      </c>
      <c r="W147" s="279">
        <v>1061</v>
      </c>
      <c r="X147" s="279">
        <v>1147</v>
      </c>
      <c r="Y147" s="279">
        <v>1233</v>
      </c>
      <c r="Z147" s="279">
        <v>1320</v>
      </c>
      <c r="AA147" s="279">
        <v>1406</v>
      </c>
      <c r="AB147" s="279">
        <v>1493</v>
      </c>
      <c r="AC147" s="279">
        <v>1580</v>
      </c>
      <c r="AD147" s="279">
        <v>1666</v>
      </c>
      <c r="AE147" s="279">
        <v>1753</v>
      </c>
    </row>
    <row r="148" spans="1:31">
      <c r="A148" s="278">
        <v>145</v>
      </c>
      <c r="B148" s="279">
        <v>11</v>
      </c>
      <c r="C148" s="279">
        <v>22</v>
      </c>
      <c r="D148" s="279">
        <v>34</v>
      </c>
      <c r="E148" s="279">
        <v>44</v>
      </c>
      <c r="F148" s="279">
        <v>55</v>
      </c>
      <c r="G148" s="279">
        <v>66</v>
      </c>
      <c r="H148" s="279">
        <v>78</v>
      </c>
      <c r="I148" s="279">
        <v>89</v>
      </c>
      <c r="J148" s="279">
        <v>97</v>
      </c>
      <c r="K148" s="279">
        <v>103</v>
      </c>
      <c r="L148" s="279">
        <v>152</v>
      </c>
      <c r="M148" s="279">
        <v>195</v>
      </c>
      <c r="N148" s="279">
        <v>288</v>
      </c>
      <c r="O148" s="279">
        <v>378</v>
      </c>
      <c r="P148" s="279">
        <v>466</v>
      </c>
      <c r="Q148" s="279">
        <v>552</v>
      </c>
      <c r="R148" s="279">
        <v>636</v>
      </c>
      <c r="S148" s="279">
        <v>719</v>
      </c>
      <c r="T148" s="279">
        <v>798</v>
      </c>
      <c r="U148" s="279">
        <v>876</v>
      </c>
      <c r="V148" s="279">
        <v>970</v>
      </c>
      <c r="W148" s="279">
        <v>1064</v>
      </c>
      <c r="X148" s="279">
        <v>1151</v>
      </c>
      <c r="Y148" s="279">
        <v>1237</v>
      </c>
      <c r="Z148" s="279">
        <v>1324</v>
      </c>
      <c r="AA148" s="279">
        <v>1411</v>
      </c>
      <c r="AB148" s="279">
        <v>1497</v>
      </c>
      <c r="AC148" s="279">
        <v>1585</v>
      </c>
      <c r="AD148" s="279">
        <v>1672</v>
      </c>
      <c r="AE148" s="279">
        <v>1758</v>
      </c>
    </row>
    <row r="149" spans="1:31">
      <c r="A149" s="278">
        <v>146</v>
      </c>
      <c r="B149" s="279">
        <v>11</v>
      </c>
      <c r="C149" s="279">
        <v>22</v>
      </c>
      <c r="D149" s="279">
        <v>34</v>
      </c>
      <c r="E149" s="279">
        <v>44</v>
      </c>
      <c r="F149" s="279">
        <v>55</v>
      </c>
      <c r="G149" s="279">
        <v>66</v>
      </c>
      <c r="H149" s="279">
        <v>78</v>
      </c>
      <c r="I149" s="279">
        <v>89</v>
      </c>
      <c r="J149" s="279">
        <v>97</v>
      </c>
      <c r="K149" s="279">
        <v>104</v>
      </c>
      <c r="L149" s="279">
        <v>152</v>
      </c>
      <c r="M149" s="279">
        <v>196</v>
      </c>
      <c r="N149" s="279">
        <v>289</v>
      </c>
      <c r="O149" s="279">
        <v>379</v>
      </c>
      <c r="P149" s="279">
        <v>467</v>
      </c>
      <c r="Q149" s="279">
        <v>553</v>
      </c>
      <c r="R149" s="279">
        <v>637</v>
      </c>
      <c r="S149" s="279">
        <v>721</v>
      </c>
      <c r="T149" s="279">
        <v>800</v>
      </c>
      <c r="U149" s="279">
        <v>878</v>
      </c>
      <c r="V149" s="279">
        <v>973</v>
      </c>
      <c r="W149" s="279">
        <v>1067</v>
      </c>
      <c r="X149" s="279">
        <v>1154</v>
      </c>
      <c r="Y149" s="279">
        <v>1241</v>
      </c>
      <c r="Z149" s="279">
        <v>1328</v>
      </c>
      <c r="AA149" s="279">
        <v>1415</v>
      </c>
      <c r="AB149" s="279">
        <v>1502</v>
      </c>
      <c r="AC149" s="279">
        <v>1590</v>
      </c>
      <c r="AD149" s="279">
        <v>1677</v>
      </c>
      <c r="AE149" s="279">
        <v>1764</v>
      </c>
    </row>
    <row r="150" spans="1:31">
      <c r="A150" s="278">
        <v>147</v>
      </c>
      <c r="B150" s="279">
        <v>11</v>
      </c>
      <c r="C150" s="279">
        <v>22</v>
      </c>
      <c r="D150" s="279">
        <v>34</v>
      </c>
      <c r="E150" s="279">
        <v>45</v>
      </c>
      <c r="F150" s="279">
        <v>56</v>
      </c>
      <c r="G150" s="279">
        <v>67</v>
      </c>
      <c r="H150" s="279">
        <v>78</v>
      </c>
      <c r="I150" s="279">
        <v>89</v>
      </c>
      <c r="J150" s="279">
        <v>97</v>
      </c>
      <c r="K150" s="279">
        <v>104</v>
      </c>
      <c r="L150" s="279">
        <v>153</v>
      </c>
      <c r="M150" s="279">
        <v>196</v>
      </c>
      <c r="N150" s="279">
        <v>289</v>
      </c>
      <c r="O150" s="279">
        <v>381</v>
      </c>
      <c r="P150" s="279">
        <v>469</v>
      </c>
      <c r="Q150" s="279">
        <v>555</v>
      </c>
      <c r="R150" s="279">
        <v>639</v>
      </c>
      <c r="S150" s="279">
        <v>723</v>
      </c>
      <c r="T150" s="279">
        <v>803</v>
      </c>
      <c r="U150" s="279">
        <v>881</v>
      </c>
      <c r="V150" s="279">
        <v>976</v>
      </c>
      <c r="W150" s="279">
        <v>1070</v>
      </c>
      <c r="X150" s="279">
        <v>1158</v>
      </c>
      <c r="Y150" s="279">
        <v>1245</v>
      </c>
      <c r="Z150" s="279">
        <v>1332</v>
      </c>
      <c r="AA150" s="279">
        <v>1419</v>
      </c>
      <c r="AB150" s="279">
        <v>1506</v>
      </c>
      <c r="AC150" s="279">
        <v>1595</v>
      </c>
      <c r="AD150" s="279">
        <v>1682</v>
      </c>
      <c r="AE150" s="279">
        <v>1769</v>
      </c>
    </row>
    <row r="151" spans="1:31">
      <c r="A151" s="278">
        <v>148</v>
      </c>
      <c r="B151" s="279">
        <v>11</v>
      </c>
      <c r="C151" s="279">
        <v>22</v>
      </c>
      <c r="D151" s="279">
        <v>34</v>
      </c>
      <c r="E151" s="279">
        <v>45</v>
      </c>
      <c r="F151" s="279">
        <v>56</v>
      </c>
      <c r="G151" s="279">
        <v>67</v>
      </c>
      <c r="H151" s="279">
        <v>79</v>
      </c>
      <c r="I151" s="279">
        <v>89</v>
      </c>
      <c r="J151" s="279">
        <v>97</v>
      </c>
      <c r="K151" s="279">
        <v>104</v>
      </c>
      <c r="L151" s="279">
        <v>153</v>
      </c>
      <c r="M151" s="279">
        <v>197</v>
      </c>
      <c r="N151" s="279">
        <v>290</v>
      </c>
      <c r="O151" s="279">
        <v>382</v>
      </c>
      <c r="P151" s="279">
        <v>470</v>
      </c>
      <c r="Q151" s="279">
        <v>557</v>
      </c>
      <c r="R151" s="279">
        <v>641</v>
      </c>
      <c r="S151" s="279">
        <v>726</v>
      </c>
      <c r="T151" s="279">
        <v>805</v>
      </c>
      <c r="U151" s="279">
        <v>884</v>
      </c>
      <c r="V151" s="279">
        <v>979</v>
      </c>
      <c r="W151" s="279">
        <v>1074</v>
      </c>
      <c r="X151" s="279">
        <v>1161</v>
      </c>
      <c r="Y151" s="279">
        <v>1248</v>
      </c>
      <c r="Z151" s="279">
        <v>1336</v>
      </c>
      <c r="AA151" s="279">
        <v>1423</v>
      </c>
      <c r="AB151" s="279">
        <v>1511</v>
      </c>
      <c r="AC151" s="279">
        <v>1599</v>
      </c>
      <c r="AD151" s="279">
        <v>1687</v>
      </c>
      <c r="AE151" s="279">
        <v>1774</v>
      </c>
    </row>
    <row r="152" spans="1:31">
      <c r="A152" s="278">
        <v>149</v>
      </c>
      <c r="B152" s="279">
        <v>11</v>
      </c>
      <c r="C152" s="279">
        <v>22</v>
      </c>
      <c r="D152" s="279">
        <v>34</v>
      </c>
      <c r="E152" s="279">
        <v>45</v>
      </c>
      <c r="F152" s="279">
        <v>56</v>
      </c>
      <c r="G152" s="279">
        <v>67</v>
      </c>
      <c r="H152" s="279">
        <v>79</v>
      </c>
      <c r="I152" s="279">
        <v>90</v>
      </c>
      <c r="J152" s="279">
        <v>98</v>
      </c>
      <c r="K152" s="279">
        <v>105</v>
      </c>
      <c r="L152" s="279">
        <v>154</v>
      </c>
      <c r="M152" s="279">
        <v>197</v>
      </c>
      <c r="N152" s="279">
        <v>291</v>
      </c>
      <c r="O152" s="279">
        <v>383</v>
      </c>
      <c r="P152" s="279">
        <v>472</v>
      </c>
      <c r="Q152" s="279">
        <v>558</v>
      </c>
      <c r="R152" s="279">
        <v>643</v>
      </c>
      <c r="S152" s="279">
        <v>728</v>
      </c>
      <c r="T152" s="279">
        <v>808</v>
      </c>
      <c r="U152" s="279">
        <v>886</v>
      </c>
      <c r="V152" s="279">
        <v>982</v>
      </c>
      <c r="W152" s="279">
        <v>1077</v>
      </c>
      <c r="X152" s="279">
        <v>1165</v>
      </c>
      <c r="Y152" s="279">
        <v>1252</v>
      </c>
      <c r="Z152" s="279">
        <v>1340</v>
      </c>
      <c r="AA152" s="279">
        <v>1428</v>
      </c>
      <c r="AB152" s="279">
        <v>1515</v>
      </c>
      <c r="AC152" s="279">
        <v>1604</v>
      </c>
      <c r="AD152" s="279">
        <v>1692</v>
      </c>
      <c r="AE152" s="279">
        <v>1780</v>
      </c>
    </row>
    <row r="153" spans="1:31">
      <c r="A153" s="278">
        <v>150</v>
      </c>
      <c r="B153" s="279">
        <v>11</v>
      </c>
      <c r="C153" s="279">
        <v>22</v>
      </c>
      <c r="D153" s="279">
        <v>34</v>
      </c>
      <c r="E153" s="279">
        <v>45</v>
      </c>
      <c r="F153" s="279">
        <v>56</v>
      </c>
      <c r="G153" s="279">
        <v>67</v>
      </c>
      <c r="H153" s="279">
        <v>79</v>
      </c>
      <c r="I153" s="279">
        <v>90</v>
      </c>
      <c r="J153" s="279">
        <v>98</v>
      </c>
      <c r="K153" s="279">
        <v>105</v>
      </c>
      <c r="L153" s="279">
        <v>154</v>
      </c>
      <c r="M153" s="279">
        <v>198</v>
      </c>
      <c r="N153" s="279">
        <v>292</v>
      </c>
      <c r="O153" s="279">
        <v>384</v>
      </c>
      <c r="P153" s="279">
        <v>473</v>
      </c>
      <c r="Q153" s="279">
        <v>560</v>
      </c>
      <c r="R153" s="279">
        <v>645</v>
      </c>
      <c r="S153" s="279">
        <v>730</v>
      </c>
      <c r="T153" s="279">
        <v>810</v>
      </c>
      <c r="U153" s="279">
        <v>889</v>
      </c>
      <c r="V153" s="279">
        <v>985</v>
      </c>
      <c r="W153" s="279">
        <v>1080</v>
      </c>
      <c r="X153" s="279">
        <v>1168</v>
      </c>
      <c r="Y153" s="279">
        <v>1256</v>
      </c>
      <c r="Z153" s="279">
        <v>1344</v>
      </c>
      <c r="AA153" s="279">
        <v>1432</v>
      </c>
      <c r="AB153" s="279">
        <v>1520</v>
      </c>
      <c r="AC153" s="279">
        <v>1609</v>
      </c>
      <c r="AD153" s="279">
        <v>1697</v>
      </c>
      <c r="AE153" s="279">
        <v>1785</v>
      </c>
    </row>
    <row r="154" spans="1:31">
      <c r="A154" s="278">
        <v>151</v>
      </c>
      <c r="B154" s="279">
        <v>11</v>
      </c>
      <c r="C154" s="279">
        <v>22</v>
      </c>
      <c r="D154" s="279">
        <v>34</v>
      </c>
      <c r="E154" s="279">
        <v>45</v>
      </c>
      <c r="F154" s="279">
        <v>56</v>
      </c>
      <c r="G154" s="279">
        <v>67</v>
      </c>
      <c r="H154" s="279">
        <v>79</v>
      </c>
      <c r="I154" s="279">
        <v>90</v>
      </c>
      <c r="J154" s="279">
        <v>98</v>
      </c>
      <c r="K154" s="279">
        <v>105</v>
      </c>
      <c r="L154" s="279">
        <v>154</v>
      </c>
      <c r="M154" s="279">
        <v>198</v>
      </c>
      <c r="N154" s="279">
        <v>293</v>
      </c>
      <c r="O154" s="279">
        <v>385</v>
      </c>
      <c r="P154" s="279">
        <v>474</v>
      </c>
      <c r="Q154" s="279">
        <v>561</v>
      </c>
      <c r="R154" s="279">
        <v>646</v>
      </c>
      <c r="S154" s="279">
        <v>732</v>
      </c>
      <c r="T154" s="279">
        <v>812</v>
      </c>
      <c r="U154" s="279">
        <v>891</v>
      </c>
      <c r="V154" s="279">
        <v>987</v>
      </c>
      <c r="W154" s="279">
        <v>1082</v>
      </c>
      <c r="X154" s="279">
        <v>1171</v>
      </c>
      <c r="Y154" s="279">
        <v>1259</v>
      </c>
      <c r="Z154" s="279">
        <v>1347</v>
      </c>
      <c r="AA154" s="279">
        <v>1435</v>
      </c>
      <c r="AB154" s="279">
        <v>1523</v>
      </c>
      <c r="AC154" s="279">
        <v>1612</v>
      </c>
      <c r="AD154" s="279">
        <v>1701</v>
      </c>
      <c r="AE154" s="279">
        <v>1789</v>
      </c>
    </row>
    <row r="155" spans="1:31">
      <c r="A155" s="278">
        <v>152</v>
      </c>
      <c r="B155" s="279">
        <v>11</v>
      </c>
      <c r="C155" s="279">
        <v>22</v>
      </c>
      <c r="D155" s="279">
        <v>34</v>
      </c>
      <c r="E155" s="279">
        <v>45</v>
      </c>
      <c r="F155" s="279">
        <v>56</v>
      </c>
      <c r="G155" s="279">
        <v>67</v>
      </c>
      <c r="H155" s="279">
        <v>79</v>
      </c>
      <c r="I155" s="279">
        <v>90</v>
      </c>
      <c r="J155" s="279">
        <v>98</v>
      </c>
      <c r="K155" s="279">
        <v>105</v>
      </c>
      <c r="L155" s="279">
        <v>155</v>
      </c>
      <c r="M155" s="279">
        <v>199</v>
      </c>
      <c r="N155" s="279">
        <v>293</v>
      </c>
      <c r="O155" s="279">
        <v>386</v>
      </c>
      <c r="P155" s="279">
        <v>475</v>
      </c>
      <c r="Q155" s="279">
        <v>562</v>
      </c>
      <c r="R155" s="279">
        <v>648</v>
      </c>
      <c r="S155" s="279">
        <v>733</v>
      </c>
      <c r="T155" s="279">
        <v>814</v>
      </c>
      <c r="U155" s="279">
        <v>893</v>
      </c>
      <c r="V155" s="279">
        <v>989</v>
      </c>
      <c r="W155" s="279">
        <v>1085</v>
      </c>
      <c r="X155" s="279">
        <v>1173</v>
      </c>
      <c r="Y155" s="279">
        <v>1261</v>
      </c>
      <c r="Z155" s="279">
        <v>1350</v>
      </c>
      <c r="AA155" s="279">
        <v>1438</v>
      </c>
      <c r="AB155" s="279">
        <v>1527</v>
      </c>
      <c r="AC155" s="279">
        <v>1616</v>
      </c>
      <c r="AD155" s="279">
        <v>1704</v>
      </c>
      <c r="AE155" s="279">
        <v>1793</v>
      </c>
    </row>
    <row r="156" spans="1:31">
      <c r="A156" s="278">
        <v>153</v>
      </c>
      <c r="B156" s="279">
        <v>11</v>
      </c>
      <c r="C156" s="279">
        <v>22</v>
      </c>
      <c r="D156" s="279">
        <v>34</v>
      </c>
      <c r="E156" s="279">
        <v>45</v>
      </c>
      <c r="F156" s="279">
        <v>56</v>
      </c>
      <c r="G156" s="279">
        <v>68</v>
      </c>
      <c r="H156" s="279">
        <v>80</v>
      </c>
      <c r="I156" s="279">
        <v>91</v>
      </c>
      <c r="J156" s="279">
        <v>99</v>
      </c>
      <c r="K156" s="279">
        <v>106</v>
      </c>
      <c r="L156" s="279">
        <v>155</v>
      </c>
      <c r="M156" s="279">
        <v>199</v>
      </c>
      <c r="N156" s="279">
        <v>294</v>
      </c>
      <c r="O156" s="279">
        <v>386</v>
      </c>
      <c r="P156" s="279">
        <v>476</v>
      </c>
      <c r="Q156" s="279">
        <v>564</v>
      </c>
      <c r="R156" s="279">
        <v>649</v>
      </c>
      <c r="S156" s="279">
        <v>735</v>
      </c>
      <c r="T156" s="279">
        <v>815</v>
      </c>
      <c r="U156" s="279">
        <v>895</v>
      </c>
      <c r="V156" s="279">
        <v>991</v>
      </c>
      <c r="W156" s="279">
        <v>1087</v>
      </c>
      <c r="X156" s="279">
        <v>1176</v>
      </c>
      <c r="Y156" s="279">
        <v>1264</v>
      </c>
      <c r="Z156" s="279">
        <v>1353</v>
      </c>
      <c r="AA156" s="279">
        <v>1441</v>
      </c>
      <c r="AB156" s="279">
        <v>1530</v>
      </c>
      <c r="AC156" s="279">
        <v>1619</v>
      </c>
      <c r="AD156" s="279">
        <v>1708</v>
      </c>
      <c r="AE156" s="279">
        <v>1797</v>
      </c>
    </row>
    <row r="157" spans="1:31">
      <c r="A157" s="278">
        <v>154</v>
      </c>
      <c r="B157" s="279">
        <v>11</v>
      </c>
      <c r="C157" s="279">
        <v>22</v>
      </c>
      <c r="D157" s="279">
        <v>34</v>
      </c>
      <c r="E157" s="279">
        <v>45</v>
      </c>
      <c r="F157" s="279">
        <v>57</v>
      </c>
      <c r="G157" s="279">
        <v>68</v>
      </c>
      <c r="H157" s="279">
        <v>80</v>
      </c>
      <c r="I157" s="279">
        <v>91</v>
      </c>
      <c r="J157" s="279">
        <v>99</v>
      </c>
      <c r="K157" s="279">
        <v>106</v>
      </c>
      <c r="L157" s="279">
        <v>155</v>
      </c>
      <c r="M157" s="279">
        <v>200</v>
      </c>
      <c r="N157" s="279">
        <v>295</v>
      </c>
      <c r="O157" s="279">
        <v>387</v>
      </c>
      <c r="P157" s="279">
        <v>477</v>
      </c>
      <c r="Q157" s="279">
        <v>565</v>
      </c>
      <c r="R157" s="279">
        <v>651</v>
      </c>
      <c r="S157" s="279">
        <v>736</v>
      </c>
      <c r="T157" s="279">
        <v>817</v>
      </c>
      <c r="U157" s="279">
        <v>897</v>
      </c>
      <c r="V157" s="279">
        <v>994</v>
      </c>
      <c r="W157" s="279">
        <v>1089</v>
      </c>
      <c r="X157" s="279">
        <v>1178</v>
      </c>
      <c r="Y157" s="279">
        <v>1267</v>
      </c>
      <c r="Z157" s="279">
        <v>1356</v>
      </c>
      <c r="AA157" s="279">
        <v>1445</v>
      </c>
      <c r="AB157" s="279">
        <v>1533</v>
      </c>
      <c r="AC157" s="279">
        <v>1623</v>
      </c>
      <c r="AD157" s="279">
        <v>1712</v>
      </c>
      <c r="AE157" s="279">
        <v>1800</v>
      </c>
    </row>
    <row r="158" spans="1:31">
      <c r="A158" s="278">
        <v>155</v>
      </c>
      <c r="B158" s="279">
        <v>11</v>
      </c>
      <c r="C158" s="279">
        <v>22</v>
      </c>
      <c r="D158" s="279">
        <v>34</v>
      </c>
      <c r="E158" s="279">
        <v>46</v>
      </c>
      <c r="F158" s="279">
        <v>57</v>
      </c>
      <c r="G158" s="279">
        <v>68</v>
      </c>
      <c r="H158" s="279">
        <v>80</v>
      </c>
      <c r="I158" s="279">
        <v>91</v>
      </c>
      <c r="J158" s="279">
        <v>99</v>
      </c>
      <c r="K158" s="279">
        <v>106</v>
      </c>
      <c r="L158" s="279">
        <v>156</v>
      </c>
      <c r="M158" s="279">
        <v>200</v>
      </c>
      <c r="N158" s="279">
        <v>295</v>
      </c>
      <c r="O158" s="279">
        <v>388</v>
      </c>
      <c r="P158" s="279">
        <v>478</v>
      </c>
      <c r="Q158" s="279">
        <v>566</v>
      </c>
      <c r="R158" s="279">
        <v>652</v>
      </c>
      <c r="S158" s="279">
        <v>738</v>
      </c>
      <c r="T158" s="279">
        <v>819</v>
      </c>
      <c r="U158" s="279">
        <v>899</v>
      </c>
      <c r="V158" s="279">
        <v>996</v>
      </c>
      <c r="W158" s="279">
        <v>1092</v>
      </c>
      <c r="X158" s="279">
        <v>1181</v>
      </c>
      <c r="Y158" s="279">
        <v>1270</v>
      </c>
      <c r="Z158" s="279">
        <v>1359</v>
      </c>
      <c r="AA158" s="279">
        <v>1448</v>
      </c>
      <c r="AB158" s="279">
        <v>1537</v>
      </c>
      <c r="AC158" s="279">
        <v>1626</v>
      </c>
      <c r="AD158" s="279">
        <v>1715</v>
      </c>
      <c r="AE158" s="279">
        <v>1804</v>
      </c>
    </row>
    <row r="159" spans="1:31">
      <c r="A159" s="278">
        <v>156</v>
      </c>
      <c r="B159" s="279">
        <v>11</v>
      </c>
      <c r="C159" s="279">
        <v>22</v>
      </c>
      <c r="D159" s="279">
        <v>34</v>
      </c>
      <c r="E159" s="279">
        <v>46</v>
      </c>
      <c r="F159" s="279">
        <v>57</v>
      </c>
      <c r="G159" s="279">
        <v>68</v>
      </c>
      <c r="H159" s="279">
        <v>80</v>
      </c>
      <c r="I159" s="279">
        <v>91</v>
      </c>
      <c r="J159" s="279">
        <v>99</v>
      </c>
      <c r="K159" s="279">
        <v>106</v>
      </c>
      <c r="L159" s="279">
        <v>156</v>
      </c>
      <c r="M159" s="279">
        <v>201</v>
      </c>
      <c r="N159" s="279">
        <v>296</v>
      </c>
      <c r="O159" s="279">
        <v>389</v>
      </c>
      <c r="P159" s="279">
        <v>479</v>
      </c>
      <c r="Q159" s="279">
        <v>567</v>
      </c>
      <c r="R159" s="279">
        <v>653</v>
      </c>
      <c r="S159" s="279">
        <v>739</v>
      </c>
      <c r="T159" s="279">
        <v>821</v>
      </c>
      <c r="U159" s="279">
        <v>901</v>
      </c>
      <c r="V159" s="279">
        <v>998</v>
      </c>
      <c r="W159" s="279">
        <v>1094</v>
      </c>
      <c r="X159" s="279">
        <v>1183</v>
      </c>
      <c r="Y159" s="279">
        <v>1272</v>
      </c>
      <c r="Z159" s="279">
        <v>1362</v>
      </c>
      <c r="AA159" s="279">
        <v>1451</v>
      </c>
      <c r="AB159" s="279">
        <v>1540</v>
      </c>
      <c r="AC159" s="279">
        <v>1630</v>
      </c>
      <c r="AD159" s="279">
        <v>1719</v>
      </c>
      <c r="AE159" s="279">
        <v>1808</v>
      </c>
    </row>
    <row r="160" spans="1:31">
      <c r="A160" s="278">
        <v>157</v>
      </c>
      <c r="B160" s="279">
        <v>11</v>
      </c>
      <c r="C160" s="279">
        <v>22</v>
      </c>
      <c r="D160" s="279">
        <v>34</v>
      </c>
      <c r="E160" s="279">
        <v>46</v>
      </c>
      <c r="F160" s="279">
        <v>57</v>
      </c>
      <c r="G160" s="279">
        <v>68</v>
      </c>
      <c r="H160" s="279">
        <v>80</v>
      </c>
      <c r="I160" s="279">
        <v>91</v>
      </c>
      <c r="J160" s="279">
        <v>99</v>
      </c>
      <c r="K160" s="279">
        <v>107</v>
      </c>
      <c r="L160" s="279">
        <v>156</v>
      </c>
      <c r="M160" s="279">
        <v>201</v>
      </c>
      <c r="N160" s="279">
        <v>296</v>
      </c>
      <c r="O160" s="279">
        <v>390</v>
      </c>
      <c r="P160" s="279">
        <v>480</v>
      </c>
      <c r="Q160" s="279">
        <v>568</v>
      </c>
      <c r="R160" s="279">
        <v>655</v>
      </c>
      <c r="S160" s="279">
        <v>741</v>
      </c>
      <c r="T160" s="279">
        <v>822</v>
      </c>
      <c r="U160" s="279">
        <v>903</v>
      </c>
      <c r="V160" s="279">
        <v>1000</v>
      </c>
      <c r="W160" s="279">
        <v>1096</v>
      </c>
      <c r="X160" s="279">
        <v>1186</v>
      </c>
      <c r="Y160" s="279">
        <v>1275</v>
      </c>
      <c r="Z160" s="279">
        <v>1365</v>
      </c>
      <c r="AA160" s="279">
        <v>1454</v>
      </c>
      <c r="AB160" s="279">
        <v>1543</v>
      </c>
      <c r="AC160" s="279">
        <v>1633</v>
      </c>
      <c r="AD160" s="279">
        <v>1723</v>
      </c>
      <c r="AE160" s="279">
        <v>1812</v>
      </c>
    </row>
    <row r="161" spans="1:31">
      <c r="A161" s="278">
        <v>158</v>
      </c>
      <c r="B161" s="279">
        <v>11</v>
      </c>
      <c r="C161" s="279">
        <v>23</v>
      </c>
      <c r="D161" s="279">
        <v>35</v>
      </c>
      <c r="E161" s="279">
        <v>46</v>
      </c>
      <c r="F161" s="279">
        <v>57</v>
      </c>
      <c r="G161" s="279">
        <v>68</v>
      </c>
      <c r="H161" s="279">
        <v>80</v>
      </c>
      <c r="I161" s="279">
        <v>91</v>
      </c>
      <c r="J161" s="279">
        <v>100</v>
      </c>
      <c r="K161" s="279">
        <v>107</v>
      </c>
      <c r="L161" s="279">
        <v>157</v>
      </c>
      <c r="M161" s="279">
        <v>202</v>
      </c>
      <c r="N161" s="279">
        <v>297</v>
      </c>
      <c r="O161" s="279">
        <v>390</v>
      </c>
      <c r="P161" s="279">
        <v>481</v>
      </c>
      <c r="Q161" s="279">
        <v>570</v>
      </c>
      <c r="R161" s="279">
        <v>656</v>
      </c>
      <c r="S161" s="279">
        <v>742</v>
      </c>
      <c r="T161" s="279">
        <v>824</v>
      </c>
      <c r="U161" s="279">
        <v>905</v>
      </c>
      <c r="V161" s="279">
        <v>1002</v>
      </c>
      <c r="W161" s="279">
        <v>1099</v>
      </c>
      <c r="X161" s="279">
        <v>1188</v>
      </c>
      <c r="Y161" s="279">
        <v>1278</v>
      </c>
      <c r="Z161" s="279">
        <v>1367</v>
      </c>
      <c r="AA161" s="279">
        <v>1457</v>
      </c>
      <c r="AB161" s="279">
        <v>1547</v>
      </c>
      <c r="AC161" s="279">
        <v>1637</v>
      </c>
      <c r="AD161" s="279">
        <v>1726</v>
      </c>
      <c r="AE161" s="279">
        <v>1816</v>
      </c>
    </row>
    <row r="162" spans="1:31">
      <c r="A162" s="278">
        <v>159</v>
      </c>
      <c r="B162" s="279">
        <v>11</v>
      </c>
      <c r="C162" s="279">
        <v>23</v>
      </c>
      <c r="D162" s="279">
        <v>35</v>
      </c>
      <c r="E162" s="279">
        <v>46</v>
      </c>
      <c r="F162" s="279">
        <v>57</v>
      </c>
      <c r="G162" s="279">
        <v>69</v>
      </c>
      <c r="H162" s="279">
        <v>81</v>
      </c>
      <c r="I162" s="279">
        <v>92</v>
      </c>
      <c r="J162" s="279">
        <v>100</v>
      </c>
      <c r="K162" s="279">
        <v>107</v>
      </c>
      <c r="L162" s="279">
        <v>157</v>
      </c>
      <c r="M162" s="279">
        <v>202</v>
      </c>
      <c r="N162" s="279">
        <v>298</v>
      </c>
      <c r="O162" s="279">
        <v>391</v>
      </c>
      <c r="P162" s="279">
        <v>482</v>
      </c>
      <c r="Q162" s="279">
        <v>571</v>
      </c>
      <c r="R162" s="279">
        <v>658</v>
      </c>
      <c r="S162" s="279">
        <v>744</v>
      </c>
      <c r="T162" s="279">
        <v>826</v>
      </c>
      <c r="U162" s="279">
        <v>907</v>
      </c>
      <c r="V162" s="279">
        <v>1004</v>
      </c>
      <c r="W162" s="279">
        <v>1101</v>
      </c>
      <c r="X162" s="279">
        <v>1191</v>
      </c>
      <c r="Y162" s="279">
        <v>1281</v>
      </c>
      <c r="Z162" s="279">
        <v>1370</v>
      </c>
      <c r="AA162" s="279">
        <v>1460</v>
      </c>
      <c r="AB162" s="279">
        <v>1550</v>
      </c>
      <c r="AC162" s="279">
        <v>1640</v>
      </c>
      <c r="AD162" s="279">
        <v>1730</v>
      </c>
      <c r="AE162" s="279">
        <v>1820</v>
      </c>
    </row>
    <row r="163" spans="1:31">
      <c r="A163" s="278">
        <v>160</v>
      </c>
      <c r="B163" s="279">
        <v>11</v>
      </c>
      <c r="C163" s="279">
        <v>23</v>
      </c>
      <c r="D163" s="279">
        <v>35</v>
      </c>
      <c r="E163" s="279">
        <v>46</v>
      </c>
      <c r="F163" s="279">
        <v>57</v>
      </c>
      <c r="G163" s="279">
        <v>69</v>
      </c>
      <c r="H163" s="279">
        <v>81</v>
      </c>
      <c r="I163" s="279">
        <v>92</v>
      </c>
      <c r="J163" s="279">
        <v>100</v>
      </c>
      <c r="K163" s="279">
        <v>107</v>
      </c>
      <c r="L163" s="279">
        <v>157</v>
      </c>
      <c r="M163" s="279">
        <v>203</v>
      </c>
      <c r="N163" s="279">
        <v>298</v>
      </c>
      <c r="O163" s="279">
        <v>392</v>
      </c>
      <c r="P163" s="279">
        <v>483</v>
      </c>
      <c r="Q163" s="279">
        <v>572</v>
      </c>
      <c r="R163" s="279">
        <v>659</v>
      </c>
      <c r="S163" s="279">
        <v>745</v>
      </c>
      <c r="T163" s="279">
        <v>828</v>
      </c>
      <c r="U163" s="279">
        <v>909</v>
      </c>
      <c r="V163" s="279">
        <v>1006</v>
      </c>
      <c r="W163" s="279">
        <v>1103</v>
      </c>
      <c r="X163" s="279">
        <v>1193</v>
      </c>
      <c r="Y163" s="279">
        <v>1283</v>
      </c>
      <c r="Z163" s="279">
        <v>1373</v>
      </c>
      <c r="AA163" s="279">
        <v>1463</v>
      </c>
      <c r="AB163" s="279">
        <v>1553</v>
      </c>
      <c r="AC163" s="279">
        <v>1644</v>
      </c>
      <c r="AD163" s="279">
        <v>1734</v>
      </c>
      <c r="AE163" s="279">
        <v>1824</v>
      </c>
    </row>
    <row r="164" spans="1:31">
      <c r="A164" s="278">
        <v>161</v>
      </c>
      <c r="B164" s="279">
        <v>11</v>
      </c>
      <c r="C164" s="279">
        <v>23</v>
      </c>
      <c r="D164" s="279">
        <v>35</v>
      </c>
      <c r="E164" s="279">
        <v>46</v>
      </c>
      <c r="F164" s="279">
        <v>57</v>
      </c>
      <c r="G164" s="279">
        <v>69</v>
      </c>
      <c r="H164" s="279">
        <v>81</v>
      </c>
      <c r="I164" s="279">
        <v>92</v>
      </c>
      <c r="J164" s="279">
        <v>100</v>
      </c>
      <c r="K164" s="279">
        <v>108</v>
      </c>
      <c r="L164" s="279">
        <v>158</v>
      </c>
      <c r="M164" s="279">
        <v>203</v>
      </c>
      <c r="N164" s="279">
        <v>299</v>
      </c>
      <c r="O164" s="279">
        <v>393</v>
      </c>
      <c r="P164" s="279">
        <v>484</v>
      </c>
      <c r="Q164" s="279">
        <v>573</v>
      </c>
      <c r="R164" s="279">
        <v>660</v>
      </c>
      <c r="S164" s="279">
        <v>747</v>
      </c>
      <c r="T164" s="279">
        <v>829</v>
      </c>
      <c r="U164" s="279">
        <v>911</v>
      </c>
      <c r="V164" s="279">
        <v>1008</v>
      </c>
      <c r="W164" s="279">
        <v>1106</v>
      </c>
      <c r="X164" s="279">
        <v>1196</v>
      </c>
      <c r="Y164" s="279">
        <v>1286</v>
      </c>
      <c r="Z164" s="279">
        <v>1376</v>
      </c>
      <c r="AA164" s="279">
        <v>1466</v>
      </c>
      <c r="AB164" s="279">
        <v>1557</v>
      </c>
      <c r="AC164" s="279">
        <v>1647</v>
      </c>
      <c r="AD164" s="279">
        <v>1737</v>
      </c>
      <c r="AE164" s="279">
        <v>1828</v>
      </c>
    </row>
    <row r="165" spans="1:31">
      <c r="A165" s="278">
        <v>162</v>
      </c>
      <c r="B165" s="279">
        <v>11</v>
      </c>
      <c r="C165" s="279">
        <v>23</v>
      </c>
      <c r="D165" s="279">
        <v>35</v>
      </c>
      <c r="E165" s="279">
        <v>46</v>
      </c>
      <c r="F165" s="279">
        <v>58</v>
      </c>
      <c r="G165" s="279">
        <v>69</v>
      </c>
      <c r="H165" s="279">
        <v>81</v>
      </c>
      <c r="I165" s="279">
        <v>92</v>
      </c>
      <c r="J165" s="279">
        <v>100</v>
      </c>
      <c r="K165" s="279">
        <v>108</v>
      </c>
      <c r="L165" s="279">
        <v>158</v>
      </c>
      <c r="M165" s="279">
        <v>204</v>
      </c>
      <c r="N165" s="279">
        <v>300</v>
      </c>
      <c r="O165" s="279">
        <v>394</v>
      </c>
      <c r="P165" s="279">
        <v>485</v>
      </c>
      <c r="Q165" s="279">
        <v>574</v>
      </c>
      <c r="R165" s="279">
        <v>662</v>
      </c>
      <c r="S165" s="279">
        <v>748</v>
      </c>
      <c r="T165" s="279">
        <v>831</v>
      </c>
      <c r="U165" s="279">
        <v>913</v>
      </c>
      <c r="V165" s="279">
        <v>1011</v>
      </c>
      <c r="W165" s="279">
        <v>1108</v>
      </c>
      <c r="X165" s="279">
        <v>1198</v>
      </c>
      <c r="Y165" s="279">
        <v>1289</v>
      </c>
      <c r="Z165" s="279">
        <v>1379</v>
      </c>
      <c r="AA165" s="279">
        <v>1470</v>
      </c>
      <c r="AB165" s="279">
        <v>1560</v>
      </c>
      <c r="AC165" s="279">
        <v>1651</v>
      </c>
      <c r="AD165" s="279">
        <v>1741</v>
      </c>
      <c r="AE165" s="279">
        <v>1831</v>
      </c>
    </row>
    <row r="166" spans="1:31">
      <c r="A166" s="278">
        <v>163</v>
      </c>
      <c r="B166" s="279">
        <v>11</v>
      </c>
      <c r="C166" s="279">
        <v>23</v>
      </c>
      <c r="D166" s="279">
        <v>35</v>
      </c>
      <c r="E166" s="279">
        <v>46</v>
      </c>
      <c r="F166" s="279">
        <v>58</v>
      </c>
      <c r="G166" s="279">
        <v>69</v>
      </c>
      <c r="H166" s="279">
        <v>81</v>
      </c>
      <c r="I166" s="279">
        <v>92</v>
      </c>
      <c r="J166" s="279">
        <v>101</v>
      </c>
      <c r="K166" s="279">
        <v>108</v>
      </c>
      <c r="L166" s="279">
        <v>158</v>
      </c>
      <c r="M166" s="279">
        <v>204</v>
      </c>
      <c r="N166" s="279">
        <v>300</v>
      </c>
      <c r="O166" s="279">
        <v>394</v>
      </c>
      <c r="P166" s="279">
        <v>486</v>
      </c>
      <c r="Q166" s="279">
        <v>576</v>
      </c>
      <c r="R166" s="279">
        <v>663</v>
      </c>
      <c r="S166" s="279">
        <v>750</v>
      </c>
      <c r="T166" s="279">
        <v>833</v>
      </c>
      <c r="U166" s="279">
        <v>915</v>
      </c>
      <c r="V166" s="279">
        <v>1013</v>
      </c>
      <c r="W166" s="279">
        <v>1110</v>
      </c>
      <c r="X166" s="279">
        <v>1201</v>
      </c>
      <c r="Y166" s="279">
        <v>1292</v>
      </c>
      <c r="Z166" s="279">
        <v>1382</v>
      </c>
      <c r="AA166" s="279">
        <v>1473</v>
      </c>
      <c r="AB166" s="279">
        <v>1563</v>
      </c>
      <c r="AC166" s="279">
        <v>1654</v>
      </c>
      <c r="AD166" s="279">
        <v>1745</v>
      </c>
      <c r="AE166" s="279">
        <v>1835</v>
      </c>
    </row>
    <row r="167" spans="1:31">
      <c r="A167" s="278">
        <v>164</v>
      </c>
      <c r="B167" s="279">
        <v>11</v>
      </c>
      <c r="C167" s="279">
        <v>23</v>
      </c>
      <c r="D167" s="279">
        <v>35</v>
      </c>
      <c r="E167" s="279">
        <v>46</v>
      </c>
      <c r="F167" s="279">
        <v>58</v>
      </c>
      <c r="G167" s="279">
        <v>69</v>
      </c>
      <c r="H167" s="279">
        <v>81</v>
      </c>
      <c r="I167" s="279">
        <v>92</v>
      </c>
      <c r="J167" s="279">
        <v>101</v>
      </c>
      <c r="K167" s="279">
        <v>108</v>
      </c>
      <c r="L167" s="279">
        <v>159</v>
      </c>
      <c r="M167" s="279">
        <v>205</v>
      </c>
      <c r="N167" s="279">
        <v>301</v>
      </c>
      <c r="O167" s="279">
        <v>395</v>
      </c>
      <c r="P167" s="279">
        <v>487</v>
      </c>
      <c r="Q167" s="279">
        <v>577</v>
      </c>
      <c r="R167" s="279">
        <v>665</v>
      </c>
      <c r="S167" s="279">
        <v>751</v>
      </c>
      <c r="T167" s="279">
        <v>835</v>
      </c>
      <c r="U167" s="279">
        <v>917</v>
      </c>
      <c r="V167" s="279">
        <v>1015</v>
      </c>
      <c r="W167" s="279">
        <v>1113</v>
      </c>
      <c r="X167" s="279">
        <v>1203</v>
      </c>
      <c r="Y167" s="279">
        <v>1294</v>
      </c>
      <c r="Z167" s="279">
        <v>1385</v>
      </c>
      <c r="AA167" s="279">
        <v>1476</v>
      </c>
      <c r="AB167" s="279">
        <v>1567</v>
      </c>
      <c r="AC167" s="279">
        <v>1658</v>
      </c>
      <c r="AD167" s="279">
        <v>1748</v>
      </c>
      <c r="AE167" s="279">
        <v>1839</v>
      </c>
    </row>
    <row r="168" spans="1:31">
      <c r="A168" s="278">
        <v>165</v>
      </c>
      <c r="B168" s="279">
        <v>12</v>
      </c>
      <c r="C168" s="279">
        <v>23</v>
      </c>
      <c r="D168" s="279">
        <v>35</v>
      </c>
      <c r="E168" s="279">
        <v>47</v>
      </c>
      <c r="F168" s="279">
        <v>58</v>
      </c>
      <c r="G168" s="279">
        <v>70</v>
      </c>
      <c r="H168" s="279">
        <v>82</v>
      </c>
      <c r="I168" s="279">
        <v>93</v>
      </c>
      <c r="J168" s="279">
        <v>101</v>
      </c>
      <c r="K168" s="279">
        <v>109</v>
      </c>
      <c r="L168" s="279">
        <v>159</v>
      </c>
      <c r="M168" s="279">
        <v>205</v>
      </c>
      <c r="N168" s="279">
        <v>302</v>
      </c>
      <c r="O168" s="279">
        <v>396</v>
      </c>
      <c r="P168" s="279">
        <v>488</v>
      </c>
      <c r="Q168" s="279">
        <v>578</v>
      </c>
      <c r="R168" s="279">
        <v>666</v>
      </c>
      <c r="S168" s="279">
        <v>753</v>
      </c>
      <c r="T168" s="279">
        <v>837</v>
      </c>
      <c r="U168" s="279">
        <v>919</v>
      </c>
      <c r="V168" s="279">
        <v>1017</v>
      </c>
      <c r="W168" s="279">
        <v>1115</v>
      </c>
      <c r="X168" s="279">
        <v>1206</v>
      </c>
      <c r="Y168" s="279">
        <v>1297</v>
      </c>
      <c r="Z168" s="279">
        <v>1388</v>
      </c>
      <c r="AA168" s="279">
        <v>1479</v>
      </c>
      <c r="AB168" s="279">
        <v>1570</v>
      </c>
      <c r="AC168" s="279">
        <v>1661</v>
      </c>
      <c r="AD168" s="279">
        <v>1752</v>
      </c>
      <c r="AE168" s="279">
        <v>1843</v>
      </c>
    </row>
    <row r="169" spans="1:31">
      <c r="A169" s="278">
        <v>166</v>
      </c>
      <c r="B169" s="279">
        <v>12</v>
      </c>
      <c r="C169" s="279">
        <v>23</v>
      </c>
      <c r="D169" s="279">
        <v>35</v>
      </c>
      <c r="E169" s="279">
        <v>47</v>
      </c>
      <c r="F169" s="279">
        <v>58</v>
      </c>
      <c r="G169" s="279">
        <v>70</v>
      </c>
      <c r="H169" s="279">
        <v>82</v>
      </c>
      <c r="I169" s="279">
        <v>93</v>
      </c>
      <c r="J169" s="279">
        <v>101</v>
      </c>
      <c r="K169" s="279">
        <v>109</v>
      </c>
      <c r="L169" s="279">
        <v>159</v>
      </c>
      <c r="M169" s="279">
        <v>205</v>
      </c>
      <c r="N169" s="279">
        <v>302</v>
      </c>
      <c r="O169" s="279">
        <v>397</v>
      </c>
      <c r="P169" s="279">
        <v>489</v>
      </c>
      <c r="Q169" s="279">
        <v>579</v>
      </c>
      <c r="R169" s="279">
        <v>667</v>
      </c>
      <c r="S169" s="279">
        <v>755</v>
      </c>
      <c r="T169" s="279">
        <v>838</v>
      </c>
      <c r="U169" s="279">
        <v>920</v>
      </c>
      <c r="V169" s="279">
        <v>1019</v>
      </c>
      <c r="W169" s="279">
        <v>1117</v>
      </c>
      <c r="X169" s="279">
        <v>1209</v>
      </c>
      <c r="Y169" s="279">
        <v>1300</v>
      </c>
      <c r="Z169" s="279">
        <v>1391</v>
      </c>
      <c r="AA169" s="279">
        <v>1482</v>
      </c>
      <c r="AB169" s="279">
        <v>1573</v>
      </c>
      <c r="AC169" s="279">
        <v>1664</v>
      </c>
      <c r="AD169" s="279">
        <v>1756</v>
      </c>
      <c r="AE169" s="279">
        <v>1847</v>
      </c>
    </row>
    <row r="170" spans="1:31">
      <c r="A170" s="278">
        <v>167</v>
      </c>
      <c r="B170" s="279">
        <v>12</v>
      </c>
      <c r="C170" s="279">
        <v>23</v>
      </c>
      <c r="D170" s="279">
        <v>35</v>
      </c>
      <c r="E170" s="279">
        <v>47</v>
      </c>
      <c r="F170" s="279">
        <v>58</v>
      </c>
      <c r="G170" s="279">
        <v>70</v>
      </c>
      <c r="H170" s="279">
        <v>82</v>
      </c>
      <c r="I170" s="279">
        <v>93</v>
      </c>
      <c r="J170" s="279">
        <v>101</v>
      </c>
      <c r="K170" s="279">
        <v>109</v>
      </c>
      <c r="L170" s="279">
        <v>160</v>
      </c>
      <c r="M170" s="279">
        <v>206</v>
      </c>
      <c r="N170" s="279">
        <v>303</v>
      </c>
      <c r="O170" s="279">
        <v>398</v>
      </c>
      <c r="P170" s="279">
        <v>490</v>
      </c>
      <c r="Q170" s="279">
        <v>580</v>
      </c>
      <c r="R170" s="279">
        <v>669</v>
      </c>
      <c r="S170" s="279">
        <v>756</v>
      </c>
      <c r="T170" s="279">
        <v>840</v>
      </c>
      <c r="U170" s="279">
        <v>922</v>
      </c>
      <c r="V170" s="279">
        <v>1021</v>
      </c>
      <c r="W170" s="279">
        <v>1120</v>
      </c>
      <c r="X170" s="279">
        <v>1211</v>
      </c>
      <c r="Y170" s="279">
        <v>1302</v>
      </c>
      <c r="Z170" s="279">
        <v>1394</v>
      </c>
      <c r="AA170" s="279">
        <v>1485</v>
      </c>
      <c r="AB170" s="279">
        <v>1577</v>
      </c>
      <c r="AC170" s="279">
        <v>1668</v>
      </c>
      <c r="AD170" s="279">
        <v>1759</v>
      </c>
      <c r="AE170" s="279">
        <v>1851</v>
      </c>
    </row>
    <row r="171" spans="1:31">
      <c r="A171" s="278">
        <v>168</v>
      </c>
      <c r="B171" s="279">
        <v>12</v>
      </c>
      <c r="C171" s="279">
        <v>23</v>
      </c>
      <c r="D171" s="279">
        <v>35</v>
      </c>
      <c r="E171" s="279">
        <v>47</v>
      </c>
      <c r="F171" s="279">
        <v>58</v>
      </c>
      <c r="G171" s="279">
        <v>70</v>
      </c>
      <c r="H171" s="279">
        <v>82</v>
      </c>
      <c r="I171" s="279">
        <v>93</v>
      </c>
      <c r="J171" s="279">
        <v>102</v>
      </c>
      <c r="K171" s="279">
        <v>109</v>
      </c>
      <c r="L171" s="279">
        <v>160</v>
      </c>
      <c r="M171" s="279">
        <v>206</v>
      </c>
      <c r="N171" s="279">
        <v>303</v>
      </c>
      <c r="O171" s="279">
        <v>398</v>
      </c>
      <c r="P171" s="279">
        <v>491</v>
      </c>
      <c r="Q171" s="279">
        <v>582</v>
      </c>
      <c r="R171" s="279">
        <v>670</v>
      </c>
      <c r="S171" s="279">
        <v>758</v>
      </c>
      <c r="T171" s="279">
        <v>842</v>
      </c>
      <c r="U171" s="279">
        <v>924</v>
      </c>
      <c r="V171" s="279">
        <v>1023</v>
      </c>
      <c r="W171" s="279">
        <v>1122</v>
      </c>
      <c r="X171" s="279">
        <v>1214</v>
      </c>
      <c r="Y171" s="279">
        <v>1305</v>
      </c>
      <c r="Z171" s="279">
        <v>1397</v>
      </c>
      <c r="AA171" s="279">
        <v>1488</v>
      </c>
      <c r="AB171" s="279">
        <v>1580</v>
      </c>
      <c r="AC171" s="279">
        <v>1671</v>
      </c>
      <c r="AD171" s="279">
        <v>1763</v>
      </c>
      <c r="AE171" s="279">
        <v>1855</v>
      </c>
    </row>
    <row r="172" spans="1:31">
      <c r="A172" s="278">
        <v>169</v>
      </c>
      <c r="B172" s="279">
        <v>12</v>
      </c>
      <c r="C172" s="279">
        <v>23</v>
      </c>
      <c r="D172" s="279">
        <v>35</v>
      </c>
      <c r="E172" s="279">
        <v>47</v>
      </c>
      <c r="F172" s="279">
        <v>59</v>
      </c>
      <c r="G172" s="279">
        <v>70</v>
      </c>
      <c r="H172" s="279">
        <v>82</v>
      </c>
      <c r="I172" s="279">
        <v>93</v>
      </c>
      <c r="J172" s="279">
        <v>102</v>
      </c>
      <c r="K172" s="279">
        <v>109</v>
      </c>
      <c r="L172" s="279">
        <v>160</v>
      </c>
      <c r="M172" s="279">
        <v>207</v>
      </c>
      <c r="N172" s="279">
        <v>304</v>
      </c>
      <c r="O172" s="279">
        <v>399</v>
      </c>
      <c r="P172" s="279">
        <v>492</v>
      </c>
      <c r="Q172" s="279">
        <v>583</v>
      </c>
      <c r="R172" s="279">
        <v>672</v>
      </c>
      <c r="S172" s="279">
        <v>759</v>
      </c>
      <c r="T172" s="279">
        <v>844</v>
      </c>
      <c r="U172" s="279">
        <v>926</v>
      </c>
      <c r="V172" s="279">
        <v>1026</v>
      </c>
      <c r="W172" s="279">
        <v>1124</v>
      </c>
      <c r="X172" s="279">
        <v>1216</v>
      </c>
      <c r="Y172" s="279">
        <v>1308</v>
      </c>
      <c r="Z172" s="279">
        <v>1400</v>
      </c>
      <c r="AA172" s="279">
        <v>1492</v>
      </c>
      <c r="AB172" s="279">
        <v>1583</v>
      </c>
      <c r="AC172" s="279">
        <v>1675</v>
      </c>
      <c r="AD172" s="279">
        <v>1767</v>
      </c>
      <c r="AE172" s="279">
        <v>1858</v>
      </c>
    </row>
    <row r="173" spans="1:31">
      <c r="A173" s="278">
        <v>170</v>
      </c>
      <c r="B173" s="279">
        <v>12</v>
      </c>
      <c r="C173" s="279">
        <v>23</v>
      </c>
      <c r="D173" s="279">
        <v>35</v>
      </c>
      <c r="E173" s="279">
        <v>47</v>
      </c>
      <c r="F173" s="279">
        <v>59</v>
      </c>
      <c r="G173" s="279">
        <v>70</v>
      </c>
      <c r="H173" s="279">
        <v>82</v>
      </c>
      <c r="I173" s="279">
        <v>93</v>
      </c>
      <c r="J173" s="279">
        <v>102</v>
      </c>
      <c r="K173" s="279">
        <v>110</v>
      </c>
      <c r="L173" s="279">
        <v>161</v>
      </c>
      <c r="M173" s="279">
        <v>207</v>
      </c>
      <c r="N173" s="279">
        <v>305</v>
      </c>
      <c r="O173" s="279">
        <v>400</v>
      </c>
      <c r="P173" s="279">
        <v>493</v>
      </c>
      <c r="Q173" s="279">
        <v>584</v>
      </c>
      <c r="R173" s="279">
        <v>673</v>
      </c>
      <c r="S173" s="279">
        <v>761</v>
      </c>
      <c r="T173" s="279">
        <v>845</v>
      </c>
      <c r="U173" s="279">
        <v>928</v>
      </c>
      <c r="V173" s="279">
        <v>1028</v>
      </c>
      <c r="W173" s="279">
        <v>1127</v>
      </c>
      <c r="X173" s="279">
        <v>1219</v>
      </c>
      <c r="Y173" s="279">
        <v>1311</v>
      </c>
      <c r="Z173" s="279">
        <v>1403</v>
      </c>
      <c r="AA173" s="279">
        <v>1495</v>
      </c>
      <c r="AB173" s="279">
        <v>1587</v>
      </c>
      <c r="AC173" s="279">
        <v>1678</v>
      </c>
      <c r="AD173" s="279">
        <v>1770</v>
      </c>
      <c r="AE173" s="279">
        <v>1862</v>
      </c>
    </row>
    <row r="174" spans="1:31">
      <c r="A174" s="278">
        <v>171</v>
      </c>
      <c r="B174" s="279">
        <v>12</v>
      </c>
      <c r="C174" s="279">
        <v>23</v>
      </c>
      <c r="D174" s="279">
        <v>35</v>
      </c>
      <c r="E174" s="279">
        <v>47</v>
      </c>
      <c r="F174" s="279">
        <v>59</v>
      </c>
      <c r="G174" s="279">
        <v>71</v>
      </c>
      <c r="H174" s="279">
        <v>83</v>
      </c>
      <c r="I174" s="279">
        <v>94</v>
      </c>
      <c r="J174" s="279">
        <v>102</v>
      </c>
      <c r="K174" s="279">
        <v>110</v>
      </c>
      <c r="L174" s="279">
        <v>161</v>
      </c>
      <c r="M174" s="279">
        <v>208</v>
      </c>
      <c r="N174" s="279">
        <v>305</v>
      </c>
      <c r="O174" s="279">
        <v>401</v>
      </c>
      <c r="P174" s="279">
        <v>494</v>
      </c>
      <c r="Q174" s="279">
        <v>585</v>
      </c>
      <c r="R174" s="279">
        <v>674</v>
      </c>
      <c r="S174" s="279">
        <v>762</v>
      </c>
      <c r="T174" s="279">
        <v>847</v>
      </c>
      <c r="U174" s="279">
        <v>930</v>
      </c>
      <c r="V174" s="279">
        <v>1030</v>
      </c>
      <c r="W174" s="279">
        <v>1129</v>
      </c>
      <c r="X174" s="279">
        <v>1221</v>
      </c>
      <c r="Y174" s="279">
        <v>1313</v>
      </c>
      <c r="Z174" s="279">
        <v>1406</v>
      </c>
      <c r="AA174" s="279">
        <v>1498</v>
      </c>
      <c r="AB174" s="279">
        <v>1590</v>
      </c>
      <c r="AC174" s="279">
        <v>1682</v>
      </c>
      <c r="AD174" s="279">
        <v>1774</v>
      </c>
      <c r="AE174" s="279">
        <v>1866</v>
      </c>
    </row>
    <row r="175" spans="1:31">
      <c r="A175" s="278">
        <v>172</v>
      </c>
      <c r="B175" s="279">
        <v>12</v>
      </c>
      <c r="C175" s="279">
        <v>23</v>
      </c>
      <c r="D175" s="279">
        <v>35</v>
      </c>
      <c r="E175" s="279">
        <v>47</v>
      </c>
      <c r="F175" s="279">
        <v>59</v>
      </c>
      <c r="G175" s="279">
        <v>71</v>
      </c>
      <c r="H175" s="279">
        <v>83</v>
      </c>
      <c r="I175" s="279">
        <v>94</v>
      </c>
      <c r="J175" s="279">
        <v>102</v>
      </c>
      <c r="K175" s="279">
        <v>110</v>
      </c>
      <c r="L175" s="279">
        <v>161</v>
      </c>
      <c r="M175" s="279">
        <v>208</v>
      </c>
      <c r="N175" s="279">
        <v>306</v>
      </c>
      <c r="O175" s="279">
        <v>402</v>
      </c>
      <c r="P175" s="279">
        <v>495</v>
      </c>
      <c r="Q175" s="279">
        <v>586</v>
      </c>
      <c r="R175" s="279">
        <v>676</v>
      </c>
      <c r="S175" s="279">
        <v>764</v>
      </c>
      <c r="T175" s="279">
        <v>849</v>
      </c>
      <c r="U175" s="279">
        <v>932</v>
      </c>
      <c r="V175" s="279">
        <v>1032</v>
      </c>
      <c r="W175" s="279">
        <v>1131</v>
      </c>
      <c r="X175" s="279">
        <v>1224</v>
      </c>
      <c r="Y175" s="279">
        <v>1316</v>
      </c>
      <c r="Z175" s="279">
        <v>1409</v>
      </c>
      <c r="AA175" s="279">
        <v>1501</v>
      </c>
      <c r="AB175" s="279">
        <v>1593</v>
      </c>
      <c r="AC175" s="279">
        <v>1685</v>
      </c>
      <c r="AD175" s="279">
        <v>1778</v>
      </c>
      <c r="AE175" s="279">
        <v>1870</v>
      </c>
    </row>
    <row r="176" spans="1:31">
      <c r="A176" s="278">
        <v>173</v>
      </c>
      <c r="B176" s="279">
        <v>12</v>
      </c>
      <c r="C176" s="279">
        <v>24</v>
      </c>
      <c r="D176" s="279">
        <v>36</v>
      </c>
      <c r="E176" s="279">
        <v>47</v>
      </c>
      <c r="F176" s="279">
        <v>59</v>
      </c>
      <c r="G176" s="279">
        <v>71</v>
      </c>
      <c r="H176" s="279">
        <v>83</v>
      </c>
      <c r="I176" s="279">
        <v>94</v>
      </c>
      <c r="J176" s="279">
        <v>103</v>
      </c>
      <c r="K176" s="279">
        <v>110</v>
      </c>
      <c r="L176" s="279">
        <v>162</v>
      </c>
      <c r="M176" s="279">
        <v>209</v>
      </c>
      <c r="N176" s="279">
        <v>307</v>
      </c>
      <c r="O176" s="279">
        <v>402</v>
      </c>
      <c r="P176" s="279">
        <v>496</v>
      </c>
      <c r="Q176" s="279">
        <v>588</v>
      </c>
      <c r="R176" s="279">
        <v>677</v>
      </c>
      <c r="S176" s="279">
        <v>765</v>
      </c>
      <c r="T176" s="279">
        <v>851</v>
      </c>
      <c r="U176" s="279">
        <v>934</v>
      </c>
      <c r="V176" s="279">
        <v>1034</v>
      </c>
      <c r="W176" s="279">
        <v>1134</v>
      </c>
      <c r="X176" s="279">
        <v>1226</v>
      </c>
      <c r="Y176" s="279">
        <v>1319</v>
      </c>
      <c r="Z176" s="279">
        <v>1411</v>
      </c>
      <c r="AA176" s="279">
        <v>1504</v>
      </c>
      <c r="AB176" s="279">
        <v>1597</v>
      </c>
      <c r="AC176" s="279">
        <v>1689</v>
      </c>
      <c r="AD176" s="279">
        <v>1781</v>
      </c>
      <c r="AE176" s="279">
        <v>1874</v>
      </c>
    </row>
    <row r="177" spans="1:31">
      <c r="A177" s="278">
        <v>174</v>
      </c>
      <c r="B177" s="279">
        <v>12</v>
      </c>
      <c r="C177" s="279">
        <v>24</v>
      </c>
      <c r="D177" s="279">
        <v>36</v>
      </c>
      <c r="E177" s="279">
        <v>47</v>
      </c>
      <c r="F177" s="279">
        <v>59</v>
      </c>
      <c r="G177" s="279">
        <v>71</v>
      </c>
      <c r="H177" s="279">
        <v>83</v>
      </c>
      <c r="I177" s="279">
        <v>94</v>
      </c>
      <c r="J177" s="279">
        <v>103</v>
      </c>
      <c r="K177" s="279">
        <v>111</v>
      </c>
      <c r="L177" s="279">
        <v>162</v>
      </c>
      <c r="M177" s="279">
        <v>209</v>
      </c>
      <c r="N177" s="279">
        <v>307</v>
      </c>
      <c r="O177" s="279">
        <v>403</v>
      </c>
      <c r="P177" s="279">
        <v>497</v>
      </c>
      <c r="Q177" s="279">
        <v>589</v>
      </c>
      <c r="R177" s="279">
        <v>679</v>
      </c>
      <c r="S177" s="279">
        <v>767</v>
      </c>
      <c r="T177" s="279">
        <v>852</v>
      </c>
      <c r="U177" s="279">
        <v>936</v>
      </c>
      <c r="V177" s="279">
        <v>1036</v>
      </c>
      <c r="W177" s="279">
        <v>1136</v>
      </c>
      <c r="X177" s="279">
        <v>1229</v>
      </c>
      <c r="Y177" s="279">
        <v>1322</v>
      </c>
      <c r="Z177" s="279">
        <v>1414</v>
      </c>
      <c r="AA177" s="279">
        <v>1507</v>
      </c>
      <c r="AB177" s="279">
        <v>1600</v>
      </c>
      <c r="AC177" s="279">
        <v>1692</v>
      </c>
      <c r="AD177" s="279">
        <v>1785</v>
      </c>
      <c r="AE177" s="279">
        <v>1878</v>
      </c>
    </row>
    <row r="178" spans="1:31">
      <c r="A178" s="278">
        <v>175</v>
      </c>
      <c r="B178" s="279">
        <v>12</v>
      </c>
      <c r="C178" s="279">
        <v>24</v>
      </c>
      <c r="D178" s="279">
        <v>36</v>
      </c>
      <c r="E178" s="279">
        <v>48</v>
      </c>
      <c r="F178" s="279">
        <v>59</v>
      </c>
      <c r="G178" s="279">
        <v>71</v>
      </c>
      <c r="H178" s="279">
        <v>83</v>
      </c>
      <c r="I178" s="279">
        <v>94</v>
      </c>
      <c r="J178" s="279">
        <v>103</v>
      </c>
      <c r="K178" s="279">
        <v>111</v>
      </c>
      <c r="L178" s="279">
        <v>162</v>
      </c>
      <c r="M178" s="279">
        <v>210</v>
      </c>
      <c r="N178" s="279">
        <v>308</v>
      </c>
      <c r="O178" s="279">
        <v>404</v>
      </c>
      <c r="P178" s="279">
        <v>498</v>
      </c>
      <c r="Q178" s="279">
        <v>590</v>
      </c>
      <c r="R178" s="279">
        <v>680</v>
      </c>
      <c r="S178" s="279">
        <v>768</v>
      </c>
      <c r="T178" s="279">
        <v>854</v>
      </c>
      <c r="U178" s="279">
        <v>938</v>
      </c>
      <c r="V178" s="279">
        <v>1038</v>
      </c>
      <c r="W178" s="279">
        <v>1138</v>
      </c>
      <c r="X178" s="279">
        <v>1231</v>
      </c>
      <c r="Y178" s="279">
        <v>1324</v>
      </c>
      <c r="Z178" s="279">
        <v>1417</v>
      </c>
      <c r="AA178" s="279">
        <v>1510</v>
      </c>
      <c r="AB178" s="279">
        <v>1603</v>
      </c>
      <c r="AC178" s="279">
        <v>1696</v>
      </c>
      <c r="AD178" s="279">
        <v>1789</v>
      </c>
      <c r="AE178" s="279">
        <v>1882</v>
      </c>
    </row>
    <row r="179" spans="1:31">
      <c r="A179" s="278">
        <v>176</v>
      </c>
      <c r="B179" s="279">
        <v>12</v>
      </c>
      <c r="C179" s="279">
        <v>24</v>
      </c>
      <c r="D179" s="279">
        <v>36</v>
      </c>
      <c r="E179" s="279">
        <v>48</v>
      </c>
      <c r="F179" s="279">
        <v>59</v>
      </c>
      <c r="G179" s="279">
        <v>71</v>
      </c>
      <c r="H179" s="279">
        <v>83</v>
      </c>
      <c r="I179" s="279">
        <v>94</v>
      </c>
      <c r="J179" s="279">
        <v>103</v>
      </c>
      <c r="K179" s="279">
        <v>111</v>
      </c>
      <c r="L179" s="279">
        <v>163</v>
      </c>
      <c r="M179" s="279">
        <v>210</v>
      </c>
      <c r="N179" s="279">
        <v>308</v>
      </c>
      <c r="O179" s="279">
        <v>405</v>
      </c>
      <c r="P179" s="279">
        <v>499</v>
      </c>
      <c r="Q179" s="279">
        <v>591</v>
      </c>
      <c r="R179" s="279">
        <v>681</v>
      </c>
      <c r="S179" s="279">
        <v>770</v>
      </c>
      <c r="T179" s="279">
        <v>856</v>
      </c>
      <c r="U179" s="279">
        <v>940</v>
      </c>
      <c r="V179" s="279">
        <v>1040</v>
      </c>
      <c r="W179" s="279">
        <v>1141</v>
      </c>
      <c r="X179" s="279">
        <v>1234</v>
      </c>
      <c r="Y179" s="279">
        <v>1327</v>
      </c>
      <c r="Z179" s="279">
        <v>1420</v>
      </c>
      <c r="AA179" s="279">
        <v>1513</v>
      </c>
      <c r="AB179" s="279">
        <v>1607</v>
      </c>
      <c r="AC179" s="279">
        <v>1699</v>
      </c>
      <c r="AD179" s="279">
        <v>1792</v>
      </c>
      <c r="AE179" s="279">
        <v>1886</v>
      </c>
    </row>
    <row r="180" spans="1:31">
      <c r="A180" s="278">
        <v>177</v>
      </c>
      <c r="B180" s="279">
        <v>12</v>
      </c>
      <c r="C180" s="279">
        <v>24</v>
      </c>
      <c r="D180" s="279">
        <v>36</v>
      </c>
      <c r="E180" s="279">
        <v>48</v>
      </c>
      <c r="F180" s="279">
        <v>60</v>
      </c>
      <c r="G180" s="279">
        <v>72</v>
      </c>
      <c r="H180" s="279">
        <v>84</v>
      </c>
      <c r="I180" s="279">
        <v>95</v>
      </c>
      <c r="J180" s="279">
        <v>103</v>
      </c>
      <c r="K180" s="279">
        <v>111</v>
      </c>
      <c r="L180" s="279">
        <v>163</v>
      </c>
      <c r="M180" s="279">
        <v>211</v>
      </c>
      <c r="N180" s="279">
        <v>309</v>
      </c>
      <c r="O180" s="279">
        <v>406</v>
      </c>
      <c r="P180" s="279">
        <v>500</v>
      </c>
      <c r="Q180" s="279">
        <v>592</v>
      </c>
      <c r="R180" s="279">
        <v>683</v>
      </c>
      <c r="S180" s="279">
        <v>771</v>
      </c>
      <c r="T180" s="279">
        <v>858</v>
      </c>
      <c r="U180" s="279">
        <v>942</v>
      </c>
      <c r="V180" s="279">
        <v>1043</v>
      </c>
      <c r="W180" s="279">
        <v>1143</v>
      </c>
      <c r="X180" s="279">
        <v>1236</v>
      </c>
      <c r="Y180" s="279">
        <v>1330</v>
      </c>
      <c r="Z180" s="279">
        <v>1423</v>
      </c>
      <c r="AA180" s="279">
        <v>1517</v>
      </c>
      <c r="AB180" s="279">
        <v>1610</v>
      </c>
      <c r="AC180" s="279">
        <v>1703</v>
      </c>
      <c r="AD180" s="279">
        <v>1796</v>
      </c>
      <c r="AE180" s="279">
        <v>1889</v>
      </c>
    </row>
    <row r="181" spans="1:31">
      <c r="A181" s="278">
        <v>178</v>
      </c>
      <c r="B181" s="279">
        <v>12</v>
      </c>
      <c r="C181" s="279">
        <v>24</v>
      </c>
      <c r="D181" s="279">
        <v>36</v>
      </c>
      <c r="E181" s="279">
        <v>48</v>
      </c>
      <c r="F181" s="279">
        <v>60</v>
      </c>
      <c r="G181" s="279">
        <v>72</v>
      </c>
      <c r="H181" s="279">
        <v>84</v>
      </c>
      <c r="I181" s="279">
        <v>95</v>
      </c>
      <c r="J181" s="279">
        <v>104</v>
      </c>
      <c r="K181" s="279">
        <v>112</v>
      </c>
      <c r="L181" s="279">
        <v>163</v>
      </c>
      <c r="M181" s="279">
        <v>211</v>
      </c>
      <c r="N181" s="279">
        <v>310</v>
      </c>
      <c r="O181" s="279">
        <v>406</v>
      </c>
      <c r="P181" s="279">
        <v>501</v>
      </c>
      <c r="Q181" s="279">
        <v>594</v>
      </c>
      <c r="R181" s="279">
        <v>684</v>
      </c>
      <c r="S181" s="279">
        <v>773</v>
      </c>
      <c r="T181" s="279">
        <v>859</v>
      </c>
      <c r="U181" s="279">
        <v>944</v>
      </c>
      <c r="V181" s="279">
        <v>1045</v>
      </c>
      <c r="W181" s="279">
        <v>1145</v>
      </c>
      <c r="X181" s="279">
        <v>1239</v>
      </c>
      <c r="Y181" s="279">
        <v>1333</v>
      </c>
      <c r="Z181" s="279">
        <v>1426</v>
      </c>
      <c r="AA181" s="279">
        <v>1520</v>
      </c>
      <c r="AB181" s="279">
        <v>1613</v>
      </c>
      <c r="AC181" s="279">
        <v>1706</v>
      </c>
      <c r="AD181" s="279">
        <v>1800</v>
      </c>
      <c r="AE181" s="279">
        <v>1893</v>
      </c>
    </row>
    <row r="182" spans="1:31">
      <c r="A182" s="278">
        <v>179</v>
      </c>
      <c r="B182" s="279">
        <v>12</v>
      </c>
      <c r="C182" s="279">
        <v>24</v>
      </c>
      <c r="D182" s="279">
        <v>36</v>
      </c>
      <c r="E182" s="279">
        <v>48</v>
      </c>
      <c r="F182" s="279">
        <v>60</v>
      </c>
      <c r="G182" s="279">
        <v>72</v>
      </c>
      <c r="H182" s="279">
        <v>84</v>
      </c>
      <c r="I182" s="279">
        <v>95</v>
      </c>
      <c r="J182" s="279">
        <v>104</v>
      </c>
      <c r="K182" s="279">
        <v>112</v>
      </c>
      <c r="L182" s="279">
        <v>164</v>
      </c>
      <c r="M182" s="279">
        <v>212</v>
      </c>
      <c r="N182" s="279">
        <v>310</v>
      </c>
      <c r="O182" s="279">
        <v>407</v>
      </c>
      <c r="P182" s="279">
        <v>502</v>
      </c>
      <c r="Q182" s="279">
        <v>595</v>
      </c>
      <c r="R182" s="279">
        <v>686</v>
      </c>
      <c r="S182" s="279">
        <v>774</v>
      </c>
      <c r="T182" s="279">
        <v>861</v>
      </c>
      <c r="U182" s="279">
        <v>946</v>
      </c>
      <c r="V182" s="279">
        <v>1047</v>
      </c>
      <c r="W182" s="279">
        <v>1148</v>
      </c>
      <c r="X182" s="279">
        <v>1241</v>
      </c>
      <c r="Y182" s="279">
        <v>1335</v>
      </c>
      <c r="Z182" s="279">
        <v>1429</v>
      </c>
      <c r="AA182" s="279">
        <v>1523</v>
      </c>
      <c r="AB182" s="279">
        <v>1617</v>
      </c>
      <c r="AC182" s="279">
        <v>1710</v>
      </c>
      <c r="AD182" s="279">
        <v>1803</v>
      </c>
      <c r="AE182" s="279">
        <v>1897</v>
      </c>
    </row>
    <row r="183" spans="1:31">
      <c r="A183" s="278">
        <v>180</v>
      </c>
      <c r="B183" s="279">
        <v>12</v>
      </c>
      <c r="C183" s="279">
        <v>24</v>
      </c>
      <c r="D183" s="279">
        <v>36</v>
      </c>
      <c r="E183" s="279">
        <v>48</v>
      </c>
      <c r="F183" s="279">
        <v>60</v>
      </c>
      <c r="G183" s="279">
        <v>72</v>
      </c>
      <c r="H183" s="279">
        <v>84</v>
      </c>
      <c r="I183" s="279">
        <v>95</v>
      </c>
      <c r="J183" s="279">
        <v>104</v>
      </c>
      <c r="K183" s="279">
        <v>112</v>
      </c>
      <c r="L183" s="279">
        <v>164</v>
      </c>
      <c r="M183" s="279">
        <v>212</v>
      </c>
      <c r="N183" s="279">
        <v>311</v>
      </c>
      <c r="O183" s="279">
        <v>408</v>
      </c>
      <c r="P183" s="279">
        <v>503</v>
      </c>
      <c r="Q183" s="279">
        <v>596</v>
      </c>
      <c r="R183" s="279">
        <v>687</v>
      </c>
      <c r="S183" s="279">
        <v>776</v>
      </c>
      <c r="T183" s="279">
        <v>863</v>
      </c>
      <c r="U183" s="279">
        <v>948</v>
      </c>
      <c r="V183" s="279">
        <v>1049</v>
      </c>
      <c r="W183" s="279">
        <v>1150</v>
      </c>
      <c r="X183" s="279">
        <v>1244</v>
      </c>
      <c r="Y183" s="279">
        <v>1338</v>
      </c>
      <c r="Z183" s="279">
        <v>1432</v>
      </c>
      <c r="AA183" s="279">
        <v>1526</v>
      </c>
      <c r="AB183" s="279">
        <v>1620</v>
      </c>
      <c r="AC183" s="279">
        <v>1713</v>
      </c>
      <c r="AD183" s="279">
        <v>1807</v>
      </c>
      <c r="AE183" s="279">
        <v>1901</v>
      </c>
    </row>
    <row r="185" spans="1:31" s="280" customFormat="1" hidden="1">
      <c r="A185" s="280" t="s">
        <v>447</v>
      </c>
      <c r="U185" s="281">
        <v>212</v>
      </c>
      <c r="V185" s="282" t="s">
        <v>448</v>
      </c>
    </row>
    <row r="186" spans="1:31" s="280" customFormat="1" hidden="1">
      <c r="A186" s="281" t="s">
        <v>96</v>
      </c>
      <c r="B186" s="281">
        <v>1</v>
      </c>
      <c r="C186" s="281">
        <v>2</v>
      </c>
      <c r="D186" s="281">
        <v>3</v>
      </c>
      <c r="E186" s="281">
        <v>4</v>
      </c>
      <c r="F186" s="281">
        <v>5</v>
      </c>
      <c r="G186" s="281">
        <v>6</v>
      </c>
      <c r="H186" s="281">
        <v>7</v>
      </c>
      <c r="I186" s="281">
        <v>8</v>
      </c>
      <c r="J186" s="281">
        <v>9</v>
      </c>
      <c r="K186" s="281">
        <v>10</v>
      </c>
      <c r="L186" s="281">
        <v>11</v>
      </c>
      <c r="M186" s="281">
        <v>12</v>
      </c>
      <c r="N186" s="281">
        <v>13</v>
      </c>
      <c r="O186" s="281">
        <v>14</v>
      </c>
      <c r="P186" s="281">
        <v>15</v>
      </c>
      <c r="Q186" s="281">
        <v>16</v>
      </c>
      <c r="R186" s="281">
        <v>17</v>
      </c>
      <c r="S186" s="281">
        <v>18</v>
      </c>
      <c r="T186" s="281">
        <v>19</v>
      </c>
      <c r="U186" s="281">
        <v>20</v>
      </c>
      <c r="V186" s="281">
        <v>21</v>
      </c>
      <c r="W186" s="281">
        <v>22</v>
      </c>
      <c r="X186" s="281">
        <v>23</v>
      </c>
      <c r="Y186" s="281">
        <v>24</v>
      </c>
      <c r="Z186" s="281">
        <v>25</v>
      </c>
      <c r="AA186" s="281">
        <v>26</v>
      </c>
      <c r="AB186" s="281">
        <v>27</v>
      </c>
      <c r="AC186" s="281">
        <v>28</v>
      </c>
      <c r="AD186" s="281">
        <v>29</v>
      </c>
      <c r="AE186" s="281">
        <v>30</v>
      </c>
    </row>
    <row r="187" spans="1:31" s="280" customFormat="1" hidden="1">
      <c r="A187" s="281" t="s">
        <v>443</v>
      </c>
      <c r="B187" s="281">
        <v>5.2999999999999999E-2</v>
      </c>
      <c r="C187" s="281">
        <v>0.114</v>
      </c>
      <c r="D187" s="281">
        <v>0.17100000000000001</v>
      </c>
      <c r="E187" s="281">
        <v>0.22800000000000001</v>
      </c>
      <c r="F187" s="281">
        <v>0.28499999999999998</v>
      </c>
      <c r="G187" s="281">
        <v>0.34200000000000003</v>
      </c>
      <c r="H187" s="281">
        <v>0.39700000000000002</v>
      </c>
      <c r="I187" s="281">
        <v>0.45200000000000001</v>
      </c>
      <c r="J187" s="281">
        <v>0.48799999999999999</v>
      </c>
      <c r="K187" s="281">
        <v>0.52300000000000002</v>
      </c>
      <c r="L187" s="281">
        <v>0.57299999999999995</v>
      </c>
      <c r="M187" s="281">
        <v>0.623</v>
      </c>
      <c r="N187" s="281">
        <v>0.67300000000000004</v>
      </c>
      <c r="O187" s="281">
        <v>0.72199999999999998</v>
      </c>
      <c r="P187" s="281">
        <v>0.77200000000000002</v>
      </c>
      <c r="Q187" s="281">
        <v>0.82199999999999995</v>
      </c>
      <c r="R187" s="281">
        <v>0.87</v>
      </c>
      <c r="S187" s="281">
        <v>0.91800000000000004</v>
      </c>
      <c r="T187" s="281">
        <v>0.95899999999999996</v>
      </c>
      <c r="U187" s="281">
        <v>1</v>
      </c>
      <c r="V187" s="281">
        <v>1.0469999999999999</v>
      </c>
      <c r="W187" s="281">
        <v>1.0940000000000001</v>
      </c>
      <c r="X187" s="281">
        <v>1.141</v>
      </c>
      <c r="Y187" s="281">
        <v>1.1879999999999999</v>
      </c>
      <c r="Z187" s="281">
        <v>1.2350000000000001</v>
      </c>
      <c r="AA187" s="281">
        <v>1.282</v>
      </c>
      <c r="AB187" s="281">
        <v>1.329</v>
      </c>
      <c r="AC187" s="281">
        <v>1.3759999999999999</v>
      </c>
      <c r="AD187" s="281">
        <v>1.423</v>
      </c>
      <c r="AE187" s="281">
        <v>1.47</v>
      </c>
    </row>
  </sheetData>
  <phoneticPr fontId="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</sheetPr>
  <dimension ref="A1:AH187"/>
  <sheetViews>
    <sheetView workbookViewId="0">
      <pane xSplit="1" ySplit="3" topLeftCell="B4" activePane="bottomRight" state="frozen"/>
      <selection activeCell="E8" sqref="E8:E16"/>
      <selection pane="topRight" activeCell="E8" sqref="E8:E16"/>
      <selection pane="bottomLeft" activeCell="E8" sqref="E8:E16"/>
      <selection pane="bottomRight" activeCell="P4" sqref="P4:P13"/>
    </sheetView>
  </sheetViews>
  <sheetFormatPr defaultColWidth="9" defaultRowHeight="16.2"/>
  <cols>
    <col min="1" max="1" width="9.6640625" style="337" customWidth="1"/>
    <col min="2" max="11" width="8.6640625" style="337" customWidth="1"/>
    <col min="12" max="12" width="8.6640625" style="337" hidden="1" customWidth="1"/>
    <col min="13" max="32" width="8.6640625" style="337" customWidth="1"/>
    <col min="33" max="34" width="8.6640625" style="236" customWidth="1"/>
    <col min="35" max="16384" width="9" style="337"/>
  </cols>
  <sheetData>
    <row r="1" spans="1:34">
      <c r="A1" s="275"/>
      <c r="B1" s="275"/>
      <c r="C1" s="262" t="s">
        <v>536</v>
      </c>
      <c r="D1" s="263">
        <v>0.374</v>
      </c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</row>
    <row r="2" spans="1:34">
      <c r="A2" s="275" t="s">
        <v>537</v>
      </c>
      <c r="B2" s="277">
        <v>1</v>
      </c>
      <c r="C2" s="277">
        <v>2</v>
      </c>
      <c r="D2" s="277">
        <v>3</v>
      </c>
      <c r="E2" s="277">
        <v>4</v>
      </c>
      <c r="F2" s="277">
        <v>5</v>
      </c>
      <c r="G2" s="277">
        <v>6</v>
      </c>
      <c r="H2" s="277">
        <v>7</v>
      </c>
      <c r="I2" s="277">
        <v>8</v>
      </c>
      <c r="J2" s="277">
        <v>9</v>
      </c>
      <c r="K2" s="277">
        <v>10</v>
      </c>
      <c r="L2" s="277">
        <v>15</v>
      </c>
      <c r="M2" s="277">
        <v>20</v>
      </c>
      <c r="N2" s="277">
        <v>30</v>
      </c>
      <c r="O2" s="277">
        <v>40</v>
      </c>
      <c r="P2" s="277">
        <v>50</v>
      </c>
      <c r="Q2" s="277">
        <v>60</v>
      </c>
      <c r="R2" s="277">
        <v>70</v>
      </c>
      <c r="S2" s="277">
        <v>80</v>
      </c>
      <c r="T2" s="277">
        <v>90</v>
      </c>
      <c r="U2" s="277">
        <v>100</v>
      </c>
      <c r="V2" s="277">
        <v>110</v>
      </c>
      <c r="W2" s="277">
        <v>120</v>
      </c>
      <c r="X2" s="277">
        <v>130</v>
      </c>
      <c r="Y2" s="277">
        <v>140</v>
      </c>
      <c r="Z2" s="277">
        <v>150</v>
      </c>
      <c r="AA2" s="277">
        <v>160</v>
      </c>
      <c r="AB2" s="277">
        <v>170</v>
      </c>
      <c r="AC2" s="277">
        <v>180</v>
      </c>
      <c r="AD2" s="277">
        <v>190</v>
      </c>
      <c r="AE2" s="277">
        <v>200</v>
      </c>
    </row>
    <row r="3" spans="1:34">
      <c r="A3" s="275" t="s">
        <v>538</v>
      </c>
      <c r="B3" s="277">
        <v>1</v>
      </c>
      <c r="C3" s="277">
        <v>2</v>
      </c>
      <c r="D3" s="277">
        <v>3</v>
      </c>
      <c r="E3" s="277">
        <v>4</v>
      </c>
      <c r="F3" s="277">
        <v>5</v>
      </c>
      <c r="G3" s="277">
        <v>6</v>
      </c>
      <c r="H3" s="277">
        <v>7</v>
      </c>
      <c r="I3" s="277">
        <v>8</v>
      </c>
      <c r="J3" s="277">
        <v>9</v>
      </c>
      <c r="K3" s="277">
        <v>10</v>
      </c>
      <c r="L3" s="277">
        <v>11</v>
      </c>
      <c r="M3" s="277">
        <v>12</v>
      </c>
      <c r="N3" s="277">
        <v>13</v>
      </c>
      <c r="O3" s="277">
        <v>14</v>
      </c>
      <c r="P3" s="277">
        <v>15</v>
      </c>
      <c r="Q3" s="277">
        <v>16</v>
      </c>
      <c r="R3" s="277">
        <v>17</v>
      </c>
      <c r="S3" s="277">
        <v>18</v>
      </c>
      <c r="T3" s="277">
        <v>19</v>
      </c>
      <c r="U3" s="277">
        <v>20</v>
      </c>
      <c r="V3" s="277">
        <v>21</v>
      </c>
      <c r="W3" s="277">
        <v>22</v>
      </c>
      <c r="X3" s="277">
        <v>23</v>
      </c>
      <c r="Y3" s="277">
        <v>24</v>
      </c>
      <c r="Z3" s="277">
        <v>25</v>
      </c>
      <c r="AA3" s="277">
        <v>26</v>
      </c>
      <c r="AB3" s="277">
        <v>27</v>
      </c>
      <c r="AC3" s="277">
        <v>28</v>
      </c>
      <c r="AD3" s="277">
        <v>29</v>
      </c>
      <c r="AE3" s="277">
        <v>30</v>
      </c>
      <c r="AG3" s="338" t="s">
        <v>123</v>
      </c>
      <c r="AH3" s="338" t="s">
        <v>539</v>
      </c>
    </row>
    <row r="4" spans="1:34">
      <c r="A4" s="339">
        <v>1</v>
      </c>
      <c r="B4" s="340">
        <v>1</v>
      </c>
      <c r="C4" s="340">
        <v>1</v>
      </c>
      <c r="D4" s="340">
        <v>1</v>
      </c>
      <c r="E4" s="340">
        <v>1</v>
      </c>
      <c r="F4" s="340">
        <v>1</v>
      </c>
      <c r="G4" s="340">
        <v>1</v>
      </c>
      <c r="H4" s="340">
        <v>1</v>
      </c>
      <c r="I4" s="340">
        <v>1</v>
      </c>
      <c r="J4" s="340">
        <v>1</v>
      </c>
      <c r="K4" s="340">
        <v>1</v>
      </c>
      <c r="L4" s="340">
        <v>1</v>
      </c>
      <c r="M4" s="340">
        <v>1</v>
      </c>
      <c r="N4" s="340">
        <v>2</v>
      </c>
      <c r="O4" s="340">
        <v>2</v>
      </c>
      <c r="P4" s="340">
        <v>3</v>
      </c>
      <c r="Q4" s="340">
        <v>3</v>
      </c>
      <c r="R4" s="340">
        <v>4</v>
      </c>
      <c r="S4" s="340">
        <v>4</v>
      </c>
      <c r="T4" s="340">
        <v>5</v>
      </c>
      <c r="U4" s="340">
        <v>5</v>
      </c>
      <c r="V4" s="340">
        <v>6</v>
      </c>
      <c r="W4" s="340">
        <v>6</v>
      </c>
      <c r="X4" s="340">
        <v>7</v>
      </c>
      <c r="Y4" s="340">
        <v>8</v>
      </c>
      <c r="Z4" s="340">
        <v>8</v>
      </c>
      <c r="AA4" s="340">
        <v>9</v>
      </c>
      <c r="AB4" s="340">
        <v>9</v>
      </c>
      <c r="AC4" s="340">
        <v>10</v>
      </c>
      <c r="AD4" s="340">
        <v>10</v>
      </c>
      <c r="AE4" s="340">
        <v>11</v>
      </c>
      <c r="AF4" s="341"/>
      <c r="AG4" s="342">
        <v>1</v>
      </c>
      <c r="AH4" s="343">
        <v>8.5999999999999993E-2</v>
      </c>
    </row>
    <row r="5" spans="1:34">
      <c r="A5" s="278">
        <v>2</v>
      </c>
      <c r="B5" s="344">
        <v>1</v>
      </c>
      <c r="C5" s="344">
        <v>1</v>
      </c>
      <c r="D5" s="344">
        <v>1</v>
      </c>
      <c r="E5" s="344">
        <v>1</v>
      </c>
      <c r="F5" s="344">
        <v>1</v>
      </c>
      <c r="G5" s="344">
        <v>1</v>
      </c>
      <c r="H5" s="344">
        <v>1</v>
      </c>
      <c r="I5" s="344">
        <v>1</v>
      </c>
      <c r="J5" s="344">
        <v>1</v>
      </c>
      <c r="K5" s="344">
        <v>1</v>
      </c>
      <c r="L5" s="344">
        <v>1</v>
      </c>
      <c r="M5" s="344">
        <v>1</v>
      </c>
      <c r="N5" s="344">
        <v>2</v>
      </c>
      <c r="O5" s="344">
        <v>3</v>
      </c>
      <c r="P5" s="344">
        <v>3</v>
      </c>
      <c r="Q5" s="344">
        <v>4</v>
      </c>
      <c r="R5" s="344">
        <v>4</v>
      </c>
      <c r="S5" s="344">
        <v>5</v>
      </c>
      <c r="T5" s="344">
        <v>5</v>
      </c>
      <c r="U5" s="344">
        <v>6</v>
      </c>
      <c r="V5" s="344">
        <v>6</v>
      </c>
      <c r="W5" s="344">
        <v>7</v>
      </c>
      <c r="X5" s="344">
        <v>8</v>
      </c>
      <c r="Y5" s="344">
        <v>8</v>
      </c>
      <c r="Z5" s="344">
        <v>9</v>
      </c>
      <c r="AA5" s="344">
        <v>9</v>
      </c>
      <c r="AB5" s="344">
        <v>10</v>
      </c>
      <c r="AC5" s="344">
        <v>11</v>
      </c>
      <c r="AD5" s="344">
        <v>11</v>
      </c>
      <c r="AE5" s="344">
        <v>12</v>
      </c>
      <c r="AG5" s="345">
        <v>2</v>
      </c>
      <c r="AH5" s="346">
        <v>9.4E-2</v>
      </c>
    </row>
    <row r="6" spans="1:34">
      <c r="A6" s="339">
        <v>3</v>
      </c>
      <c r="B6" s="340">
        <v>1</v>
      </c>
      <c r="C6" s="340">
        <v>1</v>
      </c>
      <c r="D6" s="340">
        <v>1</v>
      </c>
      <c r="E6" s="340">
        <v>1</v>
      </c>
      <c r="F6" s="340">
        <v>1</v>
      </c>
      <c r="G6" s="340">
        <v>1</v>
      </c>
      <c r="H6" s="340">
        <v>1</v>
      </c>
      <c r="I6" s="340">
        <v>1</v>
      </c>
      <c r="J6" s="340">
        <v>1</v>
      </c>
      <c r="K6" s="340">
        <v>1</v>
      </c>
      <c r="L6" s="340">
        <v>1</v>
      </c>
      <c r="M6" s="340">
        <v>1</v>
      </c>
      <c r="N6" s="340">
        <v>2</v>
      </c>
      <c r="O6" s="340">
        <v>3</v>
      </c>
      <c r="P6" s="340">
        <v>3</v>
      </c>
      <c r="Q6" s="340">
        <v>4</v>
      </c>
      <c r="R6" s="340">
        <v>5</v>
      </c>
      <c r="S6" s="340">
        <v>5</v>
      </c>
      <c r="T6" s="340">
        <v>6</v>
      </c>
      <c r="U6" s="340">
        <v>6</v>
      </c>
      <c r="V6" s="340">
        <v>7</v>
      </c>
      <c r="W6" s="340">
        <v>8</v>
      </c>
      <c r="X6" s="340">
        <v>8</v>
      </c>
      <c r="Y6" s="340">
        <v>9</v>
      </c>
      <c r="Z6" s="340">
        <v>10</v>
      </c>
      <c r="AA6" s="340">
        <v>10</v>
      </c>
      <c r="AB6" s="340">
        <v>11</v>
      </c>
      <c r="AC6" s="340">
        <v>11</v>
      </c>
      <c r="AD6" s="340">
        <v>12</v>
      </c>
      <c r="AE6" s="340">
        <v>13</v>
      </c>
      <c r="AF6" s="341"/>
      <c r="AG6" s="342">
        <v>3</v>
      </c>
      <c r="AH6" s="347">
        <v>0.10100000000000001</v>
      </c>
    </row>
    <row r="7" spans="1:34">
      <c r="A7" s="278">
        <v>4</v>
      </c>
      <c r="B7" s="344">
        <v>1</v>
      </c>
      <c r="C7" s="344">
        <v>1</v>
      </c>
      <c r="D7" s="344">
        <v>1</v>
      </c>
      <c r="E7" s="344">
        <v>1</v>
      </c>
      <c r="F7" s="344">
        <v>1</v>
      </c>
      <c r="G7" s="344">
        <v>1</v>
      </c>
      <c r="H7" s="344">
        <v>1</v>
      </c>
      <c r="I7" s="344">
        <v>1</v>
      </c>
      <c r="J7" s="344">
        <v>1</v>
      </c>
      <c r="K7" s="344">
        <v>1</v>
      </c>
      <c r="L7" s="344">
        <v>1</v>
      </c>
      <c r="M7" s="344">
        <v>2</v>
      </c>
      <c r="N7" s="344">
        <v>3</v>
      </c>
      <c r="O7" s="344">
        <v>4</v>
      </c>
      <c r="P7" s="344">
        <v>4</v>
      </c>
      <c r="Q7" s="344">
        <v>5</v>
      </c>
      <c r="R7" s="344">
        <v>6</v>
      </c>
      <c r="S7" s="344">
        <v>7</v>
      </c>
      <c r="T7" s="344">
        <v>8</v>
      </c>
      <c r="U7" s="344">
        <v>8</v>
      </c>
      <c r="V7" s="344">
        <v>9</v>
      </c>
      <c r="W7" s="344">
        <v>10</v>
      </c>
      <c r="X7" s="344">
        <v>11</v>
      </c>
      <c r="Y7" s="344">
        <v>12</v>
      </c>
      <c r="Z7" s="344">
        <v>12</v>
      </c>
      <c r="AA7" s="344">
        <v>13</v>
      </c>
      <c r="AB7" s="344">
        <v>14</v>
      </c>
      <c r="AC7" s="344">
        <v>15</v>
      </c>
      <c r="AD7" s="344">
        <v>16</v>
      </c>
      <c r="AE7" s="344">
        <v>17</v>
      </c>
      <c r="AG7" s="345">
        <v>4</v>
      </c>
      <c r="AH7" s="346">
        <v>0.13200000000000001</v>
      </c>
    </row>
    <row r="8" spans="1:34">
      <c r="A8" s="339">
        <v>5</v>
      </c>
      <c r="B8" s="340">
        <v>1</v>
      </c>
      <c r="C8" s="340">
        <v>1</v>
      </c>
      <c r="D8" s="340">
        <v>1</v>
      </c>
      <c r="E8" s="340">
        <v>1</v>
      </c>
      <c r="F8" s="340">
        <v>1</v>
      </c>
      <c r="G8" s="340">
        <v>1</v>
      </c>
      <c r="H8" s="340">
        <v>1</v>
      </c>
      <c r="I8" s="340">
        <v>1</v>
      </c>
      <c r="J8" s="340">
        <v>1</v>
      </c>
      <c r="K8" s="340">
        <v>1</v>
      </c>
      <c r="L8" s="340">
        <v>2</v>
      </c>
      <c r="M8" s="340">
        <v>2</v>
      </c>
      <c r="N8" s="340">
        <v>3</v>
      </c>
      <c r="O8" s="340">
        <v>4</v>
      </c>
      <c r="P8" s="340">
        <v>5</v>
      </c>
      <c r="Q8" s="340">
        <v>6</v>
      </c>
      <c r="R8" s="340">
        <v>7</v>
      </c>
      <c r="S8" s="340">
        <v>8</v>
      </c>
      <c r="T8" s="340">
        <v>9</v>
      </c>
      <c r="U8" s="340">
        <v>10</v>
      </c>
      <c r="V8" s="340">
        <v>11</v>
      </c>
      <c r="W8" s="340">
        <v>12</v>
      </c>
      <c r="X8" s="340">
        <v>13</v>
      </c>
      <c r="Y8" s="340">
        <v>14</v>
      </c>
      <c r="Z8" s="340">
        <v>15</v>
      </c>
      <c r="AA8" s="340">
        <v>16</v>
      </c>
      <c r="AB8" s="340">
        <v>17</v>
      </c>
      <c r="AC8" s="340">
        <v>18</v>
      </c>
      <c r="AD8" s="340">
        <v>19</v>
      </c>
      <c r="AE8" s="340">
        <v>20</v>
      </c>
      <c r="AF8" s="341"/>
      <c r="AG8" s="342">
        <v>5</v>
      </c>
      <c r="AH8" s="347">
        <v>0.16200000000000001</v>
      </c>
    </row>
    <row r="9" spans="1:34">
      <c r="A9" s="278">
        <v>6</v>
      </c>
      <c r="B9" s="344">
        <v>1</v>
      </c>
      <c r="C9" s="344">
        <v>1</v>
      </c>
      <c r="D9" s="344">
        <v>1</v>
      </c>
      <c r="E9" s="344">
        <v>1</v>
      </c>
      <c r="F9" s="344">
        <v>1</v>
      </c>
      <c r="G9" s="344">
        <v>1</v>
      </c>
      <c r="H9" s="344">
        <v>1</v>
      </c>
      <c r="I9" s="344">
        <v>1</v>
      </c>
      <c r="J9" s="344">
        <v>1</v>
      </c>
      <c r="K9" s="344">
        <v>1</v>
      </c>
      <c r="L9" s="344">
        <v>2</v>
      </c>
      <c r="M9" s="344">
        <v>2</v>
      </c>
      <c r="N9" s="344">
        <v>4</v>
      </c>
      <c r="O9" s="344">
        <v>5</v>
      </c>
      <c r="P9" s="344">
        <v>6</v>
      </c>
      <c r="Q9" s="344">
        <v>7</v>
      </c>
      <c r="R9" s="344">
        <v>8</v>
      </c>
      <c r="S9" s="344">
        <v>9</v>
      </c>
      <c r="T9" s="344">
        <v>10</v>
      </c>
      <c r="U9" s="344">
        <v>11</v>
      </c>
      <c r="V9" s="344">
        <v>12</v>
      </c>
      <c r="W9" s="344">
        <v>13</v>
      </c>
      <c r="X9" s="344">
        <v>14</v>
      </c>
      <c r="Y9" s="344">
        <v>15</v>
      </c>
      <c r="Z9" s="344">
        <v>16</v>
      </c>
      <c r="AA9" s="344">
        <v>18</v>
      </c>
      <c r="AB9" s="344">
        <v>19</v>
      </c>
      <c r="AC9" s="344">
        <v>20</v>
      </c>
      <c r="AD9" s="344">
        <v>21</v>
      </c>
      <c r="AE9" s="344">
        <v>22</v>
      </c>
      <c r="AG9" s="345">
        <v>6</v>
      </c>
      <c r="AH9" s="346">
        <v>0.17499999999999999</v>
      </c>
    </row>
    <row r="10" spans="1:34">
      <c r="A10" s="339">
        <v>7</v>
      </c>
      <c r="B10" s="340">
        <v>1</v>
      </c>
      <c r="C10" s="340">
        <v>1</v>
      </c>
      <c r="D10" s="340">
        <v>1</v>
      </c>
      <c r="E10" s="340">
        <v>1</v>
      </c>
      <c r="F10" s="340">
        <v>1</v>
      </c>
      <c r="G10" s="340">
        <v>1</v>
      </c>
      <c r="H10" s="340">
        <v>1</v>
      </c>
      <c r="I10" s="340">
        <v>1</v>
      </c>
      <c r="J10" s="340">
        <v>1</v>
      </c>
      <c r="K10" s="340">
        <v>1</v>
      </c>
      <c r="L10" s="340">
        <v>2</v>
      </c>
      <c r="M10" s="340">
        <v>3</v>
      </c>
      <c r="N10" s="340">
        <v>4</v>
      </c>
      <c r="O10" s="340">
        <v>5</v>
      </c>
      <c r="P10" s="340">
        <v>6</v>
      </c>
      <c r="Q10" s="340">
        <v>7</v>
      </c>
      <c r="R10" s="340">
        <v>8</v>
      </c>
      <c r="S10" s="340">
        <v>10</v>
      </c>
      <c r="T10" s="340">
        <v>11</v>
      </c>
      <c r="U10" s="340">
        <v>12</v>
      </c>
      <c r="V10" s="340">
        <v>13</v>
      </c>
      <c r="W10" s="340">
        <v>14</v>
      </c>
      <c r="X10" s="340">
        <v>15</v>
      </c>
      <c r="Y10" s="340">
        <v>16</v>
      </c>
      <c r="Z10" s="340">
        <v>18</v>
      </c>
      <c r="AA10" s="340">
        <v>19</v>
      </c>
      <c r="AB10" s="340">
        <v>20</v>
      </c>
      <c r="AC10" s="340">
        <v>21</v>
      </c>
      <c r="AD10" s="340">
        <v>22</v>
      </c>
      <c r="AE10" s="340">
        <v>23</v>
      </c>
      <c r="AF10" s="341"/>
      <c r="AG10" s="342">
        <v>7</v>
      </c>
      <c r="AH10" s="347">
        <v>0.187</v>
      </c>
    </row>
    <row r="11" spans="1:34">
      <c r="A11" s="278">
        <v>8</v>
      </c>
      <c r="B11" s="344">
        <v>1</v>
      </c>
      <c r="C11" s="344">
        <v>1</v>
      </c>
      <c r="D11" s="344">
        <v>1</v>
      </c>
      <c r="E11" s="344">
        <v>1</v>
      </c>
      <c r="F11" s="344">
        <v>1</v>
      </c>
      <c r="G11" s="344">
        <v>1</v>
      </c>
      <c r="H11" s="344">
        <v>1</v>
      </c>
      <c r="I11" s="344">
        <v>1</v>
      </c>
      <c r="J11" s="344">
        <v>1</v>
      </c>
      <c r="K11" s="344">
        <v>1</v>
      </c>
      <c r="L11" s="344">
        <v>2</v>
      </c>
      <c r="M11" s="344">
        <v>3</v>
      </c>
      <c r="N11" s="344">
        <v>4</v>
      </c>
      <c r="O11" s="344">
        <v>5</v>
      </c>
      <c r="P11" s="344">
        <v>7</v>
      </c>
      <c r="Q11" s="344">
        <v>8</v>
      </c>
      <c r="R11" s="344">
        <v>9</v>
      </c>
      <c r="S11" s="344">
        <v>10</v>
      </c>
      <c r="T11" s="344">
        <v>11</v>
      </c>
      <c r="U11" s="344">
        <v>12</v>
      </c>
      <c r="V11" s="344">
        <v>14</v>
      </c>
      <c r="W11" s="344">
        <v>15</v>
      </c>
      <c r="X11" s="344">
        <v>16</v>
      </c>
      <c r="Y11" s="344">
        <v>17</v>
      </c>
      <c r="Z11" s="344">
        <v>19</v>
      </c>
      <c r="AA11" s="344">
        <v>20</v>
      </c>
      <c r="AB11" s="344">
        <v>21</v>
      </c>
      <c r="AC11" s="344">
        <v>22</v>
      </c>
      <c r="AD11" s="344">
        <v>23</v>
      </c>
      <c r="AE11" s="344">
        <v>25</v>
      </c>
      <c r="AG11" s="345">
        <v>8</v>
      </c>
      <c r="AH11" s="346">
        <v>0.19700000000000001</v>
      </c>
    </row>
    <row r="12" spans="1:34">
      <c r="A12" s="278">
        <v>9</v>
      </c>
      <c r="B12" s="344">
        <v>1</v>
      </c>
      <c r="C12" s="344">
        <v>1</v>
      </c>
      <c r="D12" s="344">
        <v>1</v>
      </c>
      <c r="E12" s="344">
        <v>1</v>
      </c>
      <c r="F12" s="344">
        <v>1</v>
      </c>
      <c r="G12" s="344">
        <v>1</v>
      </c>
      <c r="H12" s="344">
        <v>1</v>
      </c>
      <c r="I12" s="344">
        <v>1</v>
      </c>
      <c r="J12" s="344">
        <v>1</v>
      </c>
      <c r="K12" s="344">
        <v>2</v>
      </c>
      <c r="L12" s="344">
        <v>2</v>
      </c>
      <c r="M12" s="344">
        <v>3</v>
      </c>
      <c r="N12" s="344">
        <v>4</v>
      </c>
      <c r="O12" s="344">
        <v>6</v>
      </c>
      <c r="P12" s="344">
        <v>7</v>
      </c>
      <c r="Q12" s="344">
        <v>8</v>
      </c>
      <c r="R12" s="344">
        <v>9</v>
      </c>
      <c r="S12" s="344">
        <v>11</v>
      </c>
      <c r="T12" s="344">
        <v>12</v>
      </c>
      <c r="U12" s="344">
        <v>13</v>
      </c>
      <c r="V12" s="344">
        <v>14</v>
      </c>
      <c r="W12" s="344">
        <v>15</v>
      </c>
      <c r="X12" s="344">
        <v>17</v>
      </c>
      <c r="Y12" s="344">
        <v>18</v>
      </c>
      <c r="Z12" s="344">
        <v>19</v>
      </c>
      <c r="AA12" s="344">
        <v>21</v>
      </c>
      <c r="AB12" s="344">
        <v>22</v>
      </c>
      <c r="AC12" s="344">
        <v>23</v>
      </c>
      <c r="AD12" s="344">
        <v>25</v>
      </c>
      <c r="AE12" s="344">
        <v>26</v>
      </c>
      <c r="AG12" s="345">
        <v>9</v>
      </c>
      <c r="AH12" s="346">
        <v>0.20599999999999999</v>
      </c>
    </row>
    <row r="13" spans="1:34">
      <c r="A13" s="278">
        <v>10</v>
      </c>
      <c r="B13" s="344">
        <v>1</v>
      </c>
      <c r="C13" s="344">
        <v>1</v>
      </c>
      <c r="D13" s="344">
        <v>1</v>
      </c>
      <c r="E13" s="344">
        <v>1</v>
      </c>
      <c r="F13" s="344">
        <v>1</v>
      </c>
      <c r="G13" s="344">
        <v>1</v>
      </c>
      <c r="H13" s="344">
        <v>1</v>
      </c>
      <c r="I13" s="344">
        <v>1</v>
      </c>
      <c r="J13" s="344">
        <v>1</v>
      </c>
      <c r="K13" s="344">
        <v>2</v>
      </c>
      <c r="L13" s="344">
        <v>2</v>
      </c>
      <c r="M13" s="344">
        <v>3</v>
      </c>
      <c r="N13" s="344">
        <v>4</v>
      </c>
      <c r="O13" s="344">
        <v>6</v>
      </c>
      <c r="P13" s="344">
        <v>7</v>
      </c>
      <c r="Q13" s="344">
        <v>9</v>
      </c>
      <c r="R13" s="344">
        <v>10</v>
      </c>
      <c r="S13" s="344">
        <v>11</v>
      </c>
      <c r="T13" s="344">
        <v>12</v>
      </c>
      <c r="U13" s="344">
        <v>14</v>
      </c>
      <c r="V13" s="344">
        <v>15</v>
      </c>
      <c r="W13" s="344">
        <v>16</v>
      </c>
      <c r="X13" s="344">
        <v>18</v>
      </c>
      <c r="Y13" s="344">
        <v>19</v>
      </c>
      <c r="Z13" s="344">
        <v>20</v>
      </c>
      <c r="AA13" s="344">
        <v>22</v>
      </c>
      <c r="AB13" s="344">
        <v>23</v>
      </c>
      <c r="AC13" s="344">
        <v>24</v>
      </c>
      <c r="AD13" s="344">
        <v>26</v>
      </c>
      <c r="AE13" s="344">
        <v>27</v>
      </c>
      <c r="AG13" s="345">
        <v>10</v>
      </c>
      <c r="AH13" s="346">
        <v>0.216</v>
      </c>
    </row>
    <row r="14" spans="1:34">
      <c r="A14" s="278">
        <v>11</v>
      </c>
      <c r="B14" s="344">
        <v>1</v>
      </c>
      <c r="C14" s="344">
        <v>1</v>
      </c>
      <c r="D14" s="344">
        <v>1</v>
      </c>
      <c r="E14" s="344">
        <v>1</v>
      </c>
      <c r="F14" s="344">
        <v>1</v>
      </c>
      <c r="G14" s="344">
        <v>1</v>
      </c>
      <c r="H14" s="344">
        <v>1</v>
      </c>
      <c r="I14" s="344">
        <v>1</v>
      </c>
      <c r="J14" s="344">
        <v>2</v>
      </c>
      <c r="K14" s="344">
        <v>2</v>
      </c>
      <c r="L14" s="344">
        <v>2</v>
      </c>
      <c r="M14" s="344">
        <v>3</v>
      </c>
      <c r="N14" s="344">
        <v>5</v>
      </c>
      <c r="O14" s="344">
        <v>6</v>
      </c>
      <c r="P14" s="344">
        <v>8</v>
      </c>
      <c r="Q14" s="344">
        <v>9</v>
      </c>
      <c r="R14" s="344">
        <v>10</v>
      </c>
      <c r="S14" s="344">
        <v>12</v>
      </c>
      <c r="T14" s="344">
        <v>13</v>
      </c>
      <c r="U14" s="344">
        <v>14</v>
      </c>
      <c r="V14" s="344">
        <v>16</v>
      </c>
      <c r="W14" s="344">
        <v>17</v>
      </c>
      <c r="X14" s="344">
        <v>18</v>
      </c>
      <c r="Y14" s="344">
        <v>20</v>
      </c>
      <c r="Z14" s="344">
        <v>21</v>
      </c>
      <c r="AA14" s="344">
        <v>23</v>
      </c>
      <c r="AB14" s="344">
        <v>24</v>
      </c>
      <c r="AC14" s="344">
        <v>26</v>
      </c>
      <c r="AD14" s="344">
        <v>27</v>
      </c>
      <c r="AE14" s="344">
        <v>28</v>
      </c>
      <c r="AG14" s="345">
        <v>11</v>
      </c>
      <c r="AH14" s="346">
        <v>0.22600000000000001</v>
      </c>
    </row>
    <row r="15" spans="1:34">
      <c r="A15" s="278">
        <v>12</v>
      </c>
      <c r="B15" s="344">
        <v>1</v>
      </c>
      <c r="C15" s="344">
        <v>1</v>
      </c>
      <c r="D15" s="344">
        <v>1</v>
      </c>
      <c r="E15" s="344">
        <v>1</v>
      </c>
      <c r="F15" s="344">
        <v>1</v>
      </c>
      <c r="G15" s="344">
        <v>1</v>
      </c>
      <c r="H15" s="344">
        <v>1</v>
      </c>
      <c r="I15" s="344">
        <v>1</v>
      </c>
      <c r="J15" s="344">
        <v>2</v>
      </c>
      <c r="K15" s="344">
        <v>2</v>
      </c>
      <c r="L15" s="344">
        <v>3</v>
      </c>
      <c r="M15" s="344">
        <v>3</v>
      </c>
      <c r="N15" s="344">
        <v>5</v>
      </c>
      <c r="O15" s="344">
        <v>6</v>
      </c>
      <c r="P15" s="344">
        <v>8</v>
      </c>
      <c r="Q15" s="344">
        <v>9</v>
      </c>
      <c r="R15" s="344">
        <v>11</v>
      </c>
      <c r="S15" s="344">
        <v>12</v>
      </c>
      <c r="T15" s="344">
        <v>13</v>
      </c>
      <c r="U15" s="344">
        <v>15</v>
      </c>
      <c r="V15" s="344">
        <v>16</v>
      </c>
      <c r="W15" s="344">
        <v>18</v>
      </c>
      <c r="X15" s="344">
        <v>19</v>
      </c>
      <c r="Y15" s="344">
        <v>21</v>
      </c>
      <c r="Z15" s="344">
        <v>22</v>
      </c>
      <c r="AA15" s="344">
        <v>24</v>
      </c>
      <c r="AB15" s="344">
        <v>25</v>
      </c>
      <c r="AC15" s="344">
        <v>27</v>
      </c>
      <c r="AD15" s="344">
        <v>28</v>
      </c>
      <c r="AE15" s="344">
        <v>30</v>
      </c>
      <c r="AG15" s="345">
        <v>12</v>
      </c>
      <c r="AH15" s="346">
        <v>0.23599999999999999</v>
      </c>
    </row>
    <row r="16" spans="1:34">
      <c r="A16" s="278">
        <v>13</v>
      </c>
      <c r="B16" s="344">
        <v>1</v>
      </c>
      <c r="C16" s="344">
        <v>1</v>
      </c>
      <c r="D16" s="344">
        <v>1</v>
      </c>
      <c r="E16" s="344">
        <v>1</v>
      </c>
      <c r="F16" s="344">
        <v>1</v>
      </c>
      <c r="G16" s="344">
        <v>1</v>
      </c>
      <c r="H16" s="344">
        <v>1</v>
      </c>
      <c r="I16" s="344">
        <v>2</v>
      </c>
      <c r="J16" s="344">
        <v>2</v>
      </c>
      <c r="K16" s="344">
        <v>2</v>
      </c>
      <c r="L16" s="344">
        <v>3</v>
      </c>
      <c r="M16" s="344">
        <v>3</v>
      </c>
      <c r="N16" s="344">
        <v>5</v>
      </c>
      <c r="O16" s="344">
        <v>7</v>
      </c>
      <c r="P16" s="344">
        <v>8</v>
      </c>
      <c r="Q16" s="344">
        <v>10</v>
      </c>
      <c r="R16" s="344">
        <v>11</v>
      </c>
      <c r="S16" s="344">
        <v>13</v>
      </c>
      <c r="T16" s="344">
        <v>14</v>
      </c>
      <c r="U16" s="344">
        <v>15</v>
      </c>
      <c r="V16" s="344">
        <v>17</v>
      </c>
      <c r="W16" s="344">
        <v>18</v>
      </c>
      <c r="X16" s="344">
        <v>20</v>
      </c>
      <c r="Y16" s="344">
        <v>22</v>
      </c>
      <c r="Z16" s="344">
        <v>23</v>
      </c>
      <c r="AA16" s="344">
        <v>25</v>
      </c>
      <c r="AB16" s="344">
        <v>26</v>
      </c>
      <c r="AC16" s="344">
        <v>28</v>
      </c>
      <c r="AD16" s="344">
        <v>29</v>
      </c>
      <c r="AE16" s="344">
        <v>31</v>
      </c>
      <c r="AG16" s="345">
        <v>13</v>
      </c>
      <c r="AH16" s="346">
        <v>0.245</v>
      </c>
    </row>
    <row r="17" spans="1:34">
      <c r="A17" s="339">
        <v>14</v>
      </c>
      <c r="B17" s="340">
        <v>1</v>
      </c>
      <c r="C17" s="340">
        <v>1</v>
      </c>
      <c r="D17" s="340">
        <v>1</v>
      </c>
      <c r="E17" s="340">
        <v>1</v>
      </c>
      <c r="F17" s="340">
        <v>1</v>
      </c>
      <c r="G17" s="340">
        <v>1</v>
      </c>
      <c r="H17" s="340">
        <v>1</v>
      </c>
      <c r="I17" s="340">
        <v>2</v>
      </c>
      <c r="J17" s="340">
        <v>2</v>
      </c>
      <c r="K17" s="340">
        <v>2</v>
      </c>
      <c r="L17" s="340">
        <v>3</v>
      </c>
      <c r="M17" s="340">
        <v>4</v>
      </c>
      <c r="N17" s="340">
        <v>5</v>
      </c>
      <c r="O17" s="340">
        <v>7</v>
      </c>
      <c r="P17" s="340">
        <v>9</v>
      </c>
      <c r="Q17" s="340">
        <v>10</v>
      </c>
      <c r="R17" s="340">
        <v>12</v>
      </c>
      <c r="S17" s="340">
        <v>13</v>
      </c>
      <c r="T17" s="340">
        <v>15</v>
      </c>
      <c r="U17" s="340">
        <v>16</v>
      </c>
      <c r="V17" s="340">
        <v>18</v>
      </c>
      <c r="W17" s="340">
        <v>19</v>
      </c>
      <c r="X17" s="340">
        <v>21</v>
      </c>
      <c r="Y17" s="340">
        <v>22</v>
      </c>
      <c r="Z17" s="340">
        <v>24</v>
      </c>
      <c r="AA17" s="340">
        <v>26</v>
      </c>
      <c r="AB17" s="340">
        <v>27</v>
      </c>
      <c r="AC17" s="340">
        <v>29</v>
      </c>
      <c r="AD17" s="340">
        <v>30</v>
      </c>
      <c r="AE17" s="340">
        <v>32</v>
      </c>
      <c r="AF17" s="341"/>
      <c r="AG17" s="342">
        <v>14</v>
      </c>
      <c r="AH17" s="347">
        <v>0.255</v>
      </c>
    </row>
    <row r="18" spans="1:34">
      <c r="A18" s="278">
        <v>15</v>
      </c>
      <c r="B18" s="344">
        <v>1</v>
      </c>
      <c r="C18" s="344">
        <v>1</v>
      </c>
      <c r="D18" s="344">
        <v>1</v>
      </c>
      <c r="E18" s="344">
        <v>1</v>
      </c>
      <c r="F18" s="344">
        <v>1</v>
      </c>
      <c r="G18" s="344">
        <v>1</v>
      </c>
      <c r="H18" s="344">
        <v>1</v>
      </c>
      <c r="I18" s="344">
        <v>2</v>
      </c>
      <c r="J18" s="344">
        <v>2</v>
      </c>
      <c r="K18" s="344">
        <v>2</v>
      </c>
      <c r="L18" s="344">
        <v>3</v>
      </c>
      <c r="M18" s="344">
        <v>4</v>
      </c>
      <c r="N18" s="344">
        <v>5</v>
      </c>
      <c r="O18" s="344">
        <v>7</v>
      </c>
      <c r="P18" s="344">
        <v>9</v>
      </c>
      <c r="Q18" s="344">
        <v>10</v>
      </c>
      <c r="R18" s="344">
        <v>12</v>
      </c>
      <c r="S18" s="344">
        <v>14</v>
      </c>
      <c r="T18" s="344">
        <v>15</v>
      </c>
      <c r="U18" s="344">
        <v>17</v>
      </c>
      <c r="V18" s="344">
        <v>18</v>
      </c>
      <c r="W18" s="344">
        <v>20</v>
      </c>
      <c r="X18" s="344">
        <v>22</v>
      </c>
      <c r="Y18" s="344">
        <v>23</v>
      </c>
      <c r="Z18" s="344">
        <v>25</v>
      </c>
      <c r="AA18" s="344">
        <v>26</v>
      </c>
      <c r="AB18" s="344">
        <v>28</v>
      </c>
      <c r="AC18" s="344">
        <v>30</v>
      </c>
      <c r="AD18" s="344">
        <v>31</v>
      </c>
      <c r="AE18" s="344">
        <v>33</v>
      </c>
      <c r="AG18" s="345">
        <v>15</v>
      </c>
      <c r="AH18" s="346">
        <v>0.26400000000000001</v>
      </c>
    </row>
    <row r="19" spans="1:34">
      <c r="A19" s="278">
        <v>16</v>
      </c>
      <c r="B19" s="344">
        <v>1</v>
      </c>
      <c r="C19" s="344">
        <v>1</v>
      </c>
      <c r="D19" s="344">
        <v>1</v>
      </c>
      <c r="E19" s="344">
        <v>1</v>
      </c>
      <c r="F19" s="344">
        <v>1</v>
      </c>
      <c r="G19" s="344">
        <v>1</v>
      </c>
      <c r="H19" s="344">
        <v>2</v>
      </c>
      <c r="I19" s="344">
        <v>2</v>
      </c>
      <c r="J19" s="344">
        <v>2</v>
      </c>
      <c r="K19" s="344">
        <v>2</v>
      </c>
      <c r="L19" s="344">
        <v>3</v>
      </c>
      <c r="M19" s="344">
        <v>4</v>
      </c>
      <c r="N19" s="344">
        <v>6</v>
      </c>
      <c r="O19" s="344">
        <v>7</v>
      </c>
      <c r="P19" s="344">
        <v>9</v>
      </c>
      <c r="Q19" s="344">
        <v>11</v>
      </c>
      <c r="R19" s="344">
        <v>12</v>
      </c>
      <c r="S19" s="344">
        <v>14</v>
      </c>
      <c r="T19" s="344">
        <v>16</v>
      </c>
      <c r="U19" s="344">
        <v>17</v>
      </c>
      <c r="V19" s="344">
        <v>19</v>
      </c>
      <c r="W19" s="344">
        <v>21</v>
      </c>
      <c r="X19" s="344">
        <v>22</v>
      </c>
      <c r="Y19" s="344">
        <v>24</v>
      </c>
      <c r="Z19" s="344">
        <v>26</v>
      </c>
      <c r="AA19" s="344">
        <v>27</v>
      </c>
      <c r="AB19" s="344">
        <v>29</v>
      </c>
      <c r="AC19" s="344">
        <v>31</v>
      </c>
      <c r="AD19" s="344">
        <v>33</v>
      </c>
      <c r="AE19" s="344">
        <v>34</v>
      </c>
      <c r="AG19" s="345">
        <v>16</v>
      </c>
      <c r="AH19" s="346">
        <v>0.27300000000000002</v>
      </c>
    </row>
    <row r="20" spans="1:34">
      <c r="A20" s="278">
        <v>17</v>
      </c>
      <c r="B20" s="344">
        <v>1</v>
      </c>
      <c r="C20" s="344">
        <v>1</v>
      </c>
      <c r="D20" s="344">
        <v>1</v>
      </c>
      <c r="E20" s="344">
        <v>1</v>
      </c>
      <c r="F20" s="344">
        <v>1</v>
      </c>
      <c r="G20" s="344">
        <v>1</v>
      </c>
      <c r="H20" s="344">
        <v>2</v>
      </c>
      <c r="I20" s="344">
        <v>2</v>
      </c>
      <c r="J20" s="344">
        <v>2</v>
      </c>
      <c r="K20" s="344">
        <v>2</v>
      </c>
      <c r="L20" s="344">
        <v>3</v>
      </c>
      <c r="M20" s="344">
        <v>4</v>
      </c>
      <c r="N20" s="344">
        <v>6</v>
      </c>
      <c r="O20" s="344">
        <v>8</v>
      </c>
      <c r="P20" s="344">
        <v>9</v>
      </c>
      <c r="Q20" s="344">
        <v>11</v>
      </c>
      <c r="R20" s="344">
        <v>13</v>
      </c>
      <c r="S20" s="344">
        <v>14</v>
      </c>
      <c r="T20" s="344">
        <v>16</v>
      </c>
      <c r="U20" s="344">
        <v>18</v>
      </c>
      <c r="V20" s="344">
        <v>19</v>
      </c>
      <c r="W20" s="344">
        <v>21</v>
      </c>
      <c r="X20" s="344">
        <v>23</v>
      </c>
      <c r="Y20" s="344">
        <v>25</v>
      </c>
      <c r="Z20" s="344">
        <v>27</v>
      </c>
      <c r="AA20" s="344">
        <v>28</v>
      </c>
      <c r="AB20" s="344">
        <v>30</v>
      </c>
      <c r="AC20" s="344">
        <v>32</v>
      </c>
      <c r="AD20" s="344">
        <v>34</v>
      </c>
      <c r="AE20" s="344">
        <v>35</v>
      </c>
      <c r="AG20" s="345">
        <v>17</v>
      </c>
      <c r="AH20" s="346">
        <v>0.28199999999999997</v>
      </c>
    </row>
    <row r="21" spans="1:34">
      <c r="A21" s="278">
        <v>18</v>
      </c>
      <c r="B21" s="344">
        <v>1</v>
      </c>
      <c r="C21" s="344">
        <v>1</v>
      </c>
      <c r="D21" s="344">
        <v>1</v>
      </c>
      <c r="E21" s="344">
        <v>1</v>
      </c>
      <c r="F21" s="344">
        <v>1</v>
      </c>
      <c r="G21" s="344">
        <v>1</v>
      </c>
      <c r="H21" s="344">
        <v>2</v>
      </c>
      <c r="I21" s="344">
        <v>2</v>
      </c>
      <c r="J21" s="344">
        <v>2</v>
      </c>
      <c r="K21" s="344">
        <v>2</v>
      </c>
      <c r="L21" s="344">
        <v>3</v>
      </c>
      <c r="M21" s="344">
        <v>4</v>
      </c>
      <c r="N21" s="344">
        <v>6</v>
      </c>
      <c r="O21" s="344">
        <v>8</v>
      </c>
      <c r="P21" s="344">
        <v>10</v>
      </c>
      <c r="Q21" s="344">
        <v>12</v>
      </c>
      <c r="R21" s="344">
        <v>13</v>
      </c>
      <c r="S21" s="344">
        <v>15</v>
      </c>
      <c r="T21" s="344">
        <v>17</v>
      </c>
      <c r="U21" s="344">
        <v>18</v>
      </c>
      <c r="V21" s="344">
        <v>20</v>
      </c>
      <c r="W21" s="344">
        <v>22</v>
      </c>
      <c r="X21" s="344">
        <v>24</v>
      </c>
      <c r="Y21" s="344">
        <v>26</v>
      </c>
      <c r="Z21" s="344">
        <v>27</v>
      </c>
      <c r="AA21" s="344">
        <v>29</v>
      </c>
      <c r="AB21" s="344">
        <v>31</v>
      </c>
      <c r="AC21" s="344">
        <v>33</v>
      </c>
      <c r="AD21" s="344">
        <v>35</v>
      </c>
      <c r="AE21" s="344">
        <v>37</v>
      </c>
      <c r="AG21" s="345">
        <v>18</v>
      </c>
      <c r="AH21" s="346">
        <v>0.29199999999999998</v>
      </c>
    </row>
    <row r="22" spans="1:34">
      <c r="A22" s="278">
        <v>19</v>
      </c>
      <c r="B22" s="344">
        <v>1</v>
      </c>
      <c r="C22" s="344">
        <v>1</v>
      </c>
      <c r="D22" s="344">
        <v>1</v>
      </c>
      <c r="E22" s="344">
        <v>1</v>
      </c>
      <c r="F22" s="344">
        <v>1</v>
      </c>
      <c r="G22" s="344">
        <v>1</v>
      </c>
      <c r="H22" s="344">
        <v>2</v>
      </c>
      <c r="I22" s="344">
        <v>2</v>
      </c>
      <c r="J22" s="344">
        <v>2</v>
      </c>
      <c r="K22" s="344">
        <v>2</v>
      </c>
      <c r="L22" s="344">
        <v>3</v>
      </c>
      <c r="M22" s="344">
        <v>4</v>
      </c>
      <c r="N22" s="344">
        <v>6</v>
      </c>
      <c r="O22" s="344">
        <v>8</v>
      </c>
      <c r="P22" s="344">
        <v>10</v>
      </c>
      <c r="Q22" s="344">
        <v>12</v>
      </c>
      <c r="R22" s="344">
        <v>14</v>
      </c>
      <c r="S22" s="344">
        <v>15</v>
      </c>
      <c r="T22" s="344">
        <v>17</v>
      </c>
      <c r="U22" s="344">
        <v>19</v>
      </c>
      <c r="V22" s="344">
        <v>21</v>
      </c>
      <c r="W22" s="344">
        <v>23</v>
      </c>
      <c r="X22" s="344">
        <v>25</v>
      </c>
      <c r="Y22" s="344">
        <v>26</v>
      </c>
      <c r="Z22" s="344">
        <v>28</v>
      </c>
      <c r="AA22" s="344">
        <v>30</v>
      </c>
      <c r="AB22" s="344">
        <v>32</v>
      </c>
      <c r="AC22" s="344">
        <v>34</v>
      </c>
      <c r="AD22" s="344">
        <v>36</v>
      </c>
      <c r="AE22" s="344">
        <v>38</v>
      </c>
      <c r="AG22" s="345">
        <v>19</v>
      </c>
      <c r="AH22" s="346">
        <v>0.30099999999999999</v>
      </c>
    </row>
    <row r="23" spans="1:34">
      <c r="A23" s="278">
        <v>20</v>
      </c>
      <c r="B23" s="344">
        <v>1</v>
      </c>
      <c r="C23" s="344">
        <v>1</v>
      </c>
      <c r="D23" s="344">
        <v>1</v>
      </c>
      <c r="E23" s="344">
        <v>1</v>
      </c>
      <c r="F23" s="344">
        <v>1</v>
      </c>
      <c r="G23" s="344">
        <v>1</v>
      </c>
      <c r="H23" s="344">
        <v>2</v>
      </c>
      <c r="I23" s="344">
        <v>2</v>
      </c>
      <c r="J23" s="344">
        <v>2</v>
      </c>
      <c r="K23" s="344">
        <v>2</v>
      </c>
      <c r="L23" s="344">
        <v>3</v>
      </c>
      <c r="M23" s="344">
        <v>4</v>
      </c>
      <c r="N23" s="344">
        <v>6</v>
      </c>
      <c r="O23" s="344">
        <v>8</v>
      </c>
      <c r="P23" s="344">
        <v>10</v>
      </c>
      <c r="Q23" s="344">
        <v>12</v>
      </c>
      <c r="R23" s="344">
        <v>14</v>
      </c>
      <c r="S23" s="344">
        <v>16</v>
      </c>
      <c r="T23" s="344">
        <v>18</v>
      </c>
      <c r="U23" s="344">
        <v>19</v>
      </c>
      <c r="V23" s="344">
        <v>21</v>
      </c>
      <c r="W23" s="344">
        <v>23</v>
      </c>
      <c r="X23" s="344">
        <v>25</v>
      </c>
      <c r="Y23" s="344">
        <v>27</v>
      </c>
      <c r="Z23" s="344">
        <v>29</v>
      </c>
      <c r="AA23" s="344">
        <v>31</v>
      </c>
      <c r="AB23" s="344">
        <v>33</v>
      </c>
      <c r="AC23" s="344">
        <v>35</v>
      </c>
      <c r="AD23" s="344">
        <v>37</v>
      </c>
      <c r="AE23" s="344">
        <v>39</v>
      </c>
      <c r="AG23" s="345">
        <v>20</v>
      </c>
      <c r="AH23" s="346">
        <v>0.31</v>
      </c>
    </row>
    <row r="24" spans="1:34">
      <c r="A24" s="339">
        <v>21</v>
      </c>
      <c r="B24" s="340">
        <v>1</v>
      </c>
      <c r="C24" s="340">
        <v>1</v>
      </c>
      <c r="D24" s="340">
        <v>1</v>
      </c>
      <c r="E24" s="340">
        <v>1</v>
      </c>
      <c r="F24" s="340">
        <v>1</v>
      </c>
      <c r="G24" s="340">
        <v>2</v>
      </c>
      <c r="H24" s="340">
        <v>2</v>
      </c>
      <c r="I24" s="340">
        <v>2</v>
      </c>
      <c r="J24" s="340">
        <v>2</v>
      </c>
      <c r="K24" s="340">
        <v>2</v>
      </c>
      <c r="L24" s="340">
        <v>3</v>
      </c>
      <c r="M24" s="340">
        <v>4</v>
      </c>
      <c r="N24" s="340">
        <v>7</v>
      </c>
      <c r="O24" s="340">
        <v>9</v>
      </c>
      <c r="P24" s="340">
        <v>11</v>
      </c>
      <c r="Q24" s="340">
        <v>13</v>
      </c>
      <c r="R24" s="340">
        <v>14</v>
      </c>
      <c r="S24" s="340">
        <v>16</v>
      </c>
      <c r="T24" s="340">
        <v>18</v>
      </c>
      <c r="U24" s="340">
        <v>20</v>
      </c>
      <c r="V24" s="340">
        <v>22</v>
      </c>
      <c r="W24" s="340">
        <v>24</v>
      </c>
      <c r="X24" s="340">
        <v>26</v>
      </c>
      <c r="Y24" s="340">
        <v>28</v>
      </c>
      <c r="Z24" s="340">
        <v>30</v>
      </c>
      <c r="AA24" s="340">
        <v>32</v>
      </c>
      <c r="AB24" s="340">
        <v>34</v>
      </c>
      <c r="AC24" s="340">
        <v>36</v>
      </c>
      <c r="AD24" s="340">
        <v>38</v>
      </c>
      <c r="AE24" s="340">
        <v>40</v>
      </c>
      <c r="AF24" s="341"/>
      <c r="AG24" s="342">
        <v>21</v>
      </c>
      <c r="AH24" s="347">
        <v>0.31900000000000001</v>
      </c>
    </row>
    <row r="25" spans="1:34">
      <c r="A25" s="278">
        <v>22</v>
      </c>
      <c r="B25" s="344">
        <v>1</v>
      </c>
      <c r="C25" s="344">
        <v>1</v>
      </c>
      <c r="D25" s="344">
        <v>1</v>
      </c>
      <c r="E25" s="344">
        <v>1</v>
      </c>
      <c r="F25" s="344">
        <v>1</v>
      </c>
      <c r="G25" s="344">
        <v>2</v>
      </c>
      <c r="H25" s="344">
        <v>2</v>
      </c>
      <c r="I25" s="344">
        <v>2</v>
      </c>
      <c r="J25" s="344">
        <v>2</v>
      </c>
      <c r="K25" s="344">
        <v>2</v>
      </c>
      <c r="L25" s="344">
        <v>4</v>
      </c>
      <c r="M25" s="344">
        <v>5</v>
      </c>
      <c r="N25" s="344">
        <v>7</v>
      </c>
      <c r="O25" s="344">
        <v>9</v>
      </c>
      <c r="P25" s="344">
        <v>11</v>
      </c>
      <c r="Q25" s="344">
        <v>13</v>
      </c>
      <c r="R25" s="344">
        <v>15</v>
      </c>
      <c r="S25" s="344">
        <v>17</v>
      </c>
      <c r="T25" s="344">
        <v>19</v>
      </c>
      <c r="U25" s="344">
        <v>20</v>
      </c>
      <c r="V25" s="344">
        <v>22</v>
      </c>
      <c r="W25" s="344">
        <v>25</v>
      </c>
      <c r="X25" s="344">
        <v>27</v>
      </c>
      <c r="Y25" s="344">
        <v>29</v>
      </c>
      <c r="Z25" s="344">
        <v>31</v>
      </c>
      <c r="AA25" s="344">
        <v>33</v>
      </c>
      <c r="AB25" s="344">
        <v>35</v>
      </c>
      <c r="AC25" s="344">
        <v>37</v>
      </c>
      <c r="AD25" s="344">
        <v>39</v>
      </c>
      <c r="AE25" s="344">
        <v>41</v>
      </c>
      <c r="AG25" s="345">
        <v>22</v>
      </c>
      <c r="AH25" s="346">
        <v>0.32600000000000001</v>
      </c>
    </row>
    <row r="26" spans="1:34">
      <c r="A26" s="278">
        <v>23</v>
      </c>
      <c r="B26" s="344">
        <v>1</v>
      </c>
      <c r="C26" s="344">
        <v>1</v>
      </c>
      <c r="D26" s="344">
        <v>1</v>
      </c>
      <c r="E26" s="344">
        <v>1</v>
      </c>
      <c r="F26" s="344">
        <v>1</v>
      </c>
      <c r="G26" s="344">
        <v>2</v>
      </c>
      <c r="H26" s="344">
        <v>2</v>
      </c>
      <c r="I26" s="344">
        <v>2</v>
      </c>
      <c r="J26" s="344">
        <v>2</v>
      </c>
      <c r="K26" s="344">
        <v>2</v>
      </c>
      <c r="L26" s="344">
        <v>4</v>
      </c>
      <c r="M26" s="344">
        <v>5</v>
      </c>
      <c r="N26" s="344">
        <v>7</v>
      </c>
      <c r="O26" s="344">
        <v>9</v>
      </c>
      <c r="P26" s="344">
        <v>11</v>
      </c>
      <c r="Q26" s="344">
        <v>13</v>
      </c>
      <c r="R26" s="344">
        <v>15</v>
      </c>
      <c r="S26" s="344">
        <v>17</v>
      </c>
      <c r="T26" s="344">
        <v>19</v>
      </c>
      <c r="U26" s="344">
        <v>21</v>
      </c>
      <c r="V26" s="344">
        <v>23</v>
      </c>
      <c r="W26" s="344">
        <v>25</v>
      </c>
      <c r="X26" s="344">
        <v>27</v>
      </c>
      <c r="Y26" s="344">
        <v>29</v>
      </c>
      <c r="Z26" s="344">
        <v>31</v>
      </c>
      <c r="AA26" s="344">
        <v>33</v>
      </c>
      <c r="AB26" s="344">
        <v>35</v>
      </c>
      <c r="AC26" s="344">
        <v>37</v>
      </c>
      <c r="AD26" s="344">
        <v>40</v>
      </c>
      <c r="AE26" s="344">
        <v>42</v>
      </c>
      <c r="AG26" s="345">
        <v>23</v>
      </c>
      <c r="AH26" s="346">
        <v>0.33200000000000002</v>
      </c>
    </row>
    <row r="27" spans="1:34">
      <c r="A27" s="278">
        <v>24</v>
      </c>
      <c r="B27" s="344">
        <v>1</v>
      </c>
      <c r="C27" s="344">
        <v>1</v>
      </c>
      <c r="D27" s="344">
        <v>1</v>
      </c>
      <c r="E27" s="344">
        <v>1</v>
      </c>
      <c r="F27" s="344">
        <v>1</v>
      </c>
      <c r="G27" s="344">
        <v>2</v>
      </c>
      <c r="H27" s="344">
        <v>2</v>
      </c>
      <c r="I27" s="344">
        <v>2</v>
      </c>
      <c r="J27" s="344">
        <v>2</v>
      </c>
      <c r="K27" s="344">
        <v>2</v>
      </c>
      <c r="L27" s="344">
        <v>4</v>
      </c>
      <c r="M27" s="344">
        <v>5</v>
      </c>
      <c r="N27" s="344">
        <v>7</v>
      </c>
      <c r="O27" s="344">
        <v>9</v>
      </c>
      <c r="P27" s="344">
        <v>11</v>
      </c>
      <c r="Q27" s="344">
        <v>13</v>
      </c>
      <c r="R27" s="344">
        <v>15</v>
      </c>
      <c r="S27" s="344">
        <v>17</v>
      </c>
      <c r="T27" s="344">
        <v>19</v>
      </c>
      <c r="U27" s="344">
        <v>21</v>
      </c>
      <c r="V27" s="344">
        <v>23</v>
      </c>
      <c r="W27" s="344">
        <v>25</v>
      </c>
      <c r="X27" s="344">
        <v>28</v>
      </c>
      <c r="Y27" s="344">
        <v>30</v>
      </c>
      <c r="Z27" s="344">
        <v>32</v>
      </c>
      <c r="AA27" s="344">
        <v>34</v>
      </c>
      <c r="AB27" s="344">
        <v>36</v>
      </c>
      <c r="AC27" s="344">
        <v>38</v>
      </c>
      <c r="AD27" s="344">
        <v>40</v>
      </c>
      <c r="AE27" s="344">
        <v>43</v>
      </c>
      <c r="AG27" s="345">
        <v>24</v>
      </c>
      <c r="AH27" s="346">
        <v>0.33900000000000002</v>
      </c>
    </row>
    <row r="28" spans="1:34">
      <c r="A28" s="278">
        <v>25</v>
      </c>
      <c r="B28" s="344">
        <v>1</v>
      </c>
      <c r="C28" s="344">
        <v>1</v>
      </c>
      <c r="D28" s="344">
        <v>1</v>
      </c>
      <c r="E28" s="344">
        <v>1</v>
      </c>
      <c r="F28" s="344">
        <v>1</v>
      </c>
      <c r="G28" s="344">
        <v>2</v>
      </c>
      <c r="H28" s="344">
        <v>2</v>
      </c>
      <c r="I28" s="344">
        <v>2</v>
      </c>
      <c r="J28" s="344">
        <v>2</v>
      </c>
      <c r="K28" s="344">
        <v>3</v>
      </c>
      <c r="L28" s="344">
        <v>4</v>
      </c>
      <c r="M28" s="344">
        <v>5</v>
      </c>
      <c r="N28" s="344">
        <v>7</v>
      </c>
      <c r="O28" s="344">
        <v>9</v>
      </c>
      <c r="P28" s="344">
        <v>12</v>
      </c>
      <c r="Q28" s="344">
        <v>14</v>
      </c>
      <c r="R28" s="344">
        <v>16</v>
      </c>
      <c r="S28" s="344">
        <v>18</v>
      </c>
      <c r="T28" s="344">
        <v>20</v>
      </c>
      <c r="U28" s="344">
        <v>22</v>
      </c>
      <c r="V28" s="344">
        <v>24</v>
      </c>
      <c r="W28" s="344">
        <v>26</v>
      </c>
      <c r="X28" s="344">
        <v>28</v>
      </c>
      <c r="Y28" s="344">
        <v>30</v>
      </c>
      <c r="Z28" s="344">
        <v>32</v>
      </c>
      <c r="AA28" s="344">
        <v>35</v>
      </c>
      <c r="AB28" s="344">
        <v>37</v>
      </c>
      <c r="AC28" s="344">
        <v>39</v>
      </c>
      <c r="AD28" s="344">
        <v>41</v>
      </c>
      <c r="AE28" s="344">
        <v>43</v>
      </c>
      <c r="AG28" s="345">
        <v>25</v>
      </c>
      <c r="AH28" s="346">
        <v>0.34499999999999997</v>
      </c>
    </row>
    <row r="29" spans="1:34">
      <c r="A29" s="278">
        <v>26</v>
      </c>
      <c r="B29" s="344">
        <v>1</v>
      </c>
      <c r="C29" s="344">
        <v>1</v>
      </c>
      <c r="D29" s="344">
        <v>1</v>
      </c>
      <c r="E29" s="344">
        <v>1</v>
      </c>
      <c r="F29" s="344">
        <v>1</v>
      </c>
      <c r="G29" s="344">
        <v>2</v>
      </c>
      <c r="H29" s="344">
        <v>2</v>
      </c>
      <c r="I29" s="344">
        <v>2</v>
      </c>
      <c r="J29" s="344">
        <v>2</v>
      </c>
      <c r="K29" s="344">
        <v>3</v>
      </c>
      <c r="L29" s="344">
        <v>4</v>
      </c>
      <c r="M29" s="344">
        <v>5</v>
      </c>
      <c r="N29" s="344">
        <v>7</v>
      </c>
      <c r="O29" s="344">
        <v>10</v>
      </c>
      <c r="P29" s="344">
        <v>12</v>
      </c>
      <c r="Q29" s="344">
        <v>14</v>
      </c>
      <c r="R29" s="344">
        <v>16</v>
      </c>
      <c r="S29" s="344">
        <v>18</v>
      </c>
      <c r="T29" s="344">
        <v>20</v>
      </c>
      <c r="U29" s="344">
        <v>22</v>
      </c>
      <c r="V29" s="344">
        <v>24</v>
      </c>
      <c r="W29" s="344">
        <v>26</v>
      </c>
      <c r="X29" s="344">
        <v>29</v>
      </c>
      <c r="Y29" s="344">
        <v>31</v>
      </c>
      <c r="Z29" s="344">
        <v>33</v>
      </c>
      <c r="AA29" s="344">
        <v>35</v>
      </c>
      <c r="AB29" s="344">
        <v>38</v>
      </c>
      <c r="AC29" s="344">
        <v>40</v>
      </c>
      <c r="AD29" s="344">
        <v>42</v>
      </c>
      <c r="AE29" s="344">
        <v>44</v>
      </c>
      <c r="AG29" s="345">
        <v>26</v>
      </c>
      <c r="AH29" s="346">
        <v>0.35199999999999998</v>
      </c>
    </row>
    <row r="30" spans="1:34">
      <c r="A30" s="278">
        <v>27</v>
      </c>
      <c r="B30" s="344">
        <v>1</v>
      </c>
      <c r="C30" s="344">
        <v>1</v>
      </c>
      <c r="D30" s="344">
        <v>1</v>
      </c>
      <c r="E30" s="344">
        <v>1</v>
      </c>
      <c r="F30" s="344">
        <v>1</v>
      </c>
      <c r="G30" s="344">
        <v>2</v>
      </c>
      <c r="H30" s="344">
        <v>2</v>
      </c>
      <c r="I30" s="344">
        <v>2</v>
      </c>
      <c r="J30" s="344">
        <v>2</v>
      </c>
      <c r="K30" s="344">
        <v>3</v>
      </c>
      <c r="L30" s="344">
        <v>4</v>
      </c>
      <c r="M30" s="344">
        <v>5</v>
      </c>
      <c r="N30" s="344">
        <v>7</v>
      </c>
      <c r="O30" s="344">
        <v>10</v>
      </c>
      <c r="P30" s="344">
        <v>12</v>
      </c>
      <c r="Q30" s="344">
        <v>14</v>
      </c>
      <c r="R30" s="344">
        <v>16</v>
      </c>
      <c r="S30" s="344">
        <v>18</v>
      </c>
      <c r="T30" s="344">
        <v>21</v>
      </c>
      <c r="U30" s="344">
        <v>23</v>
      </c>
      <c r="V30" s="344">
        <v>25</v>
      </c>
      <c r="W30" s="344">
        <v>27</v>
      </c>
      <c r="X30" s="344">
        <v>29</v>
      </c>
      <c r="Y30" s="344">
        <v>32</v>
      </c>
      <c r="Z30" s="344">
        <v>34</v>
      </c>
      <c r="AA30" s="344">
        <v>36</v>
      </c>
      <c r="AB30" s="344">
        <v>38</v>
      </c>
      <c r="AC30" s="344">
        <v>41</v>
      </c>
      <c r="AD30" s="344">
        <v>43</v>
      </c>
      <c r="AE30" s="344">
        <v>45</v>
      </c>
      <c r="AG30" s="345">
        <v>27</v>
      </c>
      <c r="AH30" s="346">
        <v>0.35899999999999999</v>
      </c>
    </row>
    <row r="31" spans="1:34">
      <c r="A31" s="278">
        <v>28</v>
      </c>
      <c r="B31" s="344">
        <v>1</v>
      </c>
      <c r="C31" s="344">
        <v>1</v>
      </c>
      <c r="D31" s="344">
        <v>1</v>
      </c>
      <c r="E31" s="344">
        <v>1</v>
      </c>
      <c r="F31" s="344">
        <v>1</v>
      </c>
      <c r="G31" s="344">
        <v>2</v>
      </c>
      <c r="H31" s="344">
        <v>2</v>
      </c>
      <c r="I31" s="344">
        <v>2</v>
      </c>
      <c r="J31" s="344">
        <v>2</v>
      </c>
      <c r="K31" s="344">
        <v>3</v>
      </c>
      <c r="L31" s="344">
        <v>4</v>
      </c>
      <c r="M31" s="344">
        <v>5</v>
      </c>
      <c r="N31" s="344">
        <v>8</v>
      </c>
      <c r="O31" s="344">
        <v>10</v>
      </c>
      <c r="P31" s="344">
        <v>12</v>
      </c>
      <c r="Q31" s="344">
        <v>14</v>
      </c>
      <c r="R31" s="344">
        <v>17</v>
      </c>
      <c r="S31" s="344">
        <v>19</v>
      </c>
      <c r="T31" s="344">
        <v>21</v>
      </c>
      <c r="U31" s="344">
        <v>23</v>
      </c>
      <c r="V31" s="344">
        <v>25</v>
      </c>
      <c r="W31" s="344">
        <v>27</v>
      </c>
      <c r="X31" s="344">
        <v>30</v>
      </c>
      <c r="Y31" s="344">
        <v>32</v>
      </c>
      <c r="Z31" s="344">
        <v>34</v>
      </c>
      <c r="AA31" s="344">
        <v>37</v>
      </c>
      <c r="AB31" s="344">
        <v>39</v>
      </c>
      <c r="AC31" s="344">
        <v>41</v>
      </c>
      <c r="AD31" s="344">
        <v>44</v>
      </c>
      <c r="AE31" s="344">
        <v>46</v>
      </c>
      <c r="AG31" s="345">
        <v>28</v>
      </c>
      <c r="AH31" s="346">
        <v>0.36499999999999999</v>
      </c>
    </row>
    <row r="32" spans="1:34">
      <c r="A32" s="278">
        <v>29</v>
      </c>
      <c r="B32" s="344">
        <v>1</v>
      </c>
      <c r="C32" s="344">
        <v>1</v>
      </c>
      <c r="D32" s="344">
        <v>1</v>
      </c>
      <c r="E32" s="344">
        <v>1</v>
      </c>
      <c r="F32" s="344">
        <v>1</v>
      </c>
      <c r="G32" s="344">
        <v>2</v>
      </c>
      <c r="H32" s="344">
        <v>2</v>
      </c>
      <c r="I32" s="344">
        <v>2</v>
      </c>
      <c r="J32" s="344">
        <v>3</v>
      </c>
      <c r="K32" s="344">
        <v>3</v>
      </c>
      <c r="L32" s="344">
        <v>4</v>
      </c>
      <c r="M32" s="344">
        <v>5</v>
      </c>
      <c r="N32" s="344">
        <v>8</v>
      </c>
      <c r="O32" s="344">
        <v>10</v>
      </c>
      <c r="P32" s="344">
        <v>12</v>
      </c>
      <c r="Q32" s="344">
        <v>15</v>
      </c>
      <c r="R32" s="344">
        <v>17</v>
      </c>
      <c r="S32" s="344">
        <v>19</v>
      </c>
      <c r="T32" s="344">
        <v>21</v>
      </c>
      <c r="U32" s="344">
        <v>23</v>
      </c>
      <c r="V32" s="344">
        <v>26</v>
      </c>
      <c r="W32" s="344">
        <v>28</v>
      </c>
      <c r="X32" s="344">
        <v>30</v>
      </c>
      <c r="Y32" s="344">
        <v>33</v>
      </c>
      <c r="Z32" s="344">
        <v>35</v>
      </c>
      <c r="AA32" s="344">
        <v>37</v>
      </c>
      <c r="AB32" s="344">
        <v>40</v>
      </c>
      <c r="AC32" s="344">
        <v>42</v>
      </c>
      <c r="AD32" s="344">
        <v>44</v>
      </c>
      <c r="AE32" s="344">
        <v>47</v>
      </c>
      <c r="AG32" s="345">
        <v>29</v>
      </c>
      <c r="AH32" s="346">
        <v>0.372</v>
      </c>
    </row>
    <row r="33" spans="1:34">
      <c r="A33" s="278">
        <v>30</v>
      </c>
      <c r="B33" s="344">
        <v>1</v>
      </c>
      <c r="C33" s="344">
        <v>1</v>
      </c>
      <c r="D33" s="344">
        <v>1</v>
      </c>
      <c r="E33" s="344">
        <v>1</v>
      </c>
      <c r="F33" s="344">
        <v>2</v>
      </c>
      <c r="G33" s="344">
        <v>2</v>
      </c>
      <c r="H33" s="344">
        <v>2</v>
      </c>
      <c r="I33" s="344">
        <v>2</v>
      </c>
      <c r="J33" s="344">
        <v>3</v>
      </c>
      <c r="K33" s="344">
        <v>3</v>
      </c>
      <c r="L33" s="344">
        <v>4</v>
      </c>
      <c r="M33" s="344">
        <v>5</v>
      </c>
      <c r="N33" s="344">
        <v>8</v>
      </c>
      <c r="O33" s="344">
        <v>10</v>
      </c>
      <c r="P33" s="344">
        <v>13</v>
      </c>
      <c r="Q33" s="344">
        <v>15</v>
      </c>
      <c r="R33" s="344">
        <v>17</v>
      </c>
      <c r="S33" s="344">
        <v>19</v>
      </c>
      <c r="T33" s="344">
        <v>22</v>
      </c>
      <c r="U33" s="344">
        <v>24</v>
      </c>
      <c r="V33" s="344">
        <v>26</v>
      </c>
      <c r="W33" s="344">
        <v>28</v>
      </c>
      <c r="X33" s="344">
        <v>31</v>
      </c>
      <c r="Y33" s="344">
        <v>33</v>
      </c>
      <c r="Z33" s="344">
        <v>36</v>
      </c>
      <c r="AA33" s="344">
        <v>38</v>
      </c>
      <c r="AB33" s="344">
        <v>40</v>
      </c>
      <c r="AC33" s="344">
        <v>43</v>
      </c>
      <c r="AD33" s="344">
        <v>45</v>
      </c>
      <c r="AE33" s="344">
        <v>47</v>
      </c>
      <c r="AG33" s="345">
        <v>30</v>
      </c>
      <c r="AH33" s="346">
        <v>0.378</v>
      </c>
    </row>
    <row r="34" spans="1:34">
      <c r="A34" s="339">
        <v>31</v>
      </c>
      <c r="B34" s="340">
        <v>1</v>
      </c>
      <c r="C34" s="340">
        <v>1</v>
      </c>
      <c r="D34" s="340">
        <v>1</v>
      </c>
      <c r="E34" s="340">
        <v>1</v>
      </c>
      <c r="F34" s="340">
        <v>2</v>
      </c>
      <c r="G34" s="340">
        <v>2</v>
      </c>
      <c r="H34" s="340">
        <v>2</v>
      </c>
      <c r="I34" s="340">
        <v>2</v>
      </c>
      <c r="J34" s="340">
        <v>3</v>
      </c>
      <c r="K34" s="340">
        <v>3</v>
      </c>
      <c r="L34" s="340">
        <v>4</v>
      </c>
      <c r="M34" s="340">
        <v>5</v>
      </c>
      <c r="N34" s="340">
        <v>8</v>
      </c>
      <c r="O34" s="340">
        <v>10</v>
      </c>
      <c r="P34" s="340">
        <v>13</v>
      </c>
      <c r="Q34" s="340">
        <v>15</v>
      </c>
      <c r="R34" s="340">
        <v>17</v>
      </c>
      <c r="S34" s="340">
        <v>20</v>
      </c>
      <c r="T34" s="340">
        <v>22</v>
      </c>
      <c r="U34" s="340">
        <v>24</v>
      </c>
      <c r="V34" s="340">
        <v>27</v>
      </c>
      <c r="W34" s="340">
        <v>29</v>
      </c>
      <c r="X34" s="340">
        <v>31</v>
      </c>
      <c r="Y34" s="340">
        <v>34</v>
      </c>
      <c r="Z34" s="340">
        <v>36</v>
      </c>
      <c r="AA34" s="340">
        <v>39</v>
      </c>
      <c r="AB34" s="340">
        <v>41</v>
      </c>
      <c r="AC34" s="340">
        <v>43</v>
      </c>
      <c r="AD34" s="340">
        <v>46</v>
      </c>
      <c r="AE34" s="340">
        <v>48</v>
      </c>
      <c r="AF34" s="341"/>
      <c r="AG34" s="342">
        <v>31</v>
      </c>
      <c r="AH34" s="347">
        <v>0.38500000000000001</v>
      </c>
    </row>
    <row r="35" spans="1:34">
      <c r="A35" s="278">
        <v>32</v>
      </c>
      <c r="B35" s="344">
        <v>1</v>
      </c>
      <c r="C35" s="344">
        <v>1</v>
      </c>
      <c r="D35" s="344">
        <v>1</v>
      </c>
      <c r="E35" s="344">
        <v>1</v>
      </c>
      <c r="F35" s="344">
        <v>2</v>
      </c>
      <c r="G35" s="344">
        <v>2</v>
      </c>
      <c r="H35" s="344">
        <v>2</v>
      </c>
      <c r="I35" s="344">
        <v>2</v>
      </c>
      <c r="J35" s="344">
        <v>3</v>
      </c>
      <c r="K35" s="344">
        <v>3</v>
      </c>
      <c r="L35" s="344">
        <v>4</v>
      </c>
      <c r="M35" s="344">
        <v>5</v>
      </c>
      <c r="N35" s="344">
        <v>8</v>
      </c>
      <c r="O35" s="344">
        <v>11</v>
      </c>
      <c r="P35" s="344">
        <v>13</v>
      </c>
      <c r="Q35" s="344">
        <v>15</v>
      </c>
      <c r="R35" s="344">
        <v>18</v>
      </c>
      <c r="S35" s="344">
        <v>20</v>
      </c>
      <c r="T35" s="344">
        <v>22</v>
      </c>
      <c r="U35" s="344">
        <v>25</v>
      </c>
      <c r="V35" s="344">
        <v>27</v>
      </c>
      <c r="W35" s="344">
        <v>29</v>
      </c>
      <c r="X35" s="344">
        <v>32</v>
      </c>
      <c r="Y35" s="344">
        <v>34</v>
      </c>
      <c r="Z35" s="344">
        <v>37</v>
      </c>
      <c r="AA35" s="344">
        <v>39</v>
      </c>
      <c r="AB35" s="344">
        <v>42</v>
      </c>
      <c r="AC35" s="344">
        <v>44</v>
      </c>
      <c r="AD35" s="344">
        <v>47</v>
      </c>
      <c r="AE35" s="344">
        <v>49</v>
      </c>
      <c r="AG35" s="345">
        <v>32</v>
      </c>
      <c r="AH35" s="348">
        <v>0.39200000000000002</v>
      </c>
    </row>
    <row r="36" spans="1:34">
      <c r="A36" s="278">
        <v>33</v>
      </c>
      <c r="B36" s="344">
        <v>1</v>
      </c>
      <c r="C36" s="344">
        <v>1</v>
      </c>
      <c r="D36" s="344">
        <v>1</v>
      </c>
      <c r="E36" s="344">
        <v>1</v>
      </c>
      <c r="F36" s="344">
        <v>2</v>
      </c>
      <c r="G36" s="344">
        <v>2</v>
      </c>
      <c r="H36" s="344">
        <v>2</v>
      </c>
      <c r="I36" s="344">
        <v>3</v>
      </c>
      <c r="J36" s="344">
        <v>3</v>
      </c>
      <c r="K36" s="344">
        <v>3</v>
      </c>
      <c r="L36" s="344">
        <v>4</v>
      </c>
      <c r="M36" s="344">
        <v>6</v>
      </c>
      <c r="N36" s="344">
        <v>8</v>
      </c>
      <c r="O36" s="344">
        <v>11</v>
      </c>
      <c r="P36" s="344">
        <v>13</v>
      </c>
      <c r="Q36" s="344">
        <v>16</v>
      </c>
      <c r="R36" s="344">
        <v>18</v>
      </c>
      <c r="S36" s="344">
        <v>20</v>
      </c>
      <c r="T36" s="344">
        <v>23</v>
      </c>
      <c r="U36" s="344">
        <v>25</v>
      </c>
      <c r="V36" s="344">
        <v>28</v>
      </c>
      <c r="W36" s="344">
        <v>30</v>
      </c>
      <c r="X36" s="344">
        <v>33</v>
      </c>
      <c r="Y36" s="344">
        <v>35</v>
      </c>
      <c r="Z36" s="344">
        <v>38</v>
      </c>
      <c r="AA36" s="344">
        <v>40</v>
      </c>
      <c r="AB36" s="344">
        <v>43</v>
      </c>
      <c r="AC36" s="344">
        <v>45</v>
      </c>
      <c r="AD36" s="344">
        <v>48</v>
      </c>
      <c r="AE36" s="344">
        <v>50</v>
      </c>
      <c r="AG36" s="345">
        <v>33</v>
      </c>
      <c r="AH36" s="348">
        <v>0.39900000000000002</v>
      </c>
    </row>
    <row r="37" spans="1:34">
      <c r="A37" s="278">
        <v>34</v>
      </c>
      <c r="B37" s="344">
        <v>1</v>
      </c>
      <c r="C37" s="344">
        <v>1</v>
      </c>
      <c r="D37" s="344">
        <v>1</v>
      </c>
      <c r="E37" s="344">
        <v>1</v>
      </c>
      <c r="F37" s="344">
        <v>2</v>
      </c>
      <c r="G37" s="344">
        <v>2</v>
      </c>
      <c r="H37" s="344">
        <v>2</v>
      </c>
      <c r="I37" s="344">
        <v>3</v>
      </c>
      <c r="J37" s="344">
        <v>3</v>
      </c>
      <c r="K37" s="344">
        <v>3</v>
      </c>
      <c r="L37" s="344">
        <v>4</v>
      </c>
      <c r="M37" s="344">
        <v>6</v>
      </c>
      <c r="N37" s="344">
        <v>8</v>
      </c>
      <c r="O37" s="344">
        <v>11</v>
      </c>
      <c r="P37" s="344">
        <v>14</v>
      </c>
      <c r="Q37" s="344">
        <v>16</v>
      </c>
      <c r="R37" s="344">
        <v>18</v>
      </c>
      <c r="S37" s="344">
        <v>21</v>
      </c>
      <c r="T37" s="344">
        <v>23</v>
      </c>
      <c r="U37" s="344">
        <v>25</v>
      </c>
      <c r="V37" s="344">
        <v>28</v>
      </c>
      <c r="W37" s="344">
        <v>31</v>
      </c>
      <c r="X37" s="344">
        <v>33</v>
      </c>
      <c r="Y37" s="344">
        <v>36</v>
      </c>
      <c r="Z37" s="344">
        <v>38</v>
      </c>
      <c r="AA37" s="344">
        <v>41</v>
      </c>
      <c r="AB37" s="344">
        <v>43</v>
      </c>
      <c r="AC37" s="344">
        <v>46</v>
      </c>
      <c r="AD37" s="344">
        <v>48</v>
      </c>
      <c r="AE37" s="344">
        <v>51</v>
      </c>
      <c r="AG37" s="345">
        <v>34</v>
      </c>
      <c r="AH37" s="348">
        <v>0.40600000000000003</v>
      </c>
    </row>
    <row r="38" spans="1:34">
      <c r="A38" s="278">
        <v>35</v>
      </c>
      <c r="B38" s="344">
        <v>1</v>
      </c>
      <c r="C38" s="344">
        <v>1</v>
      </c>
      <c r="D38" s="344">
        <v>1</v>
      </c>
      <c r="E38" s="344">
        <v>1</v>
      </c>
      <c r="F38" s="344">
        <v>2</v>
      </c>
      <c r="G38" s="344">
        <v>2</v>
      </c>
      <c r="H38" s="344">
        <v>2</v>
      </c>
      <c r="I38" s="344">
        <v>3</v>
      </c>
      <c r="J38" s="344">
        <v>3</v>
      </c>
      <c r="K38" s="344">
        <v>3</v>
      </c>
      <c r="L38" s="344">
        <v>4</v>
      </c>
      <c r="M38" s="344">
        <v>6</v>
      </c>
      <c r="N38" s="344">
        <v>8</v>
      </c>
      <c r="O38" s="344">
        <v>11</v>
      </c>
      <c r="P38" s="344">
        <v>14</v>
      </c>
      <c r="Q38" s="344">
        <v>16</v>
      </c>
      <c r="R38" s="344">
        <v>19</v>
      </c>
      <c r="S38" s="344">
        <v>21</v>
      </c>
      <c r="T38" s="344">
        <v>24</v>
      </c>
      <c r="U38" s="344">
        <v>26</v>
      </c>
      <c r="V38" s="344">
        <v>28</v>
      </c>
      <c r="W38" s="344">
        <v>31</v>
      </c>
      <c r="X38" s="344">
        <v>34</v>
      </c>
      <c r="Y38" s="344">
        <v>36</v>
      </c>
      <c r="Z38" s="344">
        <v>39</v>
      </c>
      <c r="AA38" s="344">
        <v>41</v>
      </c>
      <c r="AB38" s="344">
        <v>44</v>
      </c>
      <c r="AC38" s="344">
        <v>47</v>
      </c>
      <c r="AD38" s="344">
        <v>49</v>
      </c>
      <c r="AE38" s="344">
        <v>52</v>
      </c>
      <c r="AG38" s="345">
        <v>35</v>
      </c>
      <c r="AH38" s="348">
        <v>0.41299999999999998</v>
      </c>
    </row>
    <row r="39" spans="1:34">
      <c r="A39" s="278">
        <v>36</v>
      </c>
      <c r="B39" s="344">
        <v>1</v>
      </c>
      <c r="C39" s="344">
        <v>1</v>
      </c>
      <c r="D39" s="344">
        <v>1</v>
      </c>
      <c r="E39" s="344">
        <v>1</v>
      </c>
      <c r="F39" s="344">
        <v>2</v>
      </c>
      <c r="G39" s="344">
        <v>2</v>
      </c>
      <c r="H39" s="344">
        <v>2</v>
      </c>
      <c r="I39" s="344">
        <v>3</v>
      </c>
      <c r="J39" s="344">
        <v>3</v>
      </c>
      <c r="K39" s="344">
        <v>3</v>
      </c>
      <c r="L39" s="344">
        <v>5</v>
      </c>
      <c r="M39" s="344">
        <v>6</v>
      </c>
      <c r="N39" s="344">
        <v>9</v>
      </c>
      <c r="O39" s="344">
        <v>11</v>
      </c>
      <c r="P39" s="344">
        <v>14</v>
      </c>
      <c r="Q39" s="344">
        <v>17</v>
      </c>
      <c r="R39" s="344">
        <v>19</v>
      </c>
      <c r="S39" s="344">
        <v>22</v>
      </c>
      <c r="T39" s="344">
        <v>24</v>
      </c>
      <c r="U39" s="344">
        <v>26</v>
      </c>
      <c r="V39" s="344">
        <v>29</v>
      </c>
      <c r="W39" s="344">
        <v>32</v>
      </c>
      <c r="X39" s="344">
        <v>34</v>
      </c>
      <c r="Y39" s="344">
        <v>37</v>
      </c>
      <c r="Z39" s="344">
        <v>40</v>
      </c>
      <c r="AA39" s="344">
        <v>42</v>
      </c>
      <c r="AB39" s="344">
        <v>45</v>
      </c>
      <c r="AC39" s="344">
        <v>47</v>
      </c>
      <c r="AD39" s="344">
        <v>50</v>
      </c>
      <c r="AE39" s="344">
        <v>53</v>
      </c>
      <c r="AG39" s="345">
        <v>36</v>
      </c>
      <c r="AH39" s="348">
        <v>0.42</v>
      </c>
    </row>
    <row r="40" spans="1:34">
      <c r="A40" s="278">
        <v>37</v>
      </c>
      <c r="B40" s="344">
        <v>1</v>
      </c>
      <c r="C40" s="344">
        <v>1</v>
      </c>
      <c r="D40" s="344">
        <v>1</v>
      </c>
      <c r="E40" s="344">
        <v>1</v>
      </c>
      <c r="F40" s="344">
        <v>2</v>
      </c>
      <c r="G40" s="344">
        <v>2</v>
      </c>
      <c r="H40" s="344">
        <v>2</v>
      </c>
      <c r="I40" s="344">
        <v>3</v>
      </c>
      <c r="J40" s="344">
        <v>3</v>
      </c>
      <c r="K40" s="344">
        <v>3</v>
      </c>
      <c r="L40" s="344">
        <v>5</v>
      </c>
      <c r="M40" s="344">
        <v>6</v>
      </c>
      <c r="N40" s="344">
        <v>9</v>
      </c>
      <c r="O40" s="344">
        <v>12</v>
      </c>
      <c r="P40" s="344">
        <v>14</v>
      </c>
      <c r="Q40" s="344">
        <v>17</v>
      </c>
      <c r="R40" s="344">
        <v>19</v>
      </c>
      <c r="S40" s="344">
        <v>22</v>
      </c>
      <c r="T40" s="344">
        <v>24</v>
      </c>
      <c r="U40" s="344">
        <v>27</v>
      </c>
      <c r="V40" s="344">
        <v>29</v>
      </c>
      <c r="W40" s="344">
        <v>32</v>
      </c>
      <c r="X40" s="344">
        <v>35</v>
      </c>
      <c r="Y40" s="344">
        <v>37</v>
      </c>
      <c r="Z40" s="344">
        <v>40</v>
      </c>
      <c r="AA40" s="344">
        <v>43</v>
      </c>
      <c r="AB40" s="344">
        <v>46</v>
      </c>
      <c r="AC40" s="344">
        <v>48</v>
      </c>
      <c r="AD40" s="344">
        <v>51</v>
      </c>
      <c r="AE40" s="344">
        <v>54</v>
      </c>
      <c r="AG40" s="345">
        <v>37</v>
      </c>
      <c r="AH40" s="348">
        <v>0.42699999999999999</v>
      </c>
    </row>
    <row r="41" spans="1:34">
      <c r="A41" s="278">
        <v>38</v>
      </c>
      <c r="B41" s="344">
        <v>1</v>
      </c>
      <c r="C41" s="344">
        <v>1</v>
      </c>
      <c r="D41" s="344">
        <v>1</v>
      </c>
      <c r="E41" s="344">
        <v>1</v>
      </c>
      <c r="F41" s="344">
        <v>2</v>
      </c>
      <c r="G41" s="344">
        <v>2</v>
      </c>
      <c r="H41" s="344">
        <v>2</v>
      </c>
      <c r="I41" s="344">
        <v>3</v>
      </c>
      <c r="J41" s="344">
        <v>3</v>
      </c>
      <c r="K41" s="344">
        <v>3</v>
      </c>
      <c r="L41" s="344">
        <v>5</v>
      </c>
      <c r="M41" s="344">
        <v>6</v>
      </c>
      <c r="N41" s="344">
        <v>9</v>
      </c>
      <c r="O41" s="344">
        <v>12</v>
      </c>
      <c r="P41" s="344">
        <v>14</v>
      </c>
      <c r="Q41" s="344">
        <v>17</v>
      </c>
      <c r="R41" s="344">
        <v>20</v>
      </c>
      <c r="S41" s="344">
        <v>22</v>
      </c>
      <c r="T41" s="344">
        <v>25</v>
      </c>
      <c r="U41" s="344">
        <v>27</v>
      </c>
      <c r="V41" s="344">
        <v>30</v>
      </c>
      <c r="W41" s="344">
        <v>33</v>
      </c>
      <c r="X41" s="344">
        <v>35</v>
      </c>
      <c r="Y41" s="344">
        <v>38</v>
      </c>
      <c r="Z41" s="344">
        <v>41</v>
      </c>
      <c r="AA41" s="344">
        <v>44</v>
      </c>
      <c r="AB41" s="344">
        <v>46</v>
      </c>
      <c r="AC41" s="344">
        <v>49</v>
      </c>
      <c r="AD41" s="344">
        <v>52</v>
      </c>
      <c r="AE41" s="344">
        <v>54</v>
      </c>
      <c r="AG41" s="345">
        <v>38</v>
      </c>
      <c r="AH41" s="348">
        <v>0.434</v>
      </c>
    </row>
    <row r="42" spans="1:34">
      <c r="A42" s="278">
        <v>39</v>
      </c>
      <c r="B42" s="344">
        <v>1</v>
      </c>
      <c r="C42" s="344">
        <v>1</v>
      </c>
      <c r="D42" s="344">
        <v>1</v>
      </c>
      <c r="E42" s="344">
        <v>1</v>
      </c>
      <c r="F42" s="344">
        <v>2</v>
      </c>
      <c r="G42" s="344">
        <v>2</v>
      </c>
      <c r="H42" s="344">
        <v>2</v>
      </c>
      <c r="I42" s="344">
        <v>3</v>
      </c>
      <c r="J42" s="344">
        <v>3</v>
      </c>
      <c r="K42" s="344">
        <v>3</v>
      </c>
      <c r="L42" s="344">
        <v>5</v>
      </c>
      <c r="M42" s="344">
        <v>6</v>
      </c>
      <c r="N42" s="344">
        <v>9</v>
      </c>
      <c r="O42" s="344">
        <v>12</v>
      </c>
      <c r="P42" s="344">
        <v>15</v>
      </c>
      <c r="Q42" s="344">
        <v>17</v>
      </c>
      <c r="R42" s="344">
        <v>20</v>
      </c>
      <c r="S42" s="344">
        <v>23</v>
      </c>
      <c r="T42" s="344">
        <v>25</v>
      </c>
      <c r="U42" s="344">
        <v>28</v>
      </c>
      <c r="V42" s="344">
        <v>30</v>
      </c>
      <c r="W42" s="344">
        <v>33</v>
      </c>
      <c r="X42" s="344">
        <v>36</v>
      </c>
      <c r="Y42" s="344">
        <v>39</v>
      </c>
      <c r="Z42" s="344">
        <v>41</v>
      </c>
      <c r="AA42" s="344">
        <v>44</v>
      </c>
      <c r="AB42" s="344">
        <v>47</v>
      </c>
      <c r="AC42" s="344">
        <v>50</v>
      </c>
      <c r="AD42" s="344">
        <v>53</v>
      </c>
      <c r="AE42" s="344">
        <v>55</v>
      </c>
      <c r="AG42" s="345">
        <v>39</v>
      </c>
      <c r="AH42" s="348">
        <v>0.441</v>
      </c>
    </row>
    <row r="43" spans="1:34">
      <c r="A43" s="278">
        <v>40</v>
      </c>
      <c r="B43" s="344">
        <v>1</v>
      </c>
      <c r="C43" s="344">
        <v>1</v>
      </c>
      <c r="D43" s="344">
        <v>1</v>
      </c>
      <c r="E43" s="344">
        <v>1</v>
      </c>
      <c r="F43" s="344">
        <v>2</v>
      </c>
      <c r="G43" s="344">
        <v>2</v>
      </c>
      <c r="H43" s="344">
        <v>2</v>
      </c>
      <c r="I43" s="344">
        <v>3</v>
      </c>
      <c r="J43" s="344">
        <v>3</v>
      </c>
      <c r="K43" s="344">
        <v>3</v>
      </c>
      <c r="L43" s="344">
        <v>5</v>
      </c>
      <c r="M43" s="344">
        <v>6</v>
      </c>
      <c r="N43" s="344">
        <v>9</v>
      </c>
      <c r="O43" s="344">
        <v>12</v>
      </c>
      <c r="P43" s="344">
        <v>15</v>
      </c>
      <c r="Q43" s="344">
        <v>18</v>
      </c>
      <c r="R43" s="344">
        <v>20</v>
      </c>
      <c r="S43" s="344">
        <v>23</v>
      </c>
      <c r="T43" s="344">
        <v>26</v>
      </c>
      <c r="U43" s="344">
        <v>28</v>
      </c>
      <c r="V43" s="344">
        <v>31</v>
      </c>
      <c r="W43" s="344">
        <v>34</v>
      </c>
      <c r="X43" s="344">
        <v>37</v>
      </c>
      <c r="Y43" s="344">
        <v>39</v>
      </c>
      <c r="Z43" s="344">
        <v>42</v>
      </c>
      <c r="AA43" s="344">
        <v>45</v>
      </c>
      <c r="AB43" s="344">
        <v>48</v>
      </c>
      <c r="AC43" s="344">
        <v>51</v>
      </c>
      <c r="AD43" s="344">
        <v>53</v>
      </c>
      <c r="AE43" s="344">
        <v>56</v>
      </c>
      <c r="AG43" s="345">
        <v>40</v>
      </c>
      <c r="AH43" s="348">
        <v>0.44800000000000001</v>
      </c>
    </row>
    <row r="44" spans="1:34">
      <c r="A44" s="278">
        <v>41</v>
      </c>
      <c r="B44" s="344">
        <v>1</v>
      </c>
      <c r="C44" s="344">
        <v>1</v>
      </c>
      <c r="D44" s="344">
        <v>1</v>
      </c>
      <c r="E44" s="344">
        <v>1</v>
      </c>
      <c r="F44" s="344">
        <v>2</v>
      </c>
      <c r="G44" s="344">
        <v>2</v>
      </c>
      <c r="H44" s="344">
        <v>3</v>
      </c>
      <c r="I44" s="344">
        <v>3</v>
      </c>
      <c r="J44" s="344">
        <v>3</v>
      </c>
      <c r="K44" s="344">
        <v>3</v>
      </c>
      <c r="L44" s="344">
        <v>5</v>
      </c>
      <c r="M44" s="344">
        <v>6</v>
      </c>
      <c r="N44" s="344">
        <v>9</v>
      </c>
      <c r="O44" s="344">
        <v>12</v>
      </c>
      <c r="P44" s="344">
        <v>15</v>
      </c>
      <c r="Q44" s="344">
        <v>18</v>
      </c>
      <c r="R44" s="344">
        <v>21</v>
      </c>
      <c r="S44" s="344">
        <v>23</v>
      </c>
      <c r="T44" s="344">
        <v>26</v>
      </c>
      <c r="U44" s="344">
        <v>29</v>
      </c>
      <c r="V44" s="344">
        <v>31</v>
      </c>
      <c r="W44" s="344">
        <v>34</v>
      </c>
      <c r="X44" s="344">
        <v>37</v>
      </c>
      <c r="Y44" s="344">
        <v>40</v>
      </c>
      <c r="Z44" s="344">
        <v>43</v>
      </c>
      <c r="AA44" s="344">
        <v>46</v>
      </c>
      <c r="AB44" s="344">
        <v>49</v>
      </c>
      <c r="AC44" s="344">
        <v>51</v>
      </c>
      <c r="AD44" s="344">
        <v>54</v>
      </c>
      <c r="AE44" s="344">
        <v>57</v>
      </c>
      <c r="AG44" s="345">
        <v>41</v>
      </c>
      <c r="AH44" s="348">
        <v>0.45500000000000002</v>
      </c>
    </row>
    <row r="45" spans="1:34">
      <c r="A45" s="278">
        <v>42</v>
      </c>
      <c r="B45" s="344">
        <v>1</v>
      </c>
      <c r="C45" s="344">
        <v>1</v>
      </c>
      <c r="D45" s="344">
        <v>1</v>
      </c>
      <c r="E45" s="344">
        <v>1</v>
      </c>
      <c r="F45" s="344">
        <v>2</v>
      </c>
      <c r="G45" s="344">
        <v>2</v>
      </c>
      <c r="H45" s="344">
        <v>3</v>
      </c>
      <c r="I45" s="344">
        <v>3</v>
      </c>
      <c r="J45" s="344">
        <v>3</v>
      </c>
      <c r="K45" s="344">
        <v>3</v>
      </c>
      <c r="L45" s="344">
        <v>5</v>
      </c>
      <c r="M45" s="344">
        <v>6</v>
      </c>
      <c r="N45" s="344">
        <v>10</v>
      </c>
      <c r="O45" s="344">
        <v>12</v>
      </c>
      <c r="P45" s="344">
        <v>15</v>
      </c>
      <c r="Q45" s="344">
        <v>18</v>
      </c>
      <c r="R45" s="344">
        <v>21</v>
      </c>
      <c r="S45" s="344">
        <v>24</v>
      </c>
      <c r="T45" s="344">
        <v>26</v>
      </c>
      <c r="U45" s="344">
        <v>29</v>
      </c>
      <c r="V45" s="344">
        <v>32</v>
      </c>
      <c r="W45" s="344">
        <v>35</v>
      </c>
      <c r="X45" s="344">
        <v>38</v>
      </c>
      <c r="Y45" s="344">
        <v>41</v>
      </c>
      <c r="Z45" s="344">
        <v>43</v>
      </c>
      <c r="AA45" s="344">
        <v>46</v>
      </c>
      <c r="AB45" s="344">
        <v>49</v>
      </c>
      <c r="AC45" s="344">
        <v>52</v>
      </c>
      <c r="AD45" s="344">
        <v>55</v>
      </c>
      <c r="AE45" s="344">
        <v>58</v>
      </c>
      <c r="AG45" s="345">
        <v>42</v>
      </c>
      <c r="AH45" s="348">
        <v>0.46200000000000002</v>
      </c>
    </row>
    <row r="46" spans="1:34">
      <c r="A46" s="278">
        <v>43</v>
      </c>
      <c r="B46" s="344">
        <v>1</v>
      </c>
      <c r="C46" s="344">
        <v>1</v>
      </c>
      <c r="D46" s="344">
        <v>1</v>
      </c>
      <c r="E46" s="344">
        <v>1</v>
      </c>
      <c r="F46" s="344">
        <v>2</v>
      </c>
      <c r="G46" s="344">
        <v>2</v>
      </c>
      <c r="H46" s="344">
        <v>3</v>
      </c>
      <c r="I46" s="344">
        <v>3</v>
      </c>
      <c r="J46" s="344">
        <v>3</v>
      </c>
      <c r="K46" s="344">
        <v>3</v>
      </c>
      <c r="L46" s="344">
        <v>5</v>
      </c>
      <c r="M46" s="344">
        <v>7</v>
      </c>
      <c r="N46" s="344">
        <v>10</v>
      </c>
      <c r="O46" s="344">
        <v>13</v>
      </c>
      <c r="P46" s="344">
        <v>16</v>
      </c>
      <c r="Q46" s="344">
        <v>18</v>
      </c>
      <c r="R46" s="344">
        <v>21</v>
      </c>
      <c r="S46" s="344">
        <v>24</v>
      </c>
      <c r="T46" s="344">
        <v>27</v>
      </c>
      <c r="U46" s="344">
        <v>29</v>
      </c>
      <c r="V46" s="344">
        <v>32</v>
      </c>
      <c r="W46" s="344">
        <v>35</v>
      </c>
      <c r="X46" s="344">
        <v>38</v>
      </c>
      <c r="Y46" s="344">
        <v>41</v>
      </c>
      <c r="Z46" s="344">
        <v>44</v>
      </c>
      <c r="AA46" s="344">
        <v>47</v>
      </c>
      <c r="AB46" s="344">
        <v>50</v>
      </c>
      <c r="AC46" s="344">
        <v>53</v>
      </c>
      <c r="AD46" s="344">
        <v>56</v>
      </c>
      <c r="AE46" s="344">
        <v>59</v>
      </c>
      <c r="AG46" s="345">
        <v>43</v>
      </c>
      <c r="AH46" s="348">
        <v>0.46899999999999997</v>
      </c>
    </row>
    <row r="47" spans="1:34">
      <c r="A47" s="278">
        <v>44</v>
      </c>
      <c r="B47" s="344">
        <v>1</v>
      </c>
      <c r="C47" s="344">
        <v>1</v>
      </c>
      <c r="D47" s="344">
        <v>1</v>
      </c>
      <c r="E47" s="344">
        <v>2</v>
      </c>
      <c r="F47" s="344">
        <v>2</v>
      </c>
      <c r="G47" s="344">
        <v>2</v>
      </c>
      <c r="H47" s="344">
        <v>3</v>
      </c>
      <c r="I47" s="344">
        <v>3</v>
      </c>
      <c r="J47" s="344">
        <v>3</v>
      </c>
      <c r="K47" s="344">
        <v>3</v>
      </c>
      <c r="L47" s="344">
        <v>5</v>
      </c>
      <c r="M47" s="344">
        <v>7</v>
      </c>
      <c r="N47" s="344">
        <v>10</v>
      </c>
      <c r="O47" s="344">
        <v>13</v>
      </c>
      <c r="P47" s="344">
        <v>16</v>
      </c>
      <c r="Q47" s="344">
        <v>19</v>
      </c>
      <c r="R47" s="344">
        <v>22</v>
      </c>
      <c r="S47" s="344">
        <v>24</v>
      </c>
      <c r="T47" s="344">
        <v>27</v>
      </c>
      <c r="U47" s="344">
        <v>30</v>
      </c>
      <c r="V47" s="344">
        <v>33</v>
      </c>
      <c r="W47" s="344">
        <v>36</v>
      </c>
      <c r="X47" s="344">
        <v>39</v>
      </c>
      <c r="Y47" s="344">
        <v>42</v>
      </c>
      <c r="Z47" s="344">
        <v>45</v>
      </c>
      <c r="AA47" s="344">
        <v>48</v>
      </c>
      <c r="AB47" s="344">
        <v>51</v>
      </c>
      <c r="AC47" s="344">
        <v>54</v>
      </c>
      <c r="AD47" s="344">
        <v>57</v>
      </c>
      <c r="AE47" s="344">
        <v>60</v>
      </c>
      <c r="AG47" s="345">
        <v>44</v>
      </c>
      <c r="AH47" s="348">
        <v>0.47599999999999998</v>
      </c>
    </row>
    <row r="48" spans="1:34">
      <c r="A48" s="339">
        <v>45</v>
      </c>
      <c r="B48" s="340">
        <v>1</v>
      </c>
      <c r="C48" s="340">
        <v>1</v>
      </c>
      <c r="D48" s="340">
        <v>1</v>
      </c>
      <c r="E48" s="340">
        <v>2</v>
      </c>
      <c r="F48" s="340">
        <v>2</v>
      </c>
      <c r="G48" s="340">
        <v>2</v>
      </c>
      <c r="H48" s="340">
        <v>3</v>
      </c>
      <c r="I48" s="340">
        <v>3</v>
      </c>
      <c r="J48" s="340">
        <v>3</v>
      </c>
      <c r="K48" s="340">
        <v>4</v>
      </c>
      <c r="L48" s="340">
        <v>5</v>
      </c>
      <c r="M48" s="340">
        <v>7</v>
      </c>
      <c r="N48" s="340">
        <v>10</v>
      </c>
      <c r="O48" s="340">
        <v>13</v>
      </c>
      <c r="P48" s="340">
        <v>16</v>
      </c>
      <c r="Q48" s="340">
        <v>19</v>
      </c>
      <c r="R48" s="340">
        <v>22</v>
      </c>
      <c r="S48" s="340">
        <v>25</v>
      </c>
      <c r="T48" s="340">
        <v>28</v>
      </c>
      <c r="U48" s="340">
        <v>30</v>
      </c>
      <c r="V48" s="340">
        <v>33</v>
      </c>
      <c r="W48" s="340">
        <v>36</v>
      </c>
      <c r="X48" s="340">
        <v>39</v>
      </c>
      <c r="Y48" s="340">
        <v>42</v>
      </c>
      <c r="Z48" s="340">
        <v>45</v>
      </c>
      <c r="AA48" s="340">
        <v>48</v>
      </c>
      <c r="AB48" s="340">
        <v>51</v>
      </c>
      <c r="AC48" s="340">
        <v>55</v>
      </c>
      <c r="AD48" s="340">
        <v>58</v>
      </c>
      <c r="AE48" s="340">
        <v>61</v>
      </c>
      <c r="AF48" s="341"/>
      <c r="AG48" s="342">
        <v>45</v>
      </c>
      <c r="AH48" s="343">
        <v>0.48299999999999998</v>
      </c>
    </row>
    <row r="49" spans="1:34">
      <c r="A49" s="278">
        <v>46</v>
      </c>
      <c r="B49" s="344">
        <v>1</v>
      </c>
      <c r="C49" s="344">
        <v>1</v>
      </c>
      <c r="D49" s="344">
        <v>1</v>
      </c>
      <c r="E49" s="344">
        <v>2</v>
      </c>
      <c r="F49" s="344">
        <v>2</v>
      </c>
      <c r="G49" s="344">
        <v>2</v>
      </c>
      <c r="H49" s="344">
        <v>3</v>
      </c>
      <c r="I49" s="344">
        <v>3</v>
      </c>
      <c r="J49" s="344">
        <v>3</v>
      </c>
      <c r="K49" s="344">
        <v>4</v>
      </c>
      <c r="L49" s="344">
        <v>5</v>
      </c>
      <c r="M49" s="344">
        <v>7</v>
      </c>
      <c r="N49" s="344">
        <v>10</v>
      </c>
      <c r="O49" s="344">
        <v>13</v>
      </c>
      <c r="P49" s="344">
        <v>16</v>
      </c>
      <c r="Q49" s="344">
        <v>19</v>
      </c>
      <c r="R49" s="344">
        <v>22</v>
      </c>
      <c r="S49" s="344">
        <v>25</v>
      </c>
      <c r="T49" s="344">
        <v>28</v>
      </c>
      <c r="U49" s="344">
        <v>31</v>
      </c>
      <c r="V49" s="344">
        <v>34</v>
      </c>
      <c r="W49" s="344">
        <v>37</v>
      </c>
      <c r="X49" s="344">
        <v>40</v>
      </c>
      <c r="Y49" s="344">
        <v>43</v>
      </c>
      <c r="Z49" s="344">
        <v>46</v>
      </c>
      <c r="AA49" s="344">
        <v>49</v>
      </c>
      <c r="AB49" s="344">
        <v>52</v>
      </c>
      <c r="AC49" s="344">
        <v>55</v>
      </c>
      <c r="AD49" s="344">
        <v>58</v>
      </c>
      <c r="AE49" s="344">
        <v>61</v>
      </c>
      <c r="AG49" s="345">
        <v>46</v>
      </c>
      <c r="AH49" s="348">
        <v>0.49</v>
      </c>
    </row>
    <row r="50" spans="1:34">
      <c r="A50" s="278">
        <v>47</v>
      </c>
      <c r="B50" s="344">
        <v>1</v>
      </c>
      <c r="C50" s="344">
        <v>1</v>
      </c>
      <c r="D50" s="344">
        <v>1</v>
      </c>
      <c r="E50" s="344">
        <v>2</v>
      </c>
      <c r="F50" s="344">
        <v>2</v>
      </c>
      <c r="G50" s="344">
        <v>2</v>
      </c>
      <c r="H50" s="344">
        <v>3</v>
      </c>
      <c r="I50" s="344">
        <v>3</v>
      </c>
      <c r="J50" s="344">
        <v>3</v>
      </c>
      <c r="K50" s="344">
        <v>4</v>
      </c>
      <c r="L50" s="344">
        <v>5</v>
      </c>
      <c r="M50" s="344">
        <v>7</v>
      </c>
      <c r="N50" s="344">
        <v>10</v>
      </c>
      <c r="O50" s="344">
        <v>13</v>
      </c>
      <c r="P50" s="344">
        <v>17</v>
      </c>
      <c r="Q50" s="344">
        <v>20</v>
      </c>
      <c r="R50" s="344">
        <v>23</v>
      </c>
      <c r="S50" s="344">
        <v>26</v>
      </c>
      <c r="T50" s="344">
        <v>28</v>
      </c>
      <c r="U50" s="344">
        <v>31</v>
      </c>
      <c r="V50" s="344">
        <v>34</v>
      </c>
      <c r="W50" s="344">
        <v>37</v>
      </c>
      <c r="X50" s="344">
        <v>40</v>
      </c>
      <c r="Y50" s="344">
        <v>44</v>
      </c>
      <c r="Z50" s="344">
        <v>47</v>
      </c>
      <c r="AA50" s="344">
        <v>50</v>
      </c>
      <c r="AB50" s="344">
        <v>53</v>
      </c>
      <c r="AC50" s="344">
        <v>56</v>
      </c>
      <c r="AD50" s="344">
        <v>59</v>
      </c>
      <c r="AE50" s="344">
        <v>62</v>
      </c>
      <c r="AG50" s="345">
        <v>47</v>
      </c>
      <c r="AH50" s="348">
        <v>0.497</v>
      </c>
    </row>
    <row r="51" spans="1:34">
      <c r="A51" s="278">
        <v>48</v>
      </c>
      <c r="B51" s="344">
        <v>1</v>
      </c>
      <c r="C51" s="344">
        <v>1</v>
      </c>
      <c r="D51" s="344">
        <v>1</v>
      </c>
      <c r="E51" s="344">
        <v>2</v>
      </c>
      <c r="F51" s="344">
        <v>2</v>
      </c>
      <c r="G51" s="344">
        <v>2</v>
      </c>
      <c r="H51" s="344">
        <v>3</v>
      </c>
      <c r="I51" s="344">
        <v>3</v>
      </c>
      <c r="J51" s="344">
        <v>3</v>
      </c>
      <c r="K51" s="344">
        <v>4</v>
      </c>
      <c r="L51" s="344">
        <v>5</v>
      </c>
      <c r="M51" s="344">
        <v>7</v>
      </c>
      <c r="N51" s="344">
        <v>10</v>
      </c>
      <c r="O51" s="344">
        <v>14</v>
      </c>
      <c r="P51" s="344">
        <v>17</v>
      </c>
      <c r="Q51" s="344">
        <v>20</v>
      </c>
      <c r="R51" s="344">
        <v>23</v>
      </c>
      <c r="S51" s="344">
        <v>26</v>
      </c>
      <c r="T51" s="344">
        <v>29</v>
      </c>
      <c r="U51" s="344">
        <v>32</v>
      </c>
      <c r="V51" s="344">
        <v>35</v>
      </c>
      <c r="W51" s="344">
        <v>38</v>
      </c>
      <c r="X51" s="344">
        <v>41</v>
      </c>
      <c r="Y51" s="344">
        <v>44</v>
      </c>
      <c r="Z51" s="344">
        <v>48</v>
      </c>
      <c r="AA51" s="344">
        <v>51</v>
      </c>
      <c r="AB51" s="344">
        <v>54</v>
      </c>
      <c r="AC51" s="344">
        <v>57</v>
      </c>
      <c r="AD51" s="344">
        <v>60</v>
      </c>
      <c r="AE51" s="344">
        <v>63</v>
      </c>
      <c r="AG51" s="345">
        <v>48</v>
      </c>
      <c r="AH51" s="348">
        <v>0.505</v>
      </c>
    </row>
    <row r="52" spans="1:34">
      <c r="A52" s="278">
        <v>49</v>
      </c>
      <c r="B52" s="344">
        <v>1</v>
      </c>
      <c r="C52" s="344">
        <v>1</v>
      </c>
      <c r="D52" s="344">
        <v>1</v>
      </c>
      <c r="E52" s="344">
        <v>2</v>
      </c>
      <c r="F52" s="344">
        <v>2</v>
      </c>
      <c r="G52" s="344">
        <v>2</v>
      </c>
      <c r="H52" s="344">
        <v>3</v>
      </c>
      <c r="I52" s="344">
        <v>3</v>
      </c>
      <c r="J52" s="344">
        <v>3</v>
      </c>
      <c r="K52" s="344">
        <v>4</v>
      </c>
      <c r="L52" s="344">
        <v>6</v>
      </c>
      <c r="M52" s="344">
        <v>7</v>
      </c>
      <c r="N52" s="344">
        <v>11</v>
      </c>
      <c r="O52" s="344">
        <v>14</v>
      </c>
      <c r="P52" s="344">
        <v>17</v>
      </c>
      <c r="Q52" s="344">
        <v>20</v>
      </c>
      <c r="R52" s="344">
        <v>23</v>
      </c>
      <c r="S52" s="344">
        <v>26</v>
      </c>
      <c r="T52" s="344">
        <v>29</v>
      </c>
      <c r="U52" s="344">
        <v>32</v>
      </c>
      <c r="V52" s="344">
        <v>35</v>
      </c>
      <c r="W52" s="344">
        <v>38</v>
      </c>
      <c r="X52" s="344">
        <v>42</v>
      </c>
      <c r="Y52" s="344">
        <v>45</v>
      </c>
      <c r="Z52" s="344">
        <v>48</v>
      </c>
      <c r="AA52" s="344">
        <v>51</v>
      </c>
      <c r="AB52" s="344">
        <v>55</v>
      </c>
      <c r="AC52" s="344">
        <v>58</v>
      </c>
      <c r="AD52" s="344">
        <v>61</v>
      </c>
      <c r="AE52" s="344">
        <v>64</v>
      </c>
      <c r="AG52" s="345">
        <v>49</v>
      </c>
      <c r="AH52" s="348">
        <v>0.51200000000000001</v>
      </c>
    </row>
    <row r="53" spans="1:34">
      <c r="A53" s="278">
        <v>50</v>
      </c>
      <c r="B53" s="344">
        <v>1</v>
      </c>
      <c r="C53" s="344">
        <v>1</v>
      </c>
      <c r="D53" s="344">
        <v>1</v>
      </c>
      <c r="E53" s="344">
        <v>2</v>
      </c>
      <c r="F53" s="344">
        <v>2</v>
      </c>
      <c r="G53" s="344">
        <v>2</v>
      </c>
      <c r="H53" s="344">
        <v>3</v>
      </c>
      <c r="I53" s="344">
        <v>3</v>
      </c>
      <c r="J53" s="344">
        <v>4</v>
      </c>
      <c r="K53" s="344">
        <v>4</v>
      </c>
      <c r="L53" s="344">
        <v>6</v>
      </c>
      <c r="M53" s="344">
        <v>7</v>
      </c>
      <c r="N53" s="344">
        <v>11</v>
      </c>
      <c r="O53" s="344">
        <v>14</v>
      </c>
      <c r="P53" s="344">
        <v>17</v>
      </c>
      <c r="Q53" s="344">
        <v>20</v>
      </c>
      <c r="R53" s="344">
        <v>24</v>
      </c>
      <c r="S53" s="344">
        <v>27</v>
      </c>
      <c r="T53" s="344">
        <v>30</v>
      </c>
      <c r="U53" s="344">
        <v>33</v>
      </c>
      <c r="V53" s="344">
        <v>36</v>
      </c>
      <c r="W53" s="344">
        <v>39</v>
      </c>
      <c r="X53" s="344">
        <v>42</v>
      </c>
      <c r="Y53" s="344">
        <v>46</v>
      </c>
      <c r="Z53" s="344">
        <v>49</v>
      </c>
      <c r="AA53" s="344">
        <v>52</v>
      </c>
      <c r="AB53" s="344">
        <v>55</v>
      </c>
      <c r="AC53" s="344">
        <v>59</v>
      </c>
      <c r="AD53" s="344">
        <v>62</v>
      </c>
      <c r="AE53" s="344">
        <v>65</v>
      </c>
      <c r="AG53" s="345">
        <v>50</v>
      </c>
      <c r="AH53" s="348">
        <v>0.51900000000000002</v>
      </c>
    </row>
    <row r="54" spans="1:34">
      <c r="A54" s="278">
        <v>51</v>
      </c>
      <c r="B54" s="344">
        <v>1</v>
      </c>
      <c r="C54" s="344">
        <v>1</v>
      </c>
      <c r="D54" s="344">
        <v>1</v>
      </c>
      <c r="E54" s="344">
        <v>2</v>
      </c>
      <c r="F54" s="344">
        <v>2</v>
      </c>
      <c r="G54" s="344">
        <v>3</v>
      </c>
      <c r="H54" s="344">
        <v>3</v>
      </c>
      <c r="I54" s="344">
        <v>3</v>
      </c>
      <c r="J54" s="344">
        <v>4</v>
      </c>
      <c r="K54" s="344">
        <v>4</v>
      </c>
      <c r="L54" s="344">
        <v>6</v>
      </c>
      <c r="M54" s="344">
        <v>7</v>
      </c>
      <c r="N54" s="344">
        <v>11</v>
      </c>
      <c r="O54" s="344">
        <v>14</v>
      </c>
      <c r="P54" s="344">
        <v>18</v>
      </c>
      <c r="Q54" s="344">
        <v>21</v>
      </c>
      <c r="R54" s="344">
        <v>24</v>
      </c>
      <c r="S54" s="344">
        <v>27</v>
      </c>
      <c r="T54" s="344">
        <v>30</v>
      </c>
      <c r="U54" s="344">
        <v>33</v>
      </c>
      <c r="V54" s="344">
        <v>36</v>
      </c>
      <c r="W54" s="344">
        <v>40</v>
      </c>
      <c r="X54" s="344">
        <v>43</v>
      </c>
      <c r="Y54" s="344">
        <v>46</v>
      </c>
      <c r="Z54" s="344">
        <v>49</v>
      </c>
      <c r="AA54" s="344">
        <v>53</v>
      </c>
      <c r="AB54" s="344">
        <v>56</v>
      </c>
      <c r="AC54" s="344">
        <v>59</v>
      </c>
      <c r="AD54" s="344">
        <v>63</v>
      </c>
      <c r="AE54" s="344">
        <v>66</v>
      </c>
      <c r="AG54" s="345">
        <v>51</v>
      </c>
      <c r="AH54" s="348">
        <v>0.52600000000000002</v>
      </c>
    </row>
    <row r="55" spans="1:34">
      <c r="A55" s="278">
        <v>52</v>
      </c>
      <c r="B55" s="344">
        <v>1</v>
      </c>
      <c r="C55" s="344">
        <v>1</v>
      </c>
      <c r="D55" s="344">
        <v>1</v>
      </c>
      <c r="E55" s="344">
        <v>2</v>
      </c>
      <c r="F55" s="344">
        <v>2</v>
      </c>
      <c r="G55" s="344">
        <v>3</v>
      </c>
      <c r="H55" s="344">
        <v>3</v>
      </c>
      <c r="I55" s="344">
        <v>3</v>
      </c>
      <c r="J55" s="344">
        <v>4</v>
      </c>
      <c r="K55" s="344">
        <v>4</v>
      </c>
      <c r="L55" s="344">
        <v>6</v>
      </c>
      <c r="M55" s="344">
        <v>7</v>
      </c>
      <c r="N55" s="344">
        <v>11</v>
      </c>
      <c r="O55" s="344">
        <v>14</v>
      </c>
      <c r="P55" s="344">
        <v>18</v>
      </c>
      <c r="Q55" s="344">
        <v>21</v>
      </c>
      <c r="R55" s="344">
        <v>24</v>
      </c>
      <c r="S55" s="344">
        <v>27</v>
      </c>
      <c r="T55" s="344">
        <v>30</v>
      </c>
      <c r="U55" s="344">
        <v>33</v>
      </c>
      <c r="V55" s="344">
        <v>37</v>
      </c>
      <c r="W55" s="344">
        <v>40</v>
      </c>
      <c r="X55" s="344">
        <v>43</v>
      </c>
      <c r="Y55" s="344">
        <v>47</v>
      </c>
      <c r="Z55" s="344">
        <v>50</v>
      </c>
      <c r="AA55" s="344">
        <v>53</v>
      </c>
      <c r="AB55" s="344">
        <v>57</v>
      </c>
      <c r="AC55" s="344">
        <v>60</v>
      </c>
      <c r="AD55" s="344">
        <v>64</v>
      </c>
      <c r="AE55" s="344">
        <v>67</v>
      </c>
      <c r="AG55" s="345">
        <v>52</v>
      </c>
      <c r="AH55" s="348">
        <v>0.53300000000000003</v>
      </c>
    </row>
    <row r="56" spans="1:34">
      <c r="A56" s="278">
        <v>53</v>
      </c>
      <c r="B56" s="344">
        <v>1</v>
      </c>
      <c r="C56" s="344">
        <v>1</v>
      </c>
      <c r="D56" s="344">
        <v>1</v>
      </c>
      <c r="E56" s="344">
        <v>2</v>
      </c>
      <c r="F56" s="344">
        <v>2</v>
      </c>
      <c r="G56" s="344">
        <v>3</v>
      </c>
      <c r="H56" s="344">
        <v>3</v>
      </c>
      <c r="I56" s="344">
        <v>3</v>
      </c>
      <c r="J56" s="344">
        <v>4</v>
      </c>
      <c r="K56" s="344">
        <v>4</v>
      </c>
      <c r="L56" s="344">
        <v>6</v>
      </c>
      <c r="M56" s="344">
        <v>8</v>
      </c>
      <c r="N56" s="344">
        <v>11</v>
      </c>
      <c r="O56" s="344">
        <v>15</v>
      </c>
      <c r="P56" s="344">
        <v>18</v>
      </c>
      <c r="Q56" s="344">
        <v>21</v>
      </c>
      <c r="R56" s="344">
        <v>25</v>
      </c>
      <c r="S56" s="344">
        <v>28</v>
      </c>
      <c r="T56" s="344">
        <v>31</v>
      </c>
      <c r="U56" s="344">
        <v>34</v>
      </c>
      <c r="V56" s="344">
        <v>37</v>
      </c>
      <c r="W56" s="344">
        <v>41</v>
      </c>
      <c r="X56" s="344">
        <v>44</v>
      </c>
      <c r="Y56" s="344">
        <v>47</v>
      </c>
      <c r="Z56" s="344">
        <v>51</v>
      </c>
      <c r="AA56" s="344">
        <v>54</v>
      </c>
      <c r="AB56" s="344">
        <v>58</v>
      </c>
      <c r="AC56" s="344">
        <v>61</v>
      </c>
      <c r="AD56" s="344">
        <v>64</v>
      </c>
      <c r="AE56" s="344">
        <v>68</v>
      </c>
      <c r="AG56" s="345">
        <v>53</v>
      </c>
      <c r="AH56" s="348">
        <v>0.54100000000000004</v>
      </c>
    </row>
    <row r="57" spans="1:34">
      <c r="A57" s="278">
        <v>54</v>
      </c>
      <c r="B57" s="344">
        <v>1</v>
      </c>
      <c r="C57" s="344">
        <v>1</v>
      </c>
      <c r="D57" s="344">
        <v>1</v>
      </c>
      <c r="E57" s="344">
        <v>2</v>
      </c>
      <c r="F57" s="344">
        <v>2</v>
      </c>
      <c r="G57" s="344">
        <v>3</v>
      </c>
      <c r="H57" s="344">
        <v>3</v>
      </c>
      <c r="I57" s="344">
        <v>3</v>
      </c>
      <c r="J57" s="344">
        <v>4</v>
      </c>
      <c r="K57" s="344">
        <v>4</v>
      </c>
      <c r="L57" s="344">
        <v>6</v>
      </c>
      <c r="M57" s="344">
        <v>8</v>
      </c>
      <c r="N57" s="344">
        <v>11</v>
      </c>
      <c r="O57" s="344">
        <v>15</v>
      </c>
      <c r="P57" s="344">
        <v>18</v>
      </c>
      <c r="Q57" s="344">
        <v>22</v>
      </c>
      <c r="R57" s="344">
        <v>25</v>
      </c>
      <c r="S57" s="344">
        <v>28</v>
      </c>
      <c r="T57" s="344">
        <v>31</v>
      </c>
      <c r="U57" s="344">
        <v>34</v>
      </c>
      <c r="V57" s="344">
        <v>38</v>
      </c>
      <c r="W57" s="344">
        <v>41</v>
      </c>
      <c r="X57" s="344">
        <v>45</v>
      </c>
      <c r="Y57" s="344">
        <v>48</v>
      </c>
      <c r="Z57" s="344">
        <v>52</v>
      </c>
      <c r="AA57" s="344">
        <v>55</v>
      </c>
      <c r="AB57" s="344">
        <v>58</v>
      </c>
      <c r="AC57" s="344">
        <v>62</v>
      </c>
      <c r="AD57" s="344">
        <v>65</v>
      </c>
      <c r="AE57" s="344">
        <v>69</v>
      </c>
      <c r="AG57" s="345">
        <v>54</v>
      </c>
      <c r="AH57" s="348">
        <v>0.54800000000000004</v>
      </c>
    </row>
    <row r="58" spans="1:34">
      <c r="A58" s="278">
        <v>55</v>
      </c>
      <c r="B58" s="344">
        <v>1</v>
      </c>
      <c r="C58" s="344">
        <v>1</v>
      </c>
      <c r="D58" s="344">
        <v>1</v>
      </c>
      <c r="E58" s="344">
        <v>2</v>
      </c>
      <c r="F58" s="344">
        <v>2</v>
      </c>
      <c r="G58" s="344">
        <v>3</v>
      </c>
      <c r="H58" s="344">
        <v>3</v>
      </c>
      <c r="I58" s="344">
        <v>4</v>
      </c>
      <c r="J58" s="344">
        <v>4</v>
      </c>
      <c r="K58" s="344">
        <v>4</v>
      </c>
      <c r="L58" s="344">
        <v>6</v>
      </c>
      <c r="M58" s="344">
        <v>8</v>
      </c>
      <c r="N58" s="344">
        <v>11</v>
      </c>
      <c r="O58" s="344">
        <v>15</v>
      </c>
      <c r="P58" s="344">
        <v>19</v>
      </c>
      <c r="Q58" s="344">
        <v>22</v>
      </c>
      <c r="R58" s="344">
        <v>25</v>
      </c>
      <c r="S58" s="344">
        <v>29</v>
      </c>
      <c r="T58" s="344">
        <v>32</v>
      </c>
      <c r="U58" s="344">
        <v>35</v>
      </c>
      <c r="V58" s="344">
        <v>38</v>
      </c>
      <c r="W58" s="344">
        <v>42</v>
      </c>
      <c r="X58" s="344">
        <v>45</v>
      </c>
      <c r="Y58" s="344">
        <v>49</v>
      </c>
      <c r="Z58" s="344">
        <v>52</v>
      </c>
      <c r="AA58" s="344">
        <v>56</v>
      </c>
      <c r="AB58" s="344">
        <v>59</v>
      </c>
      <c r="AC58" s="344">
        <v>63</v>
      </c>
      <c r="AD58" s="344">
        <v>66</v>
      </c>
      <c r="AE58" s="344">
        <v>70</v>
      </c>
      <c r="AG58" s="345">
        <v>55</v>
      </c>
      <c r="AH58" s="348">
        <v>0.55500000000000005</v>
      </c>
    </row>
    <row r="59" spans="1:34">
      <c r="A59" s="278">
        <v>56</v>
      </c>
      <c r="B59" s="344">
        <v>1</v>
      </c>
      <c r="C59" s="344">
        <v>1</v>
      </c>
      <c r="D59" s="344">
        <v>1</v>
      </c>
      <c r="E59" s="344">
        <v>2</v>
      </c>
      <c r="F59" s="344">
        <v>2</v>
      </c>
      <c r="G59" s="344">
        <v>3</v>
      </c>
      <c r="H59" s="344">
        <v>3</v>
      </c>
      <c r="I59" s="344">
        <v>4</v>
      </c>
      <c r="J59" s="344">
        <v>4</v>
      </c>
      <c r="K59" s="344">
        <v>4</v>
      </c>
      <c r="L59" s="344">
        <v>6</v>
      </c>
      <c r="M59" s="344">
        <v>8</v>
      </c>
      <c r="N59" s="344">
        <v>12</v>
      </c>
      <c r="O59" s="344">
        <v>15</v>
      </c>
      <c r="P59" s="344">
        <v>19</v>
      </c>
      <c r="Q59" s="344">
        <v>22</v>
      </c>
      <c r="R59" s="344">
        <v>26</v>
      </c>
      <c r="S59" s="344">
        <v>29</v>
      </c>
      <c r="T59" s="344">
        <v>32</v>
      </c>
      <c r="U59" s="344">
        <v>35</v>
      </c>
      <c r="V59" s="344">
        <v>39</v>
      </c>
      <c r="W59" s="344">
        <v>42</v>
      </c>
      <c r="X59" s="344">
        <v>46</v>
      </c>
      <c r="Y59" s="344">
        <v>49</v>
      </c>
      <c r="Z59" s="344">
        <v>53</v>
      </c>
      <c r="AA59" s="344">
        <v>56</v>
      </c>
      <c r="AB59" s="344">
        <v>60</v>
      </c>
      <c r="AC59" s="344">
        <v>63</v>
      </c>
      <c r="AD59" s="344">
        <v>67</v>
      </c>
      <c r="AE59" s="344">
        <v>71</v>
      </c>
      <c r="AG59" s="345">
        <v>56</v>
      </c>
      <c r="AH59" s="348">
        <v>0.56200000000000006</v>
      </c>
    </row>
    <row r="60" spans="1:34">
      <c r="A60" s="278">
        <v>57</v>
      </c>
      <c r="B60" s="344">
        <v>1</v>
      </c>
      <c r="C60" s="344">
        <v>1</v>
      </c>
      <c r="D60" s="344">
        <v>1</v>
      </c>
      <c r="E60" s="344">
        <v>2</v>
      </c>
      <c r="F60" s="344">
        <v>2</v>
      </c>
      <c r="G60" s="344">
        <v>3</v>
      </c>
      <c r="H60" s="344">
        <v>3</v>
      </c>
      <c r="I60" s="344">
        <v>4</v>
      </c>
      <c r="J60" s="344">
        <v>4</v>
      </c>
      <c r="K60" s="344">
        <v>4</v>
      </c>
      <c r="L60" s="344">
        <v>6</v>
      </c>
      <c r="M60" s="344">
        <v>8</v>
      </c>
      <c r="N60" s="344">
        <v>12</v>
      </c>
      <c r="O60" s="344">
        <v>15</v>
      </c>
      <c r="P60" s="344">
        <v>19</v>
      </c>
      <c r="Q60" s="344">
        <v>22</v>
      </c>
      <c r="R60" s="344">
        <v>26</v>
      </c>
      <c r="S60" s="344">
        <v>29</v>
      </c>
      <c r="T60" s="344">
        <v>33</v>
      </c>
      <c r="U60" s="344">
        <v>36</v>
      </c>
      <c r="V60" s="344">
        <v>39</v>
      </c>
      <c r="W60" s="344">
        <v>43</v>
      </c>
      <c r="X60" s="344">
        <v>46</v>
      </c>
      <c r="Y60" s="344">
        <v>50</v>
      </c>
      <c r="Z60" s="344">
        <v>54</v>
      </c>
      <c r="AA60" s="344">
        <v>57</v>
      </c>
      <c r="AB60" s="344">
        <v>61</v>
      </c>
      <c r="AC60" s="344">
        <v>64</v>
      </c>
      <c r="AD60" s="344">
        <v>68</v>
      </c>
      <c r="AE60" s="344">
        <v>71</v>
      </c>
      <c r="AG60" s="345">
        <v>57</v>
      </c>
      <c r="AH60" s="348">
        <v>0.56899999999999995</v>
      </c>
    </row>
    <row r="61" spans="1:34">
      <c r="A61" s="278">
        <v>58</v>
      </c>
      <c r="B61" s="344">
        <v>1</v>
      </c>
      <c r="C61" s="344">
        <v>1</v>
      </c>
      <c r="D61" s="344">
        <v>1</v>
      </c>
      <c r="E61" s="344">
        <v>2</v>
      </c>
      <c r="F61" s="344">
        <v>2</v>
      </c>
      <c r="G61" s="344">
        <v>3</v>
      </c>
      <c r="H61" s="344">
        <v>3</v>
      </c>
      <c r="I61" s="344">
        <v>4</v>
      </c>
      <c r="J61" s="344">
        <v>4</v>
      </c>
      <c r="K61" s="344">
        <v>4</v>
      </c>
      <c r="L61" s="344">
        <v>6</v>
      </c>
      <c r="M61" s="344">
        <v>8</v>
      </c>
      <c r="N61" s="344">
        <v>12</v>
      </c>
      <c r="O61" s="344">
        <v>16</v>
      </c>
      <c r="P61" s="344">
        <v>19</v>
      </c>
      <c r="Q61" s="344">
        <v>23</v>
      </c>
      <c r="R61" s="344">
        <v>26</v>
      </c>
      <c r="S61" s="344">
        <v>30</v>
      </c>
      <c r="T61" s="344">
        <v>33</v>
      </c>
      <c r="U61" s="344">
        <v>36</v>
      </c>
      <c r="V61" s="344">
        <v>40</v>
      </c>
      <c r="W61" s="344">
        <v>43</v>
      </c>
      <c r="X61" s="344">
        <v>47</v>
      </c>
      <c r="Y61" s="344">
        <v>51</v>
      </c>
      <c r="Z61" s="344">
        <v>54</v>
      </c>
      <c r="AA61" s="344">
        <v>58</v>
      </c>
      <c r="AB61" s="344">
        <v>62</v>
      </c>
      <c r="AC61" s="344">
        <v>65</v>
      </c>
      <c r="AD61" s="344">
        <v>69</v>
      </c>
      <c r="AE61" s="344">
        <v>72</v>
      </c>
      <c r="AG61" s="345">
        <v>58</v>
      </c>
      <c r="AH61" s="348">
        <v>0.57699999999999996</v>
      </c>
    </row>
    <row r="62" spans="1:34">
      <c r="A62" s="278">
        <v>59</v>
      </c>
      <c r="B62" s="344">
        <v>1</v>
      </c>
      <c r="C62" s="344">
        <v>1</v>
      </c>
      <c r="D62" s="344">
        <v>1</v>
      </c>
      <c r="E62" s="344">
        <v>2</v>
      </c>
      <c r="F62" s="344">
        <v>2</v>
      </c>
      <c r="G62" s="344">
        <v>3</v>
      </c>
      <c r="H62" s="344">
        <v>3</v>
      </c>
      <c r="I62" s="344">
        <v>4</v>
      </c>
      <c r="J62" s="344">
        <v>4</v>
      </c>
      <c r="K62" s="344">
        <v>4</v>
      </c>
      <c r="L62" s="344">
        <v>6</v>
      </c>
      <c r="M62" s="344">
        <v>8</v>
      </c>
      <c r="N62" s="344">
        <v>12</v>
      </c>
      <c r="O62" s="344">
        <v>16</v>
      </c>
      <c r="P62" s="344">
        <v>19</v>
      </c>
      <c r="Q62" s="344">
        <v>23</v>
      </c>
      <c r="R62" s="344">
        <v>27</v>
      </c>
      <c r="S62" s="344">
        <v>30</v>
      </c>
      <c r="T62" s="344">
        <v>33</v>
      </c>
      <c r="U62" s="344">
        <v>37</v>
      </c>
      <c r="V62" s="344">
        <v>40</v>
      </c>
      <c r="W62" s="344">
        <v>44</v>
      </c>
      <c r="X62" s="344">
        <v>48</v>
      </c>
      <c r="Y62" s="344">
        <v>51</v>
      </c>
      <c r="Z62" s="344">
        <v>55</v>
      </c>
      <c r="AA62" s="344">
        <v>59</v>
      </c>
      <c r="AB62" s="344">
        <v>62</v>
      </c>
      <c r="AC62" s="344">
        <v>66</v>
      </c>
      <c r="AD62" s="344">
        <v>70</v>
      </c>
      <c r="AE62" s="344">
        <v>73</v>
      </c>
      <c r="AG62" s="345">
        <v>59</v>
      </c>
      <c r="AH62" s="348">
        <v>0.58399999999999996</v>
      </c>
    </row>
    <row r="63" spans="1:34">
      <c r="A63" s="339">
        <v>60</v>
      </c>
      <c r="B63" s="340">
        <v>1</v>
      </c>
      <c r="C63" s="340">
        <v>1</v>
      </c>
      <c r="D63" s="340">
        <v>1</v>
      </c>
      <c r="E63" s="340">
        <v>2</v>
      </c>
      <c r="F63" s="340">
        <v>2</v>
      </c>
      <c r="G63" s="340">
        <v>3</v>
      </c>
      <c r="H63" s="340">
        <v>3</v>
      </c>
      <c r="I63" s="340">
        <v>4</v>
      </c>
      <c r="J63" s="340">
        <v>4</v>
      </c>
      <c r="K63" s="340">
        <v>4</v>
      </c>
      <c r="L63" s="340">
        <v>6</v>
      </c>
      <c r="M63" s="340">
        <v>8</v>
      </c>
      <c r="N63" s="340">
        <v>12</v>
      </c>
      <c r="O63" s="340">
        <v>16</v>
      </c>
      <c r="P63" s="340">
        <v>20</v>
      </c>
      <c r="Q63" s="340">
        <v>23</v>
      </c>
      <c r="R63" s="340">
        <v>27</v>
      </c>
      <c r="S63" s="340">
        <v>30</v>
      </c>
      <c r="T63" s="340">
        <v>34</v>
      </c>
      <c r="U63" s="340">
        <v>37</v>
      </c>
      <c r="V63" s="340">
        <v>41</v>
      </c>
      <c r="W63" s="340">
        <v>44</v>
      </c>
      <c r="X63" s="340">
        <v>48</v>
      </c>
      <c r="Y63" s="340">
        <v>52</v>
      </c>
      <c r="Z63" s="340">
        <v>56</v>
      </c>
      <c r="AA63" s="340">
        <v>59</v>
      </c>
      <c r="AB63" s="340">
        <v>63</v>
      </c>
      <c r="AC63" s="340">
        <v>67</v>
      </c>
      <c r="AD63" s="340">
        <v>70</v>
      </c>
      <c r="AE63" s="340">
        <v>74</v>
      </c>
      <c r="AF63" s="341"/>
      <c r="AG63" s="342">
        <v>60</v>
      </c>
      <c r="AH63" s="347">
        <v>0.59099999999999997</v>
      </c>
    </row>
    <row r="64" spans="1:34">
      <c r="A64" s="278">
        <v>61</v>
      </c>
      <c r="B64" s="344">
        <v>1</v>
      </c>
      <c r="C64" s="344">
        <v>1</v>
      </c>
      <c r="D64" s="344">
        <v>1</v>
      </c>
      <c r="E64" s="344">
        <v>2</v>
      </c>
      <c r="F64" s="344">
        <v>2</v>
      </c>
      <c r="G64" s="344">
        <v>3</v>
      </c>
      <c r="H64" s="344">
        <v>3</v>
      </c>
      <c r="I64" s="344">
        <v>4</v>
      </c>
      <c r="J64" s="344">
        <v>4</v>
      </c>
      <c r="K64" s="344">
        <v>4</v>
      </c>
      <c r="L64" s="344">
        <v>6</v>
      </c>
      <c r="M64" s="344">
        <v>8</v>
      </c>
      <c r="N64" s="344">
        <v>12</v>
      </c>
      <c r="O64" s="344">
        <v>16</v>
      </c>
      <c r="P64" s="344">
        <v>20</v>
      </c>
      <c r="Q64" s="344">
        <v>23</v>
      </c>
      <c r="R64" s="344">
        <v>27</v>
      </c>
      <c r="S64" s="344">
        <v>31</v>
      </c>
      <c r="T64" s="344">
        <v>34</v>
      </c>
      <c r="U64" s="344">
        <v>37</v>
      </c>
      <c r="V64" s="344">
        <v>41</v>
      </c>
      <c r="W64" s="344">
        <v>45</v>
      </c>
      <c r="X64" s="344">
        <v>49</v>
      </c>
      <c r="Y64" s="344">
        <v>52</v>
      </c>
      <c r="Z64" s="344">
        <v>56</v>
      </c>
      <c r="AA64" s="344">
        <v>60</v>
      </c>
      <c r="AB64" s="344">
        <v>64</v>
      </c>
      <c r="AC64" s="344">
        <v>67</v>
      </c>
      <c r="AD64" s="344">
        <v>71</v>
      </c>
      <c r="AE64" s="344">
        <v>75</v>
      </c>
      <c r="AG64" s="345">
        <v>61</v>
      </c>
      <c r="AH64" s="346">
        <v>0.59599999999999997</v>
      </c>
    </row>
    <row r="65" spans="1:34">
      <c r="A65" s="278">
        <v>62</v>
      </c>
      <c r="B65" s="344">
        <v>1</v>
      </c>
      <c r="C65" s="344">
        <v>1</v>
      </c>
      <c r="D65" s="344">
        <v>1</v>
      </c>
      <c r="E65" s="344">
        <v>2</v>
      </c>
      <c r="F65" s="344">
        <v>2</v>
      </c>
      <c r="G65" s="344">
        <v>3</v>
      </c>
      <c r="H65" s="344">
        <v>3</v>
      </c>
      <c r="I65" s="344">
        <v>4</v>
      </c>
      <c r="J65" s="344">
        <v>4</v>
      </c>
      <c r="K65" s="344">
        <v>4</v>
      </c>
      <c r="L65" s="344">
        <v>6</v>
      </c>
      <c r="M65" s="344">
        <v>8</v>
      </c>
      <c r="N65" s="344">
        <v>12</v>
      </c>
      <c r="O65" s="344">
        <v>16</v>
      </c>
      <c r="P65" s="344">
        <v>20</v>
      </c>
      <c r="Q65" s="344">
        <v>24</v>
      </c>
      <c r="R65" s="344">
        <v>27</v>
      </c>
      <c r="S65" s="344">
        <v>31</v>
      </c>
      <c r="T65" s="344">
        <v>34</v>
      </c>
      <c r="U65" s="344">
        <v>38</v>
      </c>
      <c r="V65" s="344">
        <v>41</v>
      </c>
      <c r="W65" s="344">
        <v>45</v>
      </c>
      <c r="X65" s="344">
        <v>49</v>
      </c>
      <c r="Y65" s="344">
        <v>53</v>
      </c>
      <c r="Z65" s="344">
        <v>56</v>
      </c>
      <c r="AA65" s="344">
        <v>60</v>
      </c>
      <c r="AB65" s="344">
        <v>64</v>
      </c>
      <c r="AC65" s="344">
        <v>68</v>
      </c>
      <c r="AD65" s="344">
        <v>72</v>
      </c>
      <c r="AE65" s="344">
        <v>75</v>
      </c>
      <c r="AG65" s="345">
        <v>62</v>
      </c>
      <c r="AH65" s="346">
        <v>0.6</v>
      </c>
    </row>
    <row r="66" spans="1:34">
      <c r="A66" s="278">
        <v>63</v>
      </c>
      <c r="B66" s="344">
        <v>1</v>
      </c>
      <c r="C66" s="344">
        <v>1</v>
      </c>
      <c r="D66" s="344">
        <v>1</v>
      </c>
      <c r="E66" s="344">
        <v>2</v>
      </c>
      <c r="F66" s="344">
        <v>2</v>
      </c>
      <c r="G66" s="344">
        <v>3</v>
      </c>
      <c r="H66" s="344">
        <v>3</v>
      </c>
      <c r="I66" s="344">
        <v>4</v>
      </c>
      <c r="J66" s="344">
        <v>4</v>
      </c>
      <c r="K66" s="344">
        <v>4</v>
      </c>
      <c r="L66" s="344">
        <v>7</v>
      </c>
      <c r="M66" s="344">
        <v>8</v>
      </c>
      <c r="N66" s="344">
        <v>12</v>
      </c>
      <c r="O66" s="344">
        <v>16</v>
      </c>
      <c r="P66" s="344">
        <v>20</v>
      </c>
      <c r="Q66" s="344">
        <v>24</v>
      </c>
      <c r="R66" s="344">
        <v>27</v>
      </c>
      <c r="S66" s="344">
        <v>31</v>
      </c>
      <c r="T66" s="344">
        <v>35</v>
      </c>
      <c r="U66" s="344">
        <v>38</v>
      </c>
      <c r="V66" s="344">
        <v>42</v>
      </c>
      <c r="W66" s="344">
        <v>45</v>
      </c>
      <c r="X66" s="344">
        <v>49</v>
      </c>
      <c r="Y66" s="344">
        <v>53</v>
      </c>
      <c r="Z66" s="344">
        <v>57</v>
      </c>
      <c r="AA66" s="344">
        <v>61</v>
      </c>
      <c r="AB66" s="344">
        <v>65</v>
      </c>
      <c r="AC66" s="344">
        <v>68</v>
      </c>
      <c r="AD66" s="344">
        <v>72</v>
      </c>
      <c r="AE66" s="344">
        <v>76</v>
      </c>
      <c r="AG66" s="345">
        <v>63</v>
      </c>
      <c r="AH66" s="346">
        <v>0.60499999999999998</v>
      </c>
    </row>
    <row r="67" spans="1:34">
      <c r="A67" s="278">
        <v>64</v>
      </c>
      <c r="B67" s="344">
        <v>1</v>
      </c>
      <c r="C67" s="344">
        <v>1</v>
      </c>
      <c r="D67" s="344">
        <v>1</v>
      </c>
      <c r="E67" s="344">
        <v>2</v>
      </c>
      <c r="F67" s="344">
        <v>2</v>
      </c>
      <c r="G67" s="344">
        <v>3</v>
      </c>
      <c r="H67" s="344">
        <v>3</v>
      </c>
      <c r="I67" s="344">
        <v>4</v>
      </c>
      <c r="J67" s="344">
        <v>4</v>
      </c>
      <c r="K67" s="344">
        <v>4</v>
      </c>
      <c r="L67" s="344">
        <v>7</v>
      </c>
      <c r="M67" s="344">
        <v>9</v>
      </c>
      <c r="N67" s="344">
        <v>13</v>
      </c>
      <c r="O67" s="344">
        <v>16</v>
      </c>
      <c r="P67" s="344">
        <v>20</v>
      </c>
      <c r="Q67" s="344">
        <v>24</v>
      </c>
      <c r="R67" s="344">
        <v>28</v>
      </c>
      <c r="S67" s="344">
        <v>31</v>
      </c>
      <c r="T67" s="344">
        <v>35</v>
      </c>
      <c r="U67" s="344">
        <v>38</v>
      </c>
      <c r="V67" s="344">
        <v>42</v>
      </c>
      <c r="W67" s="344">
        <v>46</v>
      </c>
      <c r="X67" s="344">
        <v>50</v>
      </c>
      <c r="Y67" s="344">
        <v>54</v>
      </c>
      <c r="Z67" s="344">
        <v>57</v>
      </c>
      <c r="AA67" s="344">
        <v>61</v>
      </c>
      <c r="AB67" s="344">
        <v>65</v>
      </c>
      <c r="AC67" s="344">
        <v>69</v>
      </c>
      <c r="AD67" s="344">
        <v>73</v>
      </c>
      <c r="AE67" s="344">
        <v>77</v>
      </c>
      <c r="AG67" s="345">
        <v>64</v>
      </c>
      <c r="AH67" s="346">
        <v>0.61</v>
      </c>
    </row>
    <row r="68" spans="1:34">
      <c r="A68" s="278">
        <v>65</v>
      </c>
      <c r="B68" s="344">
        <v>1</v>
      </c>
      <c r="C68" s="344">
        <v>1</v>
      </c>
      <c r="D68" s="344">
        <v>1</v>
      </c>
      <c r="E68" s="344">
        <v>2</v>
      </c>
      <c r="F68" s="344">
        <v>2</v>
      </c>
      <c r="G68" s="344">
        <v>3</v>
      </c>
      <c r="H68" s="344">
        <v>3</v>
      </c>
      <c r="I68" s="344">
        <v>4</v>
      </c>
      <c r="J68" s="344">
        <v>4</v>
      </c>
      <c r="K68" s="344">
        <v>4</v>
      </c>
      <c r="L68" s="344">
        <v>7</v>
      </c>
      <c r="M68" s="344">
        <v>9</v>
      </c>
      <c r="N68" s="344">
        <v>13</v>
      </c>
      <c r="O68" s="344">
        <v>17</v>
      </c>
      <c r="P68" s="344">
        <v>20</v>
      </c>
      <c r="Q68" s="344">
        <v>24</v>
      </c>
      <c r="R68" s="344">
        <v>28</v>
      </c>
      <c r="S68" s="344">
        <v>32</v>
      </c>
      <c r="T68" s="344">
        <v>35</v>
      </c>
      <c r="U68" s="344">
        <v>39</v>
      </c>
      <c r="V68" s="344">
        <v>42</v>
      </c>
      <c r="W68" s="344">
        <v>46</v>
      </c>
      <c r="X68" s="344">
        <v>50</v>
      </c>
      <c r="Y68" s="344">
        <v>54</v>
      </c>
      <c r="Z68" s="344">
        <v>58</v>
      </c>
      <c r="AA68" s="344">
        <v>62</v>
      </c>
      <c r="AB68" s="344">
        <v>65</v>
      </c>
      <c r="AC68" s="344">
        <v>69</v>
      </c>
      <c r="AD68" s="344">
        <v>73</v>
      </c>
      <c r="AE68" s="344">
        <v>77</v>
      </c>
      <c r="AG68" s="345">
        <v>65</v>
      </c>
      <c r="AH68" s="346">
        <v>0.61399999999999999</v>
      </c>
    </row>
    <row r="69" spans="1:34">
      <c r="A69" s="278">
        <v>66</v>
      </c>
      <c r="B69" s="344">
        <v>1</v>
      </c>
      <c r="C69" s="344">
        <v>1</v>
      </c>
      <c r="D69" s="344">
        <v>1</v>
      </c>
      <c r="E69" s="344">
        <v>2</v>
      </c>
      <c r="F69" s="344">
        <v>2</v>
      </c>
      <c r="G69" s="344">
        <v>3</v>
      </c>
      <c r="H69" s="344">
        <v>3</v>
      </c>
      <c r="I69" s="344">
        <v>4</v>
      </c>
      <c r="J69" s="344">
        <v>4</v>
      </c>
      <c r="K69" s="344">
        <v>5</v>
      </c>
      <c r="L69" s="344">
        <v>7</v>
      </c>
      <c r="M69" s="344">
        <v>9</v>
      </c>
      <c r="N69" s="344">
        <v>13</v>
      </c>
      <c r="O69" s="344">
        <v>17</v>
      </c>
      <c r="P69" s="344">
        <v>21</v>
      </c>
      <c r="Q69" s="344">
        <v>24</v>
      </c>
      <c r="R69" s="344">
        <v>28</v>
      </c>
      <c r="S69" s="344">
        <v>32</v>
      </c>
      <c r="T69" s="344">
        <v>35</v>
      </c>
      <c r="U69" s="344">
        <v>39</v>
      </c>
      <c r="V69" s="344">
        <v>43</v>
      </c>
      <c r="W69" s="344">
        <v>47</v>
      </c>
      <c r="X69" s="344">
        <v>50</v>
      </c>
      <c r="Y69" s="344">
        <v>54</v>
      </c>
      <c r="Z69" s="344">
        <v>58</v>
      </c>
      <c r="AA69" s="344">
        <v>62</v>
      </c>
      <c r="AB69" s="344">
        <v>66</v>
      </c>
      <c r="AC69" s="344">
        <v>70</v>
      </c>
      <c r="AD69" s="344">
        <v>74</v>
      </c>
      <c r="AE69" s="344">
        <v>78</v>
      </c>
      <c r="AG69" s="345">
        <v>66</v>
      </c>
      <c r="AH69" s="346">
        <v>0.61899999999999999</v>
      </c>
    </row>
    <row r="70" spans="1:34">
      <c r="A70" s="278">
        <v>67</v>
      </c>
      <c r="B70" s="344">
        <v>1</v>
      </c>
      <c r="C70" s="344">
        <v>1</v>
      </c>
      <c r="D70" s="344">
        <v>1</v>
      </c>
      <c r="E70" s="344">
        <v>2</v>
      </c>
      <c r="F70" s="344">
        <v>2</v>
      </c>
      <c r="G70" s="344">
        <v>3</v>
      </c>
      <c r="H70" s="344">
        <v>3</v>
      </c>
      <c r="I70" s="344">
        <v>4</v>
      </c>
      <c r="J70" s="344">
        <v>4</v>
      </c>
      <c r="K70" s="344">
        <v>5</v>
      </c>
      <c r="L70" s="344">
        <v>7</v>
      </c>
      <c r="M70" s="344">
        <v>9</v>
      </c>
      <c r="N70" s="344">
        <v>13</v>
      </c>
      <c r="O70" s="344">
        <v>17</v>
      </c>
      <c r="P70" s="344">
        <v>21</v>
      </c>
      <c r="Q70" s="344">
        <v>25</v>
      </c>
      <c r="R70" s="344">
        <v>28</v>
      </c>
      <c r="S70" s="344">
        <v>32</v>
      </c>
      <c r="T70" s="344">
        <v>36</v>
      </c>
      <c r="U70" s="344">
        <v>39</v>
      </c>
      <c r="V70" s="344">
        <v>43</v>
      </c>
      <c r="W70" s="344">
        <v>47</v>
      </c>
      <c r="X70" s="344">
        <v>51</v>
      </c>
      <c r="Y70" s="344">
        <v>55</v>
      </c>
      <c r="Z70" s="344">
        <v>59</v>
      </c>
      <c r="AA70" s="344">
        <v>63</v>
      </c>
      <c r="AB70" s="344">
        <v>67</v>
      </c>
      <c r="AC70" s="344">
        <v>70</v>
      </c>
      <c r="AD70" s="344">
        <v>74</v>
      </c>
      <c r="AE70" s="344">
        <v>78</v>
      </c>
      <c r="AG70" s="345">
        <v>67</v>
      </c>
      <c r="AH70" s="346">
        <v>0.624</v>
      </c>
    </row>
    <row r="71" spans="1:34">
      <c r="A71" s="278">
        <v>68</v>
      </c>
      <c r="B71" s="344">
        <v>1</v>
      </c>
      <c r="C71" s="344">
        <v>1</v>
      </c>
      <c r="D71" s="344">
        <v>2</v>
      </c>
      <c r="E71" s="344">
        <v>2</v>
      </c>
      <c r="F71" s="344">
        <v>3</v>
      </c>
      <c r="G71" s="344">
        <v>3</v>
      </c>
      <c r="H71" s="344">
        <v>3</v>
      </c>
      <c r="I71" s="344">
        <v>4</v>
      </c>
      <c r="J71" s="344">
        <v>4</v>
      </c>
      <c r="K71" s="344">
        <v>5</v>
      </c>
      <c r="L71" s="344">
        <v>7</v>
      </c>
      <c r="M71" s="344">
        <v>9</v>
      </c>
      <c r="N71" s="344">
        <v>13</v>
      </c>
      <c r="O71" s="344">
        <v>17</v>
      </c>
      <c r="P71" s="344">
        <v>21</v>
      </c>
      <c r="Q71" s="344">
        <v>25</v>
      </c>
      <c r="R71" s="344">
        <v>29</v>
      </c>
      <c r="S71" s="344">
        <v>32</v>
      </c>
      <c r="T71" s="344">
        <v>36</v>
      </c>
      <c r="U71" s="344">
        <v>39</v>
      </c>
      <c r="V71" s="344">
        <v>43</v>
      </c>
      <c r="W71" s="344">
        <v>47</v>
      </c>
      <c r="X71" s="344">
        <v>51</v>
      </c>
      <c r="Y71" s="344">
        <v>55</v>
      </c>
      <c r="Z71" s="344">
        <v>59</v>
      </c>
      <c r="AA71" s="344">
        <v>63</v>
      </c>
      <c r="AB71" s="344">
        <v>67</v>
      </c>
      <c r="AC71" s="344">
        <v>71</v>
      </c>
      <c r="AD71" s="344">
        <v>75</v>
      </c>
      <c r="AE71" s="344">
        <v>79</v>
      </c>
      <c r="AG71" s="345">
        <v>68</v>
      </c>
      <c r="AH71" s="346">
        <v>0.628</v>
      </c>
    </row>
    <row r="72" spans="1:34">
      <c r="A72" s="278">
        <v>69</v>
      </c>
      <c r="B72" s="344">
        <v>1</v>
      </c>
      <c r="C72" s="344">
        <v>1</v>
      </c>
      <c r="D72" s="344">
        <v>2</v>
      </c>
      <c r="E72" s="344">
        <v>2</v>
      </c>
      <c r="F72" s="344">
        <v>3</v>
      </c>
      <c r="G72" s="344">
        <v>3</v>
      </c>
      <c r="H72" s="344">
        <v>4</v>
      </c>
      <c r="I72" s="344">
        <v>4</v>
      </c>
      <c r="J72" s="344">
        <v>4</v>
      </c>
      <c r="K72" s="344">
        <v>5</v>
      </c>
      <c r="L72" s="344">
        <v>7</v>
      </c>
      <c r="M72" s="344">
        <v>9</v>
      </c>
      <c r="N72" s="344">
        <v>13</v>
      </c>
      <c r="O72" s="344">
        <v>17</v>
      </c>
      <c r="P72" s="344">
        <v>21</v>
      </c>
      <c r="Q72" s="344">
        <v>25</v>
      </c>
      <c r="R72" s="344">
        <v>29</v>
      </c>
      <c r="S72" s="344">
        <v>33</v>
      </c>
      <c r="T72" s="344">
        <v>36</v>
      </c>
      <c r="U72" s="344">
        <v>40</v>
      </c>
      <c r="V72" s="344">
        <v>44</v>
      </c>
      <c r="W72" s="344">
        <v>48</v>
      </c>
      <c r="X72" s="344">
        <v>52</v>
      </c>
      <c r="Y72" s="344">
        <v>56</v>
      </c>
      <c r="Z72" s="344">
        <v>60</v>
      </c>
      <c r="AA72" s="344">
        <v>64</v>
      </c>
      <c r="AB72" s="344">
        <v>67</v>
      </c>
      <c r="AC72" s="344">
        <v>71</v>
      </c>
      <c r="AD72" s="344">
        <v>75</v>
      </c>
      <c r="AE72" s="344">
        <v>79</v>
      </c>
      <c r="AG72" s="345">
        <v>69</v>
      </c>
      <c r="AH72" s="346">
        <v>0.63300000000000001</v>
      </c>
    </row>
    <row r="73" spans="1:34">
      <c r="A73" s="278">
        <v>70</v>
      </c>
      <c r="B73" s="344">
        <v>1</v>
      </c>
      <c r="C73" s="344">
        <v>1</v>
      </c>
      <c r="D73" s="344">
        <v>2</v>
      </c>
      <c r="E73" s="344">
        <v>2</v>
      </c>
      <c r="F73" s="344">
        <v>3</v>
      </c>
      <c r="G73" s="344">
        <v>3</v>
      </c>
      <c r="H73" s="344">
        <v>4</v>
      </c>
      <c r="I73" s="344">
        <v>4</v>
      </c>
      <c r="J73" s="344">
        <v>4</v>
      </c>
      <c r="K73" s="344">
        <v>5</v>
      </c>
      <c r="L73" s="344">
        <v>7</v>
      </c>
      <c r="M73" s="344">
        <v>9</v>
      </c>
      <c r="N73" s="344">
        <v>13</v>
      </c>
      <c r="O73" s="344">
        <v>17</v>
      </c>
      <c r="P73" s="344">
        <v>21</v>
      </c>
      <c r="Q73" s="344">
        <v>25</v>
      </c>
      <c r="R73" s="344">
        <v>29</v>
      </c>
      <c r="S73" s="344">
        <v>33</v>
      </c>
      <c r="T73" s="344">
        <v>36</v>
      </c>
      <c r="U73" s="344">
        <v>40</v>
      </c>
      <c r="V73" s="344">
        <v>44</v>
      </c>
      <c r="W73" s="344">
        <v>48</v>
      </c>
      <c r="X73" s="344">
        <v>52</v>
      </c>
      <c r="Y73" s="344">
        <v>56</v>
      </c>
      <c r="Z73" s="344">
        <v>60</v>
      </c>
      <c r="AA73" s="344">
        <v>64</v>
      </c>
      <c r="AB73" s="344">
        <v>68</v>
      </c>
      <c r="AC73" s="344">
        <v>72</v>
      </c>
      <c r="AD73" s="344">
        <v>76</v>
      </c>
      <c r="AE73" s="344">
        <v>80</v>
      </c>
      <c r="AG73" s="345">
        <v>70</v>
      </c>
      <c r="AH73" s="346">
        <v>0.63800000000000001</v>
      </c>
    </row>
    <row r="74" spans="1:34">
      <c r="A74" s="278">
        <v>71</v>
      </c>
      <c r="B74" s="344">
        <v>1</v>
      </c>
      <c r="C74" s="344">
        <v>1</v>
      </c>
      <c r="D74" s="344">
        <v>2</v>
      </c>
      <c r="E74" s="344">
        <v>2</v>
      </c>
      <c r="F74" s="344">
        <v>3</v>
      </c>
      <c r="G74" s="344">
        <v>3</v>
      </c>
      <c r="H74" s="344">
        <v>4</v>
      </c>
      <c r="I74" s="344">
        <v>4</v>
      </c>
      <c r="J74" s="344">
        <v>4</v>
      </c>
      <c r="K74" s="344">
        <v>5</v>
      </c>
      <c r="L74" s="344">
        <v>7</v>
      </c>
      <c r="M74" s="344">
        <v>9</v>
      </c>
      <c r="N74" s="344">
        <v>13</v>
      </c>
      <c r="O74" s="344">
        <v>17</v>
      </c>
      <c r="P74" s="344">
        <v>21</v>
      </c>
      <c r="Q74" s="344">
        <v>25</v>
      </c>
      <c r="R74" s="344">
        <v>29</v>
      </c>
      <c r="S74" s="344">
        <v>33</v>
      </c>
      <c r="T74" s="344">
        <v>37</v>
      </c>
      <c r="U74" s="344">
        <v>40</v>
      </c>
      <c r="V74" s="344">
        <v>44</v>
      </c>
      <c r="W74" s="344">
        <v>48</v>
      </c>
      <c r="X74" s="344">
        <v>52</v>
      </c>
      <c r="Y74" s="344">
        <v>56</v>
      </c>
      <c r="Z74" s="344">
        <v>60</v>
      </c>
      <c r="AA74" s="344">
        <v>64</v>
      </c>
      <c r="AB74" s="344">
        <v>68</v>
      </c>
      <c r="AC74" s="344">
        <v>72</v>
      </c>
      <c r="AD74" s="344">
        <v>77</v>
      </c>
      <c r="AE74" s="344">
        <v>81</v>
      </c>
      <c r="AG74" s="345">
        <v>71</v>
      </c>
      <c r="AH74" s="346">
        <v>0.64200000000000002</v>
      </c>
    </row>
    <row r="75" spans="1:34">
      <c r="A75" s="278">
        <v>72</v>
      </c>
      <c r="B75" s="344">
        <v>1</v>
      </c>
      <c r="C75" s="344">
        <v>1</v>
      </c>
      <c r="D75" s="344">
        <v>2</v>
      </c>
      <c r="E75" s="344">
        <v>2</v>
      </c>
      <c r="F75" s="344">
        <v>3</v>
      </c>
      <c r="G75" s="344">
        <v>3</v>
      </c>
      <c r="H75" s="344">
        <v>4</v>
      </c>
      <c r="I75" s="344">
        <v>4</v>
      </c>
      <c r="J75" s="344">
        <v>4</v>
      </c>
      <c r="K75" s="344">
        <v>5</v>
      </c>
      <c r="L75" s="344">
        <v>7</v>
      </c>
      <c r="M75" s="344">
        <v>9</v>
      </c>
      <c r="N75" s="344">
        <v>13</v>
      </c>
      <c r="O75" s="344">
        <v>17</v>
      </c>
      <c r="P75" s="344">
        <v>22</v>
      </c>
      <c r="Q75" s="344">
        <v>25</v>
      </c>
      <c r="R75" s="344">
        <v>29</v>
      </c>
      <c r="S75" s="344">
        <v>33</v>
      </c>
      <c r="T75" s="344">
        <v>37</v>
      </c>
      <c r="U75" s="344">
        <v>41</v>
      </c>
      <c r="V75" s="344">
        <v>45</v>
      </c>
      <c r="W75" s="344">
        <v>49</v>
      </c>
      <c r="X75" s="344">
        <v>53</v>
      </c>
      <c r="Y75" s="344">
        <v>57</v>
      </c>
      <c r="Z75" s="344">
        <v>61</v>
      </c>
      <c r="AA75" s="344">
        <v>65</v>
      </c>
      <c r="AB75" s="344">
        <v>69</v>
      </c>
      <c r="AC75" s="344">
        <v>73</v>
      </c>
      <c r="AD75" s="344">
        <v>77</v>
      </c>
      <c r="AE75" s="344">
        <v>81</v>
      </c>
      <c r="AG75" s="345">
        <v>72</v>
      </c>
      <c r="AH75" s="346">
        <v>0.64700000000000002</v>
      </c>
    </row>
    <row r="76" spans="1:34">
      <c r="A76" s="278">
        <v>73</v>
      </c>
      <c r="B76" s="344">
        <v>1</v>
      </c>
      <c r="C76" s="344">
        <v>1</v>
      </c>
      <c r="D76" s="344">
        <v>2</v>
      </c>
      <c r="E76" s="344">
        <v>2</v>
      </c>
      <c r="F76" s="344">
        <v>3</v>
      </c>
      <c r="G76" s="344">
        <v>3</v>
      </c>
      <c r="H76" s="344">
        <v>4</v>
      </c>
      <c r="I76" s="344">
        <v>4</v>
      </c>
      <c r="J76" s="344">
        <v>4</v>
      </c>
      <c r="K76" s="344">
        <v>5</v>
      </c>
      <c r="L76" s="344">
        <v>7</v>
      </c>
      <c r="M76" s="344">
        <v>9</v>
      </c>
      <c r="N76" s="344">
        <v>13</v>
      </c>
      <c r="O76" s="344">
        <v>18</v>
      </c>
      <c r="P76" s="344">
        <v>22</v>
      </c>
      <c r="Q76" s="344">
        <v>26</v>
      </c>
      <c r="R76" s="344">
        <v>30</v>
      </c>
      <c r="S76" s="344">
        <v>33</v>
      </c>
      <c r="T76" s="344">
        <v>37</v>
      </c>
      <c r="U76" s="344">
        <v>41</v>
      </c>
      <c r="V76" s="344">
        <v>45</v>
      </c>
      <c r="W76" s="344">
        <v>49</v>
      </c>
      <c r="X76" s="344">
        <v>53</v>
      </c>
      <c r="Y76" s="344">
        <v>57</v>
      </c>
      <c r="Z76" s="344">
        <v>61</v>
      </c>
      <c r="AA76" s="344">
        <v>65</v>
      </c>
      <c r="AB76" s="344">
        <v>70</v>
      </c>
      <c r="AC76" s="344">
        <v>74</v>
      </c>
      <c r="AD76" s="344">
        <v>78</v>
      </c>
      <c r="AE76" s="344">
        <v>82</v>
      </c>
      <c r="AG76" s="345">
        <v>73</v>
      </c>
      <c r="AH76" s="346">
        <v>0.65200000000000002</v>
      </c>
    </row>
    <row r="77" spans="1:34">
      <c r="A77" s="278">
        <v>74</v>
      </c>
      <c r="B77" s="344">
        <v>1</v>
      </c>
      <c r="C77" s="344">
        <v>1</v>
      </c>
      <c r="D77" s="344">
        <v>2</v>
      </c>
      <c r="E77" s="344">
        <v>2</v>
      </c>
      <c r="F77" s="344">
        <v>3</v>
      </c>
      <c r="G77" s="344">
        <v>3</v>
      </c>
      <c r="H77" s="344">
        <v>4</v>
      </c>
      <c r="I77" s="344">
        <v>4</v>
      </c>
      <c r="J77" s="344">
        <v>4</v>
      </c>
      <c r="K77" s="344">
        <v>5</v>
      </c>
      <c r="L77" s="344">
        <v>7</v>
      </c>
      <c r="M77" s="344">
        <v>9</v>
      </c>
      <c r="N77" s="344">
        <v>14</v>
      </c>
      <c r="O77" s="344">
        <v>18</v>
      </c>
      <c r="P77" s="344">
        <v>22</v>
      </c>
      <c r="Q77" s="344">
        <v>26</v>
      </c>
      <c r="R77" s="344">
        <v>30</v>
      </c>
      <c r="S77" s="344">
        <v>34</v>
      </c>
      <c r="T77" s="344">
        <v>37</v>
      </c>
      <c r="U77" s="344">
        <v>41</v>
      </c>
      <c r="V77" s="344">
        <v>45</v>
      </c>
      <c r="W77" s="344">
        <v>49</v>
      </c>
      <c r="X77" s="344">
        <v>53</v>
      </c>
      <c r="Y77" s="344">
        <v>58</v>
      </c>
      <c r="Z77" s="344">
        <v>62</v>
      </c>
      <c r="AA77" s="344">
        <v>66</v>
      </c>
      <c r="AB77" s="344">
        <v>70</v>
      </c>
      <c r="AC77" s="344">
        <v>74</v>
      </c>
      <c r="AD77" s="344">
        <v>78</v>
      </c>
      <c r="AE77" s="344">
        <v>82</v>
      </c>
      <c r="AG77" s="345">
        <v>74</v>
      </c>
      <c r="AH77" s="346">
        <v>0.65600000000000003</v>
      </c>
    </row>
    <row r="78" spans="1:34">
      <c r="A78" s="278">
        <v>75</v>
      </c>
      <c r="B78" s="344">
        <v>1</v>
      </c>
      <c r="C78" s="344">
        <v>1</v>
      </c>
      <c r="D78" s="344">
        <v>2</v>
      </c>
      <c r="E78" s="344">
        <v>2</v>
      </c>
      <c r="F78" s="344">
        <v>3</v>
      </c>
      <c r="G78" s="344">
        <v>3</v>
      </c>
      <c r="H78" s="344">
        <v>4</v>
      </c>
      <c r="I78" s="344">
        <v>4</v>
      </c>
      <c r="J78" s="344">
        <v>5</v>
      </c>
      <c r="K78" s="344">
        <v>5</v>
      </c>
      <c r="L78" s="344">
        <v>7</v>
      </c>
      <c r="M78" s="344">
        <v>9</v>
      </c>
      <c r="N78" s="344">
        <v>14</v>
      </c>
      <c r="O78" s="344">
        <v>18</v>
      </c>
      <c r="P78" s="344">
        <v>22</v>
      </c>
      <c r="Q78" s="344">
        <v>26</v>
      </c>
      <c r="R78" s="344">
        <v>30</v>
      </c>
      <c r="S78" s="344">
        <v>34</v>
      </c>
      <c r="T78" s="344">
        <v>38</v>
      </c>
      <c r="U78" s="344">
        <v>41</v>
      </c>
      <c r="V78" s="344">
        <v>46</v>
      </c>
      <c r="W78" s="344">
        <v>50</v>
      </c>
      <c r="X78" s="344">
        <v>54</v>
      </c>
      <c r="Y78" s="344">
        <v>58</v>
      </c>
      <c r="Z78" s="344">
        <v>62</v>
      </c>
      <c r="AA78" s="344">
        <v>66</v>
      </c>
      <c r="AB78" s="344">
        <v>70</v>
      </c>
      <c r="AC78" s="344">
        <v>75</v>
      </c>
      <c r="AD78" s="344">
        <v>79</v>
      </c>
      <c r="AE78" s="344">
        <v>83</v>
      </c>
      <c r="AG78" s="345">
        <v>75</v>
      </c>
      <c r="AH78" s="346">
        <v>0.66100000000000003</v>
      </c>
    </row>
    <row r="79" spans="1:34">
      <c r="A79" s="278">
        <v>76</v>
      </c>
      <c r="B79" s="344">
        <v>1</v>
      </c>
      <c r="C79" s="344">
        <v>1</v>
      </c>
      <c r="D79" s="344">
        <v>2</v>
      </c>
      <c r="E79" s="344">
        <v>2</v>
      </c>
      <c r="F79" s="344">
        <v>3</v>
      </c>
      <c r="G79" s="344">
        <v>3</v>
      </c>
      <c r="H79" s="344">
        <v>4</v>
      </c>
      <c r="I79" s="344">
        <v>4</v>
      </c>
      <c r="J79" s="344">
        <v>5</v>
      </c>
      <c r="K79" s="344">
        <v>5</v>
      </c>
      <c r="L79" s="344">
        <v>7</v>
      </c>
      <c r="M79" s="344">
        <v>9</v>
      </c>
      <c r="N79" s="344">
        <v>14</v>
      </c>
      <c r="O79" s="344">
        <v>18</v>
      </c>
      <c r="P79" s="344">
        <v>22</v>
      </c>
      <c r="Q79" s="344">
        <v>26</v>
      </c>
      <c r="R79" s="344">
        <v>30</v>
      </c>
      <c r="S79" s="344">
        <v>34</v>
      </c>
      <c r="T79" s="344">
        <v>38</v>
      </c>
      <c r="U79" s="344">
        <v>42</v>
      </c>
      <c r="V79" s="344">
        <v>46</v>
      </c>
      <c r="W79" s="344">
        <v>50</v>
      </c>
      <c r="X79" s="344">
        <v>54</v>
      </c>
      <c r="Y79" s="344">
        <v>58</v>
      </c>
      <c r="Z79" s="344">
        <v>63</v>
      </c>
      <c r="AA79" s="344">
        <v>67</v>
      </c>
      <c r="AB79" s="344">
        <v>71</v>
      </c>
      <c r="AC79" s="344">
        <v>75</v>
      </c>
      <c r="AD79" s="344">
        <v>79</v>
      </c>
      <c r="AE79" s="344">
        <v>84</v>
      </c>
      <c r="AG79" s="345">
        <v>76</v>
      </c>
      <c r="AH79" s="346">
        <v>0.66600000000000004</v>
      </c>
    </row>
    <row r="80" spans="1:34">
      <c r="A80" s="278">
        <v>77</v>
      </c>
      <c r="B80" s="344">
        <v>1</v>
      </c>
      <c r="C80" s="344">
        <v>1</v>
      </c>
      <c r="D80" s="344">
        <v>2</v>
      </c>
      <c r="E80" s="344">
        <v>2</v>
      </c>
      <c r="F80" s="344">
        <v>3</v>
      </c>
      <c r="G80" s="344">
        <v>3</v>
      </c>
      <c r="H80" s="344">
        <v>4</v>
      </c>
      <c r="I80" s="344">
        <v>4</v>
      </c>
      <c r="J80" s="344">
        <v>5</v>
      </c>
      <c r="K80" s="344">
        <v>5</v>
      </c>
      <c r="L80" s="344">
        <v>7</v>
      </c>
      <c r="M80" s="344">
        <v>9</v>
      </c>
      <c r="N80" s="344">
        <v>14</v>
      </c>
      <c r="O80" s="344">
        <v>18</v>
      </c>
      <c r="P80" s="344">
        <v>22</v>
      </c>
      <c r="Q80" s="344">
        <v>26</v>
      </c>
      <c r="R80" s="344">
        <v>30</v>
      </c>
      <c r="S80" s="344">
        <v>34</v>
      </c>
      <c r="T80" s="344">
        <v>38</v>
      </c>
      <c r="U80" s="344">
        <v>42</v>
      </c>
      <c r="V80" s="344">
        <v>46</v>
      </c>
      <c r="W80" s="344">
        <v>50</v>
      </c>
      <c r="X80" s="344">
        <v>55</v>
      </c>
      <c r="Y80" s="344">
        <v>59</v>
      </c>
      <c r="Z80" s="344">
        <v>63</v>
      </c>
      <c r="AA80" s="344">
        <v>67</v>
      </c>
      <c r="AB80" s="344">
        <v>71</v>
      </c>
      <c r="AC80" s="344">
        <v>76</v>
      </c>
      <c r="AD80" s="344">
        <v>80</v>
      </c>
      <c r="AE80" s="344">
        <v>84</v>
      </c>
      <c r="AG80" s="345">
        <v>77</v>
      </c>
      <c r="AH80" s="346">
        <v>0.67</v>
      </c>
    </row>
    <row r="81" spans="1:34">
      <c r="A81" s="278">
        <v>78</v>
      </c>
      <c r="B81" s="344">
        <v>1</v>
      </c>
      <c r="C81" s="344">
        <v>1</v>
      </c>
      <c r="D81" s="344">
        <v>2</v>
      </c>
      <c r="E81" s="344">
        <v>2</v>
      </c>
      <c r="F81" s="344">
        <v>3</v>
      </c>
      <c r="G81" s="344">
        <v>3</v>
      </c>
      <c r="H81" s="344">
        <v>4</v>
      </c>
      <c r="I81" s="344">
        <v>4</v>
      </c>
      <c r="J81" s="344">
        <v>5</v>
      </c>
      <c r="K81" s="344">
        <v>5</v>
      </c>
      <c r="L81" s="344">
        <v>7</v>
      </c>
      <c r="M81" s="344">
        <v>9</v>
      </c>
      <c r="N81" s="344">
        <v>14</v>
      </c>
      <c r="O81" s="344">
        <v>18</v>
      </c>
      <c r="P81" s="344">
        <v>23</v>
      </c>
      <c r="Q81" s="344">
        <v>27</v>
      </c>
      <c r="R81" s="344">
        <v>31</v>
      </c>
      <c r="S81" s="344">
        <v>35</v>
      </c>
      <c r="T81" s="344">
        <v>39</v>
      </c>
      <c r="U81" s="344">
        <v>42</v>
      </c>
      <c r="V81" s="344">
        <v>47</v>
      </c>
      <c r="W81" s="344">
        <v>51</v>
      </c>
      <c r="X81" s="344">
        <v>55</v>
      </c>
      <c r="Y81" s="344">
        <v>59</v>
      </c>
      <c r="Z81" s="344">
        <v>63</v>
      </c>
      <c r="AA81" s="344">
        <v>68</v>
      </c>
      <c r="AB81" s="344">
        <v>72</v>
      </c>
      <c r="AC81" s="344">
        <v>76</v>
      </c>
      <c r="AD81" s="344">
        <v>80</v>
      </c>
      <c r="AE81" s="344">
        <v>85</v>
      </c>
      <c r="AG81" s="345">
        <v>78</v>
      </c>
      <c r="AH81" s="346">
        <v>0.67500000000000004</v>
      </c>
    </row>
    <row r="82" spans="1:34">
      <c r="A82" s="278">
        <v>79</v>
      </c>
      <c r="B82" s="344">
        <v>1</v>
      </c>
      <c r="C82" s="344">
        <v>1</v>
      </c>
      <c r="D82" s="344">
        <v>2</v>
      </c>
      <c r="E82" s="344">
        <v>2</v>
      </c>
      <c r="F82" s="344">
        <v>3</v>
      </c>
      <c r="G82" s="344">
        <v>3</v>
      </c>
      <c r="H82" s="344">
        <v>4</v>
      </c>
      <c r="I82" s="344">
        <v>4</v>
      </c>
      <c r="J82" s="344">
        <v>5</v>
      </c>
      <c r="K82" s="344">
        <v>5</v>
      </c>
      <c r="L82" s="344">
        <v>7</v>
      </c>
      <c r="M82" s="344">
        <v>10</v>
      </c>
      <c r="N82" s="344">
        <v>14</v>
      </c>
      <c r="O82" s="344">
        <v>18</v>
      </c>
      <c r="P82" s="344">
        <v>23</v>
      </c>
      <c r="Q82" s="344">
        <v>27</v>
      </c>
      <c r="R82" s="344">
        <v>31</v>
      </c>
      <c r="S82" s="344">
        <v>35</v>
      </c>
      <c r="T82" s="344">
        <v>39</v>
      </c>
      <c r="U82" s="344">
        <v>43</v>
      </c>
      <c r="V82" s="344">
        <v>47</v>
      </c>
      <c r="W82" s="344">
        <v>51</v>
      </c>
      <c r="X82" s="344">
        <v>55</v>
      </c>
      <c r="Y82" s="344">
        <v>60</v>
      </c>
      <c r="Z82" s="344">
        <v>64</v>
      </c>
      <c r="AA82" s="344">
        <v>68</v>
      </c>
      <c r="AB82" s="344">
        <v>73</v>
      </c>
      <c r="AC82" s="344">
        <v>77</v>
      </c>
      <c r="AD82" s="344">
        <v>81</v>
      </c>
      <c r="AE82" s="344">
        <v>85</v>
      </c>
      <c r="AG82" s="345">
        <v>79</v>
      </c>
      <c r="AH82" s="346">
        <v>0.68</v>
      </c>
    </row>
    <row r="83" spans="1:34">
      <c r="A83" s="278">
        <v>80</v>
      </c>
      <c r="B83" s="344">
        <v>1</v>
      </c>
      <c r="C83" s="344">
        <v>1</v>
      </c>
      <c r="D83" s="344">
        <v>2</v>
      </c>
      <c r="E83" s="344">
        <v>2</v>
      </c>
      <c r="F83" s="344">
        <v>3</v>
      </c>
      <c r="G83" s="344">
        <v>3</v>
      </c>
      <c r="H83" s="344">
        <v>4</v>
      </c>
      <c r="I83" s="344">
        <v>4</v>
      </c>
      <c r="J83" s="344">
        <v>5</v>
      </c>
      <c r="K83" s="344">
        <v>5</v>
      </c>
      <c r="L83" s="344">
        <v>7</v>
      </c>
      <c r="M83" s="344">
        <v>10</v>
      </c>
      <c r="N83" s="344">
        <v>14</v>
      </c>
      <c r="O83" s="344">
        <v>18</v>
      </c>
      <c r="P83" s="344">
        <v>23</v>
      </c>
      <c r="Q83" s="344">
        <v>27</v>
      </c>
      <c r="R83" s="344">
        <v>31</v>
      </c>
      <c r="S83" s="344">
        <v>35</v>
      </c>
      <c r="T83" s="344">
        <v>39</v>
      </c>
      <c r="U83" s="344">
        <v>43</v>
      </c>
      <c r="V83" s="344">
        <v>47</v>
      </c>
      <c r="W83" s="344">
        <v>51</v>
      </c>
      <c r="X83" s="344">
        <v>56</v>
      </c>
      <c r="Y83" s="344">
        <v>60</v>
      </c>
      <c r="Z83" s="344">
        <v>64</v>
      </c>
      <c r="AA83" s="344">
        <v>69</v>
      </c>
      <c r="AB83" s="344">
        <v>73</v>
      </c>
      <c r="AC83" s="344">
        <v>77</v>
      </c>
      <c r="AD83" s="344">
        <v>82</v>
      </c>
      <c r="AE83" s="344">
        <v>86</v>
      </c>
      <c r="AG83" s="345">
        <v>80</v>
      </c>
      <c r="AH83" s="346">
        <v>0.68400000000000005</v>
      </c>
    </row>
    <row r="84" spans="1:34">
      <c r="A84" s="278">
        <v>81</v>
      </c>
      <c r="B84" s="344">
        <v>1</v>
      </c>
      <c r="C84" s="344">
        <v>1</v>
      </c>
      <c r="D84" s="344">
        <v>2</v>
      </c>
      <c r="E84" s="344">
        <v>2</v>
      </c>
      <c r="F84" s="344">
        <v>3</v>
      </c>
      <c r="G84" s="344">
        <v>3</v>
      </c>
      <c r="H84" s="344">
        <v>4</v>
      </c>
      <c r="I84" s="344">
        <v>4</v>
      </c>
      <c r="J84" s="344">
        <v>5</v>
      </c>
      <c r="K84" s="344">
        <v>5</v>
      </c>
      <c r="L84" s="344">
        <v>7</v>
      </c>
      <c r="M84" s="344">
        <v>10</v>
      </c>
      <c r="N84" s="344">
        <v>14</v>
      </c>
      <c r="O84" s="344">
        <v>19</v>
      </c>
      <c r="P84" s="344">
        <v>23</v>
      </c>
      <c r="Q84" s="344">
        <v>27</v>
      </c>
      <c r="R84" s="344">
        <v>31</v>
      </c>
      <c r="S84" s="344">
        <v>35</v>
      </c>
      <c r="T84" s="344">
        <v>39</v>
      </c>
      <c r="U84" s="344">
        <v>43</v>
      </c>
      <c r="V84" s="344">
        <v>48</v>
      </c>
      <c r="W84" s="344">
        <v>52</v>
      </c>
      <c r="X84" s="344">
        <v>56</v>
      </c>
      <c r="Y84" s="344">
        <v>60</v>
      </c>
      <c r="Z84" s="344">
        <v>65</v>
      </c>
      <c r="AA84" s="344">
        <v>69</v>
      </c>
      <c r="AB84" s="344">
        <v>73</v>
      </c>
      <c r="AC84" s="344">
        <v>78</v>
      </c>
      <c r="AD84" s="344">
        <v>82</v>
      </c>
      <c r="AE84" s="344">
        <v>86</v>
      </c>
      <c r="AG84" s="345">
        <v>81</v>
      </c>
      <c r="AH84" s="346">
        <v>0.68899999999999995</v>
      </c>
    </row>
    <row r="85" spans="1:34">
      <c r="A85" s="278">
        <v>82</v>
      </c>
      <c r="B85" s="344">
        <v>1</v>
      </c>
      <c r="C85" s="344">
        <v>1</v>
      </c>
      <c r="D85" s="344">
        <v>2</v>
      </c>
      <c r="E85" s="344">
        <v>2</v>
      </c>
      <c r="F85" s="344">
        <v>3</v>
      </c>
      <c r="G85" s="344">
        <v>3</v>
      </c>
      <c r="H85" s="344">
        <v>4</v>
      </c>
      <c r="I85" s="344">
        <v>4</v>
      </c>
      <c r="J85" s="344">
        <v>5</v>
      </c>
      <c r="K85" s="344">
        <v>5</v>
      </c>
      <c r="L85" s="344">
        <v>8</v>
      </c>
      <c r="M85" s="344">
        <v>10</v>
      </c>
      <c r="N85" s="344">
        <v>14</v>
      </c>
      <c r="O85" s="344">
        <v>19</v>
      </c>
      <c r="P85" s="344">
        <v>23</v>
      </c>
      <c r="Q85" s="344">
        <v>27</v>
      </c>
      <c r="R85" s="344">
        <v>32</v>
      </c>
      <c r="S85" s="344">
        <v>36</v>
      </c>
      <c r="T85" s="344">
        <v>40</v>
      </c>
      <c r="U85" s="344">
        <v>44</v>
      </c>
      <c r="V85" s="344">
        <v>48</v>
      </c>
      <c r="W85" s="344">
        <v>52</v>
      </c>
      <c r="X85" s="344">
        <v>57</v>
      </c>
      <c r="Y85" s="344">
        <v>61</v>
      </c>
      <c r="Z85" s="344">
        <v>65</v>
      </c>
      <c r="AA85" s="344">
        <v>70</v>
      </c>
      <c r="AB85" s="344">
        <v>74</v>
      </c>
      <c r="AC85" s="344">
        <v>78</v>
      </c>
      <c r="AD85" s="344">
        <v>83</v>
      </c>
      <c r="AE85" s="344">
        <v>87</v>
      </c>
      <c r="AG85" s="345">
        <v>82</v>
      </c>
      <c r="AH85" s="346">
        <v>0.69399999999999995</v>
      </c>
    </row>
    <row r="86" spans="1:34">
      <c r="A86" s="278">
        <v>83</v>
      </c>
      <c r="B86" s="344">
        <v>1</v>
      </c>
      <c r="C86" s="344">
        <v>1</v>
      </c>
      <c r="D86" s="344">
        <v>2</v>
      </c>
      <c r="E86" s="344">
        <v>2</v>
      </c>
      <c r="F86" s="344">
        <v>3</v>
      </c>
      <c r="G86" s="344">
        <v>3</v>
      </c>
      <c r="H86" s="344">
        <v>4</v>
      </c>
      <c r="I86" s="344">
        <v>4</v>
      </c>
      <c r="J86" s="344">
        <v>5</v>
      </c>
      <c r="K86" s="344">
        <v>5</v>
      </c>
      <c r="L86" s="344">
        <v>8</v>
      </c>
      <c r="M86" s="344">
        <v>10</v>
      </c>
      <c r="N86" s="344">
        <v>14</v>
      </c>
      <c r="O86" s="344">
        <v>19</v>
      </c>
      <c r="P86" s="344">
        <v>23</v>
      </c>
      <c r="Q86" s="344">
        <v>28</v>
      </c>
      <c r="R86" s="344">
        <v>32</v>
      </c>
      <c r="S86" s="344">
        <v>36</v>
      </c>
      <c r="T86" s="344">
        <v>40</v>
      </c>
      <c r="U86" s="344">
        <v>44</v>
      </c>
      <c r="V86" s="344">
        <v>48</v>
      </c>
      <c r="W86" s="344">
        <v>52</v>
      </c>
      <c r="X86" s="344">
        <v>57</v>
      </c>
      <c r="Y86" s="344">
        <v>61</v>
      </c>
      <c r="Z86" s="344">
        <v>66</v>
      </c>
      <c r="AA86" s="344">
        <v>70</v>
      </c>
      <c r="AB86" s="344">
        <v>74</v>
      </c>
      <c r="AC86" s="344">
        <v>79</v>
      </c>
      <c r="AD86" s="344">
        <v>83</v>
      </c>
      <c r="AE86" s="344">
        <v>88</v>
      </c>
      <c r="AG86" s="345">
        <v>83</v>
      </c>
      <c r="AH86" s="346">
        <v>0.69799999999999995</v>
      </c>
    </row>
    <row r="87" spans="1:34">
      <c r="A87" s="278">
        <v>84</v>
      </c>
      <c r="B87" s="344">
        <v>1</v>
      </c>
      <c r="C87" s="344">
        <v>1</v>
      </c>
      <c r="D87" s="344">
        <v>2</v>
      </c>
      <c r="E87" s="344">
        <v>2</v>
      </c>
      <c r="F87" s="344">
        <v>3</v>
      </c>
      <c r="G87" s="344">
        <v>3</v>
      </c>
      <c r="H87" s="344">
        <v>4</v>
      </c>
      <c r="I87" s="344">
        <v>4</v>
      </c>
      <c r="J87" s="344">
        <v>5</v>
      </c>
      <c r="K87" s="344">
        <v>5</v>
      </c>
      <c r="L87" s="344">
        <v>8</v>
      </c>
      <c r="M87" s="344">
        <v>10</v>
      </c>
      <c r="N87" s="344">
        <v>14</v>
      </c>
      <c r="O87" s="344">
        <v>19</v>
      </c>
      <c r="P87" s="344">
        <v>23</v>
      </c>
      <c r="Q87" s="344">
        <v>28</v>
      </c>
      <c r="R87" s="344">
        <v>32</v>
      </c>
      <c r="S87" s="344">
        <v>36</v>
      </c>
      <c r="T87" s="344">
        <v>40</v>
      </c>
      <c r="U87" s="344">
        <v>44</v>
      </c>
      <c r="V87" s="344">
        <v>48</v>
      </c>
      <c r="W87" s="344">
        <v>53</v>
      </c>
      <c r="X87" s="344">
        <v>57</v>
      </c>
      <c r="Y87" s="344">
        <v>62</v>
      </c>
      <c r="Z87" s="344">
        <v>66</v>
      </c>
      <c r="AA87" s="344">
        <v>71</v>
      </c>
      <c r="AB87" s="344">
        <v>75</v>
      </c>
      <c r="AC87" s="344">
        <v>79</v>
      </c>
      <c r="AD87" s="344">
        <v>84</v>
      </c>
      <c r="AE87" s="344">
        <v>88</v>
      </c>
      <c r="AG87" s="345">
        <v>84</v>
      </c>
      <c r="AH87" s="346">
        <v>0.70299999999999996</v>
      </c>
    </row>
    <row r="88" spans="1:34">
      <c r="A88" s="278">
        <v>85</v>
      </c>
      <c r="B88" s="344">
        <v>1</v>
      </c>
      <c r="C88" s="344">
        <v>1</v>
      </c>
      <c r="D88" s="344">
        <v>2</v>
      </c>
      <c r="E88" s="344">
        <v>2</v>
      </c>
      <c r="F88" s="344">
        <v>3</v>
      </c>
      <c r="G88" s="344">
        <v>3</v>
      </c>
      <c r="H88" s="344">
        <v>4</v>
      </c>
      <c r="I88" s="344">
        <v>4</v>
      </c>
      <c r="J88" s="344">
        <v>5</v>
      </c>
      <c r="K88" s="344">
        <v>5</v>
      </c>
      <c r="L88" s="344">
        <v>8</v>
      </c>
      <c r="M88" s="344">
        <v>10</v>
      </c>
      <c r="N88" s="344">
        <v>15</v>
      </c>
      <c r="O88" s="344">
        <v>19</v>
      </c>
      <c r="P88" s="344">
        <v>24</v>
      </c>
      <c r="Q88" s="344">
        <v>28</v>
      </c>
      <c r="R88" s="344">
        <v>32</v>
      </c>
      <c r="S88" s="344">
        <v>36</v>
      </c>
      <c r="T88" s="344">
        <v>40</v>
      </c>
      <c r="U88" s="344">
        <v>44</v>
      </c>
      <c r="V88" s="344">
        <v>49</v>
      </c>
      <c r="W88" s="344">
        <v>53</v>
      </c>
      <c r="X88" s="344">
        <v>58</v>
      </c>
      <c r="Y88" s="344">
        <v>62</v>
      </c>
      <c r="Z88" s="344">
        <v>67</v>
      </c>
      <c r="AA88" s="344">
        <v>71</v>
      </c>
      <c r="AB88" s="344">
        <v>75</v>
      </c>
      <c r="AC88" s="344">
        <v>80</v>
      </c>
      <c r="AD88" s="344">
        <v>84</v>
      </c>
      <c r="AE88" s="344">
        <v>89</v>
      </c>
      <c r="AG88" s="345">
        <v>85</v>
      </c>
      <c r="AH88" s="346">
        <v>0.70799999999999996</v>
      </c>
    </row>
    <row r="89" spans="1:34">
      <c r="A89" s="278">
        <v>86</v>
      </c>
      <c r="B89" s="344">
        <v>1</v>
      </c>
      <c r="C89" s="344">
        <v>1</v>
      </c>
      <c r="D89" s="344">
        <v>2</v>
      </c>
      <c r="E89" s="344">
        <v>2</v>
      </c>
      <c r="F89" s="344">
        <v>3</v>
      </c>
      <c r="G89" s="344">
        <v>3</v>
      </c>
      <c r="H89" s="344">
        <v>4</v>
      </c>
      <c r="I89" s="344">
        <v>5</v>
      </c>
      <c r="J89" s="344">
        <v>5</v>
      </c>
      <c r="K89" s="344">
        <v>5</v>
      </c>
      <c r="L89" s="344">
        <v>8</v>
      </c>
      <c r="M89" s="344">
        <v>10</v>
      </c>
      <c r="N89" s="344">
        <v>15</v>
      </c>
      <c r="O89" s="344">
        <v>19</v>
      </c>
      <c r="P89" s="344">
        <v>24</v>
      </c>
      <c r="Q89" s="344">
        <v>28</v>
      </c>
      <c r="R89" s="344">
        <v>32</v>
      </c>
      <c r="S89" s="344">
        <v>37</v>
      </c>
      <c r="T89" s="344">
        <v>41</v>
      </c>
      <c r="U89" s="344">
        <v>45</v>
      </c>
      <c r="V89" s="344">
        <v>49</v>
      </c>
      <c r="W89" s="344">
        <v>54</v>
      </c>
      <c r="X89" s="344">
        <v>58</v>
      </c>
      <c r="Y89" s="344">
        <v>62</v>
      </c>
      <c r="Z89" s="344">
        <v>67</v>
      </c>
      <c r="AA89" s="344">
        <v>71</v>
      </c>
      <c r="AB89" s="344">
        <v>76</v>
      </c>
      <c r="AC89" s="344">
        <v>80</v>
      </c>
      <c r="AD89" s="344">
        <v>85</v>
      </c>
      <c r="AE89" s="344">
        <v>89</v>
      </c>
      <c r="AG89" s="345">
        <v>86</v>
      </c>
      <c r="AH89" s="346">
        <v>0.71199999999999997</v>
      </c>
    </row>
    <row r="90" spans="1:34">
      <c r="A90" s="278">
        <v>87</v>
      </c>
      <c r="B90" s="344">
        <v>1</v>
      </c>
      <c r="C90" s="344">
        <v>1</v>
      </c>
      <c r="D90" s="344">
        <v>2</v>
      </c>
      <c r="E90" s="344">
        <v>2</v>
      </c>
      <c r="F90" s="344">
        <v>3</v>
      </c>
      <c r="G90" s="344">
        <v>3</v>
      </c>
      <c r="H90" s="344">
        <v>4</v>
      </c>
      <c r="I90" s="344">
        <v>5</v>
      </c>
      <c r="J90" s="344">
        <v>5</v>
      </c>
      <c r="K90" s="344">
        <v>5</v>
      </c>
      <c r="L90" s="344">
        <v>8</v>
      </c>
      <c r="M90" s="344">
        <v>10</v>
      </c>
      <c r="N90" s="344">
        <v>15</v>
      </c>
      <c r="O90" s="344">
        <v>19</v>
      </c>
      <c r="P90" s="344">
        <v>24</v>
      </c>
      <c r="Q90" s="344">
        <v>28</v>
      </c>
      <c r="R90" s="344">
        <v>33</v>
      </c>
      <c r="S90" s="344">
        <v>37</v>
      </c>
      <c r="T90" s="344">
        <v>41</v>
      </c>
      <c r="U90" s="344">
        <v>45</v>
      </c>
      <c r="V90" s="344">
        <v>49</v>
      </c>
      <c r="W90" s="344">
        <v>54</v>
      </c>
      <c r="X90" s="344">
        <v>58</v>
      </c>
      <c r="Y90" s="344">
        <v>63</v>
      </c>
      <c r="Z90" s="344">
        <v>67</v>
      </c>
      <c r="AA90" s="344">
        <v>72</v>
      </c>
      <c r="AB90" s="344">
        <v>76</v>
      </c>
      <c r="AC90" s="344">
        <v>81</v>
      </c>
      <c r="AD90" s="344">
        <v>85</v>
      </c>
      <c r="AE90" s="344">
        <v>90</v>
      </c>
      <c r="AG90" s="345">
        <v>87</v>
      </c>
      <c r="AH90" s="346">
        <v>0.71699999999999997</v>
      </c>
    </row>
    <row r="91" spans="1:34">
      <c r="A91" s="278">
        <v>88</v>
      </c>
      <c r="B91" s="344">
        <v>1</v>
      </c>
      <c r="C91" s="344">
        <v>1</v>
      </c>
      <c r="D91" s="344">
        <v>2</v>
      </c>
      <c r="E91" s="344">
        <v>2</v>
      </c>
      <c r="F91" s="344">
        <v>3</v>
      </c>
      <c r="G91" s="344">
        <v>3</v>
      </c>
      <c r="H91" s="344">
        <v>4</v>
      </c>
      <c r="I91" s="344">
        <v>5</v>
      </c>
      <c r="J91" s="344">
        <v>5</v>
      </c>
      <c r="K91" s="344">
        <v>5</v>
      </c>
      <c r="L91" s="344">
        <v>8</v>
      </c>
      <c r="M91" s="344">
        <v>10</v>
      </c>
      <c r="N91" s="344">
        <v>15</v>
      </c>
      <c r="O91" s="344">
        <v>20</v>
      </c>
      <c r="P91" s="344">
        <v>24</v>
      </c>
      <c r="Q91" s="344">
        <v>28</v>
      </c>
      <c r="R91" s="344">
        <v>33</v>
      </c>
      <c r="S91" s="344">
        <v>37</v>
      </c>
      <c r="T91" s="344">
        <v>41</v>
      </c>
      <c r="U91" s="344">
        <v>45</v>
      </c>
      <c r="V91" s="344">
        <v>50</v>
      </c>
      <c r="W91" s="344">
        <v>54</v>
      </c>
      <c r="X91" s="344">
        <v>59</v>
      </c>
      <c r="Y91" s="344">
        <v>63</v>
      </c>
      <c r="Z91" s="344">
        <v>68</v>
      </c>
      <c r="AA91" s="344">
        <v>72</v>
      </c>
      <c r="AB91" s="344">
        <v>77</v>
      </c>
      <c r="AC91" s="344">
        <v>82</v>
      </c>
      <c r="AD91" s="344">
        <v>86</v>
      </c>
      <c r="AE91" s="344">
        <v>91</v>
      </c>
      <c r="AG91" s="345">
        <v>88</v>
      </c>
      <c r="AH91" s="346">
        <v>0.72199999999999998</v>
      </c>
    </row>
    <row r="92" spans="1:34">
      <c r="A92" s="278">
        <v>89</v>
      </c>
      <c r="B92" s="344">
        <v>1</v>
      </c>
      <c r="C92" s="344">
        <v>1</v>
      </c>
      <c r="D92" s="344">
        <v>2</v>
      </c>
      <c r="E92" s="344">
        <v>2</v>
      </c>
      <c r="F92" s="344">
        <v>3</v>
      </c>
      <c r="G92" s="344">
        <v>3</v>
      </c>
      <c r="H92" s="344">
        <v>4</v>
      </c>
      <c r="I92" s="344">
        <v>5</v>
      </c>
      <c r="J92" s="344">
        <v>5</v>
      </c>
      <c r="K92" s="344">
        <v>5</v>
      </c>
      <c r="L92" s="344">
        <v>8</v>
      </c>
      <c r="M92" s="344">
        <v>10</v>
      </c>
      <c r="N92" s="344">
        <v>15</v>
      </c>
      <c r="O92" s="344">
        <v>20</v>
      </c>
      <c r="P92" s="344">
        <v>24</v>
      </c>
      <c r="Q92" s="344">
        <v>29</v>
      </c>
      <c r="R92" s="344">
        <v>33</v>
      </c>
      <c r="S92" s="344">
        <v>37</v>
      </c>
      <c r="T92" s="344">
        <v>41</v>
      </c>
      <c r="U92" s="344">
        <v>46</v>
      </c>
      <c r="V92" s="344">
        <v>50</v>
      </c>
      <c r="W92" s="344">
        <v>55</v>
      </c>
      <c r="X92" s="344">
        <v>59</v>
      </c>
      <c r="Y92" s="344">
        <v>64</v>
      </c>
      <c r="Z92" s="344">
        <v>68</v>
      </c>
      <c r="AA92" s="344">
        <v>73</v>
      </c>
      <c r="AB92" s="344">
        <v>77</v>
      </c>
      <c r="AC92" s="344">
        <v>82</v>
      </c>
      <c r="AD92" s="344">
        <v>87</v>
      </c>
      <c r="AE92" s="344">
        <v>91</v>
      </c>
      <c r="AG92" s="345">
        <v>89</v>
      </c>
      <c r="AH92" s="346">
        <v>0.72599999999999998</v>
      </c>
    </row>
    <row r="93" spans="1:34">
      <c r="A93" s="339">
        <v>90</v>
      </c>
      <c r="B93" s="340">
        <v>1</v>
      </c>
      <c r="C93" s="340">
        <v>1</v>
      </c>
      <c r="D93" s="340">
        <v>2</v>
      </c>
      <c r="E93" s="340">
        <v>2</v>
      </c>
      <c r="F93" s="340">
        <v>3</v>
      </c>
      <c r="G93" s="340">
        <v>4</v>
      </c>
      <c r="H93" s="340">
        <v>4</v>
      </c>
      <c r="I93" s="340">
        <v>5</v>
      </c>
      <c r="J93" s="340">
        <v>5</v>
      </c>
      <c r="K93" s="340">
        <v>5</v>
      </c>
      <c r="L93" s="340">
        <v>8</v>
      </c>
      <c r="M93" s="340">
        <v>10</v>
      </c>
      <c r="N93" s="340">
        <v>15</v>
      </c>
      <c r="O93" s="340">
        <v>20</v>
      </c>
      <c r="P93" s="340">
        <v>24</v>
      </c>
      <c r="Q93" s="340">
        <v>29</v>
      </c>
      <c r="R93" s="340">
        <v>33</v>
      </c>
      <c r="S93" s="340">
        <v>38</v>
      </c>
      <c r="T93" s="340">
        <v>42</v>
      </c>
      <c r="U93" s="340">
        <v>46</v>
      </c>
      <c r="V93" s="340">
        <v>50</v>
      </c>
      <c r="W93" s="340">
        <v>55</v>
      </c>
      <c r="X93" s="340">
        <v>60</v>
      </c>
      <c r="Y93" s="340">
        <v>64</v>
      </c>
      <c r="Z93" s="340">
        <v>69</v>
      </c>
      <c r="AA93" s="340">
        <v>73</v>
      </c>
      <c r="AB93" s="340">
        <v>78</v>
      </c>
      <c r="AC93" s="340">
        <v>83</v>
      </c>
      <c r="AD93" s="340">
        <v>87</v>
      </c>
      <c r="AE93" s="340">
        <v>92</v>
      </c>
      <c r="AF93" s="341"/>
      <c r="AG93" s="342">
        <v>90</v>
      </c>
      <c r="AH93" s="347">
        <v>0.73099999999999998</v>
      </c>
    </row>
    <row r="94" spans="1:34">
      <c r="A94" s="278">
        <v>91</v>
      </c>
      <c r="B94" s="344">
        <v>1</v>
      </c>
      <c r="C94" s="344">
        <v>1</v>
      </c>
      <c r="D94" s="344">
        <v>2</v>
      </c>
      <c r="E94" s="344">
        <v>2</v>
      </c>
      <c r="F94" s="344">
        <v>3</v>
      </c>
      <c r="G94" s="344">
        <v>4</v>
      </c>
      <c r="H94" s="344">
        <v>4</v>
      </c>
      <c r="I94" s="344">
        <v>5</v>
      </c>
      <c r="J94" s="344">
        <v>5</v>
      </c>
      <c r="K94" s="344">
        <v>5</v>
      </c>
      <c r="L94" s="344">
        <v>8</v>
      </c>
      <c r="M94" s="344">
        <v>10</v>
      </c>
      <c r="N94" s="344">
        <v>15</v>
      </c>
      <c r="O94" s="344">
        <v>20</v>
      </c>
      <c r="P94" s="344">
        <v>25</v>
      </c>
      <c r="Q94" s="344">
        <v>29</v>
      </c>
      <c r="R94" s="344">
        <v>33</v>
      </c>
      <c r="S94" s="344">
        <v>38</v>
      </c>
      <c r="T94" s="344">
        <v>42</v>
      </c>
      <c r="U94" s="344">
        <v>46</v>
      </c>
      <c r="V94" s="344">
        <v>51</v>
      </c>
      <c r="W94" s="344">
        <v>55</v>
      </c>
      <c r="X94" s="344">
        <v>60</v>
      </c>
      <c r="Y94" s="344">
        <v>65</v>
      </c>
      <c r="Z94" s="344">
        <v>69</v>
      </c>
      <c r="AA94" s="344">
        <v>74</v>
      </c>
      <c r="AB94" s="344">
        <v>78</v>
      </c>
      <c r="AC94" s="344">
        <v>83</v>
      </c>
      <c r="AD94" s="344">
        <v>88</v>
      </c>
      <c r="AE94" s="344">
        <v>92</v>
      </c>
      <c r="AG94" s="345">
        <v>91</v>
      </c>
      <c r="AH94" s="346">
        <v>0.73499999999999999</v>
      </c>
    </row>
    <row r="95" spans="1:34">
      <c r="A95" s="278">
        <v>92</v>
      </c>
      <c r="B95" s="344">
        <v>1</v>
      </c>
      <c r="C95" s="344">
        <v>1</v>
      </c>
      <c r="D95" s="344">
        <v>2</v>
      </c>
      <c r="E95" s="344">
        <v>2</v>
      </c>
      <c r="F95" s="344">
        <v>3</v>
      </c>
      <c r="G95" s="344">
        <v>4</v>
      </c>
      <c r="H95" s="344">
        <v>4</v>
      </c>
      <c r="I95" s="344">
        <v>5</v>
      </c>
      <c r="J95" s="344">
        <v>5</v>
      </c>
      <c r="K95" s="344">
        <v>5</v>
      </c>
      <c r="L95" s="344">
        <v>8</v>
      </c>
      <c r="M95" s="344">
        <v>10</v>
      </c>
      <c r="N95" s="344">
        <v>15</v>
      </c>
      <c r="O95" s="344">
        <v>20</v>
      </c>
      <c r="P95" s="344">
        <v>25</v>
      </c>
      <c r="Q95" s="344">
        <v>29</v>
      </c>
      <c r="R95" s="344">
        <v>34</v>
      </c>
      <c r="S95" s="344">
        <v>38</v>
      </c>
      <c r="T95" s="344">
        <v>42</v>
      </c>
      <c r="U95" s="344">
        <v>46</v>
      </c>
      <c r="V95" s="344">
        <v>51</v>
      </c>
      <c r="W95" s="344">
        <v>56</v>
      </c>
      <c r="X95" s="344">
        <v>60</v>
      </c>
      <c r="Y95" s="344">
        <v>65</v>
      </c>
      <c r="Z95" s="344">
        <v>70</v>
      </c>
      <c r="AA95" s="344">
        <v>74</v>
      </c>
      <c r="AB95" s="344">
        <v>79</v>
      </c>
      <c r="AC95" s="344">
        <v>83</v>
      </c>
      <c r="AD95" s="344">
        <v>88</v>
      </c>
      <c r="AE95" s="344">
        <v>93</v>
      </c>
      <c r="AG95" s="345">
        <v>92</v>
      </c>
      <c r="AH95" s="346">
        <v>0.73899999999999999</v>
      </c>
    </row>
    <row r="96" spans="1:34">
      <c r="A96" s="278">
        <v>93</v>
      </c>
      <c r="B96" s="344">
        <v>1</v>
      </c>
      <c r="C96" s="344">
        <v>1</v>
      </c>
      <c r="D96" s="344">
        <v>2</v>
      </c>
      <c r="E96" s="344">
        <v>2</v>
      </c>
      <c r="F96" s="344">
        <v>3</v>
      </c>
      <c r="G96" s="344">
        <v>4</v>
      </c>
      <c r="H96" s="344">
        <v>4</v>
      </c>
      <c r="I96" s="344">
        <v>5</v>
      </c>
      <c r="J96" s="344">
        <v>5</v>
      </c>
      <c r="K96" s="344">
        <v>5</v>
      </c>
      <c r="L96" s="344">
        <v>8</v>
      </c>
      <c r="M96" s="344">
        <v>10</v>
      </c>
      <c r="N96" s="344">
        <v>15</v>
      </c>
      <c r="O96" s="344">
        <v>20</v>
      </c>
      <c r="P96" s="344">
        <v>25</v>
      </c>
      <c r="Q96" s="344">
        <v>29</v>
      </c>
      <c r="R96" s="344">
        <v>34</v>
      </c>
      <c r="S96" s="344">
        <v>38</v>
      </c>
      <c r="T96" s="344">
        <v>43</v>
      </c>
      <c r="U96" s="344">
        <v>47</v>
      </c>
      <c r="V96" s="344">
        <v>51</v>
      </c>
      <c r="W96" s="344">
        <v>56</v>
      </c>
      <c r="X96" s="344">
        <v>61</v>
      </c>
      <c r="Y96" s="344">
        <v>65</v>
      </c>
      <c r="Z96" s="344">
        <v>70</v>
      </c>
      <c r="AA96" s="344">
        <v>75</v>
      </c>
      <c r="AB96" s="344">
        <v>79</v>
      </c>
      <c r="AC96" s="344">
        <v>84</v>
      </c>
      <c r="AD96" s="344">
        <v>89</v>
      </c>
      <c r="AE96" s="344">
        <v>93</v>
      </c>
      <c r="AG96" s="345">
        <v>93</v>
      </c>
      <c r="AH96" s="346">
        <v>0.74399999999999999</v>
      </c>
    </row>
    <row r="97" spans="1:34">
      <c r="A97" s="278">
        <v>94</v>
      </c>
      <c r="B97" s="344">
        <v>1</v>
      </c>
      <c r="C97" s="344">
        <v>1</v>
      </c>
      <c r="D97" s="344">
        <v>2</v>
      </c>
      <c r="E97" s="344">
        <v>2</v>
      </c>
      <c r="F97" s="344">
        <v>3</v>
      </c>
      <c r="G97" s="344">
        <v>4</v>
      </c>
      <c r="H97" s="344">
        <v>4</v>
      </c>
      <c r="I97" s="344">
        <v>5</v>
      </c>
      <c r="J97" s="344">
        <v>5</v>
      </c>
      <c r="K97" s="344">
        <v>5</v>
      </c>
      <c r="L97" s="344">
        <v>8</v>
      </c>
      <c r="M97" s="344">
        <v>10</v>
      </c>
      <c r="N97" s="344">
        <v>15</v>
      </c>
      <c r="O97" s="344">
        <v>20</v>
      </c>
      <c r="P97" s="344">
        <v>25</v>
      </c>
      <c r="Q97" s="344">
        <v>29</v>
      </c>
      <c r="R97" s="344">
        <v>34</v>
      </c>
      <c r="S97" s="344">
        <v>38</v>
      </c>
      <c r="T97" s="344">
        <v>43</v>
      </c>
      <c r="U97" s="344">
        <v>47</v>
      </c>
      <c r="V97" s="344">
        <v>52</v>
      </c>
      <c r="W97" s="344">
        <v>56</v>
      </c>
      <c r="X97" s="344">
        <v>61</v>
      </c>
      <c r="Y97" s="344">
        <v>66</v>
      </c>
      <c r="Z97" s="344">
        <v>70</v>
      </c>
      <c r="AA97" s="344">
        <v>75</v>
      </c>
      <c r="AB97" s="344">
        <v>80</v>
      </c>
      <c r="AC97" s="344">
        <v>84</v>
      </c>
      <c r="AD97" s="344">
        <v>89</v>
      </c>
      <c r="AE97" s="344">
        <v>94</v>
      </c>
      <c r="AG97" s="345">
        <v>94</v>
      </c>
      <c r="AH97" s="346">
        <v>0.748</v>
      </c>
    </row>
    <row r="98" spans="1:34">
      <c r="A98" s="278">
        <v>95</v>
      </c>
      <c r="B98" s="344">
        <v>1</v>
      </c>
      <c r="C98" s="344">
        <v>1</v>
      </c>
      <c r="D98" s="344">
        <v>2</v>
      </c>
      <c r="E98" s="344">
        <v>2</v>
      </c>
      <c r="F98" s="344">
        <v>3</v>
      </c>
      <c r="G98" s="344">
        <v>4</v>
      </c>
      <c r="H98" s="344">
        <v>4</v>
      </c>
      <c r="I98" s="344">
        <v>5</v>
      </c>
      <c r="J98" s="344">
        <v>5</v>
      </c>
      <c r="K98" s="344">
        <v>6</v>
      </c>
      <c r="L98" s="344">
        <v>8</v>
      </c>
      <c r="M98" s="344">
        <v>11</v>
      </c>
      <c r="N98" s="344">
        <v>15</v>
      </c>
      <c r="O98" s="344">
        <v>20</v>
      </c>
      <c r="P98" s="344">
        <v>25</v>
      </c>
      <c r="Q98" s="344">
        <v>30</v>
      </c>
      <c r="R98" s="344">
        <v>34</v>
      </c>
      <c r="S98" s="344">
        <v>39</v>
      </c>
      <c r="T98" s="344">
        <v>43</v>
      </c>
      <c r="U98" s="344">
        <v>47</v>
      </c>
      <c r="V98" s="344">
        <v>52</v>
      </c>
      <c r="W98" s="344">
        <v>57</v>
      </c>
      <c r="X98" s="344">
        <v>61</v>
      </c>
      <c r="Y98" s="344">
        <v>66</v>
      </c>
      <c r="Z98" s="344">
        <v>71</v>
      </c>
      <c r="AA98" s="344">
        <v>75</v>
      </c>
      <c r="AB98" s="344">
        <v>80</v>
      </c>
      <c r="AC98" s="344">
        <v>85</v>
      </c>
      <c r="AD98" s="344">
        <v>90</v>
      </c>
      <c r="AE98" s="344">
        <v>94</v>
      </c>
      <c r="AG98" s="345">
        <v>95</v>
      </c>
      <c r="AH98" s="346">
        <v>0.752</v>
      </c>
    </row>
    <row r="99" spans="1:34">
      <c r="A99" s="278">
        <v>96</v>
      </c>
      <c r="B99" s="344">
        <v>1</v>
      </c>
      <c r="C99" s="344">
        <v>1</v>
      </c>
      <c r="D99" s="344">
        <v>2</v>
      </c>
      <c r="E99" s="344">
        <v>2</v>
      </c>
      <c r="F99" s="344">
        <v>3</v>
      </c>
      <c r="G99" s="344">
        <v>4</v>
      </c>
      <c r="H99" s="344">
        <v>4</v>
      </c>
      <c r="I99" s="344">
        <v>5</v>
      </c>
      <c r="J99" s="344">
        <v>5</v>
      </c>
      <c r="K99" s="344">
        <v>6</v>
      </c>
      <c r="L99" s="344">
        <v>8</v>
      </c>
      <c r="M99" s="344">
        <v>11</v>
      </c>
      <c r="N99" s="344">
        <v>16</v>
      </c>
      <c r="O99" s="344">
        <v>20</v>
      </c>
      <c r="P99" s="344">
        <v>25</v>
      </c>
      <c r="Q99" s="344">
        <v>30</v>
      </c>
      <c r="R99" s="344">
        <v>34</v>
      </c>
      <c r="S99" s="344">
        <v>39</v>
      </c>
      <c r="T99" s="344">
        <v>43</v>
      </c>
      <c r="U99" s="344">
        <v>47</v>
      </c>
      <c r="V99" s="344">
        <v>52</v>
      </c>
      <c r="W99" s="344">
        <v>57</v>
      </c>
      <c r="X99" s="344">
        <v>62</v>
      </c>
      <c r="Y99" s="344">
        <v>66</v>
      </c>
      <c r="Z99" s="344">
        <v>71</v>
      </c>
      <c r="AA99" s="344">
        <v>76</v>
      </c>
      <c r="AB99" s="344">
        <v>81</v>
      </c>
      <c r="AC99" s="344">
        <v>85</v>
      </c>
      <c r="AD99" s="344">
        <v>90</v>
      </c>
      <c r="AE99" s="344">
        <v>95</v>
      </c>
      <c r="AG99" s="345">
        <v>96</v>
      </c>
      <c r="AH99" s="346">
        <v>0.75600000000000001</v>
      </c>
    </row>
    <row r="100" spans="1:34">
      <c r="A100" s="278">
        <v>97</v>
      </c>
      <c r="B100" s="344">
        <v>1</v>
      </c>
      <c r="C100" s="344">
        <v>1</v>
      </c>
      <c r="D100" s="344">
        <v>2</v>
      </c>
      <c r="E100" s="344">
        <v>2</v>
      </c>
      <c r="F100" s="344">
        <v>3</v>
      </c>
      <c r="G100" s="344">
        <v>4</v>
      </c>
      <c r="H100" s="344">
        <v>4</v>
      </c>
      <c r="I100" s="344">
        <v>5</v>
      </c>
      <c r="J100" s="344">
        <v>5</v>
      </c>
      <c r="K100" s="344">
        <v>6</v>
      </c>
      <c r="L100" s="344">
        <v>8</v>
      </c>
      <c r="M100" s="344">
        <v>11</v>
      </c>
      <c r="N100" s="344">
        <v>16</v>
      </c>
      <c r="O100" s="344">
        <v>21</v>
      </c>
      <c r="P100" s="344">
        <v>25</v>
      </c>
      <c r="Q100" s="344">
        <v>30</v>
      </c>
      <c r="R100" s="344">
        <v>35</v>
      </c>
      <c r="S100" s="344">
        <v>39</v>
      </c>
      <c r="T100" s="344">
        <v>43</v>
      </c>
      <c r="U100" s="344">
        <v>48</v>
      </c>
      <c r="V100" s="344">
        <v>52</v>
      </c>
      <c r="W100" s="344">
        <v>57</v>
      </c>
      <c r="X100" s="344">
        <v>62</v>
      </c>
      <c r="Y100" s="344">
        <v>67</v>
      </c>
      <c r="Z100" s="344">
        <v>71</v>
      </c>
      <c r="AA100" s="344">
        <v>76</v>
      </c>
      <c r="AB100" s="344">
        <v>81</v>
      </c>
      <c r="AC100" s="344">
        <v>86</v>
      </c>
      <c r="AD100" s="344">
        <v>91</v>
      </c>
      <c r="AE100" s="344">
        <v>95</v>
      </c>
      <c r="AG100" s="345">
        <v>97</v>
      </c>
      <c r="AH100" s="346">
        <v>0.76</v>
      </c>
    </row>
    <row r="101" spans="1:34">
      <c r="A101" s="278">
        <v>98</v>
      </c>
      <c r="B101" s="344">
        <v>1</v>
      </c>
      <c r="C101" s="344">
        <v>1</v>
      </c>
      <c r="D101" s="344">
        <v>2</v>
      </c>
      <c r="E101" s="344">
        <v>2</v>
      </c>
      <c r="F101" s="344">
        <v>3</v>
      </c>
      <c r="G101" s="344">
        <v>4</v>
      </c>
      <c r="H101" s="344">
        <v>4</v>
      </c>
      <c r="I101" s="344">
        <v>5</v>
      </c>
      <c r="J101" s="344">
        <v>5</v>
      </c>
      <c r="K101" s="344">
        <v>6</v>
      </c>
      <c r="L101" s="344">
        <v>8</v>
      </c>
      <c r="M101" s="344">
        <v>11</v>
      </c>
      <c r="N101" s="344">
        <v>16</v>
      </c>
      <c r="O101" s="344">
        <v>21</v>
      </c>
      <c r="P101" s="344">
        <v>25</v>
      </c>
      <c r="Q101" s="344">
        <v>30</v>
      </c>
      <c r="R101" s="344">
        <v>35</v>
      </c>
      <c r="S101" s="344">
        <v>39</v>
      </c>
      <c r="T101" s="344">
        <v>44</v>
      </c>
      <c r="U101" s="344">
        <v>48</v>
      </c>
      <c r="V101" s="344">
        <v>53</v>
      </c>
      <c r="W101" s="344">
        <v>57</v>
      </c>
      <c r="X101" s="344">
        <v>62</v>
      </c>
      <c r="Y101" s="344">
        <v>67</v>
      </c>
      <c r="Z101" s="344">
        <v>72</v>
      </c>
      <c r="AA101" s="344">
        <v>77</v>
      </c>
      <c r="AB101" s="344">
        <v>81</v>
      </c>
      <c r="AC101" s="344">
        <v>86</v>
      </c>
      <c r="AD101" s="344">
        <v>91</v>
      </c>
      <c r="AE101" s="344">
        <v>96</v>
      </c>
      <c r="AG101" s="345">
        <v>98</v>
      </c>
      <c r="AH101" s="346">
        <v>0.76400000000000001</v>
      </c>
    </row>
    <row r="102" spans="1:34">
      <c r="A102" s="278">
        <v>99</v>
      </c>
      <c r="B102" s="344">
        <v>1</v>
      </c>
      <c r="C102" s="344">
        <v>1</v>
      </c>
      <c r="D102" s="344">
        <v>2</v>
      </c>
      <c r="E102" s="344">
        <v>2</v>
      </c>
      <c r="F102" s="344">
        <v>3</v>
      </c>
      <c r="G102" s="344">
        <v>4</v>
      </c>
      <c r="H102" s="344">
        <v>4</v>
      </c>
      <c r="I102" s="344">
        <v>5</v>
      </c>
      <c r="J102" s="344">
        <v>5</v>
      </c>
      <c r="K102" s="344">
        <v>6</v>
      </c>
      <c r="L102" s="344">
        <v>8</v>
      </c>
      <c r="M102" s="344">
        <v>11</v>
      </c>
      <c r="N102" s="344">
        <v>16</v>
      </c>
      <c r="O102" s="344">
        <v>21</v>
      </c>
      <c r="P102" s="344">
        <v>26</v>
      </c>
      <c r="Q102" s="344">
        <v>30</v>
      </c>
      <c r="R102" s="344">
        <v>35</v>
      </c>
      <c r="S102" s="344">
        <v>40</v>
      </c>
      <c r="T102" s="344">
        <v>44</v>
      </c>
      <c r="U102" s="344">
        <v>48</v>
      </c>
      <c r="V102" s="344">
        <v>53</v>
      </c>
      <c r="W102" s="344">
        <v>58</v>
      </c>
      <c r="X102" s="344">
        <v>63</v>
      </c>
      <c r="Y102" s="344">
        <v>67</v>
      </c>
      <c r="Z102" s="344">
        <v>72</v>
      </c>
      <c r="AA102" s="344">
        <v>77</v>
      </c>
      <c r="AB102" s="344">
        <v>82</v>
      </c>
      <c r="AC102" s="344">
        <v>87</v>
      </c>
      <c r="AD102" s="344">
        <v>92</v>
      </c>
      <c r="AE102" s="344">
        <v>96</v>
      </c>
      <c r="AG102" s="345">
        <v>99</v>
      </c>
      <c r="AH102" s="346">
        <v>0.76900000000000002</v>
      </c>
    </row>
    <row r="103" spans="1:34">
      <c r="A103" s="278">
        <v>100</v>
      </c>
      <c r="B103" s="344">
        <v>1</v>
      </c>
      <c r="C103" s="344">
        <v>1</v>
      </c>
      <c r="D103" s="344">
        <v>2</v>
      </c>
      <c r="E103" s="344">
        <v>2</v>
      </c>
      <c r="F103" s="344">
        <v>3</v>
      </c>
      <c r="G103" s="344">
        <v>4</v>
      </c>
      <c r="H103" s="344">
        <v>4</v>
      </c>
      <c r="I103" s="344">
        <v>5</v>
      </c>
      <c r="J103" s="344">
        <v>5</v>
      </c>
      <c r="K103" s="344">
        <v>6</v>
      </c>
      <c r="L103" s="344">
        <v>8</v>
      </c>
      <c r="M103" s="344">
        <v>11</v>
      </c>
      <c r="N103" s="344">
        <v>16</v>
      </c>
      <c r="O103" s="344">
        <v>21</v>
      </c>
      <c r="P103" s="344">
        <v>26</v>
      </c>
      <c r="Q103" s="344">
        <v>30</v>
      </c>
      <c r="R103" s="344">
        <v>35</v>
      </c>
      <c r="S103" s="344">
        <v>40</v>
      </c>
      <c r="T103" s="344">
        <v>44</v>
      </c>
      <c r="U103" s="344">
        <v>48</v>
      </c>
      <c r="V103" s="344">
        <v>53</v>
      </c>
      <c r="W103" s="344">
        <v>58</v>
      </c>
      <c r="X103" s="344">
        <v>63</v>
      </c>
      <c r="Y103" s="344">
        <v>68</v>
      </c>
      <c r="Z103" s="344">
        <v>73</v>
      </c>
      <c r="AA103" s="344">
        <v>78</v>
      </c>
      <c r="AB103" s="344">
        <v>82</v>
      </c>
      <c r="AC103" s="344">
        <v>87</v>
      </c>
      <c r="AD103" s="344">
        <v>92</v>
      </c>
      <c r="AE103" s="344">
        <v>97</v>
      </c>
      <c r="AG103" s="345">
        <v>100</v>
      </c>
      <c r="AH103" s="346">
        <v>0.77300000000000002</v>
      </c>
    </row>
    <row r="104" spans="1:34">
      <c r="A104" s="278">
        <v>101</v>
      </c>
      <c r="B104" s="344">
        <v>1</v>
      </c>
      <c r="C104" s="344">
        <v>1</v>
      </c>
      <c r="D104" s="344">
        <v>2</v>
      </c>
      <c r="E104" s="344">
        <v>2</v>
      </c>
      <c r="F104" s="344">
        <v>3</v>
      </c>
      <c r="G104" s="344">
        <v>4</v>
      </c>
      <c r="H104" s="344">
        <v>4</v>
      </c>
      <c r="I104" s="344">
        <v>5</v>
      </c>
      <c r="J104" s="344">
        <v>5</v>
      </c>
      <c r="K104" s="344">
        <v>6</v>
      </c>
      <c r="L104" s="344">
        <v>8</v>
      </c>
      <c r="M104" s="344">
        <v>11</v>
      </c>
      <c r="N104" s="344">
        <v>16</v>
      </c>
      <c r="O104" s="344">
        <v>21</v>
      </c>
      <c r="P104" s="344">
        <v>26</v>
      </c>
      <c r="Q104" s="344">
        <v>31</v>
      </c>
      <c r="R104" s="344">
        <v>35</v>
      </c>
      <c r="S104" s="344">
        <v>40</v>
      </c>
      <c r="T104" s="344">
        <v>44</v>
      </c>
      <c r="U104" s="344">
        <v>49</v>
      </c>
      <c r="V104" s="344">
        <v>54</v>
      </c>
      <c r="W104" s="344">
        <v>58</v>
      </c>
      <c r="X104" s="344">
        <v>63</v>
      </c>
      <c r="Y104" s="344">
        <v>68</v>
      </c>
      <c r="Z104" s="344">
        <v>73</v>
      </c>
      <c r="AA104" s="344">
        <v>78</v>
      </c>
      <c r="AB104" s="344">
        <v>83</v>
      </c>
      <c r="AC104" s="344">
        <v>88</v>
      </c>
      <c r="AD104" s="344">
        <v>93</v>
      </c>
      <c r="AE104" s="344">
        <v>97</v>
      </c>
      <c r="AG104" s="345">
        <v>101</v>
      </c>
      <c r="AH104" s="346">
        <v>0.77700000000000002</v>
      </c>
    </row>
    <row r="105" spans="1:34">
      <c r="A105" s="278">
        <v>102</v>
      </c>
      <c r="B105" s="344">
        <v>1</v>
      </c>
      <c r="C105" s="344">
        <v>1</v>
      </c>
      <c r="D105" s="344">
        <v>2</v>
      </c>
      <c r="E105" s="344">
        <v>2</v>
      </c>
      <c r="F105" s="344">
        <v>3</v>
      </c>
      <c r="G105" s="344">
        <v>4</v>
      </c>
      <c r="H105" s="344">
        <v>4</v>
      </c>
      <c r="I105" s="344">
        <v>5</v>
      </c>
      <c r="J105" s="344">
        <v>5</v>
      </c>
      <c r="K105" s="344">
        <v>6</v>
      </c>
      <c r="L105" s="344">
        <v>8</v>
      </c>
      <c r="M105" s="344">
        <v>11</v>
      </c>
      <c r="N105" s="344">
        <v>16</v>
      </c>
      <c r="O105" s="344">
        <v>21</v>
      </c>
      <c r="P105" s="344">
        <v>26</v>
      </c>
      <c r="Q105" s="344">
        <v>31</v>
      </c>
      <c r="R105" s="344">
        <v>35</v>
      </c>
      <c r="S105" s="344">
        <v>40</v>
      </c>
      <c r="T105" s="344">
        <v>45</v>
      </c>
      <c r="U105" s="344">
        <v>49</v>
      </c>
      <c r="V105" s="344">
        <v>54</v>
      </c>
      <c r="W105" s="344">
        <v>59</v>
      </c>
      <c r="X105" s="344">
        <v>64</v>
      </c>
      <c r="Y105" s="344">
        <v>69</v>
      </c>
      <c r="Z105" s="344">
        <v>73</v>
      </c>
      <c r="AA105" s="344">
        <v>78</v>
      </c>
      <c r="AB105" s="344">
        <v>83</v>
      </c>
      <c r="AC105" s="344">
        <v>88</v>
      </c>
      <c r="AD105" s="344">
        <v>93</v>
      </c>
      <c r="AE105" s="344">
        <v>98</v>
      </c>
      <c r="AG105" s="345">
        <v>102</v>
      </c>
      <c r="AH105" s="346">
        <v>0.78100000000000003</v>
      </c>
    </row>
    <row r="106" spans="1:34">
      <c r="A106" s="278">
        <v>103</v>
      </c>
      <c r="B106" s="344">
        <v>1</v>
      </c>
      <c r="C106" s="344">
        <v>1</v>
      </c>
      <c r="D106" s="344">
        <v>2</v>
      </c>
      <c r="E106" s="344">
        <v>3</v>
      </c>
      <c r="F106" s="344">
        <v>3</v>
      </c>
      <c r="G106" s="344">
        <v>4</v>
      </c>
      <c r="H106" s="344">
        <v>4</v>
      </c>
      <c r="I106" s="344">
        <v>5</v>
      </c>
      <c r="J106" s="344">
        <v>5</v>
      </c>
      <c r="K106" s="344">
        <v>6</v>
      </c>
      <c r="L106" s="344">
        <v>8</v>
      </c>
      <c r="M106" s="344">
        <v>11</v>
      </c>
      <c r="N106" s="344">
        <v>16</v>
      </c>
      <c r="O106" s="344">
        <v>21</v>
      </c>
      <c r="P106" s="344">
        <v>26</v>
      </c>
      <c r="Q106" s="344">
        <v>31</v>
      </c>
      <c r="R106" s="344">
        <v>36</v>
      </c>
      <c r="S106" s="344">
        <v>40</v>
      </c>
      <c r="T106" s="344">
        <v>45</v>
      </c>
      <c r="U106" s="344">
        <v>49</v>
      </c>
      <c r="V106" s="344">
        <v>54</v>
      </c>
      <c r="W106" s="344">
        <v>59</v>
      </c>
      <c r="X106" s="344">
        <v>64</v>
      </c>
      <c r="Y106" s="344">
        <v>69</v>
      </c>
      <c r="Z106" s="344">
        <v>74</v>
      </c>
      <c r="AA106" s="344">
        <v>79</v>
      </c>
      <c r="AB106" s="344">
        <v>84</v>
      </c>
      <c r="AC106" s="344">
        <v>89</v>
      </c>
      <c r="AD106" s="344">
        <v>94</v>
      </c>
      <c r="AE106" s="344">
        <v>98</v>
      </c>
      <c r="AG106" s="345">
        <v>103</v>
      </c>
      <c r="AH106" s="346">
        <v>0.78500000000000003</v>
      </c>
    </row>
    <row r="107" spans="1:34">
      <c r="A107" s="278">
        <v>104</v>
      </c>
      <c r="B107" s="344">
        <v>1</v>
      </c>
      <c r="C107" s="344">
        <v>1</v>
      </c>
      <c r="D107" s="344">
        <v>2</v>
      </c>
      <c r="E107" s="344">
        <v>3</v>
      </c>
      <c r="F107" s="344">
        <v>3</v>
      </c>
      <c r="G107" s="344">
        <v>4</v>
      </c>
      <c r="H107" s="344">
        <v>4</v>
      </c>
      <c r="I107" s="344">
        <v>5</v>
      </c>
      <c r="J107" s="344">
        <v>5</v>
      </c>
      <c r="K107" s="344">
        <v>6</v>
      </c>
      <c r="L107" s="344">
        <v>9</v>
      </c>
      <c r="M107" s="344">
        <v>11</v>
      </c>
      <c r="N107" s="344">
        <v>16</v>
      </c>
      <c r="O107" s="344">
        <v>21</v>
      </c>
      <c r="P107" s="344">
        <v>26</v>
      </c>
      <c r="Q107" s="344">
        <v>31</v>
      </c>
      <c r="R107" s="344">
        <v>36</v>
      </c>
      <c r="S107" s="344">
        <v>41</v>
      </c>
      <c r="T107" s="344">
        <v>45</v>
      </c>
      <c r="U107" s="344">
        <v>49</v>
      </c>
      <c r="V107" s="344">
        <v>54</v>
      </c>
      <c r="W107" s="344">
        <v>59</v>
      </c>
      <c r="X107" s="344">
        <v>64</v>
      </c>
      <c r="Y107" s="344">
        <v>69</v>
      </c>
      <c r="Z107" s="344">
        <v>74</v>
      </c>
      <c r="AA107" s="344">
        <v>79</v>
      </c>
      <c r="AB107" s="344">
        <v>84</v>
      </c>
      <c r="AC107" s="344">
        <v>89</v>
      </c>
      <c r="AD107" s="344">
        <v>94</v>
      </c>
      <c r="AE107" s="344">
        <v>99</v>
      </c>
      <c r="AG107" s="345">
        <v>104</v>
      </c>
      <c r="AH107" s="346">
        <v>0.78900000000000003</v>
      </c>
    </row>
    <row r="108" spans="1:34">
      <c r="A108" s="278">
        <v>105</v>
      </c>
      <c r="B108" s="344">
        <v>1</v>
      </c>
      <c r="C108" s="344">
        <v>1</v>
      </c>
      <c r="D108" s="344">
        <v>2</v>
      </c>
      <c r="E108" s="344">
        <v>3</v>
      </c>
      <c r="F108" s="344">
        <v>3</v>
      </c>
      <c r="G108" s="344">
        <v>4</v>
      </c>
      <c r="H108" s="344">
        <v>4</v>
      </c>
      <c r="I108" s="344">
        <v>5</v>
      </c>
      <c r="J108" s="344">
        <v>5</v>
      </c>
      <c r="K108" s="344">
        <v>6</v>
      </c>
      <c r="L108" s="344">
        <v>9</v>
      </c>
      <c r="M108" s="344">
        <v>11</v>
      </c>
      <c r="N108" s="344">
        <v>16</v>
      </c>
      <c r="O108" s="344">
        <v>21</v>
      </c>
      <c r="P108" s="344">
        <v>26</v>
      </c>
      <c r="Q108" s="344">
        <v>31</v>
      </c>
      <c r="R108" s="344">
        <v>36</v>
      </c>
      <c r="S108" s="344">
        <v>41</v>
      </c>
      <c r="T108" s="344">
        <v>45</v>
      </c>
      <c r="U108" s="344">
        <v>50</v>
      </c>
      <c r="V108" s="344">
        <v>55</v>
      </c>
      <c r="W108" s="344">
        <v>60</v>
      </c>
      <c r="X108" s="344">
        <v>65</v>
      </c>
      <c r="Y108" s="344">
        <v>70</v>
      </c>
      <c r="Z108" s="344">
        <v>75</v>
      </c>
      <c r="AA108" s="344">
        <v>80</v>
      </c>
      <c r="AB108" s="344">
        <v>85</v>
      </c>
      <c r="AC108" s="344">
        <v>90</v>
      </c>
      <c r="AD108" s="344">
        <v>95</v>
      </c>
      <c r="AE108" s="344">
        <v>100</v>
      </c>
      <c r="AG108" s="345">
        <v>105</v>
      </c>
      <c r="AH108" s="346">
        <v>0.79400000000000004</v>
      </c>
    </row>
    <row r="109" spans="1:34">
      <c r="A109" s="278">
        <v>106</v>
      </c>
      <c r="B109" s="344">
        <v>1</v>
      </c>
      <c r="C109" s="344">
        <v>1</v>
      </c>
      <c r="D109" s="344">
        <v>2</v>
      </c>
      <c r="E109" s="344">
        <v>3</v>
      </c>
      <c r="F109" s="344">
        <v>3</v>
      </c>
      <c r="G109" s="344">
        <v>4</v>
      </c>
      <c r="H109" s="344">
        <v>4</v>
      </c>
      <c r="I109" s="344">
        <v>5</v>
      </c>
      <c r="J109" s="344">
        <v>5</v>
      </c>
      <c r="K109" s="344">
        <v>6</v>
      </c>
      <c r="L109" s="344">
        <v>9</v>
      </c>
      <c r="M109" s="344">
        <v>11</v>
      </c>
      <c r="N109" s="344">
        <v>16</v>
      </c>
      <c r="O109" s="344">
        <v>22</v>
      </c>
      <c r="P109" s="344">
        <v>27</v>
      </c>
      <c r="Q109" s="344">
        <v>31</v>
      </c>
      <c r="R109" s="344">
        <v>36</v>
      </c>
      <c r="S109" s="344">
        <v>41</v>
      </c>
      <c r="T109" s="344">
        <v>46</v>
      </c>
      <c r="U109" s="344">
        <v>50</v>
      </c>
      <c r="V109" s="344">
        <v>55</v>
      </c>
      <c r="W109" s="344">
        <v>60</v>
      </c>
      <c r="X109" s="344">
        <v>65</v>
      </c>
      <c r="Y109" s="344">
        <v>70</v>
      </c>
      <c r="Z109" s="344">
        <v>75</v>
      </c>
      <c r="AA109" s="344">
        <v>80</v>
      </c>
      <c r="AB109" s="344">
        <v>85</v>
      </c>
      <c r="AC109" s="344">
        <v>90</v>
      </c>
      <c r="AD109" s="344">
        <v>95</v>
      </c>
      <c r="AE109" s="344">
        <v>100</v>
      </c>
      <c r="AG109" s="345">
        <v>106</v>
      </c>
      <c r="AH109" s="346">
        <v>0.79800000000000004</v>
      </c>
    </row>
    <row r="110" spans="1:34">
      <c r="A110" s="278">
        <v>107</v>
      </c>
      <c r="B110" s="344">
        <v>1</v>
      </c>
      <c r="C110" s="344">
        <v>1</v>
      </c>
      <c r="D110" s="344">
        <v>2</v>
      </c>
      <c r="E110" s="344">
        <v>3</v>
      </c>
      <c r="F110" s="344">
        <v>3</v>
      </c>
      <c r="G110" s="344">
        <v>4</v>
      </c>
      <c r="H110" s="344">
        <v>4</v>
      </c>
      <c r="I110" s="344">
        <v>5</v>
      </c>
      <c r="J110" s="344">
        <v>5</v>
      </c>
      <c r="K110" s="344">
        <v>6</v>
      </c>
      <c r="L110" s="344">
        <v>9</v>
      </c>
      <c r="M110" s="344">
        <v>11</v>
      </c>
      <c r="N110" s="344">
        <v>17</v>
      </c>
      <c r="O110" s="344">
        <v>22</v>
      </c>
      <c r="P110" s="344">
        <v>27</v>
      </c>
      <c r="Q110" s="344">
        <v>32</v>
      </c>
      <c r="R110" s="344">
        <v>36</v>
      </c>
      <c r="S110" s="344">
        <v>41</v>
      </c>
      <c r="T110" s="344">
        <v>46</v>
      </c>
      <c r="U110" s="344">
        <v>50</v>
      </c>
      <c r="V110" s="344">
        <v>55</v>
      </c>
      <c r="W110" s="344">
        <v>60</v>
      </c>
      <c r="X110" s="344">
        <v>65</v>
      </c>
      <c r="Y110" s="344">
        <v>70</v>
      </c>
      <c r="Z110" s="344">
        <v>75</v>
      </c>
      <c r="AA110" s="344">
        <v>80</v>
      </c>
      <c r="AB110" s="344">
        <v>86</v>
      </c>
      <c r="AC110" s="344">
        <v>91</v>
      </c>
      <c r="AD110" s="344">
        <v>96</v>
      </c>
      <c r="AE110" s="344">
        <v>101</v>
      </c>
      <c r="AG110" s="345">
        <v>107</v>
      </c>
      <c r="AH110" s="346">
        <v>0.80200000000000005</v>
      </c>
    </row>
    <row r="111" spans="1:34">
      <c r="A111" s="278">
        <v>108</v>
      </c>
      <c r="B111" s="344">
        <v>1</v>
      </c>
      <c r="C111" s="344">
        <v>1</v>
      </c>
      <c r="D111" s="344">
        <v>2</v>
      </c>
      <c r="E111" s="344">
        <v>3</v>
      </c>
      <c r="F111" s="344">
        <v>3</v>
      </c>
      <c r="G111" s="344">
        <v>4</v>
      </c>
      <c r="H111" s="344">
        <v>4</v>
      </c>
      <c r="I111" s="344">
        <v>5</v>
      </c>
      <c r="J111" s="344">
        <v>6</v>
      </c>
      <c r="K111" s="344">
        <v>6</v>
      </c>
      <c r="L111" s="344">
        <v>9</v>
      </c>
      <c r="M111" s="344">
        <v>11</v>
      </c>
      <c r="N111" s="344">
        <v>17</v>
      </c>
      <c r="O111" s="344">
        <v>22</v>
      </c>
      <c r="P111" s="344">
        <v>27</v>
      </c>
      <c r="Q111" s="344">
        <v>32</v>
      </c>
      <c r="R111" s="344">
        <v>37</v>
      </c>
      <c r="S111" s="344">
        <v>41</v>
      </c>
      <c r="T111" s="344">
        <v>46</v>
      </c>
      <c r="U111" s="344">
        <v>51</v>
      </c>
      <c r="V111" s="344">
        <v>56</v>
      </c>
      <c r="W111" s="344">
        <v>61</v>
      </c>
      <c r="X111" s="344">
        <v>66</v>
      </c>
      <c r="Y111" s="344">
        <v>71</v>
      </c>
      <c r="Z111" s="344">
        <v>76</v>
      </c>
      <c r="AA111" s="344">
        <v>81</v>
      </c>
      <c r="AB111" s="344">
        <v>86</v>
      </c>
      <c r="AC111" s="344">
        <v>91</v>
      </c>
      <c r="AD111" s="344">
        <v>96</v>
      </c>
      <c r="AE111" s="344">
        <v>101</v>
      </c>
      <c r="AG111" s="345">
        <v>108</v>
      </c>
      <c r="AH111" s="346">
        <v>0.80600000000000005</v>
      </c>
    </row>
    <row r="112" spans="1:34">
      <c r="A112" s="278">
        <v>109</v>
      </c>
      <c r="B112" s="344">
        <v>1</v>
      </c>
      <c r="C112" s="344">
        <v>1</v>
      </c>
      <c r="D112" s="344">
        <v>2</v>
      </c>
      <c r="E112" s="344">
        <v>3</v>
      </c>
      <c r="F112" s="344">
        <v>3</v>
      </c>
      <c r="G112" s="344">
        <v>4</v>
      </c>
      <c r="H112" s="344">
        <v>5</v>
      </c>
      <c r="I112" s="344">
        <v>5</v>
      </c>
      <c r="J112" s="344">
        <v>6</v>
      </c>
      <c r="K112" s="344">
        <v>6</v>
      </c>
      <c r="L112" s="344">
        <v>9</v>
      </c>
      <c r="M112" s="344">
        <v>11</v>
      </c>
      <c r="N112" s="344">
        <v>17</v>
      </c>
      <c r="O112" s="344">
        <v>22</v>
      </c>
      <c r="P112" s="344">
        <v>27</v>
      </c>
      <c r="Q112" s="344">
        <v>32</v>
      </c>
      <c r="R112" s="344">
        <v>37</v>
      </c>
      <c r="S112" s="344">
        <v>42</v>
      </c>
      <c r="T112" s="344">
        <v>46</v>
      </c>
      <c r="U112" s="344">
        <v>51</v>
      </c>
      <c r="V112" s="344">
        <v>56</v>
      </c>
      <c r="W112" s="344">
        <v>61</v>
      </c>
      <c r="X112" s="344">
        <v>66</v>
      </c>
      <c r="Y112" s="344">
        <v>71</v>
      </c>
      <c r="Z112" s="344">
        <v>76</v>
      </c>
      <c r="AA112" s="344">
        <v>81</v>
      </c>
      <c r="AB112" s="344">
        <v>86</v>
      </c>
      <c r="AC112" s="344">
        <v>91</v>
      </c>
      <c r="AD112" s="344">
        <v>97</v>
      </c>
      <c r="AE112" s="344">
        <v>102</v>
      </c>
      <c r="AG112" s="345">
        <v>109</v>
      </c>
      <c r="AH112" s="346">
        <v>0.81</v>
      </c>
    </row>
    <row r="113" spans="1:34">
      <c r="A113" s="278">
        <v>110</v>
      </c>
      <c r="B113" s="344">
        <v>1</v>
      </c>
      <c r="C113" s="344">
        <v>1</v>
      </c>
      <c r="D113" s="344">
        <v>2</v>
      </c>
      <c r="E113" s="344">
        <v>3</v>
      </c>
      <c r="F113" s="344">
        <v>3</v>
      </c>
      <c r="G113" s="344">
        <v>4</v>
      </c>
      <c r="H113" s="344">
        <v>5</v>
      </c>
      <c r="I113" s="344">
        <v>5</v>
      </c>
      <c r="J113" s="344">
        <v>6</v>
      </c>
      <c r="K113" s="344">
        <v>6</v>
      </c>
      <c r="L113" s="344">
        <v>9</v>
      </c>
      <c r="M113" s="344">
        <v>11</v>
      </c>
      <c r="N113" s="344">
        <v>17</v>
      </c>
      <c r="O113" s="344">
        <v>22</v>
      </c>
      <c r="P113" s="344">
        <v>27</v>
      </c>
      <c r="Q113" s="344">
        <v>32</v>
      </c>
      <c r="R113" s="344">
        <v>37</v>
      </c>
      <c r="S113" s="344">
        <v>42</v>
      </c>
      <c r="T113" s="344">
        <v>47</v>
      </c>
      <c r="U113" s="344">
        <v>51</v>
      </c>
      <c r="V113" s="344">
        <v>56</v>
      </c>
      <c r="W113" s="344">
        <v>61</v>
      </c>
      <c r="X113" s="344">
        <v>66</v>
      </c>
      <c r="Y113" s="344">
        <v>71</v>
      </c>
      <c r="Z113" s="344">
        <v>77</v>
      </c>
      <c r="AA113" s="344">
        <v>82</v>
      </c>
      <c r="AB113" s="344">
        <v>87</v>
      </c>
      <c r="AC113" s="344">
        <v>92</v>
      </c>
      <c r="AD113" s="344">
        <v>97</v>
      </c>
      <c r="AE113" s="344">
        <v>102</v>
      </c>
      <c r="AG113" s="345">
        <v>110</v>
      </c>
      <c r="AH113" s="346">
        <v>0.81399999999999995</v>
      </c>
    </row>
    <row r="114" spans="1:34">
      <c r="A114" s="278">
        <v>111</v>
      </c>
      <c r="B114" s="344">
        <v>1</v>
      </c>
      <c r="C114" s="344">
        <v>1</v>
      </c>
      <c r="D114" s="344">
        <v>2</v>
      </c>
      <c r="E114" s="344">
        <v>3</v>
      </c>
      <c r="F114" s="344">
        <v>3</v>
      </c>
      <c r="G114" s="344">
        <v>4</v>
      </c>
      <c r="H114" s="344">
        <v>5</v>
      </c>
      <c r="I114" s="344">
        <v>5</v>
      </c>
      <c r="J114" s="344">
        <v>6</v>
      </c>
      <c r="K114" s="344">
        <v>6</v>
      </c>
      <c r="L114" s="344">
        <v>9</v>
      </c>
      <c r="M114" s="344">
        <v>11</v>
      </c>
      <c r="N114" s="344">
        <v>17</v>
      </c>
      <c r="O114" s="344">
        <v>22</v>
      </c>
      <c r="P114" s="344">
        <v>27</v>
      </c>
      <c r="Q114" s="344">
        <v>32</v>
      </c>
      <c r="R114" s="344">
        <v>37</v>
      </c>
      <c r="S114" s="344">
        <v>42</v>
      </c>
      <c r="T114" s="344">
        <v>47</v>
      </c>
      <c r="U114" s="344">
        <v>51</v>
      </c>
      <c r="V114" s="344">
        <v>56</v>
      </c>
      <c r="W114" s="344">
        <v>62</v>
      </c>
      <c r="X114" s="344">
        <v>67</v>
      </c>
      <c r="Y114" s="344">
        <v>72</v>
      </c>
      <c r="Z114" s="344">
        <v>77</v>
      </c>
      <c r="AA114" s="344">
        <v>82</v>
      </c>
      <c r="AB114" s="344">
        <v>87</v>
      </c>
      <c r="AC114" s="344">
        <v>92</v>
      </c>
      <c r="AD114" s="344">
        <v>98</v>
      </c>
      <c r="AE114" s="344">
        <v>103</v>
      </c>
      <c r="AG114" s="345">
        <v>111</v>
      </c>
      <c r="AH114" s="346">
        <v>0.81899999999999995</v>
      </c>
    </row>
    <row r="115" spans="1:34">
      <c r="A115" s="278">
        <v>112</v>
      </c>
      <c r="B115" s="344">
        <v>1</v>
      </c>
      <c r="C115" s="344">
        <v>1</v>
      </c>
      <c r="D115" s="344">
        <v>2</v>
      </c>
      <c r="E115" s="344">
        <v>3</v>
      </c>
      <c r="F115" s="344">
        <v>3</v>
      </c>
      <c r="G115" s="344">
        <v>4</v>
      </c>
      <c r="H115" s="344">
        <v>5</v>
      </c>
      <c r="I115" s="344">
        <v>5</v>
      </c>
      <c r="J115" s="344">
        <v>6</v>
      </c>
      <c r="K115" s="344">
        <v>6</v>
      </c>
      <c r="L115" s="344">
        <v>9</v>
      </c>
      <c r="M115" s="344">
        <v>12</v>
      </c>
      <c r="N115" s="344">
        <v>17</v>
      </c>
      <c r="O115" s="344">
        <v>22</v>
      </c>
      <c r="P115" s="344">
        <v>27</v>
      </c>
      <c r="Q115" s="344">
        <v>32</v>
      </c>
      <c r="R115" s="344">
        <v>37</v>
      </c>
      <c r="S115" s="344">
        <v>42</v>
      </c>
      <c r="T115" s="344">
        <v>47</v>
      </c>
      <c r="U115" s="344">
        <v>52</v>
      </c>
      <c r="V115" s="344">
        <v>57</v>
      </c>
      <c r="W115" s="344">
        <v>62</v>
      </c>
      <c r="X115" s="344">
        <v>67</v>
      </c>
      <c r="Y115" s="344">
        <v>72</v>
      </c>
      <c r="Z115" s="344">
        <v>77</v>
      </c>
      <c r="AA115" s="344">
        <v>83</v>
      </c>
      <c r="AB115" s="344">
        <v>88</v>
      </c>
      <c r="AC115" s="344">
        <v>93</v>
      </c>
      <c r="AD115" s="344">
        <v>98</v>
      </c>
      <c r="AE115" s="344">
        <v>103</v>
      </c>
      <c r="AG115" s="345">
        <v>112</v>
      </c>
      <c r="AH115" s="346">
        <v>0.82299999999999995</v>
      </c>
    </row>
    <row r="116" spans="1:34">
      <c r="A116" s="278">
        <v>113</v>
      </c>
      <c r="B116" s="344">
        <v>1</v>
      </c>
      <c r="C116" s="344">
        <v>1</v>
      </c>
      <c r="D116" s="344">
        <v>2</v>
      </c>
      <c r="E116" s="344">
        <v>3</v>
      </c>
      <c r="F116" s="344">
        <v>3</v>
      </c>
      <c r="G116" s="344">
        <v>4</v>
      </c>
      <c r="H116" s="344">
        <v>5</v>
      </c>
      <c r="I116" s="344">
        <v>5</v>
      </c>
      <c r="J116" s="344">
        <v>6</v>
      </c>
      <c r="K116" s="344">
        <v>6</v>
      </c>
      <c r="L116" s="344">
        <v>9</v>
      </c>
      <c r="M116" s="344">
        <v>12</v>
      </c>
      <c r="N116" s="344">
        <v>17</v>
      </c>
      <c r="O116" s="344">
        <v>22</v>
      </c>
      <c r="P116" s="344">
        <v>28</v>
      </c>
      <c r="Q116" s="344">
        <v>33</v>
      </c>
      <c r="R116" s="344">
        <v>38</v>
      </c>
      <c r="S116" s="344">
        <v>42</v>
      </c>
      <c r="T116" s="344">
        <v>47</v>
      </c>
      <c r="U116" s="344">
        <v>52</v>
      </c>
      <c r="V116" s="344">
        <v>57</v>
      </c>
      <c r="W116" s="344">
        <v>62</v>
      </c>
      <c r="X116" s="344">
        <v>67</v>
      </c>
      <c r="Y116" s="344">
        <v>73</v>
      </c>
      <c r="Z116" s="344">
        <v>78</v>
      </c>
      <c r="AA116" s="344">
        <v>83</v>
      </c>
      <c r="AB116" s="344">
        <v>88</v>
      </c>
      <c r="AC116" s="344">
        <v>93</v>
      </c>
      <c r="AD116" s="344">
        <v>99</v>
      </c>
      <c r="AE116" s="344">
        <v>104</v>
      </c>
      <c r="AG116" s="345">
        <v>113</v>
      </c>
      <c r="AH116" s="346">
        <v>0.82699999999999996</v>
      </c>
    </row>
    <row r="117" spans="1:34">
      <c r="A117" s="278">
        <v>114</v>
      </c>
      <c r="B117" s="344">
        <v>1</v>
      </c>
      <c r="C117" s="344">
        <v>1</v>
      </c>
      <c r="D117" s="344">
        <v>2</v>
      </c>
      <c r="E117" s="344">
        <v>3</v>
      </c>
      <c r="F117" s="344">
        <v>3</v>
      </c>
      <c r="G117" s="344">
        <v>4</v>
      </c>
      <c r="H117" s="344">
        <v>5</v>
      </c>
      <c r="I117" s="344">
        <v>5</v>
      </c>
      <c r="J117" s="344">
        <v>6</v>
      </c>
      <c r="K117" s="344">
        <v>6</v>
      </c>
      <c r="L117" s="344">
        <v>9</v>
      </c>
      <c r="M117" s="344">
        <v>12</v>
      </c>
      <c r="N117" s="344">
        <v>17</v>
      </c>
      <c r="O117" s="344">
        <v>22</v>
      </c>
      <c r="P117" s="344">
        <v>28</v>
      </c>
      <c r="Q117" s="344">
        <v>33</v>
      </c>
      <c r="R117" s="344">
        <v>38</v>
      </c>
      <c r="S117" s="344">
        <v>43</v>
      </c>
      <c r="T117" s="344">
        <v>47</v>
      </c>
      <c r="U117" s="344">
        <v>52</v>
      </c>
      <c r="V117" s="344">
        <v>57</v>
      </c>
      <c r="W117" s="344">
        <v>62</v>
      </c>
      <c r="X117" s="344">
        <v>68</v>
      </c>
      <c r="Y117" s="344">
        <v>73</v>
      </c>
      <c r="Z117" s="344">
        <v>78</v>
      </c>
      <c r="AA117" s="344">
        <v>83</v>
      </c>
      <c r="AB117" s="344">
        <v>89</v>
      </c>
      <c r="AC117" s="344">
        <v>94</v>
      </c>
      <c r="AD117" s="344">
        <v>99</v>
      </c>
      <c r="AE117" s="344">
        <v>104</v>
      </c>
      <c r="AG117" s="345">
        <v>114</v>
      </c>
      <c r="AH117" s="346">
        <v>0.83099999999999996</v>
      </c>
    </row>
    <row r="118" spans="1:34">
      <c r="A118" s="278">
        <v>115</v>
      </c>
      <c r="B118" s="344">
        <v>1</v>
      </c>
      <c r="C118" s="344">
        <v>1</v>
      </c>
      <c r="D118" s="344">
        <v>2</v>
      </c>
      <c r="E118" s="344">
        <v>3</v>
      </c>
      <c r="F118" s="344">
        <v>3</v>
      </c>
      <c r="G118" s="344">
        <v>4</v>
      </c>
      <c r="H118" s="344">
        <v>5</v>
      </c>
      <c r="I118" s="344">
        <v>5</v>
      </c>
      <c r="J118" s="344">
        <v>6</v>
      </c>
      <c r="K118" s="344">
        <v>6</v>
      </c>
      <c r="L118" s="344">
        <v>9</v>
      </c>
      <c r="M118" s="344">
        <v>12</v>
      </c>
      <c r="N118" s="344">
        <v>17</v>
      </c>
      <c r="O118" s="344">
        <v>23</v>
      </c>
      <c r="P118" s="344">
        <v>28</v>
      </c>
      <c r="Q118" s="344">
        <v>33</v>
      </c>
      <c r="R118" s="344">
        <v>38</v>
      </c>
      <c r="S118" s="344">
        <v>43</v>
      </c>
      <c r="T118" s="344">
        <v>48</v>
      </c>
      <c r="U118" s="344">
        <v>52</v>
      </c>
      <c r="V118" s="344">
        <v>58</v>
      </c>
      <c r="W118" s="344">
        <v>63</v>
      </c>
      <c r="X118" s="344">
        <v>68</v>
      </c>
      <c r="Y118" s="344">
        <v>73</v>
      </c>
      <c r="Z118" s="344">
        <v>79</v>
      </c>
      <c r="AA118" s="344">
        <v>84</v>
      </c>
      <c r="AB118" s="344">
        <v>89</v>
      </c>
      <c r="AC118" s="344">
        <v>94</v>
      </c>
      <c r="AD118" s="344">
        <v>100</v>
      </c>
      <c r="AE118" s="344">
        <v>105</v>
      </c>
      <c r="AG118" s="345">
        <v>115</v>
      </c>
      <c r="AH118" s="346">
        <v>0.83499999999999996</v>
      </c>
    </row>
    <row r="119" spans="1:34">
      <c r="A119" s="278">
        <v>116</v>
      </c>
      <c r="B119" s="344">
        <v>1</v>
      </c>
      <c r="C119" s="344">
        <v>1</v>
      </c>
      <c r="D119" s="344">
        <v>2</v>
      </c>
      <c r="E119" s="344">
        <v>3</v>
      </c>
      <c r="F119" s="344">
        <v>3</v>
      </c>
      <c r="G119" s="344">
        <v>4</v>
      </c>
      <c r="H119" s="344">
        <v>5</v>
      </c>
      <c r="I119" s="344">
        <v>5</v>
      </c>
      <c r="J119" s="344">
        <v>6</v>
      </c>
      <c r="K119" s="344">
        <v>6</v>
      </c>
      <c r="L119" s="344">
        <v>9</v>
      </c>
      <c r="M119" s="344">
        <v>12</v>
      </c>
      <c r="N119" s="344">
        <v>17</v>
      </c>
      <c r="O119" s="344">
        <v>23</v>
      </c>
      <c r="P119" s="344">
        <v>28</v>
      </c>
      <c r="Q119" s="344">
        <v>33</v>
      </c>
      <c r="R119" s="344">
        <v>38</v>
      </c>
      <c r="S119" s="344">
        <v>43</v>
      </c>
      <c r="T119" s="344">
        <v>48</v>
      </c>
      <c r="U119" s="344">
        <v>53</v>
      </c>
      <c r="V119" s="344">
        <v>58</v>
      </c>
      <c r="W119" s="344">
        <v>63</v>
      </c>
      <c r="X119" s="344">
        <v>68</v>
      </c>
      <c r="Y119" s="344">
        <v>74</v>
      </c>
      <c r="Z119" s="344">
        <v>79</v>
      </c>
      <c r="AA119" s="344">
        <v>84</v>
      </c>
      <c r="AB119" s="344">
        <v>89</v>
      </c>
      <c r="AC119" s="344">
        <v>95</v>
      </c>
      <c r="AD119" s="344">
        <v>100</v>
      </c>
      <c r="AE119" s="344">
        <v>105</v>
      </c>
      <c r="AG119" s="345">
        <v>116</v>
      </c>
      <c r="AH119" s="346">
        <v>0.83899999999999997</v>
      </c>
    </row>
    <row r="120" spans="1:34">
      <c r="A120" s="278">
        <v>117</v>
      </c>
      <c r="B120" s="344">
        <v>1</v>
      </c>
      <c r="C120" s="344">
        <v>1</v>
      </c>
      <c r="D120" s="344">
        <v>2</v>
      </c>
      <c r="E120" s="344">
        <v>3</v>
      </c>
      <c r="F120" s="344">
        <v>3</v>
      </c>
      <c r="G120" s="344">
        <v>4</v>
      </c>
      <c r="H120" s="344">
        <v>5</v>
      </c>
      <c r="I120" s="344">
        <v>5</v>
      </c>
      <c r="J120" s="344">
        <v>6</v>
      </c>
      <c r="K120" s="344">
        <v>6</v>
      </c>
      <c r="L120" s="344">
        <v>9</v>
      </c>
      <c r="M120" s="344">
        <v>12</v>
      </c>
      <c r="N120" s="344">
        <v>17</v>
      </c>
      <c r="O120" s="344">
        <v>23</v>
      </c>
      <c r="P120" s="344">
        <v>28</v>
      </c>
      <c r="Q120" s="344">
        <v>33</v>
      </c>
      <c r="R120" s="344">
        <v>38</v>
      </c>
      <c r="S120" s="344">
        <v>43</v>
      </c>
      <c r="T120" s="344">
        <v>48</v>
      </c>
      <c r="U120" s="344">
        <v>53</v>
      </c>
      <c r="V120" s="344">
        <v>58</v>
      </c>
      <c r="W120" s="344">
        <v>63</v>
      </c>
      <c r="X120" s="344">
        <v>69</v>
      </c>
      <c r="Y120" s="344">
        <v>74</v>
      </c>
      <c r="Z120" s="344">
        <v>79</v>
      </c>
      <c r="AA120" s="344">
        <v>85</v>
      </c>
      <c r="AB120" s="344">
        <v>90</v>
      </c>
      <c r="AC120" s="344">
        <v>95</v>
      </c>
      <c r="AD120" s="344">
        <v>101</v>
      </c>
      <c r="AE120" s="344">
        <v>106</v>
      </c>
      <c r="AG120" s="345">
        <v>117</v>
      </c>
      <c r="AH120" s="346">
        <v>0.84399999999999997</v>
      </c>
    </row>
    <row r="121" spans="1:34">
      <c r="A121" s="278">
        <v>118</v>
      </c>
      <c r="B121" s="344">
        <v>1</v>
      </c>
      <c r="C121" s="344">
        <v>1</v>
      </c>
      <c r="D121" s="344">
        <v>2</v>
      </c>
      <c r="E121" s="344">
        <v>3</v>
      </c>
      <c r="F121" s="344">
        <v>3</v>
      </c>
      <c r="G121" s="344">
        <v>4</v>
      </c>
      <c r="H121" s="344">
        <v>5</v>
      </c>
      <c r="I121" s="344">
        <v>5</v>
      </c>
      <c r="J121" s="344">
        <v>6</v>
      </c>
      <c r="K121" s="344">
        <v>6</v>
      </c>
      <c r="L121" s="344">
        <v>9</v>
      </c>
      <c r="M121" s="344">
        <v>12</v>
      </c>
      <c r="N121" s="344">
        <v>17</v>
      </c>
      <c r="O121" s="344">
        <v>23</v>
      </c>
      <c r="P121" s="344">
        <v>28</v>
      </c>
      <c r="Q121" s="344">
        <v>33</v>
      </c>
      <c r="R121" s="344">
        <v>39</v>
      </c>
      <c r="S121" s="344">
        <v>44</v>
      </c>
      <c r="T121" s="344">
        <v>48</v>
      </c>
      <c r="U121" s="344">
        <v>53</v>
      </c>
      <c r="V121" s="344">
        <v>58</v>
      </c>
      <c r="W121" s="344">
        <v>64</v>
      </c>
      <c r="X121" s="344">
        <v>69</v>
      </c>
      <c r="Y121" s="344">
        <v>74</v>
      </c>
      <c r="Z121" s="344">
        <v>80</v>
      </c>
      <c r="AA121" s="344">
        <v>85</v>
      </c>
      <c r="AB121" s="344">
        <v>90</v>
      </c>
      <c r="AC121" s="344">
        <v>96</v>
      </c>
      <c r="AD121" s="344">
        <v>101</v>
      </c>
      <c r="AE121" s="344">
        <v>106</v>
      </c>
      <c r="AG121" s="345">
        <v>118</v>
      </c>
      <c r="AH121" s="346">
        <v>0.84799999999999998</v>
      </c>
    </row>
    <row r="122" spans="1:34">
      <c r="A122" s="278">
        <v>119</v>
      </c>
      <c r="B122" s="344">
        <v>1</v>
      </c>
      <c r="C122" s="344">
        <v>1</v>
      </c>
      <c r="D122" s="344">
        <v>2</v>
      </c>
      <c r="E122" s="344">
        <v>3</v>
      </c>
      <c r="F122" s="344">
        <v>3</v>
      </c>
      <c r="G122" s="344">
        <v>4</v>
      </c>
      <c r="H122" s="344">
        <v>5</v>
      </c>
      <c r="I122" s="344">
        <v>5</v>
      </c>
      <c r="J122" s="344">
        <v>6</v>
      </c>
      <c r="K122" s="344">
        <v>6</v>
      </c>
      <c r="L122" s="344">
        <v>9</v>
      </c>
      <c r="M122" s="344">
        <v>12</v>
      </c>
      <c r="N122" s="344">
        <v>18</v>
      </c>
      <c r="O122" s="344">
        <v>23</v>
      </c>
      <c r="P122" s="344">
        <v>28</v>
      </c>
      <c r="Q122" s="344">
        <v>34</v>
      </c>
      <c r="R122" s="344">
        <v>39</v>
      </c>
      <c r="S122" s="344">
        <v>44</v>
      </c>
      <c r="T122" s="344">
        <v>49</v>
      </c>
      <c r="U122" s="344">
        <v>53</v>
      </c>
      <c r="V122" s="344">
        <v>59</v>
      </c>
      <c r="W122" s="344">
        <v>64</v>
      </c>
      <c r="X122" s="344">
        <v>69</v>
      </c>
      <c r="Y122" s="344">
        <v>75</v>
      </c>
      <c r="Z122" s="344">
        <v>80</v>
      </c>
      <c r="AA122" s="344">
        <v>85</v>
      </c>
      <c r="AB122" s="344">
        <v>91</v>
      </c>
      <c r="AC122" s="344">
        <v>96</v>
      </c>
      <c r="AD122" s="344">
        <v>102</v>
      </c>
      <c r="AE122" s="344">
        <v>107</v>
      </c>
      <c r="AG122" s="345">
        <v>119</v>
      </c>
      <c r="AH122" s="346">
        <v>0.85199999999999998</v>
      </c>
    </row>
    <row r="123" spans="1:34">
      <c r="A123" s="339">
        <v>120</v>
      </c>
      <c r="B123" s="340">
        <v>1</v>
      </c>
      <c r="C123" s="340">
        <v>1</v>
      </c>
      <c r="D123" s="340">
        <v>2</v>
      </c>
      <c r="E123" s="340">
        <v>3</v>
      </c>
      <c r="F123" s="340">
        <v>3</v>
      </c>
      <c r="G123" s="340">
        <v>4</v>
      </c>
      <c r="H123" s="340">
        <v>5</v>
      </c>
      <c r="I123" s="340">
        <v>5</v>
      </c>
      <c r="J123" s="340">
        <v>6</v>
      </c>
      <c r="K123" s="340">
        <v>6</v>
      </c>
      <c r="L123" s="340">
        <v>9</v>
      </c>
      <c r="M123" s="340">
        <v>12</v>
      </c>
      <c r="N123" s="340">
        <v>18</v>
      </c>
      <c r="O123" s="340">
        <v>23</v>
      </c>
      <c r="P123" s="340">
        <v>29</v>
      </c>
      <c r="Q123" s="340">
        <v>34</v>
      </c>
      <c r="R123" s="340">
        <v>39</v>
      </c>
      <c r="S123" s="340">
        <v>44</v>
      </c>
      <c r="T123" s="340">
        <v>49</v>
      </c>
      <c r="U123" s="340">
        <v>54</v>
      </c>
      <c r="V123" s="340">
        <v>59</v>
      </c>
      <c r="W123" s="340">
        <v>64</v>
      </c>
      <c r="X123" s="340">
        <v>70</v>
      </c>
      <c r="Y123" s="340">
        <v>75</v>
      </c>
      <c r="Z123" s="340">
        <v>81</v>
      </c>
      <c r="AA123" s="340">
        <v>86</v>
      </c>
      <c r="AB123" s="340">
        <v>91</v>
      </c>
      <c r="AC123" s="340">
        <v>97</v>
      </c>
      <c r="AD123" s="340">
        <v>102</v>
      </c>
      <c r="AE123" s="340">
        <v>107</v>
      </c>
      <c r="AF123" s="341"/>
      <c r="AG123" s="342">
        <v>120</v>
      </c>
      <c r="AH123" s="347">
        <v>0.85599999999999998</v>
      </c>
    </row>
    <row r="124" spans="1:34">
      <c r="A124" s="278">
        <v>121</v>
      </c>
      <c r="B124" s="344">
        <v>1</v>
      </c>
      <c r="C124" s="344">
        <v>1</v>
      </c>
      <c r="D124" s="344">
        <v>2</v>
      </c>
      <c r="E124" s="344">
        <v>3</v>
      </c>
      <c r="F124" s="344">
        <v>3</v>
      </c>
      <c r="G124" s="344">
        <v>4</v>
      </c>
      <c r="H124" s="344">
        <v>5</v>
      </c>
      <c r="I124" s="344">
        <v>5</v>
      </c>
      <c r="J124" s="344">
        <v>6</v>
      </c>
      <c r="K124" s="344">
        <v>6</v>
      </c>
      <c r="L124" s="344">
        <v>9</v>
      </c>
      <c r="M124" s="344">
        <v>12</v>
      </c>
      <c r="N124" s="344">
        <v>18</v>
      </c>
      <c r="O124" s="344">
        <v>23</v>
      </c>
      <c r="P124" s="344">
        <v>29</v>
      </c>
      <c r="Q124" s="344">
        <v>34</v>
      </c>
      <c r="R124" s="344">
        <v>39</v>
      </c>
      <c r="S124" s="344">
        <v>44</v>
      </c>
      <c r="T124" s="344">
        <v>49</v>
      </c>
      <c r="U124" s="344">
        <v>54</v>
      </c>
      <c r="V124" s="344">
        <v>59</v>
      </c>
      <c r="W124" s="344">
        <v>65</v>
      </c>
      <c r="X124" s="344">
        <v>70</v>
      </c>
      <c r="Y124" s="344">
        <v>75</v>
      </c>
      <c r="Z124" s="344">
        <v>81</v>
      </c>
      <c r="AA124" s="344">
        <v>86</v>
      </c>
      <c r="AB124" s="344">
        <v>92</v>
      </c>
      <c r="AC124" s="344">
        <v>97</v>
      </c>
      <c r="AD124" s="344">
        <v>102</v>
      </c>
      <c r="AE124" s="344">
        <v>108</v>
      </c>
      <c r="AG124" s="345">
        <v>121</v>
      </c>
      <c r="AH124" s="346">
        <v>0.85899999999999999</v>
      </c>
    </row>
    <row r="125" spans="1:34">
      <c r="A125" s="278">
        <v>122</v>
      </c>
      <c r="B125" s="344">
        <v>1</v>
      </c>
      <c r="C125" s="344">
        <v>1</v>
      </c>
      <c r="D125" s="344">
        <v>2</v>
      </c>
      <c r="E125" s="344">
        <v>3</v>
      </c>
      <c r="F125" s="344">
        <v>3</v>
      </c>
      <c r="G125" s="344">
        <v>4</v>
      </c>
      <c r="H125" s="344">
        <v>5</v>
      </c>
      <c r="I125" s="344">
        <v>5</v>
      </c>
      <c r="J125" s="344">
        <v>6</v>
      </c>
      <c r="K125" s="344">
        <v>6</v>
      </c>
      <c r="L125" s="344">
        <v>9</v>
      </c>
      <c r="M125" s="344">
        <v>12</v>
      </c>
      <c r="N125" s="344">
        <v>18</v>
      </c>
      <c r="O125" s="344">
        <v>23</v>
      </c>
      <c r="P125" s="344">
        <v>29</v>
      </c>
      <c r="Q125" s="344">
        <v>34</v>
      </c>
      <c r="R125" s="344">
        <v>39</v>
      </c>
      <c r="S125" s="344">
        <v>44</v>
      </c>
      <c r="T125" s="344">
        <v>49</v>
      </c>
      <c r="U125" s="344">
        <v>54</v>
      </c>
      <c r="V125" s="344">
        <v>59</v>
      </c>
      <c r="W125" s="344">
        <v>65</v>
      </c>
      <c r="X125" s="344">
        <v>70</v>
      </c>
      <c r="Y125" s="344">
        <v>76</v>
      </c>
      <c r="Z125" s="344">
        <v>81</v>
      </c>
      <c r="AA125" s="344">
        <v>86</v>
      </c>
      <c r="AB125" s="344">
        <v>92</v>
      </c>
      <c r="AC125" s="344">
        <v>97</v>
      </c>
      <c r="AD125" s="344">
        <v>103</v>
      </c>
      <c r="AE125" s="344">
        <v>108</v>
      </c>
      <c r="AG125" s="345">
        <v>122</v>
      </c>
      <c r="AH125" s="346">
        <v>0.86199999999999999</v>
      </c>
    </row>
    <row r="126" spans="1:34">
      <c r="A126" s="278">
        <v>123</v>
      </c>
      <c r="B126" s="344">
        <v>1</v>
      </c>
      <c r="C126" s="344">
        <v>1</v>
      </c>
      <c r="D126" s="344">
        <v>2</v>
      </c>
      <c r="E126" s="344">
        <v>3</v>
      </c>
      <c r="F126" s="344">
        <v>3</v>
      </c>
      <c r="G126" s="344">
        <v>4</v>
      </c>
      <c r="H126" s="344">
        <v>5</v>
      </c>
      <c r="I126" s="344">
        <v>5</v>
      </c>
      <c r="J126" s="344">
        <v>6</v>
      </c>
      <c r="K126" s="344">
        <v>6</v>
      </c>
      <c r="L126" s="344">
        <v>9</v>
      </c>
      <c r="M126" s="344">
        <v>12</v>
      </c>
      <c r="N126" s="344">
        <v>18</v>
      </c>
      <c r="O126" s="344">
        <v>23</v>
      </c>
      <c r="P126" s="344">
        <v>29</v>
      </c>
      <c r="Q126" s="344">
        <v>34</v>
      </c>
      <c r="R126" s="344">
        <v>39</v>
      </c>
      <c r="S126" s="344">
        <v>44</v>
      </c>
      <c r="T126" s="344">
        <v>49</v>
      </c>
      <c r="U126" s="344">
        <v>54</v>
      </c>
      <c r="V126" s="344">
        <v>60</v>
      </c>
      <c r="W126" s="344">
        <v>65</v>
      </c>
      <c r="X126" s="344">
        <v>70</v>
      </c>
      <c r="Y126" s="344">
        <v>76</v>
      </c>
      <c r="Z126" s="344">
        <v>81</v>
      </c>
      <c r="AA126" s="344">
        <v>87</v>
      </c>
      <c r="AB126" s="344">
        <v>92</v>
      </c>
      <c r="AC126" s="344">
        <v>98</v>
      </c>
      <c r="AD126" s="344">
        <v>103</v>
      </c>
      <c r="AE126" s="344">
        <v>109</v>
      </c>
      <c r="AG126" s="345">
        <v>123</v>
      </c>
      <c r="AH126" s="346">
        <v>0.86499999999999999</v>
      </c>
    </row>
    <row r="127" spans="1:34">
      <c r="A127" s="278">
        <v>124</v>
      </c>
      <c r="B127" s="344">
        <v>1</v>
      </c>
      <c r="C127" s="344">
        <v>1</v>
      </c>
      <c r="D127" s="344">
        <v>2</v>
      </c>
      <c r="E127" s="344">
        <v>3</v>
      </c>
      <c r="F127" s="344">
        <v>3</v>
      </c>
      <c r="G127" s="344">
        <v>4</v>
      </c>
      <c r="H127" s="344">
        <v>5</v>
      </c>
      <c r="I127" s="344">
        <v>5</v>
      </c>
      <c r="J127" s="344">
        <v>6</v>
      </c>
      <c r="K127" s="344">
        <v>6</v>
      </c>
      <c r="L127" s="344">
        <v>9</v>
      </c>
      <c r="M127" s="344">
        <v>12</v>
      </c>
      <c r="N127" s="344">
        <v>18</v>
      </c>
      <c r="O127" s="344">
        <v>23</v>
      </c>
      <c r="P127" s="344">
        <v>29</v>
      </c>
      <c r="Q127" s="344">
        <v>34</v>
      </c>
      <c r="R127" s="344">
        <v>39</v>
      </c>
      <c r="S127" s="344">
        <v>45</v>
      </c>
      <c r="T127" s="344">
        <v>50</v>
      </c>
      <c r="U127" s="344">
        <v>54</v>
      </c>
      <c r="V127" s="344">
        <v>60</v>
      </c>
      <c r="W127" s="344">
        <v>65</v>
      </c>
      <c r="X127" s="344">
        <v>71</v>
      </c>
      <c r="Y127" s="344">
        <v>76</v>
      </c>
      <c r="Z127" s="344">
        <v>82</v>
      </c>
      <c r="AA127" s="344">
        <v>87</v>
      </c>
      <c r="AB127" s="344">
        <v>92</v>
      </c>
      <c r="AC127" s="344">
        <v>98</v>
      </c>
      <c r="AD127" s="344">
        <v>103</v>
      </c>
      <c r="AE127" s="344">
        <v>109</v>
      </c>
      <c r="AG127" s="345">
        <v>124</v>
      </c>
      <c r="AH127" s="346">
        <v>0.86699999999999999</v>
      </c>
    </row>
    <row r="128" spans="1:34">
      <c r="A128" s="278">
        <v>125</v>
      </c>
      <c r="B128" s="344">
        <v>1</v>
      </c>
      <c r="C128" s="344">
        <v>1</v>
      </c>
      <c r="D128" s="344">
        <v>2</v>
      </c>
      <c r="E128" s="344">
        <v>3</v>
      </c>
      <c r="F128" s="344">
        <v>3</v>
      </c>
      <c r="G128" s="344">
        <v>4</v>
      </c>
      <c r="H128" s="344">
        <v>5</v>
      </c>
      <c r="I128" s="344">
        <v>6</v>
      </c>
      <c r="J128" s="344">
        <v>6</v>
      </c>
      <c r="K128" s="344">
        <v>6</v>
      </c>
      <c r="L128" s="344">
        <v>9</v>
      </c>
      <c r="M128" s="344">
        <v>12</v>
      </c>
      <c r="N128" s="344">
        <v>18</v>
      </c>
      <c r="O128" s="344">
        <v>24</v>
      </c>
      <c r="P128" s="344">
        <v>29</v>
      </c>
      <c r="Q128" s="344">
        <v>34</v>
      </c>
      <c r="R128" s="344">
        <v>40</v>
      </c>
      <c r="S128" s="344">
        <v>45</v>
      </c>
      <c r="T128" s="344">
        <v>50</v>
      </c>
      <c r="U128" s="344">
        <v>55</v>
      </c>
      <c r="V128" s="344">
        <v>60</v>
      </c>
      <c r="W128" s="344">
        <v>65</v>
      </c>
      <c r="X128" s="344">
        <v>71</v>
      </c>
      <c r="Y128" s="344">
        <v>76</v>
      </c>
      <c r="Z128" s="344">
        <v>82</v>
      </c>
      <c r="AA128" s="344">
        <v>87</v>
      </c>
      <c r="AB128" s="344">
        <v>93</v>
      </c>
      <c r="AC128" s="344">
        <v>98</v>
      </c>
      <c r="AD128" s="344">
        <v>104</v>
      </c>
      <c r="AE128" s="344">
        <v>109</v>
      </c>
      <c r="AG128" s="345">
        <v>125</v>
      </c>
      <c r="AH128" s="346">
        <v>0.87</v>
      </c>
    </row>
    <row r="129" spans="1:34">
      <c r="A129" s="278">
        <v>126</v>
      </c>
      <c r="B129" s="344">
        <v>1</v>
      </c>
      <c r="C129" s="344">
        <v>1</v>
      </c>
      <c r="D129" s="344">
        <v>2</v>
      </c>
      <c r="E129" s="344">
        <v>3</v>
      </c>
      <c r="F129" s="344">
        <v>3</v>
      </c>
      <c r="G129" s="344">
        <v>4</v>
      </c>
      <c r="H129" s="344">
        <v>5</v>
      </c>
      <c r="I129" s="344">
        <v>6</v>
      </c>
      <c r="J129" s="344">
        <v>6</v>
      </c>
      <c r="K129" s="344">
        <v>6</v>
      </c>
      <c r="L129" s="344">
        <v>9</v>
      </c>
      <c r="M129" s="344">
        <v>12</v>
      </c>
      <c r="N129" s="344">
        <v>18</v>
      </c>
      <c r="O129" s="344">
        <v>24</v>
      </c>
      <c r="P129" s="344">
        <v>29</v>
      </c>
      <c r="Q129" s="344">
        <v>34</v>
      </c>
      <c r="R129" s="344">
        <v>40</v>
      </c>
      <c r="S129" s="344">
        <v>45</v>
      </c>
      <c r="T129" s="344">
        <v>50</v>
      </c>
      <c r="U129" s="344">
        <v>55</v>
      </c>
      <c r="V129" s="344">
        <v>60</v>
      </c>
      <c r="W129" s="344">
        <v>66</v>
      </c>
      <c r="X129" s="344">
        <v>71</v>
      </c>
      <c r="Y129" s="344">
        <v>77</v>
      </c>
      <c r="Z129" s="344">
        <v>82</v>
      </c>
      <c r="AA129" s="344">
        <v>88</v>
      </c>
      <c r="AB129" s="344">
        <v>93</v>
      </c>
      <c r="AC129" s="344">
        <v>99</v>
      </c>
      <c r="AD129" s="344">
        <v>104</v>
      </c>
      <c r="AE129" s="344">
        <v>110</v>
      </c>
      <c r="AG129" s="345">
        <v>126</v>
      </c>
      <c r="AH129" s="346">
        <v>0.873</v>
      </c>
    </row>
    <row r="130" spans="1:34">
      <c r="A130" s="278">
        <v>127</v>
      </c>
      <c r="B130" s="344">
        <v>1</v>
      </c>
      <c r="C130" s="344">
        <v>1</v>
      </c>
      <c r="D130" s="344">
        <v>2</v>
      </c>
      <c r="E130" s="344">
        <v>3</v>
      </c>
      <c r="F130" s="344">
        <v>3</v>
      </c>
      <c r="G130" s="344">
        <v>4</v>
      </c>
      <c r="H130" s="344">
        <v>5</v>
      </c>
      <c r="I130" s="344">
        <v>6</v>
      </c>
      <c r="J130" s="344">
        <v>6</v>
      </c>
      <c r="K130" s="344">
        <v>6</v>
      </c>
      <c r="L130" s="344">
        <v>9</v>
      </c>
      <c r="M130" s="344">
        <v>12</v>
      </c>
      <c r="N130" s="344">
        <v>18</v>
      </c>
      <c r="O130" s="344">
        <v>24</v>
      </c>
      <c r="P130" s="344">
        <v>29</v>
      </c>
      <c r="Q130" s="344">
        <v>35</v>
      </c>
      <c r="R130" s="344">
        <v>40</v>
      </c>
      <c r="S130" s="344">
        <v>45</v>
      </c>
      <c r="T130" s="344">
        <v>50</v>
      </c>
      <c r="U130" s="344">
        <v>55</v>
      </c>
      <c r="V130" s="344">
        <v>60</v>
      </c>
      <c r="W130" s="344">
        <v>66</v>
      </c>
      <c r="X130" s="344">
        <v>71</v>
      </c>
      <c r="Y130" s="344">
        <v>77</v>
      </c>
      <c r="Z130" s="344">
        <v>82</v>
      </c>
      <c r="AA130" s="344">
        <v>88</v>
      </c>
      <c r="AB130" s="344">
        <v>93</v>
      </c>
      <c r="AC130" s="344">
        <v>99</v>
      </c>
      <c r="AD130" s="344">
        <v>104</v>
      </c>
      <c r="AE130" s="344">
        <v>110</v>
      </c>
      <c r="AG130" s="345">
        <v>127</v>
      </c>
      <c r="AH130" s="346">
        <v>0.876</v>
      </c>
    </row>
    <row r="131" spans="1:34">
      <c r="A131" s="278">
        <v>128</v>
      </c>
      <c r="B131" s="344">
        <v>1</v>
      </c>
      <c r="C131" s="344">
        <v>1</v>
      </c>
      <c r="D131" s="344">
        <v>2</v>
      </c>
      <c r="E131" s="344">
        <v>3</v>
      </c>
      <c r="F131" s="344">
        <v>4</v>
      </c>
      <c r="G131" s="344">
        <v>4</v>
      </c>
      <c r="H131" s="344">
        <v>5</v>
      </c>
      <c r="I131" s="344">
        <v>6</v>
      </c>
      <c r="J131" s="344">
        <v>6</v>
      </c>
      <c r="K131" s="344">
        <v>6</v>
      </c>
      <c r="L131" s="344">
        <v>10</v>
      </c>
      <c r="M131" s="344">
        <v>12</v>
      </c>
      <c r="N131" s="344">
        <v>18</v>
      </c>
      <c r="O131" s="344">
        <v>24</v>
      </c>
      <c r="P131" s="344">
        <v>29</v>
      </c>
      <c r="Q131" s="344">
        <v>35</v>
      </c>
      <c r="R131" s="344">
        <v>40</v>
      </c>
      <c r="S131" s="344">
        <v>45</v>
      </c>
      <c r="T131" s="344">
        <v>50</v>
      </c>
      <c r="U131" s="344">
        <v>55</v>
      </c>
      <c r="V131" s="344">
        <v>61</v>
      </c>
      <c r="W131" s="344">
        <v>66</v>
      </c>
      <c r="X131" s="344">
        <v>72</v>
      </c>
      <c r="Y131" s="344">
        <v>77</v>
      </c>
      <c r="Z131" s="344">
        <v>83</v>
      </c>
      <c r="AA131" s="344">
        <v>88</v>
      </c>
      <c r="AB131" s="344">
        <v>94</v>
      </c>
      <c r="AC131" s="344">
        <v>99</v>
      </c>
      <c r="AD131" s="344">
        <v>105</v>
      </c>
      <c r="AE131" s="344">
        <v>110</v>
      </c>
      <c r="AG131" s="345">
        <v>128</v>
      </c>
      <c r="AH131" s="346">
        <v>0.879</v>
      </c>
    </row>
    <row r="132" spans="1:34">
      <c r="A132" s="278">
        <v>129</v>
      </c>
      <c r="B132" s="344">
        <v>1</v>
      </c>
      <c r="C132" s="344">
        <v>1</v>
      </c>
      <c r="D132" s="344">
        <v>2</v>
      </c>
      <c r="E132" s="344">
        <v>3</v>
      </c>
      <c r="F132" s="344">
        <v>4</v>
      </c>
      <c r="G132" s="344">
        <v>4</v>
      </c>
      <c r="H132" s="344">
        <v>5</v>
      </c>
      <c r="I132" s="344">
        <v>6</v>
      </c>
      <c r="J132" s="344">
        <v>6</v>
      </c>
      <c r="K132" s="344">
        <v>6</v>
      </c>
      <c r="L132" s="344">
        <v>10</v>
      </c>
      <c r="M132" s="344">
        <v>12</v>
      </c>
      <c r="N132" s="344">
        <v>18</v>
      </c>
      <c r="O132" s="344">
        <v>24</v>
      </c>
      <c r="P132" s="344">
        <v>29</v>
      </c>
      <c r="Q132" s="344">
        <v>35</v>
      </c>
      <c r="R132" s="344">
        <v>40</v>
      </c>
      <c r="S132" s="344">
        <v>45</v>
      </c>
      <c r="T132" s="344">
        <v>50</v>
      </c>
      <c r="U132" s="344">
        <v>55</v>
      </c>
      <c r="V132" s="344">
        <v>61</v>
      </c>
      <c r="W132" s="344">
        <v>66</v>
      </c>
      <c r="X132" s="344">
        <v>72</v>
      </c>
      <c r="Y132" s="344">
        <v>77</v>
      </c>
      <c r="Z132" s="344">
        <v>83</v>
      </c>
      <c r="AA132" s="344">
        <v>88</v>
      </c>
      <c r="AB132" s="344">
        <v>94</v>
      </c>
      <c r="AC132" s="344">
        <v>100</v>
      </c>
      <c r="AD132" s="344">
        <v>105</v>
      </c>
      <c r="AE132" s="344">
        <v>111</v>
      </c>
      <c r="AG132" s="345">
        <v>129</v>
      </c>
      <c r="AH132" s="346">
        <v>0.88200000000000001</v>
      </c>
    </row>
    <row r="133" spans="1:34">
      <c r="A133" s="278">
        <v>130</v>
      </c>
      <c r="B133" s="344">
        <v>1</v>
      </c>
      <c r="C133" s="344">
        <v>1</v>
      </c>
      <c r="D133" s="344">
        <v>2</v>
      </c>
      <c r="E133" s="344">
        <v>3</v>
      </c>
      <c r="F133" s="344">
        <v>4</v>
      </c>
      <c r="G133" s="344">
        <v>4</v>
      </c>
      <c r="H133" s="344">
        <v>5</v>
      </c>
      <c r="I133" s="344">
        <v>6</v>
      </c>
      <c r="J133" s="344">
        <v>6</v>
      </c>
      <c r="K133" s="344">
        <v>6</v>
      </c>
      <c r="L133" s="344">
        <v>10</v>
      </c>
      <c r="M133" s="344">
        <v>12</v>
      </c>
      <c r="N133" s="344">
        <v>18</v>
      </c>
      <c r="O133" s="344">
        <v>24</v>
      </c>
      <c r="P133" s="344">
        <v>29</v>
      </c>
      <c r="Q133" s="344">
        <v>35</v>
      </c>
      <c r="R133" s="344">
        <v>40</v>
      </c>
      <c r="S133" s="344">
        <v>45</v>
      </c>
      <c r="T133" s="344">
        <v>51</v>
      </c>
      <c r="U133" s="344">
        <v>55</v>
      </c>
      <c r="V133" s="344">
        <v>61</v>
      </c>
      <c r="W133" s="344">
        <v>66</v>
      </c>
      <c r="X133" s="344">
        <v>72</v>
      </c>
      <c r="Y133" s="344">
        <v>78</v>
      </c>
      <c r="Z133" s="344">
        <v>83</v>
      </c>
      <c r="AA133" s="344">
        <v>89</v>
      </c>
      <c r="AB133" s="344">
        <v>94</v>
      </c>
      <c r="AC133" s="344">
        <v>100</v>
      </c>
      <c r="AD133" s="344">
        <v>105</v>
      </c>
      <c r="AE133" s="344">
        <v>111</v>
      </c>
      <c r="AG133" s="345">
        <v>130</v>
      </c>
      <c r="AH133" s="346">
        <v>0.88400000000000001</v>
      </c>
    </row>
    <row r="134" spans="1:34">
      <c r="A134" s="278">
        <v>131</v>
      </c>
      <c r="B134" s="344">
        <v>1</v>
      </c>
      <c r="C134" s="344">
        <v>1</v>
      </c>
      <c r="D134" s="344">
        <v>2</v>
      </c>
      <c r="E134" s="344">
        <v>3</v>
      </c>
      <c r="F134" s="344">
        <v>4</v>
      </c>
      <c r="G134" s="344">
        <v>4</v>
      </c>
      <c r="H134" s="344">
        <v>5</v>
      </c>
      <c r="I134" s="344">
        <v>6</v>
      </c>
      <c r="J134" s="344">
        <v>6</v>
      </c>
      <c r="K134" s="344">
        <v>6</v>
      </c>
      <c r="L134" s="344">
        <v>10</v>
      </c>
      <c r="M134" s="344">
        <v>12</v>
      </c>
      <c r="N134" s="344">
        <v>18</v>
      </c>
      <c r="O134" s="344">
        <v>24</v>
      </c>
      <c r="P134" s="344">
        <v>30</v>
      </c>
      <c r="Q134" s="344">
        <v>35</v>
      </c>
      <c r="R134" s="344">
        <v>40</v>
      </c>
      <c r="S134" s="344">
        <v>46</v>
      </c>
      <c r="T134" s="344">
        <v>51</v>
      </c>
      <c r="U134" s="344">
        <v>56</v>
      </c>
      <c r="V134" s="344">
        <v>61</v>
      </c>
      <c r="W134" s="344">
        <v>67</v>
      </c>
      <c r="X134" s="344">
        <v>72</v>
      </c>
      <c r="Y134" s="344">
        <v>78</v>
      </c>
      <c r="Z134" s="344">
        <v>83</v>
      </c>
      <c r="AA134" s="344">
        <v>89</v>
      </c>
      <c r="AB134" s="344">
        <v>95</v>
      </c>
      <c r="AC134" s="344">
        <v>100</v>
      </c>
      <c r="AD134" s="344">
        <v>106</v>
      </c>
      <c r="AE134" s="344">
        <v>111</v>
      </c>
      <c r="AG134" s="345">
        <v>131</v>
      </c>
      <c r="AH134" s="346">
        <v>0.88700000000000001</v>
      </c>
    </row>
    <row r="135" spans="1:34">
      <c r="A135" s="278">
        <v>132</v>
      </c>
      <c r="B135" s="344">
        <v>1</v>
      </c>
      <c r="C135" s="344">
        <v>1</v>
      </c>
      <c r="D135" s="344">
        <v>2</v>
      </c>
      <c r="E135" s="344">
        <v>3</v>
      </c>
      <c r="F135" s="344">
        <v>4</v>
      </c>
      <c r="G135" s="344">
        <v>4</v>
      </c>
      <c r="H135" s="344">
        <v>5</v>
      </c>
      <c r="I135" s="344">
        <v>6</v>
      </c>
      <c r="J135" s="344">
        <v>6</v>
      </c>
      <c r="K135" s="344">
        <v>7</v>
      </c>
      <c r="L135" s="344">
        <v>10</v>
      </c>
      <c r="M135" s="344">
        <v>12</v>
      </c>
      <c r="N135" s="344">
        <v>18</v>
      </c>
      <c r="O135" s="344">
        <v>24</v>
      </c>
      <c r="P135" s="344">
        <v>30</v>
      </c>
      <c r="Q135" s="344">
        <v>35</v>
      </c>
      <c r="R135" s="344">
        <v>40</v>
      </c>
      <c r="S135" s="344">
        <v>46</v>
      </c>
      <c r="T135" s="344">
        <v>51</v>
      </c>
      <c r="U135" s="344">
        <v>56</v>
      </c>
      <c r="V135" s="344">
        <v>61</v>
      </c>
      <c r="W135" s="344">
        <v>67</v>
      </c>
      <c r="X135" s="344">
        <v>73</v>
      </c>
      <c r="Y135" s="344">
        <v>78</v>
      </c>
      <c r="Z135" s="344">
        <v>84</v>
      </c>
      <c r="AA135" s="344">
        <v>89</v>
      </c>
      <c r="AB135" s="344">
        <v>95</v>
      </c>
      <c r="AC135" s="344">
        <v>100</v>
      </c>
      <c r="AD135" s="344">
        <v>106</v>
      </c>
      <c r="AE135" s="344">
        <v>112</v>
      </c>
      <c r="AG135" s="345">
        <v>132</v>
      </c>
      <c r="AH135" s="346">
        <v>0.89</v>
      </c>
    </row>
    <row r="136" spans="1:34">
      <c r="A136" s="278">
        <v>133</v>
      </c>
      <c r="B136" s="344">
        <v>1</v>
      </c>
      <c r="C136" s="344">
        <v>1</v>
      </c>
      <c r="D136" s="344">
        <v>2</v>
      </c>
      <c r="E136" s="344">
        <v>3</v>
      </c>
      <c r="F136" s="344">
        <v>4</v>
      </c>
      <c r="G136" s="344">
        <v>4</v>
      </c>
      <c r="H136" s="344">
        <v>5</v>
      </c>
      <c r="I136" s="344">
        <v>6</v>
      </c>
      <c r="J136" s="344">
        <v>6</v>
      </c>
      <c r="K136" s="344">
        <v>7</v>
      </c>
      <c r="L136" s="344">
        <v>10</v>
      </c>
      <c r="M136" s="344">
        <v>13</v>
      </c>
      <c r="N136" s="344">
        <v>18</v>
      </c>
      <c r="O136" s="344">
        <v>24</v>
      </c>
      <c r="P136" s="344">
        <v>30</v>
      </c>
      <c r="Q136" s="344">
        <v>35</v>
      </c>
      <c r="R136" s="344">
        <v>41</v>
      </c>
      <c r="S136" s="344">
        <v>46</v>
      </c>
      <c r="T136" s="344">
        <v>51</v>
      </c>
      <c r="U136" s="344">
        <v>56</v>
      </c>
      <c r="V136" s="344">
        <v>62</v>
      </c>
      <c r="W136" s="344">
        <v>67</v>
      </c>
      <c r="X136" s="344">
        <v>73</v>
      </c>
      <c r="Y136" s="344">
        <v>78</v>
      </c>
      <c r="Z136" s="344">
        <v>84</v>
      </c>
      <c r="AA136" s="344">
        <v>90</v>
      </c>
      <c r="AB136" s="344">
        <v>95</v>
      </c>
      <c r="AC136" s="344">
        <v>101</v>
      </c>
      <c r="AD136" s="344">
        <v>106</v>
      </c>
      <c r="AE136" s="344">
        <v>112</v>
      </c>
      <c r="AG136" s="345">
        <v>133</v>
      </c>
      <c r="AH136" s="346">
        <v>0.89300000000000002</v>
      </c>
    </row>
    <row r="137" spans="1:34">
      <c r="A137" s="278">
        <v>134</v>
      </c>
      <c r="B137" s="344">
        <v>1</v>
      </c>
      <c r="C137" s="344">
        <v>1</v>
      </c>
      <c r="D137" s="344">
        <v>2</v>
      </c>
      <c r="E137" s="344">
        <v>3</v>
      </c>
      <c r="F137" s="344">
        <v>4</v>
      </c>
      <c r="G137" s="344">
        <v>4</v>
      </c>
      <c r="H137" s="344">
        <v>5</v>
      </c>
      <c r="I137" s="344">
        <v>6</v>
      </c>
      <c r="J137" s="344">
        <v>6</v>
      </c>
      <c r="K137" s="344">
        <v>7</v>
      </c>
      <c r="L137" s="344">
        <v>10</v>
      </c>
      <c r="M137" s="344">
        <v>13</v>
      </c>
      <c r="N137" s="344">
        <v>18</v>
      </c>
      <c r="O137" s="344">
        <v>24</v>
      </c>
      <c r="P137" s="344">
        <v>30</v>
      </c>
      <c r="Q137" s="344">
        <v>35</v>
      </c>
      <c r="R137" s="344">
        <v>41</v>
      </c>
      <c r="S137" s="344">
        <v>46</v>
      </c>
      <c r="T137" s="344">
        <v>51</v>
      </c>
      <c r="U137" s="344">
        <v>56</v>
      </c>
      <c r="V137" s="344">
        <v>62</v>
      </c>
      <c r="W137" s="344">
        <v>67</v>
      </c>
      <c r="X137" s="344">
        <v>73</v>
      </c>
      <c r="Y137" s="344">
        <v>79</v>
      </c>
      <c r="Z137" s="344">
        <v>84</v>
      </c>
      <c r="AA137" s="344">
        <v>90</v>
      </c>
      <c r="AB137" s="344">
        <v>96</v>
      </c>
      <c r="AC137" s="344">
        <v>101</v>
      </c>
      <c r="AD137" s="344">
        <v>107</v>
      </c>
      <c r="AE137" s="344">
        <v>112</v>
      </c>
      <c r="AG137" s="345">
        <v>134</v>
      </c>
      <c r="AH137" s="346">
        <v>0.89600000000000002</v>
      </c>
    </row>
    <row r="138" spans="1:34">
      <c r="A138" s="278">
        <v>135</v>
      </c>
      <c r="B138" s="344">
        <v>1</v>
      </c>
      <c r="C138" s="344">
        <v>1</v>
      </c>
      <c r="D138" s="344">
        <v>2</v>
      </c>
      <c r="E138" s="344">
        <v>3</v>
      </c>
      <c r="F138" s="344">
        <v>4</v>
      </c>
      <c r="G138" s="344">
        <v>4</v>
      </c>
      <c r="H138" s="344">
        <v>5</v>
      </c>
      <c r="I138" s="344">
        <v>6</v>
      </c>
      <c r="J138" s="344">
        <v>6</v>
      </c>
      <c r="K138" s="344">
        <v>7</v>
      </c>
      <c r="L138" s="344">
        <v>10</v>
      </c>
      <c r="M138" s="344">
        <v>13</v>
      </c>
      <c r="N138" s="344">
        <v>19</v>
      </c>
      <c r="O138" s="344">
        <v>24</v>
      </c>
      <c r="P138" s="344">
        <v>30</v>
      </c>
      <c r="Q138" s="344">
        <v>35</v>
      </c>
      <c r="R138" s="344">
        <v>41</v>
      </c>
      <c r="S138" s="344">
        <v>46</v>
      </c>
      <c r="T138" s="344">
        <v>51</v>
      </c>
      <c r="U138" s="344">
        <v>56</v>
      </c>
      <c r="V138" s="344">
        <v>62</v>
      </c>
      <c r="W138" s="344">
        <v>68</v>
      </c>
      <c r="X138" s="344">
        <v>73</v>
      </c>
      <c r="Y138" s="344">
        <v>79</v>
      </c>
      <c r="Z138" s="344">
        <v>85</v>
      </c>
      <c r="AA138" s="344">
        <v>90</v>
      </c>
      <c r="AB138" s="344">
        <v>96</v>
      </c>
      <c r="AC138" s="344">
        <v>101</v>
      </c>
      <c r="AD138" s="344">
        <v>107</v>
      </c>
      <c r="AE138" s="344">
        <v>113</v>
      </c>
      <c r="AG138" s="345">
        <v>135</v>
      </c>
      <c r="AH138" s="346">
        <v>0.89900000000000002</v>
      </c>
    </row>
    <row r="139" spans="1:34">
      <c r="A139" s="278">
        <v>136</v>
      </c>
      <c r="B139" s="344">
        <v>1</v>
      </c>
      <c r="C139" s="344">
        <v>1</v>
      </c>
      <c r="D139" s="344">
        <v>2</v>
      </c>
      <c r="E139" s="344">
        <v>3</v>
      </c>
      <c r="F139" s="344">
        <v>4</v>
      </c>
      <c r="G139" s="344">
        <v>4</v>
      </c>
      <c r="H139" s="344">
        <v>5</v>
      </c>
      <c r="I139" s="344">
        <v>6</v>
      </c>
      <c r="J139" s="344">
        <v>6</v>
      </c>
      <c r="K139" s="344">
        <v>7</v>
      </c>
      <c r="L139" s="344">
        <v>10</v>
      </c>
      <c r="M139" s="344">
        <v>13</v>
      </c>
      <c r="N139" s="344">
        <v>19</v>
      </c>
      <c r="O139" s="344">
        <v>24</v>
      </c>
      <c r="P139" s="344">
        <v>30</v>
      </c>
      <c r="Q139" s="344">
        <v>36</v>
      </c>
      <c r="R139" s="344">
        <v>41</v>
      </c>
      <c r="S139" s="344">
        <v>46</v>
      </c>
      <c r="T139" s="344">
        <v>51</v>
      </c>
      <c r="U139" s="344">
        <v>57</v>
      </c>
      <c r="V139" s="344">
        <v>62</v>
      </c>
      <c r="W139" s="344">
        <v>68</v>
      </c>
      <c r="X139" s="344">
        <v>73</v>
      </c>
      <c r="Y139" s="344">
        <v>79</v>
      </c>
      <c r="Z139" s="344">
        <v>85</v>
      </c>
      <c r="AA139" s="344">
        <v>90</v>
      </c>
      <c r="AB139" s="344">
        <v>96</v>
      </c>
      <c r="AC139" s="344">
        <v>102</v>
      </c>
      <c r="AD139" s="344">
        <v>107</v>
      </c>
      <c r="AE139" s="344">
        <v>113</v>
      </c>
      <c r="AG139" s="345">
        <v>136</v>
      </c>
      <c r="AH139" s="346">
        <v>0.90100000000000002</v>
      </c>
    </row>
    <row r="140" spans="1:34">
      <c r="A140" s="278">
        <v>137</v>
      </c>
      <c r="B140" s="344">
        <v>1</v>
      </c>
      <c r="C140" s="344">
        <v>1</v>
      </c>
      <c r="D140" s="344">
        <v>2</v>
      </c>
      <c r="E140" s="344">
        <v>3</v>
      </c>
      <c r="F140" s="344">
        <v>4</v>
      </c>
      <c r="G140" s="344">
        <v>4</v>
      </c>
      <c r="H140" s="344">
        <v>5</v>
      </c>
      <c r="I140" s="344">
        <v>6</v>
      </c>
      <c r="J140" s="344">
        <v>6</v>
      </c>
      <c r="K140" s="344">
        <v>7</v>
      </c>
      <c r="L140" s="344">
        <v>10</v>
      </c>
      <c r="M140" s="344">
        <v>13</v>
      </c>
      <c r="N140" s="344">
        <v>19</v>
      </c>
      <c r="O140" s="344">
        <v>24</v>
      </c>
      <c r="P140" s="344">
        <v>30</v>
      </c>
      <c r="Q140" s="344">
        <v>36</v>
      </c>
      <c r="R140" s="344">
        <v>41</v>
      </c>
      <c r="S140" s="344">
        <v>46</v>
      </c>
      <c r="T140" s="344">
        <v>52</v>
      </c>
      <c r="U140" s="344">
        <v>57</v>
      </c>
      <c r="V140" s="344">
        <v>62</v>
      </c>
      <c r="W140" s="344">
        <v>68</v>
      </c>
      <c r="X140" s="344">
        <v>74</v>
      </c>
      <c r="Y140" s="344">
        <v>79</v>
      </c>
      <c r="Z140" s="344">
        <v>85</v>
      </c>
      <c r="AA140" s="344">
        <v>91</v>
      </c>
      <c r="AB140" s="344">
        <v>96</v>
      </c>
      <c r="AC140" s="344">
        <v>102</v>
      </c>
      <c r="AD140" s="344">
        <v>108</v>
      </c>
      <c r="AE140" s="344">
        <v>113</v>
      </c>
      <c r="AG140" s="345">
        <v>137</v>
      </c>
      <c r="AH140" s="346">
        <v>0.90400000000000003</v>
      </c>
    </row>
    <row r="141" spans="1:34">
      <c r="A141" s="278">
        <v>138</v>
      </c>
      <c r="B141" s="344">
        <v>1</v>
      </c>
      <c r="C141" s="344">
        <v>1</v>
      </c>
      <c r="D141" s="344">
        <v>2</v>
      </c>
      <c r="E141" s="344">
        <v>3</v>
      </c>
      <c r="F141" s="344">
        <v>4</v>
      </c>
      <c r="G141" s="344">
        <v>4</v>
      </c>
      <c r="H141" s="344">
        <v>5</v>
      </c>
      <c r="I141" s="344">
        <v>6</v>
      </c>
      <c r="J141" s="344">
        <v>6</v>
      </c>
      <c r="K141" s="344">
        <v>7</v>
      </c>
      <c r="L141" s="344">
        <v>10</v>
      </c>
      <c r="M141" s="344">
        <v>13</v>
      </c>
      <c r="N141" s="344">
        <v>19</v>
      </c>
      <c r="O141" s="344">
        <v>25</v>
      </c>
      <c r="P141" s="344">
        <v>30</v>
      </c>
      <c r="Q141" s="344">
        <v>36</v>
      </c>
      <c r="R141" s="344">
        <v>41</v>
      </c>
      <c r="S141" s="344">
        <v>47</v>
      </c>
      <c r="T141" s="344">
        <v>52</v>
      </c>
      <c r="U141" s="344">
        <v>57</v>
      </c>
      <c r="V141" s="344">
        <v>63</v>
      </c>
      <c r="W141" s="344">
        <v>68</v>
      </c>
      <c r="X141" s="344">
        <v>74</v>
      </c>
      <c r="Y141" s="344">
        <v>80</v>
      </c>
      <c r="Z141" s="344">
        <v>85</v>
      </c>
      <c r="AA141" s="344">
        <v>91</v>
      </c>
      <c r="AB141" s="344">
        <v>97</v>
      </c>
      <c r="AC141" s="344">
        <v>102</v>
      </c>
      <c r="AD141" s="344">
        <v>108</v>
      </c>
      <c r="AE141" s="344">
        <v>114</v>
      </c>
      <c r="AG141" s="345">
        <v>138</v>
      </c>
      <c r="AH141" s="346">
        <v>0.90700000000000003</v>
      </c>
    </row>
    <row r="142" spans="1:34">
      <c r="A142" s="278">
        <v>139</v>
      </c>
      <c r="B142" s="344">
        <v>1</v>
      </c>
      <c r="C142" s="344">
        <v>1</v>
      </c>
      <c r="D142" s="344">
        <v>2</v>
      </c>
      <c r="E142" s="344">
        <v>3</v>
      </c>
      <c r="F142" s="344">
        <v>4</v>
      </c>
      <c r="G142" s="344">
        <v>4</v>
      </c>
      <c r="H142" s="344">
        <v>5</v>
      </c>
      <c r="I142" s="344">
        <v>6</v>
      </c>
      <c r="J142" s="344">
        <v>6</v>
      </c>
      <c r="K142" s="344">
        <v>7</v>
      </c>
      <c r="L142" s="344">
        <v>10</v>
      </c>
      <c r="M142" s="344">
        <v>13</v>
      </c>
      <c r="N142" s="344">
        <v>19</v>
      </c>
      <c r="O142" s="344">
        <v>25</v>
      </c>
      <c r="P142" s="344">
        <v>30</v>
      </c>
      <c r="Q142" s="344">
        <v>36</v>
      </c>
      <c r="R142" s="344">
        <v>41</v>
      </c>
      <c r="S142" s="344">
        <v>47</v>
      </c>
      <c r="T142" s="344">
        <v>52</v>
      </c>
      <c r="U142" s="344">
        <v>57</v>
      </c>
      <c r="V142" s="344">
        <v>63</v>
      </c>
      <c r="W142" s="344">
        <v>68</v>
      </c>
      <c r="X142" s="344">
        <v>74</v>
      </c>
      <c r="Y142" s="344">
        <v>80</v>
      </c>
      <c r="Z142" s="344">
        <v>86</v>
      </c>
      <c r="AA142" s="344">
        <v>91</v>
      </c>
      <c r="AB142" s="344">
        <v>97</v>
      </c>
      <c r="AC142" s="344">
        <v>103</v>
      </c>
      <c r="AD142" s="344">
        <v>108</v>
      </c>
      <c r="AE142" s="344">
        <v>114</v>
      </c>
      <c r="AG142" s="345">
        <v>139</v>
      </c>
      <c r="AH142" s="346">
        <v>0.91</v>
      </c>
    </row>
    <row r="143" spans="1:34">
      <c r="A143" s="278">
        <v>140</v>
      </c>
      <c r="B143" s="344">
        <v>1</v>
      </c>
      <c r="C143" s="344">
        <v>1</v>
      </c>
      <c r="D143" s="344">
        <v>2</v>
      </c>
      <c r="E143" s="344">
        <v>3</v>
      </c>
      <c r="F143" s="344">
        <v>4</v>
      </c>
      <c r="G143" s="344">
        <v>4</v>
      </c>
      <c r="H143" s="344">
        <v>5</v>
      </c>
      <c r="I143" s="344">
        <v>6</v>
      </c>
      <c r="J143" s="344">
        <v>6</v>
      </c>
      <c r="K143" s="344">
        <v>7</v>
      </c>
      <c r="L143" s="344">
        <v>10</v>
      </c>
      <c r="M143" s="344">
        <v>13</v>
      </c>
      <c r="N143" s="344">
        <v>19</v>
      </c>
      <c r="O143" s="344">
        <v>25</v>
      </c>
      <c r="P143" s="344">
        <v>30</v>
      </c>
      <c r="Q143" s="344">
        <v>36</v>
      </c>
      <c r="R143" s="344">
        <v>41</v>
      </c>
      <c r="S143" s="344">
        <v>47</v>
      </c>
      <c r="T143" s="344">
        <v>52</v>
      </c>
      <c r="U143" s="344">
        <v>57</v>
      </c>
      <c r="V143" s="344">
        <v>63</v>
      </c>
      <c r="W143" s="344">
        <v>69</v>
      </c>
      <c r="X143" s="344">
        <v>74</v>
      </c>
      <c r="Y143" s="344">
        <v>80</v>
      </c>
      <c r="Z143" s="344">
        <v>86</v>
      </c>
      <c r="AA143" s="344">
        <v>92</v>
      </c>
      <c r="AB143" s="344">
        <v>97</v>
      </c>
      <c r="AC143" s="344">
        <v>103</v>
      </c>
      <c r="AD143" s="344">
        <v>109</v>
      </c>
      <c r="AE143" s="344">
        <v>115</v>
      </c>
      <c r="AG143" s="345">
        <v>140</v>
      </c>
      <c r="AH143" s="346">
        <v>0.91300000000000003</v>
      </c>
    </row>
    <row r="144" spans="1:34">
      <c r="A144" s="278">
        <v>141</v>
      </c>
      <c r="B144" s="344">
        <v>1</v>
      </c>
      <c r="C144" s="344">
        <v>1</v>
      </c>
      <c r="D144" s="344">
        <v>2</v>
      </c>
      <c r="E144" s="344">
        <v>3</v>
      </c>
      <c r="F144" s="344">
        <v>4</v>
      </c>
      <c r="G144" s="344">
        <v>4</v>
      </c>
      <c r="H144" s="344">
        <v>5</v>
      </c>
      <c r="I144" s="344">
        <v>6</v>
      </c>
      <c r="J144" s="344">
        <v>6</v>
      </c>
      <c r="K144" s="344">
        <v>7</v>
      </c>
      <c r="L144" s="344">
        <v>10</v>
      </c>
      <c r="M144" s="344">
        <v>13</v>
      </c>
      <c r="N144" s="344">
        <v>19</v>
      </c>
      <c r="O144" s="344">
        <v>25</v>
      </c>
      <c r="P144" s="344">
        <v>31</v>
      </c>
      <c r="Q144" s="344">
        <v>36</v>
      </c>
      <c r="R144" s="344">
        <v>42</v>
      </c>
      <c r="S144" s="344">
        <v>47</v>
      </c>
      <c r="T144" s="344">
        <v>52</v>
      </c>
      <c r="U144" s="344">
        <v>57</v>
      </c>
      <c r="V144" s="344">
        <v>63</v>
      </c>
      <c r="W144" s="344">
        <v>69</v>
      </c>
      <c r="X144" s="344">
        <v>75</v>
      </c>
      <c r="Y144" s="344">
        <v>80</v>
      </c>
      <c r="Z144" s="344">
        <v>86</v>
      </c>
      <c r="AA144" s="344">
        <v>92</v>
      </c>
      <c r="AB144" s="344">
        <v>98</v>
      </c>
      <c r="AC144" s="344">
        <v>103</v>
      </c>
      <c r="AD144" s="344">
        <v>109</v>
      </c>
      <c r="AE144" s="344">
        <v>115</v>
      </c>
      <c r="AG144" s="345">
        <v>141</v>
      </c>
      <c r="AH144" s="346">
        <v>0.91600000000000004</v>
      </c>
    </row>
    <row r="145" spans="1:34">
      <c r="A145" s="278">
        <v>142</v>
      </c>
      <c r="B145" s="344">
        <v>1</v>
      </c>
      <c r="C145" s="344">
        <v>1</v>
      </c>
      <c r="D145" s="344">
        <v>2</v>
      </c>
      <c r="E145" s="344">
        <v>3</v>
      </c>
      <c r="F145" s="344">
        <v>4</v>
      </c>
      <c r="G145" s="344">
        <v>4</v>
      </c>
      <c r="H145" s="344">
        <v>5</v>
      </c>
      <c r="I145" s="344">
        <v>6</v>
      </c>
      <c r="J145" s="344">
        <v>6</v>
      </c>
      <c r="K145" s="344">
        <v>7</v>
      </c>
      <c r="L145" s="344">
        <v>10</v>
      </c>
      <c r="M145" s="344">
        <v>13</v>
      </c>
      <c r="N145" s="344">
        <v>19</v>
      </c>
      <c r="O145" s="344">
        <v>25</v>
      </c>
      <c r="P145" s="344">
        <v>31</v>
      </c>
      <c r="Q145" s="344">
        <v>36</v>
      </c>
      <c r="R145" s="344">
        <v>42</v>
      </c>
      <c r="S145" s="344">
        <v>47</v>
      </c>
      <c r="T145" s="344">
        <v>52</v>
      </c>
      <c r="U145" s="344">
        <v>58</v>
      </c>
      <c r="V145" s="344">
        <v>63</v>
      </c>
      <c r="W145" s="344">
        <v>69</v>
      </c>
      <c r="X145" s="344">
        <v>75</v>
      </c>
      <c r="Y145" s="344">
        <v>81</v>
      </c>
      <c r="Z145" s="344">
        <v>86</v>
      </c>
      <c r="AA145" s="344">
        <v>92</v>
      </c>
      <c r="AB145" s="344">
        <v>98</v>
      </c>
      <c r="AC145" s="344">
        <v>104</v>
      </c>
      <c r="AD145" s="344">
        <v>109</v>
      </c>
      <c r="AE145" s="344">
        <v>115</v>
      </c>
      <c r="AG145" s="345">
        <v>142</v>
      </c>
      <c r="AH145" s="346">
        <v>0.91800000000000004</v>
      </c>
    </row>
    <row r="146" spans="1:34">
      <c r="A146" s="278">
        <v>143</v>
      </c>
      <c r="B146" s="344">
        <v>1</v>
      </c>
      <c r="C146" s="344">
        <v>1</v>
      </c>
      <c r="D146" s="344">
        <v>2</v>
      </c>
      <c r="E146" s="344">
        <v>3</v>
      </c>
      <c r="F146" s="344">
        <v>4</v>
      </c>
      <c r="G146" s="344">
        <v>4</v>
      </c>
      <c r="H146" s="344">
        <v>5</v>
      </c>
      <c r="I146" s="344">
        <v>6</v>
      </c>
      <c r="J146" s="344">
        <v>6</v>
      </c>
      <c r="K146" s="344">
        <v>7</v>
      </c>
      <c r="L146" s="344">
        <v>10</v>
      </c>
      <c r="M146" s="344">
        <v>13</v>
      </c>
      <c r="N146" s="344">
        <v>19</v>
      </c>
      <c r="O146" s="344">
        <v>25</v>
      </c>
      <c r="P146" s="344">
        <v>31</v>
      </c>
      <c r="Q146" s="344">
        <v>36</v>
      </c>
      <c r="R146" s="344">
        <v>42</v>
      </c>
      <c r="S146" s="344">
        <v>47</v>
      </c>
      <c r="T146" s="344">
        <v>53</v>
      </c>
      <c r="U146" s="344">
        <v>58</v>
      </c>
      <c r="V146" s="344">
        <v>64</v>
      </c>
      <c r="W146" s="344">
        <v>69</v>
      </c>
      <c r="X146" s="344">
        <v>75</v>
      </c>
      <c r="Y146" s="344">
        <v>81</v>
      </c>
      <c r="Z146" s="344">
        <v>87</v>
      </c>
      <c r="AA146" s="344">
        <v>92</v>
      </c>
      <c r="AB146" s="344">
        <v>98</v>
      </c>
      <c r="AC146" s="344">
        <v>104</v>
      </c>
      <c r="AD146" s="344">
        <v>110</v>
      </c>
      <c r="AE146" s="344">
        <v>116</v>
      </c>
      <c r="AG146" s="345">
        <v>143</v>
      </c>
      <c r="AH146" s="346">
        <v>0.92100000000000004</v>
      </c>
    </row>
    <row r="147" spans="1:34">
      <c r="A147" s="278">
        <v>144</v>
      </c>
      <c r="B147" s="344">
        <v>1</v>
      </c>
      <c r="C147" s="344">
        <v>1</v>
      </c>
      <c r="D147" s="344">
        <v>2</v>
      </c>
      <c r="E147" s="344">
        <v>3</v>
      </c>
      <c r="F147" s="344">
        <v>4</v>
      </c>
      <c r="G147" s="344">
        <v>4</v>
      </c>
      <c r="H147" s="344">
        <v>5</v>
      </c>
      <c r="I147" s="344">
        <v>6</v>
      </c>
      <c r="J147" s="344">
        <v>6</v>
      </c>
      <c r="K147" s="344">
        <v>7</v>
      </c>
      <c r="L147" s="344">
        <v>10</v>
      </c>
      <c r="M147" s="344">
        <v>13</v>
      </c>
      <c r="N147" s="344">
        <v>19</v>
      </c>
      <c r="O147" s="344">
        <v>25</v>
      </c>
      <c r="P147" s="344">
        <v>31</v>
      </c>
      <c r="Q147" s="344">
        <v>36</v>
      </c>
      <c r="R147" s="344">
        <v>42</v>
      </c>
      <c r="S147" s="344">
        <v>47</v>
      </c>
      <c r="T147" s="344">
        <v>53</v>
      </c>
      <c r="U147" s="344">
        <v>58</v>
      </c>
      <c r="V147" s="344">
        <v>64</v>
      </c>
      <c r="W147" s="344">
        <v>69</v>
      </c>
      <c r="X147" s="344">
        <v>75</v>
      </c>
      <c r="Y147" s="344">
        <v>81</v>
      </c>
      <c r="Z147" s="344">
        <v>87</v>
      </c>
      <c r="AA147" s="344">
        <v>93</v>
      </c>
      <c r="AB147" s="344">
        <v>99</v>
      </c>
      <c r="AC147" s="344">
        <v>104</v>
      </c>
      <c r="AD147" s="344">
        <v>110</v>
      </c>
      <c r="AE147" s="344">
        <v>116</v>
      </c>
      <c r="AG147" s="345">
        <v>144</v>
      </c>
      <c r="AH147" s="346">
        <v>0.92400000000000004</v>
      </c>
    </row>
    <row r="148" spans="1:34">
      <c r="A148" s="278">
        <v>145</v>
      </c>
      <c r="B148" s="344">
        <v>1</v>
      </c>
      <c r="C148" s="344">
        <v>1</v>
      </c>
      <c r="D148" s="344">
        <v>2</v>
      </c>
      <c r="E148" s="344">
        <v>3</v>
      </c>
      <c r="F148" s="344">
        <v>4</v>
      </c>
      <c r="G148" s="344">
        <v>4</v>
      </c>
      <c r="H148" s="344">
        <v>5</v>
      </c>
      <c r="I148" s="344">
        <v>6</v>
      </c>
      <c r="J148" s="344">
        <v>6</v>
      </c>
      <c r="K148" s="344">
        <v>7</v>
      </c>
      <c r="L148" s="344">
        <v>10</v>
      </c>
      <c r="M148" s="344">
        <v>13</v>
      </c>
      <c r="N148" s="344">
        <v>19</v>
      </c>
      <c r="O148" s="344">
        <v>25</v>
      </c>
      <c r="P148" s="344">
        <v>31</v>
      </c>
      <c r="Q148" s="344">
        <v>37</v>
      </c>
      <c r="R148" s="344">
        <v>42</v>
      </c>
      <c r="S148" s="344">
        <v>48</v>
      </c>
      <c r="T148" s="344">
        <v>53</v>
      </c>
      <c r="U148" s="344">
        <v>58</v>
      </c>
      <c r="V148" s="344">
        <v>64</v>
      </c>
      <c r="W148" s="344">
        <v>70</v>
      </c>
      <c r="X148" s="344">
        <v>76</v>
      </c>
      <c r="Y148" s="344">
        <v>81</v>
      </c>
      <c r="Z148" s="344">
        <v>87</v>
      </c>
      <c r="AA148" s="344">
        <v>93</v>
      </c>
      <c r="AB148" s="344">
        <v>99</v>
      </c>
      <c r="AC148" s="344">
        <v>105</v>
      </c>
      <c r="AD148" s="344">
        <v>110</v>
      </c>
      <c r="AE148" s="344">
        <v>116</v>
      </c>
      <c r="AG148" s="345">
        <v>145</v>
      </c>
      <c r="AH148" s="346">
        <v>0.92700000000000005</v>
      </c>
    </row>
    <row r="149" spans="1:34">
      <c r="A149" s="278">
        <v>146</v>
      </c>
      <c r="B149" s="344">
        <v>1</v>
      </c>
      <c r="C149" s="344">
        <v>1</v>
      </c>
      <c r="D149" s="344">
        <v>2</v>
      </c>
      <c r="E149" s="344">
        <v>3</v>
      </c>
      <c r="F149" s="344">
        <v>4</v>
      </c>
      <c r="G149" s="344">
        <v>4</v>
      </c>
      <c r="H149" s="344">
        <v>5</v>
      </c>
      <c r="I149" s="344">
        <v>6</v>
      </c>
      <c r="J149" s="344">
        <v>6</v>
      </c>
      <c r="K149" s="344">
        <v>7</v>
      </c>
      <c r="L149" s="344">
        <v>10</v>
      </c>
      <c r="M149" s="344">
        <v>13</v>
      </c>
      <c r="N149" s="344">
        <v>19</v>
      </c>
      <c r="O149" s="344">
        <v>25</v>
      </c>
      <c r="P149" s="344">
        <v>31</v>
      </c>
      <c r="Q149" s="344">
        <v>37</v>
      </c>
      <c r="R149" s="344">
        <v>42</v>
      </c>
      <c r="S149" s="344">
        <v>48</v>
      </c>
      <c r="T149" s="344">
        <v>53</v>
      </c>
      <c r="U149" s="344">
        <v>58</v>
      </c>
      <c r="V149" s="344">
        <v>64</v>
      </c>
      <c r="W149" s="344">
        <v>70</v>
      </c>
      <c r="X149" s="344">
        <v>76</v>
      </c>
      <c r="Y149" s="344">
        <v>82</v>
      </c>
      <c r="Z149" s="344">
        <v>87</v>
      </c>
      <c r="AA149" s="344">
        <v>93</v>
      </c>
      <c r="AB149" s="344">
        <v>99</v>
      </c>
      <c r="AC149" s="344">
        <v>105</v>
      </c>
      <c r="AD149" s="344">
        <v>111</v>
      </c>
      <c r="AE149" s="344">
        <v>117</v>
      </c>
      <c r="AG149" s="345">
        <v>146</v>
      </c>
      <c r="AH149" s="346">
        <v>0.93</v>
      </c>
    </row>
    <row r="150" spans="1:34">
      <c r="A150" s="278">
        <v>147</v>
      </c>
      <c r="B150" s="344">
        <v>1</v>
      </c>
      <c r="C150" s="344">
        <v>1</v>
      </c>
      <c r="D150" s="344">
        <v>2</v>
      </c>
      <c r="E150" s="344">
        <v>3</v>
      </c>
      <c r="F150" s="344">
        <v>4</v>
      </c>
      <c r="G150" s="344">
        <v>4</v>
      </c>
      <c r="H150" s="344">
        <v>5</v>
      </c>
      <c r="I150" s="344">
        <v>6</v>
      </c>
      <c r="J150" s="344">
        <v>6</v>
      </c>
      <c r="K150" s="344">
        <v>7</v>
      </c>
      <c r="L150" s="344">
        <v>10</v>
      </c>
      <c r="M150" s="344">
        <v>13</v>
      </c>
      <c r="N150" s="344">
        <v>19</v>
      </c>
      <c r="O150" s="344">
        <v>25</v>
      </c>
      <c r="P150" s="344">
        <v>31</v>
      </c>
      <c r="Q150" s="344">
        <v>37</v>
      </c>
      <c r="R150" s="344">
        <v>42</v>
      </c>
      <c r="S150" s="344">
        <v>48</v>
      </c>
      <c r="T150" s="344">
        <v>53</v>
      </c>
      <c r="U150" s="344">
        <v>59</v>
      </c>
      <c r="V150" s="344">
        <v>64</v>
      </c>
      <c r="W150" s="344">
        <v>70</v>
      </c>
      <c r="X150" s="344">
        <v>76</v>
      </c>
      <c r="Y150" s="344">
        <v>82</v>
      </c>
      <c r="Z150" s="344">
        <v>88</v>
      </c>
      <c r="AA150" s="344">
        <v>94</v>
      </c>
      <c r="AB150" s="344">
        <v>99</v>
      </c>
      <c r="AC150" s="344">
        <v>105</v>
      </c>
      <c r="AD150" s="344">
        <v>111</v>
      </c>
      <c r="AE150" s="344">
        <v>117</v>
      </c>
      <c r="AG150" s="345">
        <v>147</v>
      </c>
      <c r="AH150" s="346">
        <v>0.93300000000000005</v>
      </c>
    </row>
    <row r="151" spans="1:34">
      <c r="A151" s="278">
        <v>148</v>
      </c>
      <c r="B151" s="344">
        <v>1</v>
      </c>
      <c r="C151" s="344">
        <v>1</v>
      </c>
      <c r="D151" s="344">
        <v>2</v>
      </c>
      <c r="E151" s="344">
        <v>3</v>
      </c>
      <c r="F151" s="344">
        <v>4</v>
      </c>
      <c r="G151" s="344">
        <v>4</v>
      </c>
      <c r="H151" s="344">
        <v>5</v>
      </c>
      <c r="I151" s="344">
        <v>6</v>
      </c>
      <c r="J151" s="344">
        <v>6</v>
      </c>
      <c r="K151" s="344">
        <v>7</v>
      </c>
      <c r="L151" s="344">
        <v>10</v>
      </c>
      <c r="M151" s="344">
        <v>13</v>
      </c>
      <c r="N151" s="344">
        <v>19</v>
      </c>
      <c r="O151" s="344">
        <v>25</v>
      </c>
      <c r="P151" s="344">
        <v>31</v>
      </c>
      <c r="Q151" s="344">
        <v>37</v>
      </c>
      <c r="R151" s="344">
        <v>42</v>
      </c>
      <c r="S151" s="344">
        <v>48</v>
      </c>
      <c r="T151" s="344">
        <v>53</v>
      </c>
      <c r="U151" s="344">
        <v>59</v>
      </c>
      <c r="V151" s="344">
        <v>64</v>
      </c>
      <c r="W151" s="344">
        <v>70</v>
      </c>
      <c r="X151" s="344">
        <v>76</v>
      </c>
      <c r="Y151" s="344">
        <v>82</v>
      </c>
      <c r="Z151" s="344">
        <v>88</v>
      </c>
      <c r="AA151" s="344">
        <v>94</v>
      </c>
      <c r="AB151" s="344">
        <v>100</v>
      </c>
      <c r="AC151" s="344">
        <v>106</v>
      </c>
      <c r="AD151" s="344">
        <v>111</v>
      </c>
      <c r="AE151" s="344">
        <v>117</v>
      </c>
      <c r="AG151" s="345">
        <v>148</v>
      </c>
      <c r="AH151" s="346">
        <v>0.93500000000000005</v>
      </c>
    </row>
    <row r="152" spans="1:34">
      <c r="A152" s="278">
        <v>149</v>
      </c>
      <c r="B152" s="344">
        <v>1</v>
      </c>
      <c r="C152" s="344">
        <v>1</v>
      </c>
      <c r="D152" s="344">
        <v>2</v>
      </c>
      <c r="E152" s="344">
        <v>3</v>
      </c>
      <c r="F152" s="344">
        <v>4</v>
      </c>
      <c r="G152" s="344">
        <v>4</v>
      </c>
      <c r="H152" s="344">
        <v>5</v>
      </c>
      <c r="I152" s="344">
        <v>6</v>
      </c>
      <c r="J152" s="344">
        <v>6</v>
      </c>
      <c r="K152" s="344">
        <v>7</v>
      </c>
      <c r="L152" s="344">
        <v>10</v>
      </c>
      <c r="M152" s="344">
        <v>13</v>
      </c>
      <c r="N152" s="344">
        <v>19</v>
      </c>
      <c r="O152" s="344">
        <v>25</v>
      </c>
      <c r="P152" s="344">
        <v>31</v>
      </c>
      <c r="Q152" s="344">
        <v>37</v>
      </c>
      <c r="R152" s="344">
        <v>43</v>
      </c>
      <c r="S152" s="344">
        <v>48</v>
      </c>
      <c r="T152" s="344">
        <v>54</v>
      </c>
      <c r="U152" s="344">
        <v>59</v>
      </c>
      <c r="V152" s="344">
        <v>65</v>
      </c>
      <c r="W152" s="344">
        <v>71</v>
      </c>
      <c r="X152" s="344">
        <v>76</v>
      </c>
      <c r="Y152" s="344">
        <v>82</v>
      </c>
      <c r="Z152" s="344">
        <v>88</v>
      </c>
      <c r="AA152" s="344">
        <v>94</v>
      </c>
      <c r="AB152" s="344">
        <v>100</v>
      </c>
      <c r="AC152" s="344">
        <v>106</v>
      </c>
      <c r="AD152" s="344">
        <v>112</v>
      </c>
      <c r="AE152" s="344">
        <v>118</v>
      </c>
      <c r="AG152" s="345">
        <v>149</v>
      </c>
      <c r="AH152" s="346">
        <v>0.93799999999999994</v>
      </c>
    </row>
    <row r="153" spans="1:34">
      <c r="A153" s="339">
        <v>150</v>
      </c>
      <c r="B153" s="340">
        <v>1</v>
      </c>
      <c r="C153" s="340">
        <v>2</v>
      </c>
      <c r="D153" s="340">
        <v>2</v>
      </c>
      <c r="E153" s="340">
        <v>3</v>
      </c>
      <c r="F153" s="340">
        <v>4</v>
      </c>
      <c r="G153" s="340">
        <v>5</v>
      </c>
      <c r="H153" s="340">
        <v>5</v>
      </c>
      <c r="I153" s="340">
        <v>6</v>
      </c>
      <c r="J153" s="340">
        <v>6</v>
      </c>
      <c r="K153" s="340">
        <v>7</v>
      </c>
      <c r="L153" s="340">
        <v>10</v>
      </c>
      <c r="M153" s="340">
        <v>13</v>
      </c>
      <c r="N153" s="340">
        <v>19</v>
      </c>
      <c r="O153" s="340">
        <v>25</v>
      </c>
      <c r="P153" s="340">
        <v>31</v>
      </c>
      <c r="Q153" s="340">
        <v>37</v>
      </c>
      <c r="R153" s="340">
        <v>43</v>
      </c>
      <c r="S153" s="340">
        <v>48</v>
      </c>
      <c r="T153" s="340">
        <v>54</v>
      </c>
      <c r="U153" s="340">
        <v>59</v>
      </c>
      <c r="V153" s="340">
        <v>65</v>
      </c>
      <c r="W153" s="340">
        <v>71</v>
      </c>
      <c r="X153" s="340">
        <v>77</v>
      </c>
      <c r="Y153" s="340">
        <v>83</v>
      </c>
      <c r="Z153" s="340">
        <v>89</v>
      </c>
      <c r="AA153" s="340">
        <v>94</v>
      </c>
      <c r="AB153" s="340">
        <v>100</v>
      </c>
      <c r="AC153" s="340">
        <v>106</v>
      </c>
      <c r="AD153" s="340">
        <v>112</v>
      </c>
      <c r="AE153" s="340">
        <v>118</v>
      </c>
      <c r="AF153" s="341"/>
      <c r="AG153" s="342">
        <v>150</v>
      </c>
      <c r="AH153" s="347">
        <v>0.94099999999999995</v>
      </c>
    </row>
    <row r="154" spans="1:34">
      <c r="A154" s="278">
        <v>151</v>
      </c>
      <c r="B154" s="344">
        <v>1</v>
      </c>
      <c r="C154" s="344">
        <v>2</v>
      </c>
      <c r="D154" s="344">
        <v>2</v>
      </c>
      <c r="E154" s="344">
        <v>3</v>
      </c>
      <c r="F154" s="344">
        <v>4</v>
      </c>
      <c r="G154" s="344">
        <v>5</v>
      </c>
      <c r="H154" s="344">
        <v>5</v>
      </c>
      <c r="I154" s="344">
        <v>6</v>
      </c>
      <c r="J154" s="344">
        <v>6</v>
      </c>
      <c r="K154" s="344">
        <v>7</v>
      </c>
      <c r="L154" s="344">
        <v>10</v>
      </c>
      <c r="M154" s="344">
        <v>13</v>
      </c>
      <c r="N154" s="344">
        <v>19</v>
      </c>
      <c r="O154" s="344">
        <v>25</v>
      </c>
      <c r="P154" s="344">
        <v>31</v>
      </c>
      <c r="Q154" s="344">
        <v>37</v>
      </c>
      <c r="R154" s="344">
        <v>43</v>
      </c>
      <c r="S154" s="344">
        <v>48</v>
      </c>
      <c r="T154" s="344">
        <v>54</v>
      </c>
      <c r="U154" s="344">
        <v>59</v>
      </c>
      <c r="V154" s="344">
        <v>65</v>
      </c>
      <c r="W154" s="344">
        <v>71</v>
      </c>
      <c r="X154" s="344">
        <v>77</v>
      </c>
      <c r="Y154" s="344">
        <v>83</v>
      </c>
      <c r="Z154" s="344">
        <v>89</v>
      </c>
      <c r="AA154" s="344">
        <v>95</v>
      </c>
      <c r="AB154" s="344">
        <v>101</v>
      </c>
      <c r="AC154" s="344">
        <v>106</v>
      </c>
      <c r="AD154" s="344">
        <v>112</v>
      </c>
      <c r="AE154" s="344">
        <v>118</v>
      </c>
      <c r="AG154" s="345">
        <v>151</v>
      </c>
      <c r="AH154" s="346">
        <v>0.94299999999999995</v>
      </c>
    </row>
    <row r="155" spans="1:34">
      <c r="A155" s="278">
        <v>152</v>
      </c>
      <c r="B155" s="344">
        <v>1</v>
      </c>
      <c r="C155" s="344">
        <v>2</v>
      </c>
      <c r="D155" s="344">
        <v>2</v>
      </c>
      <c r="E155" s="344">
        <v>3</v>
      </c>
      <c r="F155" s="344">
        <v>4</v>
      </c>
      <c r="G155" s="344">
        <v>5</v>
      </c>
      <c r="H155" s="344">
        <v>5</v>
      </c>
      <c r="I155" s="344">
        <v>6</v>
      </c>
      <c r="J155" s="344">
        <v>6</v>
      </c>
      <c r="K155" s="344">
        <v>7</v>
      </c>
      <c r="L155" s="344">
        <v>10</v>
      </c>
      <c r="M155" s="344">
        <v>13</v>
      </c>
      <c r="N155" s="344">
        <v>19</v>
      </c>
      <c r="O155" s="344">
        <v>26</v>
      </c>
      <c r="P155" s="344">
        <v>32</v>
      </c>
      <c r="Q155" s="344">
        <v>37</v>
      </c>
      <c r="R155" s="344">
        <v>43</v>
      </c>
      <c r="S155" s="344">
        <v>49</v>
      </c>
      <c r="T155" s="344">
        <v>54</v>
      </c>
      <c r="U155" s="344">
        <v>59</v>
      </c>
      <c r="V155" s="344">
        <v>65</v>
      </c>
      <c r="W155" s="344">
        <v>71</v>
      </c>
      <c r="X155" s="344">
        <v>77</v>
      </c>
      <c r="Y155" s="344">
        <v>83</v>
      </c>
      <c r="Z155" s="344">
        <v>89</v>
      </c>
      <c r="AA155" s="344">
        <v>95</v>
      </c>
      <c r="AB155" s="344">
        <v>101</v>
      </c>
      <c r="AC155" s="344">
        <v>107</v>
      </c>
      <c r="AD155" s="344">
        <v>113</v>
      </c>
      <c r="AE155" s="344">
        <v>119</v>
      </c>
      <c r="AG155" s="345">
        <v>152</v>
      </c>
      <c r="AH155" s="346">
        <v>0.94499999999999995</v>
      </c>
    </row>
    <row r="156" spans="1:34">
      <c r="A156" s="278">
        <v>153</v>
      </c>
      <c r="B156" s="344">
        <v>1</v>
      </c>
      <c r="C156" s="344">
        <v>2</v>
      </c>
      <c r="D156" s="344">
        <v>2</v>
      </c>
      <c r="E156" s="344">
        <v>3</v>
      </c>
      <c r="F156" s="344">
        <v>4</v>
      </c>
      <c r="G156" s="344">
        <v>5</v>
      </c>
      <c r="H156" s="344">
        <v>5</v>
      </c>
      <c r="I156" s="344">
        <v>6</v>
      </c>
      <c r="J156" s="344">
        <v>6</v>
      </c>
      <c r="K156" s="344">
        <v>7</v>
      </c>
      <c r="L156" s="344">
        <v>10</v>
      </c>
      <c r="M156" s="344">
        <v>13</v>
      </c>
      <c r="N156" s="344">
        <v>19</v>
      </c>
      <c r="O156" s="344">
        <v>26</v>
      </c>
      <c r="P156" s="344">
        <v>32</v>
      </c>
      <c r="Q156" s="344">
        <v>37</v>
      </c>
      <c r="R156" s="344">
        <v>43</v>
      </c>
      <c r="S156" s="344">
        <v>49</v>
      </c>
      <c r="T156" s="344">
        <v>54</v>
      </c>
      <c r="U156" s="344">
        <v>59</v>
      </c>
      <c r="V156" s="344">
        <v>65</v>
      </c>
      <c r="W156" s="344">
        <v>71</v>
      </c>
      <c r="X156" s="344">
        <v>77</v>
      </c>
      <c r="Y156" s="344">
        <v>83</v>
      </c>
      <c r="Z156" s="344">
        <v>89</v>
      </c>
      <c r="AA156" s="344">
        <v>95</v>
      </c>
      <c r="AB156" s="344">
        <v>101</v>
      </c>
      <c r="AC156" s="344">
        <v>107</v>
      </c>
      <c r="AD156" s="344">
        <v>113</v>
      </c>
      <c r="AE156" s="344">
        <v>119</v>
      </c>
      <c r="AG156" s="345">
        <v>153</v>
      </c>
      <c r="AH156" s="346">
        <v>0.94699999999999995</v>
      </c>
    </row>
    <row r="157" spans="1:34">
      <c r="A157" s="278">
        <v>154</v>
      </c>
      <c r="B157" s="344">
        <v>1</v>
      </c>
      <c r="C157" s="344">
        <v>2</v>
      </c>
      <c r="D157" s="344">
        <v>2</v>
      </c>
      <c r="E157" s="344">
        <v>3</v>
      </c>
      <c r="F157" s="344">
        <v>4</v>
      </c>
      <c r="G157" s="344">
        <v>5</v>
      </c>
      <c r="H157" s="344">
        <v>5</v>
      </c>
      <c r="I157" s="344">
        <v>6</v>
      </c>
      <c r="J157" s="344">
        <v>6</v>
      </c>
      <c r="K157" s="344">
        <v>7</v>
      </c>
      <c r="L157" s="344">
        <v>10</v>
      </c>
      <c r="M157" s="344">
        <v>13</v>
      </c>
      <c r="N157" s="344">
        <v>20</v>
      </c>
      <c r="O157" s="344">
        <v>26</v>
      </c>
      <c r="P157" s="344">
        <v>32</v>
      </c>
      <c r="Q157" s="344">
        <v>37</v>
      </c>
      <c r="R157" s="344">
        <v>43</v>
      </c>
      <c r="S157" s="344">
        <v>49</v>
      </c>
      <c r="T157" s="344">
        <v>54</v>
      </c>
      <c r="U157" s="344">
        <v>60</v>
      </c>
      <c r="V157" s="344">
        <v>65</v>
      </c>
      <c r="W157" s="344">
        <v>71</v>
      </c>
      <c r="X157" s="344">
        <v>77</v>
      </c>
      <c r="Y157" s="344">
        <v>83</v>
      </c>
      <c r="Z157" s="344">
        <v>89</v>
      </c>
      <c r="AA157" s="344">
        <v>95</v>
      </c>
      <c r="AB157" s="344">
        <v>101</v>
      </c>
      <c r="AC157" s="344">
        <v>107</v>
      </c>
      <c r="AD157" s="344">
        <v>113</v>
      </c>
      <c r="AE157" s="344">
        <v>119</v>
      </c>
      <c r="AG157" s="345">
        <v>154</v>
      </c>
      <c r="AH157" s="346">
        <v>0.94899999999999995</v>
      </c>
    </row>
    <row r="158" spans="1:34">
      <c r="A158" s="278">
        <v>155</v>
      </c>
      <c r="B158" s="344">
        <v>1</v>
      </c>
      <c r="C158" s="344">
        <v>2</v>
      </c>
      <c r="D158" s="344">
        <v>2</v>
      </c>
      <c r="E158" s="344">
        <v>3</v>
      </c>
      <c r="F158" s="344">
        <v>4</v>
      </c>
      <c r="G158" s="344">
        <v>5</v>
      </c>
      <c r="H158" s="344">
        <v>5</v>
      </c>
      <c r="I158" s="344">
        <v>6</v>
      </c>
      <c r="J158" s="344">
        <v>6</v>
      </c>
      <c r="K158" s="344">
        <v>7</v>
      </c>
      <c r="L158" s="344">
        <v>10</v>
      </c>
      <c r="M158" s="344">
        <v>13</v>
      </c>
      <c r="N158" s="344">
        <v>20</v>
      </c>
      <c r="O158" s="344">
        <v>26</v>
      </c>
      <c r="P158" s="344">
        <v>32</v>
      </c>
      <c r="Q158" s="344">
        <v>37</v>
      </c>
      <c r="R158" s="344">
        <v>43</v>
      </c>
      <c r="S158" s="344">
        <v>49</v>
      </c>
      <c r="T158" s="344">
        <v>54</v>
      </c>
      <c r="U158" s="344">
        <v>60</v>
      </c>
      <c r="V158" s="344">
        <v>66</v>
      </c>
      <c r="W158" s="344">
        <v>71</v>
      </c>
      <c r="X158" s="344">
        <v>77</v>
      </c>
      <c r="Y158" s="344">
        <v>83</v>
      </c>
      <c r="Z158" s="344">
        <v>89</v>
      </c>
      <c r="AA158" s="344">
        <v>95</v>
      </c>
      <c r="AB158" s="344">
        <v>101</v>
      </c>
      <c r="AC158" s="344">
        <v>107</v>
      </c>
      <c r="AD158" s="344">
        <v>113</v>
      </c>
      <c r="AE158" s="344">
        <v>119</v>
      </c>
      <c r="AG158" s="345">
        <v>155</v>
      </c>
      <c r="AH158" s="346">
        <v>0.95099999999999996</v>
      </c>
    </row>
    <row r="159" spans="1:34">
      <c r="A159" s="278">
        <v>156</v>
      </c>
      <c r="B159" s="344">
        <v>1</v>
      </c>
      <c r="C159" s="344">
        <v>2</v>
      </c>
      <c r="D159" s="344">
        <v>2</v>
      </c>
      <c r="E159" s="344">
        <v>3</v>
      </c>
      <c r="F159" s="344">
        <v>4</v>
      </c>
      <c r="G159" s="344">
        <v>5</v>
      </c>
      <c r="H159" s="344">
        <v>5</v>
      </c>
      <c r="I159" s="344">
        <v>6</v>
      </c>
      <c r="J159" s="344">
        <v>7</v>
      </c>
      <c r="K159" s="344">
        <v>7</v>
      </c>
      <c r="L159" s="344">
        <v>10</v>
      </c>
      <c r="M159" s="344">
        <v>13</v>
      </c>
      <c r="N159" s="344">
        <v>20</v>
      </c>
      <c r="O159" s="344">
        <v>26</v>
      </c>
      <c r="P159" s="344">
        <v>32</v>
      </c>
      <c r="Q159" s="344">
        <v>38</v>
      </c>
      <c r="R159" s="344">
        <v>43</v>
      </c>
      <c r="S159" s="344">
        <v>49</v>
      </c>
      <c r="T159" s="344">
        <v>54</v>
      </c>
      <c r="U159" s="344">
        <v>60</v>
      </c>
      <c r="V159" s="344">
        <v>66</v>
      </c>
      <c r="W159" s="344">
        <v>72</v>
      </c>
      <c r="X159" s="344">
        <v>78</v>
      </c>
      <c r="Y159" s="344">
        <v>84</v>
      </c>
      <c r="Z159" s="344">
        <v>90</v>
      </c>
      <c r="AA159" s="344">
        <v>96</v>
      </c>
      <c r="AB159" s="344">
        <v>102</v>
      </c>
      <c r="AC159" s="344">
        <v>108</v>
      </c>
      <c r="AD159" s="344">
        <v>114</v>
      </c>
      <c r="AE159" s="344">
        <v>120</v>
      </c>
      <c r="AG159" s="345">
        <v>156</v>
      </c>
      <c r="AH159" s="346">
        <v>0.95299999999999996</v>
      </c>
    </row>
    <row r="160" spans="1:34">
      <c r="A160" s="278">
        <v>157</v>
      </c>
      <c r="B160" s="344">
        <v>1</v>
      </c>
      <c r="C160" s="344">
        <v>2</v>
      </c>
      <c r="D160" s="344">
        <v>2</v>
      </c>
      <c r="E160" s="344">
        <v>3</v>
      </c>
      <c r="F160" s="344">
        <v>4</v>
      </c>
      <c r="G160" s="344">
        <v>5</v>
      </c>
      <c r="H160" s="344">
        <v>5</v>
      </c>
      <c r="I160" s="344">
        <v>6</v>
      </c>
      <c r="J160" s="344">
        <v>7</v>
      </c>
      <c r="K160" s="344">
        <v>7</v>
      </c>
      <c r="L160" s="344">
        <v>10</v>
      </c>
      <c r="M160" s="344">
        <v>13</v>
      </c>
      <c r="N160" s="344">
        <v>20</v>
      </c>
      <c r="O160" s="344">
        <v>26</v>
      </c>
      <c r="P160" s="344">
        <v>32</v>
      </c>
      <c r="Q160" s="344">
        <v>38</v>
      </c>
      <c r="R160" s="344">
        <v>43</v>
      </c>
      <c r="S160" s="344">
        <v>49</v>
      </c>
      <c r="T160" s="344">
        <v>55</v>
      </c>
      <c r="U160" s="344">
        <v>60</v>
      </c>
      <c r="V160" s="344">
        <v>66</v>
      </c>
      <c r="W160" s="344">
        <v>72</v>
      </c>
      <c r="X160" s="344">
        <v>78</v>
      </c>
      <c r="Y160" s="344">
        <v>84</v>
      </c>
      <c r="Z160" s="344">
        <v>90</v>
      </c>
      <c r="AA160" s="344">
        <v>96</v>
      </c>
      <c r="AB160" s="344">
        <v>102</v>
      </c>
      <c r="AC160" s="344">
        <v>108</v>
      </c>
      <c r="AD160" s="344">
        <v>114</v>
      </c>
      <c r="AE160" s="344">
        <v>120</v>
      </c>
      <c r="AG160" s="345">
        <v>157</v>
      </c>
      <c r="AH160" s="346">
        <v>0.95499999999999996</v>
      </c>
    </row>
    <row r="161" spans="1:34">
      <c r="A161" s="278">
        <v>158</v>
      </c>
      <c r="B161" s="344">
        <v>1</v>
      </c>
      <c r="C161" s="344">
        <v>2</v>
      </c>
      <c r="D161" s="344">
        <v>2</v>
      </c>
      <c r="E161" s="344">
        <v>3</v>
      </c>
      <c r="F161" s="344">
        <v>4</v>
      </c>
      <c r="G161" s="344">
        <v>5</v>
      </c>
      <c r="H161" s="344">
        <v>5</v>
      </c>
      <c r="I161" s="344">
        <v>6</v>
      </c>
      <c r="J161" s="344">
        <v>7</v>
      </c>
      <c r="K161" s="344">
        <v>7</v>
      </c>
      <c r="L161" s="344">
        <v>10</v>
      </c>
      <c r="M161" s="344">
        <v>13</v>
      </c>
      <c r="N161" s="344">
        <v>20</v>
      </c>
      <c r="O161" s="344">
        <v>26</v>
      </c>
      <c r="P161" s="344">
        <v>32</v>
      </c>
      <c r="Q161" s="344">
        <v>38</v>
      </c>
      <c r="R161" s="344">
        <v>43</v>
      </c>
      <c r="S161" s="344">
        <v>49</v>
      </c>
      <c r="T161" s="344">
        <v>55</v>
      </c>
      <c r="U161" s="344">
        <v>60</v>
      </c>
      <c r="V161" s="344">
        <v>66</v>
      </c>
      <c r="W161" s="344">
        <v>72</v>
      </c>
      <c r="X161" s="344">
        <v>78</v>
      </c>
      <c r="Y161" s="344">
        <v>84</v>
      </c>
      <c r="Z161" s="344">
        <v>90</v>
      </c>
      <c r="AA161" s="344">
        <v>96</v>
      </c>
      <c r="AB161" s="344">
        <v>102</v>
      </c>
      <c r="AC161" s="344">
        <v>108</v>
      </c>
      <c r="AD161" s="344">
        <v>114</v>
      </c>
      <c r="AE161" s="344">
        <v>120</v>
      </c>
      <c r="AG161" s="345">
        <v>158</v>
      </c>
      <c r="AH161" s="346">
        <v>0.95699999999999996</v>
      </c>
    </row>
    <row r="162" spans="1:34">
      <c r="A162" s="278">
        <v>159</v>
      </c>
      <c r="B162" s="344">
        <v>1</v>
      </c>
      <c r="C162" s="344">
        <v>2</v>
      </c>
      <c r="D162" s="344">
        <v>2</v>
      </c>
      <c r="E162" s="344">
        <v>3</v>
      </c>
      <c r="F162" s="344">
        <v>4</v>
      </c>
      <c r="G162" s="344">
        <v>5</v>
      </c>
      <c r="H162" s="344">
        <v>5</v>
      </c>
      <c r="I162" s="344">
        <v>6</v>
      </c>
      <c r="J162" s="344">
        <v>7</v>
      </c>
      <c r="K162" s="344">
        <v>7</v>
      </c>
      <c r="L162" s="344">
        <v>10</v>
      </c>
      <c r="M162" s="344">
        <v>13</v>
      </c>
      <c r="N162" s="344">
        <v>20</v>
      </c>
      <c r="O162" s="344">
        <v>26</v>
      </c>
      <c r="P162" s="344">
        <v>32</v>
      </c>
      <c r="Q162" s="344">
        <v>38</v>
      </c>
      <c r="R162" s="344">
        <v>44</v>
      </c>
      <c r="S162" s="344">
        <v>49</v>
      </c>
      <c r="T162" s="344">
        <v>55</v>
      </c>
      <c r="U162" s="344">
        <v>60</v>
      </c>
      <c r="V162" s="344">
        <v>66</v>
      </c>
      <c r="W162" s="344">
        <v>72</v>
      </c>
      <c r="X162" s="344">
        <v>78</v>
      </c>
      <c r="Y162" s="344">
        <v>84</v>
      </c>
      <c r="Z162" s="344">
        <v>90</v>
      </c>
      <c r="AA162" s="344">
        <v>96</v>
      </c>
      <c r="AB162" s="344">
        <v>102</v>
      </c>
      <c r="AC162" s="344">
        <v>108</v>
      </c>
      <c r="AD162" s="344">
        <v>114</v>
      </c>
      <c r="AE162" s="344">
        <v>120</v>
      </c>
      <c r="AG162" s="345">
        <v>159</v>
      </c>
      <c r="AH162" s="346">
        <v>0.95899999999999996</v>
      </c>
    </row>
    <row r="163" spans="1:34">
      <c r="A163" s="278">
        <v>160</v>
      </c>
      <c r="B163" s="344">
        <v>1</v>
      </c>
      <c r="C163" s="344">
        <v>2</v>
      </c>
      <c r="D163" s="344">
        <v>2</v>
      </c>
      <c r="E163" s="344">
        <v>3</v>
      </c>
      <c r="F163" s="344">
        <v>4</v>
      </c>
      <c r="G163" s="344">
        <v>5</v>
      </c>
      <c r="H163" s="344">
        <v>5</v>
      </c>
      <c r="I163" s="344">
        <v>6</v>
      </c>
      <c r="J163" s="344">
        <v>7</v>
      </c>
      <c r="K163" s="344">
        <v>7</v>
      </c>
      <c r="L163" s="344">
        <v>10</v>
      </c>
      <c r="M163" s="344">
        <v>13</v>
      </c>
      <c r="N163" s="344">
        <v>20</v>
      </c>
      <c r="O163" s="344">
        <v>26</v>
      </c>
      <c r="P163" s="344">
        <v>32</v>
      </c>
      <c r="Q163" s="344">
        <v>38</v>
      </c>
      <c r="R163" s="344">
        <v>44</v>
      </c>
      <c r="S163" s="344">
        <v>49</v>
      </c>
      <c r="T163" s="344">
        <v>55</v>
      </c>
      <c r="U163" s="344">
        <v>60</v>
      </c>
      <c r="V163" s="344">
        <v>66</v>
      </c>
      <c r="W163" s="344">
        <v>72</v>
      </c>
      <c r="X163" s="344">
        <v>78</v>
      </c>
      <c r="Y163" s="344">
        <v>84</v>
      </c>
      <c r="Z163" s="344">
        <v>90</v>
      </c>
      <c r="AA163" s="344">
        <v>96</v>
      </c>
      <c r="AB163" s="344">
        <v>102</v>
      </c>
      <c r="AC163" s="344">
        <v>108</v>
      </c>
      <c r="AD163" s="344">
        <v>115</v>
      </c>
      <c r="AE163" s="344">
        <v>121</v>
      </c>
      <c r="AG163" s="345">
        <v>160</v>
      </c>
      <c r="AH163" s="346">
        <v>0.96099999999999997</v>
      </c>
    </row>
    <row r="164" spans="1:34">
      <c r="A164" s="278">
        <v>161</v>
      </c>
      <c r="B164" s="344">
        <v>1</v>
      </c>
      <c r="C164" s="344">
        <v>2</v>
      </c>
      <c r="D164" s="344">
        <v>2</v>
      </c>
      <c r="E164" s="344">
        <v>3</v>
      </c>
      <c r="F164" s="344">
        <v>4</v>
      </c>
      <c r="G164" s="344">
        <v>5</v>
      </c>
      <c r="H164" s="344">
        <v>5</v>
      </c>
      <c r="I164" s="344">
        <v>6</v>
      </c>
      <c r="J164" s="344">
        <v>7</v>
      </c>
      <c r="K164" s="344">
        <v>7</v>
      </c>
      <c r="L164" s="344">
        <v>10</v>
      </c>
      <c r="M164" s="344">
        <v>13</v>
      </c>
      <c r="N164" s="344">
        <v>20</v>
      </c>
      <c r="O164" s="344">
        <v>26</v>
      </c>
      <c r="P164" s="344">
        <v>32</v>
      </c>
      <c r="Q164" s="344">
        <v>38</v>
      </c>
      <c r="R164" s="344">
        <v>44</v>
      </c>
      <c r="S164" s="344">
        <v>49</v>
      </c>
      <c r="T164" s="344">
        <v>55</v>
      </c>
      <c r="U164" s="344">
        <v>60</v>
      </c>
      <c r="V164" s="344">
        <v>66</v>
      </c>
      <c r="W164" s="344">
        <v>72</v>
      </c>
      <c r="X164" s="344">
        <v>78</v>
      </c>
      <c r="Y164" s="344">
        <v>85</v>
      </c>
      <c r="Z164" s="344">
        <v>91</v>
      </c>
      <c r="AA164" s="344">
        <v>97</v>
      </c>
      <c r="AB164" s="344">
        <v>103</v>
      </c>
      <c r="AC164" s="344">
        <v>109</v>
      </c>
      <c r="AD164" s="344">
        <v>115</v>
      </c>
      <c r="AE164" s="344">
        <v>121</v>
      </c>
      <c r="AG164" s="345">
        <v>161</v>
      </c>
      <c r="AH164" s="346">
        <v>0.96299999999999997</v>
      </c>
    </row>
    <row r="165" spans="1:34">
      <c r="A165" s="278">
        <v>162</v>
      </c>
      <c r="B165" s="344">
        <v>1</v>
      </c>
      <c r="C165" s="344">
        <v>2</v>
      </c>
      <c r="D165" s="344">
        <v>2</v>
      </c>
      <c r="E165" s="344">
        <v>3</v>
      </c>
      <c r="F165" s="344">
        <v>4</v>
      </c>
      <c r="G165" s="344">
        <v>5</v>
      </c>
      <c r="H165" s="344">
        <v>5</v>
      </c>
      <c r="I165" s="344">
        <v>6</v>
      </c>
      <c r="J165" s="344">
        <v>7</v>
      </c>
      <c r="K165" s="344">
        <v>7</v>
      </c>
      <c r="L165" s="344">
        <v>10</v>
      </c>
      <c r="M165" s="344">
        <v>14</v>
      </c>
      <c r="N165" s="344">
        <v>20</v>
      </c>
      <c r="O165" s="344">
        <v>26</v>
      </c>
      <c r="P165" s="344">
        <v>32</v>
      </c>
      <c r="Q165" s="344">
        <v>38</v>
      </c>
      <c r="R165" s="344">
        <v>44</v>
      </c>
      <c r="S165" s="344">
        <v>50</v>
      </c>
      <c r="T165" s="344">
        <v>55</v>
      </c>
      <c r="U165" s="344">
        <v>61</v>
      </c>
      <c r="V165" s="344">
        <v>67</v>
      </c>
      <c r="W165" s="344">
        <v>73</v>
      </c>
      <c r="X165" s="344">
        <v>79</v>
      </c>
      <c r="Y165" s="344">
        <v>85</v>
      </c>
      <c r="Z165" s="344">
        <v>91</v>
      </c>
      <c r="AA165" s="344">
        <v>97</v>
      </c>
      <c r="AB165" s="344">
        <v>103</v>
      </c>
      <c r="AC165" s="344">
        <v>109</v>
      </c>
      <c r="AD165" s="344">
        <v>115</v>
      </c>
      <c r="AE165" s="344">
        <v>121</v>
      </c>
      <c r="AG165" s="345">
        <v>162</v>
      </c>
      <c r="AH165" s="346">
        <v>0.96499999999999997</v>
      </c>
    </row>
    <row r="166" spans="1:34">
      <c r="A166" s="278">
        <v>163</v>
      </c>
      <c r="B166" s="344">
        <v>1</v>
      </c>
      <c r="C166" s="344">
        <v>2</v>
      </c>
      <c r="D166" s="344">
        <v>2</v>
      </c>
      <c r="E166" s="344">
        <v>3</v>
      </c>
      <c r="F166" s="344">
        <v>4</v>
      </c>
      <c r="G166" s="344">
        <v>5</v>
      </c>
      <c r="H166" s="344">
        <v>5</v>
      </c>
      <c r="I166" s="344">
        <v>6</v>
      </c>
      <c r="J166" s="344">
        <v>7</v>
      </c>
      <c r="K166" s="344">
        <v>7</v>
      </c>
      <c r="L166" s="344">
        <v>10</v>
      </c>
      <c r="M166" s="344">
        <v>14</v>
      </c>
      <c r="N166" s="344">
        <v>20</v>
      </c>
      <c r="O166" s="344">
        <v>26</v>
      </c>
      <c r="P166" s="344">
        <v>32</v>
      </c>
      <c r="Q166" s="344">
        <v>38</v>
      </c>
      <c r="R166" s="344">
        <v>44</v>
      </c>
      <c r="S166" s="344">
        <v>50</v>
      </c>
      <c r="T166" s="344">
        <v>55</v>
      </c>
      <c r="U166" s="344">
        <v>61</v>
      </c>
      <c r="V166" s="344">
        <v>67</v>
      </c>
      <c r="W166" s="344">
        <v>73</v>
      </c>
      <c r="X166" s="344">
        <v>79</v>
      </c>
      <c r="Y166" s="344">
        <v>85</v>
      </c>
      <c r="Z166" s="344">
        <v>91</v>
      </c>
      <c r="AA166" s="344">
        <v>97</v>
      </c>
      <c r="AB166" s="344">
        <v>103</v>
      </c>
      <c r="AC166" s="344">
        <v>109</v>
      </c>
      <c r="AD166" s="344">
        <v>115</v>
      </c>
      <c r="AE166" s="344">
        <v>121</v>
      </c>
      <c r="AG166" s="345">
        <v>163</v>
      </c>
      <c r="AH166" s="346">
        <v>0.96699999999999997</v>
      </c>
    </row>
    <row r="167" spans="1:34">
      <c r="A167" s="278">
        <v>164</v>
      </c>
      <c r="B167" s="344">
        <v>1</v>
      </c>
      <c r="C167" s="344">
        <v>2</v>
      </c>
      <c r="D167" s="344">
        <v>2</v>
      </c>
      <c r="E167" s="344">
        <v>3</v>
      </c>
      <c r="F167" s="344">
        <v>4</v>
      </c>
      <c r="G167" s="344">
        <v>5</v>
      </c>
      <c r="H167" s="344">
        <v>5</v>
      </c>
      <c r="I167" s="344">
        <v>6</v>
      </c>
      <c r="J167" s="344">
        <v>7</v>
      </c>
      <c r="K167" s="344">
        <v>7</v>
      </c>
      <c r="L167" s="344">
        <v>10</v>
      </c>
      <c r="M167" s="344">
        <v>14</v>
      </c>
      <c r="N167" s="344">
        <v>20</v>
      </c>
      <c r="O167" s="344">
        <v>26</v>
      </c>
      <c r="P167" s="344">
        <v>32</v>
      </c>
      <c r="Q167" s="344">
        <v>38</v>
      </c>
      <c r="R167" s="344">
        <v>44</v>
      </c>
      <c r="S167" s="344">
        <v>50</v>
      </c>
      <c r="T167" s="344">
        <v>55</v>
      </c>
      <c r="U167" s="344">
        <v>61</v>
      </c>
      <c r="V167" s="344">
        <v>67</v>
      </c>
      <c r="W167" s="344">
        <v>73</v>
      </c>
      <c r="X167" s="344">
        <v>79</v>
      </c>
      <c r="Y167" s="344">
        <v>85</v>
      </c>
      <c r="Z167" s="344">
        <v>91</v>
      </c>
      <c r="AA167" s="344">
        <v>97</v>
      </c>
      <c r="AB167" s="344">
        <v>103</v>
      </c>
      <c r="AC167" s="344">
        <v>109</v>
      </c>
      <c r="AD167" s="344">
        <v>115</v>
      </c>
      <c r="AE167" s="344">
        <v>122</v>
      </c>
      <c r="AG167" s="345">
        <v>164</v>
      </c>
      <c r="AH167" s="346">
        <v>0.96899999999999997</v>
      </c>
    </row>
    <row r="168" spans="1:34">
      <c r="A168" s="278">
        <v>165</v>
      </c>
      <c r="B168" s="344">
        <v>1</v>
      </c>
      <c r="C168" s="344">
        <v>2</v>
      </c>
      <c r="D168" s="344">
        <v>2</v>
      </c>
      <c r="E168" s="344">
        <v>3</v>
      </c>
      <c r="F168" s="344">
        <v>4</v>
      </c>
      <c r="G168" s="344">
        <v>5</v>
      </c>
      <c r="H168" s="344">
        <v>5</v>
      </c>
      <c r="I168" s="344">
        <v>6</v>
      </c>
      <c r="J168" s="344">
        <v>7</v>
      </c>
      <c r="K168" s="344">
        <v>7</v>
      </c>
      <c r="L168" s="344">
        <v>10</v>
      </c>
      <c r="M168" s="344">
        <v>14</v>
      </c>
      <c r="N168" s="344">
        <v>20</v>
      </c>
      <c r="O168" s="344">
        <v>26</v>
      </c>
      <c r="P168" s="344">
        <v>32</v>
      </c>
      <c r="Q168" s="344">
        <v>38</v>
      </c>
      <c r="R168" s="344">
        <v>44</v>
      </c>
      <c r="S168" s="344">
        <v>50</v>
      </c>
      <c r="T168" s="344">
        <v>55</v>
      </c>
      <c r="U168" s="344">
        <v>61</v>
      </c>
      <c r="V168" s="344">
        <v>67</v>
      </c>
      <c r="W168" s="344">
        <v>73</v>
      </c>
      <c r="X168" s="344">
        <v>79</v>
      </c>
      <c r="Y168" s="344">
        <v>85</v>
      </c>
      <c r="Z168" s="344">
        <v>91</v>
      </c>
      <c r="AA168" s="344">
        <v>97</v>
      </c>
      <c r="AB168" s="344">
        <v>104</v>
      </c>
      <c r="AC168" s="344">
        <v>110</v>
      </c>
      <c r="AD168" s="344">
        <v>116</v>
      </c>
      <c r="AE168" s="344">
        <v>122</v>
      </c>
      <c r="AG168" s="345">
        <v>165</v>
      </c>
      <c r="AH168" s="346">
        <v>0.97099999999999997</v>
      </c>
    </row>
    <row r="169" spans="1:34">
      <c r="A169" s="278">
        <v>166</v>
      </c>
      <c r="B169" s="344">
        <v>1</v>
      </c>
      <c r="C169" s="344">
        <v>2</v>
      </c>
      <c r="D169" s="344">
        <v>2</v>
      </c>
      <c r="E169" s="344">
        <v>3</v>
      </c>
      <c r="F169" s="344">
        <v>4</v>
      </c>
      <c r="G169" s="344">
        <v>5</v>
      </c>
      <c r="H169" s="344">
        <v>5</v>
      </c>
      <c r="I169" s="344">
        <v>6</v>
      </c>
      <c r="J169" s="344">
        <v>7</v>
      </c>
      <c r="K169" s="344">
        <v>7</v>
      </c>
      <c r="L169" s="344">
        <v>11</v>
      </c>
      <c r="M169" s="344">
        <v>14</v>
      </c>
      <c r="N169" s="344">
        <v>20</v>
      </c>
      <c r="O169" s="344">
        <v>26</v>
      </c>
      <c r="P169" s="344">
        <v>32</v>
      </c>
      <c r="Q169" s="344">
        <v>38</v>
      </c>
      <c r="R169" s="344">
        <v>44</v>
      </c>
      <c r="S169" s="344">
        <v>50</v>
      </c>
      <c r="T169" s="344">
        <v>56</v>
      </c>
      <c r="U169" s="344">
        <v>61</v>
      </c>
      <c r="V169" s="344">
        <v>67</v>
      </c>
      <c r="W169" s="344">
        <v>73</v>
      </c>
      <c r="X169" s="344">
        <v>79</v>
      </c>
      <c r="Y169" s="344">
        <v>85</v>
      </c>
      <c r="Z169" s="344">
        <v>91</v>
      </c>
      <c r="AA169" s="344">
        <v>98</v>
      </c>
      <c r="AB169" s="344">
        <v>104</v>
      </c>
      <c r="AC169" s="344">
        <v>110</v>
      </c>
      <c r="AD169" s="344">
        <v>116</v>
      </c>
      <c r="AE169" s="344">
        <v>122</v>
      </c>
      <c r="AG169" s="345">
        <v>166</v>
      </c>
      <c r="AH169" s="346">
        <v>0.97199999999999998</v>
      </c>
    </row>
    <row r="170" spans="1:34">
      <c r="A170" s="278">
        <v>167</v>
      </c>
      <c r="B170" s="344">
        <v>1</v>
      </c>
      <c r="C170" s="344">
        <v>2</v>
      </c>
      <c r="D170" s="344">
        <v>2</v>
      </c>
      <c r="E170" s="344">
        <v>3</v>
      </c>
      <c r="F170" s="344">
        <v>4</v>
      </c>
      <c r="G170" s="344">
        <v>5</v>
      </c>
      <c r="H170" s="344">
        <v>5</v>
      </c>
      <c r="I170" s="344">
        <v>6</v>
      </c>
      <c r="J170" s="344">
        <v>7</v>
      </c>
      <c r="K170" s="344">
        <v>7</v>
      </c>
      <c r="L170" s="344">
        <v>11</v>
      </c>
      <c r="M170" s="344">
        <v>14</v>
      </c>
      <c r="N170" s="344">
        <v>20</v>
      </c>
      <c r="O170" s="344">
        <v>26</v>
      </c>
      <c r="P170" s="344">
        <v>32</v>
      </c>
      <c r="Q170" s="344">
        <v>38</v>
      </c>
      <c r="R170" s="344">
        <v>44</v>
      </c>
      <c r="S170" s="344">
        <v>50</v>
      </c>
      <c r="T170" s="344">
        <v>56</v>
      </c>
      <c r="U170" s="344">
        <v>61</v>
      </c>
      <c r="V170" s="344">
        <v>67</v>
      </c>
      <c r="W170" s="344">
        <v>73</v>
      </c>
      <c r="X170" s="344">
        <v>79</v>
      </c>
      <c r="Y170" s="344">
        <v>85</v>
      </c>
      <c r="Z170" s="344">
        <v>92</v>
      </c>
      <c r="AA170" s="344">
        <v>98</v>
      </c>
      <c r="AB170" s="344">
        <v>104</v>
      </c>
      <c r="AC170" s="344">
        <v>110</v>
      </c>
      <c r="AD170" s="344">
        <v>116</v>
      </c>
      <c r="AE170" s="344">
        <v>122</v>
      </c>
      <c r="AG170" s="345">
        <v>167</v>
      </c>
      <c r="AH170" s="346">
        <v>0.97399999999999998</v>
      </c>
    </row>
    <row r="171" spans="1:34">
      <c r="A171" s="278">
        <v>168</v>
      </c>
      <c r="B171" s="344">
        <v>1</v>
      </c>
      <c r="C171" s="344">
        <v>2</v>
      </c>
      <c r="D171" s="344">
        <v>2</v>
      </c>
      <c r="E171" s="344">
        <v>3</v>
      </c>
      <c r="F171" s="344">
        <v>4</v>
      </c>
      <c r="G171" s="344">
        <v>5</v>
      </c>
      <c r="H171" s="344">
        <v>5</v>
      </c>
      <c r="I171" s="344">
        <v>6</v>
      </c>
      <c r="J171" s="344">
        <v>7</v>
      </c>
      <c r="K171" s="344">
        <v>7</v>
      </c>
      <c r="L171" s="344">
        <v>11</v>
      </c>
      <c r="M171" s="344">
        <v>14</v>
      </c>
      <c r="N171" s="344">
        <v>20</v>
      </c>
      <c r="O171" s="344">
        <v>26</v>
      </c>
      <c r="P171" s="344">
        <v>33</v>
      </c>
      <c r="Q171" s="344">
        <v>38</v>
      </c>
      <c r="R171" s="344">
        <v>44</v>
      </c>
      <c r="S171" s="344">
        <v>50</v>
      </c>
      <c r="T171" s="344">
        <v>56</v>
      </c>
      <c r="U171" s="344">
        <v>61</v>
      </c>
      <c r="V171" s="344">
        <v>67</v>
      </c>
      <c r="W171" s="344">
        <v>73</v>
      </c>
      <c r="X171" s="344">
        <v>80</v>
      </c>
      <c r="Y171" s="344">
        <v>86</v>
      </c>
      <c r="Z171" s="344">
        <v>92</v>
      </c>
      <c r="AA171" s="344">
        <v>98</v>
      </c>
      <c r="AB171" s="344">
        <v>104</v>
      </c>
      <c r="AC171" s="344">
        <v>110</v>
      </c>
      <c r="AD171" s="344">
        <v>116</v>
      </c>
      <c r="AE171" s="344">
        <v>122</v>
      </c>
      <c r="AG171" s="345">
        <v>168</v>
      </c>
      <c r="AH171" s="346">
        <v>0.97599999999999998</v>
      </c>
    </row>
    <row r="172" spans="1:34">
      <c r="A172" s="278">
        <v>169</v>
      </c>
      <c r="B172" s="344">
        <v>1</v>
      </c>
      <c r="C172" s="344">
        <v>2</v>
      </c>
      <c r="D172" s="344">
        <v>2</v>
      </c>
      <c r="E172" s="344">
        <v>3</v>
      </c>
      <c r="F172" s="344">
        <v>4</v>
      </c>
      <c r="G172" s="344">
        <v>5</v>
      </c>
      <c r="H172" s="344">
        <v>5</v>
      </c>
      <c r="I172" s="344">
        <v>6</v>
      </c>
      <c r="J172" s="344">
        <v>7</v>
      </c>
      <c r="K172" s="344">
        <v>7</v>
      </c>
      <c r="L172" s="344">
        <v>11</v>
      </c>
      <c r="M172" s="344">
        <v>14</v>
      </c>
      <c r="N172" s="344">
        <v>20</v>
      </c>
      <c r="O172" s="344">
        <v>26</v>
      </c>
      <c r="P172" s="344">
        <v>33</v>
      </c>
      <c r="Q172" s="344">
        <v>39</v>
      </c>
      <c r="R172" s="344">
        <v>44</v>
      </c>
      <c r="S172" s="344">
        <v>50</v>
      </c>
      <c r="T172" s="344">
        <v>56</v>
      </c>
      <c r="U172" s="344">
        <v>61</v>
      </c>
      <c r="V172" s="344">
        <v>67</v>
      </c>
      <c r="W172" s="344">
        <v>74</v>
      </c>
      <c r="X172" s="344">
        <v>80</v>
      </c>
      <c r="Y172" s="344">
        <v>86</v>
      </c>
      <c r="Z172" s="344">
        <v>92</v>
      </c>
      <c r="AA172" s="344">
        <v>98</v>
      </c>
      <c r="AB172" s="344">
        <v>104</v>
      </c>
      <c r="AC172" s="344">
        <v>110</v>
      </c>
      <c r="AD172" s="344">
        <v>117</v>
      </c>
      <c r="AE172" s="344">
        <v>123</v>
      </c>
      <c r="AG172" s="345">
        <v>169</v>
      </c>
      <c r="AH172" s="346">
        <v>0.97799999999999998</v>
      </c>
    </row>
    <row r="173" spans="1:34">
      <c r="A173" s="278">
        <v>170</v>
      </c>
      <c r="B173" s="344">
        <v>1</v>
      </c>
      <c r="C173" s="344">
        <v>2</v>
      </c>
      <c r="D173" s="344">
        <v>2</v>
      </c>
      <c r="E173" s="344">
        <v>3</v>
      </c>
      <c r="F173" s="344">
        <v>4</v>
      </c>
      <c r="G173" s="344">
        <v>5</v>
      </c>
      <c r="H173" s="344">
        <v>5</v>
      </c>
      <c r="I173" s="344">
        <v>6</v>
      </c>
      <c r="J173" s="344">
        <v>7</v>
      </c>
      <c r="K173" s="344">
        <v>7</v>
      </c>
      <c r="L173" s="344">
        <v>11</v>
      </c>
      <c r="M173" s="344">
        <v>14</v>
      </c>
      <c r="N173" s="344">
        <v>20</v>
      </c>
      <c r="O173" s="344">
        <v>26</v>
      </c>
      <c r="P173" s="344">
        <v>33</v>
      </c>
      <c r="Q173" s="344">
        <v>39</v>
      </c>
      <c r="R173" s="344">
        <v>45</v>
      </c>
      <c r="S173" s="344">
        <v>50</v>
      </c>
      <c r="T173" s="344">
        <v>56</v>
      </c>
      <c r="U173" s="344">
        <v>61</v>
      </c>
      <c r="V173" s="344">
        <v>68</v>
      </c>
      <c r="W173" s="344">
        <v>74</v>
      </c>
      <c r="X173" s="344">
        <v>80</v>
      </c>
      <c r="Y173" s="344">
        <v>86</v>
      </c>
      <c r="Z173" s="344">
        <v>92</v>
      </c>
      <c r="AA173" s="344">
        <v>98</v>
      </c>
      <c r="AB173" s="344">
        <v>104</v>
      </c>
      <c r="AC173" s="344">
        <v>111</v>
      </c>
      <c r="AD173" s="344">
        <v>117</v>
      </c>
      <c r="AE173" s="344">
        <v>123</v>
      </c>
      <c r="AG173" s="345">
        <v>170</v>
      </c>
      <c r="AH173" s="346">
        <v>0.98</v>
      </c>
    </row>
    <row r="174" spans="1:34">
      <c r="A174" s="278">
        <v>171</v>
      </c>
      <c r="B174" s="344">
        <v>1</v>
      </c>
      <c r="C174" s="344">
        <v>2</v>
      </c>
      <c r="D174" s="344">
        <v>2</v>
      </c>
      <c r="E174" s="344">
        <v>3</v>
      </c>
      <c r="F174" s="344">
        <v>4</v>
      </c>
      <c r="G174" s="344">
        <v>5</v>
      </c>
      <c r="H174" s="344">
        <v>5</v>
      </c>
      <c r="I174" s="344">
        <v>6</v>
      </c>
      <c r="J174" s="344">
        <v>7</v>
      </c>
      <c r="K174" s="344">
        <v>7</v>
      </c>
      <c r="L174" s="344">
        <v>11</v>
      </c>
      <c r="M174" s="344">
        <v>14</v>
      </c>
      <c r="N174" s="344">
        <v>20</v>
      </c>
      <c r="O174" s="344">
        <v>27</v>
      </c>
      <c r="P174" s="344">
        <v>33</v>
      </c>
      <c r="Q174" s="344">
        <v>39</v>
      </c>
      <c r="R174" s="344">
        <v>45</v>
      </c>
      <c r="S174" s="344">
        <v>50</v>
      </c>
      <c r="T174" s="344">
        <v>56</v>
      </c>
      <c r="U174" s="344">
        <v>62</v>
      </c>
      <c r="V174" s="344">
        <v>68</v>
      </c>
      <c r="W174" s="344">
        <v>74</v>
      </c>
      <c r="X174" s="344">
        <v>80</v>
      </c>
      <c r="Y174" s="344">
        <v>86</v>
      </c>
      <c r="Z174" s="344">
        <v>92</v>
      </c>
      <c r="AA174" s="344">
        <v>99</v>
      </c>
      <c r="AB174" s="344">
        <v>105</v>
      </c>
      <c r="AC174" s="344">
        <v>111</v>
      </c>
      <c r="AD174" s="344">
        <v>117</v>
      </c>
      <c r="AE174" s="344">
        <v>123</v>
      </c>
      <c r="AG174" s="345">
        <v>171</v>
      </c>
      <c r="AH174" s="346">
        <v>0.98199999999999998</v>
      </c>
    </row>
    <row r="175" spans="1:34">
      <c r="A175" s="278">
        <v>172</v>
      </c>
      <c r="B175" s="344">
        <v>1</v>
      </c>
      <c r="C175" s="344">
        <v>2</v>
      </c>
      <c r="D175" s="344">
        <v>2</v>
      </c>
      <c r="E175" s="344">
        <v>3</v>
      </c>
      <c r="F175" s="344">
        <v>4</v>
      </c>
      <c r="G175" s="344">
        <v>5</v>
      </c>
      <c r="H175" s="344">
        <v>5</v>
      </c>
      <c r="I175" s="344">
        <v>6</v>
      </c>
      <c r="J175" s="344">
        <v>7</v>
      </c>
      <c r="K175" s="344">
        <v>7</v>
      </c>
      <c r="L175" s="344">
        <v>11</v>
      </c>
      <c r="M175" s="344">
        <v>14</v>
      </c>
      <c r="N175" s="344">
        <v>20</v>
      </c>
      <c r="O175" s="344">
        <v>27</v>
      </c>
      <c r="P175" s="344">
        <v>33</v>
      </c>
      <c r="Q175" s="344">
        <v>39</v>
      </c>
      <c r="R175" s="344">
        <v>45</v>
      </c>
      <c r="S175" s="344">
        <v>51</v>
      </c>
      <c r="T175" s="344">
        <v>56</v>
      </c>
      <c r="U175" s="344">
        <v>62</v>
      </c>
      <c r="V175" s="344">
        <v>68</v>
      </c>
      <c r="W175" s="344">
        <v>74</v>
      </c>
      <c r="X175" s="344">
        <v>80</v>
      </c>
      <c r="Y175" s="344">
        <v>86</v>
      </c>
      <c r="Z175" s="344">
        <v>93</v>
      </c>
      <c r="AA175" s="344">
        <v>99</v>
      </c>
      <c r="AB175" s="344">
        <v>105</v>
      </c>
      <c r="AC175" s="344">
        <v>111</v>
      </c>
      <c r="AD175" s="344">
        <v>117</v>
      </c>
      <c r="AE175" s="344">
        <v>123</v>
      </c>
      <c r="AG175" s="345">
        <v>172</v>
      </c>
      <c r="AH175" s="346">
        <v>0.98399999999999999</v>
      </c>
    </row>
    <row r="176" spans="1:34">
      <c r="A176" s="278">
        <v>173</v>
      </c>
      <c r="B176" s="344">
        <v>1</v>
      </c>
      <c r="C176" s="344">
        <v>2</v>
      </c>
      <c r="D176" s="344">
        <v>2</v>
      </c>
      <c r="E176" s="344">
        <v>3</v>
      </c>
      <c r="F176" s="344">
        <v>4</v>
      </c>
      <c r="G176" s="344">
        <v>5</v>
      </c>
      <c r="H176" s="344">
        <v>5</v>
      </c>
      <c r="I176" s="344">
        <v>6</v>
      </c>
      <c r="J176" s="344">
        <v>7</v>
      </c>
      <c r="K176" s="344">
        <v>7</v>
      </c>
      <c r="L176" s="344">
        <v>11</v>
      </c>
      <c r="M176" s="344">
        <v>14</v>
      </c>
      <c r="N176" s="344">
        <v>20</v>
      </c>
      <c r="O176" s="344">
        <v>27</v>
      </c>
      <c r="P176" s="344">
        <v>33</v>
      </c>
      <c r="Q176" s="344">
        <v>39</v>
      </c>
      <c r="R176" s="344">
        <v>45</v>
      </c>
      <c r="S176" s="344">
        <v>51</v>
      </c>
      <c r="T176" s="344">
        <v>56</v>
      </c>
      <c r="U176" s="344">
        <v>62</v>
      </c>
      <c r="V176" s="344">
        <v>68</v>
      </c>
      <c r="W176" s="344">
        <v>74</v>
      </c>
      <c r="X176" s="344">
        <v>80</v>
      </c>
      <c r="Y176" s="344">
        <v>87</v>
      </c>
      <c r="Z176" s="344">
        <v>93</v>
      </c>
      <c r="AA176" s="344">
        <v>99</v>
      </c>
      <c r="AB176" s="344">
        <v>105</v>
      </c>
      <c r="AC176" s="344">
        <v>111</v>
      </c>
      <c r="AD176" s="344">
        <v>118</v>
      </c>
      <c r="AE176" s="344">
        <v>124</v>
      </c>
      <c r="AG176" s="345">
        <v>173</v>
      </c>
      <c r="AH176" s="346">
        <v>0.98599999999999999</v>
      </c>
    </row>
    <row r="177" spans="1:34">
      <c r="A177" s="278">
        <v>174</v>
      </c>
      <c r="B177" s="344">
        <v>1</v>
      </c>
      <c r="C177" s="344">
        <v>2</v>
      </c>
      <c r="D177" s="344">
        <v>2</v>
      </c>
      <c r="E177" s="344">
        <v>3</v>
      </c>
      <c r="F177" s="344">
        <v>4</v>
      </c>
      <c r="G177" s="344">
        <v>5</v>
      </c>
      <c r="H177" s="344">
        <v>5</v>
      </c>
      <c r="I177" s="344">
        <v>6</v>
      </c>
      <c r="J177" s="344">
        <v>7</v>
      </c>
      <c r="K177" s="344">
        <v>7</v>
      </c>
      <c r="L177" s="344">
        <v>11</v>
      </c>
      <c r="M177" s="344">
        <v>14</v>
      </c>
      <c r="N177" s="344">
        <v>20</v>
      </c>
      <c r="O177" s="344">
        <v>27</v>
      </c>
      <c r="P177" s="344">
        <v>33</v>
      </c>
      <c r="Q177" s="344">
        <v>39</v>
      </c>
      <c r="R177" s="344">
        <v>45</v>
      </c>
      <c r="S177" s="344">
        <v>51</v>
      </c>
      <c r="T177" s="344">
        <v>56</v>
      </c>
      <c r="U177" s="344">
        <v>62</v>
      </c>
      <c r="V177" s="344">
        <v>68</v>
      </c>
      <c r="W177" s="344">
        <v>74</v>
      </c>
      <c r="X177" s="344">
        <v>81</v>
      </c>
      <c r="Y177" s="344">
        <v>87</v>
      </c>
      <c r="Z177" s="344">
        <v>93</v>
      </c>
      <c r="AA177" s="344">
        <v>99</v>
      </c>
      <c r="AB177" s="344">
        <v>105</v>
      </c>
      <c r="AC177" s="344">
        <v>112</v>
      </c>
      <c r="AD177" s="344">
        <v>118</v>
      </c>
      <c r="AE177" s="344">
        <v>124</v>
      </c>
      <c r="AG177" s="345">
        <v>174</v>
      </c>
      <c r="AH177" s="346">
        <v>0.98799999999999999</v>
      </c>
    </row>
    <row r="178" spans="1:34">
      <c r="A178" s="278">
        <v>175</v>
      </c>
      <c r="B178" s="344">
        <v>1</v>
      </c>
      <c r="C178" s="344">
        <v>2</v>
      </c>
      <c r="D178" s="344">
        <v>2</v>
      </c>
      <c r="E178" s="344">
        <v>3</v>
      </c>
      <c r="F178" s="344">
        <v>4</v>
      </c>
      <c r="G178" s="344">
        <v>5</v>
      </c>
      <c r="H178" s="344">
        <v>6</v>
      </c>
      <c r="I178" s="344">
        <v>6</v>
      </c>
      <c r="J178" s="344">
        <v>7</v>
      </c>
      <c r="K178" s="344">
        <v>7</v>
      </c>
      <c r="L178" s="344">
        <v>11</v>
      </c>
      <c r="M178" s="344">
        <v>14</v>
      </c>
      <c r="N178" s="344">
        <v>20</v>
      </c>
      <c r="O178" s="344">
        <v>27</v>
      </c>
      <c r="P178" s="344">
        <v>33</v>
      </c>
      <c r="Q178" s="344">
        <v>39</v>
      </c>
      <c r="R178" s="344">
        <v>45</v>
      </c>
      <c r="S178" s="344">
        <v>51</v>
      </c>
      <c r="T178" s="344">
        <v>57</v>
      </c>
      <c r="U178" s="344">
        <v>62</v>
      </c>
      <c r="V178" s="344">
        <v>68</v>
      </c>
      <c r="W178" s="344">
        <v>74</v>
      </c>
      <c r="X178" s="344">
        <v>81</v>
      </c>
      <c r="Y178" s="344">
        <v>87</v>
      </c>
      <c r="Z178" s="344">
        <v>93</v>
      </c>
      <c r="AA178" s="344">
        <v>99</v>
      </c>
      <c r="AB178" s="344">
        <v>106</v>
      </c>
      <c r="AC178" s="344">
        <v>112</v>
      </c>
      <c r="AD178" s="344">
        <v>118</v>
      </c>
      <c r="AE178" s="344">
        <v>124</v>
      </c>
      <c r="AG178" s="345">
        <v>175</v>
      </c>
      <c r="AH178" s="346">
        <v>0.99</v>
      </c>
    </row>
    <row r="179" spans="1:34">
      <c r="A179" s="278">
        <v>176</v>
      </c>
      <c r="B179" s="344">
        <v>1</v>
      </c>
      <c r="C179" s="344">
        <v>2</v>
      </c>
      <c r="D179" s="344">
        <v>2</v>
      </c>
      <c r="E179" s="344">
        <v>3</v>
      </c>
      <c r="F179" s="344">
        <v>4</v>
      </c>
      <c r="G179" s="344">
        <v>5</v>
      </c>
      <c r="H179" s="344">
        <v>6</v>
      </c>
      <c r="I179" s="344">
        <v>6</v>
      </c>
      <c r="J179" s="344">
        <v>7</v>
      </c>
      <c r="K179" s="344">
        <v>7</v>
      </c>
      <c r="L179" s="344">
        <v>11</v>
      </c>
      <c r="M179" s="344">
        <v>14</v>
      </c>
      <c r="N179" s="344">
        <v>20</v>
      </c>
      <c r="O179" s="344">
        <v>27</v>
      </c>
      <c r="P179" s="344">
        <v>33</v>
      </c>
      <c r="Q179" s="344">
        <v>39</v>
      </c>
      <c r="R179" s="344">
        <v>45</v>
      </c>
      <c r="S179" s="344">
        <v>51</v>
      </c>
      <c r="T179" s="344">
        <v>57</v>
      </c>
      <c r="U179" s="344">
        <v>62</v>
      </c>
      <c r="V179" s="344">
        <v>68</v>
      </c>
      <c r="W179" s="344">
        <v>75</v>
      </c>
      <c r="X179" s="344">
        <v>81</v>
      </c>
      <c r="Y179" s="344">
        <v>87</v>
      </c>
      <c r="Z179" s="344">
        <v>93</v>
      </c>
      <c r="AA179" s="344">
        <v>100</v>
      </c>
      <c r="AB179" s="344">
        <v>106</v>
      </c>
      <c r="AC179" s="344">
        <v>112</v>
      </c>
      <c r="AD179" s="344">
        <v>118</v>
      </c>
      <c r="AE179" s="344">
        <v>124</v>
      </c>
      <c r="AG179" s="345">
        <v>176</v>
      </c>
      <c r="AH179" s="346">
        <v>0.99199999999999999</v>
      </c>
    </row>
    <row r="180" spans="1:34">
      <c r="A180" s="278">
        <v>177</v>
      </c>
      <c r="B180" s="344">
        <v>1</v>
      </c>
      <c r="C180" s="344">
        <v>2</v>
      </c>
      <c r="D180" s="344">
        <v>2</v>
      </c>
      <c r="E180" s="344">
        <v>3</v>
      </c>
      <c r="F180" s="344">
        <v>4</v>
      </c>
      <c r="G180" s="344">
        <v>5</v>
      </c>
      <c r="H180" s="344">
        <v>6</v>
      </c>
      <c r="I180" s="344">
        <v>6</v>
      </c>
      <c r="J180" s="344">
        <v>7</v>
      </c>
      <c r="K180" s="344">
        <v>7</v>
      </c>
      <c r="L180" s="344">
        <v>11</v>
      </c>
      <c r="M180" s="344">
        <v>14</v>
      </c>
      <c r="N180" s="344">
        <v>20</v>
      </c>
      <c r="O180" s="344">
        <v>27</v>
      </c>
      <c r="P180" s="344">
        <v>33</v>
      </c>
      <c r="Q180" s="344">
        <v>39</v>
      </c>
      <c r="R180" s="344">
        <v>45</v>
      </c>
      <c r="S180" s="344">
        <v>51</v>
      </c>
      <c r="T180" s="344">
        <v>57</v>
      </c>
      <c r="U180" s="344">
        <v>62</v>
      </c>
      <c r="V180" s="344">
        <v>69</v>
      </c>
      <c r="W180" s="344">
        <v>75</v>
      </c>
      <c r="X180" s="344">
        <v>81</v>
      </c>
      <c r="Y180" s="344">
        <v>87</v>
      </c>
      <c r="Z180" s="344">
        <v>94</v>
      </c>
      <c r="AA180" s="344">
        <v>100</v>
      </c>
      <c r="AB180" s="344">
        <v>106</v>
      </c>
      <c r="AC180" s="344">
        <v>112</v>
      </c>
      <c r="AD180" s="344">
        <v>118</v>
      </c>
      <c r="AE180" s="344">
        <v>125</v>
      </c>
      <c r="AG180" s="345">
        <v>177</v>
      </c>
      <c r="AH180" s="346">
        <v>0.99399999999999999</v>
      </c>
    </row>
    <row r="181" spans="1:34">
      <c r="A181" s="278">
        <v>178</v>
      </c>
      <c r="B181" s="344">
        <v>1</v>
      </c>
      <c r="C181" s="344">
        <v>2</v>
      </c>
      <c r="D181" s="344">
        <v>2</v>
      </c>
      <c r="E181" s="344">
        <v>3</v>
      </c>
      <c r="F181" s="344">
        <v>4</v>
      </c>
      <c r="G181" s="344">
        <v>5</v>
      </c>
      <c r="H181" s="344">
        <v>6</v>
      </c>
      <c r="I181" s="344">
        <v>6</v>
      </c>
      <c r="J181" s="344">
        <v>7</v>
      </c>
      <c r="K181" s="344">
        <v>7</v>
      </c>
      <c r="L181" s="344">
        <v>11</v>
      </c>
      <c r="M181" s="344">
        <v>14</v>
      </c>
      <c r="N181" s="344">
        <v>20</v>
      </c>
      <c r="O181" s="344">
        <v>27</v>
      </c>
      <c r="P181" s="344">
        <v>33</v>
      </c>
      <c r="Q181" s="344">
        <v>39</v>
      </c>
      <c r="R181" s="344">
        <v>45</v>
      </c>
      <c r="S181" s="344">
        <v>51</v>
      </c>
      <c r="T181" s="344">
        <v>57</v>
      </c>
      <c r="U181" s="344">
        <v>62</v>
      </c>
      <c r="V181" s="344">
        <v>69</v>
      </c>
      <c r="W181" s="344">
        <v>75</v>
      </c>
      <c r="X181" s="344">
        <v>81</v>
      </c>
      <c r="Y181" s="344">
        <v>87</v>
      </c>
      <c r="Z181" s="344">
        <v>94</v>
      </c>
      <c r="AA181" s="344">
        <v>100</v>
      </c>
      <c r="AB181" s="344">
        <v>106</v>
      </c>
      <c r="AC181" s="344">
        <v>112</v>
      </c>
      <c r="AD181" s="344">
        <v>119</v>
      </c>
      <c r="AE181" s="344">
        <v>125</v>
      </c>
      <c r="AG181" s="345">
        <v>178</v>
      </c>
      <c r="AH181" s="346">
        <v>0.996</v>
      </c>
    </row>
    <row r="182" spans="1:34">
      <c r="A182" s="278">
        <v>179</v>
      </c>
      <c r="B182" s="344">
        <v>1</v>
      </c>
      <c r="C182" s="344">
        <v>2</v>
      </c>
      <c r="D182" s="344">
        <v>2</v>
      </c>
      <c r="E182" s="344">
        <v>3</v>
      </c>
      <c r="F182" s="344">
        <v>4</v>
      </c>
      <c r="G182" s="344">
        <v>5</v>
      </c>
      <c r="H182" s="344">
        <v>6</v>
      </c>
      <c r="I182" s="344">
        <v>6</v>
      </c>
      <c r="J182" s="344">
        <v>7</v>
      </c>
      <c r="K182" s="344">
        <v>7</v>
      </c>
      <c r="L182" s="344">
        <v>11</v>
      </c>
      <c r="M182" s="344">
        <v>14</v>
      </c>
      <c r="N182" s="344">
        <v>21</v>
      </c>
      <c r="O182" s="344">
        <v>27</v>
      </c>
      <c r="P182" s="344">
        <v>33</v>
      </c>
      <c r="Q182" s="344">
        <v>39</v>
      </c>
      <c r="R182" s="344">
        <v>45</v>
      </c>
      <c r="S182" s="344">
        <v>51</v>
      </c>
      <c r="T182" s="344">
        <v>57</v>
      </c>
      <c r="U182" s="344">
        <v>63</v>
      </c>
      <c r="V182" s="344">
        <v>69</v>
      </c>
      <c r="W182" s="344">
        <v>75</v>
      </c>
      <c r="X182" s="344">
        <v>81</v>
      </c>
      <c r="Y182" s="344">
        <v>88</v>
      </c>
      <c r="Z182" s="344">
        <v>94</v>
      </c>
      <c r="AA182" s="344">
        <v>100</v>
      </c>
      <c r="AB182" s="344">
        <v>106</v>
      </c>
      <c r="AC182" s="344">
        <v>113</v>
      </c>
      <c r="AD182" s="344">
        <v>119</v>
      </c>
      <c r="AE182" s="344">
        <v>125</v>
      </c>
      <c r="AG182" s="345">
        <v>179</v>
      </c>
      <c r="AH182" s="346">
        <v>0.998</v>
      </c>
    </row>
    <row r="183" spans="1:34">
      <c r="A183" s="339">
        <v>180</v>
      </c>
      <c r="B183" s="340">
        <v>1</v>
      </c>
      <c r="C183" s="340">
        <v>2</v>
      </c>
      <c r="D183" s="340">
        <v>2</v>
      </c>
      <c r="E183" s="340">
        <v>3</v>
      </c>
      <c r="F183" s="340">
        <v>4</v>
      </c>
      <c r="G183" s="340">
        <v>5</v>
      </c>
      <c r="H183" s="340">
        <v>6</v>
      </c>
      <c r="I183" s="340">
        <v>6</v>
      </c>
      <c r="J183" s="340">
        <v>7</v>
      </c>
      <c r="K183" s="340">
        <v>7</v>
      </c>
      <c r="L183" s="340">
        <v>11</v>
      </c>
      <c r="M183" s="340">
        <v>14</v>
      </c>
      <c r="N183" s="340">
        <v>21</v>
      </c>
      <c r="O183" s="340">
        <v>27</v>
      </c>
      <c r="P183" s="340">
        <v>33</v>
      </c>
      <c r="Q183" s="340">
        <v>39</v>
      </c>
      <c r="R183" s="340">
        <v>45</v>
      </c>
      <c r="S183" s="340">
        <v>51</v>
      </c>
      <c r="T183" s="340">
        <v>57</v>
      </c>
      <c r="U183" s="340">
        <v>63</v>
      </c>
      <c r="V183" s="340">
        <v>69</v>
      </c>
      <c r="W183" s="340">
        <v>75</v>
      </c>
      <c r="X183" s="340">
        <v>81</v>
      </c>
      <c r="Y183" s="340">
        <v>88</v>
      </c>
      <c r="Z183" s="340">
        <v>94</v>
      </c>
      <c r="AA183" s="340">
        <v>100</v>
      </c>
      <c r="AB183" s="340">
        <v>107</v>
      </c>
      <c r="AC183" s="340">
        <v>113</v>
      </c>
      <c r="AD183" s="340">
        <v>119</v>
      </c>
      <c r="AE183" s="340">
        <v>125</v>
      </c>
      <c r="AF183" s="341"/>
      <c r="AG183" s="342">
        <v>180</v>
      </c>
      <c r="AH183" s="347">
        <v>1</v>
      </c>
    </row>
    <row r="185" spans="1:34">
      <c r="A185" s="341" t="s">
        <v>540</v>
      </c>
      <c r="B185" s="341"/>
      <c r="C185" s="341"/>
      <c r="D185" s="341"/>
      <c r="E185" s="341"/>
      <c r="F185" s="341"/>
      <c r="G185" s="341"/>
      <c r="H185" s="341"/>
      <c r="I185" s="341"/>
      <c r="J185" s="341"/>
      <c r="K185" s="341"/>
      <c r="L185" s="341"/>
      <c r="M185" s="349">
        <v>14</v>
      </c>
      <c r="N185" s="341"/>
      <c r="O185" s="341"/>
      <c r="P185" s="341"/>
      <c r="Q185" s="341"/>
      <c r="R185" s="341"/>
      <c r="S185" s="341"/>
      <c r="T185" s="341"/>
      <c r="U185" s="341"/>
      <c r="V185" s="341"/>
      <c r="W185" s="341"/>
      <c r="X185" s="341"/>
      <c r="Y185" s="341"/>
      <c r="Z185" s="341"/>
      <c r="AA185" s="341"/>
      <c r="AB185" s="341"/>
      <c r="AC185" s="341"/>
      <c r="AD185" s="341"/>
      <c r="AE185" s="341"/>
      <c r="AF185" s="341"/>
      <c r="AG185" s="350"/>
      <c r="AH185" s="350"/>
    </row>
    <row r="186" spans="1:34">
      <c r="A186" s="349" t="s">
        <v>96</v>
      </c>
      <c r="B186" s="349">
        <v>1</v>
      </c>
      <c r="C186" s="349">
        <v>2</v>
      </c>
      <c r="D186" s="349">
        <v>3</v>
      </c>
      <c r="E186" s="349">
        <v>4</v>
      </c>
      <c r="F186" s="349">
        <v>5</v>
      </c>
      <c r="G186" s="349">
        <v>6</v>
      </c>
      <c r="H186" s="349">
        <v>7</v>
      </c>
      <c r="I186" s="349">
        <v>8</v>
      </c>
      <c r="J186" s="349">
        <v>9</v>
      </c>
      <c r="K186" s="349">
        <v>10</v>
      </c>
      <c r="L186" s="349">
        <v>15</v>
      </c>
      <c r="M186" s="349">
        <v>20</v>
      </c>
      <c r="N186" s="349">
        <v>30</v>
      </c>
      <c r="O186" s="349">
        <v>40</v>
      </c>
      <c r="P186" s="349">
        <v>50</v>
      </c>
      <c r="Q186" s="349">
        <v>60</v>
      </c>
      <c r="R186" s="349">
        <v>70</v>
      </c>
      <c r="S186" s="349">
        <v>80</v>
      </c>
      <c r="T186" s="349">
        <v>90</v>
      </c>
      <c r="U186" s="349">
        <v>100</v>
      </c>
      <c r="V186" s="349">
        <v>110</v>
      </c>
      <c r="W186" s="349">
        <v>120</v>
      </c>
      <c r="X186" s="349">
        <v>130</v>
      </c>
      <c r="Y186" s="349">
        <v>140</v>
      </c>
      <c r="Z186" s="349">
        <v>150</v>
      </c>
      <c r="AA186" s="349">
        <v>160</v>
      </c>
      <c r="AB186" s="349">
        <v>170</v>
      </c>
      <c r="AC186" s="349">
        <v>180</v>
      </c>
      <c r="AD186" s="349">
        <v>190</v>
      </c>
      <c r="AE186" s="349">
        <v>200</v>
      </c>
      <c r="AF186" s="341"/>
      <c r="AG186" s="350"/>
      <c r="AH186" s="350"/>
    </row>
    <row r="187" spans="1:34">
      <c r="A187" s="349" t="s">
        <v>541</v>
      </c>
      <c r="B187" s="349">
        <v>5.2999999999999999E-2</v>
      </c>
      <c r="C187" s="349">
        <v>0.114</v>
      </c>
      <c r="D187" s="349">
        <v>0.17100000000000001</v>
      </c>
      <c r="E187" s="349">
        <v>0.22800000000000001</v>
      </c>
      <c r="F187" s="349">
        <v>0.28499999999999998</v>
      </c>
      <c r="G187" s="349">
        <v>0.34200000000000003</v>
      </c>
      <c r="H187" s="349">
        <v>0.39700000000000002</v>
      </c>
      <c r="I187" s="349">
        <v>0.45200000000000001</v>
      </c>
      <c r="J187" s="349">
        <v>0.48799999999999999</v>
      </c>
      <c r="K187" s="349">
        <v>0.52300000000000002</v>
      </c>
      <c r="L187" s="349">
        <v>0.77200000000000002</v>
      </c>
      <c r="M187" s="349">
        <v>1</v>
      </c>
      <c r="N187" s="349">
        <v>1.47</v>
      </c>
      <c r="O187" s="349">
        <v>1.93</v>
      </c>
      <c r="P187" s="349">
        <v>2.3809999999999998</v>
      </c>
      <c r="Q187" s="349">
        <v>2.8149999999999999</v>
      </c>
      <c r="R187" s="349">
        <v>3.246</v>
      </c>
      <c r="S187" s="349">
        <v>3.669</v>
      </c>
      <c r="T187" s="349">
        <v>4.0819999999999999</v>
      </c>
      <c r="U187" s="349">
        <v>4.4800000000000004</v>
      </c>
      <c r="V187" s="349">
        <v>4.9249999999999998</v>
      </c>
      <c r="W187" s="349">
        <v>5.37</v>
      </c>
      <c r="X187" s="349">
        <v>5.82</v>
      </c>
      <c r="Y187" s="349">
        <v>6.2690000000000001</v>
      </c>
      <c r="Z187" s="349">
        <v>6.7190000000000003</v>
      </c>
      <c r="AA187" s="349">
        <v>7.1669999999999998</v>
      </c>
      <c r="AB187" s="349">
        <v>7.6159999999999997</v>
      </c>
      <c r="AC187" s="349">
        <v>8.0640000000000001</v>
      </c>
      <c r="AD187" s="349">
        <v>8.5129999999999999</v>
      </c>
      <c r="AE187" s="349">
        <v>8.9610000000000003</v>
      </c>
      <c r="AF187" s="341"/>
      <c r="AG187" s="350"/>
      <c r="AH187" s="350"/>
    </row>
  </sheetData>
  <phoneticPr fontId="4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A1:GV188"/>
  <sheetViews>
    <sheetView workbookViewId="0">
      <pane xSplit="1" ySplit="3" topLeftCell="B160" activePane="bottomRight" state="frozen"/>
      <selection activeCell="U186" sqref="U186"/>
      <selection pane="topRight" activeCell="U186" sqref="U186"/>
      <selection pane="bottomLeft" activeCell="U186" sqref="U186"/>
      <selection pane="bottomRight" activeCell="U186" sqref="U186"/>
    </sheetView>
  </sheetViews>
  <sheetFormatPr defaultColWidth="9" defaultRowHeight="16.2"/>
  <cols>
    <col min="1" max="1" width="9.6640625" style="337" customWidth="1"/>
    <col min="2" max="32" width="8.6640625" style="337" customWidth="1"/>
    <col min="33" max="34" width="8.6640625" style="236" customWidth="1"/>
    <col min="35" max="86" width="8.6640625" customWidth="1"/>
    <col min="87" max="87" width="9.6640625" customWidth="1"/>
    <col min="88" max="204" width="8.6640625" customWidth="1"/>
    <col min="205" max="16384" width="9" style="337"/>
  </cols>
  <sheetData>
    <row r="1" spans="1:204">
      <c r="A1" s="275" t="s">
        <v>546</v>
      </c>
      <c r="B1" s="275"/>
      <c r="C1" s="262"/>
      <c r="D1" s="263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</row>
    <row r="2" spans="1:204">
      <c r="A2" s="275" t="s">
        <v>547</v>
      </c>
      <c r="B2" s="277">
        <v>1</v>
      </c>
      <c r="C2" s="277">
        <v>2</v>
      </c>
      <c r="D2" s="277">
        <v>3</v>
      </c>
      <c r="E2" s="277">
        <v>4</v>
      </c>
      <c r="F2" s="277">
        <v>5</v>
      </c>
      <c r="G2" s="277">
        <v>6</v>
      </c>
      <c r="H2" s="277">
        <v>7</v>
      </c>
      <c r="I2" s="277">
        <v>8</v>
      </c>
      <c r="J2" s="277">
        <v>9</v>
      </c>
      <c r="K2" s="277">
        <v>10</v>
      </c>
      <c r="L2" s="277">
        <v>11</v>
      </c>
      <c r="M2" s="277">
        <v>12</v>
      </c>
      <c r="N2" s="277">
        <v>13</v>
      </c>
      <c r="O2" s="277">
        <v>14</v>
      </c>
      <c r="P2" s="277">
        <v>15</v>
      </c>
      <c r="Q2" s="277">
        <v>16</v>
      </c>
      <c r="R2" s="277">
        <v>17</v>
      </c>
      <c r="S2" s="277">
        <v>18</v>
      </c>
      <c r="T2" s="277">
        <v>19</v>
      </c>
      <c r="U2" s="277">
        <v>20</v>
      </c>
      <c r="V2" s="277">
        <v>21</v>
      </c>
      <c r="W2" s="277">
        <v>22</v>
      </c>
      <c r="X2" s="277">
        <v>23</v>
      </c>
      <c r="Y2" s="277">
        <v>24</v>
      </c>
      <c r="Z2" s="277">
        <v>25</v>
      </c>
      <c r="AA2" s="277">
        <v>26</v>
      </c>
      <c r="AB2" s="277">
        <v>27</v>
      </c>
      <c r="AC2" s="277">
        <v>28</v>
      </c>
      <c r="AD2" s="277">
        <v>29</v>
      </c>
      <c r="AE2" s="277">
        <v>30</v>
      </c>
      <c r="AF2" s="337">
        <v>31</v>
      </c>
      <c r="AG2" s="236">
        <v>32</v>
      </c>
      <c r="AH2" s="236">
        <v>33</v>
      </c>
      <c r="AI2">
        <v>34</v>
      </c>
      <c r="AJ2">
        <v>35</v>
      </c>
      <c r="AK2">
        <v>36</v>
      </c>
      <c r="AL2">
        <v>37</v>
      </c>
      <c r="AM2">
        <v>38</v>
      </c>
      <c r="AN2">
        <v>39</v>
      </c>
      <c r="AO2">
        <v>40</v>
      </c>
      <c r="AP2">
        <v>41</v>
      </c>
      <c r="AQ2">
        <v>42</v>
      </c>
      <c r="AR2">
        <v>43</v>
      </c>
      <c r="AS2">
        <v>44</v>
      </c>
      <c r="AT2">
        <v>45</v>
      </c>
      <c r="AU2">
        <v>46</v>
      </c>
      <c r="AV2">
        <v>47</v>
      </c>
      <c r="AW2">
        <v>48</v>
      </c>
      <c r="AX2">
        <v>49</v>
      </c>
      <c r="AY2">
        <v>50</v>
      </c>
      <c r="AZ2">
        <v>51</v>
      </c>
      <c r="BA2">
        <v>52</v>
      </c>
      <c r="BB2">
        <v>53</v>
      </c>
      <c r="BC2">
        <v>54</v>
      </c>
      <c r="BD2">
        <v>55</v>
      </c>
      <c r="BE2">
        <v>56</v>
      </c>
      <c r="BF2">
        <v>57</v>
      </c>
      <c r="BG2">
        <v>58</v>
      </c>
      <c r="BH2">
        <v>59</v>
      </c>
      <c r="BI2">
        <v>60</v>
      </c>
      <c r="BJ2">
        <v>61</v>
      </c>
      <c r="BK2">
        <v>62</v>
      </c>
      <c r="BL2">
        <v>63</v>
      </c>
      <c r="BM2">
        <v>64</v>
      </c>
      <c r="BN2">
        <v>65</v>
      </c>
      <c r="BO2">
        <v>66</v>
      </c>
      <c r="BP2">
        <v>67</v>
      </c>
      <c r="BQ2">
        <v>68</v>
      </c>
      <c r="BR2">
        <v>69</v>
      </c>
      <c r="BS2">
        <v>70</v>
      </c>
      <c r="BT2">
        <v>71</v>
      </c>
      <c r="BU2">
        <v>72</v>
      </c>
      <c r="BV2">
        <v>73</v>
      </c>
      <c r="BW2">
        <v>74</v>
      </c>
      <c r="BX2">
        <v>75</v>
      </c>
      <c r="BY2">
        <v>76</v>
      </c>
      <c r="BZ2">
        <v>77</v>
      </c>
      <c r="CA2">
        <v>78</v>
      </c>
      <c r="CB2">
        <v>79</v>
      </c>
      <c r="CC2">
        <v>80</v>
      </c>
      <c r="CD2">
        <v>81</v>
      </c>
      <c r="CE2">
        <v>82</v>
      </c>
      <c r="CF2">
        <v>83</v>
      </c>
      <c r="CG2">
        <v>84</v>
      </c>
      <c r="CH2">
        <v>85</v>
      </c>
      <c r="CI2">
        <v>86</v>
      </c>
      <c r="CJ2">
        <v>87</v>
      </c>
      <c r="CK2">
        <v>88</v>
      </c>
      <c r="CL2">
        <v>89</v>
      </c>
      <c r="CM2">
        <v>90</v>
      </c>
      <c r="CN2">
        <v>91</v>
      </c>
      <c r="CO2">
        <v>92</v>
      </c>
      <c r="CP2">
        <v>93</v>
      </c>
      <c r="CQ2">
        <v>94</v>
      </c>
      <c r="CR2">
        <v>95</v>
      </c>
      <c r="CS2">
        <v>96</v>
      </c>
      <c r="CT2">
        <v>97</v>
      </c>
      <c r="CU2">
        <v>98</v>
      </c>
      <c r="CV2">
        <v>99</v>
      </c>
      <c r="CW2">
        <v>100</v>
      </c>
      <c r="CX2">
        <v>101</v>
      </c>
      <c r="CY2">
        <v>102</v>
      </c>
      <c r="CZ2">
        <v>103</v>
      </c>
      <c r="DA2">
        <v>104</v>
      </c>
      <c r="DB2">
        <v>105</v>
      </c>
      <c r="DC2">
        <v>106</v>
      </c>
      <c r="DD2">
        <v>107</v>
      </c>
      <c r="DE2">
        <v>108</v>
      </c>
      <c r="DF2">
        <v>109</v>
      </c>
      <c r="DG2">
        <v>110</v>
      </c>
      <c r="DH2">
        <v>111</v>
      </c>
      <c r="DI2">
        <v>112</v>
      </c>
      <c r="DJ2">
        <v>113</v>
      </c>
      <c r="DK2">
        <v>114</v>
      </c>
      <c r="DL2">
        <v>115</v>
      </c>
      <c r="DM2">
        <v>116</v>
      </c>
      <c r="DN2">
        <v>117</v>
      </c>
      <c r="DO2">
        <v>118</v>
      </c>
      <c r="DP2">
        <v>119</v>
      </c>
      <c r="DQ2">
        <v>120</v>
      </c>
      <c r="DR2">
        <v>121</v>
      </c>
      <c r="DS2">
        <v>122</v>
      </c>
      <c r="DT2">
        <v>123</v>
      </c>
      <c r="DU2">
        <v>124</v>
      </c>
      <c r="DV2">
        <v>125</v>
      </c>
      <c r="DW2">
        <v>126</v>
      </c>
      <c r="DX2">
        <v>127</v>
      </c>
      <c r="DY2">
        <v>128</v>
      </c>
      <c r="DZ2">
        <v>129</v>
      </c>
      <c r="EA2">
        <v>130</v>
      </c>
      <c r="EB2">
        <v>131</v>
      </c>
      <c r="EC2">
        <v>132</v>
      </c>
      <c r="ED2">
        <v>133</v>
      </c>
      <c r="EE2">
        <v>134</v>
      </c>
      <c r="EF2">
        <v>135</v>
      </c>
      <c r="EG2">
        <v>136</v>
      </c>
      <c r="EH2">
        <v>137</v>
      </c>
      <c r="EI2">
        <v>138</v>
      </c>
      <c r="EJ2">
        <v>139</v>
      </c>
      <c r="EK2">
        <v>140</v>
      </c>
      <c r="EL2">
        <v>141</v>
      </c>
      <c r="EM2">
        <v>142</v>
      </c>
      <c r="EN2">
        <v>143</v>
      </c>
      <c r="EO2">
        <v>144</v>
      </c>
      <c r="EP2">
        <v>145</v>
      </c>
      <c r="EQ2">
        <v>146</v>
      </c>
      <c r="ER2">
        <v>147</v>
      </c>
      <c r="ES2">
        <v>148</v>
      </c>
      <c r="ET2">
        <v>149</v>
      </c>
      <c r="EU2">
        <v>150</v>
      </c>
      <c r="EV2">
        <v>151</v>
      </c>
      <c r="EW2">
        <v>152</v>
      </c>
      <c r="EX2">
        <v>153</v>
      </c>
      <c r="EY2">
        <v>154</v>
      </c>
      <c r="EZ2">
        <v>155</v>
      </c>
      <c r="FA2">
        <v>156</v>
      </c>
      <c r="FB2">
        <v>157</v>
      </c>
      <c r="FC2">
        <v>158</v>
      </c>
      <c r="FD2">
        <v>159</v>
      </c>
      <c r="FE2">
        <v>160</v>
      </c>
      <c r="FF2">
        <v>161</v>
      </c>
      <c r="FG2">
        <v>162</v>
      </c>
      <c r="FH2">
        <v>163</v>
      </c>
      <c r="FI2">
        <v>164</v>
      </c>
      <c r="FJ2">
        <v>165</v>
      </c>
      <c r="FK2">
        <v>166</v>
      </c>
      <c r="FL2">
        <v>167</v>
      </c>
      <c r="FM2">
        <v>168</v>
      </c>
      <c r="FN2">
        <v>169</v>
      </c>
      <c r="FO2">
        <v>170</v>
      </c>
      <c r="FP2">
        <v>171</v>
      </c>
      <c r="FQ2">
        <v>172</v>
      </c>
      <c r="FR2">
        <v>173</v>
      </c>
      <c r="FS2">
        <v>174</v>
      </c>
      <c r="FT2">
        <v>175</v>
      </c>
      <c r="FU2">
        <v>176</v>
      </c>
      <c r="FV2">
        <v>177</v>
      </c>
      <c r="FW2">
        <v>178</v>
      </c>
      <c r="FX2">
        <v>179</v>
      </c>
      <c r="FY2">
        <v>180</v>
      </c>
      <c r="FZ2">
        <v>181</v>
      </c>
      <c r="GA2">
        <v>182</v>
      </c>
      <c r="GB2">
        <v>183</v>
      </c>
      <c r="GC2">
        <v>184</v>
      </c>
      <c r="GD2">
        <v>185</v>
      </c>
      <c r="GE2">
        <v>186</v>
      </c>
      <c r="GF2">
        <v>187</v>
      </c>
      <c r="GG2">
        <v>188</v>
      </c>
      <c r="GH2">
        <v>189</v>
      </c>
      <c r="GI2">
        <v>190</v>
      </c>
      <c r="GJ2">
        <v>191</v>
      </c>
      <c r="GK2">
        <v>192</v>
      </c>
      <c r="GL2">
        <v>193</v>
      </c>
      <c r="GM2">
        <v>194</v>
      </c>
      <c r="GN2">
        <v>195</v>
      </c>
      <c r="GO2">
        <v>196</v>
      </c>
      <c r="GP2">
        <v>197</v>
      </c>
      <c r="GQ2">
        <v>198</v>
      </c>
      <c r="GR2">
        <v>199</v>
      </c>
      <c r="GS2">
        <v>200</v>
      </c>
    </row>
    <row r="3" spans="1:204">
      <c r="A3" s="275" t="s">
        <v>538</v>
      </c>
      <c r="B3" s="277">
        <v>1</v>
      </c>
      <c r="C3" s="277">
        <v>2</v>
      </c>
      <c r="D3" s="277">
        <v>3</v>
      </c>
      <c r="E3" s="277">
        <v>4</v>
      </c>
      <c r="F3" s="277">
        <v>5</v>
      </c>
      <c r="G3" s="277">
        <v>6</v>
      </c>
      <c r="H3" s="277">
        <v>7</v>
      </c>
      <c r="I3" s="277">
        <v>8</v>
      </c>
      <c r="J3" s="277">
        <v>9</v>
      </c>
      <c r="K3" s="277">
        <v>10</v>
      </c>
      <c r="L3" s="277">
        <v>11</v>
      </c>
      <c r="M3" s="277">
        <v>12</v>
      </c>
      <c r="N3" s="277">
        <v>13</v>
      </c>
      <c r="O3" s="277">
        <v>14</v>
      </c>
      <c r="P3" s="277">
        <v>15</v>
      </c>
      <c r="Q3" s="277">
        <v>16</v>
      </c>
      <c r="R3" s="277">
        <v>17</v>
      </c>
      <c r="S3" s="277">
        <v>18</v>
      </c>
      <c r="T3" s="277">
        <v>19</v>
      </c>
      <c r="U3" s="277">
        <v>20</v>
      </c>
      <c r="V3" s="277">
        <v>21</v>
      </c>
      <c r="W3" s="277">
        <v>22</v>
      </c>
      <c r="X3" s="277">
        <v>23</v>
      </c>
      <c r="Y3" s="277">
        <v>24</v>
      </c>
      <c r="Z3" s="277">
        <v>25</v>
      </c>
      <c r="AA3" s="277">
        <v>26</v>
      </c>
      <c r="AB3" s="277">
        <v>27</v>
      </c>
      <c r="AC3" s="277">
        <v>28</v>
      </c>
      <c r="AD3" s="277">
        <v>29</v>
      </c>
      <c r="AE3" s="277">
        <v>30</v>
      </c>
      <c r="AF3" s="337">
        <v>31</v>
      </c>
      <c r="AG3" s="338">
        <v>32</v>
      </c>
      <c r="AH3" s="338">
        <v>33</v>
      </c>
      <c r="AI3">
        <v>34</v>
      </c>
      <c r="AJ3">
        <v>35</v>
      </c>
      <c r="AK3">
        <v>36</v>
      </c>
      <c r="AL3">
        <v>37</v>
      </c>
      <c r="AM3">
        <v>38</v>
      </c>
      <c r="AN3">
        <v>39</v>
      </c>
      <c r="AO3">
        <v>40</v>
      </c>
      <c r="AP3">
        <v>41</v>
      </c>
      <c r="AQ3">
        <v>42</v>
      </c>
      <c r="AR3">
        <v>43</v>
      </c>
      <c r="AS3">
        <v>44</v>
      </c>
      <c r="AT3">
        <v>45</v>
      </c>
      <c r="AU3">
        <v>46</v>
      </c>
      <c r="AV3">
        <v>47</v>
      </c>
      <c r="AW3">
        <v>48</v>
      </c>
      <c r="AX3">
        <v>49</v>
      </c>
      <c r="AY3">
        <v>50</v>
      </c>
      <c r="AZ3">
        <v>51</v>
      </c>
      <c r="BA3">
        <v>52</v>
      </c>
      <c r="BB3">
        <v>53</v>
      </c>
      <c r="BC3">
        <v>54</v>
      </c>
      <c r="BD3">
        <v>55</v>
      </c>
      <c r="BE3">
        <v>56</v>
      </c>
      <c r="BF3">
        <v>57</v>
      </c>
      <c r="BG3">
        <v>58</v>
      </c>
      <c r="BH3">
        <v>59</v>
      </c>
      <c r="BI3">
        <v>60</v>
      </c>
      <c r="BJ3">
        <v>61</v>
      </c>
      <c r="BK3">
        <v>62</v>
      </c>
      <c r="BL3">
        <v>63</v>
      </c>
      <c r="BM3">
        <v>64</v>
      </c>
      <c r="BN3">
        <v>65</v>
      </c>
      <c r="BO3">
        <v>66</v>
      </c>
      <c r="BP3">
        <v>67</v>
      </c>
      <c r="BQ3">
        <v>68</v>
      </c>
      <c r="BR3">
        <v>69</v>
      </c>
      <c r="BS3">
        <v>70</v>
      </c>
      <c r="BT3">
        <v>71</v>
      </c>
      <c r="BU3">
        <v>72</v>
      </c>
      <c r="BV3">
        <v>73</v>
      </c>
      <c r="BW3">
        <v>74</v>
      </c>
      <c r="BX3">
        <v>75</v>
      </c>
      <c r="BY3">
        <v>76</v>
      </c>
      <c r="BZ3">
        <v>77</v>
      </c>
      <c r="CA3">
        <v>78</v>
      </c>
      <c r="CB3">
        <v>79</v>
      </c>
      <c r="CC3">
        <v>80</v>
      </c>
      <c r="CD3">
        <v>81</v>
      </c>
      <c r="CE3">
        <v>82</v>
      </c>
      <c r="CF3">
        <v>83</v>
      </c>
      <c r="CG3">
        <v>84</v>
      </c>
      <c r="CH3">
        <v>85</v>
      </c>
      <c r="CI3">
        <v>86</v>
      </c>
      <c r="CJ3">
        <v>87</v>
      </c>
      <c r="CK3">
        <v>88</v>
      </c>
      <c r="CL3">
        <v>89</v>
      </c>
      <c r="CM3">
        <v>90</v>
      </c>
      <c r="CN3">
        <v>91</v>
      </c>
      <c r="CO3">
        <v>92</v>
      </c>
      <c r="CP3">
        <v>93</v>
      </c>
      <c r="CQ3">
        <v>94</v>
      </c>
      <c r="CR3">
        <v>95</v>
      </c>
      <c r="CS3">
        <v>96</v>
      </c>
      <c r="CT3">
        <v>97</v>
      </c>
      <c r="CU3">
        <v>98</v>
      </c>
      <c r="CV3">
        <v>99</v>
      </c>
      <c r="CW3">
        <v>100</v>
      </c>
      <c r="CX3">
        <v>101</v>
      </c>
      <c r="CY3">
        <v>102</v>
      </c>
      <c r="CZ3">
        <v>103</v>
      </c>
      <c r="DA3">
        <v>104</v>
      </c>
      <c r="DB3">
        <v>105</v>
      </c>
      <c r="DC3">
        <v>106</v>
      </c>
      <c r="DD3">
        <v>107</v>
      </c>
      <c r="DE3">
        <v>108</v>
      </c>
      <c r="DF3">
        <v>109</v>
      </c>
      <c r="DG3">
        <v>110</v>
      </c>
      <c r="DH3">
        <v>111</v>
      </c>
      <c r="DI3">
        <v>112</v>
      </c>
      <c r="DJ3">
        <v>113</v>
      </c>
      <c r="DK3">
        <v>114</v>
      </c>
      <c r="DL3">
        <v>115</v>
      </c>
      <c r="DM3">
        <v>116</v>
      </c>
      <c r="DN3">
        <v>117</v>
      </c>
      <c r="DO3">
        <v>118</v>
      </c>
      <c r="DP3">
        <v>119</v>
      </c>
      <c r="DQ3">
        <v>120</v>
      </c>
      <c r="DR3">
        <v>121</v>
      </c>
      <c r="DS3">
        <v>122</v>
      </c>
      <c r="DT3">
        <v>123</v>
      </c>
      <c r="DU3">
        <v>124</v>
      </c>
      <c r="DV3">
        <v>125</v>
      </c>
      <c r="DW3">
        <v>126</v>
      </c>
      <c r="DX3">
        <v>127</v>
      </c>
      <c r="DY3">
        <v>128</v>
      </c>
      <c r="DZ3">
        <v>129</v>
      </c>
      <c r="EA3">
        <v>130</v>
      </c>
      <c r="EB3">
        <v>131</v>
      </c>
      <c r="EC3">
        <v>132</v>
      </c>
      <c r="ED3">
        <v>133</v>
      </c>
      <c r="EE3">
        <v>134</v>
      </c>
      <c r="EF3">
        <v>135</v>
      </c>
      <c r="EG3">
        <v>136</v>
      </c>
      <c r="EH3">
        <v>137</v>
      </c>
      <c r="EI3">
        <v>138</v>
      </c>
      <c r="EJ3">
        <v>139</v>
      </c>
      <c r="EK3">
        <v>140</v>
      </c>
      <c r="EL3">
        <v>141</v>
      </c>
      <c r="EM3">
        <v>142</v>
      </c>
      <c r="EN3">
        <v>143</v>
      </c>
      <c r="EO3">
        <v>144</v>
      </c>
      <c r="EP3">
        <v>145</v>
      </c>
      <c r="EQ3">
        <v>146</v>
      </c>
      <c r="ER3">
        <v>147</v>
      </c>
      <c r="ES3">
        <v>148</v>
      </c>
      <c r="ET3">
        <v>149</v>
      </c>
      <c r="EU3">
        <v>150</v>
      </c>
      <c r="EV3">
        <v>151</v>
      </c>
      <c r="EW3">
        <v>152</v>
      </c>
      <c r="EX3">
        <v>153</v>
      </c>
      <c r="EY3">
        <v>154</v>
      </c>
      <c r="EZ3">
        <v>155</v>
      </c>
      <c r="FA3">
        <v>156</v>
      </c>
      <c r="FB3">
        <v>157</v>
      </c>
      <c r="FC3">
        <v>158</v>
      </c>
      <c r="FD3">
        <v>159</v>
      </c>
      <c r="FE3">
        <v>160</v>
      </c>
      <c r="FF3">
        <v>161</v>
      </c>
      <c r="FG3">
        <v>162</v>
      </c>
      <c r="FH3">
        <v>163</v>
      </c>
      <c r="FI3">
        <v>164</v>
      </c>
      <c r="FJ3">
        <v>165</v>
      </c>
      <c r="FK3">
        <v>166</v>
      </c>
      <c r="FL3">
        <v>167</v>
      </c>
      <c r="FM3">
        <v>168</v>
      </c>
      <c r="FN3">
        <v>169</v>
      </c>
      <c r="FO3">
        <v>170</v>
      </c>
      <c r="FP3">
        <v>171</v>
      </c>
      <c r="FQ3">
        <v>172</v>
      </c>
      <c r="FR3">
        <v>173</v>
      </c>
      <c r="FS3">
        <v>174</v>
      </c>
      <c r="FT3">
        <v>175</v>
      </c>
      <c r="FU3">
        <v>176</v>
      </c>
      <c r="FV3">
        <v>177</v>
      </c>
      <c r="FW3">
        <v>178</v>
      </c>
      <c r="FX3">
        <v>179</v>
      </c>
      <c r="FY3">
        <v>180</v>
      </c>
      <c r="FZ3">
        <v>181</v>
      </c>
      <c r="GA3">
        <v>182</v>
      </c>
      <c r="GB3">
        <v>183</v>
      </c>
      <c r="GC3">
        <v>184</v>
      </c>
      <c r="GD3">
        <v>185</v>
      </c>
      <c r="GE3">
        <v>186</v>
      </c>
      <c r="GF3">
        <v>187</v>
      </c>
      <c r="GG3">
        <v>188</v>
      </c>
      <c r="GH3">
        <v>189</v>
      </c>
      <c r="GI3">
        <v>190</v>
      </c>
      <c r="GJ3">
        <v>191</v>
      </c>
      <c r="GK3">
        <v>192</v>
      </c>
      <c r="GL3">
        <v>193</v>
      </c>
      <c r="GM3">
        <v>194</v>
      </c>
      <c r="GN3">
        <v>195</v>
      </c>
      <c r="GO3">
        <v>196</v>
      </c>
      <c r="GP3">
        <v>197</v>
      </c>
      <c r="GQ3">
        <v>198</v>
      </c>
      <c r="GR3">
        <v>199</v>
      </c>
      <c r="GS3">
        <v>200</v>
      </c>
      <c r="GU3" t="s">
        <v>123</v>
      </c>
      <c r="GV3" t="s">
        <v>539</v>
      </c>
    </row>
    <row r="4" spans="1:204">
      <c r="A4" s="339">
        <v>1</v>
      </c>
      <c r="B4" s="340">
        <v>1</v>
      </c>
      <c r="C4" s="340">
        <v>1</v>
      </c>
      <c r="D4" s="340">
        <v>1</v>
      </c>
      <c r="E4" s="340">
        <v>1</v>
      </c>
      <c r="F4" s="340">
        <v>2</v>
      </c>
      <c r="G4" s="340">
        <v>2</v>
      </c>
      <c r="H4" s="340">
        <v>2</v>
      </c>
      <c r="I4" s="340">
        <v>2</v>
      </c>
      <c r="J4" s="340">
        <v>3</v>
      </c>
      <c r="K4" s="340">
        <v>3</v>
      </c>
      <c r="L4" s="340">
        <v>3</v>
      </c>
      <c r="M4" s="340">
        <v>3</v>
      </c>
      <c r="N4" s="340">
        <v>4</v>
      </c>
      <c r="O4" s="340">
        <v>4</v>
      </c>
      <c r="P4" s="340">
        <v>4</v>
      </c>
      <c r="Q4" s="340">
        <v>5</v>
      </c>
      <c r="R4" s="340">
        <v>5</v>
      </c>
      <c r="S4" s="340">
        <v>5</v>
      </c>
      <c r="T4" s="340">
        <v>5</v>
      </c>
      <c r="U4" s="340">
        <v>6</v>
      </c>
      <c r="V4" s="340">
        <v>6</v>
      </c>
      <c r="W4" s="340">
        <v>6</v>
      </c>
      <c r="X4" s="340">
        <v>6</v>
      </c>
      <c r="Y4" s="340">
        <v>7</v>
      </c>
      <c r="Z4" s="340">
        <v>7</v>
      </c>
      <c r="AA4" s="340">
        <v>7</v>
      </c>
      <c r="AB4" s="340">
        <v>7</v>
      </c>
      <c r="AC4" s="340">
        <v>8</v>
      </c>
      <c r="AD4" s="340">
        <v>8</v>
      </c>
      <c r="AE4" s="340">
        <v>8</v>
      </c>
      <c r="AF4" s="341">
        <v>8</v>
      </c>
      <c r="AG4" s="342">
        <v>9</v>
      </c>
      <c r="AH4" s="343">
        <v>9</v>
      </c>
      <c r="AI4" s="341">
        <v>9</v>
      </c>
      <c r="AJ4" s="341">
        <v>9</v>
      </c>
      <c r="AK4" s="341">
        <v>10</v>
      </c>
      <c r="AL4" s="341">
        <v>10</v>
      </c>
      <c r="AM4" s="341">
        <v>10</v>
      </c>
      <c r="AN4" s="341">
        <v>10</v>
      </c>
      <c r="AO4" s="341">
        <v>11</v>
      </c>
      <c r="AP4" s="341">
        <v>11</v>
      </c>
      <c r="AQ4" s="341">
        <v>11</v>
      </c>
      <c r="AR4" s="341">
        <v>11</v>
      </c>
      <c r="AS4" s="341">
        <v>12</v>
      </c>
      <c r="AT4" s="341">
        <v>12</v>
      </c>
      <c r="AU4" s="341">
        <v>12</v>
      </c>
      <c r="AV4" s="341">
        <v>12</v>
      </c>
      <c r="AW4" s="341">
        <v>13</v>
      </c>
      <c r="AX4" s="341">
        <v>13</v>
      </c>
      <c r="AY4" s="341">
        <v>13</v>
      </c>
      <c r="AZ4" s="341">
        <v>13</v>
      </c>
      <c r="BA4" s="341">
        <v>14</v>
      </c>
      <c r="BB4" s="341">
        <v>14</v>
      </c>
      <c r="BC4" s="341">
        <v>14</v>
      </c>
      <c r="BD4" s="341">
        <v>14</v>
      </c>
      <c r="BE4" s="341">
        <v>15</v>
      </c>
      <c r="BF4" s="341">
        <v>15</v>
      </c>
      <c r="BG4" s="341">
        <v>15</v>
      </c>
      <c r="BH4" s="341">
        <v>15</v>
      </c>
      <c r="BI4" s="341">
        <v>15</v>
      </c>
      <c r="BJ4" s="341">
        <v>16</v>
      </c>
      <c r="BK4" s="341">
        <v>16</v>
      </c>
      <c r="BL4" s="341">
        <v>16</v>
      </c>
      <c r="BM4" s="341">
        <v>16</v>
      </c>
      <c r="BN4" s="341">
        <v>17</v>
      </c>
      <c r="BO4" s="341">
        <v>17</v>
      </c>
      <c r="BP4" s="341">
        <v>17</v>
      </c>
      <c r="BQ4" s="341">
        <v>17</v>
      </c>
      <c r="BR4" s="341">
        <v>18</v>
      </c>
      <c r="BS4" s="341">
        <v>18</v>
      </c>
      <c r="BT4" s="341">
        <v>18</v>
      </c>
      <c r="BU4" s="341">
        <v>18</v>
      </c>
      <c r="BV4" s="341">
        <v>19</v>
      </c>
      <c r="BW4" s="341">
        <v>19</v>
      </c>
      <c r="BX4" s="341">
        <v>19</v>
      </c>
      <c r="BY4" s="341">
        <v>19</v>
      </c>
      <c r="BZ4" s="341">
        <v>20</v>
      </c>
      <c r="CA4" s="341">
        <v>20</v>
      </c>
      <c r="CB4" s="341">
        <v>20</v>
      </c>
      <c r="CC4" s="341">
        <v>20</v>
      </c>
      <c r="CD4" s="341">
        <v>20</v>
      </c>
      <c r="CE4" s="341">
        <v>21</v>
      </c>
      <c r="CF4" s="341">
        <v>21</v>
      </c>
      <c r="CG4" s="341">
        <v>21</v>
      </c>
      <c r="CH4" s="341">
        <v>21</v>
      </c>
      <c r="CI4" s="341">
        <v>22</v>
      </c>
      <c r="CJ4" s="341">
        <v>22</v>
      </c>
      <c r="CK4" s="341">
        <v>22</v>
      </c>
      <c r="CL4" s="341">
        <v>22</v>
      </c>
      <c r="CM4" s="341">
        <v>22</v>
      </c>
      <c r="CN4" s="341">
        <v>23</v>
      </c>
      <c r="CO4" s="341">
        <v>23</v>
      </c>
      <c r="CP4" s="341">
        <v>23</v>
      </c>
      <c r="CQ4" s="341">
        <v>23</v>
      </c>
      <c r="CR4" s="341">
        <v>24</v>
      </c>
      <c r="CS4" s="341">
        <v>24</v>
      </c>
      <c r="CT4" s="341">
        <v>24</v>
      </c>
      <c r="CU4" s="341">
        <v>24</v>
      </c>
      <c r="CV4" s="341">
        <v>24</v>
      </c>
      <c r="CW4" s="341">
        <v>25</v>
      </c>
      <c r="CX4" s="341">
        <v>25</v>
      </c>
      <c r="CY4" s="341">
        <v>25</v>
      </c>
      <c r="CZ4" s="341">
        <v>25</v>
      </c>
      <c r="DA4" s="341">
        <v>26</v>
      </c>
      <c r="DB4" s="341">
        <v>26</v>
      </c>
      <c r="DC4" s="341">
        <v>26</v>
      </c>
      <c r="DD4" s="341">
        <v>26</v>
      </c>
      <c r="DE4" s="341">
        <v>27</v>
      </c>
      <c r="DF4" s="341">
        <v>27</v>
      </c>
      <c r="DG4" s="341">
        <v>27</v>
      </c>
      <c r="DH4" s="341">
        <v>27</v>
      </c>
      <c r="DI4" s="341">
        <v>28</v>
      </c>
      <c r="DJ4" s="341">
        <v>28</v>
      </c>
      <c r="DK4" s="341">
        <v>28</v>
      </c>
      <c r="DL4" s="341">
        <v>28</v>
      </c>
      <c r="DM4" s="341">
        <v>29</v>
      </c>
      <c r="DN4" s="341">
        <v>29</v>
      </c>
      <c r="DO4" s="341">
        <v>29</v>
      </c>
      <c r="DP4" s="341">
        <v>29</v>
      </c>
      <c r="DQ4" s="341">
        <v>30</v>
      </c>
      <c r="DR4" s="341">
        <v>30</v>
      </c>
      <c r="DS4" s="341">
        <v>30</v>
      </c>
      <c r="DT4" s="341">
        <v>30</v>
      </c>
      <c r="DU4" s="341">
        <v>31</v>
      </c>
      <c r="DV4" s="341">
        <v>31</v>
      </c>
      <c r="DW4" s="341">
        <v>31</v>
      </c>
      <c r="DX4" s="341">
        <v>31</v>
      </c>
      <c r="DY4" s="341">
        <v>32</v>
      </c>
      <c r="DZ4" s="341">
        <v>32</v>
      </c>
      <c r="EA4" s="341">
        <v>32</v>
      </c>
      <c r="EB4" s="341">
        <v>32</v>
      </c>
      <c r="EC4" s="341">
        <v>33</v>
      </c>
      <c r="ED4" s="341">
        <v>33</v>
      </c>
      <c r="EE4" s="341">
        <v>33</v>
      </c>
      <c r="EF4" s="341">
        <v>33</v>
      </c>
      <c r="EG4" s="341">
        <v>34</v>
      </c>
      <c r="EH4" s="341">
        <v>34</v>
      </c>
      <c r="EI4" s="341">
        <v>34</v>
      </c>
      <c r="EJ4" s="341">
        <v>34</v>
      </c>
      <c r="EK4" s="341">
        <v>34</v>
      </c>
      <c r="EL4" s="341">
        <v>35</v>
      </c>
      <c r="EM4" s="341">
        <v>35</v>
      </c>
      <c r="EN4" s="341">
        <v>35</v>
      </c>
      <c r="EO4" s="341">
        <v>36</v>
      </c>
      <c r="EP4" s="341">
        <v>36</v>
      </c>
      <c r="EQ4" s="341">
        <v>36</v>
      </c>
      <c r="ER4" s="341">
        <v>36</v>
      </c>
      <c r="ES4" s="341">
        <v>36</v>
      </c>
      <c r="ET4" s="341">
        <v>37</v>
      </c>
      <c r="EU4" s="341">
        <v>37</v>
      </c>
      <c r="EV4" s="341">
        <v>37</v>
      </c>
      <c r="EW4" s="341">
        <v>37</v>
      </c>
      <c r="EX4" s="341">
        <v>38</v>
      </c>
      <c r="EY4" s="341">
        <v>38</v>
      </c>
      <c r="EZ4" s="341">
        <v>38</v>
      </c>
      <c r="FA4" s="341">
        <v>38</v>
      </c>
      <c r="FB4" s="341">
        <v>39</v>
      </c>
      <c r="FC4" s="341">
        <v>39</v>
      </c>
      <c r="FD4" s="341">
        <v>39</v>
      </c>
      <c r="FE4" s="341">
        <v>39</v>
      </c>
      <c r="FF4" s="341">
        <v>40</v>
      </c>
      <c r="FG4" s="341">
        <v>40</v>
      </c>
      <c r="FH4" s="341">
        <v>40</v>
      </c>
      <c r="FI4" s="341">
        <v>40</v>
      </c>
      <c r="FJ4" s="341">
        <v>41</v>
      </c>
      <c r="FK4" s="341">
        <v>41</v>
      </c>
      <c r="FL4" s="341">
        <v>41</v>
      </c>
      <c r="FM4" s="341">
        <v>41</v>
      </c>
      <c r="FN4" s="341">
        <v>42</v>
      </c>
      <c r="FO4" s="341">
        <v>42</v>
      </c>
      <c r="FP4" s="341">
        <v>42</v>
      </c>
      <c r="FQ4" s="341">
        <v>42</v>
      </c>
      <c r="FR4" s="341">
        <v>43</v>
      </c>
      <c r="FS4" s="341">
        <v>43</v>
      </c>
      <c r="FT4" s="341">
        <v>43</v>
      </c>
      <c r="FU4" s="341">
        <v>43</v>
      </c>
      <c r="FV4" s="341">
        <v>44</v>
      </c>
      <c r="FW4" s="341">
        <v>44</v>
      </c>
      <c r="FX4" s="341">
        <v>44</v>
      </c>
      <c r="FY4" s="341">
        <v>44</v>
      </c>
      <c r="FZ4" s="341">
        <v>45</v>
      </c>
      <c r="GA4" s="341">
        <v>45</v>
      </c>
      <c r="GB4" s="341">
        <v>45</v>
      </c>
      <c r="GC4" s="341">
        <v>45</v>
      </c>
      <c r="GD4" s="341">
        <v>46</v>
      </c>
      <c r="GE4" s="341">
        <v>46</v>
      </c>
      <c r="GF4" s="341">
        <v>46</v>
      </c>
      <c r="GG4" s="341">
        <v>46</v>
      </c>
      <c r="GH4" s="341">
        <v>47</v>
      </c>
      <c r="GI4" s="341">
        <v>47</v>
      </c>
      <c r="GJ4" s="341">
        <v>47</v>
      </c>
      <c r="GK4" s="341">
        <v>47</v>
      </c>
      <c r="GL4" s="341">
        <v>48</v>
      </c>
      <c r="GM4" s="341">
        <v>48</v>
      </c>
      <c r="GN4" s="341">
        <v>48</v>
      </c>
      <c r="GO4" s="341">
        <v>48</v>
      </c>
      <c r="GP4" s="341">
        <v>49</v>
      </c>
      <c r="GQ4" s="341">
        <v>49</v>
      </c>
      <c r="GR4" s="341">
        <v>49</v>
      </c>
      <c r="GS4" s="341">
        <v>49</v>
      </c>
      <c r="GT4" s="341"/>
      <c r="GU4" s="341">
        <v>1</v>
      </c>
      <c r="GV4" s="341">
        <v>8.5999999999999993E-2</v>
      </c>
    </row>
    <row r="5" spans="1:204">
      <c r="A5" s="278">
        <v>2</v>
      </c>
      <c r="B5" s="344">
        <v>1</v>
      </c>
      <c r="C5" s="344">
        <v>1</v>
      </c>
      <c r="D5" s="344">
        <v>1</v>
      </c>
      <c r="E5" s="344">
        <v>1</v>
      </c>
      <c r="F5" s="344">
        <v>2</v>
      </c>
      <c r="G5" s="344">
        <v>2</v>
      </c>
      <c r="H5" s="344">
        <v>2</v>
      </c>
      <c r="I5" s="344">
        <v>3</v>
      </c>
      <c r="J5" s="344">
        <v>3</v>
      </c>
      <c r="K5" s="344">
        <v>3</v>
      </c>
      <c r="L5" s="344">
        <v>3</v>
      </c>
      <c r="M5" s="344">
        <v>4</v>
      </c>
      <c r="N5" s="344">
        <v>4</v>
      </c>
      <c r="O5" s="344">
        <v>4</v>
      </c>
      <c r="P5" s="344">
        <v>5</v>
      </c>
      <c r="Q5" s="344">
        <v>5</v>
      </c>
      <c r="R5" s="344">
        <v>5</v>
      </c>
      <c r="S5" s="344">
        <v>6</v>
      </c>
      <c r="T5" s="344">
        <v>6</v>
      </c>
      <c r="U5" s="344">
        <v>6</v>
      </c>
      <c r="V5" s="344">
        <v>6</v>
      </c>
      <c r="W5" s="344">
        <v>7</v>
      </c>
      <c r="X5" s="344">
        <v>7</v>
      </c>
      <c r="Y5" s="344">
        <v>7</v>
      </c>
      <c r="Z5" s="344">
        <v>7</v>
      </c>
      <c r="AA5" s="344">
        <v>8</v>
      </c>
      <c r="AB5" s="344">
        <v>8</v>
      </c>
      <c r="AC5" s="344">
        <v>8</v>
      </c>
      <c r="AD5" s="344">
        <v>9</v>
      </c>
      <c r="AE5" s="344">
        <v>9</v>
      </c>
      <c r="AF5" s="337">
        <v>9</v>
      </c>
      <c r="AG5" s="345">
        <v>9</v>
      </c>
      <c r="AH5" s="346">
        <v>10</v>
      </c>
      <c r="AI5">
        <v>10</v>
      </c>
      <c r="AJ5">
        <v>10</v>
      </c>
      <c r="AK5">
        <v>11</v>
      </c>
      <c r="AL5">
        <v>11</v>
      </c>
      <c r="AM5">
        <v>11</v>
      </c>
      <c r="AN5">
        <v>11</v>
      </c>
      <c r="AO5">
        <v>12</v>
      </c>
      <c r="AP5">
        <v>12</v>
      </c>
      <c r="AQ5">
        <v>12</v>
      </c>
      <c r="AR5">
        <v>12</v>
      </c>
      <c r="AS5">
        <v>13</v>
      </c>
      <c r="AT5">
        <v>13</v>
      </c>
      <c r="AU5">
        <v>13</v>
      </c>
      <c r="AV5">
        <v>14</v>
      </c>
      <c r="AW5">
        <v>14</v>
      </c>
      <c r="AX5">
        <v>14</v>
      </c>
      <c r="AY5">
        <v>14</v>
      </c>
      <c r="AZ5">
        <v>15</v>
      </c>
      <c r="BA5">
        <v>15</v>
      </c>
      <c r="BB5">
        <v>15</v>
      </c>
      <c r="BC5">
        <v>15</v>
      </c>
      <c r="BD5">
        <v>16</v>
      </c>
      <c r="BE5">
        <v>16</v>
      </c>
      <c r="BF5">
        <v>16</v>
      </c>
      <c r="BG5">
        <v>16</v>
      </c>
      <c r="BH5">
        <v>17</v>
      </c>
      <c r="BI5">
        <v>17</v>
      </c>
      <c r="BJ5">
        <v>17</v>
      </c>
      <c r="BK5">
        <v>17</v>
      </c>
      <c r="BL5">
        <v>18</v>
      </c>
      <c r="BM5">
        <v>18</v>
      </c>
      <c r="BN5">
        <v>18</v>
      </c>
      <c r="BO5">
        <v>19</v>
      </c>
      <c r="BP5">
        <v>19</v>
      </c>
      <c r="BQ5">
        <v>19</v>
      </c>
      <c r="BR5">
        <v>19</v>
      </c>
      <c r="BS5">
        <v>20</v>
      </c>
      <c r="BT5">
        <v>20</v>
      </c>
      <c r="BU5">
        <v>20</v>
      </c>
      <c r="BV5">
        <v>20</v>
      </c>
      <c r="BW5">
        <v>21</v>
      </c>
      <c r="BX5">
        <v>21</v>
      </c>
      <c r="BY5">
        <v>21</v>
      </c>
      <c r="BZ5">
        <v>21</v>
      </c>
      <c r="CA5">
        <v>22</v>
      </c>
      <c r="CB5">
        <v>22</v>
      </c>
      <c r="CC5">
        <v>22</v>
      </c>
      <c r="CD5">
        <v>22</v>
      </c>
      <c r="CE5">
        <v>23</v>
      </c>
      <c r="CF5">
        <v>23</v>
      </c>
      <c r="CG5">
        <v>23</v>
      </c>
      <c r="CH5">
        <v>23</v>
      </c>
      <c r="CI5">
        <v>24</v>
      </c>
      <c r="CJ5">
        <v>24</v>
      </c>
      <c r="CK5">
        <v>24</v>
      </c>
      <c r="CL5">
        <v>24</v>
      </c>
      <c r="CM5">
        <v>25</v>
      </c>
      <c r="CN5">
        <v>25</v>
      </c>
      <c r="CO5">
        <v>25</v>
      </c>
      <c r="CP5">
        <v>25</v>
      </c>
      <c r="CQ5">
        <v>25</v>
      </c>
      <c r="CR5">
        <v>26</v>
      </c>
      <c r="CS5">
        <v>26</v>
      </c>
      <c r="CT5">
        <v>26</v>
      </c>
      <c r="CU5">
        <v>27</v>
      </c>
      <c r="CV5">
        <v>27</v>
      </c>
      <c r="CW5">
        <v>27</v>
      </c>
      <c r="CX5">
        <v>27</v>
      </c>
      <c r="CY5">
        <v>27</v>
      </c>
      <c r="CZ5">
        <v>28</v>
      </c>
      <c r="DA5">
        <v>28</v>
      </c>
      <c r="DB5">
        <v>28</v>
      </c>
      <c r="DC5">
        <v>29</v>
      </c>
      <c r="DD5">
        <v>29</v>
      </c>
      <c r="DE5">
        <v>29</v>
      </c>
      <c r="DF5">
        <v>29</v>
      </c>
      <c r="DG5">
        <v>30</v>
      </c>
      <c r="DH5">
        <v>30</v>
      </c>
      <c r="DI5">
        <v>30</v>
      </c>
      <c r="DJ5">
        <v>30</v>
      </c>
      <c r="DK5">
        <v>31</v>
      </c>
      <c r="DL5">
        <v>31</v>
      </c>
      <c r="DM5">
        <v>31</v>
      </c>
      <c r="DN5">
        <v>31</v>
      </c>
      <c r="DO5">
        <v>32</v>
      </c>
      <c r="DP5">
        <v>32</v>
      </c>
      <c r="DQ5">
        <v>32</v>
      </c>
      <c r="DR5">
        <v>33</v>
      </c>
      <c r="DS5">
        <v>33</v>
      </c>
      <c r="DT5">
        <v>33</v>
      </c>
      <c r="DU5">
        <v>33</v>
      </c>
      <c r="DV5">
        <v>34</v>
      </c>
      <c r="DW5">
        <v>34</v>
      </c>
      <c r="DX5">
        <v>34</v>
      </c>
      <c r="DY5">
        <v>34</v>
      </c>
      <c r="DZ5">
        <v>35</v>
      </c>
      <c r="EA5">
        <v>35</v>
      </c>
      <c r="EB5">
        <v>35</v>
      </c>
      <c r="EC5">
        <v>36</v>
      </c>
      <c r="ED5">
        <v>36</v>
      </c>
      <c r="EE5">
        <v>36</v>
      </c>
      <c r="EF5">
        <v>36</v>
      </c>
      <c r="EG5">
        <v>37</v>
      </c>
      <c r="EH5">
        <v>37</v>
      </c>
      <c r="EI5">
        <v>37</v>
      </c>
      <c r="EJ5">
        <v>37</v>
      </c>
      <c r="EK5">
        <v>38</v>
      </c>
      <c r="EL5">
        <v>38</v>
      </c>
      <c r="EM5">
        <v>38</v>
      </c>
      <c r="EN5">
        <v>39</v>
      </c>
      <c r="EO5">
        <v>39</v>
      </c>
      <c r="EP5">
        <v>39</v>
      </c>
      <c r="EQ5">
        <v>39</v>
      </c>
      <c r="ER5">
        <v>40</v>
      </c>
      <c r="ES5">
        <v>40</v>
      </c>
      <c r="ET5">
        <v>40</v>
      </c>
      <c r="EU5">
        <v>40</v>
      </c>
      <c r="EV5">
        <v>41</v>
      </c>
      <c r="EW5">
        <v>41</v>
      </c>
      <c r="EX5">
        <v>41</v>
      </c>
      <c r="EY5">
        <v>41</v>
      </c>
      <c r="EZ5">
        <v>42</v>
      </c>
      <c r="FA5">
        <v>42</v>
      </c>
      <c r="FB5">
        <v>42</v>
      </c>
      <c r="FC5">
        <v>43</v>
      </c>
      <c r="FD5">
        <v>43</v>
      </c>
      <c r="FE5">
        <v>43</v>
      </c>
      <c r="FF5">
        <v>43</v>
      </c>
      <c r="FG5">
        <v>44</v>
      </c>
      <c r="FH5">
        <v>44</v>
      </c>
      <c r="FI5">
        <v>44</v>
      </c>
      <c r="FJ5">
        <v>44</v>
      </c>
      <c r="FK5">
        <v>45</v>
      </c>
      <c r="FL5">
        <v>45</v>
      </c>
      <c r="FM5">
        <v>45</v>
      </c>
      <c r="FN5">
        <v>46</v>
      </c>
      <c r="FO5">
        <v>46</v>
      </c>
      <c r="FP5">
        <v>46</v>
      </c>
      <c r="FQ5">
        <v>46</v>
      </c>
      <c r="FR5">
        <v>47</v>
      </c>
      <c r="FS5">
        <v>47</v>
      </c>
      <c r="FT5">
        <v>47</v>
      </c>
      <c r="FU5">
        <v>47</v>
      </c>
      <c r="FV5">
        <v>48</v>
      </c>
      <c r="FW5">
        <v>48</v>
      </c>
      <c r="FX5">
        <v>48</v>
      </c>
      <c r="FY5">
        <v>49</v>
      </c>
      <c r="FZ5">
        <v>49</v>
      </c>
      <c r="GA5">
        <v>49</v>
      </c>
      <c r="GB5">
        <v>49</v>
      </c>
      <c r="GC5">
        <v>50</v>
      </c>
      <c r="GD5">
        <v>50</v>
      </c>
      <c r="GE5">
        <v>50</v>
      </c>
      <c r="GF5">
        <v>50</v>
      </c>
      <c r="GG5">
        <v>51</v>
      </c>
      <c r="GH5">
        <v>51</v>
      </c>
      <c r="GI5">
        <v>51</v>
      </c>
      <c r="GJ5">
        <v>52</v>
      </c>
      <c r="GK5">
        <v>52</v>
      </c>
      <c r="GL5">
        <v>52</v>
      </c>
      <c r="GM5">
        <v>52</v>
      </c>
      <c r="GN5">
        <v>53</v>
      </c>
      <c r="GO5">
        <v>53</v>
      </c>
      <c r="GP5">
        <v>53</v>
      </c>
      <c r="GQ5">
        <v>53</v>
      </c>
      <c r="GR5">
        <v>54</v>
      </c>
      <c r="GS5">
        <v>54</v>
      </c>
      <c r="GU5">
        <v>2</v>
      </c>
      <c r="GV5">
        <v>9.4E-2</v>
      </c>
    </row>
    <row r="6" spans="1:204">
      <c r="A6" s="339">
        <v>3</v>
      </c>
      <c r="B6" s="340">
        <v>1</v>
      </c>
      <c r="C6" s="340">
        <v>1</v>
      </c>
      <c r="D6" s="340">
        <v>1</v>
      </c>
      <c r="E6" s="340">
        <v>2</v>
      </c>
      <c r="F6" s="340">
        <v>2</v>
      </c>
      <c r="G6" s="340">
        <v>2</v>
      </c>
      <c r="H6" s="340">
        <v>3</v>
      </c>
      <c r="I6" s="340">
        <v>3</v>
      </c>
      <c r="J6" s="340">
        <v>3</v>
      </c>
      <c r="K6" s="340">
        <v>3</v>
      </c>
      <c r="L6" s="340">
        <v>4</v>
      </c>
      <c r="M6" s="340">
        <v>4</v>
      </c>
      <c r="N6" s="340">
        <v>4</v>
      </c>
      <c r="O6" s="340">
        <v>5</v>
      </c>
      <c r="P6" s="340">
        <v>5</v>
      </c>
      <c r="Q6" s="340">
        <v>5</v>
      </c>
      <c r="R6" s="340">
        <v>6</v>
      </c>
      <c r="S6" s="340">
        <v>6</v>
      </c>
      <c r="T6" s="340">
        <v>6</v>
      </c>
      <c r="U6" s="340">
        <v>6</v>
      </c>
      <c r="V6" s="340">
        <v>7</v>
      </c>
      <c r="W6" s="340">
        <v>7</v>
      </c>
      <c r="X6" s="340">
        <v>7</v>
      </c>
      <c r="Y6" s="340">
        <v>8</v>
      </c>
      <c r="Z6" s="340">
        <v>8</v>
      </c>
      <c r="AA6" s="340">
        <v>8</v>
      </c>
      <c r="AB6" s="340">
        <v>9</v>
      </c>
      <c r="AC6" s="340">
        <v>9</v>
      </c>
      <c r="AD6" s="340">
        <v>9</v>
      </c>
      <c r="AE6" s="340">
        <v>9</v>
      </c>
      <c r="AF6" s="341">
        <v>10</v>
      </c>
      <c r="AG6" s="342">
        <v>10</v>
      </c>
      <c r="AH6" s="347">
        <v>10</v>
      </c>
      <c r="AI6" s="341">
        <v>11</v>
      </c>
      <c r="AJ6" s="341">
        <v>11</v>
      </c>
      <c r="AK6" s="341">
        <v>11</v>
      </c>
      <c r="AL6" s="341">
        <v>12</v>
      </c>
      <c r="AM6" s="341">
        <v>12</v>
      </c>
      <c r="AN6" s="341">
        <v>12</v>
      </c>
      <c r="AO6" s="341">
        <v>13</v>
      </c>
      <c r="AP6" s="341">
        <v>13</v>
      </c>
      <c r="AQ6" s="341">
        <v>13</v>
      </c>
      <c r="AR6" s="341">
        <v>13</v>
      </c>
      <c r="AS6" s="341">
        <v>14</v>
      </c>
      <c r="AT6" s="341">
        <v>14</v>
      </c>
      <c r="AU6" s="341">
        <v>14</v>
      </c>
      <c r="AV6" s="341">
        <v>15</v>
      </c>
      <c r="AW6" s="341">
        <v>15</v>
      </c>
      <c r="AX6" s="341">
        <v>15</v>
      </c>
      <c r="AY6" s="341">
        <v>15</v>
      </c>
      <c r="AZ6" s="341">
        <v>16</v>
      </c>
      <c r="BA6" s="341">
        <v>16</v>
      </c>
      <c r="BB6" s="341">
        <v>16</v>
      </c>
      <c r="BC6" s="341">
        <v>17</v>
      </c>
      <c r="BD6" s="341">
        <v>17</v>
      </c>
      <c r="BE6" s="341">
        <v>17</v>
      </c>
      <c r="BF6" s="341">
        <v>17</v>
      </c>
      <c r="BG6" s="341">
        <v>18</v>
      </c>
      <c r="BH6" s="341">
        <v>18</v>
      </c>
      <c r="BI6" s="341">
        <v>18</v>
      </c>
      <c r="BJ6" s="341">
        <v>18</v>
      </c>
      <c r="BK6" s="341">
        <v>19</v>
      </c>
      <c r="BL6" s="341">
        <v>19</v>
      </c>
      <c r="BM6" s="341">
        <v>19</v>
      </c>
      <c r="BN6" s="341">
        <v>20</v>
      </c>
      <c r="BO6" s="341">
        <v>20</v>
      </c>
      <c r="BP6" s="341">
        <v>20</v>
      </c>
      <c r="BQ6" s="341">
        <v>20</v>
      </c>
      <c r="BR6" s="341">
        <v>21</v>
      </c>
      <c r="BS6" s="341">
        <v>21</v>
      </c>
      <c r="BT6" s="341">
        <v>21</v>
      </c>
      <c r="BU6" s="341">
        <v>22</v>
      </c>
      <c r="BV6" s="341">
        <v>22</v>
      </c>
      <c r="BW6" s="341">
        <v>22</v>
      </c>
      <c r="BX6" s="341">
        <v>22</v>
      </c>
      <c r="BY6" s="341">
        <v>23</v>
      </c>
      <c r="BZ6" s="341">
        <v>23</v>
      </c>
      <c r="CA6" s="341">
        <v>23</v>
      </c>
      <c r="CB6" s="341">
        <v>23</v>
      </c>
      <c r="CC6" s="341">
        <v>24</v>
      </c>
      <c r="CD6" s="341">
        <v>24</v>
      </c>
      <c r="CE6" s="341">
        <v>24</v>
      </c>
      <c r="CF6" s="341">
        <v>25</v>
      </c>
      <c r="CG6" s="341">
        <v>25</v>
      </c>
      <c r="CH6" s="341">
        <v>25</v>
      </c>
      <c r="CI6" s="341">
        <v>25</v>
      </c>
      <c r="CJ6" s="341">
        <v>26</v>
      </c>
      <c r="CK6" s="341">
        <v>26</v>
      </c>
      <c r="CL6" s="341">
        <v>26</v>
      </c>
      <c r="CM6" s="341">
        <v>26</v>
      </c>
      <c r="CN6" s="341">
        <v>27</v>
      </c>
      <c r="CO6" s="341">
        <v>27</v>
      </c>
      <c r="CP6" s="341">
        <v>27</v>
      </c>
      <c r="CQ6" s="341">
        <v>27</v>
      </c>
      <c r="CR6" s="341">
        <v>28</v>
      </c>
      <c r="CS6" s="341">
        <v>28</v>
      </c>
      <c r="CT6" s="341">
        <v>28</v>
      </c>
      <c r="CU6" s="341">
        <v>28</v>
      </c>
      <c r="CV6" s="341">
        <v>29</v>
      </c>
      <c r="CW6" s="341">
        <v>29</v>
      </c>
      <c r="CX6" s="341">
        <v>29</v>
      </c>
      <c r="CY6" s="341">
        <v>29</v>
      </c>
      <c r="CZ6" s="341">
        <v>30</v>
      </c>
      <c r="DA6" s="341">
        <v>30</v>
      </c>
      <c r="DB6" s="341">
        <v>30</v>
      </c>
      <c r="DC6" s="341">
        <v>31</v>
      </c>
      <c r="DD6" s="341">
        <v>31</v>
      </c>
      <c r="DE6" s="341">
        <v>31</v>
      </c>
      <c r="DF6" s="341">
        <v>32</v>
      </c>
      <c r="DG6" s="341">
        <v>32</v>
      </c>
      <c r="DH6" s="341">
        <v>32</v>
      </c>
      <c r="DI6" s="341">
        <v>32</v>
      </c>
      <c r="DJ6" s="341">
        <v>33</v>
      </c>
      <c r="DK6" s="341">
        <v>33</v>
      </c>
      <c r="DL6" s="341">
        <v>33</v>
      </c>
      <c r="DM6" s="341">
        <v>34</v>
      </c>
      <c r="DN6" s="341">
        <v>34</v>
      </c>
      <c r="DO6" s="341">
        <v>34</v>
      </c>
      <c r="DP6" s="341">
        <v>34</v>
      </c>
      <c r="DQ6" s="341">
        <v>35</v>
      </c>
      <c r="DR6" s="341">
        <v>35</v>
      </c>
      <c r="DS6" s="341">
        <v>35</v>
      </c>
      <c r="DT6" s="341">
        <v>36</v>
      </c>
      <c r="DU6" s="341">
        <v>36</v>
      </c>
      <c r="DV6" s="341">
        <v>36</v>
      </c>
      <c r="DW6" s="341">
        <v>36</v>
      </c>
      <c r="DX6" s="341">
        <v>37</v>
      </c>
      <c r="DY6" s="341">
        <v>37</v>
      </c>
      <c r="DZ6" s="341">
        <v>37</v>
      </c>
      <c r="EA6" s="341">
        <v>38</v>
      </c>
      <c r="EB6" s="341">
        <v>38</v>
      </c>
      <c r="EC6" s="341">
        <v>38</v>
      </c>
      <c r="ED6" s="341">
        <v>38</v>
      </c>
      <c r="EE6" s="341">
        <v>39</v>
      </c>
      <c r="EF6" s="341">
        <v>39</v>
      </c>
      <c r="EG6" s="341">
        <v>39</v>
      </c>
      <c r="EH6" s="341">
        <v>40</v>
      </c>
      <c r="EI6" s="341">
        <v>40</v>
      </c>
      <c r="EJ6" s="341">
        <v>40</v>
      </c>
      <c r="EK6" s="341">
        <v>41</v>
      </c>
      <c r="EL6" s="341">
        <v>41</v>
      </c>
      <c r="EM6" s="341">
        <v>41</v>
      </c>
      <c r="EN6" s="341">
        <v>41</v>
      </c>
      <c r="EO6" s="341">
        <v>42</v>
      </c>
      <c r="EP6" s="341">
        <v>42</v>
      </c>
      <c r="EQ6" s="341">
        <v>42</v>
      </c>
      <c r="ER6" s="341">
        <v>43</v>
      </c>
      <c r="ES6" s="341">
        <v>43</v>
      </c>
      <c r="ET6" s="341">
        <v>43</v>
      </c>
      <c r="EU6" s="341">
        <v>43</v>
      </c>
      <c r="EV6" s="341">
        <v>44</v>
      </c>
      <c r="EW6" s="341">
        <v>44</v>
      </c>
      <c r="EX6" s="341">
        <v>44</v>
      </c>
      <c r="EY6" s="341">
        <v>45</v>
      </c>
      <c r="EZ6" s="341">
        <v>45</v>
      </c>
      <c r="FA6" s="341">
        <v>45</v>
      </c>
      <c r="FB6" s="341">
        <v>45</v>
      </c>
      <c r="FC6" s="341">
        <v>46</v>
      </c>
      <c r="FD6" s="341">
        <v>46</v>
      </c>
      <c r="FE6" s="341">
        <v>46</v>
      </c>
      <c r="FF6" s="341">
        <v>47</v>
      </c>
      <c r="FG6" s="341">
        <v>47</v>
      </c>
      <c r="FH6" s="341">
        <v>47</v>
      </c>
      <c r="FI6" s="341">
        <v>47</v>
      </c>
      <c r="FJ6" s="341">
        <v>48</v>
      </c>
      <c r="FK6" s="341">
        <v>48</v>
      </c>
      <c r="FL6" s="341">
        <v>48</v>
      </c>
      <c r="FM6" s="341">
        <v>49</v>
      </c>
      <c r="FN6" s="341">
        <v>49</v>
      </c>
      <c r="FO6" s="341">
        <v>49</v>
      </c>
      <c r="FP6" s="341">
        <v>49</v>
      </c>
      <c r="FQ6" s="341">
        <v>50</v>
      </c>
      <c r="FR6" s="341">
        <v>50</v>
      </c>
      <c r="FS6" s="341">
        <v>50</v>
      </c>
      <c r="FT6" s="341">
        <v>51</v>
      </c>
      <c r="FU6" s="341">
        <v>51</v>
      </c>
      <c r="FV6" s="341">
        <v>51</v>
      </c>
      <c r="FW6" s="341">
        <v>52</v>
      </c>
      <c r="FX6" s="341">
        <v>52</v>
      </c>
      <c r="FY6" s="341">
        <v>52</v>
      </c>
      <c r="FZ6" s="341">
        <v>52</v>
      </c>
      <c r="GA6" s="341">
        <v>53</v>
      </c>
      <c r="GB6" s="341">
        <v>53</v>
      </c>
      <c r="GC6" s="341">
        <v>53</v>
      </c>
      <c r="GD6" s="341">
        <v>54</v>
      </c>
      <c r="GE6" s="341">
        <v>54</v>
      </c>
      <c r="GF6" s="341">
        <v>54</v>
      </c>
      <c r="GG6" s="341">
        <v>54</v>
      </c>
      <c r="GH6" s="341">
        <v>55</v>
      </c>
      <c r="GI6" s="341">
        <v>55</v>
      </c>
      <c r="GJ6" s="341">
        <v>55</v>
      </c>
      <c r="GK6" s="341">
        <v>56</v>
      </c>
      <c r="GL6" s="341">
        <v>56</v>
      </c>
      <c r="GM6" s="341">
        <v>56</v>
      </c>
      <c r="GN6" s="341">
        <v>56</v>
      </c>
      <c r="GO6" s="341">
        <v>57</v>
      </c>
      <c r="GP6" s="341">
        <v>57</v>
      </c>
      <c r="GQ6" s="341">
        <v>57</v>
      </c>
      <c r="GR6" s="341">
        <v>58</v>
      </c>
      <c r="GS6" s="341">
        <v>58</v>
      </c>
      <c r="GT6" s="341"/>
      <c r="GU6" s="341">
        <v>3</v>
      </c>
      <c r="GV6" s="341">
        <v>0.10100000000000001</v>
      </c>
    </row>
    <row r="7" spans="1:204">
      <c r="A7" s="278">
        <v>4</v>
      </c>
      <c r="B7" s="344">
        <v>1</v>
      </c>
      <c r="C7" s="344">
        <v>1</v>
      </c>
      <c r="D7" s="344">
        <v>1</v>
      </c>
      <c r="E7" s="344">
        <v>2</v>
      </c>
      <c r="F7" s="344">
        <v>2</v>
      </c>
      <c r="G7" s="344">
        <v>3</v>
      </c>
      <c r="H7" s="344">
        <v>3</v>
      </c>
      <c r="I7" s="344">
        <v>4</v>
      </c>
      <c r="J7" s="344">
        <v>4</v>
      </c>
      <c r="K7" s="344">
        <v>4</v>
      </c>
      <c r="L7" s="344">
        <v>5</v>
      </c>
      <c r="M7" s="344">
        <v>5</v>
      </c>
      <c r="N7" s="344">
        <v>6</v>
      </c>
      <c r="O7" s="344">
        <v>6</v>
      </c>
      <c r="P7" s="344">
        <v>6</v>
      </c>
      <c r="Q7" s="344">
        <v>7</v>
      </c>
      <c r="R7" s="344">
        <v>7</v>
      </c>
      <c r="S7" s="344">
        <v>8</v>
      </c>
      <c r="T7" s="344">
        <v>8</v>
      </c>
      <c r="U7" s="344">
        <v>8</v>
      </c>
      <c r="V7" s="344">
        <v>9</v>
      </c>
      <c r="W7" s="344">
        <v>9</v>
      </c>
      <c r="X7" s="344">
        <v>10</v>
      </c>
      <c r="Y7" s="344">
        <v>10</v>
      </c>
      <c r="Z7" s="344">
        <v>10</v>
      </c>
      <c r="AA7" s="344">
        <v>11</v>
      </c>
      <c r="AB7" s="344">
        <v>11</v>
      </c>
      <c r="AC7" s="344">
        <v>12</v>
      </c>
      <c r="AD7" s="344">
        <v>12</v>
      </c>
      <c r="AE7" s="344">
        <v>12</v>
      </c>
      <c r="AF7" s="337">
        <v>13</v>
      </c>
      <c r="AG7" s="345">
        <v>13</v>
      </c>
      <c r="AH7" s="346">
        <v>14</v>
      </c>
      <c r="AI7">
        <v>14</v>
      </c>
      <c r="AJ7">
        <v>14</v>
      </c>
      <c r="AK7">
        <v>15</v>
      </c>
      <c r="AL7">
        <v>15</v>
      </c>
      <c r="AM7">
        <v>16</v>
      </c>
      <c r="AN7">
        <v>16</v>
      </c>
      <c r="AO7">
        <v>16</v>
      </c>
      <c r="AP7">
        <v>17</v>
      </c>
      <c r="AQ7">
        <v>17</v>
      </c>
      <c r="AR7">
        <v>17</v>
      </c>
      <c r="AS7">
        <v>18</v>
      </c>
      <c r="AT7">
        <v>18</v>
      </c>
      <c r="AU7">
        <v>19</v>
      </c>
      <c r="AV7">
        <v>19</v>
      </c>
      <c r="AW7">
        <v>19</v>
      </c>
      <c r="AX7">
        <v>20</v>
      </c>
      <c r="AY7">
        <v>20</v>
      </c>
      <c r="AZ7">
        <v>20</v>
      </c>
      <c r="BA7">
        <v>21</v>
      </c>
      <c r="BB7">
        <v>21</v>
      </c>
      <c r="BC7">
        <v>22</v>
      </c>
      <c r="BD7">
        <v>22</v>
      </c>
      <c r="BE7">
        <v>22</v>
      </c>
      <c r="BF7">
        <v>23</v>
      </c>
      <c r="BG7">
        <v>23</v>
      </c>
      <c r="BH7">
        <v>23</v>
      </c>
      <c r="BI7">
        <v>24</v>
      </c>
      <c r="BJ7">
        <v>24</v>
      </c>
      <c r="BK7">
        <v>25</v>
      </c>
      <c r="BL7">
        <v>25</v>
      </c>
      <c r="BM7">
        <v>25</v>
      </c>
      <c r="BN7">
        <v>26</v>
      </c>
      <c r="BO7">
        <v>26</v>
      </c>
      <c r="BP7">
        <v>26</v>
      </c>
      <c r="BQ7">
        <v>27</v>
      </c>
      <c r="BR7">
        <v>27</v>
      </c>
      <c r="BS7">
        <v>27</v>
      </c>
      <c r="BT7">
        <v>28</v>
      </c>
      <c r="BU7">
        <v>28</v>
      </c>
      <c r="BV7">
        <v>29</v>
      </c>
      <c r="BW7">
        <v>29</v>
      </c>
      <c r="BX7">
        <v>29</v>
      </c>
      <c r="BY7">
        <v>30</v>
      </c>
      <c r="BZ7">
        <v>30</v>
      </c>
      <c r="CA7">
        <v>30</v>
      </c>
      <c r="CB7">
        <v>31</v>
      </c>
      <c r="CC7">
        <v>31</v>
      </c>
      <c r="CD7">
        <v>31</v>
      </c>
      <c r="CE7">
        <v>32</v>
      </c>
      <c r="CF7">
        <v>32</v>
      </c>
      <c r="CG7">
        <v>32</v>
      </c>
      <c r="CH7">
        <v>33</v>
      </c>
      <c r="CI7">
        <v>33</v>
      </c>
      <c r="CJ7">
        <v>33</v>
      </c>
      <c r="CK7">
        <v>34</v>
      </c>
      <c r="CL7">
        <v>34</v>
      </c>
      <c r="CM7">
        <v>34</v>
      </c>
      <c r="CN7">
        <v>35</v>
      </c>
      <c r="CO7">
        <v>35</v>
      </c>
      <c r="CP7">
        <v>36</v>
      </c>
      <c r="CQ7">
        <v>36</v>
      </c>
      <c r="CR7">
        <v>36</v>
      </c>
      <c r="CS7">
        <v>37</v>
      </c>
      <c r="CT7">
        <v>37</v>
      </c>
      <c r="CU7">
        <v>37</v>
      </c>
      <c r="CV7">
        <v>37</v>
      </c>
      <c r="CW7">
        <v>38</v>
      </c>
      <c r="CX7">
        <v>38</v>
      </c>
      <c r="CY7">
        <v>39</v>
      </c>
      <c r="CZ7">
        <v>39</v>
      </c>
      <c r="DA7">
        <v>39</v>
      </c>
      <c r="DB7">
        <v>40</v>
      </c>
      <c r="DC7">
        <v>40</v>
      </c>
      <c r="DD7">
        <v>41</v>
      </c>
      <c r="DE7">
        <v>41</v>
      </c>
      <c r="DF7">
        <v>41</v>
      </c>
      <c r="DG7">
        <v>42</v>
      </c>
      <c r="DH7">
        <v>42</v>
      </c>
      <c r="DI7">
        <v>42</v>
      </c>
      <c r="DJ7">
        <v>43</v>
      </c>
      <c r="DK7">
        <v>43</v>
      </c>
      <c r="DL7">
        <v>43</v>
      </c>
      <c r="DM7">
        <v>44</v>
      </c>
      <c r="DN7">
        <v>44</v>
      </c>
      <c r="DO7">
        <v>45</v>
      </c>
      <c r="DP7">
        <v>45</v>
      </c>
      <c r="DQ7">
        <v>45</v>
      </c>
      <c r="DR7">
        <v>46</v>
      </c>
      <c r="DS7">
        <v>46</v>
      </c>
      <c r="DT7">
        <v>46</v>
      </c>
      <c r="DU7">
        <v>47</v>
      </c>
      <c r="DV7">
        <v>47</v>
      </c>
      <c r="DW7">
        <v>48</v>
      </c>
      <c r="DX7">
        <v>48</v>
      </c>
      <c r="DY7">
        <v>48</v>
      </c>
      <c r="DZ7">
        <v>49</v>
      </c>
      <c r="EA7">
        <v>49</v>
      </c>
      <c r="EB7">
        <v>50</v>
      </c>
      <c r="EC7">
        <v>50</v>
      </c>
      <c r="ED7">
        <v>50</v>
      </c>
      <c r="EE7">
        <v>51</v>
      </c>
      <c r="EF7">
        <v>51</v>
      </c>
      <c r="EG7">
        <v>51</v>
      </c>
      <c r="EH7">
        <v>52</v>
      </c>
      <c r="EI7">
        <v>52</v>
      </c>
      <c r="EJ7">
        <v>53</v>
      </c>
      <c r="EK7">
        <v>53</v>
      </c>
      <c r="EL7">
        <v>53</v>
      </c>
      <c r="EM7">
        <v>54</v>
      </c>
      <c r="EN7">
        <v>54</v>
      </c>
      <c r="EO7">
        <v>55</v>
      </c>
      <c r="EP7">
        <v>55</v>
      </c>
      <c r="EQ7">
        <v>55</v>
      </c>
      <c r="ER7">
        <v>56</v>
      </c>
      <c r="ES7">
        <v>56</v>
      </c>
      <c r="ET7">
        <v>56</v>
      </c>
      <c r="EU7">
        <v>57</v>
      </c>
      <c r="EV7">
        <v>57</v>
      </c>
      <c r="EW7">
        <v>58</v>
      </c>
      <c r="EX7">
        <v>58</v>
      </c>
      <c r="EY7">
        <v>58</v>
      </c>
      <c r="EZ7">
        <v>59</v>
      </c>
      <c r="FA7">
        <v>59</v>
      </c>
      <c r="FB7">
        <v>59</v>
      </c>
      <c r="FC7">
        <v>60</v>
      </c>
      <c r="FD7">
        <v>60</v>
      </c>
      <c r="FE7">
        <v>61</v>
      </c>
      <c r="FF7">
        <v>61</v>
      </c>
      <c r="FG7">
        <v>61</v>
      </c>
      <c r="FH7">
        <v>62</v>
      </c>
      <c r="FI7">
        <v>62</v>
      </c>
      <c r="FJ7">
        <v>62</v>
      </c>
      <c r="FK7">
        <v>63</v>
      </c>
      <c r="FL7">
        <v>63</v>
      </c>
      <c r="FM7">
        <v>64</v>
      </c>
      <c r="FN7">
        <v>64</v>
      </c>
      <c r="FO7">
        <v>64</v>
      </c>
      <c r="FP7">
        <v>65</v>
      </c>
      <c r="FQ7">
        <v>65</v>
      </c>
      <c r="FR7">
        <v>65</v>
      </c>
      <c r="FS7">
        <v>66</v>
      </c>
      <c r="FT7">
        <v>66</v>
      </c>
      <c r="FU7">
        <v>67</v>
      </c>
      <c r="FV7">
        <v>67</v>
      </c>
      <c r="FW7">
        <v>67</v>
      </c>
      <c r="FX7">
        <v>68</v>
      </c>
      <c r="FY7">
        <v>68</v>
      </c>
      <c r="FZ7">
        <v>69</v>
      </c>
      <c r="GA7">
        <v>69</v>
      </c>
      <c r="GB7">
        <v>69</v>
      </c>
      <c r="GC7">
        <v>70</v>
      </c>
      <c r="GD7">
        <v>70</v>
      </c>
      <c r="GE7">
        <v>70</v>
      </c>
      <c r="GF7">
        <v>71</v>
      </c>
      <c r="GG7">
        <v>71</v>
      </c>
      <c r="GH7">
        <v>72</v>
      </c>
      <c r="GI7">
        <v>72</v>
      </c>
      <c r="GJ7">
        <v>72</v>
      </c>
      <c r="GK7">
        <v>73</v>
      </c>
      <c r="GL7">
        <v>73</v>
      </c>
      <c r="GM7">
        <v>73</v>
      </c>
      <c r="GN7">
        <v>74</v>
      </c>
      <c r="GO7">
        <v>74</v>
      </c>
      <c r="GP7">
        <v>75</v>
      </c>
      <c r="GQ7">
        <v>75</v>
      </c>
      <c r="GR7">
        <v>75</v>
      </c>
      <c r="GS7">
        <v>76</v>
      </c>
      <c r="GU7">
        <v>4</v>
      </c>
      <c r="GV7">
        <v>0.13200000000000001</v>
      </c>
    </row>
    <row r="8" spans="1:204">
      <c r="A8" s="339">
        <v>5</v>
      </c>
      <c r="B8" s="340">
        <v>1</v>
      </c>
      <c r="C8" s="340">
        <v>1</v>
      </c>
      <c r="D8" s="340">
        <v>2</v>
      </c>
      <c r="E8" s="340">
        <v>2</v>
      </c>
      <c r="F8" s="340">
        <v>3</v>
      </c>
      <c r="G8" s="340">
        <v>4</v>
      </c>
      <c r="H8" s="340">
        <v>4</v>
      </c>
      <c r="I8" s="340">
        <v>5</v>
      </c>
      <c r="J8" s="340">
        <v>5</v>
      </c>
      <c r="K8" s="340">
        <v>5</v>
      </c>
      <c r="L8" s="340">
        <v>6</v>
      </c>
      <c r="M8" s="340">
        <v>6</v>
      </c>
      <c r="N8" s="340">
        <v>7</v>
      </c>
      <c r="O8" s="340">
        <v>7</v>
      </c>
      <c r="P8" s="340">
        <v>8</v>
      </c>
      <c r="Q8" s="340">
        <v>9</v>
      </c>
      <c r="R8" s="340">
        <v>9</v>
      </c>
      <c r="S8" s="340">
        <v>10</v>
      </c>
      <c r="T8" s="340">
        <v>10</v>
      </c>
      <c r="U8" s="340">
        <v>10</v>
      </c>
      <c r="V8" s="340">
        <v>11</v>
      </c>
      <c r="W8" s="340">
        <v>11</v>
      </c>
      <c r="X8" s="340">
        <v>12</v>
      </c>
      <c r="Y8" s="340">
        <v>12</v>
      </c>
      <c r="Z8" s="340">
        <v>13</v>
      </c>
      <c r="AA8" s="340">
        <v>13</v>
      </c>
      <c r="AB8" s="340">
        <v>14</v>
      </c>
      <c r="AC8" s="340">
        <v>14</v>
      </c>
      <c r="AD8" s="340">
        <v>15</v>
      </c>
      <c r="AE8" s="340">
        <v>15</v>
      </c>
      <c r="AF8" s="341">
        <v>16</v>
      </c>
      <c r="AG8" s="342">
        <v>16</v>
      </c>
      <c r="AH8" s="347">
        <v>17</v>
      </c>
      <c r="AI8" s="341">
        <v>17</v>
      </c>
      <c r="AJ8" s="341">
        <v>18</v>
      </c>
      <c r="AK8" s="341">
        <v>18</v>
      </c>
      <c r="AL8" s="341">
        <v>19</v>
      </c>
      <c r="AM8" s="341">
        <v>19</v>
      </c>
      <c r="AN8" s="341">
        <v>20</v>
      </c>
      <c r="AO8" s="341">
        <v>20</v>
      </c>
      <c r="AP8" s="341">
        <v>20</v>
      </c>
      <c r="AQ8" s="341">
        <v>21</v>
      </c>
      <c r="AR8" s="341">
        <v>21</v>
      </c>
      <c r="AS8" s="341">
        <v>22</v>
      </c>
      <c r="AT8" s="341">
        <v>22</v>
      </c>
      <c r="AU8" s="341">
        <v>23</v>
      </c>
      <c r="AV8" s="341">
        <v>23</v>
      </c>
      <c r="AW8" s="341">
        <v>24</v>
      </c>
      <c r="AX8" s="341">
        <v>24</v>
      </c>
      <c r="AY8" s="341">
        <v>25</v>
      </c>
      <c r="AZ8" s="341">
        <v>25</v>
      </c>
      <c r="BA8" s="341">
        <v>26</v>
      </c>
      <c r="BB8" s="341">
        <v>26</v>
      </c>
      <c r="BC8" s="341">
        <v>27</v>
      </c>
      <c r="BD8" s="341">
        <v>27</v>
      </c>
      <c r="BE8" s="341">
        <v>27</v>
      </c>
      <c r="BF8" s="341">
        <v>28</v>
      </c>
      <c r="BG8" s="341">
        <v>28</v>
      </c>
      <c r="BH8" s="341">
        <v>29</v>
      </c>
      <c r="BI8" s="341">
        <v>29</v>
      </c>
      <c r="BJ8" s="341">
        <v>30</v>
      </c>
      <c r="BK8" s="341">
        <v>30</v>
      </c>
      <c r="BL8" s="341">
        <v>30</v>
      </c>
      <c r="BM8" s="341">
        <v>31</v>
      </c>
      <c r="BN8" s="341">
        <v>31</v>
      </c>
      <c r="BO8" s="341">
        <v>32</v>
      </c>
      <c r="BP8" s="341">
        <v>32</v>
      </c>
      <c r="BQ8" s="341">
        <v>33</v>
      </c>
      <c r="BR8" s="341">
        <v>33</v>
      </c>
      <c r="BS8" s="341">
        <v>34</v>
      </c>
      <c r="BT8" s="341">
        <v>34</v>
      </c>
      <c r="BU8" s="341">
        <v>35</v>
      </c>
      <c r="BV8" s="341">
        <v>35</v>
      </c>
      <c r="BW8" s="341">
        <v>35</v>
      </c>
      <c r="BX8" s="341">
        <v>36</v>
      </c>
      <c r="BY8" s="341">
        <v>36</v>
      </c>
      <c r="BZ8" s="341">
        <v>37</v>
      </c>
      <c r="CA8" s="341">
        <v>37</v>
      </c>
      <c r="CB8" s="341">
        <v>38</v>
      </c>
      <c r="CC8" s="341">
        <v>38</v>
      </c>
      <c r="CD8" s="341">
        <v>38</v>
      </c>
      <c r="CE8" s="341">
        <v>39</v>
      </c>
      <c r="CF8" s="341">
        <v>39</v>
      </c>
      <c r="CG8" s="341">
        <v>40</v>
      </c>
      <c r="CH8" s="341">
        <v>40</v>
      </c>
      <c r="CI8" s="341">
        <v>41</v>
      </c>
      <c r="CJ8" s="341">
        <v>41</v>
      </c>
      <c r="CK8" s="341">
        <v>41</v>
      </c>
      <c r="CL8" s="341">
        <v>42</v>
      </c>
      <c r="CM8" s="341">
        <v>42</v>
      </c>
      <c r="CN8" s="341">
        <v>43</v>
      </c>
      <c r="CO8" s="341">
        <v>43</v>
      </c>
      <c r="CP8" s="341">
        <v>44</v>
      </c>
      <c r="CQ8" s="341">
        <v>44</v>
      </c>
      <c r="CR8" s="341">
        <v>44</v>
      </c>
      <c r="CS8" s="341">
        <v>45</v>
      </c>
      <c r="CT8" s="341">
        <v>45</v>
      </c>
      <c r="CU8" s="341">
        <v>46</v>
      </c>
      <c r="CV8" s="341">
        <v>46</v>
      </c>
      <c r="CW8" s="341">
        <v>46</v>
      </c>
      <c r="CX8" s="341">
        <v>47</v>
      </c>
      <c r="CY8" s="341">
        <v>47</v>
      </c>
      <c r="CZ8" s="341">
        <v>48</v>
      </c>
      <c r="DA8" s="341">
        <v>48</v>
      </c>
      <c r="DB8" s="341">
        <v>49</v>
      </c>
      <c r="DC8" s="341">
        <v>49</v>
      </c>
      <c r="DD8" s="341">
        <v>50</v>
      </c>
      <c r="DE8" s="341">
        <v>50</v>
      </c>
      <c r="DF8" s="341">
        <v>51</v>
      </c>
      <c r="DG8" s="341">
        <v>51</v>
      </c>
      <c r="DH8" s="341">
        <v>52</v>
      </c>
      <c r="DI8" s="341">
        <v>52</v>
      </c>
      <c r="DJ8" s="341">
        <v>52</v>
      </c>
      <c r="DK8" s="341">
        <v>53</v>
      </c>
      <c r="DL8" s="341">
        <v>53</v>
      </c>
      <c r="DM8" s="341">
        <v>54</v>
      </c>
      <c r="DN8" s="341">
        <v>54</v>
      </c>
      <c r="DO8" s="341">
        <v>55</v>
      </c>
      <c r="DP8" s="341">
        <v>55</v>
      </c>
      <c r="DQ8" s="341">
        <v>56</v>
      </c>
      <c r="DR8" s="341">
        <v>56</v>
      </c>
      <c r="DS8" s="341">
        <v>57</v>
      </c>
      <c r="DT8" s="341">
        <v>57</v>
      </c>
      <c r="DU8" s="341">
        <v>58</v>
      </c>
      <c r="DV8" s="341">
        <v>58</v>
      </c>
      <c r="DW8" s="341">
        <v>58</v>
      </c>
      <c r="DX8" s="341">
        <v>59</v>
      </c>
      <c r="DY8" s="341">
        <v>59</v>
      </c>
      <c r="DZ8" s="341">
        <v>60</v>
      </c>
      <c r="EA8" s="341">
        <v>60</v>
      </c>
      <c r="EB8" s="341">
        <v>61</v>
      </c>
      <c r="EC8" s="341">
        <v>61</v>
      </c>
      <c r="ED8" s="341">
        <v>62</v>
      </c>
      <c r="EE8" s="341">
        <v>62</v>
      </c>
      <c r="EF8" s="341">
        <v>63</v>
      </c>
      <c r="EG8" s="341">
        <v>63</v>
      </c>
      <c r="EH8" s="341">
        <v>64</v>
      </c>
      <c r="EI8" s="341">
        <v>64</v>
      </c>
      <c r="EJ8" s="341">
        <v>64</v>
      </c>
      <c r="EK8" s="341">
        <v>65</v>
      </c>
      <c r="EL8" s="341">
        <v>65</v>
      </c>
      <c r="EM8" s="341">
        <v>66</v>
      </c>
      <c r="EN8" s="341">
        <v>66</v>
      </c>
      <c r="EO8" s="341">
        <v>67</v>
      </c>
      <c r="EP8" s="341">
        <v>67</v>
      </c>
      <c r="EQ8" s="341">
        <v>68</v>
      </c>
      <c r="ER8" s="341">
        <v>68</v>
      </c>
      <c r="ES8" s="341">
        <v>69</v>
      </c>
      <c r="ET8" s="341">
        <v>69</v>
      </c>
      <c r="EU8" s="341">
        <v>70</v>
      </c>
      <c r="EV8" s="341">
        <v>70</v>
      </c>
      <c r="EW8" s="341">
        <v>71</v>
      </c>
      <c r="EX8" s="341">
        <v>71</v>
      </c>
      <c r="EY8" s="341">
        <v>71</v>
      </c>
      <c r="EZ8" s="341">
        <v>72</v>
      </c>
      <c r="FA8" s="341">
        <v>72</v>
      </c>
      <c r="FB8" s="341">
        <v>73</v>
      </c>
      <c r="FC8" s="341">
        <v>73</v>
      </c>
      <c r="FD8" s="341">
        <v>74</v>
      </c>
      <c r="FE8" s="341">
        <v>74</v>
      </c>
      <c r="FF8" s="341">
        <v>75</v>
      </c>
      <c r="FG8" s="341">
        <v>75</v>
      </c>
      <c r="FH8" s="341">
        <v>76</v>
      </c>
      <c r="FI8" s="341">
        <v>76</v>
      </c>
      <c r="FJ8" s="341">
        <v>77</v>
      </c>
      <c r="FK8" s="341">
        <v>77</v>
      </c>
      <c r="FL8" s="341">
        <v>78</v>
      </c>
      <c r="FM8" s="341">
        <v>78</v>
      </c>
      <c r="FN8" s="341">
        <v>79</v>
      </c>
      <c r="FO8" s="341">
        <v>79</v>
      </c>
      <c r="FP8" s="341">
        <v>79</v>
      </c>
      <c r="FQ8" s="341">
        <v>80</v>
      </c>
      <c r="FR8" s="341">
        <v>80</v>
      </c>
      <c r="FS8" s="341">
        <v>81</v>
      </c>
      <c r="FT8" s="341">
        <v>81</v>
      </c>
      <c r="FU8" s="341">
        <v>82</v>
      </c>
      <c r="FV8" s="341">
        <v>82</v>
      </c>
      <c r="FW8" s="341">
        <v>83</v>
      </c>
      <c r="FX8" s="341">
        <v>83</v>
      </c>
      <c r="FY8" s="341">
        <v>84</v>
      </c>
      <c r="FZ8" s="341">
        <v>84</v>
      </c>
      <c r="GA8" s="341">
        <v>85</v>
      </c>
      <c r="GB8" s="341">
        <v>85</v>
      </c>
      <c r="GC8" s="341">
        <v>86</v>
      </c>
      <c r="GD8" s="341">
        <v>86</v>
      </c>
      <c r="GE8" s="341">
        <v>86</v>
      </c>
      <c r="GF8" s="341">
        <v>87</v>
      </c>
      <c r="GG8" s="341">
        <v>87</v>
      </c>
      <c r="GH8" s="341">
        <v>88</v>
      </c>
      <c r="GI8" s="341">
        <v>88</v>
      </c>
      <c r="GJ8" s="341">
        <v>89</v>
      </c>
      <c r="GK8" s="341">
        <v>89</v>
      </c>
      <c r="GL8" s="341">
        <v>90</v>
      </c>
      <c r="GM8" s="341">
        <v>90</v>
      </c>
      <c r="GN8" s="341">
        <v>91</v>
      </c>
      <c r="GO8" s="341">
        <v>91</v>
      </c>
      <c r="GP8" s="341">
        <v>92</v>
      </c>
      <c r="GQ8" s="341">
        <v>92</v>
      </c>
      <c r="GR8" s="341">
        <v>93</v>
      </c>
      <c r="GS8" s="341">
        <v>93</v>
      </c>
      <c r="GT8" s="341"/>
      <c r="GU8" s="341">
        <v>5</v>
      </c>
      <c r="GV8" s="341">
        <v>0.16200000000000001</v>
      </c>
    </row>
    <row r="9" spans="1:204">
      <c r="A9" s="278">
        <v>6</v>
      </c>
      <c r="B9" s="344">
        <v>1</v>
      </c>
      <c r="C9" s="344">
        <v>1</v>
      </c>
      <c r="D9" s="344">
        <v>2</v>
      </c>
      <c r="E9" s="344">
        <v>3</v>
      </c>
      <c r="F9" s="344">
        <v>3</v>
      </c>
      <c r="G9" s="344">
        <v>4</v>
      </c>
      <c r="H9" s="344">
        <v>4</v>
      </c>
      <c r="I9" s="344">
        <v>5</v>
      </c>
      <c r="J9" s="344">
        <v>5</v>
      </c>
      <c r="K9" s="344">
        <v>6</v>
      </c>
      <c r="L9" s="344">
        <v>6</v>
      </c>
      <c r="M9" s="344">
        <v>7</v>
      </c>
      <c r="N9" s="344">
        <v>8</v>
      </c>
      <c r="O9" s="344">
        <v>8</v>
      </c>
      <c r="P9" s="344">
        <v>9</v>
      </c>
      <c r="Q9" s="344">
        <v>9</v>
      </c>
      <c r="R9" s="344">
        <v>10</v>
      </c>
      <c r="S9" s="344">
        <v>10</v>
      </c>
      <c r="T9" s="344">
        <v>11</v>
      </c>
      <c r="U9" s="344">
        <v>11</v>
      </c>
      <c r="V9" s="344">
        <v>12</v>
      </c>
      <c r="W9" s="344">
        <v>12</v>
      </c>
      <c r="X9" s="344">
        <v>13</v>
      </c>
      <c r="Y9" s="344">
        <v>13</v>
      </c>
      <c r="Z9" s="344">
        <v>14</v>
      </c>
      <c r="AA9" s="344">
        <v>14</v>
      </c>
      <c r="AB9" s="344">
        <v>15</v>
      </c>
      <c r="AC9" s="344">
        <v>15</v>
      </c>
      <c r="AD9" s="344">
        <v>16</v>
      </c>
      <c r="AE9" s="344">
        <v>16</v>
      </c>
      <c r="AF9" s="337">
        <v>17</v>
      </c>
      <c r="AG9" s="345">
        <v>18</v>
      </c>
      <c r="AH9" s="346">
        <v>18</v>
      </c>
      <c r="AI9">
        <v>19</v>
      </c>
      <c r="AJ9">
        <v>19</v>
      </c>
      <c r="AK9">
        <v>20</v>
      </c>
      <c r="AL9">
        <v>20</v>
      </c>
      <c r="AM9">
        <v>21</v>
      </c>
      <c r="AN9">
        <v>21</v>
      </c>
      <c r="AO9">
        <v>22</v>
      </c>
      <c r="AP9">
        <v>22</v>
      </c>
      <c r="AQ9">
        <v>23</v>
      </c>
      <c r="AR9">
        <v>23</v>
      </c>
      <c r="AS9">
        <v>24</v>
      </c>
      <c r="AT9">
        <v>24</v>
      </c>
      <c r="AU9">
        <v>25</v>
      </c>
      <c r="AV9">
        <v>25</v>
      </c>
      <c r="AW9">
        <v>26</v>
      </c>
      <c r="AX9">
        <v>26</v>
      </c>
      <c r="AY9">
        <v>27</v>
      </c>
      <c r="AZ9">
        <v>27</v>
      </c>
      <c r="BA9">
        <v>28</v>
      </c>
      <c r="BB9">
        <v>28</v>
      </c>
      <c r="BC9">
        <v>29</v>
      </c>
      <c r="BD9">
        <v>29</v>
      </c>
      <c r="BE9">
        <v>30</v>
      </c>
      <c r="BF9">
        <v>30</v>
      </c>
      <c r="BG9">
        <v>31</v>
      </c>
      <c r="BH9">
        <v>31</v>
      </c>
      <c r="BI9">
        <v>32</v>
      </c>
      <c r="BJ9">
        <v>32</v>
      </c>
      <c r="BK9">
        <v>33</v>
      </c>
      <c r="BL9">
        <v>33</v>
      </c>
      <c r="BM9">
        <v>33</v>
      </c>
      <c r="BN9">
        <v>34</v>
      </c>
      <c r="BO9">
        <v>34</v>
      </c>
      <c r="BP9">
        <v>35</v>
      </c>
      <c r="BQ9">
        <v>35</v>
      </c>
      <c r="BR9">
        <v>36</v>
      </c>
      <c r="BS9">
        <v>36</v>
      </c>
      <c r="BT9">
        <v>37</v>
      </c>
      <c r="BU9">
        <v>37</v>
      </c>
      <c r="BV9">
        <v>38</v>
      </c>
      <c r="BW9">
        <v>38</v>
      </c>
      <c r="BX9">
        <v>39</v>
      </c>
      <c r="BY9">
        <v>39</v>
      </c>
      <c r="BZ9">
        <v>40</v>
      </c>
      <c r="CA9">
        <v>40</v>
      </c>
      <c r="CB9">
        <v>41</v>
      </c>
      <c r="CC9">
        <v>41</v>
      </c>
      <c r="CD9">
        <v>41</v>
      </c>
      <c r="CE9">
        <v>42</v>
      </c>
      <c r="CF9">
        <v>43</v>
      </c>
      <c r="CG9">
        <v>43</v>
      </c>
      <c r="CH9">
        <v>43</v>
      </c>
      <c r="CI9">
        <v>44</v>
      </c>
      <c r="CJ9">
        <v>44</v>
      </c>
      <c r="CK9">
        <v>45</v>
      </c>
      <c r="CL9">
        <v>45</v>
      </c>
      <c r="CM9">
        <v>46</v>
      </c>
      <c r="CN9">
        <v>46</v>
      </c>
      <c r="CO9">
        <v>47</v>
      </c>
      <c r="CP9">
        <v>47</v>
      </c>
      <c r="CQ9">
        <v>47</v>
      </c>
      <c r="CR9">
        <v>48</v>
      </c>
      <c r="CS9">
        <v>48</v>
      </c>
      <c r="CT9">
        <v>49</v>
      </c>
      <c r="CU9">
        <v>49</v>
      </c>
      <c r="CV9">
        <v>50</v>
      </c>
      <c r="CW9">
        <v>50</v>
      </c>
      <c r="CX9">
        <v>51</v>
      </c>
      <c r="CY9">
        <v>51</v>
      </c>
      <c r="CZ9">
        <v>52</v>
      </c>
      <c r="DA9">
        <v>52</v>
      </c>
      <c r="DB9">
        <v>53</v>
      </c>
      <c r="DC9">
        <v>53</v>
      </c>
      <c r="DD9">
        <v>54</v>
      </c>
      <c r="DE9">
        <v>54</v>
      </c>
      <c r="DF9">
        <v>55</v>
      </c>
      <c r="DG9">
        <v>55</v>
      </c>
      <c r="DH9">
        <v>56</v>
      </c>
      <c r="DI9">
        <v>56</v>
      </c>
      <c r="DJ9">
        <v>57</v>
      </c>
      <c r="DK9">
        <v>57</v>
      </c>
      <c r="DL9">
        <v>58</v>
      </c>
      <c r="DM9">
        <v>58</v>
      </c>
      <c r="DN9">
        <v>59</v>
      </c>
      <c r="DO9">
        <v>59</v>
      </c>
      <c r="DP9">
        <v>60</v>
      </c>
      <c r="DQ9">
        <v>60</v>
      </c>
      <c r="DR9">
        <v>61</v>
      </c>
      <c r="DS9">
        <v>61</v>
      </c>
      <c r="DT9">
        <v>62</v>
      </c>
      <c r="DU9">
        <v>62</v>
      </c>
      <c r="DV9">
        <v>63</v>
      </c>
      <c r="DW9">
        <v>63</v>
      </c>
      <c r="DX9">
        <v>64</v>
      </c>
      <c r="DY9">
        <v>64</v>
      </c>
      <c r="DZ9">
        <v>65</v>
      </c>
      <c r="EA9">
        <v>65</v>
      </c>
      <c r="EB9">
        <v>66</v>
      </c>
      <c r="EC9">
        <v>66</v>
      </c>
      <c r="ED9">
        <v>67</v>
      </c>
      <c r="EE9">
        <v>67</v>
      </c>
      <c r="EF9">
        <v>68</v>
      </c>
      <c r="EG9">
        <v>68</v>
      </c>
      <c r="EH9">
        <v>69</v>
      </c>
      <c r="EI9">
        <v>69</v>
      </c>
      <c r="EJ9">
        <v>70</v>
      </c>
      <c r="EK9">
        <v>70</v>
      </c>
      <c r="EL9">
        <v>71</v>
      </c>
      <c r="EM9">
        <v>71</v>
      </c>
      <c r="EN9">
        <v>72</v>
      </c>
      <c r="EO9">
        <v>72</v>
      </c>
      <c r="EP9">
        <v>73</v>
      </c>
      <c r="EQ9">
        <v>73</v>
      </c>
      <c r="ER9">
        <v>74</v>
      </c>
      <c r="ES9">
        <v>74</v>
      </c>
      <c r="ET9">
        <v>75</v>
      </c>
      <c r="EU9">
        <v>75</v>
      </c>
      <c r="EV9">
        <v>76</v>
      </c>
      <c r="EW9">
        <v>76</v>
      </c>
      <c r="EX9">
        <v>77</v>
      </c>
      <c r="EY9">
        <v>77</v>
      </c>
      <c r="EZ9">
        <v>78</v>
      </c>
      <c r="FA9">
        <v>78</v>
      </c>
      <c r="FB9">
        <v>79</v>
      </c>
      <c r="FC9">
        <v>79</v>
      </c>
      <c r="FD9">
        <v>80</v>
      </c>
      <c r="FE9">
        <v>80</v>
      </c>
      <c r="FF9">
        <v>81</v>
      </c>
      <c r="FG9">
        <v>81</v>
      </c>
      <c r="FH9">
        <v>82</v>
      </c>
      <c r="FI9">
        <v>82</v>
      </c>
      <c r="FJ9">
        <v>83</v>
      </c>
      <c r="FK9">
        <v>83</v>
      </c>
      <c r="FL9">
        <v>84</v>
      </c>
      <c r="FM9">
        <v>84</v>
      </c>
      <c r="FN9">
        <v>85</v>
      </c>
      <c r="FO9">
        <v>85</v>
      </c>
      <c r="FP9">
        <v>86</v>
      </c>
      <c r="FQ9">
        <v>86</v>
      </c>
      <c r="FR9">
        <v>87</v>
      </c>
      <c r="FS9">
        <v>87</v>
      </c>
      <c r="FT9">
        <v>88</v>
      </c>
      <c r="FU9">
        <v>88</v>
      </c>
      <c r="FV9">
        <v>89</v>
      </c>
      <c r="FW9">
        <v>89</v>
      </c>
      <c r="FX9">
        <v>90</v>
      </c>
      <c r="FY9">
        <v>90</v>
      </c>
      <c r="FZ9">
        <v>91</v>
      </c>
      <c r="GA9">
        <v>91</v>
      </c>
      <c r="GB9">
        <v>92</v>
      </c>
      <c r="GC9">
        <v>92</v>
      </c>
      <c r="GD9">
        <v>93</v>
      </c>
      <c r="GE9">
        <v>93</v>
      </c>
      <c r="GF9">
        <v>94</v>
      </c>
      <c r="GG9">
        <v>94</v>
      </c>
      <c r="GH9">
        <v>95</v>
      </c>
      <c r="GI9">
        <v>95</v>
      </c>
      <c r="GJ9">
        <v>96</v>
      </c>
      <c r="GK9">
        <v>96</v>
      </c>
      <c r="GL9">
        <v>97</v>
      </c>
      <c r="GM9">
        <v>97</v>
      </c>
      <c r="GN9">
        <v>98</v>
      </c>
      <c r="GO9">
        <v>98</v>
      </c>
      <c r="GP9">
        <v>99</v>
      </c>
      <c r="GQ9">
        <v>99</v>
      </c>
      <c r="GR9">
        <v>100</v>
      </c>
      <c r="GS9">
        <v>100</v>
      </c>
      <c r="GU9">
        <v>6</v>
      </c>
      <c r="GV9">
        <v>0.17499999999999999</v>
      </c>
    </row>
    <row r="10" spans="1:204">
      <c r="A10" s="339">
        <v>7</v>
      </c>
      <c r="B10" s="340">
        <v>1</v>
      </c>
      <c r="C10" s="340">
        <v>1</v>
      </c>
      <c r="D10" s="340">
        <v>2</v>
      </c>
      <c r="E10" s="340">
        <v>3</v>
      </c>
      <c r="F10" s="340">
        <v>3</v>
      </c>
      <c r="G10" s="340">
        <v>4</v>
      </c>
      <c r="H10" s="340">
        <v>5</v>
      </c>
      <c r="I10" s="340">
        <v>5</v>
      </c>
      <c r="J10" s="340">
        <v>6</v>
      </c>
      <c r="K10" s="340">
        <v>6</v>
      </c>
      <c r="L10" s="340">
        <v>7</v>
      </c>
      <c r="M10" s="340">
        <v>7</v>
      </c>
      <c r="N10" s="340">
        <v>8</v>
      </c>
      <c r="O10" s="340">
        <v>9</v>
      </c>
      <c r="P10" s="340">
        <v>9</v>
      </c>
      <c r="Q10" s="340">
        <v>10</v>
      </c>
      <c r="R10" s="340">
        <v>10</v>
      </c>
      <c r="S10" s="340">
        <v>11</v>
      </c>
      <c r="T10" s="340">
        <v>11</v>
      </c>
      <c r="U10" s="340">
        <v>12</v>
      </c>
      <c r="V10" s="340">
        <v>13</v>
      </c>
      <c r="W10" s="340">
        <v>13</v>
      </c>
      <c r="X10" s="340">
        <v>14</v>
      </c>
      <c r="Y10" s="340">
        <v>14</v>
      </c>
      <c r="Z10" s="340">
        <v>15</v>
      </c>
      <c r="AA10" s="340">
        <v>15</v>
      </c>
      <c r="AB10" s="340">
        <v>16</v>
      </c>
      <c r="AC10" s="340">
        <v>16</v>
      </c>
      <c r="AD10" s="340">
        <v>17</v>
      </c>
      <c r="AE10" s="340">
        <v>18</v>
      </c>
      <c r="AF10" s="341">
        <v>18</v>
      </c>
      <c r="AG10" s="342">
        <v>19</v>
      </c>
      <c r="AH10" s="347">
        <v>19</v>
      </c>
      <c r="AI10" s="341">
        <v>20</v>
      </c>
      <c r="AJ10" s="341">
        <v>20</v>
      </c>
      <c r="AK10" s="341">
        <v>21</v>
      </c>
      <c r="AL10" s="341">
        <v>22</v>
      </c>
      <c r="AM10" s="341">
        <v>22</v>
      </c>
      <c r="AN10" s="341">
        <v>23</v>
      </c>
      <c r="AO10" s="341">
        <v>23</v>
      </c>
      <c r="AP10" s="341">
        <v>24</v>
      </c>
      <c r="AQ10" s="341">
        <v>24</v>
      </c>
      <c r="AR10" s="341">
        <v>25</v>
      </c>
      <c r="AS10" s="341">
        <v>25</v>
      </c>
      <c r="AT10" s="341">
        <v>26</v>
      </c>
      <c r="AU10" s="341">
        <v>26</v>
      </c>
      <c r="AV10" s="341">
        <v>27</v>
      </c>
      <c r="AW10" s="341">
        <v>27</v>
      </c>
      <c r="AX10" s="341">
        <v>28</v>
      </c>
      <c r="AY10" s="341">
        <v>28</v>
      </c>
      <c r="AZ10" s="341">
        <v>29</v>
      </c>
      <c r="BA10" s="341">
        <v>30</v>
      </c>
      <c r="BB10" s="341">
        <v>30</v>
      </c>
      <c r="BC10" s="341">
        <v>31</v>
      </c>
      <c r="BD10" s="341">
        <v>31</v>
      </c>
      <c r="BE10" s="341">
        <v>32</v>
      </c>
      <c r="BF10" s="341">
        <v>32</v>
      </c>
      <c r="BG10" s="341">
        <v>33</v>
      </c>
      <c r="BH10" s="341">
        <v>33</v>
      </c>
      <c r="BI10" s="341">
        <v>34</v>
      </c>
      <c r="BJ10" s="341">
        <v>34</v>
      </c>
      <c r="BK10" s="341">
        <v>35</v>
      </c>
      <c r="BL10" s="341">
        <v>35</v>
      </c>
      <c r="BM10" s="341">
        <v>36</v>
      </c>
      <c r="BN10" s="341">
        <v>36</v>
      </c>
      <c r="BO10" s="341">
        <v>37</v>
      </c>
      <c r="BP10" s="341">
        <v>37</v>
      </c>
      <c r="BQ10" s="341">
        <v>38</v>
      </c>
      <c r="BR10" s="341">
        <v>38</v>
      </c>
      <c r="BS10" s="341">
        <v>39</v>
      </c>
      <c r="BT10" s="341">
        <v>39</v>
      </c>
      <c r="BU10" s="341">
        <v>40</v>
      </c>
      <c r="BV10" s="341">
        <v>40</v>
      </c>
      <c r="BW10" s="341">
        <v>41</v>
      </c>
      <c r="BX10" s="341">
        <v>41</v>
      </c>
      <c r="BY10" s="341">
        <v>42</v>
      </c>
      <c r="BZ10" s="341">
        <v>42</v>
      </c>
      <c r="CA10" s="341">
        <v>43</v>
      </c>
      <c r="CB10" s="341">
        <v>43</v>
      </c>
      <c r="CC10" s="341">
        <v>44</v>
      </c>
      <c r="CD10" s="341">
        <v>44</v>
      </c>
      <c r="CE10" s="341">
        <v>45</v>
      </c>
      <c r="CF10" s="341">
        <v>45</v>
      </c>
      <c r="CG10" s="341">
        <v>46</v>
      </c>
      <c r="CH10" s="341">
        <v>46</v>
      </c>
      <c r="CI10" s="341">
        <v>47</v>
      </c>
      <c r="CJ10" s="341">
        <v>47</v>
      </c>
      <c r="CK10" s="341">
        <v>48</v>
      </c>
      <c r="CL10" s="341">
        <v>48</v>
      </c>
      <c r="CM10" s="341">
        <v>49</v>
      </c>
      <c r="CN10" s="341">
        <v>49</v>
      </c>
      <c r="CO10" s="341">
        <v>50</v>
      </c>
      <c r="CP10" s="341">
        <v>50</v>
      </c>
      <c r="CQ10" s="341">
        <v>51</v>
      </c>
      <c r="CR10" s="341">
        <v>51</v>
      </c>
      <c r="CS10" s="341">
        <v>52</v>
      </c>
      <c r="CT10" s="341">
        <v>52</v>
      </c>
      <c r="CU10" s="341">
        <v>53</v>
      </c>
      <c r="CV10" s="341">
        <v>53</v>
      </c>
      <c r="CW10" s="341">
        <v>54</v>
      </c>
      <c r="CX10" s="341">
        <v>54</v>
      </c>
      <c r="CY10" s="341">
        <v>55</v>
      </c>
      <c r="CZ10" s="341">
        <v>55</v>
      </c>
      <c r="DA10" s="341">
        <v>56</v>
      </c>
      <c r="DB10" s="341">
        <v>56</v>
      </c>
      <c r="DC10" s="341">
        <v>57</v>
      </c>
      <c r="DD10" s="341">
        <v>57</v>
      </c>
      <c r="DE10" s="341">
        <v>58</v>
      </c>
      <c r="DF10" s="341">
        <v>58</v>
      </c>
      <c r="DG10" s="341">
        <v>59</v>
      </c>
      <c r="DH10" s="341">
        <v>59</v>
      </c>
      <c r="DI10" s="341">
        <v>60</v>
      </c>
      <c r="DJ10" s="341">
        <v>61</v>
      </c>
      <c r="DK10" s="341">
        <v>61</v>
      </c>
      <c r="DL10" s="341">
        <v>62</v>
      </c>
      <c r="DM10" s="341">
        <v>62</v>
      </c>
      <c r="DN10" s="341">
        <v>63</v>
      </c>
      <c r="DO10" s="341">
        <v>63</v>
      </c>
      <c r="DP10" s="341">
        <v>64</v>
      </c>
      <c r="DQ10" s="341">
        <v>64</v>
      </c>
      <c r="DR10" s="341">
        <v>65</v>
      </c>
      <c r="DS10" s="341">
        <v>65</v>
      </c>
      <c r="DT10" s="341">
        <v>66</v>
      </c>
      <c r="DU10" s="341">
        <v>66</v>
      </c>
      <c r="DV10" s="341">
        <v>67</v>
      </c>
      <c r="DW10" s="341">
        <v>68</v>
      </c>
      <c r="DX10" s="341">
        <v>68</v>
      </c>
      <c r="DY10" s="341">
        <v>69</v>
      </c>
      <c r="DZ10" s="341">
        <v>69</v>
      </c>
      <c r="EA10" s="341">
        <v>70</v>
      </c>
      <c r="EB10" s="341">
        <v>70</v>
      </c>
      <c r="EC10" s="341">
        <v>71</v>
      </c>
      <c r="ED10" s="341">
        <v>71</v>
      </c>
      <c r="EE10" s="341">
        <v>72</v>
      </c>
      <c r="EF10" s="341">
        <v>72</v>
      </c>
      <c r="EG10" s="341">
        <v>73</v>
      </c>
      <c r="EH10" s="341">
        <v>73</v>
      </c>
      <c r="EI10" s="341">
        <v>74</v>
      </c>
      <c r="EJ10" s="341">
        <v>74</v>
      </c>
      <c r="EK10" s="341">
        <v>75</v>
      </c>
      <c r="EL10" s="341">
        <v>76</v>
      </c>
      <c r="EM10" s="341">
        <v>76</v>
      </c>
      <c r="EN10" s="341">
        <v>77</v>
      </c>
      <c r="EO10" s="341">
        <v>77</v>
      </c>
      <c r="EP10" s="341">
        <v>78</v>
      </c>
      <c r="EQ10" s="341">
        <v>78</v>
      </c>
      <c r="ER10" s="341">
        <v>79</v>
      </c>
      <c r="ES10" s="341">
        <v>79</v>
      </c>
      <c r="ET10" s="341">
        <v>80</v>
      </c>
      <c r="EU10" s="341">
        <v>80</v>
      </c>
      <c r="EV10" s="341">
        <v>81</v>
      </c>
      <c r="EW10" s="341">
        <v>82</v>
      </c>
      <c r="EX10" s="341">
        <v>82</v>
      </c>
      <c r="EY10" s="341">
        <v>82</v>
      </c>
      <c r="EZ10" s="341">
        <v>83</v>
      </c>
      <c r="FA10" s="341">
        <v>84</v>
      </c>
      <c r="FB10" s="341">
        <v>84</v>
      </c>
      <c r="FC10" s="341">
        <v>85</v>
      </c>
      <c r="FD10" s="341">
        <v>85</v>
      </c>
      <c r="FE10" s="341">
        <v>86</v>
      </c>
      <c r="FF10" s="341">
        <v>86</v>
      </c>
      <c r="FG10" s="341">
        <v>87</v>
      </c>
      <c r="FH10" s="341">
        <v>87</v>
      </c>
      <c r="FI10" s="341">
        <v>88</v>
      </c>
      <c r="FJ10" s="341">
        <v>88</v>
      </c>
      <c r="FK10" s="341">
        <v>89</v>
      </c>
      <c r="FL10" s="341">
        <v>90</v>
      </c>
      <c r="FM10" s="341">
        <v>90</v>
      </c>
      <c r="FN10" s="341">
        <v>91</v>
      </c>
      <c r="FO10" s="341">
        <v>91</v>
      </c>
      <c r="FP10" s="341">
        <v>92</v>
      </c>
      <c r="FQ10" s="341">
        <v>92</v>
      </c>
      <c r="FR10" s="341">
        <v>93</v>
      </c>
      <c r="FS10" s="341">
        <v>93</v>
      </c>
      <c r="FT10" s="341">
        <v>94</v>
      </c>
      <c r="FU10" s="341">
        <v>94</v>
      </c>
      <c r="FV10" s="341">
        <v>95</v>
      </c>
      <c r="FW10" s="341">
        <v>95</v>
      </c>
      <c r="FX10" s="341">
        <v>96</v>
      </c>
      <c r="FY10" s="341">
        <v>96</v>
      </c>
      <c r="FZ10" s="341">
        <v>97</v>
      </c>
      <c r="GA10" s="341">
        <v>98</v>
      </c>
      <c r="GB10" s="341">
        <v>98</v>
      </c>
      <c r="GC10" s="341">
        <v>99</v>
      </c>
      <c r="GD10" s="341">
        <v>99</v>
      </c>
      <c r="GE10" s="341">
        <v>100</v>
      </c>
      <c r="GF10" s="341">
        <v>100</v>
      </c>
      <c r="GG10" s="341">
        <v>101</v>
      </c>
      <c r="GH10" s="341">
        <v>101</v>
      </c>
      <c r="GI10" s="341">
        <v>102</v>
      </c>
      <c r="GJ10" s="341">
        <v>102</v>
      </c>
      <c r="GK10" s="341">
        <v>103</v>
      </c>
      <c r="GL10" s="341">
        <v>103</v>
      </c>
      <c r="GM10" s="341">
        <v>104</v>
      </c>
      <c r="GN10" s="341">
        <v>105</v>
      </c>
      <c r="GO10" s="341">
        <v>105</v>
      </c>
      <c r="GP10" s="341">
        <v>106</v>
      </c>
      <c r="GQ10" s="341">
        <v>106</v>
      </c>
      <c r="GR10" s="341">
        <v>107</v>
      </c>
      <c r="GS10" s="341">
        <v>107</v>
      </c>
      <c r="GT10" s="341"/>
      <c r="GU10" s="341">
        <v>7</v>
      </c>
      <c r="GV10" s="341">
        <v>0.187</v>
      </c>
    </row>
    <row r="11" spans="1:204">
      <c r="A11" s="278">
        <v>8</v>
      </c>
      <c r="B11" s="344">
        <v>1</v>
      </c>
      <c r="C11" s="344">
        <v>1</v>
      </c>
      <c r="D11" s="344">
        <v>2</v>
      </c>
      <c r="E11" s="344">
        <v>3</v>
      </c>
      <c r="F11" s="344">
        <v>4</v>
      </c>
      <c r="G11" s="344">
        <v>4</v>
      </c>
      <c r="H11" s="344">
        <v>5</v>
      </c>
      <c r="I11" s="344">
        <v>6</v>
      </c>
      <c r="J11" s="344">
        <v>6</v>
      </c>
      <c r="K11" s="344">
        <v>7</v>
      </c>
      <c r="L11" s="344">
        <v>7</v>
      </c>
      <c r="M11" s="344">
        <v>8</v>
      </c>
      <c r="N11" s="344">
        <v>8</v>
      </c>
      <c r="O11" s="344">
        <v>9</v>
      </c>
      <c r="P11" s="344">
        <v>10</v>
      </c>
      <c r="Q11" s="344">
        <v>10</v>
      </c>
      <c r="R11" s="344">
        <v>11</v>
      </c>
      <c r="S11" s="344">
        <v>12</v>
      </c>
      <c r="T11" s="344">
        <v>12</v>
      </c>
      <c r="U11" s="344">
        <v>13</v>
      </c>
      <c r="V11" s="344">
        <v>13</v>
      </c>
      <c r="W11" s="344">
        <v>14</v>
      </c>
      <c r="X11" s="344">
        <v>14</v>
      </c>
      <c r="Y11" s="344">
        <v>15</v>
      </c>
      <c r="Z11" s="344">
        <v>16</v>
      </c>
      <c r="AA11" s="344">
        <v>16</v>
      </c>
      <c r="AB11" s="344">
        <v>17</v>
      </c>
      <c r="AC11" s="344">
        <v>17</v>
      </c>
      <c r="AD11" s="344">
        <v>18</v>
      </c>
      <c r="AE11" s="344">
        <v>19</v>
      </c>
      <c r="AF11" s="337">
        <v>19</v>
      </c>
      <c r="AG11" s="345">
        <v>20</v>
      </c>
      <c r="AH11" s="346">
        <v>20</v>
      </c>
      <c r="AI11">
        <v>21</v>
      </c>
      <c r="AJ11">
        <v>21</v>
      </c>
      <c r="AK11">
        <v>22</v>
      </c>
      <c r="AL11">
        <v>23</v>
      </c>
      <c r="AM11">
        <v>23</v>
      </c>
      <c r="AN11">
        <v>24</v>
      </c>
      <c r="AO11">
        <v>24</v>
      </c>
      <c r="AP11">
        <v>25</v>
      </c>
      <c r="AQ11">
        <v>25</v>
      </c>
      <c r="AR11">
        <v>26</v>
      </c>
      <c r="AS11">
        <v>27</v>
      </c>
      <c r="AT11">
        <v>27</v>
      </c>
      <c r="AU11">
        <v>28</v>
      </c>
      <c r="AV11">
        <v>28</v>
      </c>
      <c r="AW11">
        <v>29</v>
      </c>
      <c r="AX11">
        <v>30</v>
      </c>
      <c r="AY11">
        <v>30</v>
      </c>
      <c r="AZ11">
        <v>31</v>
      </c>
      <c r="BA11">
        <v>31</v>
      </c>
      <c r="BB11">
        <v>32</v>
      </c>
      <c r="BC11">
        <v>32</v>
      </c>
      <c r="BD11">
        <v>33</v>
      </c>
      <c r="BE11">
        <v>33</v>
      </c>
      <c r="BF11">
        <v>34</v>
      </c>
      <c r="BG11">
        <v>34</v>
      </c>
      <c r="BH11">
        <v>35</v>
      </c>
      <c r="BI11">
        <v>35</v>
      </c>
      <c r="BJ11">
        <v>36</v>
      </c>
      <c r="BK11">
        <v>37</v>
      </c>
      <c r="BL11">
        <v>37</v>
      </c>
      <c r="BM11">
        <v>38</v>
      </c>
      <c r="BN11">
        <v>38</v>
      </c>
      <c r="BO11">
        <v>39</v>
      </c>
      <c r="BP11">
        <v>39</v>
      </c>
      <c r="BQ11">
        <v>40</v>
      </c>
      <c r="BR11">
        <v>40</v>
      </c>
      <c r="BS11">
        <v>41</v>
      </c>
      <c r="BT11">
        <v>41</v>
      </c>
      <c r="BU11">
        <v>42</v>
      </c>
      <c r="BV11">
        <v>43</v>
      </c>
      <c r="BW11">
        <v>43</v>
      </c>
      <c r="BX11">
        <v>44</v>
      </c>
      <c r="BY11">
        <v>44</v>
      </c>
      <c r="BZ11">
        <v>45</v>
      </c>
      <c r="CA11">
        <v>45</v>
      </c>
      <c r="CB11">
        <v>46</v>
      </c>
      <c r="CC11">
        <v>46</v>
      </c>
      <c r="CD11">
        <v>47</v>
      </c>
      <c r="CE11">
        <v>47</v>
      </c>
      <c r="CF11">
        <v>48</v>
      </c>
      <c r="CG11">
        <v>48</v>
      </c>
      <c r="CH11">
        <v>49</v>
      </c>
      <c r="CI11">
        <v>49</v>
      </c>
      <c r="CJ11">
        <v>50</v>
      </c>
      <c r="CK11">
        <v>50</v>
      </c>
      <c r="CL11">
        <v>51</v>
      </c>
      <c r="CM11">
        <v>51</v>
      </c>
      <c r="CN11">
        <v>52</v>
      </c>
      <c r="CO11">
        <v>52</v>
      </c>
      <c r="CP11">
        <v>53</v>
      </c>
      <c r="CQ11">
        <v>53</v>
      </c>
      <c r="CR11">
        <v>54</v>
      </c>
      <c r="CS11">
        <v>55</v>
      </c>
      <c r="CT11">
        <v>55</v>
      </c>
      <c r="CU11">
        <v>56</v>
      </c>
      <c r="CV11">
        <v>56</v>
      </c>
      <c r="CW11">
        <v>57</v>
      </c>
      <c r="CX11">
        <v>57</v>
      </c>
      <c r="CY11">
        <v>58</v>
      </c>
      <c r="CZ11">
        <v>58</v>
      </c>
      <c r="DA11">
        <v>59</v>
      </c>
      <c r="DB11">
        <v>59</v>
      </c>
      <c r="DC11">
        <v>60</v>
      </c>
      <c r="DD11">
        <v>60</v>
      </c>
      <c r="DE11">
        <v>61</v>
      </c>
      <c r="DF11">
        <v>61</v>
      </c>
      <c r="DG11">
        <v>62</v>
      </c>
      <c r="DH11">
        <v>63</v>
      </c>
      <c r="DI11">
        <v>63</v>
      </c>
      <c r="DJ11">
        <v>64</v>
      </c>
      <c r="DK11">
        <v>64</v>
      </c>
      <c r="DL11">
        <v>65</v>
      </c>
      <c r="DM11">
        <v>65</v>
      </c>
      <c r="DN11">
        <v>66</v>
      </c>
      <c r="DO11">
        <v>67</v>
      </c>
      <c r="DP11">
        <v>67</v>
      </c>
      <c r="DQ11">
        <v>68</v>
      </c>
      <c r="DR11">
        <v>68</v>
      </c>
      <c r="DS11">
        <v>69</v>
      </c>
      <c r="DT11">
        <v>69</v>
      </c>
      <c r="DU11">
        <v>70</v>
      </c>
      <c r="DV11">
        <v>71</v>
      </c>
      <c r="DW11">
        <v>71</v>
      </c>
      <c r="DX11">
        <v>72</v>
      </c>
      <c r="DY11">
        <v>72</v>
      </c>
      <c r="DZ11">
        <v>73</v>
      </c>
      <c r="EA11">
        <v>73</v>
      </c>
      <c r="EB11">
        <v>74</v>
      </c>
      <c r="EC11">
        <v>74</v>
      </c>
      <c r="ED11">
        <v>75</v>
      </c>
      <c r="EE11">
        <v>76</v>
      </c>
      <c r="EF11">
        <v>76</v>
      </c>
      <c r="EG11">
        <v>77</v>
      </c>
      <c r="EH11">
        <v>77</v>
      </c>
      <c r="EI11">
        <v>78</v>
      </c>
      <c r="EJ11">
        <v>78</v>
      </c>
      <c r="EK11">
        <v>79</v>
      </c>
      <c r="EL11">
        <v>80</v>
      </c>
      <c r="EM11">
        <v>80</v>
      </c>
      <c r="EN11">
        <v>81</v>
      </c>
      <c r="EO11">
        <v>81</v>
      </c>
      <c r="EP11">
        <v>82</v>
      </c>
      <c r="EQ11">
        <v>82</v>
      </c>
      <c r="ER11">
        <v>83</v>
      </c>
      <c r="ES11">
        <v>84</v>
      </c>
      <c r="ET11">
        <v>84</v>
      </c>
      <c r="EU11">
        <v>85</v>
      </c>
      <c r="EV11">
        <v>85</v>
      </c>
      <c r="EW11">
        <v>86</v>
      </c>
      <c r="EX11">
        <v>86</v>
      </c>
      <c r="EY11">
        <v>87</v>
      </c>
      <c r="EZ11">
        <v>87</v>
      </c>
      <c r="FA11">
        <v>88</v>
      </c>
      <c r="FB11">
        <v>89</v>
      </c>
      <c r="FC11">
        <v>89</v>
      </c>
      <c r="FD11">
        <v>90</v>
      </c>
      <c r="FE11">
        <v>90</v>
      </c>
      <c r="FF11">
        <v>91</v>
      </c>
      <c r="FG11">
        <v>91</v>
      </c>
      <c r="FH11">
        <v>92</v>
      </c>
      <c r="FI11">
        <v>93</v>
      </c>
      <c r="FJ11">
        <v>93</v>
      </c>
      <c r="FK11">
        <v>94</v>
      </c>
      <c r="FL11">
        <v>94</v>
      </c>
      <c r="FM11">
        <v>95</v>
      </c>
      <c r="FN11">
        <v>96</v>
      </c>
      <c r="FO11">
        <v>96</v>
      </c>
      <c r="FP11">
        <v>97</v>
      </c>
      <c r="FQ11">
        <v>97</v>
      </c>
      <c r="FR11">
        <v>98</v>
      </c>
      <c r="FS11">
        <v>98</v>
      </c>
      <c r="FT11">
        <v>99</v>
      </c>
      <c r="FU11">
        <v>99</v>
      </c>
      <c r="FV11">
        <v>100</v>
      </c>
      <c r="FW11">
        <v>100</v>
      </c>
      <c r="FX11">
        <v>101</v>
      </c>
      <c r="FY11">
        <v>102</v>
      </c>
      <c r="FZ11">
        <v>102</v>
      </c>
      <c r="GA11">
        <v>103</v>
      </c>
      <c r="GB11">
        <v>103</v>
      </c>
      <c r="GC11">
        <v>104</v>
      </c>
      <c r="GD11">
        <v>104</v>
      </c>
      <c r="GE11">
        <v>105</v>
      </c>
      <c r="GF11">
        <v>106</v>
      </c>
      <c r="GG11">
        <v>106</v>
      </c>
      <c r="GH11">
        <v>107</v>
      </c>
      <c r="GI11">
        <v>107</v>
      </c>
      <c r="GJ11">
        <v>108</v>
      </c>
      <c r="GK11">
        <v>109</v>
      </c>
      <c r="GL11">
        <v>109</v>
      </c>
      <c r="GM11">
        <v>110</v>
      </c>
      <c r="GN11">
        <v>110</v>
      </c>
      <c r="GO11">
        <v>111</v>
      </c>
      <c r="GP11">
        <v>111</v>
      </c>
      <c r="GQ11">
        <v>112</v>
      </c>
      <c r="GR11">
        <v>112</v>
      </c>
      <c r="GS11">
        <v>113</v>
      </c>
      <c r="GU11">
        <v>8</v>
      </c>
      <c r="GV11">
        <v>0.19700000000000001</v>
      </c>
    </row>
    <row r="12" spans="1:204">
      <c r="A12" s="278">
        <v>9</v>
      </c>
      <c r="B12" s="344">
        <v>1</v>
      </c>
      <c r="C12" s="344">
        <v>1</v>
      </c>
      <c r="D12" s="344">
        <v>2</v>
      </c>
      <c r="E12" s="344">
        <v>3</v>
      </c>
      <c r="F12" s="344">
        <v>4</v>
      </c>
      <c r="G12" s="344">
        <v>5</v>
      </c>
      <c r="H12" s="344">
        <v>5</v>
      </c>
      <c r="I12" s="344">
        <v>6</v>
      </c>
      <c r="J12" s="344">
        <v>6</v>
      </c>
      <c r="K12" s="344">
        <v>7</v>
      </c>
      <c r="L12" s="344">
        <v>8</v>
      </c>
      <c r="M12" s="344">
        <v>8</v>
      </c>
      <c r="N12" s="344">
        <v>9</v>
      </c>
      <c r="O12" s="344">
        <v>9</v>
      </c>
      <c r="P12" s="344">
        <v>10</v>
      </c>
      <c r="Q12" s="344">
        <v>11</v>
      </c>
      <c r="R12" s="344">
        <v>12</v>
      </c>
      <c r="S12" s="344">
        <v>12</v>
      </c>
      <c r="T12" s="344">
        <v>13</v>
      </c>
      <c r="U12" s="344">
        <v>13</v>
      </c>
      <c r="V12" s="344">
        <v>14</v>
      </c>
      <c r="W12" s="344">
        <v>14</v>
      </c>
      <c r="X12" s="344">
        <v>15</v>
      </c>
      <c r="Y12" s="344">
        <v>16</v>
      </c>
      <c r="Z12" s="344">
        <v>16</v>
      </c>
      <c r="AA12" s="344">
        <v>17</v>
      </c>
      <c r="AB12" s="344">
        <v>18</v>
      </c>
      <c r="AC12" s="344">
        <v>18</v>
      </c>
      <c r="AD12" s="344">
        <v>19</v>
      </c>
      <c r="AE12" s="344">
        <v>19</v>
      </c>
      <c r="AF12" s="337">
        <v>20</v>
      </c>
      <c r="AG12" s="345">
        <v>21</v>
      </c>
      <c r="AH12" s="346">
        <v>21</v>
      </c>
      <c r="AI12">
        <v>22</v>
      </c>
      <c r="AJ12">
        <v>22</v>
      </c>
      <c r="AK12">
        <v>23</v>
      </c>
      <c r="AL12">
        <v>24</v>
      </c>
      <c r="AM12">
        <v>24</v>
      </c>
      <c r="AN12">
        <v>25</v>
      </c>
      <c r="AO12">
        <v>26</v>
      </c>
      <c r="AP12">
        <v>26</v>
      </c>
      <c r="AQ12">
        <v>27</v>
      </c>
      <c r="AR12">
        <v>27</v>
      </c>
      <c r="AS12">
        <v>28</v>
      </c>
      <c r="AT12">
        <v>28</v>
      </c>
      <c r="AU12">
        <v>29</v>
      </c>
      <c r="AV12">
        <v>30</v>
      </c>
      <c r="AW12">
        <v>30</v>
      </c>
      <c r="AX12">
        <v>31</v>
      </c>
      <c r="AY12">
        <v>31</v>
      </c>
      <c r="AZ12">
        <v>32</v>
      </c>
      <c r="BA12">
        <v>33</v>
      </c>
      <c r="BB12">
        <v>33</v>
      </c>
      <c r="BC12">
        <v>34</v>
      </c>
      <c r="BD12">
        <v>34</v>
      </c>
      <c r="BE12">
        <v>35</v>
      </c>
      <c r="BF12">
        <v>35</v>
      </c>
      <c r="BG12">
        <v>36</v>
      </c>
      <c r="BH12">
        <v>36</v>
      </c>
      <c r="BI12">
        <v>37</v>
      </c>
      <c r="BJ12">
        <v>38</v>
      </c>
      <c r="BK12">
        <v>38</v>
      </c>
      <c r="BL12">
        <v>39</v>
      </c>
      <c r="BM12">
        <v>39</v>
      </c>
      <c r="BN12">
        <v>40</v>
      </c>
      <c r="BO12">
        <v>41</v>
      </c>
      <c r="BP12">
        <v>41</v>
      </c>
      <c r="BQ12">
        <v>42</v>
      </c>
      <c r="BR12">
        <v>42</v>
      </c>
      <c r="BS12">
        <v>43</v>
      </c>
      <c r="BT12">
        <v>43</v>
      </c>
      <c r="BU12">
        <v>44</v>
      </c>
      <c r="BV12">
        <v>44</v>
      </c>
      <c r="BW12">
        <v>45</v>
      </c>
      <c r="BX12">
        <v>46</v>
      </c>
      <c r="BY12">
        <v>46</v>
      </c>
      <c r="BZ12">
        <v>47</v>
      </c>
      <c r="CA12">
        <v>47</v>
      </c>
      <c r="CB12">
        <v>48</v>
      </c>
      <c r="CC12">
        <v>48</v>
      </c>
      <c r="CD12">
        <v>49</v>
      </c>
      <c r="CE12">
        <v>49</v>
      </c>
      <c r="CF12">
        <v>50</v>
      </c>
      <c r="CG12">
        <v>50</v>
      </c>
      <c r="CH12">
        <v>51</v>
      </c>
      <c r="CI12">
        <v>52</v>
      </c>
      <c r="CJ12">
        <v>52</v>
      </c>
      <c r="CK12">
        <v>53</v>
      </c>
      <c r="CL12">
        <v>53</v>
      </c>
      <c r="CM12">
        <v>54</v>
      </c>
      <c r="CN12">
        <v>54</v>
      </c>
      <c r="CO12">
        <v>55</v>
      </c>
      <c r="CP12">
        <v>55</v>
      </c>
      <c r="CQ12">
        <v>56</v>
      </c>
      <c r="CR12">
        <v>56</v>
      </c>
      <c r="CS12">
        <v>57</v>
      </c>
      <c r="CT12">
        <v>57</v>
      </c>
      <c r="CU12">
        <v>58</v>
      </c>
      <c r="CV12">
        <v>59</v>
      </c>
      <c r="CW12">
        <v>59</v>
      </c>
      <c r="CX12">
        <v>60</v>
      </c>
      <c r="CY12">
        <v>60</v>
      </c>
      <c r="CZ12">
        <v>61</v>
      </c>
      <c r="DA12">
        <v>61</v>
      </c>
      <c r="DB12">
        <v>62</v>
      </c>
      <c r="DC12">
        <v>63</v>
      </c>
      <c r="DD12">
        <v>63</v>
      </c>
      <c r="DE12">
        <v>64</v>
      </c>
      <c r="DF12">
        <v>64</v>
      </c>
      <c r="DG12">
        <v>65</v>
      </c>
      <c r="DH12">
        <v>66</v>
      </c>
      <c r="DI12">
        <v>66</v>
      </c>
      <c r="DJ12">
        <v>67</v>
      </c>
      <c r="DK12">
        <v>67</v>
      </c>
      <c r="DL12">
        <v>68</v>
      </c>
      <c r="DM12">
        <v>68</v>
      </c>
      <c r="DN12">
        <v>69</v>
      </c>
      <c r="DO12">
        <v>70</v>
      </c>
      <c r="DP12">
        <v>70</v>
      </c>
      <c r="DQ12">
        <v>71</v>
      </c>
      <c r="DR12">
        <v>71</v>
      </c>
      <c r="DS12">
        <v>72</v>
      </c>
      <c r="DT12">
        <v>73</v>
      </c>
      <c r="DU12">
        <v>73</v>
      </c>
      <c r="DV12">
        <v>74</v>
      </c>
      <c r="DW12">
        <v>74</v>
      </c>
      <c r="DX12">
        <v>75</v>
      </c>
      <c r="DY12">
        <v>76</v>
      </c>
      <c r="DZ12">
        <v>76</v>
      </c>
      <c r="EA12">
        <v>77</v>
      </c>
      <c r="EB12">
        <v>77</v>
      </c>
      <c r="EC12">
        <v>78</v>
      </c>
      <c r="ED12">
        <v>78</v>
      </c>
      <c r="EE12">
        <v>79</v>
      </c>
      <c r="EF12">
        <v>80</v>
      </c>
      <c r="EG12">
        <v>80</v>
      </c>
      <c r="EH12">
        <v>81</v>
      </c>
      <c r="EI12">
        <v>81</v>
      </c>
      <c r="EJ12">
        <v>82</v>
      </c>
      <c r="EK12">
        <v>83</v>
      </c>
      <c r="EL12">
        <v>83</v>
      </c>
      <c r="EM12">
        <v>84</v>
      </c>
      <c r="EN12">
        <v>84</v>
      </c>
      <c r="EO12">
        <v>85</v>
      </c>
      <c r="EP12">
        <v>86</v>
      </c>
      <c r="EQ12">
        <v>86</v>
      </c>
      <c r="ER12">
        <v>87</v>
      </c>
      <c r="ES12">
        <v>87</v>
      </c>
      <c r="ET12">
        <v>88</v>
      </c>
      <c r="EU12">
        <v>89</v>
      </c>
      <c r="EV12">
        <v>89</v>
      </c>
      <c r="EW12">
        <v>90</v>
      </c>
      <c r="EX12">
        <v>90</v>
      </c>
      <c r="EY12">
        <v>91</v>
      </c>
      <c r="EZ12">
        <v>91</v>
      </c>
      <c r="FA12">
        <v>92</v>
      </c>
      <c r="FB12">
        <v>93</v>
      </c>
      <c r="FC12">
        <v>93</v>
      </c>
      <c r="FD12">
        <v>94</v>
      </c>
      <c r="FE12">
        <v>95</v>
      </c>
      <c r="FF12">
        <v>95</v>
      </c>
      <c r="FG12">
        <v>96</v>
      </c>
      <c r="FH12">
        <v>96</v>
      </c>
      <c r="FI12">
        <v>97</v>
      </c>
      <c r="FJ12">
        <v>97</v>
      </c>
      <c r="FK12">
        <v>98</v>
      </c>
      <c r="FL12">
        <v>99</v>
      </c>
      <c r="FM12">
        <v>99</v>
      </c>
      <c r="FN12">
        <v>100</v>
      </c>
      <c r="FO12">
        <v>100</v>
      </c>
      <c r="FP12">
        <v>101</v>
      </c>
      <c r="FQ12">
        <v>102</v>
      </c>
      <c r="FR12">
        <v>102</v>
      </c>
      <c r="FS12">
        <v>103</v>
      </c>
      <c r="FT12">
        <v>103</v>
      </c>
      <c r="FU12">
        <v>104</v>
      </c>
      <c r="FV12">
        <v>105</v>
      </c>
      <c r="FW12">
        <v>105</v>
      </c>
      <c r="FX12">
        <v>106</v>
      </c>
      <c r="FY12">
        <v>106</v>
      </c>
      <c r="FZ12">
        <v>107</v>
      </c>
      <c r="GA12">
        <v>108</v>
      </c>
      <c r="GB12">
        <v>108</v>
      </c>
      <c r="GC12">
        <v>109</v>
      </c>
      <c r="GD12">
        <v>109</v>
      </c>
      <c r="GE12">
        <v>110</v>
      </c>
      <c r="GF12">
        <v>110</v>
      </c>
      <c r="GG12">
        <v>111</v>
      </c>
      <c r="GH12">
        <v>112</v>
      </c>
      <c r="GI12">
        <v>112</v>
      </c>
      <c r="GJ12">
        <v>113</v>
      </c>
      <c r="GK12">
        <v>114</v>
      </c>
      <c r="GL12">
        <v>114</v>
      </c>
      <c r="GM12">
        <v>115</v>
      </c>
      <c r="GN12">
        <v>115</v>
      </c>
      <c r="GO12">
        <v>116</v>
      </c>
      <c r="GP12">
        <v>116</v>
      </c>
      <c r="GQ12">
        <v>117</v>
      </c>
      <c r="GR12">
        <v>118</v>
      </c>
      <c r="GS12">
        <v>118</v>
      </c>
      <c r="GU12">
        <v>9</v>
      </c>
      <c r="GV12">
        <v>0.20599999999999999</v>
      </c>
    </row>
    <row r="13" spans="1:204">
      <c r="A13" s="278">
        <v>10</v>
      </c>
      <c r="B13" s="344">
        <v>1</v>
      </c>
      <c r="C13" s="344">
        <v>2</v>
      </c>
      <c r="D13" s="344">
        <v>2</v>
      </c>
      <c r="E13" s="344">
        <v>3</v>
      </c>
      <c r="F13" s="344">
        <v>4</v>
      </c>
      <c r="G13" s="344">
        <v>5</v>
      </c>
      <c r="H13" s="344">
        <v>5</v>
      </c>
      <c r="I13" s="344">
        <v>6</v>
      </c>
      <c r="J13" s="344">
        <v>7</v>
      </c>
      <c r="K13" s="344">
        <v>7</v>
      </c>
      <c r="L13" s="344">
        <v>8</v>
      </c>
      <c r="M13" s="344">
        <v>9</v>
      </c>
      <c r="N13" s="344">
        <v>9</v>
      </c>
      <c r="O13" s="344">
        <v>10</v>
      </c>
      <c r="P13" s="344">
        <v>11</v>
      </c>
      <c r="Q13" s="344">
        <v>11</v>
      </c>
      <c r="R13" s="344">
        <v>12</v>
      </c>
      <c r="S13" s="344">
        <v>13</v>
      </c>
      <c r="T13" s="344">
        <v>13</v>
      </c>
      <c r="U13" s="344">
        <v>14</v>
      </c>
      <c r="V13" s="344">
        <v>14</v>
      </c>
      <c r="W13" s="344">
        <v>15</v>
      </c>
      <c r="X13" s="344">
        <v>16</v>
      </c>
      <c r="Y13" s="344">
        <v>16</v>
      </c>
      <c r="Z13" s="344">
        <v>17</v>
      </c>
      <c r="AA13" s="344">
        <v>18</v>
      </c>
      <c r="AB13" s="344">
        <v>18</v>
      </c>
      <c r="AC13" s="344">
        <v>19</v>
      </c>
      <c r="AD13" s="344">
        <v>20</v>
      </c>
      <c r="AE13" s="344">
        <v>20</v>
      </c>
      <c r="AF13" s="337">
        <v>21</v>
      </c>
      <c r="AG13" s="345">
        <v>22</v>
      </c>
      <c r="AH13" s="346">
        <v>22</v>
      </c>
      <c r="AI13">
        <v>23</v>
      </c>
      <c r="AJ13">
        <v>24</v>
      </c>
      <c r="AK13">
        <v>24</v>
      </c>
      <c r="AL13">
        <v>25</v>
      </c>
      <c r="AM13">
        <v>25</v>
      </c>
      <c r="AN13">
        <v>26</v>
      </c>
      <c r="AO13">
        <v>27</v>
      </c>
      <c r="AP13">
        <v>27</v>
      </c>
      <c r="AQ13">
        <v>28</v>
      </c>
      <c r="AR13">
        <v>29</v>
      </c>
      <c r="AS13">
        <v>29</v>
      </c>
      <c r="AT13">
        <v>30</v>
      </c>
      <c r="AU13">
        <v>30</v>
      </c>
      <c r="AV13">
        <v>31</v>
      </c>
      <c r="AW13">
        <v>32</v>
      </c>
      <c r="AX13">
        <v>32</v>
      </c>
      <c r="AY13">
        <v>33</v>
      </c>
      <c r="AZ13">
        <v>33</v>
      </c>
      <c r="BA13">
        <v>34</v>
      </c>
      <c r="BB13">
        <v>35</v>
      </c>
      <c r="BC13">
        <v>35</v>
      </c>
      <c r="BD13">
        <v>36</v>
      </c>
      <c r="BE13">
        <v>37</v>
      </c>
      <c r="BF13">
        <v>37</v>
      </c>
      <c r="BG13">
        <v>38</v>
      </c>
      <c r="BH13">
        <v>38</v>
      </c>
      <c r="BI13">
        <v>39</v>
      </c>
      <c r="BJ13">
        <v>40</v>
      </c>
      <c r="BK13">
        <v>40</v>
      </c>
      <c r="BL13">
        <v>41</v>
      </c>
      <c r="BM13">
        <v>41</v>
      </c>
      <c r="BN13">
        <v>42</v>
      </c>
      <c r="BO13">
        <v>43</v>
      </c>
      <c r="BP13">
        <v>43</v>
      </c>
      <c r="BQ13">
        <v>44</v>
      </c>
      <c r="BR13">
        <v>44</v>
      </c>
      <c r="BS13">
        <v>45</v>
      </c>
      <c r="BT13">
        <v>45</v>
      </c>
      <c r="BU13">
        <v>46</v>
      </c>
      <c r="BV13">
        <v>47</v>
      </c>
      <c r="BW13">
        <v>47</v>
      </c>
      <c r="BX13">
        <v>48</v>
      </c>
      <c r="BY13">
        <v>48</v>
      </c>
      <c r="BZ13">
        <v>49</v>
      </c>
      <c r="CA13">
        <v>49</v>
      </c>
      <c r="CB13">
        <v>50</v>
      </c>
      <c r="CC13">
        <v>51</v>
      </c>
      <c r="CD13">
        <v>51</v>
      </c>
      <c r="CE13">
        <v>52</v>
      </c>
      <c r="CF13">
        <v>52</v>
      </c>
      <c r="CG13">
        <v>53</v>
      </c>
      <c r="CH13">
        <v>54</v>
      </c>
      <c r="CI13">
        <v>54</v>
      </c>
      <c r="CJ13">
        <v>55</v>
      </c>
      <c r="CK13">
        <v>55</v>
      </c>
      <c r="CL13">
        <v>56</v>
      </c>
      <c r="CM13">
        <v>56</v>
      </c>
      <c r="CN13">
        <v>57</v>
      </c>
      <c r="CO13">
        <v>57</v>
      </c>
      <c r="CP13">
        <v>58</v>
      </c>
      <c r="CQ13">
        <v>59</v>
      </c>
      <c r="CR13">
        <v>59</v>
      </c>
      <c r="CS13">
        <v>60</v>
      </c>
      <c r="CT13">
        <v>60</v>
      </c>
      <c r="CU13">
        <v>61</v>
      </c>
      <c r="CV13">
        <v>61</v>
      </c>
      <c r="CW13">
        <v>62</v>
      </c>
      <c r="CX13">
        <v>63</v>
      </c>
      <c r="CY13">
        <v>63</v>
      </c>
      <c r="CZ13">
        <v>64</v>
      </c>
      <c r="DA13">
        <v>64</v>
      </c>
      <c r="DB13">
        <v>65</v>
      </c>
      <c r="DC13">
        <v>66</v>
      </c>
      <c r="DD13">
        <v>66</v>
      </c>
      <c r="DE13">
        <v>67</v>
      </c>
      <c r="DF13">
        <v>67</v>
      </c>
      <c r="DG13">
        <v>68</v>
      </c>
      <c r="DH13">
        <v>69</v>
      </c>
      <c r="DI13">
        <v>69</v>
      </c>
      <c r="DJ13">
        <v>70</v>
      </c>
      <c r="DK13">
        <v>71</v>
      </c>
      <c r="DL13">
        <v>71</v>
      </c>
      <c r="DM13">
        <v>72</v>
      </c>
      <c r="DN13">
        <v>72</v>
      </c>
      <c r="DO13">
        <v>73</v>
      </c>
      <c r="DP13">
        <v>74</v>
      </c>
      <c r="DQ13">
        <v>74</v>
      </c>
      <c r="DR13">
        <v>75</v>
      </c>
      <c r="DS13">
        <v>75</v>
      </c>
      <c r="DT13">
        <v>76</v>
      </c>
      <c r="DU13">
        <v>77</v>
      </c>
      <c r="DV13">
        <v>77</v>
      </c>
      <c r="DW13">
        <v>78</v>
      </c>
      <c r="DX13">
        <v>79</v>
      </c>
      <c r="DY13">
        <v>79</v>
      </c>
      <c r="DZ13">
        <v>80</v>
      </c>
      <c r="EA13">
        <v>80</v>
      </c>
      <c r="EB13">
        <v>81</v>
      </c>
      <c r="EC13">
        <v>82</v>
      </c>
      <c r="ED13">
        <v>82</v>
      </c>
      <c r="EE13">
        <v>83</v>
      </c>
      <c r="EF13">
        <v>84</v>
      </c>
      <c r="EG13">
        <v>84</v>
      </c>
      <c r="EH13">
        <v>85</v>
      </c>
      <c r="EI13">
        <v>85</v>
      </c>
      <c r="EJ13">
        <v>86</v>
      </c>
      <c r="EK13">
        <v>87</v>
      </c>
      <c r="EL13">
        <v>87</v>
      </c>
      <c r="EM13">
        <v>88</v>
      </c>
      <c r="EN13">
        <v>89</v>
      </c>
      <c r="EO13">
        <v>89</v>
      </c>
      <c r="EP13">
        <v>90</v>
      </c>
      <c r="EQ13">
        <v>90</v>
      </c>
      <c r="ER13">
        <v>91</v>
      </c>
      <c r="ES13">
        <v>92</v>
      </c>
      <c r="ET13">
        <v>92</v>
      </c>
      <c r="EU13">
        <v>93</v>
      </c>
      <c r="EV13">
        <v>94</v>
      </c>
      <c r="EW13">
        <v>94</v>
      </c>
      <c r="EX13">
        <v>95</v>
      </c>
      <c r="EY13">
        <v>95</v>
      </c>
      <c r="EZ13">
        <v>96</v>
      </c>
      <c r="FA13">
        <v>97</v>
      </c>
      <c r="FB13">
        <v>97</v>
      </c>
      <c r="FC13">
        <v>98</v>
      </c>
      <c r="FD13">
        <v>98</v>
      </c>
      <c r="FE13">
        <v>99</v>
      </c>
      <c r="FF13">
        <v>100</v>
      </c>
      <c r="FG13">
        <v>100</v>
      </c>
      <c r="FH13">
        <v>101</v>
      </c>
      <c r="FI13">
        <v>102</v>
      </c>
      <c r="FJ13">
        <v>102</v>
      </c>
      <c r="FK13">
        <v>103</v>
      </c>
      <c r="FL13">
        <v>103</v>
      </c>
      <c r="FM13">
        <v>104</v>
      </c>
      <c r="FN13">
        <v>105</v>
      </c>
      <c r="FO13">
        <v>105</v>
      </c>
      <c r="FP13">
        <v>106</v>
      </c>
      <c r="FQ13">
        <v>106</v>
      </c>
      <c r="FR13">
        <v>107</v>
      </c>
      <c r="FS13">
        <v>108</v>
      </c>
      <c r="FT13">
        <v>108</v>
      </c>
      <c r="FU13">
        <v>109</v>
      </c>
      <c r="FV13">
        <v>110</v>
      </c>
      <c r="FW13">
        <v>110</v>
      </c>
      <c r="FX13">
        <v>111</v>
      </c>
      <c r="FY13">
        <v>111</v>
      </c>
      <c r="FZ13">
        <v>112</v>
      </c>
      <c r="GA13">
        <v>113</v>
      </c>
      <c r="GB13">
        <v>113</v>
      </c>
      <c r="GC13">
        <v>114</v>
      </c>
      <c r="GD13">
        <v>114</v>
      </c>
      <c r="GE13">
        <v>115</v>
      </c>
      <c r="GF13">
        <v>116</v>
      </c>
      <c r="GG13">
        <v>116</v>
      </c>
      <c r="GH13">
        <v>117</v>
      </c>
      <c r="GI13">
        <v>118</v>
      </c>
      <c r="GJ13">
        <v>118</v>
      </c>
      <c r="GK13">
        <v>119</v>
      </c>
      <c r="GL13">
        <v>119</v>
      </c>
      <c r="GM13">
        <v>120</v>
      </c>
      <c r="GN13">
        <v>121</v>
      </c>
      <c r="GO13">
        <v>121</v>
      </c>
      <c r="GP13">
        <v>122</v>
      </c>
      <c r="GQ13">
        <v>123</v>
      </c>
      <c r="GR13">
        <v>123</v>
      </c>
      <c r="GS13">
        <v>124</v>
      </c>
      <c r="GU13">
        <v>10</v>
      </c>
      <c r="GV13">
        <v>0.216</v>
      </c>
    </row>
    <row r="14" spans="1:204">
      <c r="A14" s="278">
        <v>11</v>
      </c>
      <c r="B14" s="344">
        <v>1</v>
      </c>
      <c r="C14" s="344">
        <v>2</v>
      </c>
      <c r="D14" s="344">
        <v>2</v>
      </c>
      <c r="E14" s="344">
        <v>3</v>
      </c>
      <c r="F14" s="344">
        <v>4</v>
      </c>
      <c r="G14" s="344">
        <v>5</v>
      </c>
      <c r="H14" s="344">
        <v>6</v>
      </c>
      <c r="I14" s="344">
        <v>7</v>
      </c>
      <c r="J14" s="344">
        <v>7</v>
      </c>
      <c r="K14" s="344">
        <v>7</v>
      </c>
      <c r="L14" s="344">
        <v>8</v>
      </c>
      <c r="M14" s="344">
        <v>9</v>
      </c>
      <c r="N14" s="344">
        <v>10</v>
      </c>
      <c r="O14" s="344">
        <v>10</v>
      </c>
      <c r="P14" s="344">
        <v>11</v>
      </c>
      <c r="Q14" s="344">
        <v>12</v>
      </c>
      <c r="R14" s="344">
        <v>13</v>
      </c>
      <c r="S14" s="344">
        <v>13</v>
      </c>
      <c r="T14" s="344">
        <v>14</v>
      </c>
      <c r="U14" s="344">
        <v>14</v>
      </c>
      <c r="V14" s="344">
        <v>15</v>
      </c>
      <c r="W14" s="344">
        <v>16</v>
      </c>
      <c r="X14" s="344">
        <v>16</v>
      </c>
      <c r="Y14" s="344">
        <v>17</v>
      </c>
      <c r="Z14" s="344">
        <v>18</v>
      </c>
      <c r="AA14" s="344">
        <v>19</v>
      </c>
      <c r="AB14" s="344">
        <v>19</v>
      </c>
      <c r="AC14" s="344">
        <v>20</v>
      </c>
      <c r="AD14" s="344">
        <v>21</v>
      </c>
      <c r="AE14" s="344">
        <v>21</v>
      </c>
      <c r="AF14" s="337">
        <v>22</v>
      </c>
      <c r="AG14" s="345">
        <v>23</v>
      </c>
      <c r="AH14" s="346">
        <v>23</v>
      </c>
      <c r="AI14">
        <v>24</v>
      </c>
      <c r="AJ14">
        <v>25</v>
      </c>
      <c r="AK14">
        <v>25</v>
      </c>
      <c r="AL14">
        <v>26</v>
      </c>
      <c r="AM14">
        <v>27</v>
      </c>
      <c r="AN14">
        <v>27</v>
      </c>
      <c r="AO14">
        <v>28</v>
      </c>
      <c r="AP14">
        <v>28</v>
      </c>
      <c r="AQ14">
        <v>29</v>
      </c>
      <c r="AR14">
        <v>30</v>
      </c>
      <c r="AS14">
        <v>31</v>
      </c>
      <c r="AT14">
        <v>31</v>
      </c>
      <c r="AU14">
        <v>32</v>
      </c>
      <c r="AV14">
        <v>33</v>
      </c>
      <c r="AW14">
        <v>33</v>
      </c>
      <c r="AX14">
        <v>34</v>
      </c>
      <c r="AY14">
        <v>34</v>
      </c>
      <c r="AZ14">
        <v>35</v>
      </c>
      <c r="BA14">
        <v>36</v>
      </c>
      <c r="BB14">
        <v>36</v>
      </c>
      <c r="BC14">
        <v>37</v>
      </c>
      <c r="BD14">
        <v>38</v>
      </c>
      <c r="BE14">
        <v>38</v>
      </c>
      <c r="BF14">
        <v>39</v>
      </c>
      <c r="BG14">
        <v>40</v>
      </c>
      <c r="BH14">
        <v>40</v>
      </c>
      <c r="BI14">
        <v>41</v>
      </c>
      <c r="BJ14">
        <v>41</v>
      </c>
      <c r="BK14">
        <v>42</v>
      </c>
      <c r="BL14">
        <v>42</v>
      </c>
      <c r="BM14">
        <v>43</v>
      </c>
      <c r="BN14">
        <v>44</v>
      </c>
      <c r="BO14">
        <v>45</v>
      </c>
      <c r="BP14">
        <v>45</v>
      </c>
      <c r="BQ14">
        <v>46</v>
      </c>
      <c r="BR14">
        <v>46</v>
      </c>
      <c r="BS14">
        <v>47</v>
      </c>
      <c r="BT14">
        <v>47</v>
      </c>
      <c r="BU14">
        <v>48</v>
      </c>
      <c r="BV14">
        <v>49</v>
      </c>
      <c r="BW14">
        <v>49</v>
      </c>
      <c r="BX14">
        <v>50</v>
      </c>
      <c r="BY14">
        <v>51</v>
      </c>
      <c r="BZ14">
        <v>51</v>
      </c>
      <c r="CA14">
        <v>52</v>
      </c>
      <c r="CB14">
        <v>52</v>
      </c>
      <c r="CC14">
        <v>53</v>
      </c>
      <c r="CD14">
        <v>54</v>
      </c>
      <c r="CE14">
        <v>54</v>
      </c>
      <c r="CF14">
        <v>55</v>
      </c>
      <c r="CG14">
        <v>55</v>
      </c>
      <c r="CH14">
        <v>56</v>
      </c>
      <c r="CI14">
        <v>57</v>
      </c>
      <c r="CJ14">
        <v>57</v>
      </c>
      <c r="CK14">
        <v>58</v>
      </c>
      <c r="CL14">
        <v>59</v>
      </c>
      <c r="CM14">
        <v>59</v>
      </c>
      <c r="CN14">
        <v>60</v>
      </c>
      <c r="CO14">
        <v>60</v>
      </c>
      <c r="CP14">
        <v>61</v>
      </c>
      <c r="CQ14">
        <v>61</v>
      </c>
      <c r="CR14">
        <v>62</v>
      </c>
      <c r="CS14">
        <v>63</v>
      </c>
      <c r="CT14">
        <v>63</v>
      </c>
      <c r="CU14">
        <v>64</v>
      </c>
      <c r="CV14">
        <v>64</v>
      </c>
      <c r="CW14">
        <v>65</v>
      </c>
      <c r="CX14">
        <v>66</v>
      </c>
      <c r="CY14">
        <v>66</v>
      </c>
      <c r="CZ14">
        <v>67</v>
      </c>
      <c r="DA14">
        <v>67</v>
      </c>
      <c r="DB14">
        <v>68</v>
      </c>
      <c r="DC14">
        <v>69</v>
      </c>
      <c r="DD14">
        <v>69</v>
      </c>
      <c r="DE14">
        <v>70</v>
      </c>
      <c r="DF14">
        <v>71</v>
      </c>
      <c r="DG14">
        <v>71</v>
      </c>
      <c r="DH14">
        <v>72</v>
      </c>
      <c r="DI14">
        <v>73</v>
      </c>
      <c r="DJ14">
        <v>73</v>
      </c>
      <c r="DK14">
        <v>74</v>
      </c>
      <c r="DL14">
        <v>74</v>
      </c>
      <c r="DM14">
        <v>75</v>
      </c>
      <c r="DN14">
        <v>76</v>
      </c>
      <c r="DO14">
        <v>76</v>
      </c>
      <c r="DP14">
        <v>77</v>
      </c>
      <c r="DQ14">
        <v>78</v>
      </c>
      <c r="DR14">
        <v>78</v>
      </c>
      <c r="DS14">
        <v>79</v>
      </c>
      <c r="DT14">
        <v>80</v>
      </c>
      <c r="DU14">
        <v>80</v>
      </c>
      <c r="DV14">
        <v>81</v>
      </c>
      <c r="DW14">
        <v>82</v>
      </c>
      <c r="DX14">
        <v>82</v>
      </c>
      <c r="DY14">
        <v>83</v>
      </c>
      <c r="DZ14">
        <v>84</v>
      </c>
      <c r="EA14">
        <v>84</v>
      </c>
      <c r="EB14">
        <v>85</v>
      </c>
      <c r="EC14">
        <v>85</v>
      </c>
      <c r="ED14">
        <v>86</v>
      </c>
      <c r="EE14">
        <v>87</v>
      </c>
      <c r="EF14">
        <v>87</v>
      </c>
      <c r="EG14">
        <v>88</v>
      </c>
      <c r="EH14">
        <v>89</v>
      </c>
      <c r="EI14">
        <v>89</v>
      </c>
      <c r="EJ14">
        <v>90</v>
      </c>
      <c r="EK14">
        <v>91</v>
      </c>
      <c r="EL14">
        <v>91</v>
      </c>
      <c r="EM14">
        <v>92</v>
      </c>
      <c r="EN14">
        <v>93</v>
      </c>
      <c r="EO14">
        <v>93</v>
      </c>
      <c r="EP14">
        <v>94</v>
      </c>
      <c r="EQ14">
        <v>94</v>
      </c>
      <c r="ER14">
        <v>95</v>
      </c>
      <c r="ES14">
        <v>96</v>
      </c>
      <c r="ET14">
        <v>97</v>
      </c>
      <c r="EU14">
        <v>97</v>
      </c>
      <c r="EV14">
        <v>98</v>
      </c>
      <c r="EW14">
        <v>99</v>
      </c>
      <c r="EX14">
        <v>99</v>
      </c>
      <c r="EY14">
        <v>100</v>
      </c>
      <c r="EZ14">
        <v>100</v>
      </c>
      <c r="FA14">
        <v>101</v>
      </c>
      <c r="FB14">
        <v>102</v>
      </c>
      <c r="FC14">
        <v>102</v>
      </c>
      <c r="FD14">
        <v>103</v>
      </c>
      <c r="FE14">
        <v>104</v>
      </c>
      <c r="FF14">
        <v>104</v>
      </c>
      <c r="FG14">
        <v>105</v>
      </c>
      <c r="FH14">
        <v>106</v>
      </c>
      <c r="FI14">
        <v>106</v>
      </c>
      <c r="FJ14">
        <v>107</v>
      </c>
      <c r="FK14">
        <v>108</v>
      </c>
      <c r="FL14">
        <v>108</v>
      </c>
      <c r="FM14">
        <v>109</v>
      </c>
      <c r="FN14">
        <v>110</v>
      </c>
      <c r="FO14">
        <v>110</v>
      </c>
      <c r="FP14">
        <v>111</v>
      </c>
      <c r="FQ14">
        <v>111</v>
      </c>
      <c r="FR14">
        <v>112</v>
      </c>
      <c r="FS14">
        <v>113</v>
      </c>
      <c r="FT14">
        <v>113</v>
      </c>
      <c r="FU14">
        <v>114</v>
      </c>
      <c r="FV14">
        <v>115</v>
      </c>
      <c r="FW14">
        <v>115</v>
      </c>
      <c r="FX14">
        <v>116</v>
      </c>
      <c r="FY14">
        <v>117</v>
      </c>
      <c r="FZ14">
        <v>117</v>
      </c>
      <c r="GA14">
        <v>118</v>
      </c>
      <c r="GB14">
        <v>119</v>
      </c>
      <c r="GC14">
        <v>119</v>
      </c>
      <c r="GD14">
        <v>120</v>
      </c>
      <c r="GE14">
        <v>120</v>
      </c>
      <c r="GF14">
        <v>121</v>
      </c>
      <c r="GG14">
        <v>122</v>
      </c>
      <c r="GH14">
        <v>122</v>
      </c>
      <c r="GI14">
        <v>123</v>
      </c>
      <c r="GJ14">
        <v>124</v>
      </c>
      <c r="GK14">
        <v>125</v>
      </c>
      <c r="GL14">
        <v>125</v>
      </c>
      <c r="GM14">
        <v>126</v>
      </c>
      <c r="GN14">
        <v>126</v>
      </c>
      <c r="GO14">
        <v>127</v>
      </c>
      <c r="GP14">
        <v>128</v>
      </c>
      <c r="GQ14">
        <v>128</v>
      </c>
      <c r="GR14">
        <v>129</v>
      </c>
      <c r="GS14">
        <v>130</v>
      </c>
      <c r="GU14">
        <v>11</v>
      </c>
      <c r="GV14">
        <v>0.22600000000000001</v>
      </c>
    </row>
    <row r="15" spans="1:204">
      <c r="A15" s="278">
        <v>12</v>
      </c>
      <c r="B15" s="344">
        <v>1</v>
      </c>
      <c r="C15" s="344">
        <v>2</v>
      </c>
      <c r="D15" s="344">
        <v>3</v>
      </c>
      <c r="E15" s="344">
        <v>4</v>
      </c>
      <c r="F15" s="344">
        <v>4</v>
      </c>
      <c r="G15" s="344">
        <v>5</v>
      </c>
      <c r="H15" s="344">
        <v>6</v>
      </c>
      <c r="I15" s="344">
        <v>7</v>
      </c>
      <c r="J15" s="344">
        <v>7</v>
      </c>
      <c r="K15" s="344">
        <v>8</v>
      </c>
      <c r="L15" s="344">
        <v>9</v>
      </c>
      <c r="M15" s="344">
        <v>9</v>
      </c>
      <c r="N15" s="344">
        <v>10</v>
      </c>
      <c r="O15" s="344">
        <v>11</v>
      </c>
      <c r="P15" s="344">
        <v>12</v>
      </c>
      <c r="Q15" s="344">
        <v>13</v>
      </c>
      <c r="R15" s="344">
        <v>13</v>
      </c>
      <c r="S15" s="344">
        <v>14</v>
      </c>
      <c r="T15" s="344">
        <v>14</v>
      </c>
      <c r="U15" s="344">
        <v>15</v>
      </c>
      <c r="V15" s="344">
        <v>16</v>
      </c>
      <c r="W15" s="344">
        <v>17</v>
      </c>
      <c r="X15" s="344">
        <v>17</v>
      </c>
      <c r="Y15" s="344">
        <v>18</v>
      </c>
      <c r="Z15" s="344">
        <v>19</v>
      </c>
      <c r="AA15" s="344">
        <v>19</v>
      </c>
      <c r="AB15" s="344">
        <v>20</v>
      </c>
      <c r="AC15" s="344">
        <v>21</v>
      </c>
      <c r="AD15" s="344">
        <v>21</v>
      </c>
      <c r="AE15" s="344">
        <v>22</v>
      </c>
      <c r="AF15" s="337">
        <v>23</v>
      </c>
      <c r="AG15" s="345">
        <v>24</v>
      </c>
      <c r="AH15" s="346">
        <v>24</v>
      </c>
      <c r="AI15">
        <v>25</v>
      </c>
      <c r="AJ15">
        <v>26</v>
      </c>
      <c r="AK15">
        <v>26</v>
      </c>
      <c r="AL15">
        <v>27</v>
      </c>
      <c r="AM15">
        <v>28</v>
      </c>
      <c r="AN15">
        <v>29</v>
      </c>
      <c r="AO15">
        <v>29</v>
      </c>
      <c r="AP15">
        <v>30</v>
      </c>
      <c r="AQ15">
        <v>30</v>
      </c>
      <c r="AR15">
        <v>31</v>
      </c>
      <c r="AS15">
        <v>32</v>
      </c>
      <c r="AT15">
        <v>33</v>
      </c>
      <c r="AU15">
        <v>33</v>
      </c>
      <c r="AV15">
        <v>34</v>
      </c>
      <c r="AW15">
        <v>35</v>
      </c>
      <c r="AX15">
        <v>35</v>
      </c>
      <c r="AY15">
        <v>36</v>
      </c>
      <c r="AZ15">
        <v>37</v>
      </c>
      <c r="BA15">
        <v>37</v>
      </c>
      <c r="BB15">
        <v>38</v>
      </c>
      <c r="BC15">
        <v>39</v>
      </c>
      <c r="BD15">
        <v>39</v>
      </c>
      <c r="BE15">
        <v>40</v>
      </c>
      <c r="BF15">
        <v>41</v>
      </c>
      <c r="BG15">
        <v>41</v>
      </c>
      <c r="BH15">
        <v>42</v>
      </c>
      <c r="BI15">
        <v>42</v>
      </c>
      <c r="BJ15">
        <v>43</v>
      </c>
      <c r="BK15">
        <v>44</v>
      </c>
      <c r="BL15">
        <v>44</v>
      </c>
      <c r="BM15">
        <v>45</v>
      </c>
      <c r="BN15">
        <v>46</v>
      </c>
      <c r="BO15">
        <v>46</v>
      </c>
      <c r="BP15">
        <v>47</v>
      </c>
      <c r="BQ15">
        <v>48</v>
      </c>
      <c r="BR15">
        <v>48</v>
      </c>
      <c r="BS15">
        <v>49</v>
      </c>
      <c r="BT15">
        <v>50</v>
      </c>
      <c r="BU15">
        <v>50</v>
      </c>
      <c r="BV15">
        <v>51</v>
      </c>
      <c r="BW15">
        <v>52</v>
      </c>
      <c r="BX15">
        <v>52</v>
      </c>
      <c r="BY15">
        <v>53</v>
      </c>
      <c r="BZ15">
        <v>54</v>
      </c>
      <c r="CA15">
        <v>54</v>
      </c>
      <c r="CB15">
        <v>55</v>
      </c>
      <c r="CC15">
        <v>55</v>
      </c>
      <c r="CD15">
        <v>56</v>
      </c>
      <c r="CE15">
        <v>57</v>
      </c>
      <c r="CF15">
        <v>57</v>
      </c>
      <c r="CG15">
        <v>58</v>
      </c>
      <c r="CH15">
        <v>59</v>
      </c>
      <c r="CI15">
        <v>59</v>
      </c>
      <c r="CJ15">
        <v>60</v>
      </c>
      <c r="CK15">
        <v>60</v>
      </c>
      <c r="CL15">
        <v>61</v>
      </c>
      <c r="CM15">
        <v>62</v>
      </c>
      <c r="CN15">
        <v>62</v>
      </c>
      <c r="CO15">
        <v>63</v>
      </c>
      <c r="CP15">
        <v>63</v>
      </c>
      <c r="CQ15">
        <v>64</v>
      </c>
      <c r="CR15">
        <v>65</v>
      </c>
      <c r="CS15">
        <v>65</v>
      </c>
      <c r="CT15">
        <v>66</v>
      </c>
      <c r="CU15">
        <v>67</v>
      </c>
      <c r="CV15">
        <v>67</v>
      </c>
      <c r="CW15">
        <v>68</v>
      </c>
      <c r="CX15">
        <v>68</v>
      </c>
      <c r="CY15">
        <v>69</v>
      </c>
      <c r="CZ15">
        <v>70</v>
      </c>
      <c r="DA15">
        <v>70</v>
      </c>
      <c r="DB15">
        <v>71</v>
      </c>
      <c r="DC15">
        <v>72</v>
      </c>
      <c r="DD15">
        <v>72</v>
      </c>
      <c r="DE15">
        <v>73</v>
      </c>
      <c r="DF15">
        <v>74</v>
      </c>
      <c r="DG15">
        <v>74</v>
      </c>
      <c r="DH15">
        <v>75</v>
      </c>
      <c r="DI15">
        <v>76</v>
      </c>
      <c r="DJ15">
        <v>76</v>
      </c>
      <c r="DK15">
        <v>77</v>
      </c>
      <c r="DL15">
        <v>78</v>
      </c>
      <c r="DM15">
        <v>78</v>
      </c>
      <c r="DN15">
        <v>79</v>
      </c>
      <c r="DO15">
        <v>80</v>
      </c>
      <c r="DP15">
        <v>80</v>
      </c>
      <c r="DQ15">
        <v>81</v>
      </c>
      <c r="DR15">
        <v>82</v>
      </c>
      <c r="DS15">
        <v>82</v>
      </c>
      <c r="DT15">
        <v>83</v>
      </c>
      <c r="DU15">
        <v>84</v>
      </c>
      <c r="DV15">
        <v>84</v>
      </c>
      <c r="DW15">
        <v>85</v>
      </c>
      <c r="DX15">
        <v>86</v>
      </c>
      <c r="DY15">
        <v>87</v>
      </c>
      <c r="DZ15">
        <v>87</v>
      </c>
      <c r="EA15">
        <v>88</v>
      </c>
      <c r="EB15">
        <v>89</v>
      </c>
      <c r="EC15">
        <v>89</v>
      </c>
      <c r="ED15">
        <v>90</v>
      </c>
      <c r="EE15">
        <v>91</v>
      </c>
      <c r="EF15">
        <v>91</v>
      </c>
      <c r="EG15">
        <v>92</v>
      </c>
      <c r="EH15">
        <v>93</v>
      </c>
      <c r="EI15">
        <v>93</v>
      </c>
      <c r="EJ15">
        <v>94</v>
      </c>
      <c r="EK15">
        <v>95</v>
      </c>
      <c r="EL15">
        <v>95</v>
      </c>
      <c r="EM15">
        <v>96</v>
      </c>
      <c r="EN15">
        <v>97</v>
      </c>
      <c r="EO15">
        <v>97</v>
      </c>
      <c r="EP15">
        <v>98</v>
      </c>
      <c r="EQ15">
        <v>99</v>
      </c>
      <c r="ER15">
        <v>99</v>
      </c>
      <c r="ES15">
        <v>100</v>
      </c>
      <c r="ET15">
        <v>101</v>
      </c>
      <c r="EU15">
        <v>101</v>
      </c>
      <c r="EV15">
        <v>102</v>
      </c>
      <c r="EW15">
        <v>103</v>
      </c>
      <c r="EX15">
        <v>104</v>
      </c>
      <c r="EY15">
        <v>104</v>
      </c>
      <c r="EZ15">
        <v>105</v>
      </c>
      <c r="FA15">
        <v>105</v>
      </c>
      <c r="FB15">
        <v>106</v>
      </c>
      <c r="FC15">
        <v>107</v>
      </c>
      <c r="FD15">
        <v>108</v>
      </c>
      <c r="FE15">
        <v>108</v>
      </c>
      <c r="FF15">
        <v>109</v>
      </c>
      <c r="FG15">
        <v>110</v>
      </c>
      <c r="FH15">
        <v>110</v>
      </c>
      <c r="FI15">
        <v>111</v>
      </c>
      <c r="FJ15">
        <v>112</v>
      </c>
      <c r="FK15">
        <v>112</v>
      </c>
      <c r="FL15">
        <v>113</v>
      </c>
      <c r="FM15">
        <v>114</v>
      </c>
      <c r="FN15">
        <v>114</v>
      </c>
      <c r="FO15">
        <v>115</v>
      </c>
      <c r="FP15">
        <v>116</v>
      </c>
      <c r="FQ15">
        <v>116</v>
      </c>
      <c r="FR15">
        <v>117</v>
      </c>
      <c r="FS15">
        <v>118</v>
      </c>
      <c r="FT15">
        <v>118</v>
      </c>
      <c r="FU15">
        <v>119</v>
      </c>
      <c r="FV15">
        <v>120</v>
      </c>
      <c r="FW15">
        <v>120</v>
      </c>
      <c r="FX15">
        <v>121</v>
      </c>
      <c r="FY15">
        <v>122</v>
      </c>
      <c r="FZ15">
        <v>122</v>
      </c>
      <c r="GA15">
        <v>123</v>
      </c>
      <c r="GB15">
        <v>124</v>
      </c>
      <c r="GC15">
        <v>125</v>
      </c>
      <c r="GD15">
        <v>125</v>
      </c>
      <c r="GE15">
        <v>126</v>
      </c>
      <c r="GF15">
        <v>126</v>
      </c>
      <c r="GG15">
        <v>127</v>
      </c>
      <c r="GH15">
        <v>128</v>
      </c>
      <c r="GI15">
        <v>129</v>
      </c>
      <c r="GJ15">
        <v>129</v>
      </c>
      <c r="GK15">
        <v>130</v>
      </c>
      <c r="GL15">
        <v>131</v>
      </c>
      <c r="GM15">
        <v>131</v>
      </c>
      <c r="GN15">
        <v>132</v>
      </c>
      <c r="GO15">
        <v>133</v>
      </c>
      <c r="GP15">
        <v>133</v>
      </c>
      <c r="GQ15">
        <v>134</v>
      </c>
      <c r="GR15">
        <v>135</v>
      </c>
      <c r="GS15">
        <v>135</v>
      </c>
      <c r="GU15">
        <v>12</v>
      </c>
      <c r="GV15">
        <v>0.23599999999999999</v>
      </c>
    </row>
    <row r="16" spans="1:204">
      <c r="A16" s="278">
        <v>13</v>
      </c>
      <c r="B16" s="344">
        <v>1</v>
      </c>
      <c r="C16" s="344">
        <v>2</v>
      </c>
      <c r="D16" s="344">
        <v>3</v>
      </c>
      <c r="E16" s="344">
        <v>4</v>
      </c>
      <c r="F16" s="344">
        <v>4</v>
      </c>
      <c r="G16" s="344">
        <v>5</v>
      </c>
      <c r="H16" s="344">
        <v>6</v>
      </c>
      <c r="I16" s="344">
        <v>7</v>
      </c>
      <c r="J16" s="344">
        <v>8</v>
      </c>
      <c r="K16" s="344">
        <v>8</v>
      </c>
      <c r="L16" s="344">
        <v>9</v>
      </c>
      <c r="M16" s="344">
        <v>10</v>
      </c>
      <c r="N16" s="344">
        <v>11</v>
      </c>
      <c r="O16" s="344">
        <v>11</v>
      </c>
      <c r="P16" s="344">
        <v>12</v>
      </c>
      <c r="Q16" s="344">
        <v>13</v>
      </c>
      <c r="R16" s="344">
        <v>14</v>
      </c>
      <c r="S16" s="344">
        <v>14</v>
      </c>
      <c r="T16" s="344">
        <v>15</v>
      </c>
      <c r="U16" s="344">
        <v>16</v>
      </c>
      <c r="V16" s="344">
        <v>16</v>
      </c>
      <c r="W16" s="344">
        <v>17</v>
      </c>
      <c r="X16" s="344">
        <v>18</v>
      </c>
      <c r="Y16" s="344">
        <v>19</v>
      </c>
      <c r="Z16" s="344">
        <v>19</v>
      </c>
      <c r="AA16" s="344">
        <v>20</v>
      </c>
      <c r="AB16" s="344">
        <v>21</v>
      </c>
      <c r="AC16" s="344">
        <v>22</v>
      </c>
      <c r="AD16" s="344">
        <v>22</v>
      </c>
      <c r="AE16" s="344">
        <v>23</v>
      </c>
      <c r="AF16" s="337">
        <v>24</v>
      </c>
      <c r="AG16" s="345">
        <v>25</v>
      </c>
      <c r="AH16" s="346">
        <v>25</v>
      </c>
      <c r="AI16">
        <v>26</v>
      </c>
      <c r="AJ16">
        <v>27</v>
      </c>
      <c r="AK16">
        <v>27</v>
      </c>
      <c r="AL16">
        <v>28</v>
      </c>
      <c r="AM16">
        <v>29</v>
      </c>
      <c r="AN16">
        <v>30</v>
      </c>
      <c r="AO16">
        <v>30</v>
      </c>
      <c r="AP16">
        <v>31</v>
      </c>
      <c r="AQ16">
        <v>32</v>
      </c>
      <c r="AR16">
        <v>32</v>
      </c>
      <c r="AS16">
        <v>33</v>
      </c>
      <c r="AT16">
        <v>34</v>
      </c>
      <c r="AU16">
        <v>35</v>
      </c>
      <c r="AV16">
        <v>35</v>
      </c>
      <c r="AW16">
        <v>36</v>
      </c>
      <c r="AX16">
        <v>37</v>
      </c>
      <c r="AY16">
        <v>37</v>
      </c>
      <c r="AZ16">
        <v>38</v>
      </c>
      <c r="BA16">
        <v>39</v>
      </c>
      <c r="BB16">
        <v>39</v>
      </c>
      <c r="BC16">
        <v>40</v>
      </c>
      <c r="BD16">
        <v>41</v>
      </c>
      <c r="BE16">
        <v>41</v>
      </c>
      <c r="BF16">
        <v>42</v>
      </c>
      <c r="BG16">
        <v>43</v>
      </c>
      <c r="BH16">
        <v>43</v>
      </c>
      <c r="BI16">
        <v>44</v>
      </c>
      <c r="BJ16">
        <v>45</v>
      </c>
      <c r="BK16">
        <v>46</v>
      </c>
      <c r="BL16">
        <v>46</v>
      </c>
      <c r="BM16">
        <v>47</v>
      </c>
      <c r="BN16">
        <v>48</v>
      </c>
      <c r="BO16">
        <v>48</v>
      </c>
      <c r="BP16">
        <v>49</v>
      </c>
      <c r="BQ16">
        <v>49</v>
      </c>
      <c r="BR16">
        <v>50</v>
      </c>
      <c r="BS16">
        <v>51</v>
      </c>
      <c r="BT16">
        <v>51</v>
      </c>
      <c r="BU16">
        <v>52</v>
      </c>
      <c r="BV16">
        <v>53</v>
      </c>
      <c r="BW16">
        <v>54</v>
      </c>
      <c r="BX16">
        <v>54</v>
      </c>
      <c r="BY16">
        <v>55</v>
      </c>
      <c r="BZ16">
        <v>56</v>
      </c>
      <c r="CA16">
        <v>56</v>
      </c>
      <c r="CB16">
        <v>57</v>
      </c>
      <c r="CC16">
        <v>58</v>
      </c>
      <c r="CD16">
        <v>58</v>
      </c>
      <c r="CE16">
        <v>59</v>
      </c>
      <c r="CF16">
        <v>60</v>
      </c>
      <c r="CG16">
        <v>60</v>
      </c>
      <c r="CH16">
        <v>61</v>
      </c>
      <c r="CI16">
        <v>61</v>
      </c>
      <c r="CJ16">
        <v>62</v>
      </c>
      <c r="CK16">
        <v>63</v>
      </c>
      <c r="CL16">
        <v>63</v>
      </c>
      <c r="CM16">
        <v>64</v>
      </c>
      <c r="CN16">
        <v>65</v>
      </c>
      <c r="CO16">
        <v>65</v>
      </c>
      <c r="CP16">
        <v>66</v>
      </c>
      <c r="CQ16">
        <v>66</v>
      </c>
      <c r="CR16">
        <v>67</v>
      </c>
      <c r="CS16">
        <v>68</v>
      </c>
      <c r="CT16">
        <v>68</v>
      </c>
      <c r="CU16">
        <v>69</v>
      </c>
      <c r="CV16">
        <v>70</v>
      </c>
      <c r="CW16">
        <v>70</v>
      </c>
      <c r="CX16">
        <v>71</v>
      </c>
      <c r="CY16">
        <v>72</v>
      </c>
      <c r="CZ16">
        <v>72</v>
      </c>
      <c r="DA16">
        <v>73</v>
      </c>
      <c r="DB16">
        <v>74</v>
      </c>
      <c r="DC16">
        <v>74</v>
      </c>
      <c r="DD16">
        <v>75</v>
      </c>
      <c r="DE16">
        <v>76</v>
      </c>
      <c r="DF16">
        <v>76</v>
      </c>
      <c r="DG16">
        <v>77</v>
      </c>
      <c r="DH16">
        <v>78</v>
      </c>
      <c r="DI16">
        <v>79</v>
      </c>
      <c r="DJ16">
        <v>79</v>
      </c>
      <c r="DK16">
        <v>80</v>
      </c>
      <c r="DL16">
        <v>81</v>
      </c>
      <c r="DM16">
        <v>81</v>
      </c>
      <c r="DN16">
        <v>82</v>
      </c>
      <c r="DO16">
        <v>83</v>
      </c>
      <c r="DP16">
        <v>84</v>
      </c>
      <c r="DQ16">
        <v>84</v>
      </c>
      <c r="DR16">
        <v>85</v>
      </c>
      <c r="DS16">
        <v>86</v>
      </c>
      <c r="DT16">
        <v>86</v>
      </c>
      <c r="DU16">
        <v>87</v>
      </c>
      <c r="DV16">
        <v>88</v>
      </c>
      <c r="DW16">
        <v>88</v>
      </c>
      <c r="DX16">
        <v>89</v>
      </c>
      <c r="DY16">
        <v>90</v>
      </c>
      <c r="DZ16">
        <v>91</v>
      </c>
      <c r="EA16">
        <v>91</v>
      </c>
      <c r="EB16">
        <v>92</v>
      </c>
      <c r="EC16">
        <v>93</v>
      </c>
      <c r="ED16">
        <v>93</v>
      </c>
      <c r="EE16">
        <v>94</v>
      </c>
      <c r="EF16">
        <v>95</v>
      </c>
      <c r="EG16">
        <v>96</v>
      </c>
      <c r="EH16">
        <v>96</v>
      </c>
      <c r="EI16">
        <v>97</v>
      </c>
      <c r="EJ16">
        <v>98</v>
      </c>
      <c r="EK16">
        <v>98</v>
      </c>
      <c r="EL16">
        <v>99</v>
      </c>
      <c r="EM16">
        <v>100</v>
      </c>
      <c r="EN16">
        <v>100</v>
      </c>
      <c r="EO16">
        <v>101</v>
      </c>
      <c r="EP16">
        <v>102</v>
      </c>
      <c r="EQ16">
        <v>102</v>
      </c>
      <c r="ER16">
        <v>103</v>
      </c>
      <c r="ES16">
        <v>104</v>
      </c>
      <c r="ET16">
        <v>105</v>
      </c>
      <c r="EU16">
        <v>105</v>
      </c>
      <c r="EV16">
        <v>106</v>
      </c>
      <c r="EW16">
        <v>107</v>
      </c>
      <c r="EX16">
        <v>108</v>
      </c>
      <c r="EY16">
        <v>108</v>
      </c>
      <c r="EZ16">
        <v>109</v>
      </c>
      <c r="FA16">
        <v>110</v>
      </c>
      <c r="FB16">
        <v>110</v>
      </c>
      <c r="FC16">
        <v>111</v>
      </c>
      <c r="FD16">
        <v>112</v>
      </c>
      <c r="FE16">
        <v>112</v>
      </c>
      <c r="FF16">
        <v>113</v>
      </c>
      <c r="FG16">
        <v>114</v>
      </c>
      <c r="FH16">
        <v>114</v>
      </c>
      <c r="FI16">
        <v>115</v>
      </c>
      <c r="FJ16">
        <v>116</v>
      </c>
      <c r="FK16">
        <v>117</v>
      </c>
      <c r="FL16">
        <v>117</v>
      </c>
      <c r="FM16">
        <v>118</v>
      </c>
      <c r="FN16">
        <v>119</v>
      </c>
      <c r="FO16">
        <v>119</v>
      </c>
      <c r="FP16">
        <v>120</v>
      </c>
      <c r="FQ16">
        <v>121</v>
      </c>
      <c r="FR16">
        <v>122</v>
      </c>
      <c r="FS16">
        <v>122</v>
      </c>
      <c r="FT16">
        <v>123</v>
      </c>
      <c r="FU16">
        <v>124</v>
      </c>
      <c r="FV16">
        <v>124</v>
      </c>
      <c r="FW16">
        <v>125</v>
      </c>
      <c r="FX16">
        <v>126</v>
      </c>
      <c r="FY16">
        <v>126</v>
      </c>
      <c r="FZ16">
        <v>127</v>
      </c>
      <c r="GA16">
        <v>128</v>
      </c>
      <c r="GB16">
        <v>129</v>
      </c>
      <c r="GC16">
        <v>129</v>
      </c>
      <c r="GD16">
        <v>130</v>
      </c>
      <c r="GE16">
        <v>131</v>
      </c>
      <c r="GF16">
        <v>131</v>
      </c>
      <c r="GG16">
        <v>132</v>
      </c>
      <c r="GH16">
        <v>133</v>
      </c>
      <c r="GI16">
        <v>134</v>
      </c>
      <c r="GJ16">
        <v>134</v>
      </c>
      <c r="GK16">
        <v>135</v>
      </c>
      <c r="GL16">
        <v>135</v>
      </c>
      <c r="GM16">
        <v>136</v>
      </c>
      <c r="GN16">
        <v>137</v>
      </c>
      <c r="GO16">
        <v>138</v>
      </c>
      <c r="GP16">
        <v>138</v>
      </c>
      <c r="GQ16">
        <v>139</v>
      </c>
      <c r="GR16">
        <v>140</v>
      </c>
      <c r="GS16">
        <v>141</v>
      </c>
      <c r="GU16">
        <v>13</v>
      </c>
      <c r="GV16">
        <v>0.245</v>
      </c>
    </row>
    <row r="17" spans="1:204">
      <c r="A17" s="339">
        <v>14</v>
      </c>
      <c r="B17" s="340">
        <v>1</v>
      </c>
      <c r="C17" s="340">
        <v>2</v>
      </c>
      <c r="D17" s="340">
        <v>3</v>
      </c>
      <c r="E17" s="340">
        <v>4</v>
      </c>
      <c r="F17" s="340">
        <v>5</v>
      </c>
      <c r="G17" s="340">
        <v>6</v>
      </c>
      <c r="H17" s="340">
        <v>6</v>
      </c>
      <c r="I17" s="340">
        <v>7</v>
      </c>
      <c r="J17" s="340">
        <v>8</v>
      </c>
      <c r="K17" s="340">
        <v>8</v>
      </c>
      <c r="L17" s="340">
        <v>9</v>
      </c>
      <c r="M17" s="340">
        <v>10</v>
      </c>
      <c r="N17" s="340">
        <v>11</v>
      </c>
      <c r="O17" s="340">
        <v>12</v>
      </c>
      <c r="P17" s="340">
        <v>12</v>
      </c>
      <c r="Q17" s="340">
        <v>14</v>
      </c>
      <c r="R17" s="340">
        <v>14</v>
      </c>
      <c r="S17" s="340">
        <v>15</v>
      </c>
      <c r="T17" s="340">
        <v>16</v>
      </c>
      <c r="U17" s="340">
        <v>16</v>
      </c>
      <c r="V17" s="340">
        <v>17</v>
      </c>
      <c r="W17" s="340">
        <v>18</v>
      </c>
      <c r="X17" s="340">
        <v>19</v>
      </c>
      <c r="Y17" s="340">
        <v>19</v>
      </c>
      <c r="Z17" s="340">
        <v>20</v>
      </c>
      <c r="AA17" s="340">
        <v>21</v>
      </c>
      <c r="AB17" s="340">
        <v>22</v>
      </c>
      <c r="AC17" s="340">
        <v>22</v>
      </c>
      <c r="AD17" s="340">
        <v>23</v>
      </c>
      <c r="AE17" s="340">
        <v>24</v>
      </c>
      <c r="AF17" s="341">
        <v>25</v>
      </c>
      <c r="AG17" s="342">
        <v>26</v>
      </c>
      <c r="AH17" s="347">
        <v>26</v>
      </c>
      <c r="AI17" s="341">
        <v>27</v>
      </c>
      <c r="AJ17" s="341">
        <v>28</v>
      </c>
      <c r="AK17" s="341">
        <v>29</v>
      </c>
      <c r="AL17" s="341">
        <v>29</v>
      </c>
      <c r="AM17" s="341">
        <v>30</v>
      </c>
      <c r="AN17" s="341">
        <v>31</v>
      </c>
      <c r="AO17" s="341">
        <v>32</v>
      </c>
      <c r="AP17" s="341">
        <v>32</v>
      </c>
      <c r="AQ17" s="341">
        <v>33</v>
      </c>
      <c r="AR17" s="341">
        <v>34</v>
      </c>
      <c r="AS17" s="341">
        <v>34</v>
      </c>
      <c r="AT17" s="341">
        <v>35</v>
      </c>
      <c r="AU17" s="341">
        <v>36</v>
      </c>
      <c r="AV17" s="341">
        <v>37</v>
      </c>
      <c r="AW17" s="341">
        <v>37</v>
      </c>
      <c r="AX17" s="341">
        <v>38</v>
      </c>
      <c r="AY17" s="341">
        <v>39</v>
      </c>
      <c r="AZ17" s="341">
        <v>40</v>
      </c>
      <c r="BA17" s="341">
        <v>40</v>
      </c>
      <c r="BB17" s="341">
        <v>41</v>
      </c>
      <c r="BC17" s="341">
        <v>42</v>
      </c>
      <c r="BD17" s="341">
        <v>42</v>
      </c>
      <c r="BE17" s="341">
        <v>43</v>
      </c>
      <c r="BF17" s="341">
        <v>44</v>
      </c>
      <c r="BG17" s="341">
        <v>45</v>
      </c>
      <c r="BH17" s="341">
        <v>45</v>
      </c>
      <c r="BI17" s="341">
        <v>46</v>
      </c>
      <c r="BJ17" s="341">
        <v>47</v>
      </c>
      <c r="BK17" s="341">
        <v>47</v>
      </c>
      <c r="BL17" s="341">
        <v>48</v>
      </c>
      <c r="BM17" s="341">
        <v>49</v>
      </c>
      <c r="BN17" s="341">
        <v>49</v>
      </c>
      <c r="BO17" s="341">
        <v>50</v>
      </c>
      <c r="BP17" s="341">
        <v>51</v>
      </c>
      <c r="BQ17" s="341">
        <v>52</v>
      </c>
      <c r="BR17" s="341">
        <v>52</v>
      </c>
      <c r="BS17" s="341">
        <v>53</v>
      </c>
      <c r="BT17" s="341">
        <v>54</v>
      </c>
      <c r="BU17" s="341">
        <v>54</v>
      </c>
      <c r="BV17" s="341">
        <v>55</v>
      </c>
      <c r="BW17" s="341">
        <v>56</v>
      </c>
      <c r="BX17" s="341">
        <v>56</v>
      </c>
      <c r="BY17" s="341">
        <v>57</v>
      </c>
      <c r="BZ17" s="341">
        <v>58</v>
      </c>
      <c r="CA17" s="341">
        <v>58</v>
      </c>
      <c r="CB17" s="341">
        <v>59</v>
      </c>
      <c r="CC17" s="341">
        <v>60</v>
      </c>
      <c r="CD17" s="341">
        <v>60</v>
      </c>
      <c r="CE17" s="341">
        <v>61</v>
      </c>
      <c r="CF17" s="341">
        <v>62</v>
      </c>
      <c r="CG17" s="341">
        <v>62</v>
      </c>
      <c r="CH17" s="341">
        <v>63</v>
      </c>
      <c r="CI17" s="341">
        <v>64</v>
      </c>
      <c r="CJ17" s="341">
        <v>65</v>
      </c>
      <c r="CK17" s="341">
        <v>65</v>
      </c>
      <c r="CL17" s="341">
        <v>66</v>
      </c>
      <c r="CM17" s="341">
        <v>67</v>
      </c>
      <c r="CN17" s="341">
        <v>67</v>
      </c>
      <c r="CO17" s="341">
        <v>68</v>
      </c>
      <c r="CP17" s="341">
        <v>69</v>
      </c>
      <c r="CQ17" s="341">
        <v>69</v>
      </c>
      <c r="CR17" s="341">
        <v>70</v>
      </c>
      <c r="CS17" s="341">
        <v>71</v>
      </c>
      <c r="CT17" s="341">
        <v>71</v>
      </c>
      <c r="CU17" s="341">
        <v>72</v>
      </c>
      <c r="CV17" s="341">
        <v>72</v>
      </c>
      <c r="CW17" s="341">
        <v>73</v>
      </c>
      <c r="CX17" s="341">
        <v>74</v>
      </c>
      <c r="CY17" s="341">
        <v>74</v>
      </c>
      <c r="CZ17" s="341">
        <v>75</v>
      </c>
      <c r="DA17" s="341">
        <v>76</v>
      </c>
      <c r="DB17" s="341">
        <v>77</v>
      </c>
      <c r="DC17" s="341">
        <v>78</v>
      </c>
      <c r="DD17" s="341">
        <v>78</v>
      </c>
      <c r="DE17" s="341">
        <v>79</v>
      </c>
      <c r="DF17" s="341">
        <v>80</v>
      </c>
      <c r="DG17" s="341">
        <v>80</v>
      </c>
      <c r="DH17" s="341">
        <v>81</v>
      </c>
      <c r="DI17" s="341">
        <v>82</v>
      </c>
      <c r="DJ17" s="341">
        <v>83</v>
      </c>
      <c r="DK17" s="341">
        <v>83</v>
      </c>
      <c r="DL17" s="341">
        <v>84</v>
      </c>
      <c r="DM17" s="341">
        <v>85</v>
      </c>
      <c r="DN17" s="341">
        <v>85</v>
      </c>
      <c r="DO17" s="341">
        <v>86</v>
      </c>
      <c r="DP17" s="341">
        <v>87</v>
      </c>
      <c r="DQ17" s="341">
        <v>88</v>
      </c>
      <c r="DR17" s="341">
        <v>88</v>
      </c>
      <c r="DS17" s="341">
        <v>89</v>
      </c>
      <c r="DT17" s="341">
        <v>90</v>
      </c>
      <c r="DU17" s="341">
        <v>91</v>
      </c>
      <c r="DV17" s="341">
        <v>91</v>
      </c>
      <c r="DW17" s="341">
        <v>92</v>
      </c>
      <c r="DX17" s="341">
        <v>93</v>
      </c>
      <c r="DY17" s="341">
        <v>94</v>
      </c>
      <c r="DZ17" s="341">
        <v>94</v>
      </c>
      <c r="EA17" s="341">
        <v>95</v>
      </c>
      <c r="EB17" s="341">
        <v>96</v>
      </c>
      <c r="EC17" s="341">
        <v>96</v>
      </c>
      <c r="ED17" s="341">
        <v>97</v>
      </c>
      <c r="EE17" s="341">
        <v>98</v>
      </c>
      <c r="EF17" s="341">
        <v>99</v>
      </c>
      <c r="EG17" s="341">
        <v>99</v>
      </c>
      <c r="EH17" s="341">
        <v>100</v>
      </c>
      <c r="EI17" s="341">
        <v>101</v>
      </c>
      <c r="EJ17" s="341">
        <v>101</v>
      </c>
      <c r="EK17" s="341">
        <v>102</v>
      </c>
      <c r="EL17" s="341">
        <v>103</v>
      </c>
      <c r="EM17" s="341">
        <v>104</v>
      </c>
      <c r="EN17" s="341">
        <v>105</v>
      </c>
      <c r="EO17" s="341">
        <v>105</v>
      </c>
      <c r="EP17" s="341">
        <v>106</v>
      </c>
      <c r="EQ17" s="341">
        <v>107</v>
      </c>
      <c r="ER17" s="341">
        <v>107</v>
      </c>
      <c r="ES17" s="341">
        <v>108</v>
      </c>
      <c r="ET17" s="341">
        <v>109</v>
      </c>
      <c r="EU17" s="341">
        <v>110</v>
      </c>
      <c r="EV17" s="341">
        <v>110</v>
      </c>
      <c r="EW17" s="341">
        <v>111</v>
      </c>
      <c r="EX17" s="341">
        <v>112</v>
      </c>
      <c r="EY17" s="341">
        <v>112</v>
      </c>
      <c r="EZ17" s="341">
        <v>113</v>
      </c>
      <c r="FA17" s="341">
        <v>114</v>
      </c>
      <c r="FB17" s="341">
        <v>115</v>
      </c>
      <c r="FC17" s="341">
        <v>116</v>
      </c>
      <c r="FD17" s="341">
        <v>116</v>
      </c>
      <c r="FE17" s="341">
        <v>117</v>
      </c>
      <c r="FF17" s="341">
        <v>118</v>
      </c>
      <c r="FG17" s="341">
        <v>118</v>
      </c>
      <c r="FH17" s="341">
        <v>119</v>
      </c>
      <c r="FI17" s="341">
        <v>120</v>
      </c>
      <c r="FJ17" s="341">
        <v>121</v>
      </c>
      <c r="FK17" s="341">
        <v>121</v>
      </c>
      <c r="FL17" s="341">
        <v>122</v>
      </c>
      <c r="FM17" s="341">
        <v>123</v>
      </c>
      <c r="FN17" s="341">
        <v>124</v>
      </c>
      <c r="FO17" s="341">
        <v>124</v>
      </c>
      <c r="FP17" s="341">
        <v>125</v>
      </c>
      <c r="FQ17" s="341">
        <v>126</v>
      </c>
      <c r="FR17" s="341">
        <v>126</v>
      </c>
      <c r="FS17" s="341">
        <v>127</v>
      </c>
      <c r="FT17" s="341">
        <v>128</v>
      </c>
      <c r="FU17" s="341">
        <v>129</v>
      </c>
      <c r="FV17" s="341">
        <v>130</v>
      </c>
      <c r="FW17" s="341">
        <v>130</v>
      </c>
      <c r="FX17" s="341">
        <v>131</v>
      </c>
      <c r="FY17" s="341">
        <v>132</v>
      </c>
      <c r="FZ17" s="341">
        <v>132</v>
      </c>
      <c r="GA17" s="341">
        <v>133</v>
      </c>
      <c r="GB17" s="341">
        <v>134</v>
      </c>
      <c r="GC17" s="341">
        <v>135</v>
      </c>
      <c r="GD17" s="341">
        <v>135</v>
      </c>
      <c r="GE17" s="341">
        <v>136</v>
      </c>
      <c r="GF17" s="341">
        <v>137</v>
      </c>
      <c r="GG17" s="341">
        <v>137</v>
      </c>
      <c r="GH17" s="341">
        <v>138</v>
      </c>
      <c r="GI17" s="341">
        <v>139</v>
      </c>
      <c r="GJ17" s="341">
        <v>140</v>
      </c>
      <c r="GK17" s="341">
        <v>141</v>
      </c>
      <c r="GL17" s="341">
        <v>141</v>
      </c>
      <c r="GM17" s="341">
        <v>142</v>
      </c>
      <c r="GN17" s="341">
        <v>143</v>
      </c>
      <c r="GO17" s="341">
        <v>143</v>
      </c>
      <c r="GP17" s="341">
        <v>144</v>
      </c>
      <c r="GQ17" s="341">
        <v>145</v>
      </c>
      <c r="GR17" s="341">
        <v>146</v>
      </c>
      <c r="GS17" s="341">
        <v>146</v>
      </c>
      <c r="GT17" s="341"/>
      <c r="GU17" s="341">
        <v>14</v>
      </c>
      <c r="GV17" s="341">
        <v>0.255</v>
      </c>
    </row>
    <row r="18" spans="1:204">
      <c r="A18" s="278">
        <v>15</v>
      </c>
      <c r="B18" s="344">
        <v>1</v>
      </c>
      <c r="C18" s="344">
        <v>2</v>
      </c>
      <c r="D18" s="344">
        <v>3</v>
      </c>
      <c r="E18" s="344">
        <v>4</v>
      </c>
      <c r="F18" s="344">
        <v>5</v>
      </c>
      <c r="G18" s="344">
        <v>6</v>
      </c>
      <c r="H18" s="344">
        <v>7</v>
      </c>
      <c r="I18" s="344">
        <v>8</v>
      </c>
      <c r="J18" s="344">
        <v>8</v>
      </c>
      <c r="K18" s="344">
        <v>9</v>
      </c>
      <c r="L18" s="344">
        <v>10</v>
      </c>
      <c r="M18" s="344">
        <v>11</v>
      </c>
      <c r="N18" s="344">
        <v>11</v>
      </c>
      <c r="O18" s="344">
        <v>12</v>
      </c>
      <c r="P18" s="344">
        <v>13</v>
      </c>
      <c r="Q18" s="344">
        <v>14</v>
      </c>
      <c r="R18" s="344">
        <v>15</v>
      </c>
      <c r="S18" s="344">
        <v>16</v>
      </c>
      <c r="T18" s="344">
        <v>16</v>
      </c>
      <c r="U18" s="344">
        <v>17</v>
      </c>
      <c r="V18" s="344">
        <v>18</v>
      </c>
      <c r="W18" s="344">
        <v>18</v>
      </c>
      <c r="X18" s="344">
        <v>19</v>
      </c>
      <c r="Y18" s="344">
        <v>20</v>
      </c>
      <c r="Z18" s="344">
        <v>21</v>
      </c>
      <c r="AA18" s="344">
        <v>22</v>
      </c>
      <c r="AB18" s="344">
        <v>22</v>
      </c>
      <c r="AC18" s="344">
        <v>23</v>
      </c>
      <c r="AD18" s="344">
        <v>24</v>
      </c>
      <c r="AE18" s="344">
        <v>25</v>
      </c>
      <c r="AF18" s="337">
        <v>26</v>
      </c>
      <c r="AG18" s="345">
        <v>26</v>
      </c>
      <c r="AH18" s="346">
        <v>27</v>
      </c>
      <c r="AI18">
        <v>28</v>
      </c>
      <c r="AJ18">
        <v>29</v>
      </c>
      <c r="AK18">
        <v>30</v>
      </c>
      <c r="AL18">
        <v>30</v>
      </c>
      <c r="AM18">
        <v>31</v>
      </c>
      <c r="AN18">
        <v>32</v>
      </c>
      <c r="AO18">
        <v>33</v>
      </c>
      <c r="AP18">
        <v>33</v>
      </c>
      <c r="AQ18">
        <v>34</v>
      </c>
      <c r="AR18">
        <v>35</v>
      </c>
      <c r="AS18">
        <v>36</v>
      </c>
      <c r="AT18">
        <v>36</v>
      </c>
      <c r="AU18">
        <v>37</v>
      </c>
      <c r="AV18">
        <v>38</v>
      </c>
      <c r="AW18">
        <v>39</v>
      </c>
      <c r="AX18">
        <v>40</v>
      </c>
      <c r="AY18">
        <v>40</v>
      </c>
      <c r="AZ18">
        <v>41</v>
      </c>
      <c r="BA18">
        <v>42</v>
      </c>
      <c r="BB18">
        <v>43</v>
      </c>
      <c r="BC18">
        <v>43</v>
      </c>
      <c r="BD18">
        <v>44</v>
      </c>
      <c r="BE18">
        <v>45</v>
      </c>
      <c r="BF18">
        <v>45</v>
      </c>
      <c r="BG18">
        <v>46</v>
      </c>
      <c r="BH18">
        <v>47</v>
      </c>
      <c r="BI18">
        <v>48</v>
      </c>
      <c r="BJ18">
        <v>48</v>
      </c>
      <c r="BK18">
        <v>49</v>
      </c>
      <c r="BL18">
        <v>50</v>
      </c>
      <c r="BM18">
        <v>50</v>
      </c>
      <c r="BN18">
        <v>51</v>
      </c>
      <c r="BO18">
        <v>52</v>
      </c>
      <c r="BP18">
        <v>53</v>
      </c>
      <c r="BQ18">
        <v>53</v>
      </c>
      <c r="BR18">
        <v>54</v>
      </c>
      <c r="BS18">
        <v>55</v>
      </c>
      <c r="BT18">
        <v>55</v>
      </c>
      <c r="BU18">
        <v>56</v>
      </c>
      <c r="BV18">
        <v>57</v>
      </c>
      <c r="BW18">
        <v>58</v>
      </c>
      <c r="BX18">
        <v>58</v>
      </c>
      <c r="BY18">
        <v>59</v>
      </c>
      <c r="BZ18">
        <v>60</v>
      </c>
      <c r="CA18">
        <v>60</v>
      </c>
      <c r="CB18">
        <v>61</v>
      </c>
      <c r="CC18">
        <v>62</v>
      </c>
      <c r="CD18">
        <v>63</v>
      </c>
      <c r="CE18">
        <v>63</v>
      </c>
      <c r="CF18">
        <v>64</v>
      </c>
      <c r="CG18">
        <v>65</v>
      </c>
      <c r="CH18">
        <v>65</v>
      </c>
      <c r="CI18">
        <v>66</v>
      </c>
      <c r="CJ18">
        <v>67</v>
      </c>
      <c r="CK18">
        <v>68</v>
      </c>
      <c r="CL18">
        <v>68</v>
      </c>
      <c r="CM18">
        <v>69</v>
      </c>
      <c r="CN18">
        <v>70</v>
      </c>
      <c r="CO18">
        <v>70</v>
      </c>
      <c r="CP18">
        <v>71</v>
      </c>
      <c r="CQ18">
        <v>72</v>
      </c>
      <c r="CR18">
        <v>72</v>
      </c>
      <c r="CS18">
        <v>73</v>
      </c>
      <c r="CT18">
        <v>74</v>
      </c>
      <c r="CU18">
        <v>74</v>
      </c>
      <c r="CV18">
        <v>75</v>
      </c>
      <c r="CW18">
        <v>76</v>
      </c>
      <c r="CX18">
        <v>77</v>
      </c>
      <c r="CY18">
        <v>77</v>
      </c>
      <c r="CZ18">
        <v>78</v>
      </c>
      <c r="DA18">
        <v>79</v>
      </c>
      <c r="DB18">
        <v>79</v>
      </c>
      <c r="DC18">
        <v>80</v>
      </c>
      <c r="DD18">
        <v>81</v>
      </c>
      <c r="DE18">
        <v>82</v>
      </c>
      <c r="DF18">
        <v>82</v>
      </c>
      <c r="DG18">
        <v>83</v>
      </c>
      <c r="DH18">
        <v>84</v>
      </c>
      <c r="DI18">
        <v>85</v>
      </c>
      <c r="DJ18">
        <v>86</v>
      </c>
      <c r="DK18">
        <v>86</v>
      </c>
      <c r="DL18">
        <v>87</v>
      </c>
      <c r="DM18">
        <v>88</v>
      </c>
      <c r="DN18">
        <v>88</v>
      </c>
      <c r="DO18">
        <v>89</v>
      </c>
      <c r="DP18">
        <v>90</v>
      </c>
      <c r="DQ18">
        <v>91</v>
      </c>
      <c r="DR18">
        <v>92</v>
      </c>
      <c r="DS18">
        <v>92</v>
      </c>
      <c r="DT18">
        <v>93</v>
      </c>
      <c r="DU18">
        <v>94</v>
      </c>
      <c r="DV18">
        <v>95</v>
      </c>
      <c r="DW18">
        <v>95</v>
      </c>
      <c r="DX18">
        <v>96</v>
      </c>
      <c r="DY18">
        <v>97</v>
      </c>
      <c r="DZ18">
        <v>98</v>
      </c>
      <c r="EA18">
        <v>98</v>
      </c>
      <c r="EB18">
        <v>99</v>
      </c>
      <c r="EC18">
        <v>100</v>
      </c>
      <c r="ED18">
        <v>101</v>
      </c>
      <c r="EE18">
        <v>101</v>
      </c>
      <c r="EF18">
        <v>102</v>
      </c>
      <c r="EG18">
        <v>103</v>
      </c>
      <c r="EH18">
        <v>104</v>
      </c>
      <c r="EI18">
        <v>104</v>
      </c>
      <c r="EJ18">
        <v>105</v>
      </c>
      <c r="EK18">
        <v>106</v>
      </c>
      <c r="EL18">
        <v>107</v>
      </c>
      <c r="EM18">
        <v>107</v>
      </c>
      <c r="EN18">
        <v>108</v>
      </c>
      <c r="EO18">
        <v>109</v>
      </c>
      <c r="EP18">
        <v>110</v>
      </c>
      <c r="EQ18">
        <v>110</v>
      </c>
      <c r="ER18">
        <v>111</v>
      </c>
      <c r="ES18">
        <v>112</v>
      </c>
      <c r="ET18">
        <v>113</v>
      </c>
      <c r="EU18">
        <v>114</v>
      </c>
      <c r="EV18">
        <v>114</v>
      </c>
      <c r="EW18">
        <v>115</v>
      </c>
      <c r="EX18">
        <v>116</v>
      </c>
      <c r="EY18">
        <v>116</v>
      </c>
      <c r="EZ18">
        <v>117</v>
      </c>
      <c r="FA18">
        <v>118</v>
      </c>
      <c r="FB18">
        <v>119</v>
      </c>
      <c r="FC18">
        <v>120</v>
      </c>
      <c r="FD18">
        <v>120</v>
      </c>
      <c r="FE18">
        <v>121</v>
      </c>
      <c r="FF18">
        <v>122</v>
      </c>
      <c r="FG18">
        <v>122</v>
      </c>
      <c r="FH18">
        <v>123</v>
      </c>
      <c r="FI18">
        <v>124</v>
      </c>
      <c r="FJ18">
        <v>125</v>
      </c>
      <c r="FK18">
        <v>126</v>
      </c>
      <c r="FL18">
        <v>126</v>
      </c>
      <c r="FM18">
        <v>127</v>
      </c>
      <c r="FN18">
        <v>128</v>
      </c>
      <c r="FO18">
        <v>129</v>
      </c>
      <c r="FP18">
        <v>129</v>
      </c>
      <c r="FQ18">
        <v>130</v>
      </c>
      <c r="FR18">
        <v>131</v>
      </c>
      <c r="FS18">
        <v>132</v>
      </c>
      <c r="FT18">
        <v>133</v>
      </c>
      <c r="FU18">
        <v>133</v>
      </c>
      <c r="FV18">
        <v>134</v>
      </c>
      <c r="FW18">
        <v>135</v>
      </c>
      <c r="FX18">
        <v>135</v>
      </c>
      <c r="FY18">
        <v>136</v>
      </c>
      <c r="FZ18">
        <v>137</v>
      </c>
      <c r="GA18">
        <v>138</v>
      </c>
      <c r="GB18">
        <v>139</v>
      </c>
      <c r="GC18">
        <v>139</v>
      </c>
      <c r="GD18">
        <v>140</v>
      </c>
      <c r="GE18">
        <v>141</v>
      </c>
      <c r="GF18">
        <v>142</v>
      </c>
      <c r="GG18">
        <v>142</v>
      </c>
      <c r="GH18">
        <v>143</v>
      </c>
      <c r="GI18">
        <v>144</v>
      </c>
      <c r="GJ18">
        <v>145</v>
      </c>
      <c r="GK18">
        <v>145</v>
      </c>
      <c r="GL18">
        <v>146</v>
      </c>
      <c r="GM18">
        <v>147</v>
      </c>
      <c r="GN18">
        <v>148</v>
      </c>
      <c r="GO18">
        <v>148</v>
      </c>
      <c r="GP18">
        <v>149</v>
      </c>
      <c r="GQ18">
        <v>150</v>
      </c>
      <c r="GR18">
        <v>151</v>
      </c>
      <c r="GS18">
        <v>152</v>
      </c>
      <c r="GU18">
        <v>15</v>
      </c>
      <c r="GV18">
        <v>0.26400000000000001</v>
      </c>
    </row>
    <row r="19" spans="1:204">
      <c r="A19" s="278">
        <v>16</v>
      </c>
      <c r="B19" s="344">
        <v>1</v>
      </c>
      <c r="C19" s="344">
        <v>2</v>
      </c>
      <c r="D19" s="344">
        <v>3</v>
      </c>
      <c r="E19" s="344">
        <v>4</v>
      </c>
      <c r="F19" s="344">
        <v>5</v>
      </c>
      <c r="G19" s="344">
        <v>6</v>
      </c>
      <c r="H19" s="344">
        <v>7</v>
      </c>
      <c r="I19" s="344">
        <v>8</v>
      </c>
      <c r="J19" s="344">
        <v>8</v>
      </c>
      <c r="K19" s="344">
        <v>9</v>
      </c>
      <c r="L19" s="344">
        <v>10</v>
      </c>
      <c r="M19" s="344">
        <v>11</v>
      </c>
      <c r="N19" s="344">
        <v>12</v>
      </c>
      <c r="O19" s="344">
        <v>13</v>
      </c>
      <c r="P19" s="344">
        <v>13</v>
      </c>
      <c r="Q19" s="344">
        <v>14</v>
      </c>
      <c r="R19" s="344">
        <v>15</v>
      </c>
      <c r="S19" s="344">
        <v>16</v>
      </c>
      <c r="T19" s="344">
        <v>17</v>
      </c>
      <c r="U19" s="344">
        <v>17</v>
      </c>
      <c r="V19" s="344">
        <v>18</v>
      </c>
      <c r="W19" s="344">
        <v>19</v>
      </c>
      <c r="X19" s="344">
        <v>20</v>
      </c>
      <c r="Y19" s="344">
        <v>21</v>
      </c>
      <c r="Z19" s="344">
        <v>22</v>
      </c>
      <c r="AA19" s="344">
        <v>22</v>
      </c>
      <c r="AB19" s="344">
        <v>23</v>
      </c>
      <c r="AC19" s="344">
        <v>24</v>
      </c>
      <c r="AD19" s="344">
        <v>25</v>
      </c>
      <c r="AE19" s="344">
        <v>26</v>
      </c>
      <c r="AF19" s="337">
        <v>26</v>
      </c>
      <c r="AG19" s="345">
        <v>27</v>
      </c>
      <c r="AH19" s="346">
        <v>28</v>
      </c>
      <c r="AI19">
        <v>29</v>
      </c>
      <c r="AJ19">
        <v>30</v>
      </c>
      <c r="AK19">
        <v>31</v>
      </c>
      <c r="AL19">
        <v>31</v>
      </c>
      <c r="AM19">
        <v>32</v>
      </c>
      <c r="AN19">
        <v>33</v>
      </c>
      <c r="AO19">
        <v>34</v>
      </c>
      <c r="AP19">
        <v>34</v>
      </c>
      <c r="AQ19">
        <v>35</v>
      </c>
      <c r="AR19">
        <v>36</v>
      </c>
      <c r="AS19">
        <v>37</v>
      </c>
      <c r="AT19">
        <v>38</v>
      </c>
      <c r="AU19">
        <v>38</v>
      </c>
      <c r="AV19">
        <v>39</v>
      </c>
      <c r="AW19">
        <v>40</v>
      </c>
      <c r="AX19">
        <v>41</v>
      </c>
      <c r="AY19">
        <v>41</v>
      </c>
      <c r="AZ19">
        <v>42</v>
      </c>
      <c r="BA19">
        <v>43</v>
      </c>
      <c r="BB19">
        <v>44</v>
      </c>
      <c r="BC19">
        <v>45</v>
      </c>
      <c r="BD19">
        <v>45</v>
      </c>
      <c r="BE19">
        <v>46</v>
      </c>
      <c r="BF19">
        <v>47</v>
      </c>
      <c r="BG19">
        <v>48</v>
      </c>
      <c r="BH19">
        <v>48</v>
      </c>
      <c r="BI19">
        <v>49</v>
      </c>
      <c r="BJ19">
        <v>50</v>
      </c>
      <c r="BK19">
        <v>51</v>
      </c>
      <c r="BL19">
        <v>51</v>
      </c>
      <c r="BM19">
        <v>52</v>
      </c>
      <c r="BN19">
        <v>53</v>
      </c>
      <c r="BO19">
        <v>54</v>
      </c>
      <c r="BP19">
        <v>54</v>
      </c>
      <c r="BQ19">
        <v>55</v>
      </c>
      <c r="BR19">
        <v>56</v>
      </c>
      <c r="BS19">
        <v>57</v>
      </c>
      <c r="BT19">
        <v>57</v>
      </c>
      <c r="BU19">
        <v>58</v>
      </c>
      <c r="BV19">
        <v>59</v>
      </c>
      <c r="BW19">
        <v>60</v>
      </c>
      <c r="BX19">
        <v>60</v>
      </c>
      <c r="BY19">
        <v>61</v>
      </c>
      <c r="BZ19">
        <v>62</v>
      </c>
      <c r="CA19">
        <v>63</v>
      </c>
      <c r="CB19">
        <v>63</v>
      </c>
      <c r="CC19">
        <v>64</v>
      </c>
      <c r="CD19">
        <v>65</v>
      </c>
      <c r="CE19">
        <v>66</v>
      </c>
      <c r="CF19">
        <v>66</v>
      </c>
      <c r="CG19">
        <v>67</v>
      </c>
      <c r="CH19">
        <v>68</v>
      </c>
      <c r="CI19">
        <v>69</v>
      </c>
      <c r="CJ19">
        <v>69</v>
      </c>
      <c r="CK19">
        <v>70</v>
      </c>
      <c r="CL19">
        <v>71</v>
      </c>
      <c r="CM19">
        <v>71</v>
      </c>
      <c r="CN19">
        <v>72</v>
      </c>
      <c r="CO19">
        <v>73</v>
      </c>
      <c r="CP19">
        <v>73</v>
      </c>
      <c r="CQ19">
        <v>74</v>
      </c>
      <c r="CR19">
        <v>75</v>
      </c>
      <c r="CS19">
        <v>76</v>
      </c>
      <c r="CT19">
        <v>76</v>
      </c>
      <c r="CU19">
        <v>77</v>
      </c>
      <c r="CV19">
        <v>78</v>
      </c>
      <c r="CW19">
        <v>78</v>
      </c>
      <c r="CX19">
        <v>79</v>
      </c>
      <c r="CY19">
        <v>80</v>
      </c>
      <c r="CZ19">
        <v>81</v>
      </c>
      <c r="DA19">
        <v>81</v>
      </c>
      <c r="DB19">
        <v>82</v>
      </c>
      <c r="DC19">
        <v>83</v>
      </c>
      <c r="DD19">
        <v>84</v>
      </c>
      <c r="DE19">
        <v>85</v>
      </c>
      <c r="DF19">
        <v>85</v>
      </c>
      <c r="DG19">
        <v>86</v>
      </c>
      <c r="DH19">
        <v>87</v>
      </c>
      <c r="DI19">
        <v>88</v>
      </c>
      <c r="DJ19">
        <v>88</v>
      </c>
      <c r="DK19">
        <v>89</v>
      </c>
      <c r="DL19">
        <v>90</v>
      </c>
      <c r="DM19">
        <v>91</v>
      </c>
      <c r="DN19">
        <v>91</v>
      </c>
      <c r="DO19">
        <v>92</v>
      </c>
      <c r="DP19">
        <v>93</v>
      </c>
      <c r="DQ19">
        <v>94</v>
      </c>
      <c r="DR19">
        <v>95</v>
      </c>
      <c r="DS19">
        <v>95</v>
      </c>
      <c r="DT19">
        <v>96</v>
      </c>
      <c r="DU19">
        <v>97</v>
      </c>
      <c r="DV19">
        <v>98</v>
      </c>
      <c r="DW19">
        <v>99</v>
      </c>
      <c r="DX19">
        <v>99</v>
      </c>
      <c r="DY19">
        <v>100</v>
      </c>
      <c r="DZ19">
        <v>101</v>
      </c>
      <c r="EA19">
        <v>102</v>
      </c>
      <c r="EB19">
        <v>102</v>
      </c>
      <c r="EC19">
        <v>103</v>
      </c>
      <c r="ED19">
        <v>104</v>
      </c>
      <c r="EE19">
        <v>105</v>
      </c>
      <c r="EF19">
        <v>106</v>
      </c>
      <c r="EG19">
        <v>106</v>
      </c>
      <c r="EH19">
        <v>107</v>
      </c>
      <c r="EI19">
        <v>108</v>
      </c>
      <c r="EJ19">
        <v>109</v>
      </c>
      <c r="EK19">
        <v>109</v>
      </c>
      <c r="EL19">
        <v>110</v>
      </c>
      <c r="EM19">
        <v>111</v>
      </c>
      <c r="EN19">
        <v>112</v>
      </c>
      <c r="EO19">
        <v>113</v>
      </c>
      <c r="EP19">
        <v>114</v>
      </c>
      <c r="EQ19">
        <v>114</v>
      </c>
      <c r="ER19">
        <v>115</v>
      </c>
      <c r="ES19">
        <v>116</v>
      </c>
      <c r="ET19">
        <v>117</v>
      </c>
      <c r="EU19">
        <v>117</v>
      </c>
      <c r="EV19">
        <v>118</v>
      </c>
      <c r="EW19">
        <v>119</v>
      </c>
      <c r="EX19">
        <v>120</v>
      </c>
      <c r="EY19">
        <v>120</v>
      </c>
      <c r="EZ19">
        <v>121</v>
      </c>
      <c r="FA19">
        <v>122</v>
      </c>
      <c r="FB19">
        <v>123</v>
      </c>
      <c r="FC19">
        <v>124</v>
      </c>
      <c r="FD19">
        <v>124</v>
      </c>
      <c r="FE19">
        <v>125</v>
      </c>
      <c r="FF19">
        <v>126</v>
      </c>
      <c r="FG19">
        <v>127</v>
      </c>
      <c r="FH19">
        <v>127</v>
      </c>
      <c r="FI19">
        <v>128</v>
      </c>
      <c r="FJ19">
        <v>129</v>
      </c>
      <c r="FK19">
        <v>130</v>
      </c>
      <c r="FL19">
        <v>131</v>
      </c>
      <c r="FM19">
        <v>132</v>
      </c>
      <c r="FN19">
        <v>132</v>
      </c>
      <c r="FO19">
        <v>133</v>
      </c>
      <c r="FP19">
        <v>134</v>
      </c>
      <c r="FQ19">
        <v>135</v>
      </c>
      <c r="FR19">
        <v>135</v>
      </c>
      <c r="FS19">
        <v>136</v>
      </c>
      <c r="FT19">
        <v>137</v>
      </c>
      <c r="FU19">
        <v>138</v>
      </c>
      <c r="FV19">
        <v>139</v>
      </c>
      <c r="FW19">
        <v>139</v>
      </c>
      <c r="FX19">
        <v>140</v>
      </c>
      <c r="FY19">
        <v>141</v>
      </c>
      <c r="FZ19">
        <v>142</v>
      </c>
      <c r="GA19">
        <v>143</v>
      </c>
      <c r="GB19">
        <v>143</v>
      </c>
      <c r="GC19">
        <v>144</v>
      </c>
      <c r="GD19">
        <v>145</v>
      </c>
      <c r="GE19">
        <v>146</v>
      </c>
      <c r="GF19">
        <v>146</v>
      </c>
      <c r="GG19">
        <v>147</v>
      </c>
      <c r="GH19">
        <v>148</v>
      </c>
      <c r="GI19">
        <v>149</v>
      </c>
      <c r="GJ19">
        <v>150</v>
      </c>
      <c r="GK19">
        <v>150</v>
      </c>
      <c r="GL19">
        <v>151</v>
      </c>
      <c r="GM19">
        <v>152</v>
      </c>
      <c r="GN19">
        <v>153</v>
      </c>
      <c r="GO19">
        <v>153</v>
      </c>
      <c r="GP19">
        <v>154</v>
      </c>
      <c r="GQ19">
        <v>155</v>
      </c>
      <c r="GR19">
        <v>156</v>
      </c>
      <c r="GS19">
        <v>157</v>
      </c>
      <c r="GU19">
        <v>16</v>
      </c>
      <c r="GV19">
        <v>0.27300000000000002</v>
      </c>
    </row>
    <row r="20" spans="1:204">
      <c r="A20" s="278">
        <v>17</v>
      </c>
      <c r="B20" s="344">
        <v>1</v>
      </c>
      <c r="C20" s="344">
        <v>2</v>
      </c>
      <c r="D20" s="344">
        <v>3</v>
      </c>
      <c r="E20" s="344">
        <v>4</v>
      </c>
      <c r="F20" s="344">
        <v>5</v>
      </c>
      <c r="G20" s="344">
        <v>6</v>
      </c>
      <c r="H20" s="344">
        <v>7</v>
      </c>
      <c r="I20" s="344">
        <v>8</v>
      </c>
      <c r="J20" s="344">
        <v>9</v>
      </c>
      <c r="K20" s="344">
        <v>9</v>
      </c>
      <c r="L20" s="344">
        <v>10</v>
      </c>
      <c r="M20" s="344">
        <v>11</v>
      </c>
      <c r="N20" s="344">
        <v>12</v>
      </c>
      <c r="O20" s="344">
        <v>13</v>
      </c>
      <c r="P20" s="344">
        <v>14</v>
      </c>
      <c r="Q20" s="344">
        <v>15</v>
      </c>
      <c r="R20" s="344">
        <v>16</v>
      </c>
      <c r="S20" s="344">
        <v>17</v>
      </c>
      <c r="T20" s="344">
        <v>17</v>
      </c>
      <c r="U20" s="344">
        <v>18</v>
      </c>
      <c r="V20" s="344">
        <v>19</v>
      </c>
      <c r="W20" s="344">
        <v>20</v>
      </c>
      <c r="X20" s="344">
        <v>21</v>
      </c>
      <c r="Y20" s="344">
        <v>21</v>
      </c>
      <c r="Z20" s="344">
        <v>22</v>
      </c>
      <c r="AA20" s="344">
        <v>23</v>
      </c>
      <c r="AB20" s="344">
        <v>24</v>
      </c>
      <c r="AC20" s="344">
        <v>25</v>
      </c>
      <c r="AD20" s="344">
        <v>26</v>
      </c>
      <c r="AE20" s="344">
        <v>27</v>
      </c>
      <c r="AF20" s="337">
        <v>27</v>
      </c>
      <c r="AG20" s="345">
        <v>28</v>
      </c>
      <c r="AH20" s="346">
        <v>29</v>
      </c>
      <c r="AI20">
        <v>30</v>
      </c>
      <c r="AJ20">
        <v>31</v>
      </c>
      <c r="AK20">
        <v>32</v>
      </c>
      <c r="AL20">
        <v>32</v>
      </c>
      <c r="AM20">
        <v>33</v>
      </c>
      <c r="AN20">
        <v>34</v>
      </c>
      <c r="AO20">
        <v>35</v>
      </c>
      <c r="AP20">
        <v>36</v>
      </c>
      <c r="AQ20">
        <v>36</v>
      </c>
      <c r="AR20">
        <v>37</v>
      </c>
      <c r="AS20">
        <v>38</v>
      </c>
      <c r="AT20">
        <v>39</v>
      </c>
      <c r="AU20">
        <v>40</v>
      </c>
      <c r="AV20">
        <v>41</v>
      </c>
      <c r="AW20">
        <v>41</v>
      </c>
      <c r="AX20">
        <v>42</v>
      </c>
      <c r="AY20">
        <v>43</v>
      </c>
      <c r="AZ20">
        <v>44</v>
      </c>
      <c r="BA20">
        <v>45</v>
      </c>
      <c r="BB20">
        <v>45</v>
      </c>
      <c r="BC20">
        <v>46</v>
      </c>
      <c r="BD20">
        <v>47</v>
      </c>
      <c r="BE20">
        <v>48</v>
      </c>
      <c r="BF20">
        <v>49</v>
      </c>
      <c r="BG20">
        <v>49</v>
      </c>
      <c r="BH20">
        <v>50</v>
      </c>
      <c r="BI20">
        <v>51</v>
      </c>
      <c r="BJ20">
        <v>52</v>
      </c>
      <c r="BK20">
        <v>52</v>
      </c>
      <c r="BL20">
        <v>53</v>
      </c>
      <c r="BM20">
        <v>54</v>
      </c>
      <c r="BN20">
        <v>55</v>
      </c>
      <c r="BO20">
        <v>56</v>
      </c>
      <c r="BP20">
        <v>56</v>
      </c>
      <c r="BQ20">
        <v>57</v>
      </c>
      <c r="BR20">
        <v>58</v>
      </c>
      <c r="BS20">
        <v>59</v>
      </c>
      <c r="BT20">
        <v>59</v>
      </c>
      <c r="BU20">
        <v>60</v>
      </c>
      <c r="BV20">
        <v>61</v>
      </c>
      <c r="BW20">
        <v>62</v>
      </c>
      <c r="BX20">
        <v>62</v>
      </c>
      <c r="BY20">
        <v>63</v>
      </c>
      <c r="BZ20">
        <v>64</v>
      </c>
      <c r="CA20">
        <v>65</v>
      </c>
      <c r="CB20">
        <v>65</v>
      </c>
      <c r="CC20">
        <v>66</v>
      </c>
      <c r="CD20">
        <v>67</v>
      </c>
      <c r="CE20">
        <v>68</v>
      </c>
      <c r="CF20">
        <v>69</v>
      </c>
      <c r="CG20">
        <v>69</v>
      </c>
      <c r="CH20">
        <v>70</v>
      </c>
      <c r="CI20">
        <v>71</v>
      </c>
      <c r="CJ20">
        <v>71</v>
      </c>
      <c r="CK20">
        <v>72</v>
      </c>
      <c r="CL20">
        <v>73</v>
      </c>
      <c r="CM20">
        <v>74</v>
      </c>
      <c r="CN20">
        <v>74</v>
      </c>
      <c r="CO20">
        <v>75</v>
      </c>
      <c r="CP20">
        <v>76</v>
      </c>
      <c r="CQ20">
        <v>76</v>
      </c>
      <c r="CR20">
        <v>77</v>
      </c>
      <c r="CS20">
        <v>78</v>
      </c>
      <c r="CT20">
        <v>79</v>
      </c>
      <c r="CU20">
        <v>80</v>
      </c>
      <c r="CV20">
        <v>80</v>
      </c>
      <c r="CW20">
        <v>81</v>
      </c>
      <c r="CX20">
        <v>82</v>
      </c>
      <c r="CY20">
        <v>82</v>
      </c>
      <c r="CZ20">
        <v>83</v>
      </c>
      <c r="DA20">
        <v>84</v>
      </c>
      <c r="DB20">
        <v>85</v>
      </c>
      <c r="DC20">
        <v>86</v>
      </c>
      <c r="DD20">
        <v>87</v>
      </c>
      <c r="DE20">
        <v>87</v>
      </c>
      <c r="DF20">
        <v>88</v>
      </c>
      <c r="DG20">
        <v>89</v>
      </c>
      <c r="DH20">
        <v>90</v>
      </c>
      <c r="DI20">
        <v>91</v>
      </c>
      <c r="DJ20">
        <v>91</v>
      </c>
      <c r="DK20">
        <v>92</v>
      </c>
      <c r="DL20">
        <v>93</v>
      </c>
      <c r="DM20">
        <v>94</v>
      </c>
      <c r="DN20">
        <v>94</v>
      </c>
      <c r="DO20">
        <v>95</v>
      </c>
      <c r="DP20">
        <v>96</v>
      </c>
      <c r="DQ20">
        <v>97</v>
      </c>
      <c r="DR20">
        <v>98</v>
      </c>
      <c r="DS20">
        <v>98</v>
      </c>
      <c r="DT20">
        <v>99</v>
      </c>
      <c r="DU20">
        <v>100</v>
      </c>
      <c r="DV20">
        <v>101</v>
      </c>
      <c r="DW20">
        <v>102</v>
      </c>
      <c r="DX20">
        <v>103</v>
      </c>
      <c r="DY20">
        <v>103</v>
      </c>
      <c r="DZ20">
        <v>104</v>
      </c>
      <c r="EA20">
        <v>105</v>
      </c>
      <c r="EB20">
        <v>106</v>
      </c>
      <c r="EC20">
        <v>107</v>
      </c>
      <c r="ED20">
        <v>107</v>
      </c>
      <c r="EE20">
        <v>108</v>
      </c>
      <c r="EF20">
        <v>109</v>
      </c>
      <c r="EG20">
        <v>110</v>
      </c>
      <c r="EH20">
        <v>111</v>
      </c>
      <c r="EI20">
        <v>111</v>
      </c>
      <c r="EJ20">
        <v>112</v>
      </c>
      <c r="EK20">
        <v>113</v>
      </c>
      <c r="EL20">
        <v>114</v>
      </c>
      <c r="EM20">
        <v>115</v>
      </c>
      <c r="EN20">
        <v>116</v>
      </c>
      <c r="EO20">
        <v>116</v>
      </c>
      <c r="EP20">
        <v>117</v>
      </c>
      <c r="EQ20">
        <v>118</v>
      </c>
      <c r="ER20">
        <v>119</v>
      </c>
      <c r="ES20">
        <v>120</v>
      </c>
      <c r="ET20">
        <v>120</v>
      </c>
      <c r="EU20">
        <v>121</v>
      </c>
      <c r="EV20">
        <v>122</v>
      </c>
      <c r="EW20">
        <v>123</v>
      </c>
      <c r="EX20">
        <v>124</v>
      </c>
      <c r="EY20">
        <v>124</v>
      </c>
      <c r="EZ20">
        <v>125</v>
      </c>
      <c r="FA20">
        <v>126</v>
      </c>
      <c r="FB20">
        <v>127</v>
      </c>
      <c r="FC20">
        <v>128</v>
      </c>
      <c r="FD20">
        <v>129</v>
      </c>
      <c r="FE20">
        <v>129</v>
      </c>
      <c r="FF20">
        <v>130</v>
      </c>
      <c r="FG20">
        <v>131</v>
      </c>
      <c r="FH20">
        <v>132</v>
      </c>
      <c r="FI20">
        <v>133</v>
      </c>
      <c r="FJ20">
        <v>133</v>
      </c>
      <c r="FK20">
        <v>134</v>
      </c>
      <c r="FL20">
        <v>135</v>
      </c>
      <c r="FM20">
        <v>136</v>
      </c>
      <c r="FN20">
        <v>137</v>
      </c>
      <c r="FO20">
        <v>137</v>
      </c>
      <c r="FP20">
        <v>138</v>
      </c>
      <c r="FQ20">
        <v>139</v>
      </c>
      <c r="FR20">
        <v>140</v>
      </c>
      <c r="FS20">
        <v>141</v>
      </c>
      <c r="FT20">
        <v>142</v>
      </c>
      <c r="FU20">
        <v>142</v>
      </c>
      <c r="FV20">
        <v>143</v>
      </c>
      <c r="FW20">
        <v>144</v>
      </c>
      <c r="FX20">
        <v>145</v>
      </c>
      <c r="FY20">
        <v>146</v>
      </c>
      <c r="FZ20">
        <v>146</v>
      </c>
      <c r="GA20">
        <v>147</v>
      </c>
      <c r="GB20">
        <v>148</v>
      </c>
      <c r="GC20">
        <v>149</v>
      </c>
      <c r="GD20">
        <v>149</v>
      </c>
      <c r="GE20">
        <v>150</v>
      </c>
      <c r="GF20">
        <v>151</v>
      </c>
      <c r="GG20">
        <v>152</v>
      </c>
      <c r="GH20">
        <v>153</v>
      </c>
      <c r="GI20">
        <v>154</v>
      </c>
      <c r="GJ20">
        <v>155</v>
      </c>
      <c r="GK20">
        <v>155</v>
      </c>
      <c r="GL20">
        <v>156</v>
      </c>
      <c r="GM20">
        <v>157</v>
      </c>
      <c r="GN20">
        <v>158</v>
      </c>
      <c r="GO20">
        <v>158</v>
      </c>
      <c r="GP20">
        <v>159</v>
      </c>
      <c r="GQ20">
        <v>160</v>
      </c>
      <c r="GR20">
        <v>161</v>
      </c>
      <c r="GS20">
        <v>162</v>
      </c>
      <c r="GU20">
        <v>17</v>
      </c>
      <c r="GV20">
        <v>0.28199999999999997</v>
      </c>
    </row>
    <row r="21" spans="1:204">
      <c r="A21" s="278">
        <v>18</v>
      </c>
      <c r="B21" s="344">
        <v>1</v>
      </c>
      <c r="C21" s="344">
        <v>2</v>
      </c>
      <c r="D21" s="344">
        <v>3</v>
      </c>
      <c r="E21" s="344">
        <v>4</v>
      </c>
      <c r="F21" s="344">
        <v>5</v>
      </c>
      <c r="G21" s="344">
        <v>6</v>
      </c>
      <c r="H21" s="344">
        <v>7</v>
      </c>
      <c r="I21" s="344">
        <v>8</v>
      </c>
      <c r="J21" s="344">
        <v>9</v>
      </c>
      <c r="K21" s="344">
        <v>10</v>
      </c>
      <c r="L21" s="344">
        <v>11</v>
      </c>
      <c r="M21" s="344">
        <v>12</v>
      </c>
      <c r="N21" s="344">
        <v>13</v>
      </c>
      <c r="O21" s="344">
        <v>13</v>
      </c>
      <c r="P21" s="344">
        <v>14</v>
      </c>
      <c r="Q21" s="344">
        <v>15</v>
      </c>
      <c r="R21" s="344">
        <v>16</v>
      </c>
      <c r="S21" s="344">
        <v>17</v>
      </c>
      <c r="T21" s="344">
        <v>18</v>
      </c>
      <c r="U21" s="344">
        <v>19</v>
      </c>
      <c r="V21" s="344">
        <v>20</v>
      </c>
      <c r="W21" s="344">
        <v>20</v>
      </c>
      <c r="X21" s="344">
        <v>21</v>
      </c>
      <c r="Y21" s="344">
        <v>22</v>
      </c>
      <c r="Z21" s="344">
        <v>23</v>
      </c>
      <c r="AA21" s="344">
        <v>24</v>
      </c>
      <c r="AB21" s="344">
        <v>25</v>
      </c>
      <c r="AC21" s="344">
        <v>26</v>
      </c>
      <c r="AD21" s="344">
        <v>27</v>
      </c>
      <c r="AE21" s="344">
        <v>27</v>
      </c>
      <c r="AF21" s="337">
        <v>28</v>
      </c>
      <c r="AG21" s="345">
        <v>29</v>
      </c>
      <c r="AH21" s="346">
        <v>30</v>
      </c>
      <c r="AI21">
        <v>31</v>
      </c>
      <c r="AJ21">
        <v>32</v>
      </c>
      <c r="AK21">
        <v>33</v>
      </c>
      <c r="AL21">
        <v>34</v>
      </c>
      <c r="AM21">
        <v>34</v>
      </c>
      <c r="AN21">
        <v>35</v>
      </c>
      <c r="AO21">
        <v>36</v>
      </c>
      <c r="AP21">
        <v>37</v>
      </c>
      <c r="AQ21">
        <v>38</v>
      </c>
      <c r="AR21">
        <v>39</v>
      </c>
      <c r="AS21">
        <v>39</v>
      </c>
      <c r="AT21">
        <v>40</v>
      </c>
      <c r="AU21">
        <v>41</v>
      </c>
      <c r="AV21">
        <v>42</v>
      </c>
      <c r="AW21">
        <v>43</v>
      </c>
      <c r="AX21">
        <v>44</v>
      </c>
      <c r="AY21">
        <v>44</v>
      </c>
      <c r="AZ21">
        <v>45</v>
      </c>
      <c r="BA21">
        <v>46</v>
      </c>
      <c r="BB21">
        <v>47</v>
      </c>
      <c r="BC21">
        <v>48</v>
      </c>
      <c r="BD21">
        <v>48</v>
      </c>
      <c r="BE21">
        <v>49</v>
      </c>
      <c r="BF21">
        <v>50</v>
      </c>
      <c r="BG21">
        <v>51</v>
      </c>
      <c r="BH21">
        <v>52</v>
      </c>
      <c r="BI21">
        <v>53</v>
      </c>
      <c r="BJ21">
        <v>53</v>
      </c>
      <c r="BK21">
        <v>54</v>
      </c>
      <c r="BL21">
        <v>55</v>
      </c>
      <c r="BM21">
        <v>56</v>
      </c>
      <c r="BN21">
        <v>57</v>
      </c>
      <c r="BO21">
        <v>58</v>
      </c>
      <c r="BP21">
        <v>58</v>
      </c>
      <c r="BQ21">
        <v>59</v>
      </c>
      <c r="BR21">
        <v>60</v>
      </c>
      <c r="BS21">
        <v>61</v>
      </c>
      <c r="BT21">
        <v>61</v>
      </c>
      <c r="BU21">
        <v>62</v>
      </c>
      <c r="BV21">
        <v>63</v>
      </c>
      <c r="BW21">
        <v>64</v>
      </c>
      <c r="BX21">
        <v>65</v>
      </c>
      <c r="BY21">
        <v>65</v>
      </c>
      <c r="BZ21">
        <v>66</v>
      </c>
      <c r="CA21">
        <v>67</v>
      </c>
      <c r="CB21">
        <v>68</v>
      </c>
      <c r="CC21">
        <v>69</v>
      </c>
      <c r="CD21">
        <v>69</v>
      </c>
      <c r="CE21">
        <v>70</v>
      </c>
      <c r="CF21">
        <v>71</v>
      </c>
      <c r="CG21">
        <v>72</v>
      </c>
      <c r="CH21">
        <v>72</v>
      </c>
      <c r="CI21">
        <v>73</v>
      </c>
      <c r="CJ21">
        <v>74</v>
      </c>
      <c r="CK21">
        <v>75</v>
      </c>
      <c r="CL21">
        <v>76</v>
      </c>
      <c r="CM21">
        <v>76</v>
      </c>
      <c r="CN21">
        <v>77</v>
      </c>
      <c r="CO21">
        <v>78</v>
      </c>
      <c r="CP21">
        <v>79</v>
      </c>
      <c r="CQ21">
        <v>79</v>
      </c>
      <c r="CR21">
        <v>80</v>
      </c>
      <c r="CS21">
        <v>81</v>
      </c>
      <c r="CT21">
        <v>81</v>
      </c>
      <c r="CU21">
        <v>82</v>
      </c>
      <c r="CV21">
        <v>83</v>
      </c>
      <c r="CW21">
        <v>84</v>
      </c>
      <c r="CX21">
        <v>85</v>
      </c>
      <c r="CY21">
        <v>85</v>
      </c>
      <c r="CZ21">
        <v>86</v>
      </c>
      <c r="DA21">
        <v>87</v>
      </c>
      <c r="DB21">
        <v>88</v>
      </c>
      <c r="DC21">
        <v>89</v>
      </c>
      <c r="DD21">
        <v>90</v>
      </c>
      <c r="DE21">
        <v>91</v>
      </c>
      <c r="DF21">
        <v>91</v>
      </c>
      <c r="DG21">
        <v>92</v>
      </c>
      <c r="DH21">
        <v>93</v>
      </c>
      <c r="DI21">
        <v>94</v>
      </c>
      <c r="DJ21">
        <v>95</v>
      </c>
      <c r="DK21">
        <v>95</v>
      </c>
      <c r="DL21">
        <v>96</v>
      </c>
      <c r="DM21">
        <v>97</v>
      </c>
      <c r="DN21">
        <v>98</v>
      </c>
      <c r="DO21">
        <v>99</v>
      </c>
      <c r="DP21">
        <v>100</v>
      </c>
      <c r="DQ21">
        <v>100</v>
      </c>
      <c r="DR21">
        <v>101</v>
      </c>
      <c r="DS21">
        <v>102</v>
      </c>
      <c r="DT21">
        <v>103</v>
      </c>
      <c r="DU21">
        <v>104</v>
      </c>
      <c r="DV21">
        <v>105</v>
      </c>
      <c r="DW21">
        <v>105</v>
      </c>
      <c r="DX21">
        <v>106</v>
      </c>
      <c r="DY21">
        <v>107</v>
      </c>
      <c r="DZ21">
        <v>108</v>
      </c>
      <c r="EA21">
        <v>109</v>
      </c>
      <c r="EB21">
        <v>110</v>
      </c>
      <c r="EC21">
        <v>110</v>
      </c>
      <c r="ED21">
        <v>111</v>
      </c>
      <c r="EE21">
        <v>112</v>
      </c>
      <c r="EF21">
        <v>113</v>
      </c>
      <c r="EG21">
        <v>114</v>
      </c>
      <c r="EH21">
        <v>115</v>
      </c>
      <c r="EI21">
        <v>115</v>
      </c>
      <c r="EJ21">
        <v>116</v>
      </c>
      <c r="EK21">
        <v>117</v>
      </c>
      <c r="EL21">
        <v>118</v>
      </c>
      <c r="EM21">
        <v>119</v>
      </c>
      <c r="EN21">
        <v>120</v>
      </c>
      <c r="EO21">
        <v>121</v>
      </c>
      <c r="EP21">
        <v>121</v>
      </c>
      <c r="EQ21">
        <v>122</v>
      </c>
      <c r="ER21">
        <v>123</v>
      </c>
      <c r="ES21">
        <v>124</v>
      </c>
      <c r="ET21">
        <v>125</v>
      </c>
      <c r="EU21">
        <v>126</v>
      </c>
      <c r="EV21">
        <v>126</v>
      </c>
      <c r="EW21">
        <v>127</v>
      </c>
      <c r="EX21">
        <v>128</v>
      </c>
      <c r="EY21">
        <v>129</v>
      </c>
      <c r="EZ21">
        <v>130</v>
      </c>
      <c r="FA21">
        <v>131</v>
      </c>
      <c r="FB21">
        <v>131</v>
      </c>
      <c r="FC21">
        <v>132</v>
      </c>
      <c r="FD21">
        <v>133</v>
      </c>
      <c r="FE21">
        <v>134</v>
      </c>
      <c r="FF21">
        <v>135</v>
      </c>
      <c r="FG21">
        <v>135</v>
      </c>
      <c r="FH21">
        <v>136</v>
      </c>
      <c r="FI21">
        <v>137</v>
      </c>
      <c r="FJ21">
        <v>138</v>
      </c>
      <c r="FK21">
        <v>139</v>
      </c>
      <c r="FL21">
        <v>140</v>
      </c>
      <c r="FM21">
        <v>141</v>
      </c>
      <c r="FN21">
        <v>142</v>
      </c>
      <c r="FO21">
        <v>142</v>
      </c>
      <c r="FP21">
        <v>143</v>
      </c>
      <c r="FQ21">
        <v>144</v>
      </c>
      <c r="FR21">
        <v>145</v>
      </c>
      <c r="FS21">
        <v>146</v>
      </c>
      <c r="FT21">
        <v>147</v>
      </c>
      <c r="FU21">
        <v>147</v>
      </c>
      <c r="FV21">
        <v>148</v>
      </c>
      <c r="FW21">
        <v>149</v>
      </c>
      <c r="FX21">
        <v>150</v>
      </c>
      <c r="FY21">
        <v>151</v>
      </c>
      <c r="FZ21">
        <v>152</v>
      </c>
      <c r="GA21">
        <v>152</v>
      </c>
      <c r="GB21">
        <v>153</v>
      </c>
      <c r="GC21">
        <v>154</v>
      </c>
      <c r="GD21">
        <v>155</v>
      </c>
      <c r="GE21">
        <v>156</v>
      </c>
      <c r="GF21">
        <v>157</v>
      </c>
      <c r="GG21">
        <v>157</v>
      </c>
      <c r="GH21">
        <v>158</v>
      </c>
      <c r="GI21">
        <v>159</v>
      </c>
      <c r="GJ21">
        <v>160</v>
      </c>
      <c r="GK21">
        <v>161</v>
      </c>
      <c r="GL21">
        <v>161</v>
      </c>
      <c r="GM21">
        <v>162</v>
      </c>
      <c r="GN21">
        <v>163</v>
      </c>
      <c r="GO21">
        <v>164</v>
      </c>
      <c r="GP21">
        <v>165</v>
      </c>
      <c r="GQ21">
        <v>166</v>
      </c>
      <c r="GR21">
        <v>167</v>
      </c>
      <c r="GS21">
        <v>168</v>
      </c>
      <c r="GU21">
        <v>18</v>
      </c>
      <c r="GV21">
        <v>0.29199999999999998</v>
      </c>
    </row>
    <row r="22" spans="1:204">
      <c r="A22" s="278">
        <v>19</v>
      </c>
      <c r="B22" s="344">
        <v>1</v>
      </c>
      <c r="C22" s="344">
        <v>2</v>
      </c>
      <c r="D22" s="344">
        <v>3</v>
      </c>
      <c r="E22" s="344">
        <v>5</v>
      </c>
      <c r="F22" s="344">
        <v>5</v>
      </c>
      <c r="G22" s="344">
        <v>7</v>
      </c>
      <c r="H22" s="344">
        <v>8</v>
      </c>
      <c r="I22" s="344">
        <v>9</v>
      </c>
      <c r="J22" s="344">
        <v>9</v>
      </c>
      <c r="K22" s="344">
        <v>10</v>
      </c>
      <c r="L22" s="344">
        <v>11</v>
      </c>
      <c r="M22" s="344">
        <v>12</v>
      </c>
      <c r="N22" s="344">
        <v>13</v>
      </c>
      <c r="O22" s="344">
        <v>14</v>
      </c>
      <c r="P22" s="344">
        <v>15</v>
      </c>
      <c r="Q22" s="344">
        <v>16</v>
      </c>
      <c r="R22" s="344">
        <v>17</v>
      </c>
      <c r="S22" s="344">
        <v>18</v>
      </c>
      <c r="T22" s="344">
        <v>18</v>
      </c>
      <c r="U22" s="344">
        <v>19</v>
      </c>
      <c r="V22" s="344">
        <v>20</v>
      </c>
      <c r="W22" s="344">
        <v>21</v>
      </c>
      <c r="X22" s="344">
        <v>22</v>
      </c>
      <c r="Y22" s="344">
        <v>23</v>
      </c>
      <c r="Z22" s="344">
        <v>24</v>
      </c>
      <c r="AA22" s="344">
        <v>25</v>
      </c>
      <c r="AB22" s="344">
        <v>26</v>
      </c>
      <c r="AC22" s="344">
        <v>26</v>
      </c>
      <c r="AD22" s="344">
        <v>27</v>
      </c>
      <c r="AE22" s="344">
        <v>28</v>
      </c>
      <c r="AF22" s="337">
        <v>29</v>
      </c>
      <c r="AG22" s="345">
        <v>30</v>
      </c>
      <c r="AH22" s="346">
        <v>31</v>
      </c>
      <c r="AI22">
        <v>32</v>
      </c>
      <c r="AJ22">
        <v>33</v>
      </c>
      <c r="AK22">
        <v>34</v>
      </c>
      <c r="AL22">
        <v>35</v>
      </c>
      <c r="AM22">
        <v>36</v>
      </c>
      <c r="AN22">
        <v>36</v>
      </c>
      <c r="AO22">
        <v>37</v>
      </c>
      <c r="AP22">
        <v>38</v>
      </c>
      <c r="AQ22">
        <v>39</v>
      </c>
      <c r="AR22">
        <v>40</v>
      </c>
      <c r="AS22">
        <v>41</v>
      </c>
      <c r="AT22">
        <v>42</v>
      </c>
      <c r="AU22">
        <v>42</v>
      </c>
      <c r="AV22">
        <v>43</v>
      </c>
      <c r="AW22">
        <v>44</v>
      </c>
      <c r="AX22">
        <v>45</v>
      </c>
      <c r="AY22">
        <v>46</v>
      </c>
      <c r="AZ22">
        <v>47</v>
      </c>
      <c r="BA22">
        <v>48</v>
      </c>
      <c r="BB22">
        <v>48</v>
      </c>
      <c r="BC22">
        <v>49</v>
      </c>
      <c r="BD22">
        <v>50</v>
      </c>
      <c r="BE22">
        <v>51</v>
      </c>
      <c r="BF22">
        <v>52</v>
      </c>
      <c r="BG22">
        <v>53</v>
      </c>
      <c r="BH22">
        <v>53</v>
      </c>
      <c r="BI22">
        <v>54</v>
      </c>
      <c r="BJ22">
        <v>55</v>
      </c>
      <c r="BK22">
        <v>56</v>
      </c>
      <c r="BL22">
        <v>57</v>
      </c>
      <c r="BM22">
        <v>57</v>
      </c>
      <c r="BN22">
        <v>58</v>
      </c>
      <c r="BO22">
        <v>59</v>
      </c>
      <c r="BP22">
        <v>60</v>
      </c>
      <c r="BQ22">
        <v>61</v>
      </c>
      <c r="BR22">
        <v>62</v>
      </c>
      <c r="BS22">
        <v>63</v>
      </c>
      <c r="BT22">
        <v>63</v>
      </c>
      <c r="BU22">
        <v>64</v>
      </c>
      <c r="BV22">
        <v>65</v>
      </c>
      <c r="BW22">
        <v>66</v>
      </c>
      <c r="BX22">
        <v>67</v>
      </c>
      <c r="BY22">
        <v>67</v>
      </c>
      <c r="BZ22">
        <v>68</v>
      </c>
      <c r="CA22">
        <v>69</v>
      </c>
      <c r="CB22">
        <v>70</v>
      </c>
      <c r="CC22">
        <v>71</v>
      </c>
      <c r="CD22">
        <v>71</v>
      </c>
      <c r="CE22">
        <v>72</v>
      </c>
      <c r="CF22">
        <v>73</v>
      </c>
      <c r="CG22">
        <v>74</v>
      </c>
      <c r="CH22">
        <v>75</v>
      </c>
      <c r="CI22">
        <v>76</v>
      </c>
      <c r="CJ22">
        <v>76</v>
      </c>
      <c r="CK22">
        <v>77</v>
      </c>
      <c r="CL22">
        <v>78</v>
      </c>
      <c r="CM22">
        <v>79</v>
      </c>
      <c r="CN22">
        <v>79</v>
      </c>
      <c r="CO22">
        <v>80</v>
      </c>
      <c r="CP22">
        <v>81</v>
      </c>
      <c r="CQ22">
        <v>82</v>
      </c>
      <c r="CR22">
        <v>82</v>
      </c>
      <c r="CS22">
        <v>83</v>
      </c>
      <c r="CT22">
        <v>84</v>
      </c>
      <c r="CU22">
        <v>85</v>
      </c>
      <c r="CV22">
        <v>85</v>
      </c>
      <c r="CW22">
        <v>86</v>
      </c>
      <c r="CX22">
        <v>87</v>
      </c>
      <c r="CY22">
        <v>88</v>
      </c>
      <c r="CZ22">
        <v>89</v>
      </c>
      <c r="DA22">
        <v>90</v>
      </c>
      <c r="DB22">
        <v>91</v>
      </c>
      <c r="DC22">
        <v>92</v>
      </c>
      <c r="DD22">
        <v>92</v>
      </c>
      <c r="DE22">
        <v>93</v>
      </c>
      <c r="DF22">
        <v>94</v>
      </c>
      <c r="DG22">
        <v>95</v>
      </c>
      <c r="DH22">
        <v>96</v>
      </c>
      <c r="DI22">
        <v>97</v>
      </c>
      <c r="DJ22">
        <v>98</v>
      </c>
      <c r="DK22">
        <v>98</v>
      </c>
      <c r="DL22">
        <v>99</v>
      </c>
      <c r="DM22">
        <v>100</v>
      </c>
      <c r="DN22">
        <v>101</v>
      </c>
      <c r="DO22">
        <v>102</v>
      </c>
      <c r="DP22">
        <v>103</v>
      </c>
      <c r="DQ22">
        <v>104</v>
      </c>
      <c r="DR22">
        <v>104</v>
      </c>
      <c r="DS22">
        <v>105</v>
      </c>
      <c r="DT22">
        <v>106</v>
      </c>
      <c r="DU22">
        <v>107</v>
      </c>
      <c r="DV22">
        <v>108</v>
      </c>
      <c r="DW22">
        <v>109</v>
      </c>
      <c r="DX22">
        <v>110</v>
      </c>
      <c r="DY22">
        <v>110</v>
      </c>
      <c r="DZ22">
        <v>111</v>
      </c>
      <c r="EA22">
        <v>112</v>
      </c>
      <c r="EB22">
        <v>113</v>
      </c>
      <c r="EC22">
        <v>114</v>
      </c>
      <c r="ED22">
        <v>115</v>
      </c>
      <c r="EE22">
        <v>116</v>
      </c>
      <c r="EF22">
        <v>116</v>
      </c>
      <c r="EG22">
        <v>117</v>
      </c>
      <c r="EH22">
        <v>118</v>
      </c>
      <c r="EI22">
        <v>119</v>
      </c>
      <c r="EJ22">
        <v>120</v>
      </c>
      <c r="EK22">
        <v>121</v>
      </c>
      <c r="EL22">
        <v>122</v>
      </c>
      <c r="EM22">
        <v>123</v>
      </c>
      <c r="EN22">
        <v>123</v>
      </c>
      <c r="EO22">
        <v>124</v>
      </c>
      <c r="EP22">
        <v>125</v>
      </c>
      <c r="EQ22">
        <v>126</v>
      </c>
      <c r="ER22">
        <v>127</v>
      </c>
      <c r="ES22">
        <v>128</v>
      </c>
      <c r="ET22">
        <v>129</v>
      </c>
      <c r="EU22">
        <v>129</v>
      </c>
      <c r="EV22">
        <v>130</v>
      </c>
      <c r="EW22">
        <v>131</v>
      </c>
      <c r="EX22">
        <v>132</v>
      </c>
      <c r="EY22">
        <v>133</v>
      </c>
      <c r="EZ22">
        <v>134</v>
      </c>
      <c r="FA22">
        <v>135</v>
      </c>
      <c r="FB22">
        <v>135</v>
      </c>
      <c r="FC22">
        <v>136</v>
      </c>
      <c r="FD22">
        <v>137</v>
      </c>
      <c r="FE22">
        <v>138</v>
      </c>
      <c r="FF22">
        <v>139</v>
      </c>
      <c r="FG22">
        <v>140</v>
      </c>
      <c r="FH22">
        <v>141</v>
      </c>
      <c r="FI22">
        <v>141</v>
      </c>
      <c r="FJ22">
        <v>142</v>
      </c>
      <c r="FK22">
        <v>143</v>
      </c>
      <c r="FL22">
        <v>144</v>
      </c>
      <c r="FM22">
        <v>145</v>
      </c>
      <c r="FN22">
        <v>146</v>
      </c>
      <c r="FO22">
        <v>147</v>
      </c>
      <c r="FP22">
        <v>147</v>
      </c>
      <c r="FQ22">
        <v>148</v>
      </c>
      <c r="FR22">
        <v>149</v>
      </c>
      <c r="FS22">
        <v>150</v>
      </c>
      <c r="FT22">
        <v>151</v>
      </c>
      <c r="FU22">
        <v>152</v>
      </c>
      <c r="FV22">
        <v>153</v>
      </c>
      <c r="FW22">
        <v>154</v>
      </c>
      <c r="FX22">
        <v>154</v>
      </c>
      <c r="FY22">
        <v>155</v>
      </c>
      <c r="FZ22">
        <v>156</v>
      </c>
      <c r="GA22">
        <v>157</v>
      </c>
      <c r="GB22">
        <v>158</v>
      </c>
      <c r="GC22">
        <v>159</v>
      </c>
      <c r="GD22">
        <v>160</v>
      </c>
      <c r="GE22">
        <v>160</v>
      </c>
      <c r="GF22">
        <v>161</v>
      </c>
      <c r="GG22">
        <v>162</v>
      </c>
      <c r="GH22">
        <v>163</v>
      </c>
      <c r="GI22">
        <v>164</v>
      </c>
      <c r="GJ22">
        <v>165</v>
      </c>
      <c r="GK22">
        <v>166</v>
      </c>
      <c r="GL22">
        <v>166</v>
      </c>
      <c r="GM22">
        <v>167</v>
      </c>
      <c r="GN22">
        <v>168</v>
      </c>
      <c r="GO22">
        <v>169</v>
      </c>
      <c r="GP22">
        <v>170</v>
      </c>
      <c r="GQ22">
        <v>171</v>
      </c>
      <c r="GR22">
        <v>172</v>
      </c>
      <c r="GS22">
        <v>173</v>
      </c>
      <c r="GU22">
        <v>19</v>
      </c>
      <c r="GV22">
        <v>0.30099999999999999</v>
      </c>
    </row>
    <row r="23" spans="1:204">
      <c r="A23" s="278">
        <v>20</v>
      </c>
      <c r="B23" s="344">
        <v>1</v>
      </c>
      <c r="C23" s="344">
        <v>2</v>
      </c>
      <c r="D23" s="344">
        <v>3</v>
      </c>
      <c r="E23" s="344">
        <v>5</v>
      </c>
      <c r="F23" s="344">
        <v>6</v>
      </c>
      <c r="G23" s="344">
        <v>7</v>
      </c>
      <c r="H23" s="344">
        <v>8</v>
      </c>
      <c r="I23" s="344">
        <v>9</v>
      </c>
      <c r="J23" s="344">
        <v>10</v>
      </c>
      <c r="K23" s="344">
        <v>10</v>
      </c>
      <c r="L23" s="344">
        <v>11</v>
      </c>
      <c r="M23" s="344">
        <v>12</v>
      </c>
      <c r="N23" s="344">
        <v>13</v>
      </c>
      <c r="O23" s="344">
        <v>14</v>
      </c>
      <c r="P23" s="344">
        <v>15</v>
      </c>
      <c r="Q23" s="344">
        <v>16</v>
      </c>
      <c r="R23" s="344">
        <v>17</v>
      </c>
      <c r="S23" s="344">
        <v>18</v>
      </c>
      <c r="T23" s="344">
        <v>19</v>
      </c>
      <c r="U23" s="344">
        <v>20</v>
      </c>
      <c r="V23" s="344">
        <v>21</v>
      </c>
      <c r="W23" s="344">
        <v>22</v>
      </c>
      <c r="X23" s="344">
        <v>23</v>
      </c>
      <c r="Y23" s="344">
        <v>24</v>
      </c>
      <c r="Z23" s="344">
        <v>24</v>
      </c>
      <c r="AA23" s="344">
        <v>25</v>
      </c>
      <c r="AB23" s="344">
        <v>26</v>
      </c>
      <c r="AC23" s="344">
        <v>27</v>
      </c>
      <c r="AD23" s="344">
        <v>28</v>
      </c>
      <c r="AE23" s="344">
        <v>29</v>
      </c>
      <c r="AF23" s="337">
        <v>30</v>
      </c>
      <c r="AG23" s="345">
        <v>31</v>
      </c>
      <c r="AH23" s="346">
        <v>32</v>
      </c>
      <c r="AI23">
        <v>33</v>
      </c>
      <c r="AJ23">
        <v>34</v>
      </c>
      <c r="AK23">
        <v>35</v>
      </c>
      <c r="AL23">
        <v>36</v>
      </c>
      <c r="AM23">
        <v>37</v>
      </c>
      <c r="AN23">
        <v>38</v>
      </c>
      <c r="AO23">
        <v>38</v>
      </c>
      <c r="AP23">
        <v>39</v>
      </c>
      <c r="AQ23">
        <v>40</v>
      </c>
      <c r="AR23">
        <v>41</v>
      </c>
      <c r="AS23">
        <v>42</v>
      </c>
      <c r="AT23">
        <v>43</v>
      </c>
      <c r="AU23">
        <v>44</v>
      </c>
      <c r="AV23">
        <v>45</v>
      </c>
      <c r="AW23">
        <v>46</v>
      </c>
      <c r="AX23">
        <v>47</v>
      </c>
      <c r="AY23">
        <v>47</v>
      </c>
      <c r="AZ23">
        <v>48</v>
      </c>
      <c r="BA23">
        <v>49</v>
      </c>
      <c r="BB23">
        <v>50</v>
      </c>
      <c r="BC23">
        <v>51</v>
      </c>
      <c r="BD23">
        <v>51</v>
      </c>
      <c r="BE23">
        <v>52</v>
      </c>
      <c r="BF23">
        <v>53</v>
      </c>
      <c r="BG23">
        <v>54</v>
      </c>
      <c r="BH23">
        <v>55</v>
      </c>
      <c r="BI23">
        <v>56</v>
      </c>
      <c r="BJ23">
        <v>57</v>
      </c>
      <c r="BK23">
        <v>58</v>
      </c>
      <c r="BL23">
        <v>58</v>
      </c>
      <c r="BM23">
        <v>59</v>
      </c>
      <c r="BN23">
        <v>60</v>
      </c>
      <c r="BO23">
        <v>61</v>
      </c>
      <c r="BP23">
        <v>62</v>
      </c>
      <c r="BQ23">
        <v>63</v>
      </c>
      <c r="BR23">
        <v>64</v>
      </c>
      <c r="BS23">
        <v>64</v>
      </c>
      <c r="BT23">
        <v>65</v>
      </c>
      <c r="BU23">
        <v>66</v>
      </c>
      <c r="BV23">
        <v>67</v>
      </c>
      <c r="BW23">
        <v>68</v>
      </c>
      <c r="BX23">
        <v>69</v>
      </c>
      <c r="BY23">
        <v>69</v>
      </c>
      <c r="BZ23">
        <v>70</v>
      </c>
      <c r="CA23">
        <v>71</v>
      </c>
      <c r="CB23">
        <v>72</v>
      </c>
      <c r="CC23">
        <v>73</v>
      </c>
      <c r="CD23">
        <v>73</v>
      </c>
      <c r="CE23">
        <v>74</v>
      </c>
      <c r="CF23">
        <v>75</v>
      </c>
      <c r="CG23">
        <v>76</v>
      </c>
      <c r="CH23">
        <v>77</v>
      </c>
      <c r="CI23">
        <v>78</v>
      </c>
      <c r="CJ23">
        <v>78</v>
      </c>
      <c r="CK23">
        <v>79</v>
      </c>
      <c r="CL23">
        <v>80</v>
      </c>
      <c r="CM23">
        <v>81</v>
      </c>
      <c r="CN23">
        <v>82</v>
      </c>
      <c r="CO23">
        <v>82</v>
      </c>
      <c r="CP23">
        <v>83</v>
      </c>
      <c r="CQ23">
        <v>84</v>
      </c>
      <c r="CR23">
        <v>85</v>
      </c>
      <c r="CS23">
        <v>86</v>
      </c>
      <c r="CT23">
        <v>86</v>
      </c>
      <c r="CU23">
        <v>87</v>
      </c>
      <c r="CV23">
        <v>88</v>
      </c>
      <c r="CW23">
        <v>89</v>
      </c>
      <c r="CX23">
        <v>90</v>
      </c>
      <c r="CY23">
        <v>91</v>
      </c>
      <c r="CZ23">
        <v>91</v>
      </c>
      <c r="DA23">
        <v>92</v>
      </c>
      <c r="DB23">
        <v>93</v>
      </c>
      <c r="DC23">
        <v>94</v>
      </c>
      <c r="DD23">
        <v>95</v>
      </c>
      <c r="DE23">
        <v>96</v>
      </c>
      <c r="DF23">
        <v>97</v>
      </c>
      <c r="DG23">
        <v>98</v>
      </c>
      <c r="DH23">
        <v>99</v>
      </c>
      <c r="DI23">
        <v>100</v>
      </c>
      <c r="DJ23">
        <v>100</v>
      </c>
      <c r="DK23">
        <v>101</v>
      </c>
      <c r="DL23">
        <v>102</v>
      </c>
      <c r="DM23">
        <v>103</v>
      </c>
      <c r="DN23">
        <v>104</v>
      </c>
      <c r="DO23">
        <v>105</v>
      </c>
      <c r="DP23">
        <v>106</v>
      </c>
      <c r="DQ23">
        <v>107</v>
      </c>
      <c r="DR23">
        <v>108</v>
      </c>
      <c r="DS23">
        <v>108</v>
      </c>
      <c r="DT23">
        <v>109</v>
      </c>
      <c r="DU23">
        <v>110</v>
      </c>
      <c r="DV23">
        <v>111</v>
      </c>
      <c r="DW23">
        <v>112</v>
      </c>
      <c r="DX23">
        <v>113</v>
      </c>
      <c r="DY23">
        <v>114</v>
      </c>
      <c r="DZ23">
        <v>115</v>
      </c>
      <c r="EA23">
        <v>115</v>
      </c>
      <c r="EB23">
        <v>116</v>
      </c>
      <c r="EC23">
        <v>117</v>
      </c>
      <c r="ED23">
        <v>118</v>
      </c>
      <c r="EE23">
        <v>119</v>
      </c>
      <c r="EF23">
        <v>120</v>
      </c>
      <c r="EG23">
        <v>121</v>
      </c>
      <c r="EH23">
        <v>122</v>
      </c>
      <c r="EI23">
        <v>122</v>
      </c>
      <c r="EJ23">
        <v>123</v>
      </c>
      <c r="EK23">
        <v>124</v>
      </c>
      <c r="EL23">
        <v>125</v>
      </c>
      <c r="EM23">
        <v>126</v>
      </c>
      <c r="EN23">
        <v>127</v>
      </c>
      <c r="EO23">
        <v>128</v>
      </c>
      <c r="EP23">
        <v>129</v>
      </c>
      <c r="EQ23">
        <v>130</v>
      </c>
      <c r="ER23">
        <v>131</v>
      </c>
      <c r="ES23">
        <v>131</v>
      </c>
      <c r="ET23">
        <v>132</v>
      </c>
      <c r="EU23">
        <v>133</v>
      </c>
      <c r="EV23">
        <v>134</v>
      </c>
      <c r="EW23">
        <v>135</v>
      </c>
      <c r="EX23">
        <v>136</v>
      </c>
      <c r="EY23">
        <v>137</v>
      </c>
      <c r="EZ23">
        <v>138</v>
      </c>
      <c r="FA23">
        <v>139</v>
      </c>
      <c r="FB23">
        <v>140</v>
      </c>
      <c r="FC23">
        <v>140</v>
      </c>
      <c r="FD23">
        <v>141</v>
      </c>
      <c r="FE23">
        <v>142</v>
      </c>
      <c r="FF23">
        <v>143</v>
      </c>
      <c r="FG23">
        <v>144</v>
      </c>
      <c r="FH23">
        <v>145</v>
      </c>
      <c r="FI23">
        <v>146</v>
      </c>
      <c r="FJ23">
        <v>147</v>
      </c>
      <c r="FK23">
        <v>148</v>
      </c>
      <c r="FL23">
        <v>148</v>
      </c>
      <c r="FM23">
        <v>149</v>
      </c>
      <c r="FN23">
        <v>150</v>
      </c>
      <c r="FO23">
        <v>151</v>
      </c>
      <c r="FP23">
        <v>152</v>
      </c>
      <c r="FQ23">
        <v>153</v>
      </c>
      <c r="FR23">
        <v>154</v>
      </c>
      <c r="FS23">
        <v>155</v>
      </c>
      <c r="FT23">
        <v>156</v>
      </c>
      <c r="FU23">
        <v>157</v>
      </c>
      <c r="FV23">
        <v>157</v>
      </c>
      <c r="FW23">
        <v>158</v>
      </c>
      <c r="FX23">
        <v>159</v>
      </c>
      <c r="FY23">
        <v>160</v>
      </c>
      <c r="FZ23">
        <v>161</v>
      </c>
      <c r="GA23">
        <v>162</v>
      </c>
      <c r="GB23">
        <v>163</v>
      </c>
      <c r="GC23">
        <v>164</v>
      </c>
      <c r="GD23">
        <v>164</v>
      </c>
      <c r="GE23">
        <v>165</v>
      </c>
      <c r="GF23">
        <v>166</v>
      </c>
      <c r="GG23">
        <v>167</v>
      </c>
      <c r="GH23">
        <v>168</v>
      </c>
      <c r="GI23">
        <v>169</v>
      </c>
      <c r="GJ23">
        <v>170</v>
      </c>
      <c r="GK23">
        <v>171</v>
      </c>
      <c r="GL23">
        <v>171</v>
      </c>
      <c r="GM23">
        <v>172</v>
      </c>
      <c r="GN23">
        <v>173</v>
      </c>
      <c r="GO23">
        <v>174</v>
      </c>
      <c r="GP23">
        <v>175</v>
      </c>
      <c r="GQ23">
        <v>176</v>
      </c>
      <c r="GR23">
        <v>177</v>
      </c>
      <c r="GS23">
        <v>178</v>
      </c>
      <c r="GU23">
        <v>20</v>
      </c>
      <c r="GV23">
        <v>0.31</v>
      </c>
    </row>
    <row r="24" spans="1:204">
      <c r="A24" s="339">
        <v>21</v>
      </c>
      <c r="B24" s="340">
        <v>1</v>
      </c>
      <c r="C24" s="340">
        <v>2</v>
      </c>
      <c r="D24" s="340">
        <v>4</v>
      </c>
      <c r="E24" s="340">
        <v>5</v>
      </c>
      <c r="F24" s="340">
        <v>6</v>
      </c>
      <c r="G24" s="340">
        <v>7</v>
      </c>
      <c r="H24" s="340">
        <v>8</v>
      </c>
      <c r="I24" s="340">
        <v>9</v>
      </c>
      <c r="J24" s="340">
        <v>10</v>
      </c>
      <c r="K24" s="340">
        <v>11</v>
      </c>
      <c r="L24" s="340">
        <v>12</v>
      </c>
      <c r="M24" s="340">
        <v>13</v>
      </c>
      <c r="N24" s="340">
        <v>14</v>
      </c>
      <c r="O24" s="340">
        <v>15</v>
      </c>
      <c r="P24" s="340">
        <v>16</v>
      </c>
      <c r="Q24" s="340">
        <v>17</v>
      </c>
      <c r="R24" s="340">
        <v>18</v>
      </c>
      <c r="S24" s="340">
        <v>19</v>
      </c>
      <c r="T24" s="340">
        <v>19</v>
      </c>
      <c r="U24" s="340">
        <v>20</v>
      </c>
      <c r="V24" s="340">
        <v>21</v>
      </c>
      <c r="W24" s="340">
        <v>22</v>
      </c>
      <c r="X24" s="340">
        <v>23</v>
      </c>
      <c r="Y24" s="340">
        <v>24</v>
      </c>
      <c r="Z24" s="340">
        <v>25</v>
      </c>
      <c r="AA24" s="340">
        <v>26</v>
      </c>
      <c r="AB24" s="340">
        <v>27</v>
      </c>
      <c r="AC24" s="340">
        <v>28</v>
      </c>
      <c r="AD24" s="340">
        <v>29</v>
      </c>
      <c r="AE24" s="340">
        <v>30</v>
      </c>
      <c r="AF24" s="341">
        <v>31</v>
      </c>
      <c r="AG24" s="342">
        <v>32</v>
      </c>
      <c r="AH24" s="347">
        <v>33</v>
      </c>
      <c r="AI24" s="341">
        <v>34</v>
      </c>
      <c r="AJ24" s="341">
        <v>35</v>
      </c>
      <c r="AK24" s="341">
        <v>36</v>
      </c>
      <c r="AL24" s="341">
        <v>37</v>
      </c>
      <c r="AM24" s="341">
        <v>38</v>
      </c>
      <c r="AN24" s="341">
        <v>39</v>
      </c>
      <c r="AO24" s="341">
        <v>40</v>
      </c>
      <c r="AP24" s="341">
        <v>40</v>
      </c>
      <c r="AQ24" s="341">
        <v>41</v>
      </c>
      <c r="AR24" s="341">
        <v>42</v>
      </c>
      <c r="AS24" s="341">
        <v>43</v>
      </c>
      <c r="AT24" s="341">
        <v>44</v>
      </c>
      <c r="AU24" s="341">
        <v>45</v>
      </c>
      <c r="AV24" s="341">
        <v>46</v>
      </c>
      <c r="AW24" s="341">
        <v>47</v>
      </c>
      <c r="AX24" s="341">
        <v>48</v>
      </c>
      <c r="AY24" s="341">
        <v>48</v>
      </c>
      <c r="AZ24" s="341">
        <v>49</v>
      </c>
      <c r="BA24" s="341">
        <v>50</v>
      </c>
      <c r="BB24" s="341">
        <v>51</v>
      </c>
      <c r="BC24" s="341">
        <v>52</v>
      </c>
      <c r="BD24" s="341">
        <v>53</v>
      </c>
      <c r="BE24" s="341">
        <v>54</v>
      </c>
      <c r="BF24" s="341">
        <v>55</v>
      </c>
      <c r="BG24" s="341">
        <v>56</v>
      </c>
      <c r="BH24" s="341">
        <v>56</v>
      </c>
      <c r="BI24" s="341">
        <v>57</v>
      </c>
      <c r="BJ24" s="341">
        <v>58</v>
      </c>
      <c r="BK24" s="341">
        <v>59</v>
      </c>
      <c r="BL24" s="341">
        <v>60</v>
      </c>
      <c r="BM24" s="341">
        <v>61</v>
      </c>
      <c r="BN24" s="341">
        <v>62</v>
      </c>
      <c r="BO24" s="341">
        <v>63</v>
      </c>
      <c r="BP24" s="341">
        <v>63</v>
      </c>
      <c r="BQ24" s="341">
        <v>64</v>
      </c>
      <c r="BR24" s="341">
        <v>65</v>
      </c>
      <c r="BS24" s="341">
        <v>66</v>
      </c>
      <c r="BT24" s="341">
        <v>67</v>
      </c>
      <c r="BU24" s="341">
        <v>68</v>
      </c>
      <c r="BV24" s="341">
        <v>69</v>
      </c>
      <c r="BW24" s="341">
        <v>70</v>
      </c>
      <c r="BX24" s="341">
        <v>70</v>
      </c>
      <c r="BY24" s="341">
        <v>71</v>
      </c>
      <c r="BZ24" s="341">
        <v>72</v>
      </c>
      <c r="CA24" s="341">
        <v>73</v>
      </c>
      <c r="CB24" s="341">
        <v>74</v>
      </c>
      <c r="CC24" s="341">
        <v>75</v>
      </c>
      <c r="CD24" s="341">
        <v>76</v>
      </c>
      <c r="CE24" s="341">
        <v>77</v>
      </c>
      <c r="CF24" s="341">
        <v>78</v>
      </c>
      <c r="CG24" s="341">
        <v>78</v>
      </c>
      <c r="CH24" s="341">
        <v>79</v>
      </c>
      <c r="CI24" s="341">
        <v>80</v>
      </c>
      <c r="CJ24" s="341">
        <v>81</v>
      </c>
      <c r="CK24" s="341">
        <v>82</v>
      </c>
      <c r="CL24" s="341">
        <v>83</v>
      </c>
      <c r="CM24" s="341">
        <v>83</v>
      </c>
      <c r="CN24" s="341">
        <v>84</v>
      </c>
      <c r="CO24" s="341">
        <v>85</v>
      </c>
      <c r="CP24" s="341">
        <v>86</v>
      </c>
      <c r="CQ24" s="341">
        <v>86</v>
      </c>
      <c r="CR24" s="341">
        <v>87</v>
      </c>
      <c r="CS24" s="341">
        <v>88</v>
      </c>
      <c r="CT24" s="341">
        <v>89</v>
      </c>
      <c r="CU24" s="341">
        <v>90</v>
      </c>
      <c r="CV24" s="341">
        <v>91</v>
      </c>
      <c r="CW24" s="341">
        <v>92</v>
      </c>
      <c r="CX24" s="341">
        <v>93</v>
      </c>
      <c r="CY24" s="341">
        <v>93</v>
      </c>
      <c r="CZ24" s="341">
        <v>94</v>
      </c>
      <c r="DA24" s="341">
        <v>95</v>
      </c>
      <c r="DB24" s="341">
        <v>96</v>
      </c>
      <c r="DC24" s="341">
        <v>97</v>
      </c>
      <c r="DD24" s="341">
        <v>98</v>
      </c>
      <c r="DE24" s="341">
        <v>99</v>
      </c>
      <c r="DF24" s="341">
        <v>100</v>
      </c>
      <c r="DG24" s="341">
        <v>100</v>
      </c>
      <c r="DH24" s="341">
        <v>101</v>
      </c>
      <c r="DI24" s="341">
        <v>102</v>
      </c>
      <c r="DJ24" s="341">
        <v>103</v>
      </c>
      <c r="DK24" s="341">
        <v>104</v>
      </c>
      <c r="DL24" s="341">
        <v>105</v>
      </c>
      <c r="DM24" s="341">
        <v>106</v>
      </c>
      <c r="DN24" s="341">
        <v>107</v>
      </c>
      <c r="DO24" s="341">
        <v>108</v>
      </c>
      <c r="DP24" s="341">
        <v>109</v>
      </c>
      <c r="DQ24" s="341">
        <v>110</v>
      </c>
      <c r="DR24" s="341">
        <v>111</v>
      </c>
      <c r="DS24" s="341">
        <v>111</v>
      </c>
      <c r="DT24" s="341">
        <v>112</v>
      </c>
      <c r="DU24" s="341">
        <v>113</v>
      </c>
      <c r="DV24" s="341">
        <v>114</v>
      </c>
      <c r="DW24" s="341">
        <v>115</v>
      </c>
      <c r="DX24" s="341">
        <v>116</v>
      </c>
      <c r="DY24" s="341">
        <v>117</v>
      </c>
      <c r="DZ24" s="341">
        <v>118</v>
      </c>
      <c r="EA24" s="341">
        <v>119</v>
      </c>
      <c r="EB24" s="341">
        <v>120</v>
      </c>
      <c r="EC24" s="341">
        <v>121</v>
      </c>
      <c r="ED24" s="341">
        <v>122</v>
      </c>
      <c r="EE24" s="341">
        <v>122</v>
      </c>
      <c r="EF24" s="341">
        <v>123</v>
      </c>
      <c r="EG24" s="341">
        <v>124</v>
      </c>
      <c r="EH24" s="341">
        <v>125</v>
      </c>
      <c r="EI24" s="341">
        <v>126</v>
      </c>
      <c r="EJ24" s="341">
        <v>127</v>
      </c>
      <c r="EK24" s="341">
        <v>128</v>
      </c>
      <c r="EL24" s="341">
        <v>129</v>
      </c>
      <c r="EM24" s="341">
        <v>130</v>
      </c>
      <c r="EN24" s="341">
        <v>131</v>
      </c>
      <c r="EO24" s="341">
        <v>132</v>
      </c>
      <c r="EP24" s="341">
        <v>133</v>
      </c>
      <c r="EQ24" s="341">
        <v>133</v>
      </c>
      <c r="ER24" s="341">
        <v>134</v>
      </c>
      <c r="ES24" s="341">
        <v>135</v>
      </c>
      <c r="ET24" s="341">
        <v>136</v>
      </c>
      <c r="EU24" s="341">
        <v>137</v>
      </c>
      <c r="EV24" s="341">
        <v>138</v>
      </c>
      <c r="EW24" s="341">
        <v>139</v>
      </c>
      <c r="EX24" s="341">
        <v>140</v>
      </c>
      <c r="EY24" s="341">
        <v>141</v>
      </c>
      <c r="EZ24" s="341">
        <v>142</v>
      </c>
      <c r="FA24" s="341">
        <v>143</v>
      </c>
      <c r="FB24" s="341">
        <v>144</v>
      </c>
      <c r="FC24" s="341">
        <v>145</v>
      </c>
      <c r="FD24" s="341">
        <v>145</v>
      </c>
      <c r="FE24" s="341">
        <v>146</v>
      </c>
      <c r="FF24" s="341">
        <v>147</v>
      </c>
      <c r="FG24" s="341">
        <v>148</v>
      </c>
      <c r="FH24" s="341">
        <v>149</v>
      </c>
      <c r="FI24" s="341">
        <v>150</v>
      </c>
      <c r="FJ24" s="341">
        <v>151</v>
      </c>
      <c r="FK24" s="341">
        <v>152</v>
      </c>
      <c r="FL24" s="341">
        <v>153</v>
      </c>
      <c r="FM24" s="341">
        <v>154</v>
      </c>
      <c r="FN24" s="341">
        <v>155</v>
      </c>
      <c r="FO24" s="341">
        <v>155</v>
      </c>
      <c r="FP24" s="341">
        <v>156</v>
      </c>
      <c r="FQ24" s="341">
        <v>157</v>
      </c>
      <c r="FR24" s="341">
        <v>158</v>
      </c>
      <c r="FS24" s="341">
        <v>159</v>
      </c>
      <c r="FT24" s="341">
        <v>160</v>
      </c>
      <c r="FU24" s="341">
        <v>161</v>
      </c>
      <c r="FV24" s="341">
        <v>162</v>
      </c>
      <c r="FW24" s="341">
        <v>163</v>
      </c>
      <c r="FX24" s="341">
        <v>164</v>
      </c>
      <c r="FY24" s="341">
        <v>165</v>
      </c>
      <c r="FZ24" s="341">
        <v>166</v>
      </c>
      <c r="GA24" s="341">
        <v>167</v>
      </c>
      <c r="GB24" s="341">
        <v>167</v>
      </c>
      <c r="GC24" s="341">
        <v>168</v>
      </c>
      <c r="GD24" s="341">
        <v>169</v>
      </c>
      <c r="GE24" s="341">
        <v>170</v>
      </c>
      <c r="GF24" s="341">
        <v>171</v>
      </c>
      <c r="GG24" s="341">
        <v>172</v>
      </c>
      <c r="GH24" s="341">
        <v>173</v>
      </c>
      <c r="GI24" s="341">
        <v>174</v>
      </c>
      <c r="GJ24" s="341">
        <v>175</v>
      </c>
      <c r="GK24" s="341">
        <v>176</v>
      </c>
      <c r="GL24" s="341">
        <v>176</v>
      </c>
      <c r="GM24" s="341">
        <v>177</v>
      </c>
      <c r="GN24" s="341">
        <v>178</v>
      </c>
      <c r="GO24" s="341">
        <v>179</v>
      </c>
      <c r="GP24" s="341">
        <v>180</v>
      </c>
      <c r="GQ24" s="341">
        <v>181</v>
      </c>
      <c r="GR24" s="341">
        <v>182</v>
      </c>
      <c r="GS24" s="341">
        <v>183</v>
      </c>
      <c r="GT24" s="341"/>
      <c r="GU24" s="341">
        <v>21</v>
      </c>
      <c r="GV24" s="341">
        <v>0.31900000000000001</v>
      </c>
    </row>
    <row r="25" spans="1:204">
      <c r="A25" s="278">
        <v>22</v>
      </c>
      <c r="B25" s="344">
        <v>1</v>
      </c>
      <c r="C25" s="344">
        <v>2</v>
      </c>
      <c r="D25" s="344">
        <v>4</v>
      </c>
      <c r="E25" s="344">
        <v>5</v>
      </c>
      <c r="F25" s="344">
        <v>6</v>
      </c>
      <c r="G25" s="344">
        <v>7</v>
      </c>
      <c r="H25" s="344">
        <v>8</v>
      </c>
      <c r="I25" s="344">
        <v>9</v>
      </c>
      <c r="J25" s="344">
        <v>10</v>
      </c>
      <c r="K25" s="344">
        <v>11</v>
      </c>
      <c r="L25" s="344">
        <v>12</v>
      </c>
      <c r="M25" s="344">
        <v>13</v>
      </c>
      <c r="N25" s="344">
        <v>14</v>
      </c>
      <c r="O25" s="344">
        <v>15</v>
      </c>
      <c r="P25" s="344">
        <v>16</v>
      </c>
      <c r="Q25" s="344">
        <v>17</v>
      </c>
      <c r="R25" s="344">
        <v>18</v>
      </c>
      <c r="S25" s="344">
        <v>19</v>
      </c>
      <c r="T25" s="344">
        <v>20</v>
      </c>
      <c r="U25" s="344">
        <v>21</v>
      </c>
      <c r="V25" s="344">
        <v>22</v>
      </c>
      <c r="W25" s="344">
        <v>23</v>
      </c>
      <c r="X25" s="344">
        <v>24</v>
      </c>
      <c r="Y25" s="344">
        <v>25</v>
      </c>
      <c r="Z25" s="344">
        <v>26</v>
      </c>
      <c r="AA25" s="344">
        <v>27</v>
      </c>
      <c r="AB25" s="344">
        <v>28</v>
      </c>
      <c r="AC25" s="344">
        <v>29</v>
      </c>
      <c r="AD25" s="344">
        <v>30</v>
      </c>
      <c r="AE25" s="344">
        <v>31</v>
      </c>
      <c r="AF25" s="337">
        <v>32</v>
      </c>
      <c r="AG25" s="345">
        <v>33</v>
      </c>
      <c r="AH25" s="346">
        <v>34</v>
      </c>
      <c r="AI25">
        <v>35</v>
      </c>
      <c r="AJ25">
        <v>36</v>
      </c>
      <c r="AK25">
        <v>37</v>
      </c>
      <c r="AL25">
        <v>37</v>
      </c>
      <c r="AM25">
        <v>38</v>
      </c>
      <c r="AN25">
        <v>39</v>
      </c>
      <c r="AO25">
        <v>40</v>
      </c>
      <c r="AP25">
        <v>41</v>
      </c>
      <c r="AQ25">
        <v>42</v>
      </c>
      <c r="AR25">
        <v>43</v>
      </c>
      <c r="AS25">
        <v>44</v>
      </c>
      <c r="AT25">
        <v>45</v>
      </c>
      <c r="AU25">
        <v>46</v>
      </c>
      <c r="AV25">
        <v>47</v>
      </c>
      <c r="AW25">
        <v>48</v>
      </c>
      <c r="AX25">
        <v>49</v>
      </c>
      <c r="AY25">
        <v>50</v>
      </c>
      <c r="AZ25">
        <v>51</v>
      </c>
      <c r="BA25">
        <v>52</v>
      </c>
      <c r="BB25">
        <v>52</v>
      </c>
      <c r="BC25">
        <v>53</v>
      </c>
      <c r="BD25">
        <v>54</v>
      </c>
      <c r="BE25">
        <v>55</v>
      </c>
      <c r="BF25">
        <v>56</v>
      </c>
      <c r="BG25">
        <v>57</v>
      </c>
      <c r="BH25">
        <v>58</v>
      </c>
      <c r="BI25">
        <v>59</v>
      </c>
      <c r="BJ25">
        <v>60</v>
      </c>
      <c r="BK25">
        <v>61</v>
      </c>
      <c r="BL25">
        <v>61</v>
      </c>
      <c r="BM25">
        <v>62</v>
      </c>
      <c r="BN25">
        <v>63</v>
      </c>
      <c r="BO25">
        <v>64</v>
      </c>
      <c r="BP25">
        <v>65</v>
      </c>
      <c r="BQ25">
        <v>66</v>
      </c>
      <c r="BR25">
        <v>67</v>
      </c>
      <c r="BS25">
        <v>68</v>
      </c>
      <c r="BT25">
        <v>68</v>
      </c>
      <c r="BU25">
        <v>69</v>
      </c>
      <c r="BV25">
        <v>70</v>
      </c>
      <c r="BW25">
        <v>71</v>
      </c>
      <c r="BX25">
        <v>72</v>
      </c>
      <c r="BY25">
        <v>73</v>
      </c>
      <c r="BZ25">
        <v>74</v>
      </c>
      <c r="CA25">
        <v>75</v>
      </c>
      <c r="CB25">
        <v>76</v>
      </c>
      <c r="CC25">
        <v>77</v>
      </c>
      <c r="CD25">
        <v>77</v>
      </c>
      <c r="CE25">
        <v>78</v>
      </c>
      <c r="CF25">
        <v>79</v>
      </c>
      <c r="CG25">
        <v>80</v>
      </c>
      <c r="CH25">
        <v>81</v>
      </c>
      <c r="CI25">
        <v>82</v>
      </c>
      <c r="CJ25">
        <v>82</v>
      </c>
      <c r="CK25">
        <v>83</v>
      </c>
      <c r="CL25">
        <v>84</v>
      </c>
      <c r="CM25">
        <v>85</v>
      </c>
      <c r="CN25">
        <v>86</v>
      </c>
      <c r="CO25">
        <v>87</v>
      </c>
      <c r="CP25">
        <v>88</v>
      </c>
      <c r="CQ25">
        <v>88</v>
      </c>
      <c r="CR25">
        <v>89</v>
      </c>
      <c r="CS25">
        <v>90</v>
      </c>
      <c r="CT25">
        <v>91</v>
      </c>
      <c r="CU25">
        <v>92</v>
      </c>
      <c r="CV25">
        <v>93</v>
      </c>
      <c r="CW25">
        <v>94</v>
      </c>
      <c r="CX25">
        <v>95</v>
      </c>
      <c r="CY25">
        <v>95</v>
      </c>
      <c r="CZ25">
        <v>96</v>
      </c>
      <c r="DA25">
        <v>97</v>
      </c>
      <c r="DB25">
        <v>98</v>
      </c>
      <c r="DC25">
        <v>99</v>
      </c>
      <c r="DD25">
        <v>100</v>
      </c>
      <c r="DE25">
        <v>101</v>
      </c>
      <c r="DF25">
        <v>102</v>
      </c>
      <c r="DG25">
        <v>103</v>
      </c>
      <c r="DH25">
        <v>104</v>
      </c>
      <c r="DI25">
        <v>105</v>
      </c>
      <c r="DJ25">
        <v>106</v>
      </c>
      <c r="DK25">
        <v>107</v>
      </c>
      <c r="DL25">
        <v>107</v>
      </c>
      <c r="DM25">
        <v>108</v>
      </c>
      <c r="DN25">
        <v>109</v>
      </c>
      <c r="DO25">
        <v>110</v>
      </c>
      <c r="DP25">
        <v>111</v>
      </c>
      <c r="DQ25">
        <v>112</v>
      </c>
      <c r="DR25">
        <v>113</v>
      </c>
      <c r="DS25">
        <v>114</v>
      </c>
      <c r="DT25">
        <v>115</v>
      </c>
      <c r="DU25">
        <v>116</v>
      </c>
      <c r="DV25">
        <v>117</v>
      </c>
      <c r="DW25">
        <v>118</v>
      </c>
      <c r="DX25">
        <v>119</v>
      </c>
      <c r="DY25">
        <v>120</v>
      </c>
      <c r="DZ25">
        <v>121</v>
      </c>
      <c r="EA25">
        <v>121</v>
      </c>
      <c r="EB25">
        <v>122</v>
      </c>
      <c r="EC25">
        <v>123</v>
      </c>
      <c r="ED25">
        <v>124</v>
      </c>
      <c r="EE25">
        <v>125</v>
      </c>
      <c r="EF25">
        <v>126</v>
      </c>
      <c r="EG25">
        <v>127</v>
      </c>
      <c r="EH25">
        <v>128</v>
      </c>
      <c r="EI25">
        <v>129</v>
      </c>
      <c r="EJ25">
        <v>130</v>
      </c>
      <c r="EK25">
        <v>131</v>
      </c>
      <c r="EL25">
        <v>132</v>
      </c>
      <c r="EM25">
        <v>133</v>
      </c>
      <c r="EN25">
        <v>134</v>
      </c>
      <c r="EO25">
        <v>135</v>
      </c>
      <c r="EP25">
        <v>136</v>
      </c>
      <c r="EQ25">
        <v>136</v>
      </c>
      <c r="ER25">
        <v>137</v>
      </c>
      <c r="ES25">
        <v>138</v>
      </c>
      <c r="ET25">
        <v>139</v>
      </c>
      <c r="EU25">
        <v>140</v>
      </c>
      <c r="EV25">
        <v>141</v>
      </c>
      <c r="EW25">
        <v>142</v>
      </c>
      <c r="EX25">
        <v>143</v>
      </c>
      <c r="EY25">
        <v>144</v>
      </c>
      <c r="EZ25">
        <v>145</v>
      </c>
      <c r="FA25">
        <v>146</v>
      </c>
      <c r="FB25">
        <v>147</v>
      </c>
      <c r="FC25">
        <v>148</v>
      </c>
      <c r="FD25">
        <v>149</v>
      </c>
      <c r="FE25">
        <v>150</v>
      </c>
      <c r="FF25">
        <v>151</v>
      </c>
      <c r="FG25">
        <v>151</v>
      </c>
      <c r="FH25">
        <v>152</v>
      </c>
      <c r="FI25">
        <v>153</v>
      </c>
      <c r="FJ25">
        <v>154</v>
      </c>
      <c r="FK25">
        <v>155</v>
      </c>
      <c r="FL25">
        <v>156</v>
      </c>
      <c r="FM25">
        <v>157</v>
      </c>
      <c r="FN25">
        <v>158</v>
      </c>
      <c r="FO25">
        <v>159</v>
      </c>
      <c r="FP25">
        <v>160</v>
      </c>
      <c r="FQ25">
        <v>161</v>
      </c>
      <c r="FR25">
        <v>162</v>
      </c>
      <c r="FS25">
        <v>163</v>
      </c>
      <c r="FT25">
        <v>164</v>
      </c>
      <c r="FU25">
        <v>165</v>
      </c>
      <c r="FV25">
        <v>166</v>
      </c>
      <c r="FW25">
        <v>166</v>
      </c>
      <c r="FX25">
        <v>167</v>
      </c>
      <c r="FY25">
        <v>168</v>
      </c>
      <c r="FZ25">
        <v>169</v>
      </c>
      <c r="GA25">
        <v>170</v>
      </c>
      <c r="GB25">
        <v>171</v>
      </c>
      <c r="GC25">
        <v>172</v>
      </c>
      <c r="GD25">
        <v>173</v>
      </c>
      <c r="GE25">
        <v>174</v>
      </c>
      <c r="GF25">
        <v>175</v>
      </c>
      <c r="GG25">
        <v>176</v>
      </c>
      <c r="GH25">
        <v>177</v>
      </c>
      <c r="GI25">
        <v>178</v>
      </c>
      <c r="GJ25">
        <v>179</v>
      </c>
      <c r="GK25">
        <v>180</v>
      </c>
      <c r="GL25">
        <v>180</v>
      </c>
      <c r="GM25">
        <v>181</v>
      </c>
      <c r="GN25">
        <v>182</v>
      </c>
      <c r="GO25">
        <v>183</v>
      </c>
      <c r="GP25">
        <v>184</v>
      </c>
      <c r="GQ25">
        <v>185</v>
      </c>
      <c r="GR25">
        <v>186</v>
      </c>
      <c r="GS25">
        <v>187</v>
      </c>
      <c r="GU25">
        <v>22</v>
      </c>
      <c r="GV25">
        <v>0.32600000000000001</v>
      </c>
    </row>
    <row r="26" spans="1:204">
      <c r="A26" s="278">
        <v>23</v>
      </c>
      <c r="B26" s="344">
        <v>1</v>
      </c>
      <c r="C26" s="344">
        <v>2</v>
      </c>
      <c r="D26" s="344">
        <v>4</v>
      </c>
      <c r="E26" s="344">
        <v>5</v>
      </c>
      <c r="F26" s="344">
        <v>6</v>
      </c>
      <c r="G26" s="344">
        <v>7</v>
      </c>
      <c r="H26" s="344">
        <v>8</v>
      </c>
      <c r="I26" s="344">
        <v>10</v>
      </c>
      <c r="J26" s="344">
        <v>10</v>
      </c>
      <c r="K26" s="344">
        <v>11</v>
      </c>
      <c r="L26" s="344">
        <v>12</v>
      </c>
      <c r="M26" s="344">
        <v>13</v>
      </c>
      <c r="N26" s="344">
        <v>14</v>
      </c>
      <c r="O26" s="344">
        <v>15</v>
      </c>
      <c r="P26" s="344">
        <v>16</v>
      </c>
      <c r="Q26" s="344">
        <v>18</v>
      </c>
      <c r="R26" s="344">
        <v>19</v>
      </c>
      <c r="S26" s="344">
        <v>20</v>
      </c>
      <c r="T26" s="344">
        <v>20</v>
      </c>
      <c r="U26" s="344">
        <v>21</v>
      </c>
      <c r="V26" s="344">
        <v>22</v>
      </c>
      <c r="W26" s="344">
        <v>23</v>
      </c>
      <c r="X26" s="344">
        <v>24</v>
      </c>
      <c r="Y26" s="344">
        <v>25</v>
      </c>
      <c r="Z26" s="344">
        <v>26</v>
      </c>
      <c r="AA26" s="344">
        <v>27</v>
      </c>
      <c r="AB26" s="344">
        <v>28</v>
      </c>
      <c r="AC26" s="344">
        <v>29</v>
      </c>
      <c r="AD26" s="344">
        <v>30</v>
      </c>
      <c r="AE26" s="344">
        <v>31</v>
      </c>
      <c r="AF26" s="337">
        <v>32</v>
      </c>
      <c r="AG26" s="345">
        <v>33</v>
      </c>
      <c r="AH26" s="346">
        <v>34</v>
      </c>
      <c r="AI26">
        <v>35</v>
      </c>
      <c r="AJ26">
        <v>36</v>
      </c>
      <c r="AK26">
        <v>37</v>
      </c>
      <c r="AL26">
        <v>38</v>
      </c>
      <c r="AM26">
        <v>39</v>
      </c>
      <c r="AN26">
        <v>40</v>
      </c>
      <c r="AO26">
        <v>41</v>
      </c>
      <c r="AP26">
        <v>42</v>
      </c>
      <c r="AQ26">
        <v>43</v>
      </c>
      <c r="AR26">
        <v>44</v>
      </c>
      <c r="AS26">
        <v>45</v>
      </c>
      <c r="AT26">
        <v>46</v>
      </c>
      <c r="AU26">
        <v>47</v>
      </c>
      <c r="AV26">
        <v>48</v>
      </c>
      <c r="AW26">
        <v>49</v>
      </c>
      <c r="AX26">
        <v>50</v>
      </c>
      <c r="AY26">
        <v>50</v>
      </c>
      <c r="AZ26">
        <v>51</v>
      </c>
      <c r="BA26">
        <v>52</v>
      </c>
      <c r="BB26">
        <v>53</v>
      </c>
      <c r="BC26">
        <v>54</v>
      </c>
      <c r="BD26">
        <v>55</v>
      </c>
      <c r="BE26">
        <v>56</v>
      </c>
      <c r="BF26">
        <v>57</v>
      </c>
      <c r="BG26">
        <v>58</v>
      </c>
      <c r="BH26">
        <v>59</v>
      </c>
      <c r="BI26">
        <v>60</v>
      </c>
      <c r="BJ26">
        <v>61</v>
      </c>
      <c r="BK26">
        <v>62</v>
      </c>
      <c r="BL26">
        <v>62</v>
      </c>
      <c r="BM26">
        <v>63</v>
      </c>
      <c r="BN26">
        <v>64</v>
      </c>
      <c r="BO26">
        <v>65</v>
      </c>
      <c r="BP26">
        <v>66</v>
      </c>
      <c r="BQ26">
        <v>67</v>
      </c>
      <c r="BR26">
        <v>68</v>
      </c>
      <c r="BS26">
        <v>69</v>
      </c>
      <c r="BT26">
        <v>70</v>
      </c>
      <c r="BU26">
        <v>71</v>
      </c>
      <c r="BV26">
        <v>72</v>
      </c>
      <c r="BW26">
        <v>73</v>
      </c>
      <c r="BX26">
        <v>73</v>
      </c>
      <c r="BY26">
        <v>74</v>
      </c>
      <c r="BZ26">
        <v>75</v>
      </c>
      <c r="CA26">
        <v>76</v>
      </c>
      <c r="CB26">
        <v>77</v>
      </c>
      <c r="CC26">
        <v>78</v>
      </c>
      <c r="CD26">
        <v>79</v>
      </c>
      <c r="CE26">
        <v>80</v>
      </c>
      <c r="CF26">
        <v>81</v>
      </c>
      <c r="CG26">
        <v>81</v>
      </c>
      <c r="CH26">
        <v>82</v>
      </c>
      <c r="CI26">
        <v>83</v>
      </c>
      <c r="CJ26">
        <v>84</v>
      </c>
      <c r="CK26">
        <v>85</v>
      </c>
      <c r="CL26">
        <v>86</v>
      </c>
      <c r="CM26">
        <v>87</v>
      </c>
      <c r="CN26">
        <v>88</v>
      </c>
      <c r="CO26">
        <v>88</v>
      </c>
      <c r="CP26">
        <v>89</v>
      </c>
      <c r="CQ26">
        <v>90</v>
      </c>
      <c r="CR26">
        <v>91</v>
      </c>
      <c r="CS26">
        <v>92</v>
      </c>
      <c r="CT26">
        <v>93</v>
      </c>
      <c r="CU26">
        <v>94</v>
      </c>
      <c r="CV26">
        <v>94</v>
      </c>
      <c r="CW26">
        <v>95</v>
      </c>
      <c r="CX26">
        <v>96</v>
      </c>
      <c r="CY26">
        <v>97</v>
      </c>
      <c r="CZ26">
        <v>98</v>
      </c>
      <c r="DA26">
        <v>99</v>
      </c>
      <c r="DB26">
        <v>100</v>
      </c>
      <c r="DC26">
        <v>101</v>
      </c>
      <c r="DD26">
        <v>102</v>
      </c>
      <c r="DE26">
        <v>103</v>
      </c>
      <c r="DF26">
        <v>104</v>
      </c>
      <c r="DG26">
        <v>105</v>
      </c>
      <c r="DH26">
        <v>106</v>
      </c>
      <c r="DI26">
        <v>107</v>
      </c>
      <c r="DJ26">
        <v>108</v>
      </c>
      <c r="DK26">
        <v>109</v>
      </c>
      <c r="DL26">
        <v>109</v>
      </c>
      <c r="DM26">
        <v>110</v>
      </c>
      <c r="DN26">
        <v>111</v>
      </c>
      <c r="DO26">
        <v>112</v>
      </c>
      <c r="DP26">
        <v>113</v>
      </c>
      <c r="DQ26">
        <v>114</v>
      </c>
      <c r="DR26">
        <v>115</v>
      </c>
      <c r="DS26">
        <v>116</v>
      </c>
      <c r="DT26">
        <v>117</v>
      </c>
      <c r="DU26">
        <v>118</v>
      </c>
      <c r="DV26">
        <v>119</v>
      </c>
      <c r="DW26">
        <v>120</v>
      </c>
      <c r="DX26">
        <v>121</v>
      </c>
      <c r="DY26">
        <v>122</v>
      </c>
      <c r="DZ26">
        <v>123</v>
      </c>
      <c r="EA26">
        <v>124</v>
      </c>
      <c r="EB26">
        <v>125</v>
      </c>
      <c r="EC26">
        <v>125</v>
      </c>
      <c r="ED26">
        <v>126</v>
      </c>
      <c r="EE26">
        <v>127</v>
      </c>
      <c r="EF26">
        <v>128</v>
      </c>
      <c r="EG26">
        <v>129</v>
      </c>
      <c r="EH26">
        <v>130</v>
      </c>
      <c r="EI26">
        <v>131</v>
      </c>
      <c r="EJ26">
        <v>132</v>
      </c>
      <c r="EK26">
        <v>133</v>
      </c>
      <c r="EL26">
        <v>134</v>
      </c>
      <c r="EM26">
        <v>135</v>
      </c>
      <c r="EN26">
        <v>136</v>
      </c>
      <c r="EO26">
        <v>137</v>
      </c>
      <c r="EP26">
        <v>138</v>
      </c>
      <c r="EQ26">
        <v>139</v>
      </c>
      <c r="ER26">
        <v>140</v>
      </c>
      <c r="ES26">
        <v>141</v>
      </c>
      <c r="ET26">
        <v>142</v>
      </c>
      <c r="EU26">
        <v>143</v>
      </c>
      <c r="EV26">
        <v>144</v>
      </c>
      <c r="EW26">
        <v>145</v>
      </c>
      <c r="EX26">
        <v>146</v>
      </c>
      <c r="EY26">
        <v>146</v>
      </c>
      <c r="EZ26">
        <v>147</v>
      </c>
      <c r="FA26">
        <v>148</v>
      </c>
      <c r="FB26">
        <v>149</v>
      </c>
      <c r="FC26">
        <v>150</v>
      </c>
      <c r="FD26">
        <v>151</v>
      </c>
      <c r="FE26">
        <v>152</v>
      </c>
      <c r="FF26">
        <v>153</v>
      </c>
      <c r="FG26">
        <v>154</v>
      </c>
      <c r="FH26">
        <v>155</v>
      </c>
      <c r="FI26">
        <v>156</v>
      </c>
      <c r="FJ26">
        <v>157</v>
      </c>
      <c r="FK26">
        <v>158</v>
      </c>
      <c r="FL26">
        <v>159</v>
      </c>
      <c r="FM26">
        <v>160</v>
      </c>
      <c r="FN26">
        <v>161</v>
      </c>
      <c r="FO26">
        <v>162</v>
      </c>
      <c r="FP26">
        <v>163</v>
      </c>
      <c r="FQ26">
        <v>164</v>
      </c>
      <c r="FR26">
        <v>165</v>
      </c>
      <c r="FS26">
        <v>166</v>
      </c>
      <c r="FT26">
        <v>167</v>
      </c>
      <c r="FU26">
        <v>168</v>
      </c>
      <c r="FV26">
        <v>169</v>
      </c>
      <c r="FW26">
        <v>169</v>
      </c>
      <c r="FX26">
        <v>170</v>
      </c>
      <c r="FY26">
        <v>171</v>
      </c>
      <c r="FZ26">
        <v>172</v>
      </c>
      <c r="GA26">
        <v>173</v>
      </c>
      <c r="GB26">
        <v>174</v>
      </c>
      <c r="GC26">
        <v>175</v>
      </c>
      <c r="GD26">
        <v>176</v>
      </c>
      <c r="GE26">
        <v>177</v>
      </c>
      <c r="GF26">
        <v>178</v>
      </c>
      <c r="GG26">
        <v>179</v>
      </c>
      <c r="GH26">
        <v>180</v>
      </c>
      <c r="GI26">
        <v>181</v>
      </c>
      <c r="GJ26">
        <v>182</v>
      </c>
      <c r="GK26">
        <v>183</v>
      </c>
      <c r="GL26">
        <v>184</v>
      </c>
      <c r="GM26">
        <v>185</v>
      </c>
      <c r="GN26">
        <v>186</v>
      </c>
      <c r="GO26">
        <v>187</v>
      </c>
      <c r="GP26">
        <v>188</v>
      </c>
      <c r="GQ26">
        <v>189</v>
      </c>
      <c r="GR26">
        <v>190</v>
      </c>
      <c r="GS26">
        <v>191</v>
      </c>
      <c r="GU26">
        <v>23</v>
      </c>
      <c r="GV26">
        <v>0.33200000000000002</v>
      </c>
    </row>
    <row r="27" spans="1:204">
      <c r="A27" s="278">
        <v>24</v>
      </c>
      <c r="B27" s="344">
        <v>1</v>
      </c>
      <c r="C27" s="344">
        <v>2</v>
      </c>
      <c r="D27" s="344">
        <v>4</v>
      </c>
      <c r="E27" s="344">
        <v>5</v>
      </c>
      <c r="F27" s="344">
        <v>6</v>
      </c>
      <c r="G27" s="344">
        <v>7</v>
      </c>
      <c r="H27" s="344">
        <v>8</v>
      </c>
      <c r="I27" s="344">
        <v>10</v>
      </c>
      <c r="J27" s="344">
        <v>11</v>
      </c>
      <c r="K27" s="344">
        <v>11</v>
      </c>
      <c r="L27" s="344">
        <v>13</v>
      </c>
      <c r="M27" s="344">
        <v>14</v>
      </c>
      <c r="N27" s="344">
        <v>15</v>
      </c>
      <c r="O27" s="344">
        <v>16</v>
      </c>
      <c r="P27" s="344">
        <v>17</v>
      </c>
      <c r="Q27" s="344">
        <v>18</v>
      </c>
      <c r="R27" s="344">
        <v>19</v>
      </c>
      <c r="S27" s="344">
        <v>20</v>
      </c>
      <c r="T27" s="344">
        <v>21</v>
      </c>
      <c r="U27" s="344">
        <v>22</v>
      </c>
      <c r="V27" s="344">
        <v>23</v>
      </c>
      <c r="W27" s="344">
        <v>24</v>
      </c>
      <c r="X27" s="344">
        <v>25</v>
      </c>
      <c r="Y27" s="344">
        <v>26</v>
      </c>
      <c r="Z27" s="344">
        <v>27</v>
      </c>
      <c r="AA27" s="344">
        <v>28</v>
      </c>
      <c r="AB27" s="344">
        <v>29</v>
      </c>
      <c r="AC27" s="344">
        <v>30</v>
      </c>
      <c r="AD27" s="344">
        <v>31</v>
      </c>
      <c r="AE27" s="344">
        <v>32</v>
      </c>
      <c r="AF27" s="337">
        <v>33</v>
      </c>
      <c r="AG27" s="345">
        <v>34</v>
      </c>
      <c r="AH27" s="346">
        <v>35</v>
      </c>
      <c r="AI27">
        <v>36</v>
      </c>
      <c r="AJ27">
        <v>37</v>
      </c>
      <c r="AK27">
        <v>38</v>
      </c>
      <c r="AL27">
        <v>39</v>
      </c>
      <c r="AM27">
        <v>40</v>
      </c>
      <c r="AN27">
        <v>41</v>
      </c>
      <c r="AO27">
        <v>42</v>
      </c>
      <c r="AP27">
        <v>43</v>
      </c>
      <c r="AQ27">
        <v>44</v>
      </c>
      <c r="AR27">
        <v>45</v>
      </c>
      <c r="AS27">
        <v>46</v>
      </c>
      <c r="AT27">
        <v>47</v>
      </c>
      <c r="AU27">
        <v>48</v>
      </c>
      <c r="AV27">
        <v>49</v>
      </c>
      <c r="AW27">
        <v>50</v>
      </c>
      <c r="AX27">
        <v>51</v>
      </c>
      <c r="AY27">
        <v>52</v>
      </c>
      <c r="AZ27">
        <v>53</v>
      </c>
      <c r="BA27">
        <v>54</v>
      </c>
      <c r="BB27">
        <v>55</v>
      </c>
      <c r="BC27">
        <v>56</v>
      </c>
      <c r="BD27">
        <v>56</v>
      </c>
      <c r="BE27">
        <v>57</v>
      </c>
      <c r="BF27">
        <v>58</v>
      </c>
      <c r="BG27">
        <v>59</v>
      </c>
      <c r="BH27">
        <v>60</v>
      </c>
      <c r="BI27">
        <v>61</v>
      </c>
      <c r="BJ27">
        <v>62</v>
      </c>
      <c r="BK27">
        <v>63</v>
      </c>
      <c r="BL27">
        <v>64</v>
      </c>
      <c r="BM27">
        <v>65</v>
      </c>
      <c r="BN27">
        <v>66</v>
      </c>
      <c r="BO27">
        <v>67</v>
      </c>
      <c r="BP27">
        <v>67</v>
      </c>
      <c r="BQ27">
        <v>68</v>
      </c>
      <c r="BR27">
        <v>69</v>
      </c>
      <c r="BS27">
        <v>71</v>
      </c>
      <c r="BT27">
        <v>71</v>
      </c>
      <c r="BU27">
        <v>72</v>
      </c>
      <c r="BV27">
        <v>73</v>
      </c>
      <c r="BW27">
        <v>74</v>
      </c>
      <c r="BX27">
        <v>75</v>
      </c>
      <c r="BY27">
        <v>76</v>
      </c>
      <c r="BZ27">
        <v>77</v>
      </c>
      <c r="CA27">
        <v>78</v>
      </c>
      <c r="CB27">
        <v>79</v>
      </c>
      <c r="CC27">
        <v>80</v>
      </c>
      <c r="CD27">
        <v>80</v>
      </c>
      <c r="CE27">
        <v>81</v>
      </c>
      <c r="CF27">
        <v>82</v>
      </c>
      <c r="CG27">
        <v>83</v>
      </c>
      <c r="CH27">
        <v>84</v>
      </c>
      <c r="CI27">
        <v>85</v>
      </c>
      <c r="CJ27">
        <v>86</v>
      </c>
      <c r="CK27">
        <v>87</v>
      </c>
      <c r="CL27">
        <v>88</v>
      </c>
      <c r="CM27">
        <v>88</v>
      </c>
      <c r="CN27">
        <v>89</v>
      </c>
      <c r="CO27">
        <v>90</v>
      </c>
      <c r="CP27">
        <v>91</v>
      </c>
      <c r="CQ27">
        <v>92</v>
      </c>
      <c r="CR27">
        <v>93</v>
      </c>
      <c r="CS27">
        <v>94</v>
      </c>
      <c r="CT27">
        <v>95</v>
      </c>
      <c r="CU27">
        <v>96</v>
      </c>
      <c r="CV27">
        <v>96</v>
      </c>
      <c r="CW27">
        <v>97</v>
      </c>
      <c r="CX27">
        <v>98</v>
      </c>
      <c r="CY27">
        <v>99</v>
      </c>
      <c r="CZ27">
        <v>100</v>
      </c>
      <c r="DA27">
        <v>101</v>
      </c>
      <c r="DB27">
        <v>102</v>
      </c>
      <c r="DC27">
        <v>103</v>
      </c>
      <c r="DD27">
        <v>104</v>
      </c>
      <c r="DE27">
        <v>105</v>
      </c>
      <c r="DF27">
        <v>106</v>
      </c>
      <c r="DG27">
        <v>107</v>
      </c>
      <c r="DH27">
        <v>108</v>
      </c>
      <c r="DI27">
        <v>109</v>
      </c>
      <c r="DJ27">
        <v>110</v>
      </c>
      <c r="DK27">
        <v>111</v>
      </c>
      <c r="DL27">
        <v>112</v>
      </c>
      <c r="DM27">
        <v>113</v>
      </c>
      <c r="DN27">
        <v>114</v>
      </c>
      <c r="DO27">
        <v>115</v>
      </c>
      <c r="DP27">
        <v>116</v>
      </c>
      <c r="DQ27">
        <v>117</v>
      </c>
      <c r="DR27">
        <v>118</v>
      </c>
      <c r="DS27">
        <v>118</v>
      </c>
      <c r="DT27">
        <v>119</v>
      </c>
      <c r="DU27">
        <v>120</v>
      </c>
      <c r="DV27">
        <v>121</v>
      </c>
      <c r="DW27">
        <v>122</v>
      </c>
      <c r="DX27">
        <v>123</v>
      </c>
      <c r="DY27">
        <v>124</v>
      </c>
      <c r="DZ27">
        <v>125</v>
      </c>
      <c r="EA27">
        <v>126</v>
      </c>
      <c r="EB27">
        <v>127</v>
      </c>
      <c r="EC27">
        <v>128</v>
      </c>
      <c r="ED27">
        <v>129</v>
      </c>
      <c r="EE27">
        <v>130</v>
      </c>
      <c r="EF27">
        <v>131</v>
      </c>
      <c r="EG27">
        <v>132</v>
      </c>
      <c r="EH27">
        <v>133</v>
      </c>
      <c r="EI27">
        <v>134</v>
      </c>
      <c r="EJ27">
        <v>135</v>
      </c>
      <c r="EK27">
        <v>136</v>
      </c>
      <c r="EL27">
        <v>137</v>
      </c>
      <c r="EM27">
        <v>138</v>
      </c>
      <c r="EN27">
        <v>139</v>
      </c>
      <c r="EO27">
        <v>140</v>
      </c>
      <c r="EP27">
        <v>141</v>
      </c>
      <c r="EQ27">
        <v>142</v>
      </c>
      <c r="ER27">
        <v>143</v>
      </c>
      <c r="ES27">
        <v>144</v>
      </c>
      <c r="ET27">
        <v>145</v>
      </c>
      <c r="EU27">
        <v>146</v>
      </c>
      <c r="EV27">
        <v>147</v>
      </c>
      <c r="EW27">
        <v>148</v>
      </c>
      <c r="EX27">
        <v>149</v>
      </c>
      <c r="EY27">
        <v>149</v>
      </c>
      <c r="EZ27">
        <v>151</v>
      </c>
      <c r="FA27">
        <v>152</v>
      </c>
      <c r="FB27">
        <v>153</v>
      </c>
      <c r="FC27">
        <v>154</v>
      </c>
      <c r="FD27">
        <v>155</v>
      </c>
      <c r="FE27">
        <v>156</v>
      </c>
      <c r="FF27">
        <v>157</v>
      </c>
      <c r="FG27">
        <v>157</v>
      </c>
      <c r="FH27">
        <v>158</v>
      </c>
      <c r="FI27">
        <v>159</v>
      </c>
      <c r="FJ27">
        <v>160</v>
      </c>
      <c r="FK27">
        <v>161</v>
      </c>
      <c r="FL27">
        <v>162</v>
      </c>
      <c r="FM27">
        <v>163</v>
      </c>
      <c r="FN27">
        <v>164</v>
      </c>
      <c r="FO27">
        <v>165</v>
      </c>
      <c r="FP27">
        <v>166</v>
      </c>
      <c r="FQ27">
        <v>167</v>
      </c>
      <c r="FR27">
        <v>168</v>
      </c>
      <c r="FS27">
        <v>169</v>
      </c>
      <c r="FT27">
        <v>170</v>
      </c>
      <c r="FU27">
        <v>171</v>
      </c>
      <c r="FV27">
        <v>172</v>
      </c>
      <c r="FW27">
        <v>173</v>
      </c>
      <c r="FX27">
        <v>174</v>
      </c>
      <c r="FY27">
        <v>175</v>
      </c>
      <c r="FZ27">
        <v>176</v>
      </c>
      <c r="GA27">
        <v>177</v>
      </c>
      <c r="GB27">
        <v>178</v>
      </c>
      <c r="GC27">
        <v>179</v>
      </c>
      <c r="GD27">
        <v>180</v>
      </c>
      <c r="GE27">
        <v>181</v>
      </c>
      <c r="GF27">
        <v>182</v>
      </c>
      <c r="GG27">
        <v>183</v>
      </c>
      <c r="GH27">
        <v>184</v>
      </c>
      <c r="GI27">
        <v>185</v>
      </c>
      <c r="GJ27">
        <v>186</v>
      </c>
      <c r="GK27">
        <v>187</v>
      </c>
      <c r="GL27">
        <v>187</v>
      </c>
      <c r="GM27">
        <v>188</v>
      </c>
      <c r="GN27">
        <v>190</v>
      </c>
      <c r="GO27">
        <v>191</v>
      </c>
      <c r="GP27">
        <v>192</v>
      </c>
      <c r="GQ27">
        <v>193</v>
      </c>
      <c r="GR27">
        <v>194</v>
      </c>
      <c r="GS27">
        <v>195</v>
      </c>
      <c r="GU27">
        <v>24</v>
      </c>
      <c r="GV27">
        <v>0.33900000000000002</v>
      </c>
    </row>
    <row r="28" spans="1:204">
      <c r="A28" s="278">
        <v>25</v>
      </c>
      <c r="B28" s="344">
        <v>1</v>
      </c>
      <c r="C28" s="344">
        <v>2</v>
      </c>
      <c r="D28" s="344">
        <v>4</v>
      </c>
      <c r="E28" s="344">
        <v>5</v>
      </c>
      <c r="F28" s="344">
        <v>6</v>
      </c>
      <c r="G28" s="344">
        <v>8</v>
      </c>
      <c r="H28" s="344">
        <v>9</v>
      </c>
      <c r="I28" s="344">
        <v>10</v>
      </c>
      <c r="J28" s="344">
        <v>11</v>
      </c>
      <c r="K28" s="344">
        <v>11</v>
      </c>
      <c r="L28" s="344">
        <v>13</v>
      </c>
      <c r="M28" s="344">
        <v>14</v>
      </c>
      <c r="N28" s="344">
        <v>15</v>
      </c>
      <c r="O28" s="344">
        <v>16</v>
      </c>
      <c r="P28" s="344">
        <v>17</v>
      </c>
      <c r="Q28" s="344">
        <v>18</v>
      </c>
      <c r="R28" s="344">
        <v>19</v>
      </c>
      <c r="S28" s="344">
        <v>20</v>
      </c>
      <c r="T28" s="344">
        <v>21</v>
      </c>
      <c r="U28" s="344">
        <v>22</v>
      </c>
      <c r="V28" s="344">
        <v>23</v>
      </c>
      <c r="W28" s="344">
        <v>24</v>
      </c>
      <c r="X28" s="344">
        <v>25</v>
      </c>
      <c r="Y28" s="344">
        <v>26</v>
      </c>
      <c r="Z28" s="344">
        <v>27</v>
      </c>
      <c r="AA28" s="344">
        <v>28</v>
      </c>
      <c r="AB28" s="344">
        <v>29</v>
      </c>
      <c r="AC28" s="344">
        <v>30</v>
      </c>
      <c r="AD28" s="344">
        <v>31</v>
      </c>
      <c r="AE28" s="344">
        <v>32</v>
      </c>
      <c r="AF28" s="337">
        <v>33</v>
      </c>
      <c r="AG28" s="345">
        <v>35</v>
      </c>
      <c r="AH28" s="346">
        <v>36</v>
      </c>
      <c r="AI28">
        <v>37</v>
      </c>
      <c r="AJ28">
        <v>38</v>
      </c>
      <c r="AK28">
        <v>39</v>
      </c>
      <c r="AL28">
        <v>40</v>
      </c>
      <c r="AM28">
        <v>41</v>
      </c>
      <c r="AN28">
        <v>42</v>
      </c>
      <c r="AO28">
        <v>43</v>
      </c>
      <c r="AP28">
        <v>43</v>
      </c>
      <c r="AQ28">
        <v>45</v>
      </c>
      <c r="AR28">
        <v>46</v>
      </c>
      <c r="AS28">
        <v>47</v>
      </c>
      <c r="AT28">
        <v>48</v>
      </c>
      <c r="AU28">
        <v>49</v>
      </c>
      <c r="AV28">
        <v>50</v>
      </c>
      <c r="AW28">
        <v>51</v>
      </c>
      <c r="AX28">
        <v>52</v>
      </c>
      <c r="AY28">
        <v>52</v>
      </c>
      <c r="AZ28">
        <v>53</v>
      </c>
      <c r="BA28">
        <v>55</v>
      </c>
      <c r="BB28">
        <v>56</v>
      </c>
      <c r="BC28">
        <v>57</v>
      </c>
      <c r="BD28">
        <v>57</v>
      </c>
      <c r="BE28">
        <v>58</v>
      </c>
      <c r="BF28">
        <v>59</v>
      </c>
      <c r="BG28">
        <v>60</v>
      </c>
      <c r="BH28">
        <v>61</v>
      </c>
      <c r="BI28">
        <v>62</v>
      </c>
      <c r="BJ28">
        <v>63</v>
      </c>
      <c r="BK28">
        <v>64</v>
      </c>
      <c r="BL28">
        <v>65</v>
      </c>
      <c r="BM28">
        <v>66</v>
      </c>
      <c r="BN28">
        <v>67</v>
      </c>
      <c r="BO28">
        <v>68</v>
      </c>
      <c r="BP28">
        <v>69</v>
      </c>
      <c r="BQ28">
        <v>70</v>
      </c>
      <c r="BR28">
        <v>71</v>
      </c>
      <c r="BS28">
        <v>72</v>
      </c>
      <c r="BT28">
        <v>72</v>
      </c>
      <c r="BU28">
        <v>73</v>
      </c>
      <c r="BV28">
        <v>75</v>
      </c>
      <c r="BW28">
        <v>76</v>
      </c>
      <c r="BX28">
        <v>76</v>
      </c>
      <c r="BY28">
        <v>77</v>
      </c>
      <c r="BZ28">
        <v>78</v>
      </c>
      <c r="CA28">
        <v>79</v>
      </c>
      <c r="CB28">
        <v>80</v>
      </c>
      <c r="CC28">
        <v>81</v>
      </c>
      <c r="CD28">
        <v>82</v>
      </c>
      <c r="CE28">
        <v>83</v>
      </c>
      <c r="CF28">
        <v>84</v>
      </c>
      <c r="CG28">
        <v>85</v>
      </c>
      <c r="CH28">
        <v>86</v>
      </c>
      <c r="CI28">
        <v>87</v>
      </c>
      <c r="CJ28">
        <v>87</v>
      </c>
      <c r="CK28">
        <v>88</v>
      </c>
      <c r="CL28">
        <v>89</v>
      </c>
      <c r="CM28">
        <v>90</v>
      </c>
      <c r="CN28">
        <v>91</v>
      </c>
      <c r="CO28">
        <v>92</v>
      </c>
      <c r="CP28">
        <v>93</v>
      </c>
      <c r="CQ28">
        <v>93</v>
      </c>
      <c r="CR28">
        <v>95</v>
      </c>
      <c r="CS28">
        <v>96</v>
      </c>
      <c r="CT28">
        <v>96</v>
      </c>
      <c r="CU28">
        <v>97</v>
      </c>
      <c r="CV28">
        <v>98</v>
      </c>
      <c r="CW28">
        <v>99</v>
      </c>
      <c r="CX28">
        <v>100</v>
      </c>
      <c r="CY28">
        <v>101</v>
      </c>
      <c r="CZ28">
        <v>102</v>
      </c>
      <c r="DA28">
        <v>103</v>
      </c>
      <c r="DB28">
        <v>104</v>
      </c>
      <c r="DC28">
        <v>105</v>
      </c>
      <c r="DD28">
        <v>106</v>
      </c>
      <c r="DE28">
        <v>107</v>
      </c>
      <c r="DF28">
        <v>108</v>
      </c>
      <c r="DG28">
        <v>109</v>
      </c>
      <c r="DH28">
        <v>110</v>
      </c>
      <c r="DI28">
        <v>111</v>
      </c>
      <c r="DJ28">
        <v>112</v>
      </c>
      <c r="DK28">
        <v>113</v>
      </c>
      <c r="DL28">
        <v>114</v>
      </c>
      <c r="DM28">
        <v>115</v>
      </c>
      <c r="DN28">
        <v>116</v>
      </c>
      <c r="DO28">
        <v>117</v>
      </c>
      <c r="DP28">
        <v>118</v>
      </c>
      <c r="DQ28">
        <v>119</v>
      </c>
      <c r="DR28">
        <v>120</v>
      </c>
      <c r="DS28">
        <v>120</v>
      </c>
      <c r="DT28">
        <v>121</v>
      </c>
      <c r="DU28">
        <v>122</v>
      </c>
      <c r="DV28">
        <v>124</v>
      </c>
      <c r="DW28">
        <v>125</v>
      </c>
      <c r="DX28">
        <v>126</v>
      </c>
      <c r="DY28">
        <v>127</v>
      </c>
      <c r="DZ28">
        <v>128</v>
      </c>
      <c r="EA28">
        <v>128</v>
      </c>
      <c r="EB28">
        <v>129</v>
      </c>
      <c r="EC28">
        <v>130</v>
      </c>
      <c r="ED28">
        <v>131</v>
      </c>
      <c r="EE28">
        <v>132</v>
      </c>
      <c r="EF28">
        <v>134</v>
      </c>
      <c r="EG28">
        <v>135</v>
      </c>
      <c r="EH28">
        <v>136</v>
      </c>
      <c r="EI28">
        <v>136</v>
      </c>
      <c r="EJ28">
        <v>137</v>
      </c>
      <c r="EK28">
        <v>138</v>
      </c>
      <c r="EL28">
        <v>139</v>
      </c>
      <c r="EM28">
        <v>140</v>
      </c>
      <c r="EN28">
        <v>141</v>
      </c>
      <c r="EO28">
        <v>142</v>
      </c>
      <c r="EP28">
        <v>144</v>
      </c>
      <c r="EQ28">
        <v>144</v>
      </c>
      <c r="ER28">
        <v>145</v>
      </c>
      <c r="ES28">
        <v>146</v>
      </c>
      <c r="ET28">
        <v>147</v>
      </c>
      <c r="EU28">
        <v>148</v>
      </c>
      <c r="EV28">
        <v>149</v>
      </c>
      <c r="EW28">
        <v>150</v>
      </c>
      <c r="EX28">
        <v>151</v>
      </c>
      <c r="EY28">
        <v>152</v>
      </c>
      <c r="EZ28">
        <v>153</v>
      </c>
      <c r="FA28">
        <v>154</v>
      </c>
      <c r="FB28">
        <v>155</v>
      </c>
      <c r="FC28">
        <v>156</v>
      </c>
      <c r="FD28">
        <v>157</v>
      </c>
      <c r="FE28">
        <v>158</v>
      </c>
      <c r="FF28">
        <v>159</v>
      </c>
      <c r="FG28">
        <v>160</v>
      </c>
      <c r="FH28">
        <v>161</v>
      </c>
      <c r="FI28">
        <v>162</v>
      </c>
      <c r="FJ28">
        <v>163</v>
      </c>
      <c r="FK28">
        <v>164</v>
      </c>
      <c r="FL28">
        <v>165</v>
      </c>
      <c r="FM28">
        <v>166</v>
      </c>
      <c r="FN28">
        <v>167</v>
      </c>
      <c r="FO28">
        <v>168</v>
      </c>
      <c r="FP28">
        <v>169</v>
      </c>
      <c r="FQ28">
        <v>170</v>
      </c>
      <c r="FR28">
        <v>171</v>
      </c>
      <c r="FS28">
        <v>172</v>
      </c>
      <c r="FT28">
        <v>173</v>
      </c>
      <c r="FU28">
        <v>174</v>
      </c>
      <c r="FV28">
        <v>175</v>
      </c>
      <c r="FW28">
        <v>176</v>
      </c>
      <c r="FX28">
        <v>177</v>
      </c>
      <c r="FY28">
        <v>178</v>
      </c>
      <c r="FZ28">
        <v>179</v>
      </c>
      <c r="GA28">
        <v>180</v>
      </c>
      <c r="GB28">
        <v>181</v>
      </c>
      <c r="GC28">
        <v>182</v>
      </c>
      <c r="GD28">
        <v>183</v>
      </c>
      <c r="GE28">
        <v>184</v>
      </c>
      <c r="GF28">
        <v>185</v>
      </c>
      <c r="GG28">
        <v>186</v>
      </c>
      <c r="GH28">
        <v>187</v>
      </c>
      <c r="GI28">
        <v>188</v>
      </c>
      <c r="GJ28">
        <v>189</v>
      </c>
      <c r="GK28">
        <v>190</v>
      </c>
      <c r="GL28">
        <v>191</v>
      </c>
      <c r="GM28">
        <v>192</v>
      </c>
      <c r="GN28">
        <v>193</v>
      </c>
      <c r="GO28">
        <v>194</v>
      </c>
      <c r="GP28">
        <v>195</v>
      </c>
      <c r="GQ28">
        <v>196</v>
      </c>
      <c r="GR28">
        <v>197</v>
      </c>
      <c r="GS28">
        <v>198</v>
      </c>
      <c r="GU28">
        <v>25</v>
      </c>
      <c r="GV28">
        <v>0.34499999999999997</v>
      </c>
    </row>
    <row r="29" spans="1:204">
      <c r="A29" s="278">
        <v>26</v>
      </c>
      <c r="B29" s="344">
        <v>1</v>
      </c>
      <c r="C29" s="344">
        <v>2</v>
      </c>
      <c r="D29" s="344">
        <v>4</v>
      </c>
      <c r="E29" s="344">
        <v>5</v>
      </c>
      <c r="F29" s="344">
        <v>6</v>
      </c>
      <c r="G29" s="344">
        <v>8</v>
      </c>
      <c r="H29" s="344">
        <v>9</v>
      </c>
      <c r="I29" s="344">
        <v>10</v>
      </c>
      <c r="J29" s="344">
        <v>11</v>
      </c>
      <c r="K29" s="344">
        <v>12</v>
      </c>
      <c r="L29" s="344">
        <v>13</v>
      </c>
      <c r="M29" s="344">
        <v>14</v>
      </c>
      <c r="N29" s="344">
        <v>15</v>
      </c>
      <c r="O29" s="344">
        <v>16</v>
      </c>
      <c r="P29" s="344">
        <v>17</v>
      </c>
      <c r="Q29" s="344">
        <v>19</v>
      </c>
      <c r="R29" s="344">
        <v>20</v>
      </c>
      <c r="S29" s="344">
        <v>21</v>
      </c>
      <c r="T29" s="344">
        <v>21</v>
      </c>
      <c r="U29" s="344">
        <v>23</v>
      </c>
      <c r="V29" s="344">
        <v>24</v>
      </c>
      <c r="W29" s="344">
        <v>25</v>
      </c>
      <c r="X29" s="344">
        <v>26</v>
      </c>
      <c r="Y29" s="344">
        <v>27</v>
      </c>
      <c r="Z29" s="344">
        <v>28</v>
      </c>
      <c r="AA29" s="344">
        <v>29</v>
      </c>
      <c r="AB29" s="344">
        <v>30</v>
      </c>
      <c r="AC29" s="344">
        <v>31</v>
      </c>
      <c r="AD29" s="344">
        <v>32</v>
      </c>
      <c r="AE29" s="344">
        <v>33</v>
      </c>
      <c r="AF29" s="337">
        <v>34</v>
      </c>
      <c r="AG29" s="345">
        <v>35</v>
      </c>
      <c r="AH29" s="346">
        <v>36</v>
      </c>
      <c r="AI29">
        <v>37</v>
      </c>
      <c r="AJ29">
        <v>38</v>
      </c>
      <c r="AK29">
        <v>39</v>
      </c>
      <c r="AL29">
        <v>40</v>
      </c>
      <c r="AM29">
        <v>42</v>
      </c>
      <c r="AN29">
        <v>43</v>
      </c>
      <c r="AO29">
        <v>44</v>
      </c>
      <c r="AP29">
        <v>44</v>
      </c>
      <c r="AQ29">
        <v>45</v>
      </c>
      <c r="AR29">
        <v>46</v>
      </c>
      <c r="AS29">
        <v>48</v>
      </c>
      <c r="AT29">
        <v>49</v>
      </c>
      <c r="AU29">
        <v>50</v>
      </c>
      <c r="AV29">
        <v>51</v>
      </c>
      <c r="AW29">
        <v>52</v>
      </c>
      <c r="AX29">
        <v>53</v>
      </c>
      <c r="AY29">
        <v>54</v>
      </c>
      <c r="AZ29">
        <v>55</v>
      </c>
      <c r="BA29">
        <v>56</v>
      </c>
      <c r="BB29">
        <v>57</v>
      </c>
      <c r="BC29">
        <v>58</v>
      </c>
      <c r="BD29">
        <v>58</v>
      </c>
      <c r="BE29">
        <v>59</v>
      </c>
      <c r="BF29">
        <v>61</v>
      </c>
      <c r="BG29">
        <v>62</v>
      </c>
      <c r="BH29">
        <v>62</v>
      </c>
      <c r="BI29">
        <v>63</v>
      </c>
      <c r="BJ29">
        <v>64</v>
      </c>
      <c r="BK29">
        <v>65</v>
      </c>
      <c r="BL29">
        <v>66</v>
      </c>
      <c r="BM29">
        <v>67</v>
      </c>
      <c r="BN29">
        <v>68</v>
      </c>
      <c r="BO29">
        <v>69</v>
      </c>
      <c r="BP29">
        <v>70</v>
      </c>
      <c r="BQ29">
        <v>71</v>
      </c>
      <c r="BR29">
        <v>72</v>
      </c>
      <c r="BS29">
        <v>73</v>
      </c>
      <c r="BT29">
        <v>74</v>
      </c>
      <c r="BU29">
        <v>75</v>
      </c>
      <c r="BV29">
        <v>76</v>
      </c>
      <c r="BW29">
        <v>77</v>
      </c>
      <c r="BX29">
        <v>78</v>
      </c>
      <c r="BY29">
        <v>79</v>
      </c>
      <c r="BZ29">
        <v>80</v>
      </c>
      <c r="CA29">
        <v>81</v>
      </c>
      <c r="CB29">
        <v>82</v>
      </c>
      <c r="CC29">
        <v>83</v>
      </c>
      <c r="CD29">
        <v>83</v>
      </c>
      <c r="CE29">
        <v>84</v>
      </c>
      <c r="CF29">
        <v>86</v>
      </c>
      <c r="CG29">
        <v>86</v>
      </c>
      <c r="CH29">
        <v>87</v>
      </c>
      <c r="CI29">
        <v>88</v>
      </c>
      <c r="CJ29">
        <v>89</v>
      </c>
      <c r="CK29">
        <v>90</v>
      </c>
      <c r="CL29">
        <v>91</v>
      </c>
      <c r="CM29">
        <v>92</v>
      </c>
      <c r="CN29">
        <v>93</v>
      </c>
      <c r="CO29">
        <v>94</v>
      </c>
      <c r="CP29">
        <v>95</v>
      </c>
      <c r="CQ29">
        <v>95</v>
      </c>
      <c r="CR29">
        <v>96</v>
      </c>
      <c r="CS29">
        <v>98</v>
      </c>
      <c r="CT29">
        <v>98</v>
      </c>
      <c r="CU29">
        <v>99</v>
      </c>
      <c r="CV29">
        <v>100</v>
      </c>
      <c r="CW29">
        <v>101</v>
      </c>
      <c r="CX29">
        <v>102</v>
      </c>
      <c r="CY29">
        <v>103</v>
      </c>
      <c r="CZ29">
        <v>104</v>
      </c>
      <c r="DA29">
        <v>105</v>
      </c>
      <c r="DB29">
        <v>106</v>
      </c>
      <c r="DC29">
        <v>107</v>
      </c>
      <c r="DD29">
        <v>108</v>
      </c>
      <c r="DE29">
        <v>109</v>
      </c>
      <c r="DF29">
        <v>110</v>
      </c>
      <c r="DG29">
        <v>111</v>
      </c>
      <c r="DH29">
        <v>112</v>
      </c>
      <c r="DI29">
        <v>113</v>
      </c>
      <c r="DJ29">
        <v>114</v>
      </c>
      <c r="DK29">
        <v>115</v>
      </c>
      <c r="DL29">
        <v>116</v>
      </c>
      <c r="DM29">
        <v>117</v>
      </c>
      <c r="DN29">
        <v>118</v>
      </c>
      <c r="DO29">
        <v>119</v>
      </c>
      <c r="DP29">
        <v>120</v>
      </c>
      <c r="DQ29">
        <v>121</v>
      </c>
      <c r="DR29">
        <v>122</v>
      </c>
      <c r="DS29">
        <v>123</v>
      </c>
      <c r="DT29">
        <v>124</v>
      </c>
      <c r="DU29">
        <v>125</v>
      </c>
      <c r="DV29">
        <v>126</v>
      </c>
      <c r="DW29">
        <v>127</v>
      </c>
      <c r="DX29">
        <v>128</v>
      </c>
      <c r="DY29">
        <v>129</v>
      </c>
      <c r="DZ29">
        <v>130</v>
      </c>
      <c r="EA29">
        <v>131</v>
      </c>
      <c r="EB29">
        <v>132</v>
      </c>
      <c r="EC29">
        <v>133</v>
      </c>
      <c r="ED29">
        <v>134</v>
      </c>
      <c r="EE29">
        <v>135</v>
      </c>
      <c r="EF29">
        <v>136</v>
      </c>
      <c r="EG29">
        <v>137</v>
      </c>
      <c r="EH29">
        <v>138</v>
      </c>
      <c r="EI29">
        <v>139</v>
      </c>
      <c r="EJ29">
        <v>140</v>
      </c>
      <c r="EK29">
        <v>141</v>
      </c>
      <c r="EL29">
        <v>142</v>
      </c>
      <c r="EM29">
        <v>143</v>
      </c>
      <c r="EN29">
        <v>144</v>
      </c>
      <c r="EO29">
        <v>145</v>
      </c>
      <c r="EP29">
        <v>146</v>
      </c>
      <c r="EQ29">
        <v>147</v>
      </c>
      <c r="ER29">
        <v>148</v>
      </c>
      <c r="ES29">
        <v>149</v>
      </c>
      <c r="ET29">
        <v>150</v>
      </c>
      <c r="EU29">
        <v>151</v>
      </c>
      <c r="EV29">
        <v>152</v>
      </c>
      <c r="EW29">
        <v>153</v>
      </c>
      <c r="EX29">
        <v>155</v>
      </c>
      <c r="EY29">
        <v>155</v>
      </c>
      <c r="EZ29">
        <v>156</v>
      </c>
      <c r="FA29">
        <v>157</v>
      </c>
      <c r="FB29">
        <v>158</v>
      </c>
      <c r="FC29">
        <v>159</v>
      </c>
      <c r="FD29">
        <v>161</v>
      </c>
      <c r="FE29">
        <v>162</v>
      </c>
      <c r="FF29">
        <v>163</v>
      </c>
      <c r="FG29">
        <v>163</v>
      </c>
      <c r="FH29">
        <v>164</v>
      </c>
      <c r="FI29">
        <v>165</v>
      </c>
      <c r="FJ29">
        <v>166</v>
      </c>
      <c r="FK29">
        <v>168</v>
      </c>
      <c r="FL29">
        <v>169</v>
      </c>
      <c r="FM29">
        <v>170</v>
      </c>
      <c r="FN29">
        <v>171</v>
      </c>
      <c r="FO29">
        <v>171</v>
      </c>
      <c r="FP29">
        <v>172</v>
      </c>
      <c r="FQ29">
        <v>174</v>
      </c>
      <c r="FR29">
        <v>175</v>
      </c>
      <c r="FS29">
        <v>176</v>
      </c>
      <c r="FT29">
        <v>177</v>
      </c>
      <c r="FU29">
        <v>178</v>
      </c>
      <c r="FV29">
        <v>179</v>
      </c>
      <c r="FW29">
        <v>180</v>
      </c>
      <c r="FX29">
        <v>181</v>
      </c>
      <c r="FY29">
        <v>182</v>
      </c>
      <c r="FZ29">
        <v>183</v>
      </c>
      <c r="GA29">
        <v>184</v>
      </c>
      <c r="GB29">
        <v>185</v>
      </c>
      <c r="GC29">
        <v>186</v>
      </c>
      <c r="GD29">
        <v>187</v>
      </c>
      <c r="GE29">
        <v>188</v>
      </c>
      <c r="GF29">
        <v>189</v>
      </c>
      <c r="GG29">
        <v>190</v>
      </c>
      <c r="GH29">
        <v>191</v>
      </c>
      <c r="GI29">
        <v>192</v>
      </c>
      <c r="GJ29">
        <v>193</v>
      </c>
      <c r="GK29">
        <v>194</v>
      </c>
      <c r="GL29">
        <v>195</v>
      </c>
      <c r="GM29">
        <v>196</v>
      </c>
      <c r="GN29">
        <v>197</v>
      </c>
      <c r="GO29">
        <v>198</v>
      </c>
      <c r="GP29">
        <v>199</v>
      </c>
      <c r="GQ29">
        <v>200</v>
      </c>
      <c r="GR29">
        <v>201</v>
      </c>
      <c r="GS29">
        <v>202</v>
      </c>
      <c r="GU29">
        <v>26</v>
      </c>
      <c r="GV29">
        <v>0.35199999999999998</v>
      </c>
    </row>
    <row r="30" spans="1:204">
      <c r="A30" s="278">
        <v>27</v>
      </c>
      <c r="B30" s="344">
        <v>1</v>
      </c>
      <c r="C30" s="344">
        <v>3</v>
      </c>
      <c r="D30" s="344">
        <v>4</v>
      </c>
      <c r="E30" s="344">
        <v>5</v>
      </c>
      <c r="F30" s="344">
        <v>6</v>
      </c>
      <c r="G30" s="344">
        <v>8</v>
      </c>
      <c r="H30" s="344">
        <v>9</v>
      </c>
      <c r="I30" s="344">
        <v>10</v>
      </c>
      <c r="J30" s="344">
        <v>11</v>
      </c>
      <c r="K30" s="344">
        <v>12</v>
      </c>
      <c r="L30" s="344">
        <v>13</v>
      </c>
      <c r="M30" s="344">
        <v>14</v>
      </c>
      <c r="N30" s="344">
        <v>15</v>
      </c>
      <c r="O30" s="344">
        <v>17</v>
      </c>
      <c r="P30" s="344">
        <v>18</v>
      </c>
      <c r="Q30" s="344">
        <v>19</v>
      </c>
      <c r="R30" s="344">
        <v>20</v>
      </c>
      <c r="S30" s="344">
        <v>21</v>
      </c>
      <c r="T30" s="344">
        <v>22</v>
      </c>
      <c r="U30" s="344">
        <v>23</v>
      </c>
      <c r="V30" s="344">
        <v>24</v>
      </c>
      <c r="W30" s="344">
        <v>25</v>
      </c>
      <c r="X30" s="344">
        <v>26</v>
      </c>
      <c r="Y30" s="344">
        <v>27</v>
      </c>
      <c r="Z30" s="344">
        <v>28</v>
      </c>
      <c r="AA30" s="344">
        <v>29</v>
      </c>
      <c r="AB30" s="344">
        <v>31</v>
      </c>
      <c r="AC30" s="344">
        <v>32</v>
      </c>
      <c r="AD30" s="344">
        <v>33</v>
      </c>
      <c r="AE30" s="344">
        <v>34</v>
      </c>
      <c r="AF30" s="337">
        <v>35</v>
      </c>
      <c r="AG30" s="345">
        <v>36</v>
      </c>
      <c r="AH30" s="346">
        <v>37</v>
      </c>
      <c r="AI30">
        <v>38</v>
      </c>
      <c r="AJ30">
        <v>39</v>
      </c>
      <c r="AK30">
        <v>40</v>
      </c>
      <c r="AL30">
        <v>41</v>
      </c>
      <c r="AM30">
        <v>42</v>
      </c>
      <c r="AN30">
        <v>43</v>
      </c>
      <c r="AO30">
        <v>45</v>
      </c>
      <c r="AP30">
        <v>45</v>
      </c>
      <c r="AQ30">
        <v>46</v>
      </c>
      <c r="AR30">
        <v>47</v>
      </c>
      <c r="AS30">
        <v>48</v>
      </c>
      <c r="AT30">
        <v>50</v>
      </c>
      <c r="AU30">
        <v>51</v>
      </c>
      <c r="AV30">
        <v>52</v>
      </c>
      <c r="AW30">
        <v>53</v>
      </c>
      <c r="AX30">
        <v>54</v>
      </c>
      <c r="AY30">
        <v>55</v>
      </c>
      <c r="AZ30">
        <v>56</v>
      </c>
      <c r="BA30">
        <v>57</v>
      </c>
      <c r="BB30">
        <v>58</v>
      </c>
      <c r="BC30">
        <v>59</v>
      </c>
      <c r="BD30">
        <v>60</v>
      </c>
      <c r="BE30">
        <v>61</v>
      </c>
      <c r="BF30">
        <v>62</v>
      </c>
      <c r="BG30">
        <v>63</v>
      </c>
      <c r="BH30">
        <v>64</v>
      </c>
      <c r="BI30">
        <v>65</v>
      </c>
      <c r="BJ30">
        <v>66</v>
      </c>
      <c r="BK30">
        <v>67</v>
      </c>
      <c r="BL30">
        <v>67</v>
      </c>
      <c r="BM30">
        <v>69</v>
      </c>
      <c r="BN30">
        <v>70</v>
      </c>
      <c r="BO30">
        <v>71</v>
      </c>
      <c r="BP30">
        <v>71</v>
      </c>
      <c r="BQ30">
        <v>73</v>
      </c>
      <c r="BR30">
        <v>74</v>
      </c>
      <c r="BS30">
        <v>75</v>
      </c>
      <c r="BT30">
        <v>75</v>
      </c>
      <c r="BU30">
        <v>76</v>
      </c>
      <c r="BV30">
        <v>78</v>
      </c>
      <c r="BW30">
        <v>79</v>
      </c>
      <c r="BX30">
        <v>79</v>
      </c>
      <c r="BY30">
        <v>80</v>
      </c>
      <c r="BZ30">
        <v>81</v>
      </c>
      <c r="CA30">
        <v>82</v>
      </c>
      <c r="CB30">
        <v>83</v>
      </c>
      <c r="CC30">
        <v>84</v>
      </c>
      <c r="CD30">
        <v>85</v>
      </c>
      <c r="CE30">
        <v>86</v>
      </c>
      <c r="CF30">
        <v>87</v>
      </c>
      <c r="CG30">
        <v>88</v>
      </c>
      <c r="CH30">
        <v>89</v>
      </c>
      <c r="CI30">
        <v>90</v>
      </c>
      <c r="CJ30">
        <v>91</v>
      </c>
      <c r="CK30">
        <v>92</v>
      </c>
      <c r="CL30">
        <v>93</v>
      </c>
      <c r="CM30">
        <v>94</v>
      </c>
      <c r="CN30">
        <v>95</v>
      </c>
      <c r="CO30">
        <v>95</v>
      </c>
      <c r="CP30">
        <v>97</v>
      </c>
      <c r="CQ30">
        <v>97</v>
      </c>
      <c r="CR30">
        <v>98</v>
      </c>
      <c r="CS30">
        <v>99</v>
      </c>
      <c r="CT30">
        <v>100</v>
      </c>
      <c r="CU30">
        <v>101</v>
      </c>
      <c r="CV30">
        <v>102</v>
      </c>
      <c r="CW30">
        <v>103</v>
      </c>
      <c r="CX30">
        <v>104</v>
      </c>
      <c r="CY30">
        <v>105</v>
      </c>
      <c r="CZ30">
        <v>106</v>
      </c>
      <c r="DA30">
        <v>107</v>
      </c>
      <c r="DB30">
        <v>108</v>
      </c>
      <c r="DC30">
        <v>109</v>
      </c>
      <c r="DD30">
        <v>110</v>
      </c>
      <c r="DE30">
        <v>111</v>
      </c>
      <c r="DF30">
        <v>112</v>
      </c>
      <c r="DG30">
        <v>113</v>
      </c>
      <c r="DH30">
        <v>114</v>
      </c>
      <c r="DI30">
        <v>115</v>
      </c>
      <c r="DJ30">
        <v>116</v>
      </c>
      <c r="DK30">
        <v>117</v>
      </c>
      <c r="DL30">
        <v>118</v>
      </c>
      <c r="DM30">
        <v>119</v>
      </c>
      <c r="DN30">
        <v>120</v>
      </c>
      <c r="DO30">
        <v>121</v>
      </c>
      <c r="DP30">
        <v>122</v>
      </c>
      <c r="DQ30">
        <v>123</v>
      </c>
      <c r="DR30">
        <v>125</v>
      </c>
      <c r="DS30">
        <v>125</v>
      </c>
      <c r="DT30">
        <v>126</v>
      </c>
      <c r="DU30">
        <v>127</v>
      </c>
      <c r="DV30">
        <v>129</v>
      </c>
      <c r="DW30">
        <v>130</v>
      </c>
      <c r="DX30">
        <v>131</v>
      </c>
      <c r="DY30">
        <v>132</v>
      </c>
      <c r="DZ30">
        <v>133</v>
      </c>
      <c r="EA30">
        <v>134</v>
      </c>
      <c r="EB30">
        <v>135</v>
      </c>
      <c r="EC30">
        <v>136</v>
      </c>
      <c r="ED30">
        <v>137</v>
      </c>
      <c r="EE30">
        <v>138</v>
      </c>
      <c r="EF30">
        <v>139</v>
      </c>
      <c r="EG30">
        <v>140</v>
      </c>
      <c r="EH30">
        <v>141</v>
      </c>
      <c r="EI30">
        <v>142</v>
      </c>
      <c r="EJ30">
        <v>143</v>
      </c>
      <c r="EK30">
        <v>144</v>
      </c>
      <c r="EL30">
        <v>145</v>
      </c>
      <c r="EM30">
        <v>146</v>
      </c>
      <c r="EN30">
        <v>147</v>
      </c>
      <c r="EO30">
        <v>148</v>
      </c>
      <c r="EP30">
        <v>149</v>
      </c>
      <c r="EQ30">
        <v>150</v>
      </c>
      <c r="ER30">
        <v>151</v>
      </c>
      <c r="ES30">
        <v>152</v>
      </c>
      <c r="ET30">
        <v>153</v>
      </c>
      <c r="EU30">
        <v>154</v>
      </c>
      <c r="EV30">
        <v>155</v>
      </c>
      <c r="EW30">
        <v>157</v>
      </c>
      <c r="EX30">
        <v>158</v>
      </c>
      <c r="EY30">
        <v>158</v>
      </c>
      <c r="EZ30">
        <v>159</v>
      </c>
      <c r="FA30">
        <v>160</v>
      </c>
      <c r="FB30">
        <v>162</v>
      </c>
      <c r="FC30">
        <v>163</v>
      </c>
      <c r="FD30">
        <v>164</v>
      </c>
      <c r="FE30">
        <v>165</v>
      </c>
      <c r="FF30">
        <v>166</v>
      </c>
      <c r="FG30">
        <v>167</v>
      </c>
      <c r="FH30">
        <v>168</v>
      </c>
      <c r="FI30">
        <v>169</v>
      </c>
      <c r="FJ30">
        <v>170</v>
      </c>
      <c r="FK30">
        <v>171</v>
      </c>
      <c r="FL30">
        <v>172</v>
      </c>
      <c r="FM30">
        <v>173</v>
      </c>
      <c r="FN30">
        <v>174</v>
      </c>
      <c r="FO30">
        <v>175</v>
      </c>
      <c r="FP30">
        <v>176</v>
      </c>
      <c r="FQ30">
        <v>177</v>
      </c>
      <c r="FR30">
        <v>178</v>
      </c>
      <c r="FS30">
        <v>179</v>
      </c>
      <c r="FT30">
        <v>180</v>
      </c>
      <c r="FU30">
        <v>181</v>
      </c>
      <c r="FV30">
        <v>182</v>
      </c>
      <c r="FW30">
        <v>183</v>
      </c>
      <c r="FX30">
        <v>184</v>
      </c>
      <c r="FY30">
        <v>185</v>
      </c>
      <c r="FZ30">
        <v>186</v>
      </c>
      <c r="GA30">
        <v>187</v>
      </c>
      <c r="GB30">
        <v>188</v>
      </c>
      <c r="GC30">
        <v>190</v>
      </c>
      <c r="GD30">
        <v>190</v>
      </c>
      <c r="GE30">
        <v>191</v>
      </c>
      <c r="GF30">
        <v>192</v>
      </c>
      <c r="GG30">
        <v>194</v>
      </c>
      <c r="GH30">
        <v>195</v>
      </c>
      <c r="GI30">
        <v>196</v>
      </c>
      <c r="GJ30">
        <v>197</v>
      </c>
      <c r="GK30">
        <v>198</v>
      </c>
      <c r="GL30">
        <v>199</v>
      </c>
      <c r="GM30">
        <v>200</v>
      </c>
      <c r="GN30">
        <v>201</v>
      </c>
      <c r="GO30">
        <v>202</v>
      </c>
      <c r="GP30">
        <v>203</v>
      </c>
      <c r="GQ30">
        <v>204</v>
      </c>
      <c r="GR30">
        <v>205</v>
      </c>
      <c r="GS30">
        <v>206</v>
      </c>
      <c r="GU30">
        <v>27</v>
      </c>
      <c r="GV30">
        <v>0.35899999999999999</v>
      </c>
    </row>
    <row r="31" spans="1:204">
      <c r="A31" s="278">
        <v>28</v>
      </c>
      <c r="B31" s="344">
        <v>1</v>
      </c>
      <c r="C31" s="344">
        <v>3</v>
      </c>
      <c r="D31" s="344">
        <v>4</v>
      </c>
      <c r="E31" s="344">
        <v>5</v>
      </c>
      <c r="F31" s="344">
        <v>7</v>
      </c>
      <c r="G31" s="344">
        <v>8</v>
      </c>
      <c r="H31" s="344">
        <v>9</v>
      </c>
      <c r="I31" s="344">
        <v>11</v>
      </c>
      <c r="J31" s="344">
        <v>11</v>
      </c>
      <c r="K31" s="344">
        <v>12</v>
      </c>
      <c r="L31" s="344">
        <v>14</v>
      </c>
      <c r="M31" s="344">
        <v>15</v>
      </c>
      <c r="N31" s="344">
        <v>16</v>
      </c>
      <c r="O31" s="344">
        <v>17</v>
      </c>
      <c r="P31" s="344">
        <v>18</v>
      </c>
      <c r="Q31" s="344">
        <v>19</v>
      </c>
      <c r="R31" s="344">
        <v>20</v>
      </c>
      <c r="S31" s="344">
        <v>22</v>
      </c>
      <c r="T31" s="344">
        <v>22</v>
      </c>
      <c r="U31" s="344">
        <v>23</v>
      </c>
      <c r="V31" s="344">
        <v>24</v>
      </c>
      <c r="W31" s="344">
        <v>26</v>
      </c>
      <c r="X31" s="344">
        <v>27</v>
      </c>
      <c r="Y31" s="344">
        <v>28</v>
      </c>
      <c r="Z31" s="344">
        <v>29</v>
      </c>
      <c r="AA31" s="344">
        <v>30</v>
      </c>
      <c r="AB31" s="344">
        <v>31</v>
      </c>
      <c r="AC31" s="344">
        <v>32</v>
      </c>
      <c r="AD31" s="344">
        <v>33</v>
      </c>
      <c r="AE31" s="344">
        <v>34</v>
      </c>
      <c r="AF31" s="337">
        <v>35</v>
      </c>
      <c r="AG31" s="345">
        <v>37</v>
      </c>
      <c r="AH31" s="346">
        <v>38</v>
      </c>
      <c r="AI31">
        <v>39</v>
      </c>
      <c r="AJ31">
        <v>40</v>
      </c>
      <c r="AK31">
        <v>41</v>
      </c>
      <c r="AL31">
        <v>42</v>
      </c>
      <c r="AM31">
        <v>43</v>
      </c>
      <c r="AN31">
        <v>44</v>
      </c>
      <c r="AO31">
        <v>45</v>
      </c>
      <c r="AP31">
        <v>46</v>
      </c>
      <c r="AQ31">
        <v>47</v>
      </c>
      <c r="AR31">
        <v>48</v>
      </c>
      <c r="AS31">
        <v>49</v>
      </c>
      <c r="AT31">
        <v>50</v>
      </c>
      <c r="AU31">
        <v>51</v>
      </c>
      <c r="AV31">
        <v>53</v>
      </c>
      <c r="AW31">
        <v>54</v>
      </c>
      <c r="AX31">
        <v>55</v>
      </c>
      <c r="AY31">
        <v>55</v>
      </c>
      <c r="AZ31">
        <v>57</v>
      </c>
      <c r="BA31">
        <v>58</v>
      </c>
      <c r="BB31">
        <v>59</v>
      </c>
      <c r="BC31">
        <v>60</v>
      </c>
      <c r="BD31">
        <v>61</v>
      </c>
      <c r="BE31">
        <v>62</v>
      </c>
      <c r="BF31">
        <v>63</v>
      </c>
      <c r="BG31">
        <v>64</v>
      </c>
      <c r="BH31">
        <v>65</v>
      </c>
      <c r="BI31">
        <v>66</v>
      </c>
      <c r="BJ31">
        <v>67</v>
      </c>
      <c r="BK31">
        <v>68</v>
      </c>
      <c r="BL31">
        <v>69</v>
      </c>
      <c r="BM31">
        <v>70</v>
      </c>
      <c r="BN31">
        <v>71</v>
      </c>
      <c r="BO31">
        <v>72</v>
      </c>
      <c r="BP31">
        <v>73</v>
      </c>
      <c r="BQ31">
        <v>74</v>
      </c>
      <c r="BR31">
        <v>75</v>
      </c>
      <c r="BS31">
        <v>76</v>
      </c>
      <c r="BT31">
        <v>77</v>
      </c>
      <c r="BU31">
        <v>78</v>
      </c>
      <c r="BV31">
        <v>79</v>
      </c>
      <c r="BW31">
        <v>80</v>
      </c>
      <c r="BX31">
        <v>81</v>
      </c>
      <c r="BY31">
        <v>82</v>
      </c>
      <c r="BZ31">
        <v>83</v>
      </c>
      <c r="CA31">
        <v>84</v>
      </c>
      <c r="CB31">
        <v>85</v>
      </c>
      <c r="CC31">
        <v>86</v>
      </c>
      <c r="CD31">
        <v>87</v>
      </c>
      <c r="CE31">
        <v>88</v>
      </c>
      <c r="CF31">
        <v>89</v>
      </c>
      <c r="CG31">
        <v>89</v>
      </c>
      <c r="CH31">
        <v>91</v>
      </c>
      <c r="CI31">
        <v>92</v>
      </c>
      <c r="CJ31">
        <v>92</v>
      </c>
      <c r="CK31">
        <v>93</v>
      </c>
      <c r="CL31">
        <v>95</v>
      </c>
      <c r="CM31">
        <v>95</v>
      </c>
      <c r="CN31">
        <v>96</v>
      </c>
      <c r="CO31">
        <v>97</v>
      </c>
      <c r="CP31">
        <v>98</v>
      </c>
      <c r="CQ31">
        <v>99</v>
      </c>
      <c r="CR31">
        <v>100</v>
      </c>
      <c r="CS31">
        <v>101</v>
      </c>
      <c r="CT31">
        <v>102</v>
      </c>
      <c r="CU31">
        <v>103</v>
      </c>
      <c r="CV31">
        <v>104</v>
      </c>
      <c r="CW31">
        <v>105</v>
      </c>
      <c r="CX31">
        <v>106</v>
      </c>
      <c r="CY31">
        <v>107</v>
      </c>
      <c r="CZ31">
        <v>108</v>
      </c>
      <c r="DA31">
        <v>109</v>
      </c>
      <c r="DB31">
        <v>110</v>
      </c>
      <c r="DC31">
        <v>111</v>
      </c>
      <c r="DD31">
        <v>112</v>
      </c>
      <c r="DE31">
        <v>113</v>
      </c>
      <c r="DF31">
        <v>114</v>
      </c>
      <c r="DG31">
        <v>115</v>
      </c>
      <c r="DH31">
        <v>116</v>
      </c>
      <c r="DI31">
        <v>117</v>
      </c>
      <c r="DJ31">
        <v>118</v>
      </c>
      <c r="DK31">
        <v>119</v>
      </c>
      <c r="DL31">
        <v>120</v>
      </c>
      <c r="DM31">
        <v>121</v>
      </c>
      <c r="DN31">
        <v>122</v>
      </c>
      <c r="DO31">
        <v>123</v>
      </c>
      <c r="DP31">
        <v>124</v>
      </c>
      <c r="DQ31">
        <v>126</v>
      </c>
      <c r="DR31">
        <v>127</v>
      </c>
      <c r="DS31">
        <v>127</v>
      </c>
      <c r="DT31">
        <v>128</v>
      </c>
      <c r="DU31">
        <v>130</v>
      </c>
      <c r="DV31">
        <v>131</v>
      </c>
      <c r="DW31">
        <v>132</v>
      </c>
      <c r="DX31">
        <v>133</v>
      </c>
      <c r="DY31">
        <v>134</v>
      </c>
      <c r="DZ31">
        <v>135</v>
      </c>
      <c r="EA31">
        <v>136</v>
      </c>
      <c r="EB31">
        <v>137</v>
      </c>
      <c r="EC31">
        <v>138</v>
      </c>
      <c r="ED31">
        <v>139</v>
      </c>
      <c r="EE31">
        <v>140</v>
      </c>
      <c r="EF31">
        <v>141</v>
      </c>
      <c r="EG31">
        <v>142</v>
      </c>
      <c r="EH31">
        <v>143</v>
      </c>
      <c r="EI31">
        <v>144</v>
      </c>
      <c r="EJ31">
        <v>145</v>
      </c>
      <c r="EK31">
        <v>146</v>
      </c>
      <c r="EL31">
        <v>147</v>
      </c>
      <c r="EM31">
        <v>149</v>
      </c>
      <c r="EN31">
        <v>150</v>
      </c>
      <c r="EO31">
        <v>151</v>
      </c>
      <c r="EP31">
        <v>152</v>
      </c>
      <c r="EQ31">
        <v>153</v>
      </c>
      <c r="ER31">
        <v>154</v>
      </c>
      <c r="ES31">
        <v>155</v>
      </c>
      <c r="ET31">
        <v>156</v>
      </c>
      <c r="EU31">
        <v>157</v>
      </c>
      <c r="EV31">
        <v>158</v>
      </c>
      <c r="EW31">
        <v>159</v>
      </c>
      <c r="EX31">
        <v>160</v>
      </c>
      <c r="EY31">
        <v>161</v>
      </c>
      <c r="EZ31">
        <v>162</v>
      </c>
      <c r="FA31">
        <v>163</v>
      </c>
      <c r="FB31">
        <v>164</v>
      </c>
      <c r="FC31">
        <v>165</v>
      </c>
      <c r="FD31">
        <v>166</v>
      </c>
      <c r="FE31">
        <v>168</v>
      </c>
      <c r="FF31">
        <v>169</v>
      </c>
      <c r="FG31">
        <v>169</v>
      </c>
      <c r="FH31">
        <v>170</v>
      </c>
      <c r="FI31">
        <v>172</v>
      </c>
      <c r="FJ31">
        <v>173</v>
      </c>
      <c r="FK31">
        <v>174</v>
      </c>
      <c r="FL31">
        <v>175</v>
      </c>
      <c r="FM31">
        <v>176</v>
      </c>
      <c r="FN31">
        <v>177</v>
      </c>
      <c r="FO31">
        <v>178</v>
      </c>
      <c r="FP31">
        <v>179</v>
      </c>
      <c r="FQ31">
        <v>180</v>
      </c>
      <c r="FR31">
        <v>181</v>
      </c>
      <c r="FS31">
        <v>182</v>
      </c>
      <c r="FT31">
        <v>183</v>
      </c>
      <c r="FU31">
        <v>184</v>
      </c>
      <c r="FV31">
        <v>185</v>
      </c>
      <c r="FW31">
        <v>186</v>
      </c>
      <c r="FX31">
        <v>187</v>
      </c>
      <c r="FY31">
        <v>188</v>
      </c>
      <c r="FZ31">
        <v>189</v>
      </c>
      <c r="GA31">
        <v>191</v>
      </c>
      <c r="GB31">
        <v>192</v>
      </c>
      <c r="GC31">
        <v>193</v>
      </c>
      <c r="GD31">
        <v>193</v>
      </c>
      <c r="GE31">
        <v>195</v>
      </c>
      <c r="GF31">
        <v>196</v>
      </c>
      <c r="GG31">
        <v>197</v>
      </c>
      <c r="GH31">
        <v>198</v>
      </c>
      <c r="GI31">
        <v>199</v>
      </c>
      <c r="GJ31">
        <v>200</v>
      </c>
      <c r="GK31">
        <v>201</v>
      </c>
      <c r="GL31">
        <v>202</v>
      </c>
      <c r="GM31">
        <v>203</v>
      </c>
      <c r="GN31">
        <v>204</v>
      </c>
      <c r="GO31">
        <v>205</v>
      </c>
      <c r="GP31">
        <v>206</v>
      </c>
      <c r="GQ31">
        <v>207</v>
      </c>
      <c r="GR31">
        <v>208</v>
      </c>
      <c r="GS31">
        <v>210</v>
      </c>
      <c r="GU31">
        <v>28</v>
      </c>
      <c r="GV31">
        <v>0.36499999999999999</v>
      </c>
    </row>
    <row r="32" spans="1:204">
      <c r="A32" s="278">
        <v>29</v>
      </c>
      <c r="B32" s="344">
        <v>1</v>
      </c>
      <c r="C32" s="344">
        <v>3</v>
      </c>
      <c r="D32" s="344">
        <v>4</v>
      </c>
      <c r="E32" s="344">
        <v>6</v>
      </c>
      <c r="F32" s="344">
        <v>7</v>
      </c>
      <c r="G32" s="344">
        <v>8</v>
      </c>
      <c r="H32" s="344">
        <v>9</v>
      </c>
      <c r="I32" s="344">
        <v>11</v>
      </c>
      <c r="J32" s="344">
        <v>12</v>
      </c>
      <c r="K32" s="344">
        <v>12</v>
      </c>
      <c r="L32" s="344">
        <v>14</v>
      </c>
      <c r="M32" s="344">
        <v>15</v>
      </c>
      <c r="N32" s="344">
        <v>16</v>
      </c>
      <c r="O32" s="344">
        <v>17</v>
      </c>
      <c r="P32" s="344">
        <v>18</v>
      </c>
      <c r="Q32" s="344">
        <v>20</v>
      </c>
      <c r="R32" s="344">
        <v>21</v>
      </c>
      <c r="S32" s="344">
        <v>22</v>
      </c>
      <c r="T32" s="344">
        <v>23</v>
      </c>
      <c r="U32" s="344">
        <v>24</v>
      </c>
      <c r="V32" s="344">
        <v>25</v>
      </c>
      <c r="W32" s="344">
        <v>26</v>
      </c>
      <c r="X32" s="344">
        <v>27</v>
      </c>
      <c r="Y32" s="344">
        <v>28</v>
      </c>
      <c r="Z32" s="344">
        <v>29</v>
      </c>
      <c r="AA32" s="344">
        <v>31</v>
      </c>
      <c r="AB32" s="344">
        <v>32</v>
      </c>
      <c r="AC32" s="344">
        <v>33</v>
      </c>
      <c r="AD32" s="344">
        <v>34</v>
      </c>
      <c r="AE32" s="344">
        <v>35</v>
      </c>
      <c r="AF32" s="337">
        <v>36</v>
      </c>
      <c r="AG32" s="345">
        <v>37</v>
      </c>
      <c r="AH32" s="346">
        <v>38</v>
      </c>
      <c r="AI32">
        <v>39</v>
      </c>
      <c r="AJ32">
        <v>41</v>
      </c>
      <c r="AK32">
        <v>42</v>
      </c>
      <c r="AL32">
        <v>43</v>
      </c>
      <c r="AM32">
        <v>44</v>
      </c>
      <c r="AN32">
        <v>45</v>
      </c>
      <c r="AO32">
        <v>46</v>
      </c>
      <c r="AP32">
        <v>47</v>
      </c>
      <c r="AQ32">
        <v>48</v>
      </c>
      <c r="AR32">
        <v>49</v>
      </c>
      <c r="AS32">
        <v>50</v>
      </c>
      <c r="AT32">
        <v>51</v>
      </c>
      <c r="AU32">
        <v>52</v>
      </c>
      <c r="AV32">
        <v>54</v>
      </c>
      <c r="AW32">
        <v>55</v>
      </c>
      <c r="AX32">
        <v>56</v>
      </c>
      <c r="AY32">
        <v>57</v>
      </c>
      <c r="AZ32">
        <v>58</v>
      </c>
      <c r="BA32">
        <v>59</v>
      </c>
      <c r="BB32">
        <v>60</v>
      </c>
      <c r="BC32">
        <v>61</v>
      </c>
      <c r="BD32">
        <v>62</v>
      </c>
      <c r="BE32">
        <v>63</v>
      </c>
      <c r="BF32">
        <v>64</v>
      </c>
      <c r="BG32">
        <v>65</v>
      </c>
      <c r="BH32">
        <v>66</v>
      </c>
      <c r="BI32">
        <v>67</v>
      </c>
      <c r="BJ32">
        <v>68</v>
      </c>
      <c r="BK32">
        <v>69</v>
      </c>
      <c r="BL32">
        <v>70</v>
      </c>
      <c r="BM32">
        <v>71</v>
      </c>
      <c r="BN32">
        <v>72</v>
      </c>
      <c r="BO32">
        <v>73</v>
      </c>
      <c r="BP32">
        <v>74</v>
      </c>
      <c r="BQ32">
        <v>75</v>
      </c>
      <c r="BR32">
        <v>76</v>
      </c>
      <c r="BS32">
        <v>77</v>
      </c>
      <c r="BT32">
        <v>78</v>
      </c>
      <c r="BU32">
        <v>79</v>
      </c>
      <c r="BV32">
        <v>80</v>
      </c>
      <c r="BW32">
        <v>81</v>
      </c>
      <c r="BX32">
        <v>82</v>
      </c>
      <c r="BY32">
        <v>83</v>
      </c>
      <c r="BZ32">
        <v>84</v>
      </c>
      <c r="CA32">
        <v>85</v>
      </c>
      <c r="CB32">
        <v>86</v>
      </c>
      <c r="CC32">
        <v>87</v>
      </c>
      <c r="CD32">
        <v>88</v>
      </c>
      <c r="CE32">
        <v>89</v>
      </c>
      <c r="CF32">
        <v>90</v>
      </c>
      <c r="CG32">
        <v>91</v>
      </c>
      <c r="CH32">
        <v>92</v>
      </c>
      <c r="CI32">
        <v>93</v>
      </c>
      <c r="CJ32">
        <v>94</v>
      </c>
      <c r="CK32">
        <v>95</v>
      </c>
      <c r="CL32">
        <v>96</v>
      </c>
      <c r="CM32">
        <v>97</v>
      </c>
      <c r="CN32">
        <v>98</v>
      </c>
      <c r="CO32">
        <v>99</v>
      </c>
      <c r="CP32">
        <v>100</v>
      </c>
      <c r="CQ32">
        <v>101</v>
      </c>
      <c r="CR32">
        <v>102</v>
      </c>
      <c r="CS32">
        <v>103</v>
      </c>
      <c r="CT32">
        <v>104</v>
      </c>
      <c r="CU32">
        <v>105</v>
      </c>
      <c r="CV32">
        <v>106</v>
      </c>
      <c r="CW32">
        <v>107</v>
      </c>
      <c r="CX32">
        <v>108</v>
      </c>
      <c r="CY32">
        <v>109</v>
      </c>
      <c r="CZ32">
        <v>110</v>
      </c>
      <c r="DA32">
        <v>111</v>
      </c>
      <c r="DB32">
        <v>112</v>
      </c>
      <c r="DC32">
        <v>113</v>
      </c>
      <c r="DD32">
        <v>114</v>
      </c>
      <c r="DE32">
        <v>115</v>
      </c>
      <c r="DF32">
        <v>116</v>
      </c>
      <c r="DG32">
        <v>117</v>
      </c>
      <c r="DH32">
        <v>118</v>
      </c>
      <c r="DI32">
        <v>119</v>
      </c>
      <c r="DJ32">
        <v>121</v>
      </c>
      <c r="DK32">
        <v>122</v>
      </c>
      <c r="DL32">
        <v>122</v>
      </c>
      <c r="DM32">
        <v>124</v>
      </c>
      <c r="DN32">
        <v>125</v>
      </c>
      <c r="DO32">
        <v>126</v>
      </c>
      <c r="DP32">
        <v>127</v>
      </c>
      <c r="DQ32">
        <v>128</v>
      </c>
      <c r="DR32">
        <v>129</v>
      </c>
      <c r="DS32">
        <v>130</v>
      </c>
      <c r="DT32">
        <v>131</v>
      </c>
      <c r="DU32">
        <v>132</v>
      </c>
      <c r="DV32">
        <v>133</v>
      </c>
      <c r="DW32">
        <v>134</v>
      </c>
      <c r="DX32">
        <v>135</v>
      </c>
      <c r="DY32">
        <v>137</v>
      </c>
      <c r="DZ32">
        <v>138</v>
      </c>
      <c r="EA32">
        <v>138</v>
      </c>
      <c r="EB32">
        <v>140</v>
      </c>
      <c r="EC32">
        <v>141</v>
      </c>
      <c r="ED32">
        <v>142</v>
      </c>
      <c r="EE32">
        <v>143</v>
      </c>
      <c r="EF32">
        <v>144</v>
      </c>
      <c r="EG32">
        <v>145</v>
      </c>
      <c r="EH32">
        <v>146</v>
      </c>
      <c r="EI32">
        <v>147</v>
      </c>
      <c r="EJ32">
        <v>148</v>
      </c>
      <c r="EK32">
        <v>149</v>
      </c>
      <c r="EL32">
        <v>150</v>
      </c>
      <c r="EM32">
        <v>151</v>
      </c>
      <c r="EN32">
        <v>153</v>
      </c>
      <c r="EO32">
        <v>154</v>
      </c>
      <c r="EP32">
        <v>155</v>
      </c>
      <c r="EQ32">
        <v>155</v>
      </c>
      <c r="ER32">
        <v>157</v>
      </c>
      <c r="ES32">
        <v>158</v>
      </c>
      <c r="ET32">
        <v>159</v>
      </c>
      <c r="EU32">
        <v>160</v>
      </c>
      <c r="EV32">
        <v>161</v>
      </c>
      <c r="EW32">
        <v>162</v>
      </c>
      <c r="EX32">
        <v>163</v>
      </c>
      <c r="EY32">
        <v>164</v>
      </c>
      <c r="EZ32">
        <v>165</v>
      </c>
      <c r="FA32">
        <v>166</v>
      </c>
      <c r="FB32">
        <v>167</v>
      </c>
      <c r="FC32">
        <v>169</v>
      </c>
      <c r="FD32">
        <v>170</v>
      </c>
      <c r="FE32">
        <v>171</v>
      </c>
      <c r="FF32">
        <v>172</v>
      </c>
      <c r="FG32">
        <v>173</v>
      </c>
      <c r="FH32">
        <v>174</v>
      </c>
      <c r="FI32">
        <v>175</v>
      </c>
      <c r="FJ32">
        <v>176</v>
      </c>
      <c r="FK32">
        <v>177</v>
      </c>
      <c r="FL32">
        <v>178</v>
      </c>
      <c r="FM32">
        <v>179</v>
      </c>
      <c r="FN32">
        <v>180</v>
      </c>
      <c r="FO32">
        <v>181</v>
      </c>
      <c r="FP32">
        <v>182</v>
      </c>
      <c r="FQ32">
        <v>183</v>
      </c>
      <c r="FR32">
        <v>185</v>
      </c>
      <c r="FS32">
        <v>186</v>
      </c>
      <c r="FT32">
        <v>187</v>
      </c>
      <c r="FU32">
        <v>188</v>
      </c>
      <c r="FV32">
        <v>189</v>
      </c>
      <c r="FW32">
        <v>190</v>
      </c>
      <c r="FX32">
        <v>191</v>
      </c>
      <c r="FY32">
        <v>192</v>
      </c>
      <c r="FZ32">
        <v>193</v>
      </c>
      <c r="GA32">
        <v>194</v>
      </c>
      <c r="GB32">
        <v>195</v>
      </c>
      <c r="GC32">
        <v>196</v>
      </c>
      <c r="GD32">
        <v>197</v>
      </c>
      <c r="GE32">
        <v>198</v>
      </c>
      <c r="GF32">
        <v>199</v>
      </c>
      <c r="GG32">
        <v>201</v>
      </c>
      <c r="GH32">
        <v>202</v>
      </c>
      <c r="GI32">
        <v>203</v>
      </c>
      <c r="GJ32">
        <v>204</v>
      </c>
      <c r="GK32">
        <v>205</v>
      </c>
      <c r="GL32">
        <v>206</v>
      </c>
      <c r="GM32">
        <v>207</v>
      </c>
      <c r="GN32">
        <v>208</v>
      </c>
      <c r="GO32">
        <v>209</v>
      </c>
      <c r="GP32">
        <v>210</v>
      </c>
      <c r="GQ32">
        <v>211</v>
      </c>
      <c r="GR32">
        <v>212</v>
      </c>
      <c r="GS32">
        <v>214</v>
      </c>
      <c r="GU32">
        <v>29</v>
      </c>
      <c r="GV32">
        <v>0.372</v>
      </c>
    </row>
    <row r="33" spans="1:204">
      <c r="A33" s="278">
        <v>30</v>
      </c>
      <c r="B33" s="344">
        <v>1</v>
      </c>
      <c r="C33" s="344">
        <v>3</v>
      </c>
      <c r="D33" s="344">
        <v>4</v>
      </c>
      <c r="E33" s="344">
        <v>6</v>
      </c>
      <c r="F33" s="344">
        <v>7</v>
      </c>
      <c r="G33" s="344">
        <v>8</v>
      </c>
      <c r="H33" s="344">
        <v>9</v>
      </c>
      <c r="I33" s="344">
        <v>11</v>
      </c>
      <c r="J33" s="344">
        <v>12</v>
      </c>
      <c r="K33" s="344">
        <v>12</v>
      </c>
      <c r="L33" s="344">
        <v>14</v>
      </c>
      <c r="M33" s="344">
        <v>15</v>
      </c>
      <c r="N33" s="344">
        <v>16</v>
      </c>
      <c r="O33" s="344">
        <v>17</v>
      </c>
      <c r="P33" s="344">
        <v>19</v>
      </c>
      <c r="Q33" s="344">
        <v>20</v>
      </c>
      <c r="R33" s="344">
        <v>21</v>
      </c>
      <c r="S33" s="344">
        <v>22</v>
      </c>
      <c r="T33" s="344">
        <v>23</v>
      </c>
      <c r="U33" s="344">
        <v>24</v>
      </c>
      <c r="V33" s="344">
        <v>25</v>
      </c>
      <c r="W33" s="344">
        <v>26</v>
      </c>
      <c r="X33" s="344">
        <v>28</v>
      </c>
      <c r="Y33" s="344">
        <v>29</v>
      </c>
      <c r="Z33" s="344">
        <v>30</v>
      </c>
      <c r="AA33" s="344">
        <v>31</v>
      </c>
      <c r="AB33" s="344">
        <v>32</v>
      </c>
      <c r="AC33" s="344">
        <v>33</v>
      </c>
      <c r="AD33" s="344">
        <v>34</v>
      </c>
      <c r="AE33" s="344">
        <v>36</v>
      </c>
      <c r="AF33" s="337">
        <v>37</v>
      </c>
      <c r="AG33" s="345">
        <v>38</v>
      </c>
      <c r="AH33" s="346">
        <v>39</v>
      </c>
      <c r="AI33">
        <v>40</v>
      </c>
      <c r="AJ33">
        <v>41</v>
      </c>
      <c r="AK33">
        <v>42</v>
      </c>
      <c r="AL33">
        <v>43</v>
      </c>
      <c r="AM33">
        <v>45</v>
      </c>
      <c r="AN33">
        <v>46</v>
      </c>
      <c r="AO33">
        <v>47</v>
      </c>
      <c r="AP33">
        <v>48</v>
      </c>
      <c r="AQ33">
        <v>49</v>
      </c>
      <c r="AR33">
        <v>50</v>
      </c>
      <c r="AS33">
        <v>51</v>
      </c>
      <c r="AT33">
        <v>52</v>
      </c>
      <c r="AU33">
        <v>53</v>
      </c>
      <c r="AV33">
        <v>54</v>
      </c>
      <c r="AW33">
        <v>56</v>
      </c>
      <c r="AX33">
        <v>57</v>
      </c>
      <c r="AY33">
        <v>57</v>
      </c>
      <c r="AZ33">
        <v>59</v>
      </c>
      <c r="BA33">
        <v>60</v>
      </c>
      <c r="BB33">
        <v>61</v>
      </c>
      <c r="BC33">
        <v>62</v>
      </c>
      <c r="BD33">
        <v>63</v>
      </c>
      <c r="BE33">
        <v>64</v>
      </c>
      <c r="BF33">
        <v>65</v>
      </c>
      <c r="BG33">
        <v>66</v>
      </c>
      <c r="BH33">
        <v>67</v>
      </c>
      <c r="BI33">
        <v>68</v>
      </c>
      <c r="BJ33">
        <v>69</v>
      </c>
      <c r="BK33">
        <v>70</v>
      </c>
      <c r="BL33">
        <v>71</v>
      </c>
      <c r="BM33">
        <v>72</v>
      </c>
      <c r="BN33">
        <v>73</v>
      </c>
      <c r="BO33">
        <v>74</v>
      </c>
      <c r="BP33">
        <v>75</v>
      </c>
      <c r="BQ33">
        <v>76</v>
      </c>
      <c r="BR33">
        <v>77</v>
      </c>
      <c r="BS33">
        <v>79</v>
      </c>
      <c r="BT33">
        <v>79</v>
      </c>
      <c r="BU33">
        <v>81</v>
      </c>
      <c r="BV33">
        <v>82</v>
      </c>
      <c r="BW33">
        <v>83</v>
      </c>
      <c r="BX33">
        <v>84</v>
      </c>
      <c r="BY33">
        <v>85</v>
      </c>
      <c r="BZ33">
        <v>86</v>
      </c>
      <c r="CA33">
        <v>87</v>
      </c>
      <c r="CB33">
        <v>88</v>
      </c>
      <c r="CC33">
        <v>89</v>
      </c>
      <c r="CD33">
        <v>90</v>
      </c>
      <c r="CE33">
        <v>91</v>
      </c>
      <c r="CF33">
        <v>92</v>
      </c>
      <c r="CG33">
        <v>93</v>
      </c>
      <c r="CH33">
        <v>94</v>
      </c>
      <c r="CI33">
        <v>95</v>
      </c>
      <c r="CJ33">
        <v>96</v>
      </c>
      <c r="CK33">
        <v>97</v>
      </c>
      <c r="CL33">
        <v>98</v>
      </c>
      <c r="CM33">
        <v>99</v>
      </c>
      <c r="CN33">
        <v>100</v>
      </c>
      <c r="CO33">
        <v>101</v>
      </c>
      <c r="CP33">
        <v>102</v>
      </c>
      <c r="CQ33">
        <v>102</v>
      </c>
      <c r="CR33">
        <v>104</v>
      </c>
      <c r="CS33">
        <v>105</v>
      </c>
      <c r="CT33">
        <v>105</v>
      </c>
      <c r="CU33">
        <v>107</v>
      </c>
      <c r="CV33">
        <v>107</v>
      </c>
      <c r="CW33">
        <v>108</v>
      </c>
      <c r="CX33">
        <v>110</v>
      </c>
      <c r="CY33">
        <v>110</v>
      </c>
      <c r="CZ33">
        <v>112</v>
      </c>
      <c r="DA33">
        <v>113</v>
      </c>
      <c r="DB33">
        <v>114</v>
      </c>
      <c r="DC33">
        <v>115</v>
      </c>
      <c r="DD33">
        <v>116</v>
      </c>
      <c r="DE33">
        <v>117</v>
      </c>
      <c r="DF33">
        <v>118</v>
      </c>
      <c r="DG33">
        <v>119</v>
      </c>
      <c r="DH33">
        <v>120</v>
      </c>
      <c r="DI33">
        <v>121</v>
      </c>
      <c r="DJ33">
        <v>122</v>
      </c>
      <c r="DK33">
        <v>124</v>
      </c>
      <c r="DL33">
        <v>124</v>
      </c>
      <c r="DM33">
        <v>125</v>
      </c>
      <c r="DN33">
        <v>127</v>
      </c>
      <c r="DO33">
        <v>128</v>
      </c>
      <c r="DP33">
        <v>129</v>
      </c>
      <c r="DQ33">
        <v>130</v>
      </c>
      <c r="DR33">
        <v>131</v>
      </c>
      <c r="DS33">
        <v>132</v>
      </c>
      <c r="DT33">
        <v>133</v>
      </c>
      <c r="DU33">
        <v>134</v>
      </c>
      <c r="DV33">
        <v>135</v>
      </c>
      <c r="DW33">
        <v>136</v>
      </c>
      <c r="DX33">
        <v>138</v>
      </c>
      <c r="DY33">
        <v>139</v>
      </c>
      <c r="DZ33">
        <v>140</v>
      </c>
      <c r="EA33">
        <v>141</v>
      </c>
      <c r="EB33">
        <v>142</v>
      </c>
      <c r="EC33">
        <v>143</v>
      </c>
      <c r="ED33">
        <v>144</v>
      </c>
      <c r="EE33">
        <v>145</v>
      </c>
      <c r="EF33">
        <v>146</v>
      </c>
      <c r="EG33">
        <v>147</v>
      </c>
      <c r="EH33">
        <v>149</v>
      </c>
      <c r="EI33">
        <v>149</v>
      </c>
      <c r="EJ33">
        <v>150</v>
      </c>
      <c r="EK33">
        <v>152</v>
      </c>
      <c r="EL33">
        <v>153</v>
      </c>
      <c r="EM33">
        <v>154</v>
      </c>
      <c r="EN33">
        <v>155</v>
      </c>
      <c r="EO33">
        <v>156</v>
      </c>
      <c r="EP33">
        <v>157</v>
      </c>
      <c r="EQ33">
        <v>158</v>
      </c>
      <c r="ER33">
        <v>159</v>
      </c>
      <c r="ES33">
        <v>160</v>
      </c>
      <c r="ET33">
        <v>161</v>
      </c>
      <c r="EU33">
        <v>163</v>
      </c>
      <c r="EV33">
        <v>164</v>
      </c>
      <c r="EW33">
        <v>165</v>
      </c>
      <c r="EX33">
        <v>166</v>
      </c>
      <c r="EY33">
        <v>167</v>
      </c>
      <c r="EZ33">
        <v>168</v>
      </c>
      <c r="FA33">
        <v>169</v>
      </c>
      <c r="FB33">
        <v>170</v>
      </c>
      <c r="FC33">
        <v>171</v>
      </c>
      <c r="FD33">
        <v>172</v>
      </c>
      <c r="FE33">
        <v>174</v>
      </c>
      <c r="FF33">
        <v>175</v>
      </c>
      <c r="FG33">
        <v>175</v>
      </c>
      <c r="FH33">
        <v>177</v>
      </c>
      <c r="FI33">
        <v>178</v>
      </c>
      <c r="FJ33">
        <v>179</v>
      </c>
      <c r="FK33">
        <v>180</v>
      </c>
      <c r="FL33">
        <v>181</v>
      </c>
      <c r="FM33">
        <v>182</v>
      </c>
      <c r="FN33">
        <v>183</v>
      </c>
      <c r="FO33">
        <v>184</v>
      </c>
      <c r="FP33">
        <v>185</v>
      </c>
      <c r="FQ33">
        <v>186</v>
      </c>
      <c r="FR33">
        <v>187</v>
      </c>
      <c r="FS33">
        <v>189</v>
      </c>
      <c r="FT33">
        <v>190</v>
      </c>
      <c r="FU33">
        <v>191</v>
      </c>
      <c r="FV33">
        <v>192</v>
      </c>
      <c r="FW33">
        <v>193</v>
      </c>
      <c r="FX33">
        <v>194</v>
      </c>
      <c r="FY33">
        <v>195</v>
      </c>
      <c r="FZ33">
        <v>196</v>
      </c>
      <c r="GA33">
        <v>197</v>
      </c>
      <c r="GB33">
        <v>198</v>
      </c>
      <c r="GC33">
        <v>200</v>
      </c>
      <c r="GD33">
        <v>200</v>
      </c>
      <c r="GE33">
        <v>201</v>
      </c>
      <c r="GF33">
        <v>203</v>
      </c>
      <c r="GG33">
        <v>204</v>
      </c>
      <c r="GH33">
        <v>205</v>
      </c>
      <c r="GI33">
        <v>206</v>
      </c>
      <c r="GJ33">
        <v>207</v>
      </c>
      <c r="GK33">
        <v>208</v>
      </c>
      <c r="GL33">
        <v>209</v>
      </c>
      <c r="GM33">
        <v>210</v>
      </c>
      <c r="GN33">
        <v>211</v>
      </c>
      <c r="GO33">
        <v>212</v>
      </c>
      <c r="GP33">
        <v>214</v>
      </c>
      <c r="GQ33">
        <v>215</v>
      </c>
      <c r="GR33">
        <v>216</v>
      </c>
      <c r="GS33">
        <v>217</v>
      </c>
      <c r="GU33">
        <v>30</v>
      </c>
      <c r="GV33">
        <v>0.378</v>
      </c>
    </row>
    <row r="34" spans="1:204">
      <c r="A34" s="339">
        <v>31</v>
      </c>
      <c r="B34" s="340">
        <v>1</v>
      </c>
      <c r="C34" s="340">
        <v>3</v>
      </c>
      <c r="D34" s="340">
        <v>4</v>
      </c>
      <c r="E34" s="340">
        <v>6</v>
      </c>
      <c r="F34" s="340">
        <v>7</v>
      </c>
      <c r="G34" s="340">
        <v>8</v>
      </c>
      <c r="H34" s="340">
        <v>10</v>
      </c>
      <c r="I34" s="340">
        <v>11</v>
      </c>
      <c r="J34" s="340">
        <v>12</v>
      </c>
      <c r="K34" s="340">
        <v>13</v>
      </c>
      <c r="L34" s="340">
        <v>14</v>
      </c>
      <c r="M34" s="340">
        <v>15</v>
      </c>
      <c r="N34" s="340">
        <v>17</v>
      </c>
      <c r="O34" s="340">
        <v>18</v>
      </c>
      <c r="P34" s="340">
        <v>19</v>
      </c>
      <c r="Q34" s="340">
        <v>20</v>
      </c>
      <c r="R34" s="340">
        <v>22</v>
      </c>
      <c r="S34" s="340">
        <v>23</v>
      </c>
      <c r="T34" s="340">
        <v>23</v>
      </c>
      <c r="U34" s="340">
        <v>25</v>
      </c>
      <c r="V34" s="340">
        <v>26</v>
      </c>
      <c r="W34" s="340">
        <v>27</v>
      </c>
      <c r="X34" s="340">
        <v>28</v>
      </c>
      <c r="Y34" s="340">
        <v>29</v>
      </c>
      <c r="Z34" s="340">
        <v>30</v>
      </c>
      <c r="AA34" s="340">
        <v>32</v>
      </c>
      <c r="AB34" s="340">
        <v>33</v>
      </c>
      <c r="AC34" s="340">
        <v>34</v>
      </c>
      <c r="AD34" s="340">
        <v>35</v>
      </c>
      <c r="AE34" s="340">
        <v>36</v>
      </c>
      <c r="AF34" s="341">
        <v>37</v>
      </c>
      <c r="AG34" s="342">
        <v>39</v>
      </c>
      <c r="AH34" s="347">
        <v>40</v>
      </c>
      <c r="AI34" s="341">
        <v>41</v>
      </c>
      <c r="AJ34" s="341">
        <v>42</v>
      </c>
      <c r="AK34" s="341">
        <v>43</v>
      </c>
      <c r="AL34" s="341">
        <v>44</v>
      </c>
      <c r="AM34" s="341">
        <v>45</v>
      </c>
      <c r="AN34" s="341">
        <v>47</v>
      </c>
      <c r="AO34" s="341">
        <v>48</v>
      </c>
      <c r="AP34" s="341">
        <v>49</v>
      </c>
      <c r="AQ34" s="341">
        <v>50</v>
      </c>
      <c r="AR34" s="341">
        <v>51</v>
      </c>
      <c r="AS34" s="341">
        <v>52</v>
      </c>
      <c r="AT34" s="341">
        <v>53</v>
      </c>
      <c r="AU34" s="341">
        <v>54</v>
      </c>
      <c r="AV34" s="341">
        <v>55</v>
      </c>
      <c r="AW34" s="341">
        <v>57</v>
      </c>
      <c r="AX34" s="341">
        <v>58</v>
      </c>
      <c r="AY34" s="341">
        <v>59</v>
      </c>
      <c r="AZ34" s="341">
        <v>60</v>
      </c>
      <c r="BA34" s="341">
        <v>61</v>
      </c>
      <c r="BB34" s="341">
        <v>62</v>
      </c>
      <c r="BC34" s="341">
        <v>63</v>
      </c>
      <c r="BD34" s="341">
        <v>64</v>
      </c>
      <c r="BE34" s="341">
        <v>65</v>
      </c>
      <c r="BF34" s="341">
        <v>66</v>
      </c>
      <c r="BG34" s="341">
        <v>67</v>
      </c>
      <c r="BH34" s="341">
        <v>68</v>
      </c>
      <c r="BI34" s="341">
        <v>69</v>
      </c>
      <c r="BJ34" s="341">
        <v>70</v>
      </c>
      <c r="BK34" s="341">
        <v>72</v>
      </c>
      <c r="BL34" s="341">
        <v>72</v>
      </c>
      <c r="BM34" s="341">
        <v>74</v>
      </c>
      <c r="BN34" s="341">
        <v>75</v>
      </c>
      <c r="BO34" s="341">
        <v>76</v>
      </c>
      <c r="BP34" s="341">
        <v>77</v>
      </c>
      <c r="BQ34" s="341">
        <v>78</v>
      </c>
      <c r="BR34" s="341">
        <v>79</v>
      </c>
      <c r="BS34" s="341">
        <v>80</v>
      </c>
      <c r="BT34" s="341">
        <v>81</v>
      </c>
      <c r="BU34" s="341">
        <v>82</v>
      </c>
      <c r="BV34" s="341">
        <v>83</v>
      </c>
      <c r="BW34" s="341">
        <v>84</v>
      </c>
      <c r="BX34" s="341">
        <v>85</v>
      </c>
      <c r="BY34" s="341">
        <v>86</v>
      </c>
      <c r="BZ34" s="341">
        <v>87</v>
      </c>
      <c r="CA34" s="341">
        <v>88</v>
      </c>
      <c r="CB34" s="341">
        <v>89</v>
      </c>
      <c r="CC34" s="341">
        <v>90</v>
      </c>
      <c r="CD34" s="341">
        <v>91</v>
      </c>
      <c r="CE34" s="341">
        <v>92</v>
      </c>
      <c r="CF34" s="341">
        <v>94</v>
      </c>
      <c r="CG34" s="341">
        <v>94</v>
      </c>
      <c r="CH34" s="341">
        <v>95</v>
      </c>
      <c r="CI34" s="341">
        <v>97</v>
      </c>
      <c r="CJ34" s="341">
        <v>97</v>
      </c>
      <c r="CK34" s="341">
        <v>99</v>
      </c>
      <c r="CL34" s="341">
        <v>100</v>
      </c>
      <c r="CM34" s="341">
        <v>100</v>
      </c>
      <c r="CN34" s="341">
        <v>102</v>
      </c>
      <c r="CO34" s="341">
        <v>102</v>
      </c>
      <c r="CP34" s="341">
        <v>104</v>
      </c>
      <c r="CQ34" s="341">
        <v>104</v>
      </c>
      <c r="CR34" s="341">
        <v>105</v>
      </c>
      <c r="CS34" s="341">
        <v>107</v>
      </c>
      <c r="CT34" s="341">
        <v>107</v>
      </c>
      <c r="CU34" s="341">
        <v>109</v>
      </c>
      <c r="CV34" s="341">
        <v>109</v>
      </c>
      <c r="CW34" s="341">
        <v>110</v>
      </c>
      <c r="CX34" s="341">
        <v>112</v>
      </c>
      <c r="CY34" s="341">
        <v>112</v>
      </c>
      <c r="CZ34" s="341">
        <v>114</v>
      </c>
      <c r="DA34" s="341">
        <v>115</v>
      </c>
      <c r="DB34" s="341">
        <v>116</v>
      </c>
      <c r="DC34" s="341">
        <v>117</v>
      </c>
      <c r="DD34" s="341">
        <v>118</v>
      </c>
      <c r="DE34" s="341">
        <v>119</v>
      </c>
      <c r="DF34" s="341">
        <v>120</v>
      </c>
      <c r="DG34" s="341">
        <v>121</v>
      </c>
      <c r="DH34" s="341">
        <v>122</v>
      </c>
      <c r="DI34" s="341">
        <v>124</v>
      </c>
      <c r="DJ34" s="341">
        <v>125</v>
      </c>
      <c r="DK34" s="341">
        <v>126</v>
      </c>
      <c r="DL34" s="341">
        <v>127</v>
      </c>
      <c r="DM34" s="341">
        <v>128</v>
      </c>
      <c r="DN34" s="341">
        <v>129</v>
      </c>
      <c r="DO34" s="341">
        <v>130</v>
      </c>
      <c r="DP34" s="341">
        <v>131</v>
      </c>
      <c r="DQ34" s="341">
        <v>132</v>
      </c>
      <c r="DR34" s="341">
        <v>134</v>
      </c>
      <c r="DS34" s="341">
        <v>134</v>
      </c>
      <c r="DT34" s="341">
        <v>136</v>
      </c>
      <c r="DU34" s="341">
        <v>137</v>
      </c>
      <c r="DV34" s="341">
        <v>138</v>
      </c>
      <c r="DW34" s="341">
        <v>139</v>
      </c>
      <c r="DX34" s="341">
        <v>140</v>
      </c>
      <c r="DY34" s="341">
        <v>141</v>
      </c>
      <c r="DZ34" s="341">
        <v>142</v>
      </c>
      <c r="EA34" s="341">
        <v>143</v>
      </c>
      <c r="EB34" s="341">
        <v>144</v>
      </c>
      <c r="EC34" s="341">
        <v>146</v>
      </c>
      <c r="ED34" s="341">
        <v>147</v>
      </c>
      <c r="EE34" s="341">
        <v>148</v>
      </c>
      <c r="EF34" s="341">
        <v>149</v>
      </c>
      <c r="EG34" s="341">
        <v>150</v>
      </c>
      <c r="EH34" s="341">
        <v>151</v>
      </c>
      <c r="EI34" s="341">
        <v>152</v>
      </c>
      <c r="EJ34" s="341">
        <v>153</v>
      </c>
      <c r="EK34" s="341">
        <v>154</v>
      </c>
      <c r="EL34" s="341">
        <v>156</v>
      </c>
      <c r="EM34" s="341">
        <v>157</v>
      </c>
      <c r="EN34" s="341">
        <v>158</v>
      </c>
      <c r="EO34" s="341">
        <v>159</v>
      </c>
      <c r="EP34" s="341">
        <v>160</v>
      </c>
      <c r="EQ34" s="341">
        <v>161</v>
      </c>
      <c r="ER34" s="341">
        <v>162</v>
      </c>
      <c r="ES34" s="341">
        <v>163</v>
      </c>
      <c r="ET34" s="341">
        <v>164</v>
      </c>
      <c r="EU34" s="341">
        <v>166</v>
      </c>
      <c r="EV34" s="341">
        <v>167</v>
      </c>
      <c r="EW34" s="341">
        <v>168</v>
      </c>
      <c r="EX34" s="341">
        <v>169</v>
      </c>
      <c r="EY34" s="341">
        <v>170</v>
      </c>
      <c r="EZ34" s="341">
        <v>171</v>
      </c>
      <c r="FA34" s="341">
        <v>172</v>
      </c>
      <c r="FB34" s="341">
        <v>173</v>
      </c>
      <c r="FC34" s="341">
        <v>174</v>
      </c>
      <c r="FD34" s="341">
        <v>176</v>
      </c>
      <c r="FE34" s="341">
        <v>177</v>
      </c>
      <c r="FF34" s="341">
        <v>178</v>
      </c>
      <c r="FG34" s="341">
        <v>179</v>
      </c>
      <c r="FH34" s="341">
        <v>180</v>
      </c>
      <c r="FI34" s="341">
        <v>181</v>
      </c>
      <c r="FJ34" s="341">
        <v>182</v>
      </c>
      <c r="FK34" s="341">
        <v>183</v>
      </c>
      <c r="FL34" s="341">
        <v>184</v>
      </c>
      <c r="FM34" s="341">
        <v>186</v>
      </c>
      <c r="FN34" s="341">
        <v>187</v>
      </c>
      <c r="FO34" s="341">
        <v>187</v>
      </c>
      <c r="FP34" s="341">
        <v>189</v>
      </c>
      <c r="FQ34" s="341">
        <v>190</v>
      </c>
      <c r="FR34" s="341">
        <v>191</v>
      </c>
      <c r="FS34" s="341">
        <v>192</v>
      </c>
      <c r="FT34" s="341">
        <v>193</v>
      </c>
      <c r="FU34" s="341">
        <v>194</v>
      </c>
      <c r="FV34" s="341">
        <v>196</v>
      </c>
      <c r="FW34" s="341">
        <v>196</v>
      </c>
      <c r="FX34" s="341">
        <v>198</v>
      </c>
      <c r="FY34" s="341">
        <v>199</v>
      </c>
      <c r="FZ34" s="341">
        <v>200</v>
      </c>
      <c r="GA34" s="341">
        <v>201</v>
      </c>
      <c r="GB34" s="341">
        <v>202</v>
      </c>
      <c r="GC34" s="341">
        <v>203</v>
      </c>
      <c r="GD34" s="341">
        <v>204</v>
      </c>
      <c r="GE34" s="341">
        <v>205</v>
      </c>
      <c r="GF34" s="341">
        <v>206</v>
      </c>
      <c r="GG34" s="341">
        <v>208</v>
      </c>
      <c r="GH34" s="341">
        <v>209</v>
      </c>
      <c r="GI34" s="341">
        <v>210</v>
      </c>
      <c r="GJ34" s="341">
        <v>211</v>
      </c>
      <c r="GK34" s="341">
        <v>212</v>
      </c>
      <c r="GL34" s="341">
        <v>213</v>
      </c>
      <c r="GM34" s="341">
        <v>214</v>
      </c>
      <c r="GN34" s="341">
        <v>215</v>
      </c>
      <c r="GO34" s="341">
        <v>216</v>
      </c>
      <c r="GP34" s="341">
        <v>218</v>
      </c>
      <c r="GQ34" s="341">
        <v>219</v>
      </c>
      <c r="GR34" s="341">
        <v>220</v>
      </c>
      <c r="GS34" s="341">
        <v>221</v>
      </c>
      <c r="GT34" s="341"/>
      <c r="GU34" s="341">
        <v>31</v>
      </c>
      <c r="GV34" s="341">
        <v>0.38500000000000001</v>
      </c>
    </row>
    <row r="35" spans="1:204">
      <c r="A35" s="278">
        <v>32</v>
      </c>
      <c r="B35" s="344">
        <v>1</v>
      </c>
      <c r="C35" s="344">
        <v>3</v>
      </c>
      <c r="D35" s="344">
        <v>4</v>
      </c>
      <c r="E35" s="344">
        <v>6</v>
      </c>
      <c r="F35" s="344">
        <v>7</v>
      </c>
      <c r="G35" s="344">
        <v>9</v>
      </c>
      <c r="H35" s="344">
        <v>10</v>
      </c>
      <c r="I35" s="344">
        <v>11</v>
      </c>
      <c r="J35" s="344">
        <v>12</v>
      </c>
      <c r="K35" s="344">
        <v>13</v>
      </c>
      <c r="L35" s="344">
        <v>15</v>
      </c>
      <c r="M35" s="344">
        <v>16</v>
      </c>
      <c r="N35" s="344">
        <v>17</v>
      </c>
      <c r="O35" s="344">
        <v>18</v>
      </c>
      <c r="P35" s="344">
        <v>19</v>
      </c>
      <c r="Q35" s="344">
        <v>21</v>
      </c>
      <c r="R35" s="344">
        <v>22</v>
      </c>
      <c r="S35" s="344">
        <v>23</v>
      </c>
      <c r="T35" s="344">
        <v>24</v>
      </c>
      <c r="U35" s="344">
        <v>25</v>
      </c>
      <c r="V35" s="344">
        <v>26</v>
      </c>
      <c r="W35" s="344">
        <v>27</v>
      </c>
      <c r="X35" s="344">
        <v>29</v>
      </c>
      <c r="Y35" s="344">
        <v>30</v>
      </c>
      <c r="Z35" s="344">
        <v>31</v>
      </c>
      <c r="AA35" s="344">
        <v>32</v>
      </c>
      <c r="AB35" s="344">
        <v>33</v>
      </c>
      <c r="AC35" s="344">
        <v>34</v>
      </c>
      <c r="AD35" s="344">
        <v>36</v>
      </c>
      <c r="AE35" s="344">
        <v>37</v>
      </c>
      <c r="AF35" s="337">
        <v>38</v>
      </c>
      <c r="AG35" s="345">
        <v>39</v>
      </c>
      <c r="AH35" s="348">
        <v>40</v>
      </c>
      <c r="AI35">
        <v>42</v>
      </c>
      <c r="AJ35">
        <v>43</v>
      </c>
      <c r="AK35">
        <v>44</v>
      </c>
      <c r="AL35">
        <v>45</v>
      </c>
      <c r="AM35">
        <v>46</v>
      </c>
      <c r="AN35">
        <v>47</v>
      </c>
      <c r="AO35">
        <v>49</v>
      </c>
      <c r="AP35">
        <v>49</v>
      </c>
      <c r="AQ35">
        <v>51</v>
      </c>
      <c r="AR35">
        <v>52</v>
      </c>
      <c r="AS35">
        <v>53</v>
      </c>
      <c r="AT35">
        <v>54</v>
      </c>
      <c r="AU35">
        <v>55</v>
      </c>
      <c r="AV35">
        <v>56</v>
      </c>
      <c r="AW35">
        <v>58</v>
      </c>
      <c r="AX35">
        <v>59</v>
      </c>
      <c r="AY35">
        <v>60</v>
      </c>
      <c r="AZ35">
        <v>61</v>
      </c>
      <c r="BA35">
        <v>62</v>
      </c>
      <c r="BB35">
        <v>63</v>
      </c>
      <c r="BC35">
        <v>64</v>
      </c>
      <c r="BD35">
        <v>65</v>
      </c>
      <c r="BE35">
        <v>66</v>
      </c>
      <c r="BF35">
        <v>67</v>
      </c>
      <c r="BG35">
        <v>69</v>
      </c>
      <c r="BH35">
        <v>69</v>
      </c>
      <c r="BI35">
        <v>71</v>
      </c>
      <c r="BJ35">
        <v>72</v>
      </c>
      <c r="BK35">
        <v>73</v>
      </c>
      <c r="BL35">
        <v>74</v>
      </c>
      <c r="BM35">
        <v>75</v>
      </c>
      <c r="BN35">
        <v>76</v>
      </c>
      <c r="BO35">
        <v>77</v>
      </c>
      <c r="BP35">
        <v>78</v>
      </c>
      <c r="BQ35">
        <v>79</v>
      </c>
      <c r="BR35">
        <v>80</v>
      </c>
      <c r="BS35">
        <v>82</v>
      </c>
      <c r="BT35">
        <v>82</v>
      </c>
      <c r="BU35">
        <v>83</v>
      </c>
      <c r="BV35">
        <v>85</v>
      </c>
      <c r="BW35">
        <v>86</v>
      </c>
      <c r="BX35">
        <v>87</v>
      </c>
      <c r="BY35">
        <v>88</v>
      </c>
      <c r="BZ35">
        <v>89</v>
      </c>
      <c r="CA35">
        <v>90</v>
      </c>
      <c r="CB35">
        <v>91</v>
      </c>
      <c r="CC35">
        <v>92</v>
      </c>
      <c r="CD35">
        <v>93</v>
      </c>
      <c r="CE35">
        <v>94</v>
      </c>
      <c r="CF35">
        <v>95</v>
      </c>
      <c r="CG35">
        <v>96</v>
      </c>
      <c r="CH35">
        <v>97</v>
      </c>
      <c r="CI35">
        <v>98</v>
      </c>
      <c r="CJ35">
        <v>99</v>
      </c>
      <c r="CK35">
        <v>100</v>
      </c>
      <c r="CL35">
        <v>102</v>
      </c>
      <c r="CM35">
        <v>102</v>
      </c>
      <c r="CN35">
        <v>103</v>
      </c>
      <c r="CO35">
        <v>104</v>
      </c>
      <c r="CP35">
        <v>105</v>
      </c>
      <c r="CQ35">
        <v>106</v>
      </c>
      <c r="CR35">
        <v>107</v>
      </c>
      <c r="CS35">
        <v>109</v>
      </c>
      <c r="CT35">
        <v>109</v>
      </c>
      <c r="CU35">
        <v>111</v>
      </c>
      <c r="CV35">
        <v>111</v>
      </c>
      <c r="CW35">
        <v>113</v>
      </c>
      <c r="CX35">
        <v>114</v>
      </c>
      <c r="CY35">
        <v>114</v>
      </c>
      <c r="CZ35">
        <v>116</v>
      </c>
      <c r="DA35">
        <v>117</v>
      </c>
      <c r="DB35">
        <v>118</v>
      </c>
      <c r="DC35">
        <v>119</v>
      </c>
      <c r="DD35">
        <v>120</v>
      </c>
      <c r="DE35">
        <v>122</v>
      </c>
      <c r="DF35">
        <v>122</v>
      </c>
      <c r="DG35">
        <v>123</v>
      </c>
      <c r="DH35">
        <v>125</v>
      </c>
      <c r="DI35">
        <v>126</v>
      </c>
      <c r="DJ35">
        <v>127</v>
      </c>
      <c r="DK35">
        <v>128</v>
      </c>
      <c r="DL35">
        <v>129</v>
      </c>
      <c r="DM35">
        <v>130</v>
      </c>
      <c r="DN35">
        <v>131</v>
      </c>
      <c r="DO35">
        <v>132</v>
      </c>
      <c r="DP35">
        <v>134</v>
      </c>
      <c r="DQ35">
        <v>135</v>
      </c>
      <c r="DR35">
        <v>136</v>
      </c>
      <c r="DS35">
        <v>137</v>
      </c>
      <c r="DT35">
        <v>138</v>
      </c>
      <c r="DU35">
        <v>139</v>
      </c>
      <c r="DV35">
        <v>140</v>
      </c>
      <c r="DW35">
        <v>142</v>
      </c>
      <c r="DX35">
        <v>143</v>
      </c>
      <c r="DY35">
        <v>144</v>
      </c>
      <c r="DZ35">
        <v>145</v>
      </c>
      <c r="EA35">
        <v>146</v>
      </c>
      <c r="EB35">
        <v>147</v>
      </c>
      <c r="EC35">
        <v>148</v>
      </c>
      <c r="ED35">
        <v>149</v>
      </c>
      <c r="EE35">
        <v>151</v>
      </c>
      <c r="EF35">
        <v>152</v>
      </c>
      <c r="EG35">
        <v>153</v>
      </c>
      <c r="EH35">
        <v>154</v>
      </c>
      <c r="EI35">
        <v>155</v>
      </c>
      <c r="EJ35">
        <v>156</v>
      </c>
      <c r="EK35">
        <v>157</v>
      </c>
      <c r="EL35">
        <v>158</v>
      </c>
      <c r="EM35">
        <v>160</v>
      </c>
      <c r="EN35">
        <v>161</v>
      </c>
      <c r="EO35">
        <v>162</v>
      </c>
      <c r="EP35">
        <v>163</v>
      </c>
      <c r="EQ35">
        <v>164</v>
      </c>
      <c r="ER35">
        <v>165</v>
      </c>
      <c r="ES35">
        <v>166</v>
      </c>
      <c r="ET35">
        <v>167</v>
      </c>
      <c r="EU35">
        <v>169</v>
      </c>
      <c r="EV35">
        <v>170</v>
      </c>
      <c r="EW35">
        <v>171</v>
      </c>
      <c r="EX35">
        <v>172</v>
      </c>
      <c r="EY35">
        <v>173</v>
      </c>
      <c r="EZ35">
        <v>174</v>
      </c>
      <c r="FA35">
        <v>175</v>
      </c>
      <c r="FB35">
        <v>176</v>
      </c>
      <c r="FC35">
        <v>178</v>
      </c>
      <c r="FD35">
        <v>179</v>
      </c>
      <c r="FE35">
        <v>180</v>
      </c>
      <c r="FF35">
        <v>181</v>
      </c>
      <c r="FG35">
        <v>182</v>
      </c>
      <c r="FH35">
        <v>183</v>
      </c>
      <c r="FI35">
        <v>184</v>
      </c>
      <c r="FJ35">
        <v>185</v>
      </c>
      <c r="FK35">
        <v>187</v>
      </c>
      <c r="FL35">
        <v>188</v>
      </c>
      <c r="FM35">
        <v>189</v>
      </c>
      <c r="FN35">
        <v>190</v>
      </c>
      <c r="FO35">
        <v>191</v>
      </c>
      <c r="FP35">
        <v>192</v>
      </c>
      <c r="FQ35">
        <v>193</v>
      </c>
      <c r="FR35">
        <v>194</v>
      </c>
      <c r="FS35">
        <v>196</v>
      </c>
      <c r="FT35">
        <v>197</v>
      </c>
      <c r="FU35">
        <v>198</v>
      </c>
      <c r="FV35">
        <v>199</v>
      </c>
      <c r="FW35">
        <v>200</v>
      </c>
      <c r="FX35">
        <v>201</v>
      </c>
      <c r="FY35">
        <v>202</v>
      </c>
      <c r="FZ35">
        <v>203</v>
      </c>
      <c r="GA35">
        <v>205</v>
      </c>
      <c r="GB35">
        <v>206</v>
      </c>
      <c r="GC35">
        <v>207</v>
      </c>
      <c r="GD35">
        <v>208</v>
      </c>
      <c r="GE35">
        <v>209</v>
      </c>
      <c r="GF35">
        <v>210</v>
      </c>
      <c r="GG35">
        <v>211</v>
      </c>
      <c r="GH35">
        <v>212</v>
      </c>
      <c r="GI35">
        <v>214</v>
      </c>
      <c r="GJ35">
        <v>215</v>
      </c>
      <c r="GK35">
        <v>216</v>
      </c>
      <c r="GL35">
        <v>217</v>
      </c>
      <c r="GM35">
        <v>218</v>
      </c>
      <c r="GN35">
        <v>219</v>
      </c>
      <c r="GO35">
        <v>220</v>
      </c>
      <c r="GP35">
        <v>221</v>
      </c>
      <c r="GQ35">
        <v>223</v>
      </c>
      <c r="GR35">
        <v>224</v>
      </c>
      <c r="GS35">
        <v>225</v>
      </c>
      <c r="GU35">
        <v>32</v>
      </c>
      <c r="GV35">
        <v>0.39200000000000002</v>
      </c>
    </row>
    <row r="36" spans="1:204">
      <c r="A36" s="278">
        <v>33</v>
      </c>
      <c r="B36" s="344">
        <v>1</v>
      </c>
      <c r="C36" s="344">
        <v>3</v>
      </c>
      <c r="D36" s="344">
        <v>4</v>
      </c>
      <c r="E36" s="344">
        <v>6</v>
      </c>
      <c r="F36" s="344">
        <v>7</v>
      </c>
      <c r="G36" s="344">
        <v>9</v>
      </c>
      <c r="H36" s="344">
        <v>10</v>
      </c>
      <c r="I36" s="344">
        <v>12</v>
      </c>
      <c r="J36" s="344">
        <v>12</v>
      </c>
      <c r="K36" s="344">
        <v>13</v>
      </c>
      <c r="L36" s="344">
        <v>15</v>
      </c>
      <c r="M36" s="344">
        <v>16</v>
      </c>
      <c r="N36" s="344">
        <v>17</v>
      </c>
      <c r="O36" s="344">
        <v>18</v>
      </c>
      <c r="P36" s="344">
        <v>20</v>
      </c>
      <c r="Q36" s="344">
        <v>21</v>
      </c>
      <c r="R36" s="344">
        <v>22</v>
      </c>
      <c r="S36" s="344">
        <v>24</v>
      </c>
      <c r="T36" s="344">
        <v>24</v>
      </c>
      <c r="U36" s="344">
        <v>26</v>
      </c>
      <c r="V36" s="344">
        <v>27</v>
      </c>
      <c r="W36" s="344">
        <v>28</v>
      </c>
      <c r="X36" s="344">
        <v>29</v>
      </c>
      <c r="Y36" s="344">
        <v>30</v>
      </c>
      <c r="Z36" s="344">
        <v>32</v>
      </c>
      <c r="AA36" s="344">
        <v>33</v>
      </c>
      <c r="AB36" s="344">
        <v>34</v>
      </c>
      <c r="AC36" s="344">
        <v>35</v>
      </c>
      <c r="AD36" s="344">
        <v>36</v>
      </c>
      <c r="AE36" s="344">
        <v>38</v>
      </c>
      <c r="AF36" s="337">
        <v>39</v>
      </c>
      <c r="AG36" s="345">
        <v>40</v>
      </c>
      <c r="AH36" s="348">
        <v>41</v>
      </c>
      <c r="AI36">
        <v>42</v>
      </c>
      <c r="AJ36">
        <v>43</v>
      </c>
      <c r="AK36">
        <v>45</v>
      </c>
      <c r="AL36">
        <v>46</v>
      </c>
      <c r="AM36">
        <v>47</v>
      </c>
      <c r="AN36">
        <v>48</v>
      </c>
      <c r="AO36">
        <v>49</v>
      </c>
      <c r="AP36">
        <v>50</v>
      </c>
      <c r="AQ36">
        <v>51</v>
      </c>
      <c r="AR36">
        <v>53</v>
      </c>
      <c r="AS36">
        <v>54</v>
      </c>
      <c r="AT36">
        <v>55</v>
      </c>
      <c r="AU36">
        <v>56</v>
      </c>
      <c r="AV36">
        <v>57</v>
      </c>
      <c r="AW36">
        <v>59</v>
      </c>
      <c r="AX36">
        <v>60</v>
      </c>
      <c r="AY36">
        <v>61</v>
      </c>
      <c r="AZ36">
        <v>62</v>
      </c>
      <c r="BA36">
        <v>63</v>
      </c>
      <c r="BB36">
        <v>64</v>
      </c>
      <c r="BC36">
        <v>65</v>
      </c>
      <c r="BD36">
        <v>66</v>
      </c>
      <c r="BE36">
        <v>67</v>
      </c>
      <c r="BF36">
        <v>69</v>
      </c>
      <c r="BG36">
        <v>70</v>
      </c>
      <c r="BH36">
        <v>71</v>
      </c>
      <c r="BI36">
        <v>72</v>
      </c>
      <c r="BJ36">
        <v>73</v>
      </c>
      <c r="BK36">
        <v>74</v>
      </c>
      <c r="BL36">
        <v>75</v>
      </c>
      <c r="BM36">
        <v>76</v>
      </c>
      <c r="BN36">
        <v>77</v>
      </c>
      <c r="BO36">
        <v>79</v>
      </c>
      <c r="BP36">
        <v>79</v>
      </c>
      <c r="BQ36">
        <v>81</v>
      </c>
      <c r="BR36">
        <v>82</v>
      </c>
      <c r="BS36">
        <v>83</v>
      </c>
      <c r="BT36">
        <v>84</v>
      </c>
      <c r="BU36">
        <v>85</v>
      </c>
      <c r="BV36">
        <v>86</v>
      </c>
      <c r="BW36">
        <v>87</v>
      </c>
      <c r="BX36">
        <v>88</v>
      </c>
      <c r="BY36">
        <v>89</v>
      </c>
      <c r="BZ36">
        <v>91</v>
      </c>
      <c r="CA36">
        <v>91</v>
      </c>
      <c r="CB36">
        <v>93</v>
      </c>
      <c r="CC36">
        <v>94</v>
      </c>
      <c r="CD36">
        <v>95</v>
      </c>
      <c r="CE36">
        <v>96</v>
      </c>
      <c r="CF36">
        <v>97</v>
      </c>
      <c r="CG36">
        <v>98</v>
      </c>
      <c r="CH36">
        <v>99</v>
      </c>
      <c r="CI36">
        <v>100</v>
      </c>
      <c r="CJ36">
        <v>101</v>
      </c>
      <c r="CK36">
        <v>102</v>
      </c>
      <c r="CL36">
        <v>103</v>
      </c>
      <c r="CM36">
        <v>104</v>
      </c>
      <c r="CN36">
        <v>105</v>
      </c>
      <c r="CO36">
        <v>106</v>
      </c>
      <c r="CP36">
        <v>107</v>
      </c>
      <c r="CQ36">
        <v>108</v>
      </c>
      <c r="CR36">
        <v>109</v>
      </c>
      <c r="CS36">
        <v>111</v>
      </c>
      <c r="CT36">
        <v>111</v>
      </c>
      <c r="CU36">
        <v>113</v>
      </c>
      <c r="CV36">
        <v>113</v>
      </c>
      <c r="CW36">
        <v>115</v>
      </c>
      <c r="CX36">
        <v>116</v>
      </c>
      <c r="CY36">
        <v>117</v>
      </c>
      <c r="CZ36">
        <v>118</v>
      </c>
      <c r="DA36">
        <v>119</v>
      </c>
      <c r="DB36">
        <v>120</v>
      </c>
      <c r="DC36">
        <v>121</v>
      </c>
      <c r="DD36">
        <v>122</v>
      </c>
      <c r="DE36">
        <v>124</v>
      </c>
      <c r="DF36">
        <v>124</v>
      </c>
      <c r="DG36">
        <v>126</v>
      </c>
      <c r="DH36">
        <v>127</v>
      </c>
      <c r="DI36">
        <v>128</v>
      </c>
      <c r="DJ36">
        <v>129</v>
      </c>
      <c r="DK36">
        <v>130</v>
      </c>
      <c r="DL36">
        <v>131</v>
      </c>
      <c r="DM36">
        <v>132</v>
      </c>
      <c r="DN36">
        <v>134</v>
      </c>
      <c r="DO36">
        <v>135</v>
      </c>
      <c r="DP36">
        <v>136</v>
      </c>
      <c r="DQ36">
        <v>137</v>
      </c>
      <c r="DR36">
        <v>138</v>
      </c>
      <c r="DS36">
        <v>139</v>
      </c>
      <c r="DT36">
        <v>140</v>
      </c>
      <c r="DU36">
        <v>142</v>
      </c>
      <c r="DV36">
        <v>143</v>
      </c>
      <c r="DW36">
        <v>144</v>
      </c>
      <c r="DX36">
        <v>145</v>
      </c>
      <c r="DY36">
        <v>146</v>
      </c>
      <c r="DZ36">
        <v>148</v>
      </c>
      <c r="EA36">
        <v>148</v>
      </c>
      <c r="EB36">
        <v>150</v>
      </c>
      <c r="EC36">
        <v>151</v>
      </c>
      <c r="ED36">
        <v>152</v>
      </c>
      <c r="EE36">
        <v>153</v>
      </c>
      <c r="EF36">
        <v>154</v>
      </c>
      <c r="EG36">
        <v>156</v>
      </c>
      <c r="EH36">
        <v>157</v>
      </c>
      <c r="EI36">
        <v>158</v>
      </c>
      <c r="EJ36">
        <v>159</v>
      </c>
      <c r="EK36">
        <v>160</v>
      </c>
      <c r="EL36">
        <v>161</v>
      </c>
      <c r="EM36">
        <v>162</v>
      </c>
      <c r="EN36">
        <v>164</v>
      </c>
      <c r="EO36">
        <v>165</v>
      </c>
      <c r="EP36">
        <v>166</v>
      </c>
      <c r="EQ36">
        <v>167</v>
      </c>
      <c r="ER36">
        <v>168</v>
      </c>
      <c r="ES36">
        <v>169</v>
      </c>
      <c r="ET36">
        <v>170</v>
      </c>
      <c r="EU36">
        <v>172</v>
      </c>
      <c r="EV36">
        <v>173</v>
      </c>
      <c r="EW36">
        <v>174</v>
      </c>
      <c r="EX36">
        <v>175</v>
      </c>
      <c r="EY36">
        <v>176</v>
      </c>
      <c r="EZ36">
        <v>177</v>
      </c>
      <c r="FA36">
        <v>178</v>
      </c>
      <c r="FB36">
        <v>180</v>
      </c>
      <c r="FC36">
        <v>181</v>
      </c>
      <c r="FD36">
        <v>182</v>
      </c>
      <c r="FE36">
        <v>183</v>
      </c>
      <c r="FF36">
        <v>184</v>
      </c>
      <c r="FG36">
        <v>185</v>
      </c>
      <c r="FH36">
        <v>186</v>
      </c>
      <c r="FI36">
        <v>188</v>
      </c>
      <c r="FJ36">
        <v>189</v>
      </c>
      <c r="FK36">
        <v>190</v>
      </c>
      <c r="FL36">
        <v>191</v>
      </c>
      <c r="FM36">
        <v>192</v>
      </c>
      <c r="FN36">
        <v>194</v>
      </c>
      <c r="FO36">
        <v>194</v>
      </c>
      <c r="FP36">
        <v>196</v>
      </c>
      <c r="FQ36">
        <v>197</v>
      </c>
      <c r="FR36">
        <v>198</v>
      </c>
      <c r="FS36">
        <v>199</v>
      </c>
      <c r="FT36">
        <v>200</v>
      </c>
      <c r="FU36">
        <v>201</v>
      </c>
      <c r="FV36">
        <v>203</v>
      </c>
      <c r="FW36">
        <v>203</v>
      </c>
      <c r="FX36">
        <v>205</v>
      </c>
      <c r="FY36">
        <v>206</v>
      </c>
      <c r="FZ36">
        <v>207</v>
      </c>
      <c r="GA36">
        <v>208</v>
      </c>
      <c r="GB36">
        <v>209</v>
      </c>
      <c r="GC36">
        <v>211</v>
      </c>
      <c r="GD36">
        <v>211</v>
      </c>
      <c r="GE36">
        <v>213</v>
      </c>
      <c r="GF36">
        <v>214</v>
      </c>
      <c r="GG36">
        <v>215</v>
      </c>
      <c r="GH36">
        <v>216</v>
      </c>
      <c r="GI36">
        <v>217</v>
      </c>
      <c r="GJ36">
        <v>219</v>
      </c>
      <c r="GK36">
        <v>220</v>
      </c>
      <c r="GL36">
        <v>221</v>
      </c>
      <c r="GM36">
        <v>222</v>
      </c>
      <c r="GN36">
        <v>223</v>
      </c>
      <c r="GO36">
        <v>224</v>
      </c>
      <c r="GP36">
        <v>225</v>
      </c>
      <c r="GQ36">
        <v>227</v>
      </c>
      <c r="GR36">
        <v>228</v>
      </c>
      <c r="GS36">
        <v>229</v>
      </c>
      <c r="GU36">
        <v>33</v>
      </c>
      <c r="GV36">
        <v>0.39900000000000002</v>
      </c>
    </row>
    <row r="37" spans="1:204">
      <c r="A37" s="278">
        <v>34</v>
      </c>
      <c r="B37" s="344">
        <v>1</v>
      </c>
      <c r="C37" s="344">
        <v>3</v>
      </c>
      <c r="D37" s="344">
        <v>4</v>
      </c>
      <c r="E37" s="344">
        <v>6</v>
      </c>
      <c r="F37" s="344">
        <v>7</v>
      </c>
      <c r="G37" s="344">
        <v>9</v>
      </c>
      <c r="H37" s="344">
        <v>10</v>
      </c>
      <c r="I37" s="344">
        <v>12</v>
      </c>
      <c r="J37" s="344">
        <v>13</v>
      </c>
      <c r="K37" s="344">
        <v>13</v>
      </c>
      <c r="L37" s="344">
        <v>15</v>
      </c>
      <c r="M37" s="344">
        <v>16</v>
      </c>
      <c r="N37" s="344">
        <v>17</v>
      </c>
      <c r="O37" s="344">
        <v>19</v>
      </c>
      <c r="P37" s="344">
        <v>20</v>
      </c>
      <c r="Q37" s="344">
        <v>22</v>
      </c>
      <c r="R37" s="344">
        <v>23</v>
      </c>
      <c r="S37" s="344">
        <v>24</v>
      </c>
      <c r="T37" s="344">
        <v>25</v>
      </c>
      <c r="U37" s="344">
        <v>26</v>
      </c>
      <c r="V37" s="344">
        <v>27</v>
      </c>
      <c r="W37" s="344">
        <v>28</v>
      </c>
      <c r="X37" s="344">
        <v>30</v>
      </c>
      <c r="Y37" s="344">
        <v>31</v>
      </c>
      <c r="Z37" s="344">
        <v>32</v>
      </c>
      <c r="AA37" s="344">
        <v>33</v>
      </c>
      <c r="AB37" s="344">
        <v>35</v>
      </c>
      <c r="AC37" s="344">
        <v>36</v>
      </c>
      <c r="AD37" s="344">
        <v>37</v>
      </c>
      <c r="AE37" s="344">
        <v>38</v>
      </c>
      <c r="AF37" s="337">
        <v>39</v>
      </c>
      <c r="AG37" s="345">
        <v>41</v>
      </c>
      <c r="AH37" s="348">
        <v>42</v>
      </c>
      <c r="AI37">
        <v>43</v>
      </c>
      <c r="AJ37">
        <v>44</v>
      </c>
      <c r="AK37">
        <v>45</v>
      </c>
      <c r="AL37">
        <v>47</v>
      </c>
      <c r="AM37">
        <v>48</v>
      </c>
      <c r="AN37">
        <v>49</v>
      </c>
      <c r="AO37">
        <v>50</v>
      </c>
      <c r="AP37">
        <v>51</v>
      </c>
      <c r="AQ37">
        <v>52</v>
      </c>
      <c r="AR37">
        <v>54</v>
      </c>
      <c r="AS37">
        <v>55</v>
      </c>
      <c r="AT37">
        <v>56</v>
      </c>
      <c r="AU37">
        <v>57</v>
      </c>
      <c r="AV37">
        <v>58</v>
      </c>
      <c r="AW37">
        <v>60</v>
      </c>
      <c r="AX37">
        <v>61</v>
      </c>
      <c r="AY37">
        <v>62</v>
      </c>
      <c r="AZ37">
        <v>63</v>
      </c>
      <c r="BA37">
        <v>64</v>
      </c>
      <c r="BB37">
        <v>65</v>
      </c>
      <c r="BC37">
        <v>67</v>
      </c>
      <c r="BD37">
        <v>67</v>
      </c>
      <c r="BE37">
        <v>69</v>
      </c>
      <c r="BF37">
        <v>70</v>
      </c>
      <c r="BG37">
        <v>71</v>
      </c>
      <c r="BH37">
        <v>72</v>
      </c>
      <c r="BI37">
        <v>73</v>
      </c>
      <c r="BJ37">
        <v>74</v>
      </c>
      <c r="BK37">
        <v>76</v>
      </c>
      <c r="BL37">
        <v>76</v>
      </c>
      <c r="BM37">
        <v>78</v>
      </c>
      <c r="BN37">
        <v>79</v>
      </c>
      <c r="BO37">
        <v>80</v>
      </c>
      <c r="BP37">
        <v>81</v>
      </c>
      <c r="BQ37">
        <v>82</v>
      </c>
      <c r="BR37">
        <v>83</v>
      </c>
      <c r="BS37">
        <v>84</v>
      </c>
      <c r="BT37">
        <v>85</v>
      </c>
      <c r="BU37">
        <v>86</v>
      </c>
      <c r="BV37">
        <v>88</v>
      </c>
      <c r="BW37">
        <v>89</v>
      </c>
      <c r="BX37">
        <v>90</v>
      </c>
      <c r="BY37">
        <v>91</v>
      </c>
      <c r="BZ37">
        <v>92</v>
      </c>
      <c r="CA37">
        <v>93</v>
      </c>
      <c r="CB37">
        <v>94</v>
      </c>
      <c r="CC37">
        <v>95</v>
      </c>
      <c r="CD37">
        <v>96</v>
      </c>
      <c r="CE37">
        <v>97</v>
      </c>
      <c r="CF37">
        <v>99</v>
      </c>
      <c r="CG37">
        <v>99</v>
      </c>
      <c r="CH37">
        <v>101</v>
      </c>
      <c r="CI37">
        <v>102</v>
      </c>
      <c r="CJ37">
        <v>103</v>
      </c>
      <c r="CK37">
        <v>104</v>
      </c>
      <c r="CL37">
        <v>105</v>
      </c>
      <c r="CM37">
        <v>106</v>
      </c>
      <c r="CN37">
        <v>107</v>
      </c>
      <c r="CO37">
        <v>108</v>
      </c>
      <c r="CP37">
        <v>109</v>
      </c>
      <c r="CQ37">
        <v>110</v>
      </c>
      <c r="CR37">
        <v>111</v>
      </c>
      <c r="CS37">
        <v>112</v>
      </c>
      <c r="CT37">
        <v>113</v>
      </c>
      <c r="CU37">
        <v>114</v>
      </c>
      <c r="CV37">
        <v>115</v>
      </c>
      <c r="CW37">
        <v>117</v>
      </c>
      <c r="CX37">
        <v>118</v>
      </c>
      <c r="CY37">
        <v>119</v>
      </c>
      <c r="CZ37">
        <v>120</v>
      </c>
      <c r="DA37">
        <v>121</v>
      </c>
      <c r="DB37">
        <v>122</v>
      </c>
      <c r="DC37">
        <v>123</v>
      </c>
      <c r="DD37">
        <v>125</v>
      </c>
      <c r="DE37">
        <v>126</v>
      </c>
      <c r="DF37">
        <v>127</v>
      </c>
      <c r="DG37">
        <v>128</v>
      </c>
      <c r="DH37">
        <v>129</v>
      </c>
      <c r="DI37">
        <v>130</v>
      </c>
      <c r="DJ37">
        <v>132</v>
      </c>
      <c r="DK37">
        <v>133</v>
      </c>
      <c r="DL37">
        <v>134</v>
      </c>
      <c r="DM37">
        <v>135</v>
      </c>
      <c r="DN37">
        <v>136</v>
      </c>
      <c r="DO37">
        <v>137</v>
      </c>
      <c r="DP37">
        <v>138</v>
      </c>
      <c r="DQ37">
        <v>140</v>
      </c>
      <c r="DR37">
        <v>141</v>
      </c>
      <c r="DS37">
        <v>142</v>
      </c>
      <c r="DT37">
        <v>143</v>
      </c>
      <c r="DU37">
        <v>144</v>
      </c>
      <c r="DV37">
        <v>145</v>
      </c>
      <c r="DW37">
        <v>147</v>
      </c>
      <c r="DX37">
        <v>148</v>
      </c>
      <c r="DY37">
        <v>149</v>
      </c>
      <c r="DZ37">
        <v>150</v>
      </c>
      <c r="EA37">
        <v>151</v>
      </c>
      <c r="EB37">
        <v>152</v>
      </c>
      <c r="EC37">
        <v>153</v>
      </c>
      <c r="ED37">
        <v>155</v>
      </c>
      <c r="EE37">
        <v>156</v>
      </c>
      <c r="EF37">
        <v>157</v>
      </c>
      <c r="EG37">
        <v>158</v>
      </c>
      <c r="EH37">
        <v>160</v>
      </c>
      <c r="EI37">
        <v>160</v>
      </c>
      <c r="EJ37">
        <v>162</v>
      </c>
      <c r="EK37">
        <v>163</v>
      </c>
      <c r="EL37">
        <v>164</v>
      </c>
      <c r="EM37">
        <v>165</v>
      </c>
      <c r="EN37">
        <v>166</v>
      </c>
      <c r="EO37">
        <v>168</v>
      </c>
      <c r="EP37">
        <v>169</v>
      </c>
      <c r="EQ37">
        <v>170</v>
      </c>
      <c r="ER37">
        <v>171</v>
      </c>
      <c r="ES37">
        <v>172</v>
      </c>
      <c r="ET37">
        <v>173</v>
      </c>
      <c r="EU37">
        <v>175</v>
      </c>
      <c r="EV37">
        <v>176</v>
      </c>
      <c r="EW37">
        <v>177</v>
      </c>
      <c r="EX37">
        <v>178</v>
      </c>
      <c r="EY37">
        <v>179</v>
      </c>
      <c r="EZ37">
        <v>180</v>
      </c>
      <c r="FA37">
        <v>181</v>
      </c>
      <c r="FB37">
        <v>183</v>
      </c>
      <c r="FC37">
        <v>184</v>
      </c>
      <c r="FD37">
        <v>185</v>
      </c>
      <c r="FE37">
        <v>186</v>
      </c>
      <c r="FF37">
        <v>188</v>
      </c>
      <c r="FG37">
        <v>188</v>
      </c>
      <c r="FH37">
        <v>190</v>
      </c>
      <c r="FI37">
        <v>191</v>
      </c>
      <c r="FJ37">
        <v>192</v>
      </c>
      <c r="FK37">
        <v>193</v>
      </c>
      <c r="FL37">
        <v>194</v>
      </c>
      <c r="FM37">
        <v>196</v>
      </c>
      <c r="FN37">
        <v>197</v>
      </c>
      <c r="FO37">
        <v>198</v>
      </c>
      <c r="FP37">
        <v>199</v>
      </c>
      <c r="FQ37">
        <v>200</v>
      </c>
      <c r="FR37">
        <v>201</v>
      </c>
      <c r="FS37">
        <v>203</v>
      </c>
      <c r="FT37">
        <v>204</v>
      </c>
      <c r="FU37">
        <v>205</v>
      </c>
      <c r="FV37">
        <v>206</v>
      </c>
      <c r="FW37">
        <v>207</v>
      </c>
      <c r="FX37">
        <v>208</v>
      </c>
      <c r="FY37">
        <v>209</v>
      </c>
      <c r="FZ37">
        <v>211</v>
      </c>
      <c r="GA37">
        <v>212</v>
      </c>
      <c r="GB37">
        <v>213</v>
      </c>
      <c r="GC37">
        <v>214</v>
      </c>
      <c r="GD37">
        <v>215</v>
      </c>
      <c r="GE37">
        <v>216</v>
      </c>
      <c r="GF37">
        <v>218</v>
      </c>
      <c r="GG37">
        <v>219</v>
      </c>
      <c r="GH37">
        <v>220</v>
      </c>
      <c r="GI37">
        <v>221</v>
      </c>
      <c r="GJ37">
        <v>222</v>
      </c>
      <c r="GK37">
        <v>224</v>
      </c>
      <c r="GL37">
        <v>225</v>
      </c>
      <c r="GM37">
        <v>226</v>
      </c>
      <c r="GN37">
        <v>227</v>
      </c>
      <c r="GO37">
        <v>228</v>
      </c>
      <c r="GP37">
        <v>229</v>
      </c>
      <c r="GQ37">
        <v>231</v>
      </c>
      <c r="GR37">
        <v>232</v>
      </c>
      <c r="GS37">
        <v>233</v>
      </c>
      <c r="GU37">
        <v>34</v>
      </c>
      <c r="GV37">
        <v>0.40600000000000003</v>
      </c>
    </row>
    <row r="38" spans="1:204">
      <c r="A38" s="278">
        <v>35</v>
      </c>
      <c r="B38" s="344">
        <v>1</v>
      </c>
      <c r="C38" s="344">
        <v>3</v>
      </c>
      <c r="D38" s="344">
        <v>5</v>
      </c>
      <c r="E38" s="344">
        <v>6</v>
      </c>
      <c r="F38" s="344">
        <v>7</v>
      </c>
      <c r="G38" s="344">
        <v>9</v>
      </c>
      <c r="H38" s="344">
        <v>10</v>
      </c>
      <c r="I38" s="344">
        <v>12</v>
      </c>
      <c r="J38" s="344">
        <v>13</v>
      </c>
      <c r="K38" s="344">
        <v>14</v>
      </c>
      <c r="L38" s="344">
        <v>15</v>
      </c>
      <c r="M38" s="344">
        <v>17</v>
      </c>
      <c r="N38" s="344">
        <v>18</v>
      </c>
      <c r="O38" s="344">
        <v>19</v>
      </c>
      <c r="P38" s="344">
        <v>20</v>
      </c>
      <c r="Q38" s="344">
        <v>22</v>
      </c>
      <c r="R38" s="344">
        <v>23</v>
      </c>
      <c r="S38" s="344">
        <v>24</v>
      </c>
      <c r="T38" s="344">
        <v>25</v>
      </c>
      <c r="U38" s="344">
        <v>26</v>
      </c>
      <c r="V38" s="344">
        <v>28</v>
      </c>
      <c r="W38" s="344">
        <v>29</v>
      </c>
      <c r="X38" s="344">
        <v>30</v>
      </c>
      <c r="Y38" s="344">
        <v>31</v>
      </c>
      <c r="Z38" s="344">
        <v>33</v>
      </c>
      <c r="AA38" s="344">
        <v>34</v>
      </c>
      <c r="AB38" s="344">
        <v>35</v>
      </c>
      <c r="AC38" s="344">
        <v>36</v>
      </c>
      <c r="AD38" s="344">
        <v>38</v>
      </c>
      <c r="AE38" s="344">
        <v>39</v>
      </c>
      <c r="AF38" s="337">
        <v>40</v>
      </c>
      <c r="AG38" s="345">
        <v>41</v>
      </c>
      <c r="AH38" s="348">
        <v>43</v>
      </c>
      <c r="AI38">
        <v>44</v>
      </c>
      <c r="AJ38">
        <v>45</v>
      </c>
      <c r="AK38">
        <v>46</v>
      </c>
      <c r="AL38">
        <v>47</v>
      </c>
      <c r="AM38">
        <v>49</v>
      </c>
      <c r="AN38">
        <v>50</v>
      </c>
      <c r="AO38">
        <v>51</v>
      </c>
      <c r="AP38">
        <v>52</v>
      </c>
      <c r="AQ38">
        <v>53</v>
      </c>
      <c r="AR38">
        <v>55</v>
      </c>
      <c r="AS38">
        <v>56</v>
      </c>
      <c r="AT38">
        <v>57</v>
      </c>
      <c r="AU38">
        <v>58</v>
      </c>
      <c r="AV38">
        <v>59</v>
      </c>
      <c r="AW38">
        <v>61</v>
      </c>
      <c r="AX38">
        <v>62</v>
      </c>
      <c r="AY38">
        <v>63</v>
      </c>
      <c r="AZ38">
        <v>64</v>
      </c>
      <c r="BA38">
        <v>65</v>
      </c>
      <c r="BB38">
        <v>66</v>
      </c>
      <c r="BC38">
        <v>68</v>
      </c>
      <c r="BD38">
        <v>69</v>
      </c>
      <c r="BE38">
        <v>70</v>
      </c>
      <c r="BF38">
        <v>71</v>
      </c>
      <c r="BG38">
        <v>72</v>
      </c>
      <c r="BH38">
        <v>73</v>
      </c>
      <c r="BI38">
        <v>74</v>
      </c>
      <c r="BJ38">
        <v>76</v>
      </c>
      <c r="BK38">
        <v>77</v>
      </c>
      <c r="BL38">
        <v>78</v>
      </c>
      <c r="BM38">
        <v>79</v>
      </c>
      <c r="BN38">
        <v>80</v>
      </c>
      <c r="BO38">
        <v>81</v>
      </c>
      <c r="BP38">
        <v>82</v>
      </c>
      <c r="BQ38">
        <v>83</v>
      </c>
      <c r="BR38">
        <v>85</v>
      </c>
      <c r="BS38">
        <v>86</v>
      </c>
      <c r="BT38">
        <v>87</v>
      </c>
      <c r="BU38">
        <v>88</v>
      </c>
      <c r="BV38">
        <v>89</v>
      </c>
      <c r="BW38">
        <v>90</v>
      </c>
      <c r="BX38">
        <v>91</v>
      </c>
      <c r="BY38">
        <v>93</v>
      </c>
      <c r="BZ38">
        <v>94</v>
      </c>
      <c r="CA38">
        <v>95</v>
      </c>
      <c r="CB38">
        <v>96</v>
      </c>
      <c r="CC38">
        <v>97</v>
      </c>
      <c r="CD38">
        <v>98</v>
      </c>
      <c r="CE38">
        <v>99</v>
      </c>
      <c r="CF38">
        <v>100</v>
      </c>
      <c r="CG38">
        <v>101</v>
      </c>
      <c r="CH38">
        <v>102</v>
      </c>
      <c r="CI38">
        <v>104</v>
      </c>
      <c r="CJ38">
        <v>104</v>
      </c>
      <c r="CK38">
        <v>106</v>
      </c>
      <c r="CL38">
        <v>107</v>
      </c>
      <c r="CM38">
        <v>108</v>
      </c>
      <c r="CN38">
        <v>109</v>
      </c>
      <c r="CO38">
        <v>110</v>
      </c>
      <c r="CP38">
        <v>111</v>
      </c>
      <c r="CQ38">
        <v>112</v>
      </c>
      <c r="CR38">
        <v>113</v>
      </c>
      <c r="CS38">
        <v>114</v>
      </c>
      <c r="CT38">
        <v>115</v>
      </c>
      <c r="CU38">
        <v>116</v>
      </c>
      <c r="CV38">
        <v>117</v>
      </c>
      <c r="CW38">
        <v>119</v>
      </c>
      <c r="CX38">
        <v>120</v>
      </c>
      <c r="CY38">
        <v>121</v>
      </c>
      <c r="CZ38">
        <v>122</v>
      </c>
      <c r="DA38">
        <v>123</v>
      </c>
      <c r="DB38">
        <v>124</v>
      </c>
      <c r="DC38">
        <v>126</v>
      </c>
      <c r="DD38">
        <v>127</v>
      </c>
      <c r="DE38">
        <v>128</v>
      </c>
      <c r="DF38">
        <v>129</v>
      </c>
      <c r="DG38">
        <v>130</v>
      </c>
      <c r="DH38">
        <v>131</v>
      </c>
      <c r="DI38">
        <v>133</v>
      </c>
      <c r="DJ38">
        <v>134</v>
      </c>
      <c r="DK38">
        <v>135</v>
      </c>
      <c r="DL38">
        <v>136</v>
      </c>
      <c r="DM38">
        <v>137</v>
      </c>
      <c r="DN38">
        <v>138</v>
      </c>
      <c r="DO38">
        <v>140</v>
      </c>
      <c r="DP38">
        <v>141</v>
      </c>
      <c r="DQ38">
        <v>142</v>
      </c>
      <c r="DR38">
        <v>143</v>
      </c>
      <c r="DS38">
        <v>144</v>
      </c>
      <c r="DT38">
        <v>145</v>
      </c>
      <c r="DU38">
        <v>147</v>
      </c>
      <c r="DV38">
        <v>148</v>
      </c>
      <c r="DW38">
        <v>149</v>
      </c>
      <c r="DX38">
        <v>150</v>
      </c>
      <c r="DY38">
        <v>152</v>
      </c>
      <c r="DZ38">
        <v>153</v>
      </c>
      <c r="EA38">
        <v>154</v>
      </c>
      <c r="EB38">
        <v>155</v>
      </c>
      <c r="EC38">
        <v>156</v>
      </c>
      <c r="ED38">
        <v>157</v>
      </c>
      <c r="EE38">
        <v>159</v>
      </c>
      <c r="EF38">
        <v>160</v>
      </c>
      <c r="EG38">
        <v>161</v>
      </c>
      <c r="EH38">
        <v>162</v>
      </c>
      <c r="EI38">
        <v>163</v>
      </c>
      <c r="EJ38">
        <v>164</v>
      </c>
      <c r="EK38">
        <v>166</v>
      </c>
      <c r="EL38">
        <v>167</v>
      </c>
      <c r="EM38">
        <v>168</v>
      </c>
      <c r="EN38">
        <v>169</v>
      </c>
      <c r="EO38">
        <v>171</v>
      </c>
      <c r="EP38">
        <v>172</v>
      </c>
      <c r="EQ38">
        <v>173</v>
      </c>
      <c r="ER38">
        <v>174</v>
      </c>
      <c r="ES38">
        <v>175</v>
      </c>
      <c r="ET38">
        <v>176</v>
      </c>
      <c r="EU38">
        <v>178</v>
      </c>
      <c r="EV38">
        <v>179</v>
      </c>
      <c r="EW38">
        <v>180</v>
      </c>
      <c r="EX38">
        <v>181</v>
      </c>
      <c r="EY38">
        <v>182</v>
      </c>
      <c r="EZ38">
        <v>183</v>
      </c>
      <c r="FA38">
        <v>185</v>
      </c>
      <c r="FB38">
        <v>186</v>
      </c>
      <c r="FC38">
        <v>187</v>
      </c>
      <c r="FD38">
        <v>188</v>
      </c>
      <c r="FE38">
        <v>190</v>
      </c>
      <c r="FF38">
        <v>191</v>
      </c>
      <c r="FG38">
        <v>192</v>
      </c>
      <c r="FH38">
        <v>193</v>
      </c>
      <c r="FI38">
        <v>194</v>
      </c>
      <c r="FJ38">
        <v>195</v>
      </c>
      <c r="FK38">
        <v>197</v>
      </c>
      <c r="FL38">
        <v>198</v>
      </c>
      <c r="FM38">
        <v>199</v>
      </c>
      <c r="FN38">
        <v>200</v>
      </c>
      <c r="FO38">
        <v>201</v>
      </c>
      <c r="FP38">
        <v>202</v>
      </c>
      <c r="FQ38">
        <v>204</v>
      </c>
      <c r="FR38">
        <v>205</v>
      </c>
      <c r="FS38">
        <v>206</v>
      </c>
      <c r="FT38">
        <v>207</v>
      </c>
      <c r="FU38">
        <v>209</v>
      </c>
      <c r="FV38">
        <v>210</v>
      </c>
      <c r="FW38">
        <v>211</v>
      </c>
      <c r="FX38">
        <v>212</v>
      </c>
      <c r="FY38">
        <v>213</v>
      </c>
      <c r="FZ38">
        <v>214</v>
      </c>
      <c r="GA38">
        <v>216</v>
      </c>
      <c r="GB38">
        <v>217</v>
      </c>
      <c r="GC38">
        <v>218</v>
      </c>
      <c r="GD38">
        <v>219</v>
      </c>
      <c r="GE38">
        <v>220</v>
      </c>
      <c r="GF38">
        <v>221</v>
      </c>
      <c r="GG38">
        <v>223</v>
      </c>
      <c r="GH38">
        <v>224</v>
      </c>
      <c r="GI38">
        <v>225</v>
      </c>
      <c r="GJ38">
        <v>226</v>
      </c>
      <c r="GK38">
        <v>228</v>
      </c>
      <c r="GL38">
        <v>228</v>
      </c>
      <c r="GM38">
        <v>230</v>
      </c>
      <c r="GN38">
        <v>231</v>
      </c>
      <c r="GO38">
        <v>232</v>
      </c>
      <c r="GP38">
        <v>233</v>
      </c>
      <c r="GQ38">
        <v>235</v>
      </c>
      <c r="GR38">
        <v>236</v>
      </c>
      <c r="GS38">
        <v>237</v>
      </c>
      <c r="GU38">
        <v>35</v>
      </c>
      <c r="GV38">
        <v>0.41299999999999998</v>
      </c>
    </row>
    <row r="39" spans="1:204">
      <c r="A39" s="278">
        <v>36</v>
      </c>
      <c r="B39" s="344">
        <v>1</v>
      </c>
      <c r="C39" s="344">
        <v>3</v>
      </c>
      <c r="D39" s="344">
        <v>5</v>
      </c>
      <c r="E39" s="344">
        <v>6</v>
      </c>
      <c r="F39" s="344">
        <v>8</v>
      </c>
      <c r="G39" s="344">
        <v>9</v>
      </c>
      <c r="H39" s="344">
        <v>11</v>
      </c>
      <c r="I39" s="344">
        <v>12</v>
      </c>
      <c r="J39" s="344">
        <v>13</v>
      </c>
      <c r="K39" s="344">
        <v>14</v>
      </c>
      <c r="L39" s="344">
        <v>16</v>
      </c>
      <c r="M39" s="344">
        <v>17</v>
      </c>
      <c r="N39" s="344">
        <v>18</v>
      </c>
      <c r="O39" s="344">
        <v>19</v>
      </c>
      <c r="P39" s="344">
        <v>21</v>
      </c>
      <c r="Q39" s="344">
        <v>22</v>
      </c>
      <c r="R39" s="344">
        <v>24</v>
      </c>
      <c r="S39" s="344">
        <v>25</v>
      </c>
      <c r="T39" s="344">
        <v>26</v>
      </c>
      <c r="U39" s="344">
        <v>27</v>
      </c>
      <c r="V39" s="344">
        <v>28</v>
      </c>
      <c r="W39" s="344">
        <v>29</v>
      </c>
      <c r="X39" s="344">
        <v>31</v>
      </c>
      <c r="Y39" s="344">
        <v>32</v>
      </c>
      <c r="Z39" s="344">
        <v>33</v>
      </c>
      <c r="AA39" s="344">
        <v>34</v>
      </c>
      <c r="AB39" s="344">
        <v>36</v>
      </c>
      <c r="AC39" s="344">
        <v>37</v>
      </c>
      <c r="AD39" s="344">
        <v>38</v>
      </c>
      <c r="AE39" s="344">
        <v>39</v>
      </c>
      <c r="AF39" s="337">
        <v>41</v>
      </c>
      <c r="AG39" s="345">
        <v>42</v>
      </c>
      <c r="AH39" s="348">
        <v>43</v>
      </c>
      <c r="AI39">
        <v>45</v>
      </c>
      <c r="AJ39">
        <v>46</v>
      </c>
      <c r="AK39">
        <v>47</v>
      </c>
      <c r="AL39">
        <v>48</v>
      </c>
      <c r="AM39">
        <v>50</v>
      </c>
      <c r="AN39">
        <v>51</v>
      </c>
      <c r="AO39">
        <v>52</v>
      </c>
      <c r="AP39">
        <v>53</v>
      </c>
      <c r="AQ39">
        <v>54</v>
      </c>
      <c r="AR39">
        <v>55</v>
      </c>
      <c r="AS39">
        <v>57</v>
      </c>
      <c r="AT39">
        <v>58</v>
      </c>
      <c r="AU39">
        <v>59</v>
      </c>
      <c r="AV39">
        <v>60</v>
      </c>
      <c r="AW39">
        <v>62</v>
      </c>
      <c r="AX39">
        <v>63</v>
      </c>
      <c r="AY39">
        <v>64</v>
      </c>
      <c r="AZ39">
        <v>65</v>
      </c>
      <c r="BA39">
        <v>66</v>
      </c>
      <c r="BB39">
        <v>68</v>
      </c>
      <c r="BC39">
        <v>69</v>
      </c>
      <c r="BD39">
        <v>70</v>
      </c>
      <c r="BE39">
        <v>71</v>
      </c>
      <c r="BF39">
        <v>72</v>
      </c>
      <c r="BG39">
        <v>74</v>
      </c>
      <c r="BH39">
        <v>74</v>
      </c>
      <c r="BI39">
        <v>76</v>
      </c>
      <c r="BJ39">
        <v>77</v>
      </c>
      <c r="BK39">
        <v>78</v>
      </c>
      <c r="BL39">
        <v>79</v>
      </c>
      <c r="BM39">
        <v>80</v>
      </c>
      <c r="BN39">
        <v>81</v>
      </c>
      <c r="BO39">
        <v>83</v>
      </c>
      <c r="BP39">
        <v>84</v>
      </c>
      <c r="BQ39">
        <v>85</v>
      </c>
      <c r="BR39">
        <v>86</v>
      </c>
      <c r="BS39">
        <v>87</v>
      </c>
      <c r="BT39">
        <v>88</v>
      </c>
      <c r="BU39">
        <v>89</v>
      </c>
      <c r="BV39">
        <v>91</v>
      </c>
      <c r="BW39">
        <v>92</v>
      </c>
      <c r="BX39">
        <v>93</v>
      </c>
      <c r="BY39">
        <v>94</v>
      </c>
      <c r="BZ39">
        <v>95</v>
      </c>
      <c r="CA39">
        <v>96</v>
      </c>
      <c r="CB39">
        <v>97</v>
      </c>
      <c r="CC39">
        <v>99</v>
      </c>
      <c r="CD39">
        <v>100</v>
      </c>
      <c r="CE39">
        <v>101</v>
      </c>
      <c r="CF39">
        <v>102</v>
      </c>
      <c r="CG39">
        <v>103</v>
      </c>
      <c r="CH39">
        <v>104</v>
      </c>
      <c r="CI39">
        <v>105</v>
      </c>
      <c r="CJ39">
        <v>106</v>
      </c>
      <c r="CK39">
        <v>108</v>
      </c>
      <c r="CL39">
        <v>109</v>
      </c>
      <c r="CM39">
        <v>110</v>
      </c>
      <c r="CN39">
        <v>111</v>
      </c>
      <c r="CO39">
        <v>112</v>
      </c>
      <c r="CP39">
        <v>113</v>
      </c>
      <c r="CQ39">
        <v>114</v>
      </c>
      <c r="CR39">
        <v>115</v>
      </c>
      <c r="CS39">
        <v>116</v>
      </c>
      <c r="CT39">
        <v>117</v>
      </c>
      <c r="CU39">
        <v>118</v>
      </c>
      <c r="CV39">
        <v>119</v>
      </c>
      <c r="CW39">
        <v>121</v>
      </c>
      <c r="CX39">
        <v>122</v>
      </c>
      <c r="CY39">
        <v>123</v>
      </c>
      <c r="CZ39">
        <v>124</v>
      </c>
      <c r="DA39">
        <v>125</v>
      </c>
      <c r="DB39">
        <v>126</v>
      </c>
      <c r="DC39">
        <v>128</v>
      </c>
      <c r="DD39">
        <v>129</v>
      </c>
      <c r="DE39">
        <v>130</v>
      </c>
      <c r="DF39">
        <v>131</v>
      </c>
      <c r="DG39">
        <v>132</v>
      </c>
      <c r="DH39">
        <v>134</v>
      </c>
      <c r="DI39">
        <v>135</v>
      </c>
      <c r="DJ39">
        <v>136</v>
      </c>
      <c r="DK39">
        <v>137</v>
      </c>
      <c r="DL39">
        <v>138</v>
      </c>
      <c r="DM39">
        <v>139</v>
      </c>
      <c r="DN39">
        <v>141</v>
      </c>
      <c r="DO39">
        <v>142</v>
      </c>
      <c r="DP39">
        <v>143</v>
      </c>
      <c r="DQ39">
        <v>144</v>
      </c>
      <c r="DR39">
        <v>146</v>
      </c>
      <c r="DS39">
        <v>147</v>
      </c>
      <c r="DT39">
        <v>148</v>
      </c>
      <c r="DU39">
        <v>149</v>
      </c>
      <c r="DV39">
        <v>150</v>
      </c>
      <c r="DW39">
        <v>152</v>
      </c>
      <c r="DX39">
        <v>153</v>
      </c>
      <c r="DY39">
        <v>154</v>
      </c>
      <c r="DZ39">
        <v>155</v>
      </c>
      <c r="EA39">
        <v>156</v>
      </c>
      <c r="EB39">
        <v>158</v>
      </c>
      <c r="EC39">
        <v>159</v>
      </c>
      <c r="ED39">
        <v>160</v>
      </c>
      <c r="EE39">
        <v>161</v>
      </c>
      <c r="EF39">
        <v>163</v>
      </c>
      <c r="EG39">
        <v>164</v>
      </c>
      <c r="EH39">
        <v>165</v>
      </c>
      <c r="EI39">
        <v>166</v>
      </c>
      <c r="EJ39">
        <v>167</v>
      </c>
      <c r="EK39">
        <v>168</v>
      </c>
      <c r="EL39">
        <v>170</v>
      </c>
      <c r="EM39">
        <v>171</v>
      </c>
      <c r="EN39">
        <v>172</v>
      </c>
      <c r="EO39">
        <v>173</v>
      </c>
      <c r="EP39">
        <v>175</v>
      </c>
      <c r="EQ39">
        <v>176</v>
      </c>
      <c r="ER39">
        <v>177</v>
      </c>
      <c r="ES39">
        <v>178</v>
      </c>
      <c r="ET39">
        <v>179</v>
      </c>
      <c r="EU39">
        <v>181</v>
      </c>
      <c r="EV39">
        <v>182</v>
      </c>
      <c r="EW39">
        <v>183</v>
      </c>
      <c r="EX39">
        <v>184</v>
      </c>
      <c r="EY39">
        <v>185</v>
      </c>
      <c r="EZ39">
        <v>186</v>
      </c>
      <c r="FA39">
        <v>188</v>
      </c>
      <c r="FB39">
        <v>189</v>
      </c>
      <c r="FC39">
        <v>190</v>
      </c>
      <c r="FD39">
        <v>192</v>
      </c>
      <c r="FE39">
        <v>193</v>
      </c>
      <c r="FF39">
        <v>194</v>
      </c>
      <c r="FG39">
        <v>195</v>
      </c>
      <c r="FH39">
        <v>196</v>
      </c>
      <c r="FI39">
        <v>197</v>
      </c>
      <c r="FJ39">
        <v>199</v>
      </c>
      <c r="FK39">
        <v>200</v>
      </c>
      <c r="FL39">
        <v>201</v>
      </c>
      <c r="FM39">
        <v>202</v>
      </c>
      <c r="FN39">
        <v>204</v>
      </c>
      <c r="FO39">
        <v>205</v>
      </c>
      <c r="FP39">
        <v>206</v>
      </c>
      <c r="FQ39">
        <v>207</v>
      </c>
      <c r="FR39">
        <v>208</v>
      </c>
      <c r="FS39">
        <v>210</v>
      </c>
      <c r="FT39">
        <v>211</v>
      </c>
      <c r="FU39">
        <v>212</v>
      </c>
      <c r="FV39">
        <v>213</v>
      </c>
      <c r="FW39">
        <v>214</v>
      </c>
      <c r="FX39">
        <v>215</v>
      </c>
      <c r="FY39">
        <v>217</v>
      </c>
      <c r="FZ39">
        <v>218</v>
      </c>
      <c r="GA39">
        <v>219</v>
      </c>
      <c r="GB39">
        <v>221</v>
      </c>
      <c r="GC39">
        <v>222</v>
      </c>
      <c r="GD39">
        <v>223</v>
      </c>
      <c r="GE39">
        <v>224</v>
      </c>
      <c r="GF39">
        <v>225</v>
      </c>
      <c r="GG39">
        <v>226</v>
      </c>
      <c r="GH39">
        <v>228</v>
      </c>
      <c r="GI39">
        <v>229</v>
      </c>
      <c r="GJ39">
        <v>230</v>
      </c>
      <c r="GK39">
        <v>231</v>
      </c>
      <c r="GL39">
        <v>232</v>
      </c>
      <c r="GM39">
        <v>234</v>
      </c>
      <c r="GN39">
        <v>235</v>
      </c>
      <c r="GO39">
        <v>236</v>
      </c>
      <c r="GP39">
        <v>237</v>
      </c>
      <c r="GQ39">
        <v>239</v>
      </c>
      <c r="GR39">
        <v>240</v>
      </c>
      <c r="GS39">
        <v>241</v>
      </c>
      <c r="GU39">
        <v>36</v>
      </c>
      <c r="GV39">
        <v>0.42</v>
      </c>
    </row>
    <row r="40" spans="1:204">
      <c r="A40" s="278">
        <v>37</v>
      </c>
      <c r="B40" s="344">
        <v>1</v>
      </c>
      <c r="C40" s="344">
        <v>3</v>
      </c>
      <c r="D40" s="344">
        <v>5</v>
      </c>
      <c r="E40" s="344">
        <v>6</v>
      </c>
      <c r="F40" s="344">
        <v>8</v>
      </c>
      <c r="G40" s="344">
        <v>9</v>
      </c>
      <c r="H40" s="344">
        <v>11</v>
      </c>
      <c r="I40" s="344">
        <v>12</v>
      </c>
      <c r="J40" s="344">
        <v>13</v>
      </c>
      <c r="K40" s="344">
        <v>14</v>
      </c>
      <c r="L40" s="344">
        <v>16</v>
      </c>
      <c r="M40" s="344">
        <v>17</v>
      </c>
      <c r="N40" s="344">
        <v>18</v>
      </c>
      <c r="O40" s="344">
        <v>20</v>
      </c>
      <c r="P40" s="344">
        <v>21</v>
      </c>
      <c r="Q40" s="344">
        <v>23</v>
      </c>
      <c r="R40" s="344">
        <v>24</v>
      </c>
      <c r="S40" s="344">
        <v>25</v>
      </c>
      <c r="T40" s="344">
        <v>26</v>
      </c>
      <c r="U40" s="344">
        <v>27</v>
      </c>
      <c r="V40" s="344">
        <v>29</v>
      </c>
      <c r="W40" s="344">
        <v>30</v>
      </c>
      <c r="X40" s="344">
        <v>31</v>
      </c>
      <c r="Y40" s="344">
        <v>32</v>
      </c>
      <c r="Z40" s="344">
        <v>34</v>
      </c>
      <c r="AA40" s="344">
        <v>35</v>
      </c>
      <c r="AB40" s="344">
        <v>36</v>
      </c>
      <c r="AC40" s="344">
        <v>38</v>
      </c>
      <c r="AD40" s="344">
        <v>39</v>
      </c>
      <c r="AE40" s="344">
        <v>40</v>
      </c>
      <c r="AF40" s="337">
        <v>41</v>
      </c>
      <c r="AG40" s="345">
        <v>43</v>
      </c>
      <c r="AH40" s="348">
        <v>44</v>
      </c>
      <c r="AI40">
        <v>45</v>
      </c>
      <c r="AJ40">
        <v>47</v>
      </c>
      <c r="AK40">
        <v>48</v>
      </c>
      <c r="AL40">
        <v>49</v>
      </c>
      <c r="AM40">
        <v>50</v>
      </c>
      <c r="AN40">
        <v>52</v>
      </c>
      <c r="AO40">
        <v>53</v>
      </c>
      <c r="AP40">
        <v>54</v>
      </c>
      <c r="AQ40">
        <v>55</v>
      </c>
      <c r="AR40">
        <v>56</v>
      </c>
      <c r="AS40">
        <v>58</v>
      </c>
      <c r="AT40">
        <v>59</v>
      </c>
      <c r="AU40">
        <v>60</v>
      </c>
      <c r="AV40">
        <v>61</v>
      </c>
      <c r="AW40">
        <v>63</v>
      </c>
      <c r="AX40">
        <v>64</v>
      </c>
      <c r="AY40">
        <v>65</v>
      </c>
      <c r="AZ40">
        <v>66</v>
      </c>
      <c r="BA40">
        <v>67</v>
      </c>
      <c r="BB40">
        <v>69</v>
      </c>
      <c r="BC40">
        <v>70</v>
      </c>
      <c r="BD40">
        <v>71</v>
      </c>
      <c r="BE40">
        <v>72</v>
      </c>
      <c r="BF40">
        <v>73</v>
      </c>
      <c r="BG40">
        <v>75</v>
      </c>
      <c r="BH40">
        <v>76</v>
      </c>
      <c r="BI40">
        <v>77</v>
      </c>
      <c r="BJ40">
        <v>78</v>
      </c>
      <c r="BK40">
        <v>79</v>
      </c>
      <c r="BL40">
        <v>80</v>
      </c>
      <c r="BM40">
        <v>82</v>
      </c>
      <c r="BN40">
        <v>83</v>
      </c>
      <c r="BO40">
        <v>84</v>
      </c>
      <c r="BP40">
        <v>85</v>
      </c>
      <c r="BQ40">
        <v>86</v>
      </c>
      <c r="BR40">
        <v>88</v>
      </c>
      <c r="BS40">
        <v>89</v>
      </c>
      <c r="BT40">
        <v>90</v>
      </c>
      <c r="BU40">
        <v>91</v>
      </c>
      <c r="BV40">
        <v>92</v>
      </c>
      <c r="BW40">
        <v>94</v>
      </c>
      <c r="BX40">
        <v>94</v>
      </c>
      <c r="BY40">
        <v>96</v>
      </c>
      <c r="BZ40">
        <v>97</v>
      </c>
      <c r="CA40">
        <v>98</v>
      </c>
      <c r="CB40">
        <v>99</v>
      </c>
      <c r="CC40">
        <v>100</v>
      </c>
      <c r="CD40">
        <v>101</v>
      </c>
      <c r="CE40">
        <v>102</v>
      </c>
      <c r="CF40">
        <v>104</v>
      </c>
      <c r="CG40">
        <v>105</v>
      </c>
      <c r="CH40">
        <v>106</v>
      </c>
      <c r="CI40">
        <v>107</v>
      </c>
      <c r="CJ40">
        <v>108</v>
      </c>
      <c r="CK40">
        <v>109</v>
      </c>
      <c r="CL40">
        <v>111</v>
      </c>
      <c r="CM40">
        <v>111</v>
      </c>
      <c r="CN40">
        <v>113</v>
      </c>
      <c r="CO40">
        <v>114</v>
      </c>
      <c r="CP40">
        <v>115</v>
      </c>
      <c r="CQ40">
        <v>116</v>
      </c>
      <c r="CR40">
        <v>117</v>
      </c>
      <c r="CS40">
        <v>118</v>
      </c>
      <c r="CT40">
        <v>119</v>
      </c>
      <c r="CU40">
        <v>120</v>
      </c>
      <c r="CV40">
        <v>121</v>
      </c>
      <c r="CW40">
        <v>123</v>
      </c>
      <c r="CX40">
        <v>124</v>
      </c>
      <c r="CY40">
        <v>125</v>
      </c>
      <c r="CZ40">
        <v>126</v>
      </c>
      <c r="DA40">
        <v>127</v>
      </c>
      <c r="DB40">
        <v>129</v>
      </c>
      <c r="DC40">
        <v>130</v>
      </c>
      <c r="DD40">
        <v>131</v>
      </c>
      <c r="DE40">
        <v>132</v>
      </c>
      <c r="DF40">
        <v>133</v>
      </c>
      <c r="DG40">
        <v>135</v>
      </c>
      <c r="DH40">
        <v>136</v>
      </c>
      <c r="DI40">
        <v>137</v>
      </c>
      <c r="DJ40">
        <v>138</v>
      </c>
      <c r="DK40">
        <v>140</v>
      </c>
      <c r="DL40">
        <v>140</v>
      </c>
      <c r="DM40">
        <v>142</v>
      </c>
      <c r="DN40">
        <v>143</v>
      </c>
      <c r="DO40">
        <v>144</v>
      </c>
      <c r="DP40">
        <v>146</v>
      </c>
      <c r="DQ40">
        <v>147</v>
      </c>
      <c r="DR40">
        <v>148</v>
      </c>
      <c r="DS40">
        <v>149</v>
      </c>
      <c r="DT40">
        <v>150</v>
      </c>
      <c r="DU40">
        <v>152</v>
      </c>
      <c r="DV40">
        <v>153</v>
      </c>
      <c r="DW40">
        <v>154</v>
      </c>
      <c r="DX40">
        <v>155</v>
      </c>
      <c r="DY40">
        <v>157</v>
      </c>
      <c r="DZ40">
        <v>158</v>
      </c>
      <c r="EA40">
        <v>159</v>
      </c>
      <c r="EB40">
        <v>160</v>
      </c>
      <c r="EC40">
        <v>161</v>
      </c>
      <c r="ED40">
        <v>163</v>
      </c>
      <c r="EE40">
        <v>164</v>
      </c>
      <c r="EF40">
        <v>165</v>
      </c>
      <c r="EG40">
        <v>167</v>
      </c>
      <c r="EH40">
        <v>168</v>
      </c>
      <c r="EI40">
        <v>169</v>
      </c>
      <c r="EJ40">
        <v>170</v>
      </c>
      <c r="EK40">
        <v>171</v>
      </c>
      <c r="EL40">
        <v>173</v>
      </c>
      <c r="EM40">
        <v>174</v>
      </c>
      <c r="EN40">
        <v>175</v>
      </c>
      <c r="EO40">
        <v>176</v>
      </c>
      <c r="EP40">
        <v>178</v>
      </c>
      <c r="EQ40">
        <v>178</v>
      </c>
      <c r="ER40">
        <v>180</v>
      </c>
      <c r="ES40">
        <v>181</v>
      </c>
      <c r="ET40">
        <v>182</v>
      </c>
      <c r="EU40">
        <v>184</v>
      </c>
      <c r="EV40">
        <v>185</v>
      </c>
      <c r="EW40">
        <v>186</v>
      </c>
      <c r="EX40">
        <v>187</v>
      </c>
      <c r="EY40">
        <v>188</v>
      </c>
      <c r="EZ40">
        <v>190</v>
      </c>
      <c r="FA40">
        <v>191</v>
      </c>
      <c r="FB40">
        <v>192</v>
      </c>
      <c r="FC40">
        <v>193</v>
      </c>
      <c r="FD40">
        <v>195</v>
      </c>
      <c r="FE40">
        <v>196</v>
      </c>
      <c r="FF40">
        <v>197</v>
      </c>
      <c r="FG40">
        <v>198</v>
      </c>
      <c r="FH40">
        <v>199</v>
      </c>
      <c r="FI40">
        <v>201</v>
      </c>
      <c r="FJ40">
        <v>202</v>
      </c>
      <c r="FK40">
        <v>203</v>
      </c>
      <c r="FL40">
        <v>205</v>
      </c>
      <c r="FM40">
        <v>206</v>
      </c>
      <c r="FN40">
        <v>207</v>
      </c>
      <c r="FO40">
        <v>208</v>
      </c>
      <c r="FP40">
        <v>209</v>
      </c>
      <c r="FQ40">
        <v>211</v>
      </c>
      <c r="FR40">
        <v>212</v>
      </c>
      <c r="FS40">
        <v>213</v>
      </c>
      <c r="FT40">
        <v>214</v>
      </c>
      <c r="FU40">
        <v>216</v>
      </c>
      <c r="FV40">
        <v>217</v>
      </c>
      <c r="FW40">
        <v>218</v>
      </c>
      <c r="FX40">
        <v>219</v>
      </c>
      <c r="FY40">
        <v>220</v>
      </c>
      <c r="FZ40">
        <v>222</v>
      </c>
      <c r="GA40">
        <v>223</v>
      </c>
      <c r="GB40">
        <v>224</v>
      </c>
      <c r="GC40">
        <v>225</v>
      </c>
      <c r="GD40">
        <v>226</v>
      </c>
      <c r="GE40">
        <v>228</v>
      </c>
      <c r="GF40">
        <v>229</v>
      </c>
      <c r="GG40">
        <v>230</v>
      </c>
      <c r="GH40">
        <v>231</v>
      </c>
      <c r="GI40">
        <v>233</v>
      </c>
      <c r="GJ40">
        <v>234</v>
      </c>
      <c r="GK40">
        <v>235</v>
      </c>
      <c r="GL40">
        <v>236</v>
      </c>
      <c r="GM40">
        <v>237</v>
      </c>
      <c r="GN40">
        <v>239</v>
      </c>
      <c r="GO40">
        <v>240</v>
      </c>
      <c r="GP40">
        <v>241</v>
      </c>
      <c r="GQ40">
        <v>243</v>
      </c>
      <c r="GR40">
        <v>244</v>
      </c>
      <c r="GS40">
        <v>245</v>
      </c>
      <c r="GU40">
        <v>37</v>
      </c>
      <c r="GV40">
        <v>0.42699999999999999</v>
      </c>
    </row>
    <row r="41" spans="1:204">
      <c r="A41" s="278">
        <v>38</v>
      </c>
      <c r="B41" s="344">
        <v>1</v>
      </c>
      <c r="C41" s="344">
        <v>3</v>
      </c>
      <c r="D41" s="344">
        <v>5</v>
      </c>
      <c r="E41" s="344">
        <v>7</v>
      </c>
      <c r="F41" s="344">
        <v>8</v>
      </c>
      <c r="G41" s="344">
        <v>10</v>
      </c>
      <c r="H41" s="344">
        <v>11</v>
      </c>
      <c r="I41" s="344">
        <v>13</v>
      </c>
      <c r="J41" s="344">
        <v>13</v>
      </c>
      <c r="K41" s="344">
        <v>14</v>
      </c>
      <c r="L41" s="344">
        <v>16</v>
      </c>
      <c r="M41" s="344">
        <v>17</v>
      </c>
      <c r="N41" s="344">
        <v>19</v>
      </c>
      <c r="O41" s="344">
        <v>20</v>
      </c>
      <c r="P41" s="344">
        <v>21</v>
      </c>
      <c r="Q41" s="344">
        <v>23</v>
      </c>
      <c r="R41" s="344">
        <v>24</v>
      </c>
      <c r="S41" s="344">
        <v>26</v>
      </c>
      <c r="T41" s="344">
        <v>26</v>
      </c>
      <c r="U41" s="344">
        <v>28</v>
      </c>
      <c r="V41" s="344">
        <v>29</v>
      </c>
      <c r="W41" s="344">
        <v>30</v>
      </c>
      <c r="X41" s="344">
        <v>32</v>
      </c>
      <c r="Y41" s="344">
        <v>33</v>
      </c>
      <c r="Z41" s="344">
        <v>34</v>
      </c>
      <c r="AA41" s="344">
        <v>36</v>
      </c>
      <c r="AB41" s="344">
        <v>37</v>
      </c>
      <c r="AC41" s="344">
        <v>38</v>
      </c>
      <c r="AD41" s="344">
        <v>39</v>
      </c>
      <c r="AE41" s="344">
        <v>41</v>
      </c>
      <c r="AF41" s="337">
        <v>42</v>
      </c>
      <c r="AG41" s="345">
        <v>43</v>
      </c>
      <c r="AH41" s="348">
        <v>45</v>
      </c>
      <c r="AI41">
        <v>46</v>
      </c>
      <c r="AJ41">
        <v>47</v>
      </c>
      <c r="AK41">
        <v>49</v>
      </c>
      <c r="AL41">
        <v>50</v>
      </c>
      <c r="AM41">
        <v>51</v>
      </c>
      <c r="AN41">
        <v>53</v>
      </c>
      <c r="AO41">
        <v>54</v>
      </c>
      <c r="AP41">
        <v>55</v>
      </c>
      <c r="AQ41">
        <v>56</v>
      </c>
      <c r="AR41">
        <v>57</v>
      </c>
      <c r="AS41">
        <v>59</v>
      </c>
      <c r="AT41">
        <v>60</v>
      </c>
      <c r="AU41">
        <v>61</v>
      </c>
      <c r="AV41">
        <v>62</v>
      </c>
      <c r="AW41">
        <v>64</v>
      </c>
      <c r="AX41">
        <v>65</v>
      </c>
      <c r="AY41">
        <v>66</v>
      </c>
      <c r="AZ41">
        <v>67</v>
      </c>
      <c r="BA41">
        <v>69</v>
      </c>
      <c r="BB41">
        <v>70</v>
      </c>
      <c r="BC41">
        <v>71</v>
      </c>
      <c r="BD41">
        <v>72</v>
      </c>
      <c r="BE41">
        <v>73</v>
      </c>
      <c r="BF41">
        <v>75</v>
      </c>
      <c r="BG41">
        <v>76</v>
      </c>
      <c r="BH41">
        <v>77</v>
      </c>
      <c r="BI41">
        <v>78</v>
      </c>
      <c r="BJ41">
        <v>79</v>
      </c>
      <c r="BK41">
        <v>81</v>
      </c>
      <c r="BL41">
        <v>82</v>
      </c>
      <c r="BM41">
        <v>83</v>
      </c>
      <c r="BN41">
        <v>84</v>
      </c>
      <c r="BO41">
        <v>85</v>
      </c>
      <c r="BP41">
        <v>86</v>
      </c>
      <c r="BQ41">
        <v>88</v>
      </c>
      <c r="BR41">
        <v>89</v>
      </c>
      <c r="BS41">
        <v>90</v>
      </c>
      <c r="BT41">
        <v>91</v>
      </c>
      <c r="BU41">
        <v>92</v>
      </c>
      <c r="BV41">
        <v>94</v>
      </c>
      <c r="BW41">
        <v>95</v>
      </c>
      <c r="BX41">
        <v>96</v>
      </c>
      <c r="BY41">
        <v>97</v>
      </c>
      <c r="BZ41">
        <v>99</v>
      </c>
      <c r="CA41">
        <v>99</v>
      </c>
      <c r="CB41">
        <v>101</v>
      </c>
      <c r="CC41">
        <v>102</v>
      </c>
      <c r="CD41">
        <v>103</v>
      </c>
      <c r="CE41">
        <v>104</v>
      </c>
      <c r="CF41">
        <v>105</v>
      </c>
      <c r="CG41">
        <v>106</v>
      </c>
      <c r="CH41">
        <v>108</v>
      </c>
      <c r="CI41">
        <v>109</v>
      </c>
      <c r="CJ41">
        <v>110</v>
      </c>
      <c r="CK41">
        <v>111</v>
      </c>
      <c r="CL41">
        <v>112</v>
      </c>
      <c r="CM41">
        <v>113</v>
      </c>
      <c r="CN41">
        <v>115</v>
      </c>
      <c r="CO41">
        <v>115</v>
      </c>
      <c r="CP41">
        <v>117</v>
      </c>
      <c r="CQ41">
        <v>118</v>
      </c>
      <c r="CR41">
        <v>119</v>
      </c>
      <c r="CS41">
        <v>120</v>
      </c>
      <c r="CT41">
        <v>121</v>
      </c>
      <c r="CU41">
        <v>122</v>
      </c>
      <c r="CV41">
        <v>123</v>
      </c>
      <c r="CW41">
        <v>125</v>
      </c>
      <c r="CX41">
        <v>126</v>
      </c>
      <c r="CY41">
        <v>127</v>
      </c>
      <c r="CZ41">
        <v>128</v>
      </c>
      <c r="DA41">
        <v>129</v>
      </c>
      <c r="DB41">
        <v>131</v>
      </c>
      <c r="DC41">
        <v>132</v>
      </c>
      <c r="DD41">
        <v>133</v>
      </c>
      <c r="DE41">
        <v>135</v>
      </c>
      <c r="DF41">
        <v>135</v>
      </c>
      <c r="DG41">
        <v>137</v>
      </c>
      <c r="DH41">
        <v>138</v>
      </c>
      <c r="DI41">
        <v>139</v>
      </c>
      <c r="DJ41">
        <v>141</v>
      </c>
      <c r="DK41">
        <v>142</v>
      </c>
      <c r="DL41">
        <v>143</v>
      </c>
      <c r="DM41">
        <v>144</v>
      </c>
      <c r="DN41">
        <v>145</v>
      </c>
      <c r="DO41">
        <v>147</v>
      </c>
      <c r="DP41">
        <v>148</v>
      </c>
      <c r="DQ41">
        <v>149</v>
      </c>
      <c r="DR41">
        <v>151</v>
      </c>
      <c r="DS41">
        <v>151</v>
      </c>
      <c r="DT41">
        <v>153</v>
      </c>
      <c r="DU41">
        <v>154</v>
      </c>
      <c r="DV41">
        <v>155</v>
      </c>
      <c r="DW41">
        <v>157</v>
      </c>
      <c r="DX41">
        <v>158</v>
      </c>
      <c r="DY41">
        <v>159</v>
      </c>
      <c r="DZ41">
        <v>161</v>
      </c>
      <c r="EA41">
        <v>161</v>
      </c>
      <c r="EB41">
        <v>163</v>
      </c>
      <c r="EC41">
        <v>164</v>
      </c>
      <c r="ED41">
        <v>165</v>
      </c>
      <c r="EE41">
        <v>167</v>
      </c>
      <c r="EF41">
        <v>168</v>
      </c>
      <c r="EG41">
        <v>169</v>
      </c>
      <c r="EH41">
        <v>171</v>
      </c>
      <c r="EI41">
        <v>171</v>
      </c>
      <c r="EJ41">
        <v>173</v>
      </c>
      <c r="EK41">
        <v>174</v>
      </c>
      <c r="EL41">
        <v>175</v>
      </c>
      <c r="EM41">
        <v>177</v>
      </c>
      <c r="EN41">
        <v>178</v>
      </c>
      <c r="EO41">
        <v>179</v>
      </c>
      <c r="EP41">
        <v>181</v>
      </c>
      <c r="EQ41">
        <v>181</v>
      </c>
      <c r="ER41">
        <v>183</v>
      </c>
      <c r="ES41">
        <v>184</v>
      </c>
      <c r="ET41">
        <v>185</v>
      </c>
      <c r="EU41">
        <v>187</v>
      </c>
      <c r="EV41">
        <v>188</v>
      </c>
      <c r="EW41">
        <v>189</v>
      </c>
      <c r="EX41">
        <v>191</v>
      </c>
      <c r="EY41">
        <v>191</v>
      </c>
      <c r="EZ41">
        <v>193</v>
      </c>
      <c r="FA41">
        <v>194</v>
      </c>
      <c r="FB41">
        <v>195</v>
      </c>
      <c r="FC41">
        <v>197</v>
      </c>
      <c r="FD41">
        <v>198</v>
      </c>
      <c r="FE41">
        <v>199</v>
      </c>
      <c r="FF41">
        <v>201</v>
      </c>
      <c r="FG41">
        <v>201</v>
      </c>
      <c r="FH41">
        <v>203</v>
      </c>
      <c r="FI41">
        <v>204</v>
      </c>
      <c r="FJ41">
        <v>205</v>
      </c>
      <c r="FK41">
        <v>207</v>
      </c>
      <c r="FL41">
        <v>208</v>
      </c>
      <c r="FM41">
        <v>209</v>
      </c>
      <c r="FN41">
        <v>210</v>
      </c>
      <c r="FO41">
        <v>211</v>
      </c>
      <c r="FP41">
        <v>213</v>
      </c>
      <c r="FQ41">
        <v>214</v>
      </c>
      <c r="FR41">
        <v>215</v>
      </c>
      <c r="FS41">
        <v>217</v>
      </c>
      <c r="FT41">
        <v>218</v>
      </c>
      <c r="FU41">
        <v>219</v>
      </c>
      <c r="FV41">
        <v>220</v>
      </c>
      <c r="FW41">
        <v>221</v>
      </c>
      <c r="FX41">
        <v>223</v>
      </c>
      <c r="FY41">
        <v>224</v>
      </c>
      <c r="FZ41">
        <v>225</v>
      </c>
      <c r="GA41">
        <v>227</v>
      </c>
      <c r="GB41">
        <v>228</v>
      </c>
      <c r="GC41">
        <v>229</v>
      </c>
      <c r="GD41">
        <v>230</v>
      </c>
      <c r="GE41">
        <v>231</v>
      </c>
      <c r="GF41">
        <v>233</v>
      </c>
      <c r="GG41">
        <v>234</v>
      </c>
      <c r="GH41">
        <v>235</v>
      </c>
      <c r="GI41">
        <v>237</v>
      </c>
      <c r="GJ41">
        <v>238</v>
      </c>
      <c r="GK41">
        <v>239</v>
      </c>
      <c r="GL41">
        <v>240</v>
      </c>
      <c r="GM41">
        <v>241</v>
      </c>
      <c r="GN41">
        <v>243</v>
      </c>
      <c r="GO41">
        <v>244</v>
      </c>
      <c r="GP41">
        <v>245</v>
      </c>
      <c r="GQ41">
        <v>247</v>
      </c>
      <c r="GR41">
        <v>248</v>
      </c>
      <c r="GS41">
        <v>249</v>
      </c>
      <c r="GU41">
        <v>38</v>
      </c>
      <c r="GV41">
        <v>0.434</v>
      </c>
    </row>
    <row r="42" spans="1:204">
      <c r="A42" s="278">
        <v>39</v>
      </c>
      <c r="B42" s="344">
        <v>1</v>
      </c>
      <c r="C42" s="344">
        <v>3</v>
      </c>
      <c r="D42" s="344">
        <v>5</v>
      </c>
      <c r="E42" s="344">
        <v>7</v>
      </c>
      <c r="F42" s="344">
        <v>8</v>
      </c>
      <c r="G42" s="344">
        <v>10</v>
      </c>
      <c r="H42" s="344">
        <v>11</v>
      </c>
      <c r="I42" s="344">
        <v>13</v>
      </c>
      <c r="J42" s="344">
        <v>14</v>
      </c>
      <c r="K42" s="344">
        <v>15</v>
      </c>
      <c r="L42" s="344">
        <v>16</v>
      </c>
      <c r="M42" s="344">
        <v>18</v>
      </c>
      <c r="N42" s="344">
        <v>19</v>
      </c>
      <c r="O42" s="344">
        <v>20</v>
      </c>
      <c r="P42" s="344">
        <v>22</v>
      </c>
      <c r="Q42" s="344">
        <v>23</v>
      </c>
      <c r="R42" s="344">
        <v>25</v>
      </c>
      <c r="S42" s="344">
        <v>26</v>
      </c>
      <c r="T42" s="344">
        <v>27</v>
      </c>
      <c r="U42" s="344">
        <v>28</v>
      </c>
      <c r="V42" s="344">
        <v>30</v>
      </c>
      <c r="W42" s="344">
        <v>31</v>
      </c>
      <c r="X42" s="344">
        <v>32</v>
      </c>
      <c r="Y42" s="344">
        <v>34</v>
      </c>
      <c r="Z42" s="344">
        <v>35</v>
      </c>
      <c r="AA42" s="344">
        <v>36</v>
      </c>
      <c r="AB42" s="344">
        <v>37</v>
      </c>
      <c r="AC42" s="344">
        <v>39</v>
      </c>
      <c r="AD42" s="344">
        <v>40</v>
      </c>
      <c r="AE42" s="344">
        <v>41</v>
      </c>
      <c r="AF42" s="337">
        <v>43</v>
      </c>
      <c r="AG42" s="345">
        <v>44</v>
      </c>
      <c r="AH42" s="348">
        <v>45</v>
      </c>
      <c r="AI42">
        <v>47</v>
      </c>
      <c r="AJ42">
        <v>48</v>
      </c>
      <c r="AK42">
        <v>49</v>
      </c>
      <c r="AL42">
        <v>51</v>
      </c>
      <c r="AM42">
        <v>52</v>
      </c>
      <c r="AN42">
        <v>53</v>
      </c>
      <c r="AO42">
        <v>55</v>
      </c>
      <c r="AP42">
        <v>56</v>
      </c>
      <c r="AQ42">
        <v>57</v>
      </c>
      <c r="AR42">
        <v>58</v>
      </c>
      <c r="AS42">
        <v>60</v>
      </c>
      <c r="AT42">
        <v>61</v>
      </c>
      <c r="AU42">
        <v>62</v>
      </c>
      <c r="AV42">
        <v>64</v>
      </c>
      <c r="AW42">
        <v>65</v>
      </c>
      <c r="AX42">
        <v>66</v>
      </c>
      <c r="AY42">
        <v>67</v>
      </c>
      <c r="AZ42">
        <v>68</v>
      </c>
      <c r="BA42">
        <v>70</v>
      </c>
      <c r="BB42">
        <v>71</v>
      </c>
      <c r="BC42">
        <v>72</v>
      </c>
      <c r="BD42">
        <v>73</v>
      </c>
      <c r="BE42">
        <v>75</v>
      </c>
      <c r="BF42">
        <v>76</v>
      </c>
      <c r="BG42">
        <v>77</v>
      </c>
      <c r="BH42">
        <v>78</v>
      </c>
      <c r="BI42">
        <v>79</v>
      </c>
      <c r="BJ42">
        <v>81</v>
      </c>
      <c r="BK42">
        <v>82</v>
      </c>
      <c r="BL42">
        <v>83</v>
      </c>
      <c r="BM42">
        <v>84</v>
      </c>
      <c r="BN42">
        <v>86</v>
      </c>
      <c r="BO42">
        <v>87</v>
      </c>
      <c r="BP42">
        <v>88</v>
      </c>
      <c r="BQ42">
        <v>89</v>
      </c>
      <c r="BR42">
        <v>90</v>
      </c>
      <c r="BS42">
        <v>92</v>
      </c>
      <c r="BT42">
        <v>93</v>
      </c>
      <c r="BU42">
        <v>94</v>
      </c>
      <c r="BV42">
        <v>95</v>
      </c>
      <c r="BW42">
        <v>97</v>
      </c>
      <c r="BX42">
        <v>97</v>
      </c>
      <c r="BY42">
        <v>99</v>
      </c>
      <c r="BZ42">
        <v>100</v>
      </c>
      <c r="CA42">
        <v>101</v>
      </c>
      <c r="CB42">
        <v>102</v>
      </c>
      <c r="CC42">
        <v>104</v>
      </c>
      <c r="CD42">
        <v>105</v>
      </c>
      <c r="CE42">
        <v>106</v>
      </c>
      <c r="CF42">
        <v>107</v>
      </c>
      <c r="CG42">
        <v>108</v>
      </c>
      <c r="CH42">
        <v>109</v>
      </c>
      <c r="CI42">
        <v>111</v>
      </c>
      <c r="CJ42">
        <v>112</v>
      </c>
      <c r="CK42">
        <v>113</v>
      </c>
      <c r="CL42">
        <v>114</v>
      </c>
      <c r="CM42">
        <v>115</v>
      </c>
      <c r="CN42">
        <v>116</v>
      </c>
      <c r="CO42">
        <v>117</v>
      </c>
      <c r="CP42">
        <v>119</v>
      </c>
      <c r="CQ42">
        <v>120</v>
      </c>
      <c r="CR42">
        <v>121</v>
      </c>
      <c r="CS42">
        <v>122</v>
      </c>
      <c r="CT42">
        <v>123</v>
      </c>
      <c r="CU42">
        <v>124</v>
      </c>
      <c r="CV42">
        <v>125</v>
      </c>
      <c r="CW42">
        <v>127</v>
      </c>
      <c r="CX42">
        <v>128</v>
      </c>
      <c r="CY42">
        <v>129</v>
      </c>
      <c r="CZ42">
        <v>130</v>
      </c>
      <c r="DA42">
        <v>131</v>
      </c>
      <c r="DB42">
        <v>133</v>
      </c>
      <c r="DC42">
        <v>134</v>
      </c>
      <c r="DD42">
        <v>135</v>
      </c>
      <c r="DE42">
        <v>137</v>
      </c>
      <c r="DF42">
        <v>138</v>
      </c>
      <c r="DG42">
        <v>139</v>
      </c>
      <c r="DH42">
        <v>140</v>
      </c>
      <c r="DI42">
        <v>142</v>
      </c>
      <c r="DJ42">
        <v>143</v>
      </c>
      <c r="DK42">
        <v>144</v>
      </c>
      <c r="DL42">
        <v>145</v>
      </c>
      <c r="DM42">
        <v>146</v>
      </c>
      <c r="DN42">
        <v>148</v>
      </c>
      <c r="DO42">
        <v>149</v>
      </c>
      <c r="DP42">
        <v>150</v>
      </c>
      <c r="DQ42">
        <v>152</v>
      </c>
      <c r="DR42">
        <v>153</v>
      </c>
      <c r="DS42">
        <v>154</v>
      </c>
      <c r="DT42">
        <v>155</v>
      </c>
      <c r="DU42">
        <v>157</v>
      </c>
      <c r="DV42">
        <v>158</v>
      </c>
      <c r="DW42">
        <v>159</v>
      </c>
      <c r="DX42">
        <v>161</v>
      </c>
      <c r="DY42">
        <v>162</v>
      </c>
      <c r="DZ42">
        <v>163</v>
      </c>
      <c r="EA42">
        <v>164</v>
      </c>
      <c r="EB42">
        <v>165</v>
      </c>
      <c r="EC42">
        <v>167</v>
      </c>
      <c r="ED42">
        <v>168</v>
      </c>
      <c r="EE42">
        <v>169</v>
      </c>
      <c r="EF42">
        <v>171</v>
      </c>
      <c r="EG42">
        <v>172</v>
      </c>
      <c r="EH42">
        <v>173</v>
      </c>
      <c r="EI42">
        <v>174</v>
      </c>
      <c r="EJ42">
        <v>176</v>
      </c>
      <c r="EK42">
        <v>177</v>
      </c>
      <c r="EL42">
        <v>178</v>
      </c>
      <c r="EM42">
        <v>179</v>
      </c>
      <c r="EN42">
        <v>181</v>
      </c>
      <c r="EO42">
        <v>182</v>
      </c>
      <c r="EP42">
        <v>183</v>
      </c>
      <c r="EQ42">
        <v>184</v>
      </c>
      <c r="ER42">
        <v>186</v>
      </c>
      <c r="ES42">
        <v>187</v>
      </c>
      <c r="ET42">
        <v>188</v>
      </c>
      <c r="EU42">
        <v>190</v>
      </c>
      <c r="EV42">
        <v>191</v>
      </c>
      <c r="EW42">
        <v>192</v>
      </c>
      <c r="EX42">
        <v>194</v>
      </c>
      <c r="EY42">
        <v>194</v>
      </c>
      <c r="EZ42">
        <v>196</v>
      </c>
      <c r="FA42">
        <v>197</v>
      </c>
      <c r="FB42">
        <v>198</v>
      </c>
      <c r="FC42">
        <v>200</v>
      </c>
      <c r="FD42">
        <v>201</v>
      </c>
      <c r="FE42">
        <v>202</v>
      </c>
      <c r="FF42">
        <v>204</v>
      </c>
      <c r="FG42">
        <v>205</v>
      </c>
      <c r="FH42">
        <v>206</v>
      </c>
      <c r="FI42">
        <v>207</v>
      </c>
      <c r="FJ42">
        <v>209</v>
      </c>
      <c r="FK42">
        <v>210</v>
      </c>
      <c r="FL42">
        <v>211</v>
      </c>
      <c r="FM42">
        <v>213</v>
      </c>
      <c r="FN42">
        <v>214</v>
      </c>
      <c r="FO42">
        <v>215</v>
      </c>
      <c r="FP42">
        <v>216</v>
      </c>
      <c r="FQ42">
        <v>217</v>
      </c>
      <c r="FR42">
        <v>219</v>
      </c>
      <c r="FS42">
        <v>220</v>
      </c>
      <c r="FT42">
        <v>221</v>
      </c>
      <c r="FU42">
        <v>223</v>
      </c>
      <c r="FV42">
        <v>224</v>
      </c>
      <c r="FW42">
        <v>225</v>
      </c>
      <c r="FX42">
        <v>226</v>
      </c>
      <c r="FY42">
        <v>228</v>
      </c>
      <c r="FZ42">
        <v>229</v>
      </c>
      <c r="GA42">
        <v>230</v>
      </c>
      <c r="GB42">
        <v>232</v>
      </c>
      <c r="GC42">
        <v>233</v>
      </c>
      <c r="GD42">
        <v>234</v>
      </c>
      <c r="GE42">
        <v>235</v>
      </c>
      <c r="GF42">
        <v>236</v>
      </c>
      <c r="GG42">
        <v>238</v>
      </c>
      <c r="GH42">
        <v>239</v>
      </c>
      <c r="GI42">
        <v>240</v>
      </c>
      <c r="GJ42">
        <v>242</v>
      </c>
      <c r="GK42">
        <v>243</v>
      </c>
      <c r="GL42">
        <v>244</v>
      </c>
      <c r="GM42">
        <v>245</v>
      </c>
      <c r="GN42">
        <v>247</v>
      </c>
      <c r="GO42">
        <v>248</v>
      </c>
      <c r="GP42">
        <v>249</v>
      </c>
      <c r="GQ42">
        <v>250</v>
      </c>
      <c r="GR42">
        <v>252</v>
      </c>
      <c r="GS42">
        <v>253</v>
      </c>
      <c r="GU42">
        <v>39</v>
      </c>
      <c r="GV42">
        <v>0.441</v>
      </c>
    </row>
    <row r="43" spans="1:204">
      <c r="A43" s="278">
        <v>40</v>
      </c>
      <c r="B43" s="344">
        <v>1</v>
      </c>
      <c r="C43" s="344">
        <v>3</v>
      </c>
      <c r="D43" s="344">
        <v>5</v>
      </c>
      <c r="E43" s="344">
        <v>7</v>
      </c>
      <c r="F43" s="344">
        <v>8</v>
      </c>
      <c r="G43" s="344">
        <v>10</v>
      </c>
      <c r="H43" s="344">
        <v>11</v>
      </c>
      <c r="I43" s="344">
        <v>13</v>
      </c>
      <c r="J43" s="344">
        <v>14</v>
      </c>
      <c r="K43" s="344">
        <v>15</v>
      </c>
      <c r="L43" s="344">
        <v>17</v>
      </c>
      <c r="M43" s="344">
        <v>18</v>
      </c>
      <c r="N43" s="344">
        <v>19</v>
      </c>
      <c r="O43" s="344">
        <v>21</v>
      </c>
      <c r="P43" s="344">
        <v>22</v>
      </c>
      <c r="Q43" s="344">
        <v>24</v>
      </c>
      <c r="R43" s="344">
        <v>25</v>
      </c>
      <c r="S43" s="344">
        <v>26</v>
      </c>
      <c r="T43" s="344">
        <v>27</v>
      </c>
      <c r="U43" s="344">
        <v>29</v>
      </c>
      <c r="V43" s="344">
        <v>30</v>
      </c>
      <c r="W43" s="344">
        <v>31</v>
      </c>
      <c r="X43" s="344">
        <v>33</v>
      </c>
      <c r="Y43" s="344">
        <v>34</v>
      </c>
      <c r="Z43" s="344">
        <v>35</v>
      </c>
      <c r="AA43" s="344">
        <v>37</v>
      </c>
      <c r="AB43" s="344">
        <v>38</v>
      </c>
      <c r="AC43" s="344">
        <v>39</v>
      </c>
      <c r="AD43" s="344">
        <v>41</v>
      </c>
      <c r="AE43" s="344">
        <v>42</v>
      </c>
      <c r="AF43" s="337">
        <v>43</v>
      </c>
      <c r="AG43" s="345">
        <v>45</v>
      </c>
      <c r="AH43" s="348">
        <v>46</v>
      </c>
      <c r="AI43">
        <v>47</v>
      </c>
      <c r="AJ43">
        <v>49</v>
      </c>
      <c r="AK43">
        <v>50</v>
      </c>
      <c r="AL43">
        <v>52</v>
      </c>
      <c r="AM43">
        <v>53</v>
      </c>
      <c r="AN43">
        <v>54</v>
      </c>
      <c r="AO43">
        <v>56</v>
      </c>
      <c r="AP43">
        <v>56</v>
      </c>
      <c r="AQ43">
        <v>58</v>
      </c>
      <c r="AR43">
        <v>59</v>
      </c>
      <c r="AS43">
        <v>60</v>
      </c>
      <c r="AT43">
        <v>62</v>
      </c>
      <c r="AU43">
        <v>63</v>
      </c>
      <c r="AV43">
        <v>65</v>
      </c>
      <c r="AW43">
        <v>66</v>
      </c>
      <c r="AX43">
        <v>67</v>
      </c>
      <c r="AY43">
        <v>68</v>
      </c>
      <c r="AZ43">
        <v>69</v>
      </c>
      <c r="BA43">
        <v>71</v>
      </c>
      <c r="BB43">
        <v>72</v>
      </c>
      <c r="BC43">
        <v>73</v>
      </c>
      <c r="BD43">
        <v>74</v>
      </c>
      <c r="BE43">
        <v>76</v>
      </c>
      <c r="BF43">
        <v>77</v>
      </c>
      <c r="BG43">
        <v>78</v>
      </c>
      <c r="BH43">
        <v>79</v>
      </c>
      <c r="BI43">
        <v>81</v>
      </c>
      <c r="BJ43">
        <v>82</v>
      </c>
      <c r="BK43">
        <v>83</v>
      </c>
      <c r="BL43">
        <v>84</v>
      </c>
      <c r="BM43">
        <v>86</v>
      </c>
      <c r="BN43">
        <v>87</v>
      </c>
      <c r="BO43">
        <v>88</v>
      </c>
      <c r="BP43">
        <v>89</v>
      </c>
      <c r="BQ43">
        <v>90</v>
      </c>
      <c r="BR43">
        <v>92</v>
      </c>
      <c r="BS43">
        <v>93</v>
      </c>
      <c r="BT43">
        <v>94</v>
      </c>
      <c r="BU43">
        <v>95</v>
      </c>
      <c r="BV43">
        <v>97</v>
      </c>
      <c r="BW43">
        <v>98</v>
      </c>
      <c r="BX43">
        <v>99</v>
      </c>
      <c r="BY43">
        <v>100</v>
      </c>
      <c r="BZ43">
        <v>102</v>
      </c>
      <c r="CA43">
        <v>103</v>
      </c>
      <c r="CB43">
        <v>104</v>
      </c>
      <c r="CC43">
        <v>105</v>
      </c>
      <c r="CD43">
        <v>106</v>
      </c>
      <c r="CE43">
        <v>108</v>
      </c>
      <c r="CF43">
        <v>109</v>
      </c>
      <c r="CG43">
        <v>110</v>
      </c>
      <c r="CH43">
        <v>111</v>
      </c>
      <c r="CI43">
        <v>112</v>
      </c>
      <c r="CJ43">
        <v>113</v>
      </c>
      <c r="CK43">
        <v>115</v>
      </c>
      <c r="CL43">
        <v>116</v>
      </c>
      <c r="CM43">
        <v>117</v>
      </c>
      <c r="CN43">
        <v>118</v>
      </c>
      <c r="CO43">
        <v>119</v>
      </c>
      <c r="CP43">
        <v>121</v>
      </c>
      <c r="CQ43">
        <v>121</v>
      </c>
      <c r="CR43">
        <v>123</v>
      </c>
      <c r="CS43">
        <v>124</v>
      </c>
      <c r="CT43">
        <v>125</v>
      </c>
      <c r="CU43">
        <v>126</v>
      </c>
      <c r="CV43">
        <v>127</v>
      </c>
      <c r="CW43">
        <v>129</v>
      </c>
      <c r="CX43">
        <v>130</v>
      </c>
      <c r="CY43">
        <v>131</v>
      </c>
      <c r="CZ43">
        <v>132</v>
      </c>
      <c r="DA43">
        <v>134</v>
      </c>
      <c r="DB43">
        <v>135</v>
      </c>
      <c r="DC43">
        <v>136</v>
      </c>
      <c r="DD43">
        <v>138</v>
      </c>
      <c r="DE43">
        <v>139</v>
      </c>
      <c r="DF43">
        <v>140</v>
      </c>
      <c r="DG43">
        <v>141</v>
      </c>
      <c r="DH43">
        <v>142</v>
      </c>
      <c r="DI43">
        <v>144</v>
      </c>
      <c r="DJ43">
        <v>145</v>
      </c>
      <c r="DK43">
        <v>146</v>
      </c>
      <c r="DL43">
        <v>147</v>
      </c>
      <c r="DM43">
        <v>149</v>
      </c>
      <c r="DN43">
        <v>150</v>
      </c>
      <c r="DO43">
        <v>151</v>
      </c>
      <c r="DP43">
        <v>153</v>
      </c>
      <c r="DQ43">
        <v>154</v>
      </c>
      <c r="DR43">
        <v>155</v>
      </c>
      <c r="DS43">
        <v>156</v>
      </c>
      <c r="DT43">
        <v>158</v>
      </c>
      <c r="DU43">
        <v>159</v>
      </c>
      <c r="DV43">
        <v>160</v>
      </c>
      <c r="DW43">
        <v>162</v>
      </c>
      <c r="DX43">
        <v>163</v>
      </c>
      <c r="DY43">
        <v>164</v>
      </c>
      <c r="DZ43">
        <v>166</v>
      </c>
      <c r="EA43">
        <v>167</v>
      </c>
      <c r="EB43">
        <v>168</v>
      </c>
      <c r="EC43">
        <v>169</v>
      </c>
      <c r="ED43">
        <v>171</v>
      </c>
      <c r="EE43">
        <v>172</v>
      </c>
      <c r="EF43">
        <v>173</v>
      </c>
      <c r="EG43">
        <v>175</v>
      </c>
      <c r="EH43">
        <v>176</v>
      </c>
      <c r="EI43">
        <v>177</v>
      </c>
      <c r="EJ43">
        <v>178</v>
      </c>
      <c r="EK43">
        <v>180</v>
      </c>
      <c r="EL43">
        <v>181</v>
      </c>
      <c r="EM43">
        <v>182</v>
      </c>
      <c r="EN43">
        <v>184</v>
      </c>
      <c r="EO43">
        <v>185</v>
      </c>
      <c r="EP43">
        <v>186</v>
      </c>
      <c r="EQ43">
        <v>187</v>
      </c>
      <c r="ER43">
        <v>189</v>
      </c>
      <c r="ES43">
        <v>190</v>
      </c>
      <c r="ET43">
        <v>191</v>
      </c>
      <c r="EU43">
        <v>193</v>
      </c>
      <c r="EV43">
        <v>194</v>
      </c>
      <c r="EW43">
        <v>195</v>
      </c>
      <c r="EX43">
        <v>197</v>
      </c>
      <c r="EY43">
        <v>198</v>
      </c>
      <c r="EZ43">
        <v>199</v>
      </c>
      <c r="FA43">
        <v>200</v>
      </c>
      <c r="FB43">
        <v>202</v>
      </c>
      <c r="FC43">
        <v>203</v>
      </c>
      <c r="FD43">
        <v>204</v>
      </c>
      <c r="FE43">
        <v>206</v>
      </c>
      <c r="FF43">
        <v>207</v>
      </c>
      <c r="FG43">
        <v>208</v>
      </c>
      <c r="FH43">
        <v>209</v>
      </c>
      <c r="FI43">
        <v>211</v>
      </c>
      <c r="FJ43">
        <v>212</v>
      </c>
      <c r="FK43">
        <v>213</v>
      </c>
      <c r="FL43">
        <v>215</v>
      </c>
      <c r="FM43">
        <v>216</v>
      </c>
      <c r="FN43">
        <v>217</v>
      </c>
      <c r="FO43">
        <v>218</v>
      </c>
      <c r="FP43">
        <v>220</v>
      </c>
      <c r="FQ43">
        <v>221</v>
      </c>
      <c r="FR43">
        <v>222</v>
      </c>
      <c r="FS43">
        <v>224</v>
      </c>
      <c r="FT43">
        <v>225</v>
      </c>
      <c r="FU43">
        <v>226</v>
      </c>
      <c r="FV43">
        <v>228</v>
      </c>
      <c r="FW43">
        <v>228</v>
      </c>
      <c r="FX43">
        <v>230</v>
      </c>
      <c r="FY43">
        <v>231</v>
      </c>
      <c r="FZ43">
        <v>233</v>
      </c>
      <c r="GA43">
        <v>234</v>
      </c>
      <c r="GB43">
        <v>235</v>
      </c>
      <c r="GC43">
        <v>237</v>
      </c>
      <c r="GD43">
        <v>237</v>
      </c>
      <c r="GE43">
        <v>239</v>
      </c>
      <c r="GF43">
        <v>240</v>
      </c>
      <c r="GG43">
        <v>241</v>
      </c>
      <c r="GH43">
        <v>243</v>
      </c>
      <c r="GI43">
        <v>244</v>
      </c>
      <c r="GJ43">
        <v>246</v>
      </c>
      <c r="GK43">
        <v>247</v>
      </c>
      <c r="GL43">
        <v>248</v>
      </c>
      <c r="GM43">
        <v>249</v>
      </c>
      <c r="GN43">
        <v>250</v>
      </c>
      <c r="GO43">
        <v>252</v>
      </c>
      <c r="GP43">
        <v>253</v>
      </c>
      <c r="GQ43">
        <v>254</v>
      </c>
      <c r="GR43">
        <v>256</v>
      </c>
      <c r="GS43">
        <v>257</v>
      </c>
      <c r="GU43">
        <v>40</v>
      </c>
      <c r="GV43">
        <v>0.44800000000000001</v>
      </c>
    </row>
    <row r="44" spans="1:204">
      <c r="A44" s="278">
        <v>41</v>
      </c>
      <c r="B44" s="344">
        <v>1</v>
      </c>
      <c r="C44" s="344">
        <v>3</v>
      </c>
      <c r="D44" s="344">
        <v>5</v>
      </c>
      <c r="E44" s="344">
        <v>7</v>
      </c>
      <c r="F44" s="344">
        <v>8</v>
      </c>
      <c r="G44" s="344">
        <v>10</v>
      </c>
      <c r="H44" s="344">
        <v>11</v>
      </c>
      <c r="I44" s="344">
        <v>13</v>
      </c>
      <c r="J44" s="344">
        <v>14</v>
      </c>
      <c r="K44" s="344">
        <v>15</v>
      </c>
      <c r="L44" s="344">
        <v>17</v>
      </c>
      <c r="M44" s="344">
        <v>18</v>
      </c>
      <c r="N44" s="344">
        <v>20</v>
      </c>
      <c r="O44" s="344">
        <v>21</v>
      </c>
      <c r="P44" s="344">
        <v>22</v>
      </c>
      <c r="Q44" s="344">
        <v>24</v>
      </c>
      <c r="R44" s="344">
        <v>25</v>
      </c>
      <c r="S44" s="344">
        <v>27</v>
      </c>
      <c r="T44" s="344">
        <v>28</v>
      </c>
      <c r="U44" s="344">
        <v>29</v>
      </c>
      <c r="V44" s="344">
        <v>30</v>
      </c>
      <c r="W44" s="344">
        <v>32</v>
      </c>
      <c r="X44" s="344">
        <v>33</v>
      </c>
      <c r="Y44" s="344">
        <v>35</v>
      </c>
      <c r="Z44" s="344">
        <v>36</v>
      </c>
      <c r="AA44" s="344">
        <v>37</v>
      </c>
      <c r="AB44" s="344">
        <v>39</v>
      </c>
      <c r="AC44" s="344">
        <v>40</v>
      </c>
      <c r="AD44" s="344">
        <v>41</v>
      </c>
      <c r="AE44" s="344">
        <v>43</v>
      </c>
      <c r="AF44" s="337">
        <v>44</v>
      </c>
      <c r="AG44" s="345">
        <v>46</v>
      </c>
      <c r="AH44" s="348">
        <v>47</v>
      </c>
      <c r="AI44">
        <v>48</v>
      </c>
      <c r="AJ44">
        <v>50</v>
      </c>
      <c r="AK44">
        <v>51</v>
      </c>
      <c r="AL44">
        <v>52</v>
      </c>
      <c r="AM44">
        <v>54</v>
      </c>
      <c r="AN44">
        <v>55</v>
      </c>
      <c r="AO44">
        <v>56</v>
      </c>
      <c r="AP44">
        <v>57</v>
      </c>
      <c r="AQ44">
        <v>59</v>
      </c>
      <c r="AR44">
        <v>60</v>
      </c>
      <c r="AS44">
        <v>61</v>
      </c>
      <c r="AT44">
        <v>63</v>
      </c>
      <c r="AU44">
        <v>64</v>
      </c>
      <c r="AV44">
        <v>66</v>
      </c>
      <c r="AW44">
        <v>67</v>
      </c>
      <c r="AX44">
        <v>68</v>
      </c>
      <c r="AY44">
        <v>69</v>
      </c>
      <c r="AZ44">
        <v>71</v>
      </c>
      <c r="BA44">
        <v>72</v>
      </c>
      <c r="BB44">
        <v>73</v>
      </c>
      <c r="BC44">
        <v>75</v>
      </c>
      <c r="BD44">
        <v>76</v>
      </c>
      <c r="BE44">
        <v>77</v>
      </c>
      <c r="BF44">
        <v>78</v>
      </c>
      <c r="BG44">
        <v>80</v>
      </c>
      <c r="BH44">
        <v>81</v>
      </c>
      <c r="BI44">
        <v>82</v>
      </c>
      <c r="BJ44">
        <v>83</v>
      </c>
      <c r="BK44">
        <v>85</v>
      </c>
      <c r="BL44">
        <v>86</v>
      </c>
      <c r="BM44">
        <v>87</v>
      </c>
      <c r="BN44">
        <v>88</v>
      </c>
      <c r="BO44">
        <v>90</v>
      </c>
      <c r="BP44">
        <v>91</v>
      </c>
      <c r="BQ44">
        <v>92</v>
      </c>
      <c r="BR44">
        <v>93</v>
      </c>
      <c r="BS44">
        <v>95</v>
      </c>
      <c r="BT44">
        <v>96</v>
      </c>
      <c r="BU44">
        <v>97</v>
      </c>
      <c r="BV44">
        <v>98</v>
      </c>
      <c r="BW44">
        <v>100</v>
      </c>
      <c r="BX44">
        <v>101</v>
      </c>
      <c r="BY44">
        <v>102</v>
      </c>
      <c r="BZ44">
        <v>103</v>
      </c>
      <c r="CA44">
        <v>104</v>
      </c>
      <c r="CB44">
        <v>106</v>
      </c>
      <c r="CC44">
        <v>107</v>
      </c>
      <c r="CD44">
        <v>108</v>
      </c>
      <c r="CE44">
        <v>109</v>
      </c>
      <c r="CF44">
        <v>111</v>
      </c>
      <c r="CG44">
        <v>111</v>
      </c>
      <c r="CH44">
        <v>113</v>
      </c>
      <c r="CI44">
        <v>114</v>
      </c>
      <c r="CJ44">
        <v>115</v>
      </c>
      <c r="CK44">
        <v>116</v>
      </c>
      <c r="CL44">
        <v>118</v>
      </c>
      <c r="CM44">
        <v>119</v>
      </c>
      <c r="CN44">
        <v>120</v>
      </c>
      <c r="CO44">
        <v>121</v>
      </c>
      <c r="CP44">
        <v>122</v>
      </c>
      <c r="CQ44">
        <v>123</v>
      </c>
      <c r="CR44">
        <v>125</v>
      </c>
      <c r="CS44">
        <v>126</v>
      </c>
      <c r="CT44">
        <v>127</v>
      </c>
      <c r="CU44">
        <v>128</v>
      </c>
      <c r="CV44">
        <v>129</v>
      </c>
      <c r="CW44">
        <v>131</v>
      </c>
      <c r="CX44">
        <v>132</v>
      </c>
      <c r="CY44">
        <v>133</v>
      </c>
      <c r="CZ44">
        <v>134</v>
      </c>
      <c r="DA44">
        <v>136</v>
      </c>
      <c r="DB44">
        <v>137</v>
      </c>
      <c r="DC44">
        <v>138</v>
      </c>
      <c r="DD44">
        <v>140</v>
      </c>
      <c r="DE44">
        <v>141</v>
      </c>
      <c r="DF44">
        <v>142</v>
      </c>
      <c r="DG44">
        <v>143</v>
      </c>
      <c r="DH44">
        <v>145</v>
      </c>
      <c r="DI44">
        <v>146</v>
      </c>
      <c r="DJ44">
        <v>147</v>
      </c>
      <c r="DK44">
        <v>149</v>
      </c>
      <c r="DL44">
        <v>150</v>
      </c>
      <c r="DM44">
        <v>151</v>
      </c>
      <c r="DN44">
        <v>152</v>
      </c>
      <c r="DO44">
        <v>154</v>
      </c>
      <c r="DP44">
        <v>155</v>
      </c>
      <c r="DQ44">
        <v>157</v>
      </c>
      <c r="DR44">
        <v>158</v>
      </c>
      <c r="DS44">
        <v>159</v>
      </c>
      <c r="DT44">
        <v>160</v>
      </c>
      <c r="DU44">
        <v>162</v>
      </c>
      <c r="DV44">
        <v>163</v>
      </c>
      <c r="DW44">
        <v>164</v>
      </c>
      <c r="DX44">
        <v>166</v>
      </c>
      <c r="DY44">
        <v>167</v>
      </c>
      <c r="DZ44">
        <v>168</v>
      </c>
      <c r="EA44">
        <v>169</v>
      </c>
      <c r="EB44">
        <v>171</v>
      </c>
      <c r="EC44">
        <v>172</v>
      </c>
      <c r="ED44">
        <v>173</v>
      </c>
      <c r="EE44">
        <v>175</v>
      </c>
      <c r="EF44">
        <v>176</v>
      </c>
      <c r="EG44">
        <v>177</v>
      </c>
      <c r="EH44">
        <v>179</v>
      </c>
      <c r="EI44">
        <v>180</v>
      </c>
      <c r="EJ44">
        <v>181</v>
      </c>
      <c r="EK44">
        <v>182</v>
      </c>
      <c r="EL44">
        <v>184</v>
      </c>
      <c r="EM44">
        <v>185</v>
      </c>
      <c r="EN44">
        <v>187</v>
      </c>
      <c r="EO44">
        <v>188</v>
      </c>
      <c r="EP44">
        <v>189</v>
      </c>
      <c r="EQ44">
        <v>190</v>
      </c>
      <c r="ER44">
        <v>192</v>
      </c>
      <c r="ES44">
        <v>193</v>
      </c>
      <c r="ET44">
        <v>194</v>
      </c>
      <c r="EU44">
        <v>196</v>
      </c>
      <c r="EV44">
        <v>197</v>
      </c>
      <c r="EW44">
        <v>198</v>
      </c>
      <c r="EX44">
        <v>200</v>
      </c>
      <c r="EY44">
        <v>201</v>
      </c>
      <c r="EZ44">
        <v>202</v>
      </c>
      <c r="FA44">
        <v>203</v>
      </c>
      <c r="FB44">
        <v>205</v>
      </c>
      <c r="FC44">
        <v>206</v>
      </c>
      <c r="FD44">
        <v>207</v>
      </c>
      <c r="FE44">
        <v>209</v>
      </c>
      <c r="FF44">
        <v>210</v>
      </c>
      <c r="FG44">
        <v>211</v>
      </c>
      <c r="FH44">
        <v>212</v>
      </c>
      <c r="FI44">
        <v>214</v>
      </c>
      <c r="FJ44">
        <v>215</v>
      </c>
      <c r="FK44">
        <v>217</v>
      </c>
      <c r="FL44">
        <v>218</v>
      </c>
      <c r="FM44">
        <v>219</v>
      </c>
      <c r="FN44">
        <v>221</v>
      </c>
      <c r="FO44">
        <v>222</v>
      </c>
      <c r="FP44">
        <v>223</v>
      </c>
      <c r="FQ44">
        <v>224</v>
      </c>
      <c r="FR44">
        <v>226</v>
      </c>
      <c r="FS44">
        <v>227</v>
      </c>
      <c r="FT44">
        <v>228</v>
      </c>
      <c r="FU44">
        <v>230</v>
      </c>
      <c r="FV44">
        <v>231</v>
      </c>
      <c r="FW44">
        <v>232</v>
      </c>
      <c r="FX44">
        <v>233</v>
      </c>
      <c r="FY44">
        <v>235</v>
      </c>
      <c r="FZ44">
        <v>236</v>
      </c>
      <c r="GA44">
        <v>238</v>
      </c>
      <c r="GB44">
        <v>239</v>
      </c>
      <c r="GC44">
        <v>240</v>
      </c>
      <c r="GD44">
        <v>241</v>
      </c>
      <c r="GE44">
        <v>243</v>
      </c>
      <c r="GF44">
        <v>244</v>
      </c>
      <c r="GG44">
        <v>245</v>
      </c>
      <c r="GH44">
        <v>247</v>
      </c>
      <c r="GI44">
        <v>248</v>
      </c>
      <c r="GJ44">
        <v>249</v>
      </c>
      <c r="GK44">
        <v>251</v>
      </c>
      <c r="GL44">
        <v>252</v>
      </c>
      <c r="GM44">
        <v>253</v>
      </c>
      <c r="GN44">
        <v>254</v>
      </c>
      <c r="GO44">
        <v>256</v>
      </c>
      <c r="GP44">
        <v>257</v>
      </c>
      <c r="GQ44">
        <v>258</v>
      </c>
      <c r="GR44">
        <v>260</v>
      </c>
      <c r="GS44">
        <v>261</v>
      </c>
      <c r="GU44">
        <v>41</v>
      </c>
      <c r="GV44">
        <v>0.45500000000000002</v>
      </c>
    </row>
    <row r="45" spans="1:204">
      <c r="A45" s="278">
        <v>42</v>
      </c>
      <c r="B45" s="344">
        <v>1</v>
      </c>
      <c r="C45" s="344">
        <v>3</v>
      </c>
      <c r="D45" s="344">
        <v>5</v>
      </c>
      <c r="E45" s="344">
        <v>7</v>
      </c>
      <c r="F45" s="344">
        <v>8</v>
      </c>
      <c r="G45" s="344">
        <v>10</v>
      </c>
      <c r="H45" s="344">
        <v>12</v>
      </c>
      <c r="I45" s="344">
        <v>13</v>
      </c>
      <c r="J45" s="344">
        <v>14</v>
      </c>
      <c r="K45" s="344">
        <v>15</v>
      </c>
      <c r="L45" s="344">
        <v>17</v>
      </c>
      <c r="M45" s="344">
        <v>18</v>
      </c>
      <c r="N45" s="344">
        <v>20</v>
      </c>
      <c r="O45" s="344">
        <v>21</v>
      </c>
      <c r="P45" s="344">
        <v>23</v>
      </c>
      <c r="Q45" s="344">
        <v>24</v>
      </c>
      <c r="R45" s="344">
        <v>26</v>
      </c>
      <c r="S45" s="344">
        <v>27</v>
      </c>
      <c r="T45" s="344">
        <v>28</v>
      </c>
      <c r="U45" s="344">
        <v>30</v>
      </c>
      <c r="V45" s="344">
        <v>31</v>
      </c>
      <c r="W45" s="344">
        <v>32</v>
      </c>
      <c r="X45" s="344">
        <v>34</v>
      </c>
      <c r="Y45" s="344">
        <v>35</v>
      </c>
      <c r="Z45" s="344">
        <v>36</v>
      </c>
      <c r="AA45" s="344">
        <v>38</v>
      </c>
      <c r="AB45" s="344">
        <v>39</v>
      </c>
      <c r="AC45" s="344">
        <v>41</v>
      </c>
      <c r="AD45" s="344">
        <v>42</v>
      </c>
      <c r="AE45" s="344">
        <v>43</v>
      </c>
      <c r="AF45" s="337">
        <v>45</v>
      </c>
      <c r="AG45" s="345">
        <v>46</v>
      </c>
      <c r="AH45" s="348">
        <v>48</v>
      </c>
      <c r="AI45">
        <v>49</v>
      </c>
      <c r="AJ45">
        <v>50</v>
      </c>
      <c r="AK45">
        <v>52</v>
      </c>
      <c r="AL45">
        <v>53</v>
      </c>
      <c r="AM45">
        <v>55</v>
      </c>
      <c r="AN45">
        <v>56</v>
      </c>
      <c r="AO45">
        <v>57</v>
      </c>
      <c r="AP45">
        <v>58</v>
      </c>
      <c r="AQ45">
        <v>60</v>
      </c>
      <c r="AR45">
        <v>61</v>
      </c>
      <c r="AS45">
        <v>62</v>
      </c>
      <c r="AT45">
        <v>64</v>
      </c>
      <c r="AU45">
        <v>65</v>
      </c>
      <c r="AV45">
        <v>67</v>
      </c>
      <c r="AW45">
        <v>68</v>
      </c>
      <c r="AX45">
        <v>69</v>
      </c>
      <c r="AY45">
        <v>70</v>
      </c>
      <c r="AZ45">
        <v>72</v>
      </c>
      <c r="BA45">
        <v>73</v>
      </c>
      <c r="BB45">
        <v>74</v>
      </c>
      <c r="BC45">
        <v>76</v>
      </c>
      <c r="BD45">
        <v>77</v>
      </c>
      <c r="BE45">
        <v>78</v>
      </c>
      <c r="BF45">
        <v>79</v>
      </c>
      <c r="BG45">
        <v>81</v>
      </c>
      <c r="BH45">
        <v>82</v>
      </c>
      <c r="BI45">
        <v>83</v>
      </c>
      <c r="BJ45">
        <v>85</v>
      </c>
      <c r="BK45">
        <v>86</v>
      </c>
      <c r="BL45">
        <v>87</v>
      </c>
      <c r="BM45">
        <v>88</v>
      </c>
      <c r="BN45">
        <v>90</v>
      </c>
      <c r="BO45">
        <v>91</v>
      </c>
      <c r="BP45">
        <v>92</v>
      </c>
      <c r="BQ45">
        <v>93</v>
      </c>
      <c r="BR45">
        <v>95</v>
      </c>
      <c r="BS45">
        <v>96</v>
      </c>
      <c r="BT45">
        <v>97</v>
      </c>
      <c r="BU45">
        <v>98</v>
      </c>
      <c r="BV45">
        <v>100</v>
      </c>
      <c r="BW45">
        <v>101</v>
      </c>
      <c r="BX45">
        <v>102</v>
      </c>
      <c r="BY45">
        <v>103</v>
      </c>
      <c r="BZ45">
        <v>105</v>
      </c>
      <c r="CA45">
        <v>106</v>
      </c>
      <c r="CB45">
        <v>107</v>
      </c>
      <c r="CC45">
        <v>109</v>
      </c>
      <c r="CD45">
        <v>109</v>
      </c>
      <c r="CE45">
        <v>111</v>
      </c>
      <c r="CF45">
        <v>112</v>
      </c>
      <c r="CG45">
        <v>113</v>
      </c>
      <c r="CH45">
        <v>115</v>
      </c>
      <c r="CI45">
        <v>116</v>
      </c>
      <c r="CJ45">
        <v>117</v>
      </c>
      <c r="CK45">
        <v>118</v>
      </c>
      <c r="CL45">
        <v>120</v>
      </c>
      <c r="CM45">
        <v>121</v>
      </c>
      <c r="CN45">
        <v>122</v>
      </c>
      <c r="CO45">
        <v>123</v>
      </c>
      <c r="CP45">
        <v>124</v>
      </c>
      <c r="CQ45">
        <v>125</v>
      </c>
      <c r="CR45">
        <v>127</v>
      </c>
      <c r="CS45">
        <v>128</v>
      </c>
      <c r="CT45">
        <v>129</v>
      </c>
      <c r="CU45">
        <v>130</v>
      </c>
      <c r="CV45">
        <v>131</v>
      </c>
      <c r="CW45">
        <v>133</v>
      </c>
      <c r="CX45">
        <v>134</v>
      </c>
      <c r="CY45">
        <v>135</v>
      </c>
      <c r="CZ45">
        <v>136</v>
      </c>
      <c r="DA45">
        <v>138</v>
      </c>
      <c r="DB45">
        <v>139</v>
      </c>
      <c r="DC45">
        <v>140</v>
      </c>
      <c r="DD45">
        <v>142</v>
      </c>
      <c r="DE45">
        <v>143</v>
      </c>
      <c r="DF45">
        <v>144</v>
      </c>
      <c r="DG45">
        <v>146</v>
      </c>
      <c r="DH45">
        <v>147</v>
      </c>
      <c r="DI45">
        <v>148</v>
      </c>
      <c r="DJ45">
        <v>150</v>
      </c>
      <c r="DK45">
        <v>151</v>
      </c>
      <c r="DL45">
        <v>152</v>
      </c>
      <c r="DM45">
        <v>153</v>
      </c>
      <c r="DN45">
        <v>155</v>
      </c>
      <c r="DO45">
        <v>156</v>
      </c>
      <c r="DP45">
        <v>158</v>
      </c>
      <c r="DQ45">
        <v>159</v>
      </c>
      <c r="DR45">
        <v>160</v>
      </c>
      <c r="DS45">
        <v>161</v>
      </c>
      <c r="DT45">
        <v>163</v>
      </c>
      <c r="DU45">
        <v>164</v>
      </c>
      <c r="DV45">
        <v>165</v>
      </c>
      <c r="DW45">
        <v>167</v>
      </c>
      <c r="DX45">
        <v>168</v>
      </c>
      <c r="DY45">
        <v>170</v>
      </c>
      <c r="DZ45">
        <v>171</v>
      </c>
      <c r="EA45">
        <v>172</v>
      </c>
      <c r="EB45">
        <v>173</v>
      </c>
      <c r="EC45">
        <v>175</v>
      </c>
      <c r="ED45">
        <v>176</v>
      </c>
      <c r="EE45">
        <v>177</v>
      </c>
      <c r="EF45">
        <v>179</v>
      </c>
      <c r="EG45">
        <v>180</v>
      </c>
      <c r="EH45">
        <v>182</v>
      </c>
      <c r="EI45">
        <v>182</v>
      </c>
      <c r="EJ45">
        <v>184</v>
      </c>
      <c r="EK45">
        <v>185</v>
      </c>
      <c r="EL45">
        <v>187</v>
      </c>
      <c r="EM45">
        <v>188</v>
      </c>
      <c r="EN45">
        <v>189</v>
      </c>
      <c r="EO45">
        <v>191</v>
      </c>
      <c r="EP45">
        <v>192</v>
      </c>
      <c r="EQ45">
        <v>193</v>
      </c>
      <c r="ER45">
        <v>195</v>
      </c>
      <c r="ES45">
        <v>196</v>
      </c>
      <c r="ET45">
        <v>197</v>
      </c>
      <c r="EU45">
        <v>199</v>
      </c>
      <c r="EV45">
        <v>200</v>
      </c>
      <c r="EW45">
        <v>201</v>
      </c>
      <c r="EX45">
        <v>203</v>
      </c>
      <c r="EY45">
        <v>204</v>
      </c>
      <c r="EZ45">
        <v>205</v>
      </c>
      <c r="FA45">
        <v>207</v>
      </c>
      <c r="FB45">
        <v>208</v>
      </c>
      <c r="FC45">
        <v>209</v>
      </c>
      <c r="FD45">
        <v>211</v>
      </c>
      <c r="FE45">
        <v>212</v>
      </c>
      <c r="FF45">
        <v>213</v>
      </c>
      <c r="FG45">
        <v>214</v>
      </c>
      <c r="FH45">
        <v>216</v>
      </c>
      <c r="FI45">
        <v>217</v>
      </c>
      <c r="FJ45">
        <v>219</v>
      </c>
      <c r="FK45">
        <v>220</v>
      </c>
      <c r="FL45">
        <v>221</v>
      </c>
      <c r="FM45">
        <v>223</v>
      </c>
      <c r="FN45">
        <v>224</v>
      </c>
      <c r="FO45">
        <v>225</v>
      </c>
      <c r="FP45">
        <v>226</v>
      </c>
      <c r="FQ45">
        <v>228</v>
      </c>
      <c r="FR45">
        <v>229</v>
      </c>
      <c r="FS45">
        <v>231</v>
      </c>
      <c r="FT45">
        <v>232</v>
      </c>
      <c r="FU45">
        <v>233</v>
      </c>
      <c r="FV45">
        <v>235</v>
      </c>
      <c r="FW45">
        <v>236</v>
      </c>
      <c r="FX45">
        <v>237</v>
      </c>
      <c r="FY45">
        <v>238</v>
      </c>
      <c r="FZ45">
        <v>240</v>
      </c>
      <c r="GA45">
        <v>241</v>
      </c>
      <c r="GB45">
        <v>243</v>
      </c>
      <c r="GC45">
        <v>244</v>
      </c>
      <c r="GD45">
        <v>245</v>
      </c>
      <c r="GE45">
        <v>246</v>
      </c>
      <c r="GF45">
        <v>248</v>
      </c>
      <c r="GG45">
        <v>249</v>
      </c>
      <c r="GH45">
        <v>250</v>
      </c>
      <c r="GI45">
        <v>252</v>
      </c>
      <c r="GJ45">
        <v>253</v>
      </c>
      <c r="GK45">
        <v>255</v>
      </c>
      <c r="GL45">
        <v>255</v>
      </c>
      <c r="GM45">
        <v>257</v>
      </c>
      <c r="GN45">
        <v>258</v>
      </c>
      <c r="GO45">
        <v>260</v>
      </c>
      <c r="GP45">
        <v>261</v>
      </c>
      <c r="GQ45">
        <v>262</v>
      </c>
      <c r="GR45">
        <v>264</v>
      </c>
      <c r="GS45">
        <v>265</v>
      </c>
      <c r="GU45">
        <v>42</v>
      </c>
      <c r="GV45">
        <v>0.46200000000000002</v>
      </c>
    </row>
    <row r="46" spans="1:204">
      <c r="A46" s="278">
        <v>43</v>
      </c>
      <c r="B46" s="344">
        <v>1</v>
      </c>
      <c r="C46" s="344">
        <v>3</v>
      </c>
      <c r="D46" s="344">
        <v>5</v>
      </c>
      <c r="E46" s="344">
        <v>7</v>
      </c>
      <c r="F46" s="344">
        <v>8</v>
      </c>
      <c r="G46" s="344">
        <v>10</v>
      </c>
      <c r="H46" s="344">
        <v>12</v>
      </c>
      <c r="I46" s="344">
        <v>14</v>
      </c>
      <c r="J46" s="344">
        <v>15</v>
      </c>
      <c r="K46" s="344">
        <v>15</v>
      </c>
      <c r="L46" s="344">
        <v>17</v>
      </c>
      <c r="M46" s="344">
        <v>19</v>
      </c>
      <c r="N46" s="344">
        <v>20</v>
      </c>
      <c r="O46" s="344">
        <v>22</v>
      </c>
      <c r="P46" s="344">
        <v>23</v>
      </c>
      <c r="Q46" s="344">
        <v>25</v>
      </c>
      <c r="R46" s="344">
        <v>26</v>
      </c>
      <c r="S46" s="344">
        <v>28</v>
      </c>
      <c r="T46" s="344">
        <v>29</v>
      </c>
      <c r="U46" s="344">
        <v>30</v>
      </c>
      <c r="V46" s="344">
        <v>31</v>
      </c>
      <c r="W46" s="344">
        <v>33</v>
      </c>
      <c r="X46" s="344">
        <v>34</v>
      </c>
      <c r="Y46" s="344">
        <v>36</v>
      </c>
      <c r="Z46" s="344">
        <v>37</v>
      </c>
      <c r="AA46" s="344">
        <v>38</v>
      </c>
      <c r="AB46" s="344">
        <v>40</v>
      </c>
      <c r="AC46" s="344">
        <v>41</v>
      </c>
      <c r="AD46" s="344">
        <v>43</v>
      </c>
      <c r="AE46" s="344">
        <v>44</v>
      </c>
      <c r="AF46" s="337">
        <v>45</v>
      </c>
      <c r="AG46" s="345">
        <v>47</v>
      </c>
      <c r="AH46" s="348">
        <v>48</v>
      </c>
      <c r="AI46">
        <v>50</v>
      </c>
      <c r="AJ46">
        <v>51</v>
      </c>
      <c r="AK46">
        <v>53</v>
      </c>
      <c r="AL46">
        <v>54</v>
      </c>
      <c r="AM46">
        <v>55</v>
      </c>
      <c r="AN46">
        <v>57</v>
      </c>
      <c r="AO46">
        <v>58</v>
      </c>
      <c r="AP46">
        <v>59</v>
      </c>
      <c r="AQ46">
        <v>61</v>
      </c>
      <c r="AR46">
        <v>62</v>
      </c>
      <c r="AS46">
        <v>63</v>
      </c>
      <c r="AT46">
        <v>65</v>
      </c>
      <c r="AU46">
        <v>66</v>
      </c>
      <c r="AV46">
        <v>68</v>
      </c>
      <c r="AW46">
        <v>69</v>
      </c>
      <c r="AX46">
        <v>70</v>
      </c>
      <c r="AY46">
        <v>71</v>
      </c>
      <c r="AZ46">
        <v>73</v>
      </c>
      <c r="BA46">
        <v>74</v>
      </c>
      <c r="BB46">
        <v>76</v>
      </c>
      <c r="BC46">
        <v>77</v>
      </c>
      <c r="BD46">
        <v>78</v>
      </c>
      <c r="BE46">
        <v>79</v>
      </c>
      <c r="BF46">
        <v>81</v>
      </c>
      <c r="BG46">
        <v>82</v>
      </c>
      <c r="BH46">
        <v>83</v>
      </c>
      <c r="BI46">
        <v>84</v>
      </c>
      <c r="BJ46">
        <v>86</v>
      </c>
      <c r="BK46">
        <v>87</v>
      </c>
      <c r="BL46">
        <v>88</v>
      </c>
      <c r="BM46">
        <v>90</v>
      </c>
      <c r="BN46">
        <v>91</v>
      </c>
      <c r="BO46">
        <v>92</v>
      </c>
      <c r="BP46">
        <v>93</v>
      </c>
      <c r="BQ46">
        <v>95</v>
      </c>
      <c r="BR46">
        <v>96</v>
      </c>
      <c r="BS46">
        <v>98</v>
      </c>
      <c r="BT46">
        <v>98</v>
      </c>
      <c r="BU46">
        <v>100</v>
      </c>
      <c r="BV46">
        <v>101</v>
      </c>
      <c r="BW46">
        <v>103</v>
      </c>
      <c r="BX46">
        <v>104</v>
      </c>
      <c r="BY46">
        <v>105</v>
      </c>
      <c r="BZ46">
        <v>106</v>
      </c>
      <c r="CA46">
        <v>107</v>
      </c>
      <c r="CB46">
        <v>109</v>
      </c>
      <c r="CC46">
        <v>110</v>
      </c>
      <c r="CD46">
        <v>111</v>
      </c>
      <c r="CE46">
        <v>113</v>
      </c>
      <c r="CF46">
        <v>114</v>
      </c>
      <c r="CG46">
        <v>115</v>
      </c>
      <c r="CH46">
        <v>116</v>
      </c>
      <c r="CI46">
        <v>118</v>
      </c>
      <c r="CJ46">
        <v>119</v>
      </c>
      <c r="CK46">
        <v>120</v>
      </c>
      <c r="CL46">
        <v>121</v>
      </c>
      <c r="CM46">
        <v>122</v>
      </c>
      <c r="CN46">
        <v>124</v>
      </c>
      <c r="CO46">
        <v>125</v>
      </c>
      <c r="CP46">
        <v>126</v>
      </c>
      <c r="CQ46">
        <v>127</v>
      </c>
      <c r="CR46">
        <v>129</v>
      </c>
      <c r="CS46">
        <v>130</v>
      </c>
      <c r="CT46">
        <v>131</v>
      </c>
      <c r="CU46">
        <v>132</v>
      </c>
      <c r="CV46">
        <v>133</v>
      </c>
      <c r="CW46">
        <v>135</v>
      </c>
      <c r="CX46">
        <v>136</v>
      </c>
      <c r="CY46">
        <v>137</v>
      </c>
      <c r="CZ46">
        <v>138</v>
      </c>
      <c r="DA46">
        <v>140</v>
      </c>
      <c r="DB46">
        <v>141</v>
      </c>
      <c r="DC46">
        <v>143</v>
      </c>
      <c r="DD46">
        <v>144</v>
      </c>
      <c r="DE46">
        <v>145</v>
      </c>
      <c r="DF46">
        <v>146</v>
      </c>
      <c r="DG46">
        <v>148</v>
      </c>
      <c r="DH46">
        <v>149</v>
      </c>
      <c r="DI46">
        <v>151</v>
      </c>
      <c r="DJ46">
        <v>152</v>
      </c>
      <c r="DK46">
        <v>153</v>
      </c>
      <c r="DL46">
        <v>154</v>
      </c>
      <c r="DM46">
        <v>156</v>
      </c>
      <c r="DN46">
        <v>157</v>
      </c>
      <c r="DO46">
        <v>159</v>
      </c>
      <c r="DP46">
        <v>160</v>
      </c>
      <c r="DQ46">
        <v>161</v>
      </c>
      <c r="DR46">
        <v>163</v>
      </c>
      <c r="DS46">
        <v>164</v>
      </c>
      <c r="DT46">
        <v>165</v>
      </c>
      <c r="DU46">
        <v>166</v>
      </c>
      <c r="DV46">
        <v>168</v>
      </c>
      <c r="DW46">
        <v>169</v>
      </c>
      <c r="DX46">
        <v>171</v>
      </c>
      <c r="DY46">
        <v>172</v>
      </c>
      <c r="DZ46">
        <v>174</v>
      </c>
      <c r="EA46">
        <v>174</v>
      </c>
      <c r="EB46">
        <v>176</v>
      </c>
      <c r="EC46">
        <v>177</v>
      </c>
      <c r="ED46">
        <v>179</v>
      </c>
      <c r="EE46">
        <v>180</v>
      </c>
      <c r="EF46">
        <v>182</v>
      </c>
      <c r="EG46">
        <v>183</v>
      </c>
      <c r="EH46">
        <v>184</v>
      </c>
      <c r="EI46">
        <v>185</v>
      </c>
      <c r="EJ46">
        <v>187</v>
      </c>
      <c r="EK46">
        <v>188</v>
      </c>
      <c r="EL46">
        <v>189</v>
      </c>
      <c r="EM46">
        <v>191</v>
      </c>
      <c r="EN46">
        <v>192</v>
      </c>
      <c r="EO46">
        <v>194</v>
      </c>
      <c r="EP46">
        <v>195</v>
      </c>
      <c r="EQ46">
        <v>196</v>
      </c>
      <c r="ER46">
        <v>197</v>
      </c>
      <c r="ES46">
        <v>199</v>
      </c>
      <c r="ET46">
        <v>200</v>
      </c>
      <c r="EU46">
        <v>202</v>
      </c>
      <c r="EV46">
        <v>203</v>
      </c>
      <c r="EW46">
        <v>204</v>
      </c>
      <c r="EX46">
        <v>206</v>
      </c>
      <c r="EY46">
        <v>207</v>
      </c>
      <c r="EZ46">
        <v>208</v>
      </c>
      <c r="FA46">
        <v>210</v>
      </c>
      <c r="FB46">
        <v>211</v>
      </c>
      <c r="FC46">
        <v>212</v>
      </c>
      <c r="FD46">
        <v>214</v>
      </c>
      <c r="FE46">
        <v>215</v>
      </c>
      <c r="FF46">
        <v>217</v>
      </c>
      <c r="FG46">
        <v>218</v>
      </c>
      <c r="FH46">
        <v>219</v>
      </c>
      <c r="FI46">
        <v>220</v>
      </c>
      <c r="FJ46">
        <v>222</v>
      </c>
      <c r="FK46">
        <v>223</v>
      </c>
      <c r="FL46">
        <v>225</v>
      </c>
      <c r="FM46">
        <v>226</v>
      </c>
      <c r="FN46">
        <v>227</v>
      </c>
      <c r="FO46">
        <v>228</v>
      </c>
      <c r="FP46">
        <v>230</v>
      </c>
      <c r="FQ46">
        <v>231</v>
      </c>
      <c r="FR46">
        <v>233</v>
      </c>
      <c r="FS46">
        <v>234</v>
      </c>
      <c r="FT46">
        <v>235</v>
      </c>
      <c r="FU46">
        <v>237</v>
      </c>
      <c r="FV46">
        <v>238</v>
      </c>
      <c r="FW46">
        <v>239</v>
      </c>
      <c r="FX46">
        <v>241</v>
      </c>
      <c r="FY46">
        <v>242</v>
      </c>
      <c r="FZ46">
        <v>243</v>
      </c>
      <c r="GA46">
        <v>245</v>
      </c>
      <c r="GB46">
        <v>246</v>
      </c>
      <c r="GC46">
        <v>248</v>
      </c>
      <c r="GD46">
        <v>249</v>
      </c>
      <c r="GE46">
        <v>250</v>
      </c>
      <c r="GF46">
        <v>251</v>
      </c>
      <c r="GG46">
        <v>253</v>
      </c>
      <c r="GH46">
        <v>254</v>
      </c>
      <c r="GI46">
        <v>256</v>
      </c>
      <c r="GJ46">
        <v>257</v>
      </c>
      <c r="GK46">
        <v>258</v>
      </c>
      <c r="GL46">
        <v>259</v>
      </c>
      <c r="GM46">
        <v>261</v>
      </c>
      <c r="GN46">
        <v>262</v>
      </c>
      <c r="GO46">
        <v>264</v>
      </c>
      <c r="GP46">
        <v>265</v>
      </c>
      <c r="GQ46">
        <v>266</v>
      </c>
      <c r="GR46">
        <v>268</v>
      </c>
      <c r="GS46">
        <v>269</v>
      </c>
      <c r="GU46">
        <v>43</v>
      </c>
      <c r="GV46">
        <v>0.46899999999999997</v>
      </c>
    </row>
    <row r="47" spans="1:204">
      <c r="A47" s="278">
        <v>44</v>
      </c>
      <c r="B47" s="344">
        <v>1</v>
      </c>
      <c r="C47" s="344">
        <v>3</v>
      </c>
      <c r="D47" s="344">
        <v>5</v>
      </c>
      <c r="E47" s="344">
        <v>7</v>
      </c>
      <c r="F47" s="344">
        <v>9</v>
      </c>
      <c r="G47" s="344">
        <v>10</v>
      </c>
      <c r="H47" s="344">
        <v>12</v>
      </c>
      <c r="I47" s="344">
        <v>14</v>
      </c>
      <c r="J47" s="344">
        <v>15</v>
      </c>
      <c r="K47" s="344">
        <v>16</v>
      </c>
      <c r="L47" s="344">
        <v>18</v>
      </c>
      <c r="M47" s="344">
        <v>19</v>
      </c>
      <c r="N47" s="344">
        <v>20</v>
      </c>
      <c r="O47" s="344">
        <v>22</v>
      </c>
      <c r="P47" s="344">
        <v>23</v>
      </c>
      <c r="Q47" s="344">
        <v>25</v>
      </c>
      <c r="R47" s="344">
        <v>27</v>
      </c>
      <c r="S47" s="344">
        <v>28</v>
      </c>
      <c r="T47" s="344">
        <v>29</v>
      </c>
      <c r="U47" s="344">
        <v>30</v>
      </c>
      <c r="V47" s="344">
        <v>32</v>
      </c>
      <c r="W47" s="344">
        <v>33</v>
      </c>
      <c r="X47" s="344">
        <v>35</v>
      </c>
      <c r="Y47" s="344">
        <v>36</v>
      </c>
      <c r="Z47" s="344">
        <v>38</v>
      </c>
      <c r="AA47" s="344">
        <v>39</v>
      </c>
      <c r="AB47" s="344">
        <v>40</v>
      </c>
      <c r="AC47" s="344">
        <v>42</v>
      </c>
      <c r="AD47" s="344">
        <v>43</v>
      </c>
      <c r="AE47" s="344">
        <v>45</v>
      </c>
      <c r="AF47" s="337">
        <v>46</v>
      </c>
      <c r="AG47" s="345">
        <v>48</v>
      </c>
      <c r="AH47" s="348">
        <v>49</v>
      </c>
      <c r="AI47">
        <v>50</v>
      </c>
      <c r="AJ47">
        <v>52</v>
      </c>
      <c r="AK47">
        <v>53</v>
      </c>
      <c r="AL47">
        <v>55</v>
      </c>
      <c r="AM47">
        <v>56</v>
      </c>
      <c r="AN47">
        <v>58</v>
      </c>
      <c r="AO47">
        <v>59</v>
      </c>
      <c r="AP47">
        <v>60</v>
      </c>
      <c r="AQ47">
        <v>61</v>
      </c>
      <c r="AR47">
        <v>63</v>
      </c>
      <c r="AS47">
        <v>64</v>
      </c>
      <c r="AT47">
        <v>66</v>
      </c>
      <c r="AU47">
        <v>67</v>
      </c>
      <c r="AV47">
        <v>69</v>
      </c>
      <c r="AW47">
        <v>70</v>
      </c>
      <c r="AX47">
        <v>71</v>
      </c>
      <c r="AY47">
        <v>72</v>
      </c>
      <c r="AZ47">
        <v>74</v>
      </c>
      <c r="BA47">
        <v>75</v>
      </c>
      <c r="BB47">
        <v>77</v>
      </c>
      <c r="BC47">
        <v>78</v>
      </c>
      <c r="BD47">
        <v>79</v>
      </c>
      <c r="BE47">
        <v>80</v>
      </c>
      <c r="BF47">
        <v>82</v>
      </c>
      <c r="BG47">
        <v>83</v>
      </c>
      <c r="BH47">
        <v>84</v>
      </c>
      <c r="BI47">
        <v>86</v>
      </c>
      <c r="BJ47">
        <v>87</v>
      </c>
      <c r="BK47">
        <v>89</v>
      </c>
      <c r="BL47">
        <v>89</v>
      </c>
      <c r="BM47">
        <v>91</v>
      </c>
      <c r="BN47">
        <v>92</v>
      </c>
      <c r="BO47">
        <v>94</v>
      </c>
      <c r="BP47">
        <v>95</v>
      </c>
      <c r="BQ47">
        <v>96</v>
      </c>
      <c r="BR47">
        <v>98</v>
      </c>
      <c r="BS47">
        <v>99</v>
      </c>
      <c r="BT47">
        <v>100</v>
      </c>
      <c r="BU47">
        <v>101</v>
      </c>
      <c r="BV47">
        <v>103</v>
      </c>
      <c r="BW47">
        <v>104</v>
      </c>
      <c r="BX47">
        <v>105</v>
      </c>
      <c r="BY47">
        <v>107</v>
      </c>
      <c r="BZ47">
        <v>108</v>
      </c>
      <c r="CA47">
        <v>109</v>
      </c>
      <c r="CB47">
        <v>110</v>
      </c>
      <c r="CC47">
        <v>112</v>
      </c>
      <c r="CD47">
        <v>113</v>
      </c>
      <c r="CE47">
        <v>114</v>
      </c>
      <c r="CF47">
        <v>116</v>
      </c>
      <c r="CG47">
        <v>117</v>
      </c>
      <c r="CH47">
        <v>118</v>
      </c>
      <c r="CI47">
        <v>119</v>
      </c>
      <c r="CJ47">
        <v>120</v>
      </c>
      <c r="CK47">
        <v>122</v>
      </c>
      <c r="CL47">
        <v>123</v>
      </c>
      <c r="CM47">
        <v>124</v>
      </c>
      <c r="CN47">
        <v>126</v>
      </c>
      <c r="CO47">
        <v>127</v>
      </c>
      <c r="CP47">
        <v>128</v>
      </c>
      <c r="CQ47">
        <v>129</v>
      </c>
      <c r="CR47">
        <v>130</v>
      </c>
      <c r="CS47">
        <v>132</v>
      </c>
      <c r="CT47">
        <v>133</v>
      </c>
      <c r="CU47">
        <v>134</v>
      </c>
      <c r="CV47">
        <v>135</v>
      </c>
      <c r="CW47">
        <v>137</v>
      </c>
      <c r="CX47">
        <v>138</v>
      </c>
      <c r="CY47">
        <v>139</v>
      </c>
      <c r="CZ47">
        <v>140</v>
      </c>
      <c r="DA47">
        <v>142</v>
      </c>
      <c r="DB47">
        <v>143</v>
      </c>
      <c r="DC47">
        <v>145</v>
      </c>
      <c r="DD47">
        <v>146</v>
      </c>
      <c r="DE47">
        <v>148</v>
      </c>
      <c r="DF47">
        <v>149</v>
      </c>
      <c r="DG47">
        <v>150</v>
      </c>
      <c r="DH47">
        <v>151</v>
      </c>
      <c r="DI47">
        <v>153</v>
      </c>
      <c r="DJ47">
        <v>154</v>
      </c>
      <c r="DK47">
        <v>156</v>
      </c>
      <c r="DL47">
        <v>157</v>
      </c>
      <c r="DM47">
        <v>158</v>
      </c>
      <c r="DN47">
        <v>159</v>
      </c>
      <c r="DO47">
        <v>161</v>
      </c>
      <c r="DP47">
        <v>162</v>
      </c>
      <c r="DQ47">
        <v>164</v>
      </c>
      <c r="DR47">
        <v>165</v>
      </c>
      <c r="DS47">
        <v>166</v>
      </c>
      <c r="DT47">
        <v>168</v>
      </c>
      <c r="DU47">
        <v>169</v>
      </c>
      <c r="DV47">
        <v>170</v>
      </c>
      <c r="DW47">
        <v>172</v>
      </c>
      <c r="DX47">
        <v>173</v>
      </c>
      <c r="DY47">
        <v>175</v>
      </c>
      <c r="DZ47">
        <v>176</v>
      </c>
      <c r="EA47">
        <v>177</v>
      </c>
      <c r="EB47">
        <v>179</v>
      </c>
      <c r="EC47">
        <v>180</v>
      </c>
      <c r="ED47">
        <v>181</v>
      </c>
      <c r="EE47">
        <v>183</v>
      </c>
      <c r="EF47">
        <v>184</v>
      </c>
      <c r="EG47">
        <v>186</v>
      </c>
      <c r="EH47">
        <v>187</v>
      </c>
      <c r="EI47">
        <v>188</v>
      </c>
      <c r="EJ47">
        <v>189</v>
      </c>
      <c r="EK47">
        <v>191</v>
      </c>
      <c r="EL47">
        <v>192</v>
      </c>
      <c r="EM47">
        <v>194</v>
      </c>
      <c r="EN47">
        <v>195</v>
      </c>
      <c r="EO47">
        <v>197</v>
      </c>
      <c r="EP47">
        <v>198</v>
      </c>
      <c r="EQ47">
        <v>199</v>
      </c>
      <c r="ER47">
        <v>200</v>
      </c>
      <c r="ES47">
        <v>202</v>
      </c>
      <c r="ET47">
        <v>203</v>
      </c>
      <c r="EU47">
        <v>205</v>
      </c>
      <c r="EV47">
        <v>206</v>
      </c>
      <c r="EW47">
        <v>208</v>
      </c>
      <c r="EX47">
        <v>209</v>
      </c>
      <c r="EY47">
        <v>210</v>
      </c>
      <c r="EZ47">
        <v>211</v>
      </c>
      <c r="FA47">
        <v>213</v>
      </c>
      <c r="FB47">
        <v>214</v>
      </c>
      <c r="FC47">
        <v>216</v>
      </c>
      <c r="FD47">
        <v>217</v>
      </c>
      <c r="FE47">
        <v>218</v>
      </c>
      <c r="FF47">
        <v>220</v>
      </c>
      <c r="FG47">
        <v>221</v>
      </c>
      <c r="FH47">
        <v>222</v>
      </c>
      <c r="FI47">
        <v>224</v>
      </c>
      <c r="FJ47">
        <v>225</v>
      </c>
      <c r="FK47">
        <v>227</v>
      </c>
      <c r="FL47">
        <v>228</v>
      </c>
      <c r="FM47">
        <v>229</v>
      </c>
      <c r="FN47">
        <v>231</v>
      </c>
      <c r="FO47">
        <v>232</v>
      </c>
      <c r="FP47">
        <v>233</v>
      </c>
      <c r="FQ47">
        <v>235</v>
      </c>
      <c r="FR47">
        <v>236</v>
      </c>
      <c r="FS47">
        <v>238</v>
      </c>
      <c r="FT47">
        <v>239</v>
      </c>
      <c r="FU47">
        <v>240</v>
      </c>
      <c r="FV47">
        <v>242</v>
      </c>
      <c r="FW47">
        <v>243</v>
      </c>
      <c r="FX47">
        <v>244</v>
      </c>
      <c r="FY47">
        <v>246</v>
      </c>
      <c r="FZ47">
        <v>247</v>
      </c>
      <c r="GA47">
        <v>248</v>
      </c>
      <c r="GB47">
        <v>250</v>
      </c>
      <c r="GC47">
        <v>251</v>
      </c>
      <c r="GD47">
        <v>252</v>
      </c>
      <c r="GE47">
        <v>254</v>
      </c>
      <c r="GF47">
        <v>255</v>
      </c>
      <c r="GG47">
        <v>257</v>
      </c>
      <c r="GH47">
        <v>258</v>
      </c>
      <c r="GI47">
        <v>259</v>
      </c>
      <c r="GJ47">
        <v>261</v>
      </c>
      <c r="GK47">
        <v>262</v>
      </c>
      <c r="GL47">
        <v>263</v>
      </c>
      <c r="GM47">
        <v>265</v>
      </c>
      <c r="GN47">
        <v>266</v>
      </c>
      <c r="GO47">
        <v>268</v>
      </c>
      <c r="GP47">
        <v>269</v>
      </c>
      <c r="GQ47">
        <v>270</v>
      </c>
      <c r="GR47">
        <v>272</v>
      </c>
      <c r="GS47">
        <v>273</v>
      </c>
      <c r="GU47">
        <v>44</v>
      </c>
      <c r="GV47">
        <v>0.47599999999999998</v>
      </c>
    </row>
    <row r="48" spans="1:204">
      <c r="A48" s="339">
        <v>45</v>
      </c>
      <c r="B48" s="340">
        <v>1</v>
      </c>
      <c r="C48" s="340">
        <v>3</v>
      </c>
      <c r="D48" s="340">
        <v>5</v>
      </c>
      <c r="E48" s="340">
        <v>7</v>
      </c>
      <c r="F48" s="340">
        <v>9</v>
      </c>
      <c r="G48" s="340">
        <v>11</v>
      </c>
      <c r="H48" s="340">
        <v>12</v>
      </c>
      <c r="I48" s="340">
        <v>14</v>
      </c>
      <c r="J48" s="340">
        <v>15</v>
      </c>
      <c r="K48" s="340">
        <v>16</v>
      </c>
      <c r="L48" s="340">
        <v>18</v>
      </c>
      <c r="M48" s="340">
        <v>19</v>
      </c>
      <c r="N48" s="340">
        <v>21</v>
      </c>
      <c r="O48" s="340">
        <v>22</v>
      </c>
      <c r="P48" s="340">
        <v>24</v>
      </c>
      <c r="Q48" s="340">
        <v>26</v>
      </c>
      <c r="R48" s="340">
        <v>27</v>
      </c>
      <c r="S48" s="340">
        <v>28</v>
      </c>
      <c r="T48" s="340">
        <v>29</v>
      </c>
      <c r="U48" s="340">
        <v>31</v>
      </c>
      <c r="V48" s="340">
        <v>32</v>
      </c>
      <c r="W48" s="340">
        <v>34</v>
      </c>
      <c r="X48" s="340">
        <v>35</v>
      </c>
      <c r="Y48" s="340">
        <v>37</v>
      </c>
      <c r="Z48" s="340">
        <v>38</v>
      </c>
      <c r="AA48" s="340">
        <v>40</v>
      </c>
      <c r="AB48" s="340">
        <v>41</v>
      </c>
      <c r="AC48" s="340">
        <v>43</v>
      </c>
      <c r="AD48" s="340">
        <v>44</v>
      </c>
      <c r="AE48" s="340">
        <v>45</v>
      </c>
      <c r="AF48" s="341">
        <v>47</v>
      </c>
      <c r="AG48" s="342">
        <v>48</v>
      </c>
      <c r="AH48" s="343">
        <v>50</v>
      </c>
      <c r="AI48" s="341">
        <v>51</v>
      </c>
      <c r="AJ48" s="341">
        <v>53</v>
      </c>
      <c r="AK48" s="341">
        <v>54</v>
      </c>
      <c r="AL48" s="341">
        <v>56</v>
      </c>
      <c r="AM48" s="341">
        <v>57</v>
      </c>
      <c r="AN48" s="341">
        <v>58</v>
      </c>
      <c r="AO48" s="341">
        <v>60</v>
      </c>
      <c r="AP48" s="341">
        <v>61</v>
      </c>
      <c r="AQ48" s="341">
        <v>62</v>
      </c>
      <c r="AR48" s="341">
        <v>64</v>
      </c>
      <c r="AS48" s="341">
        <v>65</v>
      </c>
      <c r="AT48" s="341">
        <v>67</v>
      </c>
      <c r="AU48" s="341">
        <v>68</v>
      </c>
      <c r="AV48" s="341">
        <v>70</v>
      </c>
      <c r="AW48" s="341">
        <v>71</v>
      </c>
      <c r="AX48" s="341">
        <v>72</v>
      </c>
      <c r="AY48" s="341">
        <v>73</v>
      </c>
      <c r="AZ48" s="341">
        <v>75</v>
      </c>
      <c r="BA48" s="341">
        <v>76</v>
      </c>
      <c r="BB48" s="341">
        <v>78</v>
      </c>
      <c r="BC48" s="341">
        <v>79</v>
      </c>
      <c r="BD48" s="341">
        <v>80</v>
      </c>
      <c r="BE48" s="341">
        <v>82</v>
      </c>
      <c r="BF48" s="341">
        <v>83</v>
      </c>
      <c r="BG48" s="341">
        <v>85</v>
      </c>
      <c r="BH48" s="341">
        <v>85</v>
      </c>
      <c r="BI48" s="341">
        <v>87</v>
      </c>
      <c r="BJ48" s="341">
        <v>88</v>
      </c>
      <c r="BK48" s="341">
        <v>90</v>
      </c>
      <c r="BL48" s="341">
        <v>91</v>
      </c>
      <c r="BM48" s="341">
        <v>92</v>
      </c>
      <c r="BN48" s="341">
        <v>94</v>
      </c>
      <c r="BO48" s="341">
        <v>95</v>
      </c>
      <c r="BP48" s="341">
        <v>96</v>
      </c>
      <c r="BQ48" s="341">
        <v>98</v>
      </c>
      <c r="BR48" s="341">
        <v>99</v>
      </c>
      <c r="BS48" s="341">
        <v>100</v>
      </c>
      <c r="BT48" s="341">
        <v>101</v>
      </c>
      <c r="BU48" s="341">
        <v>103</v>
      </c>
      <c r="BV48" s="341">
        <v>104</v>
      </c>
      <c r="BW48" s="341">
        <v>106</v>
      </c>
      <c r="BX48" s="341">
        <v>107</v>
      </c>
      <c r="BY48" s="341">
        <v>108</v>
      </c>
      <c r="BZ48" s="341">
        <v>110</v>
      </c>
      <c r="CA48" s="341">
        <v>111</v>
      </c>
      <c r="CB48" s="341">
        <v>112</v>
      </c>
      <c r="CC48" s="341">
        <v>114</v>
      </c>
      <c r="CD48" s="341">
        <v>114</v>
      </c>
      <c r="CE48" s="341">
        <v>116</v>
      </c>
      <c r="CF48" s="341">
        <v>117</v>
      </c>
      <c r="CG48" s="341">
        <v>118</v>
      </c>
      <c r="CH48" s="341">
        <v>120</v>
      </c>
      <c r="CI48" s="341">
        <v>121</v>
      </c>
      <c r="CJ48" s="341">
        <v>122</v>
      </c>
      <c r="CK48" s="341">
        <v>124</v>
      </c>
      <c r="CL48" s="341">
        <v>125</v>
      </c>
      <c r="CM48" s="341">
        <v>126</v>
      </c>
      <c r="CN48" s="341">
        <v>128</v>
      </c>
      <c r="CO48" s="341">
        <v>128</v>
      </c>
      <c r="CP48" s="341">
        <v>130</v>
      </c>
      <c r="CQ48" s="341">
        <v>131</v>
      </c>
      <c r="CR48" s="341">
        <v>132</v>
      </c>
      <c r="CS48" s="341">
        <v>134</v>
      </c>
      <c r="CT48" s="341">
        <v>135</v>
      </c>
      <c r="CU48" s="341">
        <v>136</v>
      </c>
      <c r="CV48" s="341">
        <v>137</v>
      </c>
      <c r="CW48" s="341">
        <v>139</v>
      </c>
      <c r="CX48" s="341">
        <v>140</v>
      </c>
      <c r="CY48" s="341">
        <v>141</v>
      </c>
      <c r="CZ48" s="341">
        <v>142</v>
      </c>
      <c r="DA48" s="341">
        <v>144</v>
      </c>
      <c r="DB48" s="341">
        <v>145</v>
      </c>
      <c r="DC48" s="341">
        <v>147</v>
      </c>
      <c r="DD48" s="341">
        <v>148</v>
      </c>
      <c r="DE48" s="341">
        <v>150</v>
      </c>
      <c r="DF48" s="341">
        <v>151</v>
      </c>
      <c r="DG48" s="341">
        <v>152</v>
      </c>
      <c r="DH48" s="341">
        <v>154</v>
      </c>
      <c r="DI48" s="341">
        <v>155</v>
      </c>
      <c r="DJ48" s="341">
        <v>156</v>
      </c>
      <c r="DK48" s="341">
        <v>158</v>
      </c>
      <c r="DL48" s="341">
        <v>159</v>
      </c>
      <c r="DM48" s="341">
        <v>160</v>
      </c>
      <c r="DN48" s="341">
        <v>162</v>
      </c>
      <c r="DO48" s="341">
        <v>163</v>
      </c>
      <c r="DP48" s="341">
        <v>165</v>
      </c>
      <c r="DQ48" s="341">
        <v>166</v>
      </c>
      <c r="DR48" s="341">
        <v>168</v>
      </c>
      <c r="DS48" s="341">
        <v>169</v>
      </c>
      <c r="DT48" s="341">
        <v>170</v>
      </c>
      <c r="DU48" s="341">
        <v>171</v>
      </c>
      <c r="DV48" s="341">
        <v>173</v>
      </c>
      <c r="DW48" s="341">
        <v>174</v>
      </c>
      <c r="DX48" s="341">
        <v>176</v>
      </c>
      <c r="DY48" s="341">
        <v>177</v>
      </c>
      <c r="DZ48" s="341">
        <v>179</v>
      </c>
      <c r="EA48" s="341">
        <v>180</v>
      </c>
      <c r="EB48" s="341">
        <v>181</v>
      </c>
      <c r="EC48" s="341">
        <v>183</v>
      </c>
      <c r="ED48" s="341">
        <v>184</v>
      </c>
      <c r="EE48" s="341">
        <v>185</v>
      </c>
      <c r="EF48" s="341">
        <v>187</v>
      </c>
      <c r="EG48" s="341">
        <v>188</v>
      </c>
      <c r="EH48" s="341">
        <v>190</v>
      </c>
      <c r="EI48" s="341">
        <v>191</v>
      </c>
      <c r="EJ48" s="341">
        <v>192</v>
      </c>
      <c r="EK48" s="341">
        <v>194</v>
      </c>
      <c r="EL48" s="341">
        <v>195</v>
      </c>
      <c r="EM48" s="341">
        <v>197</v>
      </c>
      <c r="EN48" s="341">
        <v>198</v>
      </c>
      <c r="EO48" s="341">
        <v>199</v>
      </c>
      <c r="EP48" s="341">
        <v>201</v>
      </c>
      <c r="EQ48" s="341">
        <v>202</v>
      </c>
      <c r="ER48" s="341">
        <v>203</v>
      </c>
      <c r="ES48" s="341">
        <v>205</v>
      </c>
      <c r="ET48" s="341">
        <v>206</v>
      </c>
      <c r="EU48" s="341">
        <v>208</v>
      </c>
      <c r="EV48" s="341">
        <v>209</v>
      </c>
      <c r="EW48" s="341">
        <v>211</v>
      </c>
      <c r="EX48" s="341">
        <v>212</v>
      </c>
      <c r="EY48" s="341">
        <v>213</v>
      </c>
      <c r="EZ48" s="341">
        <v>214</v>
      </c>
      <c r="FA48" s="341">
        <v>216</v>
      </c>
      <c r="FB48" s="341">
        <v>217</v>
      </c>
      <c r="FC48" s="341">
        <v>219</v>
      </c>
      <c r="FD48" s="341">
        <v>220</v>
      </c>
      <c r="FE48" s="341">
        <v>222</v>
      </c>
      <c r="FF48" s="341">
        <v>223</v>
      </c>
      <c r="FG48" s="341">
        <v>224</v>
      </c>
      <c r="FH48" s="341">
        <v>226</v>
      </c>
      <c r="FI48" s="341">
        <v>227</v>
      </c>
      <c r="FJ48" s="341">
        <v>228</v>
      </c>
      <c r="FK48" s="341">
        <v>230</v>
      </c>
      <c r="FL48" s="341">
        <v>231</v>
      </c>
      <c r="FM48" s="341">
        <v>233</v>
      </c>
      <c r="FN48" s="341">
        <v>234</v>
      </c>
      <c r="FO48" s="341">
        <v>235</v>
      </c>
      <c r="FP48" s="341">
        <v>237</v>
      </c>
      <c r="FQ48" s="341">
        <v>238</v>
      </c>
      <c r="FR48" s="341">
        <v>240</v>
      </c>
      <c r="FS48" s="341">
        <v>241</v>
      </c>
      <c r="FT48" s="341">
        <v>242</v>
      </c>
      <c r="FU48" s="341">
        <v>244</v>
      </c>
      <c r="FV48" s="341">
        <v>245</v>
      </c>
      <c r="FW48" s="341">
        <v>246</v>
      </c>
      <c r="FX48" s="341">
        <v>248</v>
      </c>
      <c r="FY48" s="341">
        <v>249</v>
      </c>
      <c r="FZ48" s="341">
        <v>251</v>
      </c>
      <c r="GA48" s="341">
        <v>252</v>
      </c>
      <c r="GB48" s="341">
        <v>254</v>
      </c>
      <c r="GC48" s="341">
        <v>255</v>
      </c>
      <c r="GD48" s="341">
        <v>256</v>
      </c>
      <c r="GE48" s="341">
        <v>257</v>
      </c>
      <c r="GF48" s="341">
        <v>259</v>
      </c>
      <c r="GG48" s="341">
        <v>260</v>
      </c>
      <c r="GH48" s="341">
        <v>262</v>
      </c>
      <c r="GI48" s="341">
        <v>263</v>
      </c>
      <c r="GJ48" s="341">
        <v>265</v>
      </c>
      <c r="GK48" s="341">
        <v>266</v>
      </c>
      <c r="GL48" s="341">
        <v>267</v>
      </c>
      <c r="GM48" s="341">
        <v>269</v>
      </c>
      <c r="GN48" s="341">
        <v>270</v>
      </c>
      <c r="GO48" s="341">
        <v>271</v>
      </c>
      <c r="GP48" s="341">
        <v>273</v>
      </c>
      <c r="GQ48" s="341">
        <v>274</v>
      </c>
      <c r="GR48" s="341">
        <v>276</v>
      </c>
      <c r="GS48" s="341">
        <v>277</v>
      </c>
      <c r="GT48" s="341"/>
      <c r="GU48" s="341">
        <v>45</v>
      </c>
      <c r="GV48" s="341">
        <v>0.48299999999999998</v>
      </c>
    </row>
    <row r="49" spans="1:204">
      <c r="A49" s="278">
        <v>46</v>
      </c>
      <c r="B49" s="344">
        <v>1</v>
      </c>
      <c r="C49" s="344">
        <v>3</v>
      </c>
      <c r="D49" s="344">
        <v>5</v>
      </c>
      <c r="E49" s="344">
        <v>7</v>
      </c>
      <c r="F49" s="344">
        <v>9</v>
      </c>
      <c r="G49" s="344">
        <v>11</v>
      </c>
      <c r="H49" s="344">
        <v>12</v>
      </c>
      <c r="I49" s="344">
        <v>14</v>
      </c>
      <c r="J49" s="344">
        <v>15</v>
      </c>
      <c r="K49" s="344">
        <v>16</v>
      </c>
      <c r="L49" s="344">
        <v>18</v>
      </c>
      <c r="M49" s="344">
        <v>20</v>
      </c>
      <c r="N49" s="344">
        <v>21</v>
      </c>
      <c r="O49" s="344">
        <v>23</v>
      </c>
      <c r="P49" s="344">
        <v>24</v>
      </c>
      <c r="Q49" s="344">
        <v>26</v>
      </c>
      <c r="R49" s="344">
        <v>27</v>
      </c>
      <c r="S49" s="344">
        <v>29</v>
      </c>
      <c r="T49" s="344">
        <v>30</v>
      </c>
      <c r="U49" s="344">
        <v>31</v>
      </c>
      <c r="V49" s="344">
        <v>33</v>
      </c>
      <c r="W49" s="344">
        <v>34</v>
      </c>
      <c r="X49" s="344">
        <v>36</v>
      </c>
      <c r="Y49" s="344">
        <v>37</v>
      </c>
      <c r="Z49" s="344">
        <v>39</v>
      </c>
      <c r="AA49" s="344">
        <v>40</v>
      </c>
      <c r="AB49" s="344">
        <v>42</v>
      </c>
      <c r="AC49" s="344">
        <v>43</v>
      </c>
      <c r="AD49" s="344">
        <v>45</v>
      </c>
      <c r="AE49" s="344">
        <v>46</v>
      </c>
      <c r="AF49" s="337">
        <v>48</v>
      </c>
      <c r="AG49" s="345">
        <v>49</v>
      </c>
      <c r="AH49" s="348">
        <v>50</v>
      </c>
      <c r="AI49">
        <v>52</v>
      </c>
      <c r="AJ49">
        <v>53</v>
      </c>
      <c r="AK49">
        <v>55</v>
      </c>
      <c r="AL49">
        <v>56</v>
      </c>
      <c r="AM49">
        <v>58</v>
      </c>
      <c r="AN49">
        <v>59</v>
      </c>
      <c r="AO49">
        <v>61</v>
      </c>
      <c r="AP49">
        <v>62</v>
      </c>
      <c r="AQ49">
        <v>63</v>
      </c>
      <c r="AR49">
        <v>65</v>
      </c>
      <c r="AS49">
        <v>66</v>
      </c>
      <c r="AT49">
        <v>68</v>
      </c>
      <c r="AU49">
        <v>69</v>
      </c>
      <c r="AV49">
        <v>71</v>
      </c>
      <c r="AW49">
        <v>72</v>
      </c>
      <c r="AX49">
        <v>74</v>
      </c>
      <c r="AY49">
        <v>74</v>
      </c>
      <c r="AZ49">
        <v>76</v>
      </c>
      <c r="BA49">
        <v>77</v>
      </c>
      <c r="BB49">
        <v>79</v>
      </c>
      <c r="BC49">
        <v>80</v>
      </c>
      <c r="BD49">
        <v>81</v>
      </c>
      <c r="BE49">
        <v>83</v>
      </c>
      <c r="BF49">
        <v>84</v>
      </c>
      <c r="BG49">
        <v>86</v>
      </c>
      <c r="BH49">
        <v>87</v>
      </c>
      <c r="BI49">
        <v>88</v>
      </c>
      <c r="BJ49">
        <v>90</v>
      </c>
      <c r="BK49">
        <v>91</v>
      </c>
      <c r="BL49">
        <v>92</v>
      </c>
      <c r="BM49">
        <v>94</v>
      </c>
      <c r="BN49">
        <v>95</v>
      </c>
      <c r="BO49">
        <v>97</v>
      </c>
      <c r="BP49">
        <v>98</v>
      </c>
      <c r="BQ49">
        <v>99</v>
      </c>
      <c r="BR49">
        <v>100</v>
      </c>
      <c r="BS49">
        <v>102</v>
      </c>
      <c r="BT49">
        <v>103</v>
      </c>
      <c r="BU49">
        <v>104</v>
      </c>
      <c r="BV49">
        <v>106</v>
      </c>
      <c r="BW49">
        <v>107</v>
      </c>
      <c r="BX49">
        <v>108</v>
      </c>
      <c r="BY49">
        <v>110</v>
      </c>
      <c r="BZ49">
        <v>111</v>
      </c>
      <c r="CA49">
        <v>112</v>
      </c>
      <c r="CB49">
        <v>114</v>
      </c>
      <c r="CC49">
        <v>115</v>
      </c>
      <c r="CD49">
        <v>116</v>
      </c>
      <c r="CE49">
        <v>118</v>
      </c>
      <c r="CF49">
        <v>119</v>
      </c>
      <c r="CG49">
        <v>120</v>
      </c>
      <c r="CH49">
        <v>122</v>
      </c>
      <c r="CI49">
        <v>123</v>
      </c>
      <c r="CJ49">
        <v>124</v>
      </c>
      <c r="CK49">
        <v>125</v>
      </c>
      <c r="CL49">
        <v>127</v>
      </c>
      <c r="CM49">
        <v>128</v>
      </c>
      <c r="CN49">
        <v>129</v>
      </c>
      <c r="CO49">
        <v>130</v>
      </c>
      <c r="CP49">
        <v>132</v>
      </c>
      <c r="CQ49">
        <v>133</v>
      </c>
      <c r="CR49">
        <v>134</v>
      </c>
      <c r="CS49">
        <v>136</v>
      </c>
      <c r="CT49">
        <v>137</v>
      </c>
      <c r="CU49">
        <v>138</v>
      </c>
      <c r="CV49">
        <v>139</v>
      </c>
      <c r="CW49">
        <v>141</v>
      </c>
      <c r="CX49">
        <v>142</v>
      </c>
      <c r="CY49">
        <v>143</v>
      </c>
      <c r="CZ49">
        <v>145</v>
      </c>
      <c r="DA49">
        <v>146</v>
      </c>
      <c r="DB49">
        <v>147</v>
      </c>
      <c r="DC49">
        <v>149</v>
      </c>
      <c r="DD49">
        <v>150</v>
      </c>
      <c r="DE49">
        <v>152</v>
      </c>
      <c r="DF49">
        <v>153</v>
      </c>
      <c r="DG49">
        <v>154</v>
      </c>
      <c r="DH49">
        <v>156</v>
      </c>
      <c r="DI49">
        <v>157</v>
      </c>
      <c r="DJ49">
        <v>159</v>
      </c>
      <c r="DK49">
        <v>160</v>
      </c>
      <c r="DL49">
        <v>161</v>
      </c>
      <c r="DM49">
        <v>163</v>
      </c>
      <c r="DN49">
        <v>164</v>
      </c>
      <c r="DO49">
        <v>166</v>
      </c>
      <c r="DP49">
        <v>167</v>
      </c>
      <c r="DQ49">
        <v>169</v>
      </c>
      <c r="DR49">
        <v>170</v>
      </c>
      <c r="DS49">
        <v>171</v>
      </c>
      <c r="DT49">
        <v>172</v>
      </c>
      <c r="DU49">
        <v>174</v>
      </c>
      <c r="DV49">
        <v>175</v>
      </c>
      <c r="DW49">
        <v>177</v>
      </c>
      <c r="DX49">
        <v>178</v>
      </c>
      <c r="DY49">
        <v>180</v>
      </c>
      <c r="DZ49">
        <v>181</v>
      </c>
      <c r="EA49">
        <v>182</v>
      </c>
      <c r="EB49">
        <v>184</v>
      </c>
      <c r="EC49">
        <v>185</v>
      </c>
      <c r="ED49">
        <v>187</v>
      </c>
      <c r="EE49">
        <v>188</v>
      </c>
      <c r="EF49">
        <v>190</v>
      </c>
      <c r="EG49">
        <v>191</v>
      </c>
      <c r="EH49">
        <v>193</v>
      </c>
      <c r="EI49">
        <v>194</v>
      </c>
      <c r="EJ49">
        <v>195</v>
      </c>
      <c r="EK49">
        <v>196</v>
      </c>
      <c r="EL49">
        <v>198</v>
      </c>
      <c r="EM49">
        <v>199</v>
      </c>
      <c r="EN49">
        <v>201</v>
      </c>
      <c r="EO49">
        <v>202</v>
      </c>
      <c r="EP49">
        <v>204</v>
      </c>
      <c r="EQ49">
        <v>205</v>
      </c>
      <c r="ER49">
        <v>206</v>
      </c>
      <c r="ES49">
        <v>208</v>
      </c>
      <c r="ET49">
        <v>209</v>
      </c>
      <c r="EU49">
        <v>211</v>
      </c>
      <c r="EV49">
        <v>212</v>
      </c>
      <c r="EW49">
        <v>214</v>
      </c>
      <c r="EX49">
        <v>215</v>
      </c>
      <c r="EY49">
        <v>216</v>
      </c>
      <c r="EZ49">
        <v>218</v>
      </c>
      <c r="FA49">
        <v>219</v>
      </c>
      <c r="FB49">
        <v>221</v>
      </c>
      <c r="FC49">
        <v>222</v>
      </c>
      <c r="FD49">
        <v>223</v>
      </c>
      <c r="FE49">
        <v>225</v>
      </c>
      <c r="FF49">
        <v>226</v>
      </c>
      <c r="FG49">
        <v>227</v>
      </c>
      <c r="FH49">
        <v>229</v>
      </c>
      <c r="FI49">
        <v>230</v>
      </c>
      <c r="FJ49">
        <v>232</v>
      </c>
      <c r="FK49">
        <v>233</v>
      </c>
      <c r="FL49">
        <v>235</v>
      </c>
      <c r="FM49">
        <v>236</v>
      </c>
      <c r="FN49">
        <v>238</v>
      </c>
      <c r="FO49">
        <v>239</v>
      </c>
      <c r="FP49">
        <v>240</v>
      </c>
      <c r="FQ49">
        <v>242</v>
      </c>
      <c r="FR49">
        <v>243</v>
      </c>
      <c r="FS49">
        <v>245</v>
      </c>
      <c r="FT49">
        <v>246</v>
      </c>
      <c r="FU49">
        <v>247</v>
      </c>
      <c r="FV49">
        <v>249</v>
      </c>
      <c r="FW49">
        <v>250</v>
      </c>
      <c r="FX49">
        <v>251</v>
      </c>
      <c r="FY49">
        <v>253</v>
      </c>
      <c r="FZ49">
        <v>254</v>
      </c>
      <c r="GA49">
        <v>256</v>
      </c>
      <c r="GB49">
        <v>257</v>
      </c>
      <c r="GC49">
        <v>259</v>
      </c>
      <c r="GD49">
        <v>260</v>
      </c>
      <c r="GE49">
        <v>261</v>
      </c>
      <c r="GF49">
        <v>263</v>
      </c>
      <c r="GG49">
        <v>264</v>
      </c>
      <c r="GH49">
        <v>266</v>
      </c>
      <c r="GI49">
        <v>267</v>
      </c>
      <c r="GJ49">
        <v>269</v>
      </c>
      <c r="GK49">
        <v>270</v>
      </c>
      <c r="GL49">
        <v>271</v>
      </c>
      <c r="GM49">
        <v>272</v>
      </c>
      <c r="GN49">
        <v>274</v>
      </c>
      <c r="GO49">
        <v>275</v>
      </c>
      <c r="GP49">
        <v>277</v>
      </c>
      <c r="GQ49">
        <v>278</v>
      </c>
      <c r="GR49">
        <v>280</v>
      </c>
      <c r="GS49">
        <v>281</v>
      </c>
      <c r="GU49">
        <v>46</v>
      </c>
      <c r="GV49">
        <v>0.49</v>
      </c>
    </row>
    <row r="50" spans="1:204">
      <c r="A50" s="278">
        <v>47</v>
      </c>
      <c r="B50" s="344">
        <v>1</v>
      </c>
      <c r="C50" s="344">
        <v>3</v>
      </c>
      <c r="D50" s="344">
        <v>5</v>
      </c>
      <c r="E50" s="344">
        <v>7</v>
      </c>
      <c r="F50" s="344">
        <v>9</v>
      </c>
      <c r="G50" s="344">
        <v>11</v>
      </c>
      <c r="H50" s="344">
        <v>12</v>
      </c>
      <c r="I50" s="344">
        <v>14</v>
      </c>
      <c r="J50" s="344">
        <v>15</v>
      </c>
      <c r="K50" s="344">
        <v>16</v>
      </c>
      <c r="L50" s="344">
        <v>18</v>
      </c>
      <c r="M50" s="344">
        <v>20</v>
      </c>
      <c r="N50" s="344">
        <v>21</v>
      </c>
      <c r="O50" s="344">
        <v>23</v>
      </c>
      <c r="P50" s="344">
        <v>24</v>
      </c>
      <c r="Q50" s="344">
        <v>26</v>
      </c>
      <c r="R50" s="344">
        <v>28</v>
      </c>
      <c r="S50" s="344">
        <v>29</v>
      </c>
      <c r="T50" s="344">
        <v>30</v>
      </c>
      <c r="U50" s="344">
        <v>32</v>
      </c>
      <c r="V50" s="344">
        <v>33</v>
      </c>
      <c r="W50" s="344">
        <v>35</v>
      </c>
      <c r="X50" s="344">
        <v>36</v>
      </c>
      <c r="Y50" s="344">
        <v>38</v>
      </c>
      <c r="Z50" s="344">
        <v>39</v>
      </c>
      <c r="AA50" s="344">
        <v>41</v>
      </c>
      <c r="AB50" s="344">
        <v>42</v>
      </c>
      <c r="AC50" s="344">
        <v>44</v>
      </c>
      <c r="AD50" s="344">
        <v>45</v>
      </c>
      <c r="AE50" s="344">
        <v>47</v>
      </c>
      <c r="AF50" s="337">
        <v>48</v>
      </c>
      <c r="AG50" s="345">
        <v>50</v>
      </c>
      <c r="AH50" s="348">
        <v>51</v>
      </c>
      <c r="AI50">
        <v>53</v>
      </c>
      <c r="AJ50">
        <v>54</v>
      </c>
      <c r="AK50">
        <v>56</v>
      </c>
      <c r="AL50">
        <v>57</v>
      </c>
      <c r="AM50">
        <v>59</v>
      </c>
      <c r="AN50">
        <v>60</v>
      </c>
      <c r="AO50">
        <v>62</v>
      </c>
      <c r="AP50">
        <v>63</v>
      </c>
      <c r="AQ50">
        <v>64</v>
      </c>
      <c r="AR50">
        <v>66</v>
      </c>
      <c r="AS50">
        <v>67</v>
      </c>
      <c r="AT50">
        <v>69</v>
      </c>
      <c r="AU50">
        <v>70</v>
      </c>
      <c r="AV50">
        <v>72</v>
      </c>
      <c r="AW50">
        <v>73</v>
      </c>
      <c r="AX50">
        <v>75</v>
      </c>
      <c r="AY50">
        <v>76</v>
      </c>
      <c r="AZ50">
        <v>77</v>
      </c>
      <c r="BA50">
        <v>79</v>
      </c>
      <c r="BB50">
        <v>80</v>
      </c>
      <c r="BC50">
        <v>82</v>
      </c>
      <c r="BD50">
        <v>83</v>
      </c>
      <c r="BE50">
        <v>84</v>
      </c>
      <c r="BF50">
        <v>85</v>
      </c>
      <c r="BG50">
        <v>87</v>
      </c>
      <c r="BH50">
        <v>88</v>
      </c>
      <c r="BI50">
        <v>89</v>
      </c>
      <c r="BJ50">
        <v>91</v>
      </c>
      <c r="BK50">
        <v>92</v>
      </c>
      <c r="BL50">
        <v>93</v>
      </c>
      <c r="BM50">
        <v>95</v>
      </c>
      <c r="BN50">
        <v>96</v>
      </c>
      <c r="BO50">
        <v>98</v>
      </c>
      <c r="BP50">
        <v>99</v>
      </c>
      <c r="BQ50">
        <v>100</v>
      </c>
      <c r="BR50">
        <v>102</v>
      </c>
      <c r="BS50">
        <v>103</v>
      </c>
      <c r="BT50">
        <v>104</v>
      </c>
      <c r="BU50">
        <v>106</v>
      </c>
      <c r="BV50">
        <v>107</v>
      </c>
      <c r="BW50">
        <v>109</v>
      </c>
      <c r="BX50">
        <v>110</v>
      </c>
      <c r="BY50">
        <v>111</v>
      </c>
      <c r="BZ50">
        <v>113</v>
      </c>
      <c r="CA50">
        <v>114</v>
      </c>
      <c r="CB50">
        <v>115</v>
      </c>
      <c r="CC50">
        <v>117</v>
      </c>
      <c r="CD50">
        <v>118</v>
      </c>
      <c r="CE50">
        <v>119</v>
      </c>
      <c r="CF50">
        <v>121</v>
      </c>
      <c r="CG50">
        <v>122</v>
      </c>
      <c r="CH50">
        <v>123</v>
      </c>
      <c r="CI50">
        <v>125</v>
      </c>
      <c r="CJ50">
        <v>126</v>
      </c>
      <c r="CK50">
        <v>127</v>
      </c>
      <c r="CL50">
        <v>129</v>
      </c>
      <c r="CM50">
        <v>130</v>
      </c>
      <c r="CN50">
        <v>131</v>
      </c>
      <c r="CO50">
        <v>132</v>
      </c>
      <c r="CP50">
        <v>134</v>
      </c>
      <c r="CQ50">
        <v>135</v>
      </c>
      <c r="CR50">
        <v>136</v>
      </c>
      <c r="CS50">
        <v>138</v>
      </c>
      <c r="CT50">
        <v>139</v>
      </c>
      <c r="CU50">
        <v>140</v>
      </c>
      <c r="CV50">
        <v>141</v>
      </c>
      <c r="CW50">
        <v>143</v>
      </c>
      <c r="CX50">
        <v>144</v>
      </c>
      <c r="CY50">
        <v>145</v>
      </c>
      <c r="CZ50">
        <v>147</v>
      </c>
      <c r="DA50">
        <v>148</v>
      </c>
      <c r="DB50">
        <v>150</v>
      </c>
      <c r="DC50">
        <v>151</v>
      </c>
      <c r="DD50">
        <v>153</v>
      </c>
      <c r="DE50">
        <v>154</v>
      </c>
      <c r="DF50">
        <v>155</v>
      </c>
      <c r="DG50">
        <v>157</v>
      </c>
      <c r="DH50">
        <v>158</v>
      </c>
      <c r="DI50">
        <v>160</v>
      </c>
      <c r="DJ50">
        <v>161</v>
      </c>
      <c r="DK50">
        <v>163</v>
      </c>
      <c r="DL50">
        <v>164</v>
      </c>
      <c r="DM50">
        <v>165</v>
      </c>
      <c r="DN50">
        <v>166</v>
      </c>
      <c r="DO50">
        <v>168</v>
      </c>
      <c r="DP50">
        <v>169</v>
      </c>
      <c r="DQ50">
        <v>171</v>
      </c>
      <c r="DR50">
        <v>172</v>
      </c>
      <c r="DS50">
        <v>173</v>
      </c>
      <c r="DT50">
        <v>175</v>
      </c>
      <c r="DU50">
        <v>176</v>
      </c>
      <c r="DV50">
        <v>178</v>
      </c>
      <c r="DW50">
        <v>179</v>
      </c>
      <c r="DX50">
        <v>181</v>
      </c>
      <c r="DY50">
        <v>182</v>
      </c>
      <c r="DZ50">
        <v>184</v>
      </c>
      <c r="EA50">
        <v>185</v>
      </c>
      <c r="EB50">
        <v>186</v>
      </c>
      <c r="EC50">
        <v>188</v>
      </c>
      <c r="ED50">
        <v>189</v>
      </c>
      <c r="EE50">
        <v>191</v>
      </c>
      <c r="EF50">
        <v>192</v>
      </c>
      <c r="EG50">
        <v>194</v>
      </c>
      <c r="EH50">
        <v>195</v>
      </c>
      <c r="EI50">
        <v>196</v>
      </c>
      <c r="EJ50">
        <v>198</v>
      </c>
      <c r="EK50">
        <v>199</v>
      </c>
      <c r="EL50">
        <v>201</v>
      </c>
      <c r="EM50">
        <v>202</v>
      </c>
      <c r="EN50">
        <v>204</v>
      </c>
      <c r="EO50">
        <v>205</v>
      </c>
      <c r="EP50">
        <v>207</v>
      </c>
      <c r="EQ50">
        <v>208</v>
      </c>
      <c r="ER50">
        <v>209</v>
      </c>
      <c r="ES50">
        <v>211</v>
      </c>
      <c r="ET50">
        <v>212</v>
      </c>
      <c r="EU50">
        <v>214</v>
      </c>
      <c r="EV50">
        <v>215</v>
      </c>
      <c r="EW50">
        <v>217</v>
      </c>
      <c r="EX50">
        <v>218</v>
      </c>
      <c r="EY50">
        <v>219</v>
      </c>
      <c r="EZ50">
        <v>221</v>
      </c>
      <c r="FA50">
        <v>222</v>
      </c>
      <c r="FB50">
        <v>224</v>
      </c>
      <c r="FC50">
        <v>225</v>
      </c>
      <c r="FD50">
        <v>227</v>
      </c>
      <c r="FE50">
        <v>228</v>
      </c>
      <c r="FF50">
        <v>230</v>
      </c>
      <c r="FG50">
        <v>231</v>
      </c>
      <c r="FH50">
        <v>232</v>
      </c>
      <c r="FI50">
        <v>234</v>
      </c>
      <c r="FJ50">
        <v>235</v>
      </c>
      <c r="FK50">
        <v>237</v>
      </c>
      <c r="FL50">
        <v>238</v>
      </c>
      <c r="FM50">
        <v>240</v>
      </c>
      <c r="FN50">
        <v>241</v>
      </c>
      <c r="FO50">
        <v>242</v>
      </c>
      <c r="FP50">
        <v>244</v>
      </c>
      <c r="FQ50">
        <v>245</v>
      </c>
      <c r="FR50">
        <v>247</v>
      </c>
      <c r="FS50">
        <v>248</v>
      </c>
      <c r="FT50">
        <v>249</v>
      </c>
      <c r="FU50">
        <v>251</v>
      </c>
      <c r="FV50">
        <v>252</v>
      </c>
      <c r="FW50">
        <v>253</v>
      </c>
      <c r="FX50">
        <v>255</v>
      </c>
      <c r="FY50">
        <v>256</v>
      </c>
      <c r="FZ50">
        <v>258</v>
      </c>
      <c r="GA50">
        <v>259</v>
      </c>
      <c r="GB50">
        <v>261</v>
      </c>
      <c r="GC50">
        <v>262</v>
      </c>
      <c r="GD50">
        <v>263</v>
      </c>
      <c r="GE50">
        <v>265</v>
      </c>
      <c r="GF50">
        <v>266</v>
      </c>
      <c r="GG50">
        <v>268</v>
      </c>
      <c r="GH50">
        <v>269</v>
      </c>
      <c r="GI50">
        <v>271</v>
      </c>
      <c r="GJ50">
        <v>272</v>
      </c>
      <c r="GK50">
        <v>274</v>
      </c>
      <c r="GL50">
        <v>275</v>
      </c>
      <c r="GM50">
        <v>276</v>
      </c>
      <c r="GN50">
        <v>278</v>
      </c>
      <c r="GO50">
        <v>279</v>
      </c>
      <c r="GP50">
        <v>281</v>
      </c>
      <c r="GQ50">
        <v>282</v>
      </c>
      <c r="GR50">
        <v>284</v>
      </c>
      <c r="GS50">
        <v>285</v>
      </c>
      <c r="GU50">
        <v>47</v>
      </c>
      <c r="GV50">
        <v>0.497</v>
      </c>
    </row>
    <row r="51" spans="1:204">
      <c r="A51" s="278">
        <v>48</v>
      </c>
      <c r="B51" s="344">
        <v>2</v>
      </c>
      <c r="C51" s="344">
        <v>4</v>
      </c>
      <c r="D51" s="344">
        <v>6</v>
      </c>
      <c r="E51" s="344">
        <v>8</v>
      </c>
      <c r="F51" s="344">
        <v>9</v>
      </c>
      <c r="G51" s="344">
        <v>11</v>
      </c>
      <c r="H51" s="344">
        <v>13</v>
      </c>
      <c r="I51" s="344">
        <v>15</v>
      </c>
      <c r="J51" s="344">
        <v>16</v>
      </c>
      <c r="K51" s="344">
        <v>17</v>
      </c>
      <c r="L51" s="344">
        <v>19</v>
      </c>
      <c r="M51" s="344">
        <v>20</v>
      </c>
      <c r="N51" s="344">
        <v>22</v>
      </c>
      <c r="O51" s="344">
        <v>23</v>
      </c>
      <c r="P51" s="344">
        <v>25</v>
      </c>
      <c r="Q51" s="344">
        <v>27</v>
      </c>
      <c r="R51" s="344">
        <v>28</v>
      </c>
      <c r="S51" s="344">
        <v>30</v>
      </c>
      <c r="T51" s="344">
        <v>31</v>
      </c>
      <c r="U51" s="344">
        <v>32</v>
      </c>
      <c r="V51" s="344">
        <v>34</v>
      </c>
      <c r="W51" s="344">
        <v>35</v>
      </c>
      <c r="X51" s="344">
        <v>37</v>
      </c>
      <c r="Y51" s="344">
        <v>38</v>
      </c>
      <c r="Z51" s="344">
        <v>40</v>
      </c>
      <c r="AA51" s="344">
        <v>41</v>
      </c>
      <c r="AB51" s="344">
        <v>43</v>
      </c>
      <c r="AC51" s="344">
        <v>44</v>
      </c>
      <c r="AD51" s="344">
        <v>46</v>
      </c>
      <c r="AE51" s="344">
        <v>47</v>
      </c>
      <c r="AF51" s="337">
        <v>49</v>
      </c>
      <c r="AG51" s="345">
        <v>51</v>
      </c>
      <c r="AH51" s="348">
        <v>52</v>
      </c>
      <c r="AI51">
        <v>54</v>
      </c>
      <c r="AJ51">
        <v>55</v>
      </c>
      <c r="AK51">
        <v>57</v>
      </c>
      <c r="AL51">
        <v>58</v>
      </c>
      <c r="AM51">
        <v>60</v>
      </c>
      <c r="AN51">
        <v>61</v>
      </c>
      <c r="AO51">
        <v>63</v>
      </c>
      <c r="AP51">
        <v>64</v>
      </c>
      <c r="AQ51">
        <v>65</v>
      </c>
      <c r="AR51">
        <v>67</v>
      </c>
      <c r="AS51">
        <v>68</v>
      </c>
      <c r="AT51">
        <v>70</v>
      </c>
      <c r="AU51">
        <v>71</v>
      </c>
      <c r="AV51">
        <v>73</v>
      </c>
      <c r="AW51">
        <v>74</v>
      </c>
      <c r="AX51">
        <v>76</v>
      </c>
      <c r="AY51">
        <v>77</v>
      </c>
      <c r="AZ51">
        <v>78</v>
      </c>
      <c r="BA51">
        <v>80</v>
      </c>
      <c r="BB51">
        <v>81</v>
      </c>
      <c r="BC51">
        <v>83</v>
      </c>
      <c r="BD51">
        <v>84</v>
      </c>
      <c r="BE51">
        <v>85</v>
      </c>
      <c r="BF51">
        <v>87</v>
      </c>
      <c r="BG51">
        <v>88</v>
      </c>
      <c r="BH51">
        <v>89</v>
      </c>
      <c r="BI51">
        <v>91</v>
      </c>
      <c r="BJ51">
        <v>92</v>
      </c>
      <c r="BK51">
        <v>94</v>
      </c>
      <c r="BL51">
        <v>95</v>
      </c>
      <c r="BM51">
        <v>96</v>
      </c>
      <c r="BN51">
        <v>98</v>
      </c>
      <c r="BO51">
        <v>99</v>
      </c>
      <c r="BP51">
        <v>100</v>
      </c>
      <c r="BQ51">
        <v>102</v>
      </c>
      <c r="BR51">
        <v>104</v>
      </c>
      <c r="BS51">
        <v>105</v>
      </c>
      <c r="BT51">
        <v>106</v>
      </c>
      <c r="BU51">
        <v>108</v>
      </c>
      <c r="BV51">
        <v>109</v>
      </c>
      <c r="BW51">
        <v>111</v>
      </c>
      <c r="BX51">
        <v>112</v>
      </c>
      <c r="BY51">
        <v>113</v>
      </c>
      <c r="BZ51">
        <v>115</v>
      </c>
      <c r="CA51">
        <v>116</v>
      </c>
      <c r="CB51">
        <v>117</v>
      </c>
      <c r="CC51">
        <v>119</v>
      </c>
      <c r="CD51">
        <v>120</v>
      </c>
      <c r="CE51">
        <v>121</v>
      </c>
      <c r="CF51">
        <v>123</v>
      </c>
      <c r="CG51">
        <v>124</v>
      </c>
      <c r="CH51">
        <v>125</v>
      </c>
      <c r="CI51">
        <v>127</v>
      </c>
      <c r="CJ51">
        <v>128</v>
      </c>
      <c r="CK51">
        <v>129</v>
      </c>
      <c r="CL51">
        <v>131</v>
      </c>
      <c r="CM51">
        <v>132</v>
      </c>
      <c r="CN51">
        <v>133</v>
      </c>
      <c r="CO51">
        <v>134</v>
      </c>
      <c r="CP51">
        <v>136</v>
      </c>
      <c r="CQ51">
        <v>137</v>
      </c>
      <c r="CR51">
        <v>138</v>
      </c>
      <c r="CS51">
        <v>140</v>
      </c>
      <c r="CT51">
        <v>141</v>
      </c>
      <c r="CU51">
        <v>142</v>
      </c>
      <c r="CV51">
        <v>143</v>
      </c>
      <c r="CW51">
        <v>145</v>
      </c>
      <c r="CX51">
        <v>146</v>
      </c>
      <c r="CY51">
        <v>147</v>
      </c>
      <c r="CZ51">
        <v>149</v>
      </c>
      <c r="DA51">
        <v>150</v>
      </c>
      <c r="DB51">
        <v>152</v>
      </c>
      <c r="DC51">
        <v>154</v>
      </c>
      <c r="DD51">
        <v>155</v>
      </c>
      <c r="DE51">
        <v>157</v>
      </c>
      <c r="DF51">
        <v>158</v>
      </c>
      <c r="DG51">
        <v>159</v>
      </c>
      <c r="DH51">
        <v>161</v>
      </c>
      <c r="DI51">
        <v>162</v>
      </c>
      <c r="DJ51">
        <v>164</v>
      </c>
      <c r="DK51">
        <v>165</v>
      </c>
      <c r="DL51">
        <v>166</v>
      </c>
      <c r="DM51">
        <v>168</v>
      </c>
      <c r="DN51">
        <v>169</v>
      </c>
      <c r="DO51">
        <v>171</v>
      </c>
      <c r="DP51">
        <v>172</v>
      </c>
      <c r="DQ51">
        <v>174</v>
      </c>
      <c r="DR51">
        <v>175</v>
      </c>
      <c r="DS51">
        <v>176</v>
      </c>
      <c r="DT51">
        <v>178</v>
      </c>
      <c r="DU51">
        <v>179</v>
      </c>
      <c r="DV51">
        <v>181</v>
      </c>
      <c r="DW51">
        <v>182</v>
      </c>
      <c r="DX51">
        <v>184</v>
      </c>
      <c r="DY51">
        <v>185</v>
      </c>
      <c r="DZ51">
        <v>187</v>
      </c>
      <c r="EA51">
        <v>188</v>
      </c>
      <c r="EB51">
        <v>189</v>
      </c>
      <c r="EC51">
        <v>191</v>
      </c>
      <c r="ED51">
        <v>192</v>
      </c>
      <c r="EE51">
        <v>194</v>
      </c>
      <c r="EF51">
        <v>195</v>
      </c>
      <c r="EG51">
        <v>197</v>
      </c>
      <c r="EH51">
        <v>198</v>
      </c>
      <c r="EI51">
        <v>199</v>
      </c>
      <c r="EJ51">
        <v>201</v>
      </c>
      <c r="EK51">
        <v>203</v>
      </c>
      <c r="EL51">
        <v>204</v>
      </c>
      <c r="EM51">
        <v>206</v>
      </c>
      <c r="EN51">
        <v>207</v>
      </c>
      <c r="EO51">
        <v>209</v>
      </c>
      <c r="EP51">
        <v>210</v>
      </c>
      <c r="EQ51">
        <v>211</v>
      </c>
      <c r="ER51">
        <v>213</v>
      </c>
      <c r="ES51">
        <v>214</v>
      </c>
      <c r="ET51">
        <v>216</v>
      </c>
      <c r="EU51">
        <v>217</v>
      </c>
      <c r="EV51">
        <v>219</v>
      </c>
      <c r="EW51">
        <v>220</v>
      </c>
      <c r="EX51">
        <v>222</v>
      </c>
      <c r="EY51">
        <v>223</v>
      </c>
      <c r="EZ51">
        <v>224</v>
      </c>
      <c r="FA51">
        <v>226</v>
      </c>
      <c r="FB51">
        <v>227</v>
      </c>
      <c r="FC51">
        <v>229</v>
      </c>
      <c r="FD51">
        <v>230</v>
      </c>
      <c r="FE51">
        <v>232</v>
      </c>
      <c r="FF51">
        <v>233</v>
      </c>
      <c r="FG51">
        <v>234</v>
      </c>
      <c r="FH51">
        <v>236</v>
      </c>
      <c r="FI51">
        <v>237</v>
      </c>
      <c r="FJ51">
        <v>239</v>
      </c>
      <c r="FK51">
        <v>240</v>
      </c>
      <c r="FL51">
        <v>242</v>
      </c>
      <c r="FM51">
        <v>243</v>
      </c>
      <c r="FN51">
        <v>245</v>
      </c>
      <c r="FO51">
        <v>246</v>
      </c>
      <c r="FP51">
        <v>247</v>
      </c>
      <c r="FQ51">
        <v>249</v>
      </c>
      <c r="FR51">
        <v>250</v>
      </c>
      <c r="FS51">
        <v>252</v>
      </c>
      <c r="FT51">
        <v>254</v>
      </c>
      <c r="FU51">
        <v>255</v>
      </c>
      <c r="FV51">
        <v>257</v>
      </c>
      <c r="FW51">
        <v>258</v>
      </c>
      <c r="FX51">
        <v>259</v>
      </c>
      <c r="FY51">
        <v>261</v>
      </c>
      <c r="FZ51">
        <v>262</v>
      </c>
      <c r="GA51">
        <v>264</v>
      </c>
      <c r="GB51">
        <v>265</v>
      </c>
      <c r="GC51">
        <v>267</v>
      </c>
      <c r="GD51">
        <v>268</v>
      </c>
      <c r="GE51">
        <v>269</v>
      </c>
      <c r="GF51">
        <v>271</v>
      </c>
      <c r="GG51">
        <v>272</v>
      </c>
      <c r="GH51">
        <v>274</v>
      </c>
      <c r="GI51">
        <v>275</v>
      </c>
      <c r="GJ51">
        <v>277</v>
      </c>
      <c r="GK51">
        <v>278</v>
      </c>
      <c r="GL51">
        <v>279</v>
      </c>
      <c r="GM51">
        <v>281</v>
      </c>
      <c r="GN51">
        <v>282</v>
      </c>
      <c r="GO51">
        <v>284</v>
      </c>
      <c r="GP51">
        <v>285</v>
      </c>
      <c r="GQ51">
        <v>287</v>
      </c>
      <c r="GR51">
        <v>288</v>
      </c>
      <c r="GS51">
        <v>290</v>
      </c>
      <c r="GU51">
        <v>48</v>
      </c>
      <c r="GV51">
        <v>0.505</v>
      </c>
    </row>
    <row r="52" spans="1:204">
      <c r="A52" s="278">
        <v>49</v>
      </c>
      <c r="B52" s="344">
        <v>2</v>
      </c>
      <c r="C52" s="344">
        <v>4</v>
      </c>
      <c r="D52" s="344">
        <v>6</v>
      </c>
      <c r="E52" s="344">
        <v>8</v>
      </c>
      <c r="F52" s="344">
        <v>9</v>
      </c>
      <c r="G52" s="344">
        <v>11</v>
      </c>
      <c r="H52" s="344">
        <v>13</v>
      </c>
      <c r="I52" s="344">
        <v>15</v>
      </c>
      <c r="J52" s="344">
        <v>16</v>
      </c>
      <c r="K52" s="344">
        <v>17</v>
      </c>
      <c r="L52" s="344">
        <v>19</v>
      </c>
      <c r="M52" s="344">
        <v>20</v>
      </c>
      <c r="N52" s="344">
        <v>22</v>
      </c>
      <c r="O52" s="344">
        <v>24</v>
      </c>
      <c r="P52" s="344">
        <v>25</v>
      </c>
      <c r="Q52" s="344">
        <v>27</v>
      </c>
      <c r="R52" s="344">
        <v>29</v>
      </c>
      <c r="S52" s="344">
        <v>30</v>
      </c>
      <c r="T52" s="344">
        <v>31</v>
      </c>
      <c r="U52" s="344">
        <v>33</v>
      </c>
      <c r="V52" s="344">
        <v>34</v>
      </c>
      <c r="W52" s="344">
        <v>36</v>
      </c>
      <c r="X52" s="344">
        <v>37</v>
      </c>
      <c r="Y52" s="344">
        <v>39</v>
      </c>
      <c r="Z52" s="344">
        <v>40</v>
      </c>
      <c r="AA52" s="344">
        <v>42</v>
      </c>
      <c r="AB52" s="344">
        <v>44</v>
      </c>
      <c r="AC52" s="344">
        <v>45</v>
      </c>
      <c r="AD52" s="344">
        <v>47</v>
      </c>
      <c r="AE52" s="344">
        <v>48</v>
      </c>
      <c r="AF52" s="337">
        <v>50</v>
      </c>
      <c r="AG52" s="345">
        <v>51</v>
      </c>
      <c r="AH52" s="348">
        <v>53</v>
      </c>
      <c r="AI52">
        <v>54</v>
      </c>
      <c r="AJ52">
        <v>56</v>
      </c>
      <c r="AK52">
        <v>57</v>
      </c>
      <c r="AL52">
        <v>59</v>
      </c>
      <c r="AM52">
        <v>60</v>
      </c>
      <c r="AN52">
        <v>62</v>
      </c>
      <c r="AO52">
        <v>63</v>
      </c>
      <c r="AP52">
        <v>65</v>
      </c>
      <c r="AQ52">
        <v>66</v>
      </c>
      <c r="AR52">
        <v>68</v>
      </c>
      <c r="AS52">
        <v>69</v>
      </c>
      <c r="AT52">
        <v>71</v>
      </c>
      <c r="AU52">
        <v>72</v>
      </c>
      <c r="AV52">
        <v>74</v>
      </c>
      <c r="AW52">
        <v>75</v>
      </c>
      <c r="AX52">
        <v>77</v>
      </c>
      <c r="AY52">
        <v>78</v>
      </c>
      <c r="AZ52">
        <v>79</v>
      </c>
      <c r="BA52">
        <v>81</v>
      </c>
      <c r="BB52">
        <v>82</v>
      </c>
      <c r="BC52">
        <v>84</v>
      </c>
      <c r="BD52">
        <v>85</v>
      </c>
      <c r="BE52">
        <v>87</v>
      </c>
      <c r="BF52">
        <v>88</v>
      </c>
      <c r="BG52">
        <v>90</v>
      </c>
      <c r="BH52">
        <v>91</v>
      </c>
      <c r="BI52">
        <v>92</v>
      </c>
      <c r="BJ52">
        <v>94</v>
      </c>
      <c r="BK52">
        <v>95</v>
      </c>
      <c r="BL52">
        <v>96</v>
      </c>
      <c r="BM52">
        <v>98</v>
      </c>
      <c r="BN52">
        <v>99</v>
      </c>
      <c r="BO52">
        <v>101</v>
      </c>
      <c r="BP52">
        <v>102</v>
      </c>
      <c r="BQ52">
        <v>103</v>
      </c>
      <c r="BR52">
        <v>105</v>
      </c>
      <c r="BS52">
        <v>106</v>
      </c>
      <c r="BT52">
        <v>108</v>
      </c>
      <c r="BU52">
        <v>109</v>
      </c>
      <c r="BV52">
        <v>111</v>
      </c>
      <c r="BW52">
        <v>112</v>
      </c>
      <c r="BX52">
        <v>113</v>
      </c>
      <c r="BY52">
        <v>115</v>
      </c>
      <c r="BZ52">
        <v>116</v>
      </c>
      <c r="CA52">
        <v>117</v>
      </c>
      <c r="CB52">
        <v>119</v>
      </c>
      <c r="CC52">
        <v>120</v>
      </c>
      <c r="CD52">
        <v>121</v>
      </c>
      <c r="CE52">
        <v>123</v>
      </c>
      <c r="CF52">
        <v>124</v>
      </c>
      <c r="CG52">
        <v>125</v>
      </c>
      <c r="CH52">
        <v>127</v>
      </c>
      <c r="CI52">
        <v>129</v>
      </c>
      <c r="CJ52">
        <v>130</v>
      </c>
      <c r="CK52">
        <v>131</v>
      </c>
      <c r="CL52">
        <v>133</v>
      </c>
      <c r="CM52">
        <v>134</v>
      </c>
      <c r="CN52">
        <v>135</v>
      </c>
      <c r="CO52">
        <v>136</v>
      </c>
      <c r="CP52">
        <v>138</v>
      </c>
      <c r="CQ52">
        <v>139</v>
      </c>
      <c r="CR52">
        <v>140</v>
      </c>
      <c r="CS52">
        <v>142</v>
      </c>
      <c r="CT52">
        <v>143</v>
      </c>
      <c r="CU52">
        <v>144</v>
      </c>
      <c r="CV52">
        <v>145</v>
      </c>
      <c r="CW52">
        <v>147</v>
      </c>
      <c r="CX52">
        <v>148</v>
      </c>
      <c r="CY52">
        <v>150</v>
      </c>
      <c r="CZ52">
        <v>151</v>
      </c>
      <c r="DA52">
        <v>153</v>
      </c>
      <c r="DB52">
        <v>154</v>
      </c>
      <c r="DC52">
        <v>156</v>
      </c>
      <c r="DD52">
        <v>157</v>
      </c>
      <c r="DE52">
        <v>159</v>
      </c>
      <c r="DF52">
        <v>160</v>
      </c>
      <c r="DG52">
        <v>161</v>
      </c>
      <c r="DH52">
        <v>163</v>
      </c>
      <c r="DI52">
        <v>164</v>
      </c>
      <c r="DJ52">
        <v>166</v>
      </c>
      <c r="DK52">
        <v>167</v>
      </c>
      <c r="DL52">
        <v>168</v>
      </c>
      <c r="DM52">
        <v>170</v>
      </c>
      <c r="DN52">
        <v>172</v>
      </c>
      <c r="DO52">
        <v>173</v>
      </c>
      <c r="DP52">
        <v>175</v>
      </c>
      <c r="DQ52">
        <v>176</v>
      </c>
      <c r="DR52">
        <v>178</v>
      </c>
      <c r="DS52">
        <v>179</v>
      </c>
      <c r="DT52">
        <v>180</v>
      </c>
      <c r="DU52">
        <v>182</v>
      </c>
      <c r="DV52">
        <v>183</v>
      </c>
      <c r="DW52">
        <v>185</v>
      </c>
      <c r="DX52">
        <v>186</v>
      </c>
      <c r="DY52">
        <v>188</v>
      </c>
      <c r="DZ52">
        <v>189</v>
      </c>
      <c r="EA52">
        <v>190</v>
      </c>
      <c r="EB52">
        <v>192</v>
      </c>
      <c r="EC52">
        <v>194</v>
      </c>
      <c r="ED52">
        <v>195</v>
      </c>
      <c r="EE52">
        <v>197</v>
      </c>
      <c r="EF52">
        <v>198</v>
      </c>
      <c r="EG52">
        <v>200</v>
      </c>
      <c r="EH52">
        <v>201</v>
      </c>
      <c r="EI52">
        <v>202</v>
      </c>
      <c r="EJ52">
        <v>204</v>
      </c>
      <c r="EK52">
        <v>205</v>
      </c>
      <c r="EL52">
        <v>207</v>
      </c>
      <c r="EM52">
        <v>208</v>
      </c>
      <c r="EN52">
        <v>210</v>
      </c>
      <c r="EO52">
        <v>211</v>
      </c>
      <c r="EP52">
        <v>213</v>
      </c>
      <c r="EQ52">
        <v>214</v>
      </c>
      <c r="ER52">
        <v>216</v>
      </c>
      <c r="ES52">
        <v>217</v>
      </c>
      <c r="ET52">
        <v>219</v>
      </c>
      <c r="EU52">
        <v>220</v>
      </c>
      <c r="EV52">
        <v>222</v>
      </c>
      <c r="EW52">
        <v>223</v>
      </c>
      <c r="EX52">
        <v>225</v>
      </c>
      <c r="EY52">
        <v>226</v>
      </c>
      <c r="EZ52">
        <v>227</v>
      </c>
      <c r="FA52">
        <v>229</v>
      </c>
      <c r="FB52">
        <v>230</v>
      </c>
      <c r="FC52">
        <v>232</v>
      </c>
      <c r="FD52">
        <v>233</v>
      </c>
      <c r="FE52">
        <v>235</v>
      </c>
      <c r="FF52">
        <v>237</v>
      </c>
      <c r="FG52">
        <v>238</v>
      </c>
      <c r="FH52">
        <v>239</v>
      </c>
      <c r="FI52">
        <v>241</v>
      </c>
      <c r="FJ52">
        <v>242</v>
      </c>
      <c r="FK52">
        <v>244</v>
      </c>
      <c r="FL52">
        <v>245</v>
      </c>
      <c r="FM52">
        <v>247</v>
      </c>
      <c r="FN52">
        <v>248</v>
      </c>
      <c r="FO52">
        <v>249</v>
      </c>
      <c r="FP52">
        <v>251</v>
      </c>
      <c r="FQ52">
        <v>252</v>
      </c>
      <c r="FR52">
        <v>254</v>
      </c>
      <c r="FS52">
        <v>255</v>
      </c>
      <c r="FT52">
        <v>257</v>
      </c>
      <c r="FU52">
        <v>259</v>
      </c>
      <c r="FV52">
        <v>260</v>
      </c>
      <c r="FW52">
        <v>261</v>
      </c>
      <c r="FX52">
        <v>263</v>
      </c>
      <c r="FY52">
        <v>264</v>
      </c>
      <c r="FZ52">
        <v>266</v>
      </c>
      <c r="GA52">
        <v>267</v>
      </c>
      <c r="GB52">
        <v>269</v>
      </c>
      <c r="GC52">
        <v>270</v>
      </c>
      <c r="GD52">
        <v>271</v>
      </c>
      <c r="GE52">
        <v>273</v>
      </c>
      <c r="GF52">
        <v>274</v>
      </c>
      <c r="GG52">
        <v>276</v>
      </c>
      <c r="GH52">
        <v>278</v>
      </c>
      <c r="GI52">
        <v>279</v>
      </c>
      <c r="GJ52">
        <v>281</v>
      </c>
      <c r="GK52">
        <v>282</v>
      </c>
      <c r="GL52">
        <v>283</v>
      </c>
      <c r="GM52">
        <v>285</v>
      </c>
      <c r="GN52">
        <v>286</v>
      </c>
      <c r="GO52">
        <v>288</v>
      </c>
      <c r="GP52">
        <v>289</v>
      </c>
      <c r="GQ52">
        <v>291</v>
      </c>
      <c r="GR52">
        <v>292</v>
      </c>
      <c r="GS52">
        <v>294</v>
      </c>
      <c r="GU52">
        <v>49</v>
      </c>
      <c r="GV52">
        <v>0.51200000000000001</v>
      </c>
    </row>
    <row r="53" spans="1:204">
      <c r="A53" s="278">
        <v>50</v>
      </c>
      <c r="B53" s="344">
        <v>2</v>
      </c>
      <c r="C53" s="344">
        <v>4</v>
      </c>
      <c r="D53" s="344">
        <v>6</v>
      </c>
      <c r="E53" s="344">
        <v>8</v>
      </c>
      <c r="F53" s="344">
        <v>9</v>
      </c>
      <c r="G53" s="344">
        <v>11</v>
      </c>
      <c r="H53" s="344">
        <v>13</v>
      </c>
      <c r="I53" s="344">
        <v>15</v>
      </c>
      <c r="J53" s="344">
        <v>16</v>
      </c>
      <c r="K53" s="344">
        <v>17</v>
      </c>
      <c r="L53" s="344">
        <v>19</v>
      </c>
      <c r="M53" s="344">
        <v>21</v>
      </c>
      <c r="N53" s="344">
        <v>22</v>
      </c>
      <c r="O53" s="344">
        <v>24</v>
      </c>
      <c r="P53" s="344">
        <v>25</v>
      </c>
      <c r="Q53" s="344">
        <v>28</v>
      </c>
      <c r="R53" s="344">
        <v>29</v>
      </c>
      <c r="S53" s="344">
        <v>31</v>
      </c>
      <c r="T53" s="344">
        <v>32</v>
      </c>
      <c r="U53" s="344">
        <v>33</v>
      </c>
      <c r="V53" s="344">
        <v>35</v>
      </c>
      <c r="W53" s="344">
        <v>36</v>
      </c>
      <c r="X53" s="344">
        <v>38</v>
      </c>
      <c r="Y53" s="344">
        <v>39</v>
      </c>
      <c r="Z53" s="344">
        <v>41</v>
      </c>
      <c r="AA53" s="344">
        <v>43</v>
      </c>
      <c r="AB53" s="344">
        <v>44</v>
      </c>
      <c r="AC53" s="344">
        <v>46</v>
      </c>
      <c r="AD53" s="344">
        <v>47</v>
      </c>
      <c r="AE53" s="344">
        <v>49</v>
      </c>
      <c r="AF53" s="337">
        <v>50</v>
      </c>
      <c r="AG53" s="345">
        <v>52</v>
      </c>
      <c r="AH53" s="348">
        <v>53</v>
      </c>
      <c r="AI53">
        <v>55</v>
      </c>
      <c r="AJ53">
        <v>57</v>
      </c>
      <c r="AK53">
        <v>58</v>
      </c>
      <c r="AL53">
        <v>60</v>
      </c>
      <c r="AM53">
        <v>61</v>
      </c>
      <c r="AN53">
        <v>63</v>
      </c>
      <c r="AO53">
        <v>64</v>
      </c>
      <c r="AP53">
        <v>65</v>
      </c>
      <c r="AQ53">
        <v>67</v>
      </c>
      <c r="AR53">
        <v>69</v>
      </c>
      <c r="AS53">
        <v>70</v>
      </c>
      <c r="AT53">
        <v>72</v>
      </c>
      <c r="AU53">
        <v>73</v>
      </c>
      <c r="AV53">
        <v>75</v>
      </c>
      <c r="AW53">
        <v>76</v>
      </c>
      <c r="AX53">
        <v>78</v>
      </c>
      <c r="AY53">
        <v>79</v>
      </c>
      <c r="AZ53">
        <v>80</v>
      </c>
      <c r="BA53">
        <v>82</v>
      </c>
      <c r="BB53">
        <v>84</v>
      </c>
      <c r="BC53">
        <v>85</v>
      </c>
      <c r="BD53">
        <v>86</v>
      </c>
      <c r="BE53">
        <v>88</v>
      </c>
      <c r="BF53">
        <v>89</v>
      </c>
      <c r="BG53">
        <v>91</v>
      </c>
      <c r="BH53">
        <v>92</v>
      </c>
      <c r="BI53">
        <v>93</v>
      </c>
      <c r="BJ53">
        <v>95</v>
      </c>
      <c r="BK53">
        <v>97</v>
      </c>
      <c r="BL53">
        <v>98</v>
      </c>
      <c r="BM53">
        <v>99</v>
      </c>
      <c r="BN53">
        <v>101</v>
      </c>
      <c r="BO53">
        <v>102</v>
      </c>
      <c r="BP53">
        <v>103</v>
      </c>
      <c r="BQ53">
        <v>105</v>
      </c>
      <c r="BR53">
        <v>106</v>
      </c>
      <c r="BS53">
        <v>108</v>
      </c>
      <c r="BT53">
        <v>109</v>
      </c>
      <c r="BU53">
        <v>111</v>
      </c>
      <c r="BV53">
        <v>112</v>
      </c>
      <c r="BW53">
        <v>114</v>
      </c>
      <c r="BX53">
        <v>115</v>
      </c>
      <c r="BY53">
        <v>116</v>
      </c>
      <c r="BZ53">
        <v>118</v>
      </c>
      <c r="CA53">
        <v>119</v>
      </c>
      <c r="CB53">
        <v>120</v>
      </c>
      <c r="CC53">
        <v>122</v>
      </c>
      <c r="CD53">
        <v>123</v>
      </c>
      <c r="CE53">
        <v>125</v>
      </c>
      <c r="CF53">
        <v>126</v>
      </c>
      <c r="CG53">
        <v>127</v>
      </c>
      <c r="CH53">
        <v>129</v>
      </c>
      <c r="CI53">
        <v>130</v>
      </c>
      <c r="CJ53">
        <v>131</v>
      </c>
      <c r="CK53">
        <v>133</v>
      </c>
      <c r="CL53">
        <v>134</v>
      </c>
      <c r="CM53">
        <v>135</v>
      </c>
      <c r="CN53">
        <v>137</v>
      </c>
      <c r="CO53">
        <v>138</v>
      </c>
      <c r="CP53">
        <v>140</v>
      </c>
      <c r="CQ53">
        <v>141</v>
      </c>
      <c r="CR53">
        <v>142</v>
      </c>
      <c r="CS53">
        <v>144</v>
      </c>
      <c r="CT53">
        <v>145</v>
      </c>
      <c r="CU53">
        <v>146</v>
      </c>
      <c r="CV53">
        <v>147</v>
      </c>
      <c r="CW53">
        <v>149</v>
      </c>
      <c r="CX53">
        <v>151</v>
      </c>
      <c r="CY53">
        <v>152</v>
      </c>
      <c r="CZ53">
        <v>153</v>
      </c>
      <c r="DA53">
        <v>155</v>
      </c>
      <c r="DB53">
        <v>156</v>
      </c>
      <c r="DC53">
        <v>158</v>
      </c>
      <c r="DD53">
        <v>159</v>
      </c>
      <c r="DE53">
        <v>161</v>
      </c>
      <c r="DF53">
        <v>162</v>
      </c>
      <c r="DG53">
        <v>163</v>
      </c>
      <c r="DH53">
        <v>165</v>
      </c>
      <c r="DI53">
        <v>167</v>
      </c>
      <c r="DJ53">
        <v>168</v>
      </c>
      <c r="DK53">
        <v>170</v>
      </c>
      <c r="DL53">
        <v>171</v>
      </c>
      <c r="DM53">
        <v>172</v>
      </c>
      <c r="DN53">
        <v>174</v>
      </c>
      <c r="DO53">
        <v>175</v>
      </c>
      <c r="DP53">
        <v>177</v>
      </c>
      <c r="DQ53">
        <v>179</v>
      </c>
      <c r="DR53">
        <v>180</v>
      </c>
      <c r="DS53">
        <v>181</v>
      </c>
      <c r="DT53">
        <v>183</v>
      </c>
      <c r="DU53">
        <v>184</v>
      </c>
      <c r="DV53">
        <v>186</v>
      </c>
      <c r="DW53">
        <v>187</v>
      </c>
      <c r="DX53">
        <v>189</v>
      </c>
      <c r="DY53">
        <v>190</v>
      </c>
      <c r="DZ53">
        <v>192</v>
      </c>
      <c r="EA53">
        <v>193</v>
      </c>
      <c r="EB53">
        <v>195</v>
      </c>
      <c r="EC53">
        <v>196</v>
      </c>
      <c r="ED53">
        <v>198</v>
      </c>
      <c r="EE53">
        <v>199</v>
      </c>
      <c r="EF53">
        <v>201</v>
      </c>
      <c r="EG53">
        <v>202</v>
      </c>
      <c r="EH53">
        <v>204</v>
      </c>
      <c r="EI53">
        <v>205</v>
      </c>
      <c r="EJ53">
        <v>207</v>
      </c>
      <c r="EK53">
        <v>208</v>
      </c>
      <c r="EL53">
        <v>210</v>
      </c>
      <c r="EM53">
        <v>211</v>
      </c>
      <c r="EN53">
        <v>213</v>
      </c>
      <c r="EO53">
        <v>214</v>
      </c>
      <c r="EP53">
        <v>216</v>
      </c>
      <c r="EQ53">
        <v>217</v>
      </c>
      <c r="ER53">
        <v>218</v>
      </c>
      <c r="ES53">
        <v>220</v>
      </c>
      <c r="ET53">
        <v>222</v>
      </c>
      <c r="EU53">
        <v>223</v>
      </c>
      <c r="EV53">
        <v>225</v>
      </c>
      <c r="EW53">
        <v>226</v>
      </c>
      <c r="EX53">
        <v>228</v>
      </c>
      <c r="EY53">
        <v>229</v>
      </c>
      <c r="EZ53">
        <v>230</v>
      </c>
      <c r="FA53">
        <v>232</v>
      </c>
      <c r="FB53">
        <v>234</v>
      </c>
      <c r="FC53">
        <v>235</v>
      </c>
      <c r="FD53">
        <v>237</v>
      </c>
      <c r="FE53">
        <v>238</v>
      </c>
      <c r="FF53">
        <v>240</v>
      </c>
      <c r="FG53">
        <v>241</v>
      </c>
      <c r="FH53">
        <v>242</v>
      </c>
      <c r="FI53">
        <v>244</v>
      </c>
      <c r="FJ53">
        <v>245</v>
      </c>
      <c r="FK53">
        <v>247</v>
      </c>
      <c r="FL53">
        <v>249</v>
      </c>
      <c r="FM53">
        <v>250</v>
      </c>
      <c r="FN53">
        <v>252</v>
      </c>
      <c r="FO53">
        <v>253</v>
      </c>
      <c r="FP53">
        <v>254</v>
      </c>
      <c r="FQ53">
        <v>256</v>
      </c>
      <c r="FR53">
        <v>257</v>
      </c>
      <c r="FS53">
        <v>259</v>
      </c>
      <c r="FT53">
        <v>261</v>
      </c>
      <c r="FU53">
        <v>262</v>
      </c>
      <c r="FV53">
        <v>264</v>
      </c>
      <c r="FW53">
        <v>265</v>
      </c>
      <c r="FX53">
        <v>266</v>
      </c>
      <c r="FY53">
        <v>268</v>
      </c>
      <c r="FZ53">
        <v>269</v>
      </c>
      <c r="GA53">
        <v>271</v>
      </c>
      <c r="GB53">
        <v>272</v>
      </c>
      <c r="GC53">
        <v>274</v>
      </c>
      <c r="GD53">
        <v>275</v>
      </c>
      <c r="GE53">
        <v>277</v>
      </c>
      <c r="GF53">
        <v>278</v>
      </c>
      <c r="GG53">
        <v>280</v>
      </c>
      <c r="GH53">
        <v>281</v>
      </c>
      <c r="GI53">
        <v>283</v>
      </c>
      <c r="GJ53">
        <v>284</v>
      </c>
      <c r="GK53">
        <v>286</v>
      </c>
      <c r="GL53">
        <v>287</v>
      </c>
      <c r="GM53">
        <v>289</v>
      </c>
      <c r="GN53">
        <v>290</v>
      </c>
      <c r="GO53">
        <v>292</v>
      </c>
      <c r="GP53">
        <v>293</v>
      </c>
      <c r="GQ53">
        <v>295</v>
      </c>
      <c r="GR53">
        <v>296</v>
      </c>
      <c r="GS53">
        <v>298</v>
      </c>
      <c r="GU53">
        <v>50</v>
      </c>
      <c r="GV53">
        <v>0.51900000000000002</v>
      </c>
    </row>
    <row r="54" spans="1:204">
      <c r="A54" s="278">
        <v>51</v>
      </c>
      <c r="B54" s="344">
        <v>2</v>
      </c>
      <c r="C54" s="344">
        <v>4</v>
      </c>
      <c r="D54" s="344">
        <v>6</v>
      </c>
      <c r="E54" s="344">
        <v>8</v>
      </c>
      <c r="F54" s="344">
        <v>9</v>
      </c>
      <c r="G54" s="344">
        <v>12</v>
      </c>
      <c r="H54" s="344">
        <v>13</v>
      </c>
      <c r="I54" s="344">
        <v>15</v>
      </c>
      <c r="J54" s="344">
        <v>16</v>
      </c>
      <c r="K54" s="344">
        <v>17</v>
      </c>
      <c r="L54" s="344">
        <v>19</v>
      </c>
      <c r="M54" s="344">
        <v>21</v>
      </c>
      <c r="N54" s="344">
        <v>23</v>
      </c>
      <c r="O54" s="344">
        <v>24</v>
      </c>
      <c r="P54" s="344">
        <v>26</v>
      </c>
      <c r="Q54" s="344">
        <v>28</v>
      </c>
      <c r="R54" s="344">
        <v>29</v>
      </c>
      <c r="S54" s="344">
        <v>31</v>
      </c>
      <c r="T54" s="344">
        <v>32</v>
      </c>
      <c r="U54" s="344">
        <v>34</v>
      </c>
      <c r="V54" s="344">
        <v>35</v>
      </c>
      <c r="W54" s="344">
        <v>37</v>
      </c>
      <c r="X54" s="344">
        <v>38</v>
      </c>
      <c r="Y54" s="344">
        <v>40</v>
      </c>
      <c r="Z54" s="344">
        <v>42</v>
      </c>
      <c r="AA54" s="344">
        <v>43</v>
      </c>
      <c r="AB54" s="344">
        <v>45</v>
      </c>
      <c r="AC54" s="344">
        <v>46</v>
      </c>
      <c r="AD54" s="344">
        <v>48</v>
      </c>
      <c r="AE54" s="344">
        <v>49</v>
      </c>
      <c r="AF54" s="337">
        <v>51</v>
      </c>
      <c r="AG54" s="345">
        <v>53</v>
      </c>
      <c r="AH54" s="348">
        <v>54</v>
      </c>
      <c r="AI54">
        <v>56</v>
      </c>
      <c r="AJ54">
        <v>57</v>
      </c>
      <c r="AK54">
        <v>59</v>
      </c>
      <c r="AL54">
        <v>60</v>
      </c>
      <c r="AM54">
        <v>62</v>
      </c>
      <c r="AN54">
        <v>64</v>
      </c>
      <c r="AO54">
        <v>65</v>
      </c>
      <c r="AP54">
        <v>66</v>
      </c>
      <c r="AQ54">
        <v>68</v>
      </c>
      <c r="AR54">
        <v>69</v>
      </c>
      <c r="AS54">
        <v>71</v>
      </c>
      <c r="AT54">
        <v>73</v>
      </c>
      <c r="AU54">
        <v>74</v>
      </c>
      <c r="AV54">
        <v>76</v>
      </c>
      <c r="AW54">
        <v>77</v>
      </c>
      <c r="AX54">
        <v>79</v>
      </c>
      <c r="AY54">
        <v>80</v>
      </c>
      <c r="AZ54">
        <v>82</v>
      </c>
      <c r="BA54">
        <v>83</v>
      </c>
      <c r="BB54">
        <v>85</v>
      </c>
      <c r="BC54">
        <v>86</v>
      </c>
      <c r="BD54">
        <v>87</v>
      </c>
      <c r="BE54">
        <v>89</v>
      </c>
      <c r="BF54">
        <v>90</v>
      </c>
      <c r="BG54">
        <v>92</v>
      </c>
      <c r="BH54">
        <v>93</v>
      </c>
      <c r="BI54">
        <v>95</v>
      </c>
      <c r="BJ54">
        <v>96</v>
      </c>
      <c r="BK54">
        <v>98</v>
      </c>
      <c r="BL54">
        <v>99</v>
      </c>
      <c r="BM54">
        <v>100</v>
      </c>
      <c r="BN54">
        <v>102</v>
      </c>
      <c r="BO54">
        <v>104</v>
      </c>
      <c r="BP54">
        <v>105</v>
      </c>
      <c r="BQ54">
        <v>106</v>
      </c>
      <c r="BR54">
        <v>108</v>
      </c>
      <c r="BS54">
        <v>109</v>
      </c>
      <c r="BT54">
        <v>110</v>
      </c>
      <c r="BU54">
        <v>112</v>
      </c>
      <c r="BV54">
        <v>114</v>
      </c>
      <c r="BW54">
        <v>115</v>
      </c>
      <c r="BX54">
        <v>116</v>
      </c>
      <c r="BY54">
        <v>118</v>
      </c>
      <c r="BZ54">
        <v>119</v>
      </c>
      <c r="CA54">
        <v>120</v>
      </c>
      <c r="CB54">
        <v>122</v>
      </c>
      <c r="CC54">
        <v>124</v>
      </c>
      <c r="CD54">
        <v>125</v>
      </c>
      <c r="CE54">
        <v>126</v>
      </c>
      <c r="CF54">
        <v>128</v>
      </c>
      <c r="CG54">
        <v>129</v>
      </c>
      <c r="CH54">
        <v>130</v>
      </c>
      <c r="CI54">
        <v>132</v>
      </c>
      <c r="CJ54">
        <v>133</v>
      </c>
      <c r="CK54">
        <v>135</v>
      </c>
      <c r="CL54">
        <v>136</v>
      </c>
      <c r="CM54">
        <v>137</v>
      </c>
      <c r="CN54">
        <v>139</v>
      </c>
      <c r="CO54">
        <v>140</v>
      </c>
      <c r="CP54">
        <v>141</v>
      </c>
      <c r="CQ54">
        <v>143</v>
      </c>
      <c r="CR54">
        <v>144</v>
      </c>
      <c r="CS54">
        <v>146</v>
      </c>
      <c r="CT54">
        <v>147</v>
      </c>
      <c r="CU54">
        <v>148</v>
      </c>
      <c r="CV54">
        <v>149</v>
      </c>
      <c r="CW54">
        <v>151</v>
      </c>
      <c r="CX54">
        <v>153</v>
      </c>
      <c r="CY54">
        <v>154</v>
      </c>
      <c r="CZ54">
        <v>155</v>
      </c>
      <c r="DA54">
        <v>157</v>
      </c>
      <c r="DB54">
        <v>158</v>
      </c>
      <c r="DC54">
        <v>160</v>
      </c>
      <c r="DD54">
        <v>161</v>
      </c>
      <c r="DE54">
        <v>163</v>
      </c>
      <c r="DF54">
        <v>164</v>
      </c>
      <c r="DG54">
        <v>166</v>
      </c>
      <c r="DH54">
        <v>167</v>
      </c>
      <c r="DI54">
        <v>169</v>
      </c>
      <c r="DJ54">
        <v>170</v>
      </c>
      <c r="DK54">
        <v>172</v>
      </c>
      <c r="DL54">
        <v>173</v>
      </c>
      <c r="DM54">
        <v>175</v>
      </c>
      <c r="DN54">
        <v>176</v>
      </c>
      <c r="DO54">
        <v>178</v>
      </c>
      <c r="DP54">
        <v>179</v>
      </c>
      <c r="DQ54">
        <v>181</v>
      </c>
      <c r="DR54">
        <v>183</v>
      </c>
      <c r="DS54">
        <v>184</v>
      </c>
      <c r="DT54">
        <v>185</v>
      </c>
      <c r="DU54">
        <v>187</v>
      </c>
      <c r="DV54">
        <v>188</v>
      </c>
      <c r="DW54">
        <v>190</v>
      </c>
      <c r="DX54">
        <v>191</v>
      </c>
      <c r="DY54">
        <v>193</v>
      </c>
      <c r="DZ54">
        <v>195</v>
      </c>
      <c r="EA54">
        <v>196</v>
      </c>
      <c r="EB54">
        <v>197</v>
      </c>
      <c r="EC54">
        <v>199</v>
      </c>
      <c r="ED54">
        <v>200</v>
      </c>
      <c r="EE54">
        <v>202</v>
      </c>
      <c r="EF54">
        <v>204</v>
      </c>
      <c r="EG54">
        <v>205</v>
      </c>
      <c r="EH54">
        <v>207</v>
      </c>
      <c r="EI54">
        <v>208</v>
      </c>
      <c r="EJ54">
        <v>209</v>
      </c>
      <c r="EK54">
        <v>211</v>
      </c>
      <c r="EL54">
        <v>213</v>
      </c>
      <c r="EM54">
        <v>214</v>
      </c>
      <c r="EN54">
        <v>216</v>
      </c>
      <c r="EO54">
        <v>217</v>
      </c>
      <c r="EP54">
        <v>219</v>
      </c>
      <c r="EQ54">
        <v>220</v>
      </c>
      <c r="ER54">
        <v>221</v>
      </c>
      <c r="ES54">
        <v>223</v>
      </c>
      <c r="ET54">
        <v>225</v>
      </c>
      <c r="EU54">
        <v>226</v>
      </c>
      <c r="EV54">
        <v>228</v>
      </c>
      <c r="EW54">
        <v>229</v>
      </c>
      <c r="EX54">
        <v>231</v>
      </c>
      <c r="EY54">
        <v>232</v>
      </c>
      <c r="EZ54">
        <v>234</v>
      </c>
      <c r="FA54">
        <v>235</v>
      </c>
      <c r="FB54">
        <v>237</v>
      </c>
      <c r="FC54">
        <v>238</v>
      </c>
      <c r="FD54">
        <v>240</v>
      </c>
      <c r="FE54">
        <v>241</v>
      </c>
      <c r="FF54">
        <v>243</v>
      </c>
      <c r="FG54">
        <v>244</v>
      </c>
      <c r="FH54">
        <v>246</v>
      </c>
      <c r="FI54">
        <v>247</v>
      </c>
      <c r="FJ54">
        <v>249</v>
      </c>
      <c r="FK54">
        <v>250</v>
      </c>
      <c r="FL54">
        <v>252</v>
      </c>
      <c r="FM54">
        <v>254</v>
      </c>
      <c r="FN54">
        <v>255</v>
      </c>
      <c r="FO54">
        <v>256</v>
      </c>
      <c r="FP54">
        <v>258</v>
      </c>
      <c r="FQ54">
        <v>259</v>
      </c>
      <c r="FR54">
        <v>261</v>
      </c>
      <c r="FS54">
        <v>262</v>
      </c>
      <c r="FT54">
        <v>264</v>
      </c>
      <c r="FU54">
        <v>266</v>
      </c>
      <c r="FV54">
        <v>267</v>
      </c>
      <c r="FW54">
        <v>268</v>
      </c>
      <c r="FX54">
        <v>270</v>
      </c>
      <c r="FY54">
        <v>271</v>
      </c>
      <c r="FZ54">
        <v>273</v>
      </c>
      <c r="GA54">
        <v>275</v>
      </c>
      <c r="GB54">
        <v>276</v>
      </c>
      <c r="GC54">
        <v>278</v>
      </c>
      <c r="GD54">
        <v>279</v>
      </c>
      <c r="GE54">
        <v>280</v>
      </c>
      <c r="GF54">
        <v>282</v>
      </c>
      <c r="GG54">
        <v>284</v>
      </c>
      <c r="GH54">
        <v>285</v>
      </c>
      <c r="GI54">
        <v>287</v>
      </c>
      <c r="GJ54">
        <v>288</v>
      </c>
      <c r="GK54">
        <v>290</v>
      </c>
      <c r="GL54">
        <v>291</v>
      </c>
      <c r="GM54">
        <v>292</v>
      </c>
      <c r="GN54">
        <v>294</v>
      </c>
      <c r="GO54">
        <v>296</v>
      </c>
      <c r="GP54">
        <v>297</v>
      </c>
      <c r="GQ54">
        <v>299</v>
      </c>
      <c r="GR54">
        <v>300</v>
      </c>
      <c r="GS54">
        <v>302</v>
      </c>
      <c r="GU54">
        <v>51</v>
      </c>
      <c r="GV54">
        <v>0.52600000000000002</v>
      </c>
    </row>
    <row r="55" spans="1:204">
      <c r="A55" s="278">
        <v>52</v>
      </c>
      <c r="B55" s="344">
        <v>2</v>
      </c>
      <c r="C55" s="344">
        <v>4</v>
      </c>
      <c r="D55" s="344">
        <v>6</v>
      </c>
      <c r="E55" s="344">
        <v>8</v>
      </c>
      <c r="F55" s="344">
        <v>10</v>
      </c>
      <c r="G55" s="344">
        <v>12</v>
      </c>
      <c r="H55" s="344">
        <v>13</v>
      </c>
      <c r="I55" s="344">
        <v>15</v>
      </c>
      <c r="J55" s="344">
        <v>17</v>
      </c>
      <c r="K55" s="344">
        <v>18</v>
      </c>
      <c r="L55" s="344">
        <v>20</v>
      </c>
      <c r="M55" s="344">
        <v>21</v>
      </c>
      <c r="N55" s="344">
        <v>23</v>
      </c>
      <c r="O55" s="344">
        <v>25</v>
      </c>
      <c r="P55" s="344">
        <v>26</v>
      </c>
      <c r="Q55" s="344">
        <v>28</v>
      </c>
      <c r="R55" s="344">
        <v>30</v>
      </c>
      <c r="S55" s="344">
        <v>31</v>
      </c>
      <c r="T55" s="344">
        <v>33</v>
      </c>
      <c r="U55" s="344">
        <v>34</v>
      </c>
      <c r="V55" s="344">
        <v>36</v>
      </c>
      <c r="W55" s="344">
        <v>37</v>
      </c>
      <c r="X55" s="344">
        <v>39</v>
      </c>
      <c r="Y55" s="344">
        <v>41</v>
      </c>
      <c r="Z55" s="344">
        <v>42</v>
      </c>
      <c r="AA55" s="344">
        <v>44</v>
      </c>
      <c r="AB55" s="344">
        <v>45</v>
      </c>
      <c r="AC55" s="344">
        <v>47</v>
      </c>
      <c r="AD55" s="344">
        <v>49</v>
      </c>
      <c r="AE55" s="344">
        <v>50</v>
      </c>
      <c r="AF55" s="337">
        <v>52</v>
      </c>
      <c r="AG55" s="345">
        <v>53</v>
      </c>
      <c r="AH55" s="348">
        <v>55</v>
      </c>
      <c r="AI55">
        <v>56</v>
      </c>
      <c r="AJ55">
        <v>58</v>
      </c>
      <c r="AK55">
        <v>60</v>
      </c>
      <c r="AL55">
        <v>61</v>
      </c>
      <c r="AM55">
        <v>63</v>
      </c>
      <c r="AN55">
        <v>64</v>
      </c>
      <c r="AO55">
        <v>66</v>
      </c>
      <c r="AP55">
        <v>67</v>
      </c>
      <c r="AQ55">
        <v>69</v>
      </c>
      <c r="AR55">
        <v>70</v>
      </c>
      <c r="AS55">
        <v>72</v>
      </c>
      <c r="AT55">
        <v>74</v>
      </c>
      <c r="AU55">
        <v>75</v>
      </c>
      <c r="AV55">
        <v>77</v>
      </c>
      <c r="AW55">
        <v>78</v>
      </c>
      <c r="AX55">
        <v>80</v>
      </c>
      <c r="AY55">
        <v>81</v>
      </c>
      <c r="AZ55">
        <v>83</v>
      </c>
      <c r="BA55">
        <v>84</v>
      </c>
      <c r="BB55">
        <v>86</v>
      </c>
      <c r="BC55">
        <v>87</v>
      </c>
      <c r="BD55">
        <v>88</v>
      </c>
      <c r="BE55">
        <v>90</v>
      </c>
      <c r="BF55">
        <v>92</v>
      </c>
      <c r="BG55">
        <v>93</v>
      </c>
      <c r="BH55">
        <v>94</v>
      </c>
      <c r="BI55">
        <v>96</v>
      </c>
      <c r="BJ55">
        <v>98</v>
      </c>
      <c r="BK55">
        <v>99</v>
      </c>
      <c r="BL55">
        <v>100</v>
      </c>
      <c r="BM55">
        <v>102</v>
      </c>
      <c r="BN55">
        <v>103</v>
      </c>
      <c r="BO55">
        <v>105</v>
      </c>
      <c r="BP55">
        <v>106</v>
      </c>
      <c r="BQ55">
        <v>108</v>
      </c>
      <c r="BR55">
        <v>109</v>
      </c>
      <c r="BS55">
        <v>111</v>
      </c>
      <c r="BT55">
        <v>112</v>
      </c>
      <c r="BU55">
        <v>114</v>
      </c>
      <c r="BV55">
        <v>115</v>
      </c>
      <c r="BW55">
        <v>117</v>
      </c>
      <c r="BX55">
        <v>118</v>
      </c>
      <c r="BY55">
        <v>119</v>
      </c>
      <c r="BZ55">
        <v>121</v>
      </c>
      <c r="CA55">
        <v>122</v>
      </c>
      <c r="CB55">
        <v>124</v>
      </c>
      <c r="CC55">
        <v>125</v>
      </c>
      <c r="CD55">
        <v>126</v>
      </c>
      <c r="CE55">
        <v>128</v>
      </c>
      <c r="CF55">
        <v>130</v>
      </c>
      <c r="CG55">
        <v>131</v>
      </c>
      <c r="CH55">
        <v>132</v>
      </c>
      <c r="CI55">
        <v>134</v>
      </c>
      <c r="CJ55">
        <v>135</v>
      </c>
      <c r="CK55">
        <v>136</v>
      </c>
      <c r="CL55">
        <v>138</v>
      </c>
      <c r="CM55">
        <v>139</v>
      </c>
      <c r="CN55">
        <v>141</v>
      </c>
      <c r="CO55">
        <v>142</v>
      </c>
      <c r="CP55">
        <v>143</v>
      </c>
      <c r="CQ55">
        <v>144</v>
      </c>
      <c r="CR55">
        <v>146</v>
      </c>
      <c r="CS55">
        <v>148</v>
      </c>
      <c r="CT55">
        <v>149</v>
      </c>
      <c r="CU55">
        <v>150</v>
      </c>
      <c r="CV55">
        <v>151</v>
      </c>
      <c r="CW55">
        <v>153</v>
      </c>
      <c r="CX55">
        <v>155</v>
      </c>
      <c r="CY55">
        <v>156</v>
      </c>
      <c r="CZ55">
        <v>157</v>
      </c>
      <c r="DA55">
        <v>159</v>
      </c>
      <c r="DB55">
        <v>160</v>
      </c>
      <c r="DC55">
        <v>162</v>
      </c>
      <c r="DD55">
        <v>164</v>
      </c>
      <c r="DE55">
        <v>165</v>
      </c>
      <c r="DF55">
        <v>166</v>
      </c>
      <c r="DG55">
        <v>168</v>
      </c>
      <c r="DH55">
        <v>169</v>
      </c>
      <c r="DI55">
        <v>171</v>
      </c>
      <c r="DJ55">
        <v>173</v>
      </c>
      <c r="DK55">
        <v>174</v>
      </c>
      <c r="DL55">
        <v>175</v>
      </c>
      <c r="DM55">
        <v>177</v>
      </c>
      <c r="DN55">
        <v>179</v>
      </c>
      <c r="DO55">
        <v>180</v>
      </c>
      <c r="DP55">
        <v>182</v>
      </c>
      <c r="DQ55">
        <v>183</v>
      </c>
      <c r="DR55">
        <v>185</v>
      </c>
      <c r="DS55">
        <v>186</v>
      </c>
      <c r="DT55">
        <v>188</v>
      </c>
      <c r="DU55">
        <v>189</v>
      </c>
      <c r="DV55">
        <v>191</v>
      </c>
      <c r="DW55">
        <v>192</v>
      </c>
      <c r="DX55">
        <v>194</v>
      </c>
      <c r="DY55">
        <v>196</v>
      </c>
      <c r="DZ55">
        <v>197</v>
      </c>
      <c r="EA55">
        <v>198</v>
      </c>
      <c r="EB55">
        <v>200</v>
      </c>
      <c r="EC55">
        <v>201</v>
      </c>
      <c r="ED55">
        <v>203</v>
      </c>
      <c r="EE55">
        <v>205</v>
      </c>
      <c r="EF55">
        <v>206</v>
      </c>
      <c r="EG55">
        <v>208</v>
      </c>
      <c r="EH55">
        <v>209</v>
      </c>
      <c r="EI55">
        <v>211</v>
      </c>
      <c r="EJ55">
        <v>212</v>
      </c>
      <c r="EK55">
        <v>214</v>
      </c>
      <c r="EL55">
        <v>215</v>
      </c>
      <c r="EM55">
        <v>217</v>
      </c>
      <c r="EN55">
        <v>219</v>
      </c>
      <c r="EO55">
        <v>220</v>
      </c>
      <c r="EP55">
        <v>222</v>
      </c>
      <c r="EQ55">
        <v>223</v>
      </c>
      <c r="ER55">
        <v>224</v>
      </c>
      <c r="ES55">
        <v>226</v>
      </c>
      <c r="ET55">
        <v>228</v>
      </c>
      <c r="EU55">
        <v>229</v>
      </c>
      <c r="EV55">
        <v>231</v>
      </c>
      <c r="EW55">
        <v>232</v>
      </c>
      <c r="EX55">
        <v>234</v>
      </c>
      <c r="EY55">
        <v>235</v>
      </c>
      <c r="EZ55">
        <v>237</v>
      </c>
      <c r="FA55">
        <v>238</v>
      </c>
      <c r="FB55">
        <v>240</v>
      </c>
      <c r="FC55">
        <v>241</v>
      </c>
      <c r="FD55">
        <v>243</v>
      </c>
      <c r="FE55">
        <v>245</v>
      </c>
      <c r="FF55">
        <v>246</v>
      </c>
      <c r="FG55">
        <v>247</v>
      </c>
      <c r="FH55">
        <v>249</v>
      </c>
      <c r="FI55">
        <v>251</v>
      </c>
      <c r="FJ55">
        <v>252</v>
      </c>
      <c r="FK55">
        <v>254</v>
      </c>
      <c r="FL55">
        <v>255</v>
      </c>
      <c r="FM55">
        <v>257</v>
      </c>
      <c r="FN55">
        <v>259</v>
      </c>
      <c r="FO55">
        <v>260</v>
      </c>
      <c r="FP55">
        <v>261</v>
      </c>
      <c r="FQ55">
        <v>263</v>
      </c>
      <c r="FR55">
        <v>264</v>
      </c>
      <c r="FS55">
        <v>266</v>
      </c>
      <c r="FT55">
        <v>268</v>
      </c>
      <c r="FU55">
        <v>269</v>
      </c>
      <c r="FV55">
        <v>271</v>
      </c>
      <c r="FW55">
        <v>272</v>
      </c>
      <c r="FX55">
        <v>273</v>
      </c>
      <c r="FY55">
        <v>275</v>
      </c>
      <c r="FZ55">
        <v>277</v>
      </c>
      <c r="GA55">
        <v>278</v>
      </c>
      <c r="GB55">
        <v>280</v>
      </c>
      <c r="GC55">
        <v>281</v>
      </c>
      <c r="GD55">
        <v>282</v>
      </c>
      <c r="GE55">
        <v>284</v>
      </c>
      <c r="GF55">
        <v>286</v>
      </c>
      <c r="GG55">
        <v>287</v>
      </c>
      <c r="GH55">
        <v>289</v>
      </c>
      <c r="GI55">
        <v>290</v>
      </c>
      <c r="GJ55">
        <v>292</v>
      </c>
      <c r="GK55">
        <v>294</v>
      </c>
      <c r="GL55">
        <v>295</v>
      </c>
      <c r="GM55">
        <v>296</v>
      </c>
      <c r="GN55">
        <v>298</v>
      </c>
      <c r="GO55">
        <v>300</v>
      </c>
      <c r="GP55">
        <v>301</v>
      </c>
      <c r="GQ55">
        <v>303</v>
      </c>
      <c r="GR55">
        <v>304</v>
      </c>
      <c r="GS55">
        <v>306</v>
      </c>
      <c r="GU55">
        <v>52</v>
      </c>
      <c r="GV55">
        <v>0.53300000000000003</v>
      </c>
    </row>
    <row r="56" spans="1:204">
      <c r="A56" s="278">
        <v>53</v>
      </c>
      <c r="B56" s="344">
        <v>2</v>
      </c>
      <c r="C56" s="344">
        <v>4</v>
      </c>
      <c r="D56" s="344">
        <v>6</v>
      </c>
      <c r="E56" s="344">
        <v>8</v>
      </c>
      <c r="F56" s="344">
        <v>10</v>
      </c>
      <c r="G56" s="344">
        <v>12</v>
      </c>
      <c r="H56" s="344">
        <v>14</v>
      </c>
      <c r="I56" s="344">
        <v>16</v>
      </c>
      <c r="J56" s="344">
        <v>17</v>
      </c>
      <c r="K56" s="344">
        <v>18</v>
      </c>
      <c r="L56" s="344">
        <v>20</v>
      </c>
      <c r="M56" s="344">
        <v>22</v>
      </c>
      <c r="N56" s="344">
        <v>23</v>
      </c>
      <c r="O56" s="344">
        <v>25</v>
      </c>
      <c r="P56" s="344">
        <v>27</v>
      </c>
      <c r="Q56" s="344">
        <v>29</v>
      </c>
      <c r="R56" s="344">
        <v>30</v>
      </c>
      <c r="S56" s="344">
        <v>32</v>
      </c>
      <c r="T56" s="344">
        <v>33</v>
      </c>
      <c r="U56" s="344">
        <v>35</v>
      </c>
      <c r="V56" s="344">
        <v>36</v>
      </c>
      <c r="W56" s="344">
        <v>38</v>
      </c>
      <c r="X56" s="344">
        <v>39</v>
      </c>
      <c r="Y56" s="344">
        <v>41</v>
      </c>
      <c r="Z56" s="344">
        <v>43</v>
      </c>
      <c r="AA56" s="344">
        <v>44</v>
      </c>
      <c r="AB56" s="344">
        <v>46</v>
      </c>
      <c r="AC56" s="344">
        <v>48</v>
      </c>
      <c r="AD56" s="344">
        <v>49</v>
      </c>
      <c r="AE56" s="344">
        <v>51</v>
      </c>
      <c r="AF56" s="337">
        <v>52</v>
      </c>
      <c r="AG56" s="345">
        <v>54</v>
      </c>
      <c r="AH56" s="348">
        <v>56</v>
      </c>
      <c r="AI56">
        <v>57</v>
      </c>
      <c r="AJ56">
        <v>59</v>
      </c>
      <c r="AK56">
        <v>61</v>
      </c>
      <c r="AL56">
        <v>62</v>
      </c>
      <c r="AM56">
        <v>64</v>
      </c>
      <c r="AN56">
        <v>65</v>
      </c>
      <c r="AO56">
        <v>67</v>
      </c>
      <c r="AP56">
        <v>68</v>
      </c>
      <c r="AQ56">
        <v>70</v>
      </c>
      <c r="AR56">
        <v>71</v>
      </c>
      <c r="AS56">
        <v>73</v>
      </c>
      <c r="AT56">
        <v>75</v>
      </c>
      <c r="AU56">
        <v>76</v>
      </c>
      <c r="AV56">
        <v>78</v>
      </c>
      <c r="AW56">
        <v>80</v>
      </c>
      <c r="AX56">
        <v>81</v>
      </c>
      <c r="AY56">
        <v>82</v>
      </c>
      <c r="AZ56">
        <v>84</v>
      </c>
      <c r="BA56">
        <v>85</v>
      </c>
      <c r="BB56">
        <v>87</v>
      </c>
      <c r="BC56">
        <v>89</v>
      </c>
      <c r="BD56">
        <v>90</v>
      </c>
      <c r="BE56">
        <v>91</v>
      </c>
      <c r="BF56">
        <v>93</v>
      </c>
      <c r="BG56">
        <v>95</v>
      </c>
      <c r="BH56">
        <v>96</v>
      </c>
      <c r="BI56">
        <v>97</v>
      </c>
      <c r="BJ56">
        <v>99</v>
      </c>
      <c r="BK56">
        <v>101</v>
      </c>
      <c r="BL56">
        <v>102</v>
      </c>
      <c r="BM56">
        <v>103</v>
      </c>
      <c r="BN56">
        <v>105</v>
      </c>
      <c r="BO56">
        <v>107</v>
      </c>
      <c r="BP56">
        <v>108</v>
      </c>
      <c r="BQ56">
        <v>109</v>
      </c>
      <c r="BR56">
        <v>111</v>
      </c>
      <c r="BS56">
        <v>113</v>
      </c>
      <c r="BT56">
        <v>114</v>
      </c>
      <c r="BU56">
        <v>115</v>
      </c>
      <c r="BV56">
        <v>117</v>
      </c>
      <c r="BW56">
        <v>118</v>
      </c>
      <c r="BX56">
        <v>120</v>
      </c>
      <c r="BY56">
        <v>121</v>
      </c>
      <c r="BZ56">
        <v>123</v>
      </c>
      <c r="CA56">
        <v>124</v>
      </c>
      <c r="CB56">
        <v>126</v>
      </c>
      <c r="CC56">
        <v>127</v>
      </c>
      <c r="CD56">
        <v>128</v>
      </c>
      <c r="CE56">
        <v>130</v>
      </c>
      <c r="CF56">
        <v>131</v>
      </c>
      <c r="CG56">
        <v>133</v>
      </c>
      <c r="CH56">
        <v>134</v>
      </c>
      <c r="CI56">
        <v>136</v>
      </c>
      <c r="CJ56">
        <v>137</v>
      </c>
      <c r="CK56">
        <v>138</v>
      </c>
      <c r="CL56">
        <v>140</v>
      </c>
      <c r="CM56">
        <v>141</v>
      </c>
      <c r="CN56">
        <v>143</v>
      </c>
      <c r="CO56">
        <v>144</v>
      </c>
      <c r="CP56">
        <v>146</v>
      </c>
      <c r="CQ56">
        <v>147</v>
      </c>
      <c r="CR56">
        <v>148</v>
      </c>
      <c r="CS56">
        <v>150</v>
      </c>
      <c r="CT56">
        <v>151</v>
      </c>
      <c r="CU56">
        <v>153</v>
      </c>
      <c r="CV56">
        <v>154</v>
      </c>
      <c r="CW56">
        <v>155</v>
      </c>
      <c r="CX56">
        <v>157</v>
      </c>
      <c r="CY56">
        <v>158</v>
      </c>
      <c r="CZ56">
        <v>160</v>
      </c>
      <c r="DA56">
        <v>161</v>
      </c>
      <c r="DB56">
        <v>163</v>
      </c>
      <c r="DC56">
        <v>164</v>
      </c>
      <c r="DD56">
        <v>166</v>
      </c>
      <c r="DE56">
        <v>168</v>
      </c>
      <c r="DF56">
        <v>169</v>
      </c>
      <c r="DG56">
        <v>170</v>
      </c>
      <c r="DH56">
        <v>172</v>
      </c>
      <c r="DI56">
        <v>174</v>
      </c>
      <c r="DJ56">
        <v>175</v>
      </c>
      <c r="DK56">
        <v>177</v>
      </c>
      <c r="DL56">
        <v>178</v>
      </c>
      <c r="DM56">
        <v>180</v>
      </c>
      <c r="DN56">
        <v>181</v>
      </c>
      <c r="DO56">
        <v>183</v>
      </c>
      <c r="DP56">
        <v>184</v>
      </c>
      <c r="DQ56">
        <v>186</v>
      </c>
      <c r="DR56">
        <v>188</v>
      </c>
      <c r="DS56">
        <v>189</v>
      </c>
      <c r="DT56">
        <v>190</v>
      </c>
      <c r="DU56">
        <v>192</v>
      </c>
      <c r="DV56">
        <v>194</v>
      </c>
      <c r="DW56">
        <v>195</v>
      </c>
      <c r="DX56">
        <v>197</v>
      </c>
      <c r="DY56">
        <v>199</v>
      </c>
      <c r="DZ56">
        <v>200</v>
      </c>
      <c r="EA56">
        <v>201</v>
      </c>
      <c r="EB56">
        <v>203</v>
      </c>
      <c r="EC56">
        <v>204</v>
      </c>
      <c r="ED56">
        <v>206</v>
      </c>
      <c r="EE56">
        <v>208</v>
      </c>
      <c r="EF56">
        <v>209</v>
      </c>
      <c r="EG56">
        <v>211</v>
      </c>
      <c r="EH56">
        <v>213</v>
      </c>
      <c r="EI56">
        <v>214</v>
      </c>
      <c r="EJ56">
        <v>215</v>
      </c>
      <c r="EK56">
        <v>217</v>
      </c>
      <c r="EL56">
        <v>219</v>
      </c>
      <c r="EM56">
        <v>220</v>
      </c>
      <c r="EN56">
        <v>222</v>
      </c>
      <c r="EO56">
        <v>223</v>
      </c>
      <c r="EP56">
        <v>225</v>
      </c>
      <c r="EQ56">
        <v>226</v>
      </c>
      <c r="ER56">
        <v>228</v>
      </c>
      <c r="ES56">
        <v>229</v>
      </c>
      <c r="ET56">
        <v>231</v>
      </c>
      <c r="EU56">
        <v>233</v>
      </c>
      <c r="EV56">
        <v>234</v>
      </c>
      <c r="EW56">
        <v>236</v>
      </c>
      <c r="EX56">
        <v>237</v>
      </c>
      <c r="EY56">
        <v>239</v>
      </c>
      <c r="EZ56">
        <v>240</v>
      </c>
      <c r="FA56">
        <v>242</v>
      </c>
      <c r="FB56">
        <v>243</v>
      </c>
      <c r="FC56">
        <v>245</v>
      </c>
      <c r="FD56">
        <v>247</v>
      </c>
      <c r="FE56">
        <v>248</v>
      </c>
      <c r="FF56">
        <v>250</v>
      </c>
      <c r="FG56">
        <v>251</v>
      </c>
      <c r="FH56">
        <v>253</v>
      </c>
      <c r="FI56">
        <v>254</v>
      </c>
      <c r="FJ56">
        <v>256</v>
      </c>
      <c r="FK56">
        <v>258</v>
      </c>
      <c r="FL56">
        <v>259</v>
      </c>
      <c r="FM56">
        <v>261</v>
      </c>
      <c r="FN56">
        <v>262</v>
      </c>
      <c r="FO56">
        <v>263</v>
      </c>
      <c r="FP56">
        <v>265</v>
      </c>
      <c r="FQ56">
        <v>267</v>
      </c>
      <c r="FR56">
        <v>268</v>
      </c>
      <c r="FS56">
        <v>270</v>
      </c>
      <c r="FT56">
        <v>272</v>
      </c>
      <c r="FU56">
        <v>273</v>
      </c>
      <c r="FV56">
        <v>275</v>
      </c>
      <c r="FW56">
        <v>276</v>
      </c>
      <c r="FX56">
        <v>278</v>
      </c>
      <c r="FY56">
        <v>279</v>
      </c>
      <c r="FZ56">
        <v>281</v>
      </c>
      <c r="GA56">
        <v>282</v>
      </c>
      <c r="GB56">
        <v>284</v>
      </c>
      <c r="GC56">
        <v>286</v>
      </c>
      <c r="GD56">
        <v>287</v>
      </c>
      <c r="GE56">
        <v>288</v>
      </c>
      <c r="GF56">
        <v>290</v>
      </c>
      <c r="GG56">
        <v>292</v>
      </c>
      <c r="GH56">
        <v>293</v>
      </c>
      <c r="GI56">
        <v>295</v>
      </c>
      <c r="GJ56">
        <v>296</v>
      </c>
      <c r="GK56">
        <v>298</v>
      </c>
      <c r="GL56">
        <v>299</v>
      </c>
      <c r="GM56">
        <v>301</v>
      </c>
      <c r="GN56">
        <v>302</v>
      </c>
      <c r="GO56">
        <v>304</v>
      </c>
      <c r="GP56">
        <v>306</v>
      </c>
      <c r="GQ56">
        <v>307</v>
      </c>
      <c r="GR56">
        <v>309</v>
      </c>
      <c r="GS56">
        <v>311</v>
      </c>
      <c r="GU56">
        <v>53</v>
      </c>
      <c r="GV56">
        <v>0.54100000000000004</v>
      </c>
    </row>
    <row r="57" spans="1:204">
      <c r="A57" s="278">
        <v>54</v>
      </c>
      <c r="B57" s="344">
        <v>2</v>
      </c>
      <c r="C57" s="344">
        <v>4</v>
      </c>
      <c r="D57" s="344">
        <v>6</v>
      </c>
      <c r="E57" s="344">
        <v>8</v>
      </c>
      <c r="F57" s="344">
        <v>10</v>
      </c>
      <c r="G57" s="344">
        <v>12</v>
      </c>
      <c r="H57" s="344">
        <v>14</v>
      </c>
      <c r="I57" s="344">
        <v>16</v>
      </c>
      <c r="J57" s="344">
        <v>17</v>
      </c>
      <c r="K57" s="344">
        <v>18</v>
      </c>
      <c r="L57" s="344">
        <v>20</v>
      </c>
      <c r="M57" s="344">
        <v>22</v>
      </c>
      <c r="N57" s="344">
        <v>24</v>
      </c>
      <c r="O57" s="344">
        <v>25</v>
      </c>
      <c r="P57" s="344">
        <v>27</v>
      </c>
      <c r="Q57" s="344">
        <v>29</v>
      </c>
      <c r="R57" s="344">
        <v>31</v>
      </c>
      <c r="S57" s="344">
        <v>32</v>
      </c>
      <c r="T57" s="344">
        <v>33</v>
      </c>
      <c r="U57" s="344">
        <v>35</v>
      </c>
      <c r="V57" s="344">
        <v>37</v>
      </c>
      <c r="W57" s="344">
        <v>38</v>
      </c>
      <c r="X57" s="344">
        <v>40</v>
      </c>
      <c r="Y57" s="344">
        <v>42</v>
      </c>
      <c r="Z57" s="344">
        <v>43</v>
      </c>
      <c r="AA57" s="344">
        <v>45</v>
      </c>
      <c r="AB57" s="344">
        <v>47</v>
      </c>
      <c r="AC57" s="344">
        <v>48</v>
      </c>
      <c r="AD57" s="344">
        <v>50</v>
      </c>
      <c r="AE57" s="344">
        <v>52</v>
      </c>
      <c r="AF57" s="337">
        <v>53</v>
      </c>
      <c r="AG57" s="345">
        <v>55</v>
      </c>
      <c r="AH57" s="348">
        <v>56</v>
      </c>
      <c r="AI57">
        <v>58</v>
      </c>
      <c r="AJ57">
        <v>60</v>
      </c>
      <c r="AK57">
        <v>61</v>
      </c>
      <c r="AL57">
        <v>63</v>
      </c>
      <c r="AM57">
        <v>65</v>
      </c>
      <c r="AN57">
        <v>66</v>
      </c>
      <c r="AO57">
        <v>68</v>
      </c>
      <c r="AP57">
        <v>69</v>
      </c>
      <c r="AQ57">
        <v>71</v>
      </c>
      <c r="AR57">
        <v>72</v>
      </c>
      <c r="AS57">
        <v>74</v>
      </c>
      <c r="AT57">
        <v>76</v>
      </c>
      <c r="AU57">
        <v>77</v>
      </c>
      <c r="AV57">
        <v>79</v>
      </c>
      <c r="AW57">
        <v>81</v>
      </c>
      <c r="AX57">
        <v>82</v>
      </c>
      <c r="AY57">
        <v>83</v>
      </c>
      <c r="AZ57">
        <v>85</v>
      </c>
      <c r="BA57">
        <v>87</v>
      </c>
      <c r="BB57">
        <v>88</v>
      </c>
      <c r="BC57">
        <v>90</v>
      </c>
      <c r="BD57">
        <v>91</v>
      </c>
      <c r="BE57">
        <v>93</v>
      </c>
      <c r="BF57">
        <v>94</v>
      </c>
      <c r="BG57">
        <v>96</v>
      </c>
      <c r="BH57">
        <v>97</v>
      </c>
      <c r="BI57">
        <v>99</v>
      </c>
      <c r="BJ57">
        <v>100</v>
      </c>
      <c r="BK57">
        <v>102</v>
      </c>
      <c r="BL57">
        <v>103</v>
      </c>
      <c r="BM57">
        <v>105</v>
      </c>
      <c r="BN57">
        <v>106</v>
      </c>
      <c r="BO57">
        <v>108</v>
      </c>
      <c r="BP57">
        <v>109</v>
      </c>
      <c r="BQ57">
        <v>111</v>
      </c>
      <c r="BR57">
        <v>112</v>
      </c>
      <c r="BS57">
        <v>114</v>
      </c>
      <c r="BT57">
        <v>115</v>
      </c>
      <c r="BU57">
        <v>117</v>
      </c>
      <c r="BV57">
        <v>118</v>
      </c>
      <c r="BW57">
        <v>120</v>
      </c>
      <c r="BX57">
        <v>121</v>
      </c>
      <c r="BY57">
        <v>123</v>
      </c>
      <c r="BZ57">
        <v>124</v>
      </c>
      <c r="CA57">
        <v>125</v>
      </c>
      <c r="CB57">
        <v>127</v>
      </c>
      <c r="CC57">
        <v>129</v>
      </c>
      <c r="CD57">
        <v>130</v>
      </c>
      <c r="CE57">
        <v>132</v>
      </c>
      <c r="CF57">
        <v>133</v>
      </c>
      <c r="CG57">
        <v>134</v>
      </c>
      <c r="CH57">
        <v>136</v>
      </c>
      <c r="CI57">
        <v>138</v>
      </c>
      <c r="CJ57">
        <v>139</v>
      </c>
      <c r="CK57">
        <v>140</v>
      </c>
      <c r="CL57">
        <v>142</v>
      </c>
      <c r="CM57">
        <v>143</v>
      </c>
      <c r="CN57">
        <v>145</v>
      </c>
      <c r="CO57">
        <v>146</v>
      </c>
      <c r="CP57">
        <v>147</v>
      </c>
      <c r="CQ57">
        <v>149</v>
      </c>
      <c r="CR57">
        <v>150</v>
      </c>
      <c r="CS57">
        <v>152</v>
      </c>
      <c r="CT57">
        <v>153</v>
      </c>
      <c r="CU57">
        <v>155</v>
      </c>
      <c r="CV57">
        <v>156</v>
      </c>
      <c r="CW57">
        <v>157</v>
      </c>
      <c r="CX57">
        <v>159</v>
      </c>
      <c r="CY57">
        <v>160</v>
      </c>
      <c r="CZ57">
        <v>162</v>
      </c>
      <c r="DA57">
        <v>163</v>
      </c>
      <c r="DB57">
        <v>165</v>
      </c>
      <c r="DC57">
        <v>167</v>
      </c>
      <c r="DD57">
        <v>168</v>
      </c>
      <c r="DE57">
        <v>170</v>
      </c>
      <c r="DF57">
        <v>171</v>
      </c>
      <c r="DG57">
        <v>173</v>
      </c>
      <c r="DH57">
        <v>174</v>
      </c>
      <c r="DI57">
        <v>176</v>
      </c>
      <c r="DJ57">
        <v>178</v>
      </c>
      <c r="DK57">
        <v>179</v>
      </c>
      <c r="DL57">
        <v>180</v>
      </c>
      <c r="DM57">
        <v>182</v>
      </c>
      <c r="DN57">
        <v>184</v>
      </c>
      <c r="DO57">
        <v>185</v>
      </c>
      <c r="DP57">
        <v>187</v>
      </c>
      <c r="DQ57">
        <v>189</v>
      </c>
      <c r="DR57">
        <v>190</v>
      </c>
      <c r="DS57">
        <v>191</v>
      </c>
      <c r="DT57">
        <v>193</v>
      </c>
      <c r="DU57">
        <v>195</v>
      </c>
      <c r="DV57">
        <v>196</v>
      </c>
      <c r="DW57">
        <v>198</v>
      </c>
      <c r="DX57">
        <v>199</v>
      </c>
      <c r="DY57">
        <v>201</v>
      </c>
      <c r="DZ57">
        <v>203</v>
      </c>
      <c r="EA57">
        <v>204</v>
      </c>
      <c r="EB57">
        <v>206</v>
      </c>
      <c r="EC57">
        <v>207</v>
      </c>
      <c r="ED57">
        <v>209</v>
      </c>
      <c r="EE57">
        <v>210</v>
      </c>
      <c r="EF57">
        <v>212</v>
      </c>
      <c r="EG57">
        <v>214</v>
      </c>
      <c r="EH57">
        <v>215</v>
      </c>
      <c r="EI57">
        <v>216</v>
      </c>
      <c r="EJ57">
        <v>218</v>
      </c>
      <c r="EK57">
        <v>220</v>
      </c>
      <c r="EL57">
        <v>221</v>
      </c>
      <c r="EM57">
        <v>223</v>
      </c>
      <c r="EN57">
        <v>225</v>
      </c>
      <c r="EO57">
        <v>226</v>
      </c>
      <c r="EP57">
        <v>228</v>
      </c>
      <c r="EQ57">
        <v>229</v>
      </c>
      <c r="ER57">
        <v>231</v>
      </c>
      <c r="ES57">
        <v>232</v>
      </c>
      <c r="ET57">
        <v>234</v>
      </c>
      <c r="EU57">
        <v>236</v>
      </c>
      <c r="EV57">
        <v>237</v>
      </c>
      <c r="EW57">
        <v>239</v>
      </c>
      <c r="EX57">
        <v>241</v>
      </c>
      <c r="EY57">
        <v>242</v>
      </c>
      <c r="EZ57">
        <v>243</v>
      </c>
      <c r="FA57">
        <v>245</v>
      </c>
      <c r="FB57">
        <v>247</v>
      </c>
      <c r="FC57">
        <v>248</v>
      </c>
      <c r="FD57">
        <v>250</v>
      </c>
      <c r="FE57">
        <v>252</v>
      </c>
      <c r="FF57">
        <v>253</v>
      </c>
      <c r="FG57">
        <v>254</v>
      </c>
      <c r="FH57">
        <v>256</v>
      </c>
      <c r="FI57">
        <v>258</v>
      </c>
      <c r="FJ57">
        <v>259</v>
      </c>
      <c r="FK57">
        <v>261</v>
      </c>
      <c r="FL57">
        <v>262</v>
      </c>
      <c r="FM57">
        <v>264</v>
      </c>
      <c r="FN57">
        <v>266</v>
      </c>
      <c r="FO57">
        <v>267</v>
      </c>
      <c r="FP57">
        <v>269</v>
      </c>
      <c r="FQ57">
        <v>270</v>
      </c>
      <c r="FR57">
        <v>272</v>
      </c>
      <c r="FS57">
        <v>273</v>
      </c>
      <c r="FT57">
        <v>275</v>
      </c>
      <c r="FU57">
        <v>277</v>
      </c>
      <c r="FV57">
        <v>278</v>
      </c>
      <c r="FW57">
        <v>279</v>
      </c>
      <c r="FX57">
        <v>281</v>
      </c>
      <c r="FY57">
        <v>283</v>
      </c>
      <c r="FZ57">
        <v>284</v>
      </c>
      <c r="GA57">
        <v>286</v>
      </c>
      <c r="GB57">
        <v>288</v>
      </c>
      <c r="GC57">
        <v>289</v>
      </c>
      <c r="GD57">
        <v>290</v>
      </c>
      <c r="GE57">
        <v>292</v>
      </c>
      <c r="GF57">
        <v>294</v>
      </c>
      <c r="GG57">
        <v>295</v>
      </c>
      <c r="GH57">
        <v>297</v>
      </c>
      <c r="GI57">
        <v>299</v>
      </c>
      <c r="GJ57">
        <v>300</v>
      </c>
      <c r="GK57">
        <v>302</v>
      </c>
      <c r="GL57">
        <v>303</v>
      </c>
      <c r="GM57">
        <v>305</v>
      </c>
      <c r="GN57">
        <v>306</v>
      </c>
      <c r="GO57">
        <v>308</v>
      </c>
      <c r="GP57">
        <v>310</v>
      </c>
      <c r="GQ57">
        <v>311</v>
      </c>
      <c r="GR57">
        <v>313</v>
      </c>
      <c r="GS57">
        <v>315</v>
      </c>
      <c r="GU57">
        <v>54</v>
      </c>
      <c r="GV57">
        <v>0.54800000000000004</v>
      </c>
    </row>
    <row r="58" spans="1:204">
      <c r="A58" s="278">
        <v>55</v>
      </c>
      <c r="B58" s="344">
        <v>2</v>
      </c>
      <c r="C58" s="344">
        <v>4</v>
      </c>
      <c r="D58" s="344">
        <v>6</v>
      </c>
      <c r="E58" s="344">
        <v>8</v>
      </c>
      <c r="F58" s="344">
        <v>10</v>
      </c>
      <c r="G58" s="344">
        <v>12</v>
      </c>
      <c r="H58" s="344">
        <v>14</v>
      </c>
      <c r="I58" s="344">
        <v>16</v>
      </c>
      <c r="J58" s="344">
        <v>17</v>
      </c>
      <c r="K58" s="344">
        <v>18</v>
      </c>
      <c r="L58" s="344">
        <v>21</v>
      </c>
      <c r="M58" s="344">
        <v>22</v>
      </c>
      <c r="N58" s="344">
        <v>24</v>
      </c>
      <c r="O58" s="344">
        <v>26</v>
      </c>
      <c r="P58" s="344">
        <v>27</v>
      </c>
      <c r="Q58" s="344">
        <v>29</v>
      </c>
      <c r="R58" s="344">
        <v>31</v>
      </c>
      <c r="S58" s="344">
        <v>33</v>
      </c>
      <c r="T58" s="344">
        <v>34</v>
      </c>
      <c r="U58" s="344">
        <v>36</v>
      </c>
      <c r="V58" s="344">
        <v>37</v>
      </c>
      <c r="W58" s="344">
        <v>39</v>
      </c>
      <c r="X58" s="344">
        <v>41</v>
      </c>
      <c r="Y58" s="344">
        <v>42</v>
      </c>
      <c r="Z58" s="344">
        <v>44</v>
      </c>
      <c r="AA58" s="344">
        <v>46</v>
      </c>
      <c r="AB58" s="344">
        <v>47</v>
      </c>
      <c r="AC58" s="344">
        <v>49</v>
      </c>
      <c r="AD58" s="344">
        <v>51</v>
      </c>
      <c r="AE58" s="344">
        <v>52</v>
      </c>
      <c r="AF58" s="337">
        <v>54</v>
      </c>
      <c r="AG58" s="345">
        <v>56</v>
      </c>
      <c r="AH58" s="348">
        <v>57</v>
      </c>
      <c r="AI58">
        <v>59</v>
      </c>
      <c r="AJ58">
        <v>60</v>
      </c>
      <c r="AK58">
        <v>62</v>
      </c>
      <c r="AL58">
        <v>64</v>
      </c>
      <c r="AM58">
        <v>65</v>
      </c>
      <c r="AN58">
        <v>67</v>
      </c>
      <c r="AO58">
        <v>69</v>
      </c>
      <c r="AP58">
        <v>70</v>
      </c>
      <c r="AQ58">
        <v>72</v>
      </c>
      <c r="AR58">
        <v>73</v>
      </c>
      <c r="AS58">
        <v>75</v>
      </c>
      <c r="AT58">
        <v>77</v>
      </c>
      <c r="AU58">
        <v>78</v>
      </c>
      <c r="AV58">
        <v>80</v>
      </c>
      <c r="AW58">
        <v>82</v>
      </c>
      <c r="AX58">
        <v>83</v>
      </c>
      <c r="AY58">
        <v>84</v>
      </c>
      <c r="AZ58">
        <v>86</v>
      </c>
      <c r="BA58">
        <v>88</v>
      </c>
      <c r="BB58">
        <v>89</v>
      </c>
      <c r="BC58">
        <v>91</v>
      </c>
      <c r="BD58">
        <v>92</v>
      </c>
      <c r="BE58">
        <v>94</v>
      </c>
      <c r="BF58">
        <v>95</v>
      </c>
      <c r="BG58">
        <v>97</v>
      </c>
      <c r="BH58">
        <v>98</v>
      </c>
      <c r="BI58">
        <v>100</v>
      </c>
      <c r="BJ58">
        <v>102</v>
      </c>
      <c r="BK58">
        <v>103</v>
      </c>
      <c r="BL58">
        <v>104</v>
      </c>
      <c r="BM58">
        <v>106</v>
      </c>
      <c r="BN58">
        <v>108</v>
      </c>
      <c r="BO58">
        <v>109</v>
      </c>
      <c r="BP58">
        <v>110</v>
      </c>
      <c r="BQ58">
        <v>112</v>
      </c>
      <c r="BR58">
        <v>114</v>
      </c>
      <c r="BS58">
        <v>115</v>
      </c>
      <c r="BT58">
        <v>117</v>
      </c>
      <c r="BU58">
        <v>118</v>
      </c>
      <c r="BV58">
        <v>120</v>
      </c>
      <c r="BW58">
        <v>122</v>
      </c>
      <c r="BX58">
        <v>123</v>
      </c>
      <c r="BY58">
        <v>124</v>
      </c>
      <c r="BZ58">
        <v>126</v>
      </c>
      <c r="CA58">
        <v>127</v>
      </c>
      <c r="CB58">
        <v>129</v>
      </c>
      <c r="CC58">
        <v>130</v>
      </c>
      <c r="CD58">
        <v>132</v>
      </c>
      <c r="CE58">
        <v>133</v>
      </c>
      <c r="CF58">
        <v>135</v>
      </c>
      <c r="CG58">
        <v>136</v>
      </c>
      <c r="CH58">
        <v>138</v>
      </c>
      <c r="CI58">
        <v>139</v>
      </c>
      <c r="CJ58">
        <v>140</v>
      </c>
      <c r="CK58">
        <v>142</v>
      </c>
      <c r="CL58">
        <v>144</v>
      </c>
      <c r="CM58">
        <v>145</v>
      </c>
      <c r="CN58">
        <v>147</v>
      </c>
      <c r="CO58">
        <v>148</v>
      </c>
      <c r="CP58">
        <v>149</v>
      </c>
      <c r="CQ58">
        <v>150</v>
      </c>
      <c r="CR58">
        <v>152</v>
      </c>
      <c r="CS58">
        <v>154</v>
      </c>
      <c r="CT58">
        <v>155</v>
      </c>
      <c r="CU58">
        <v>157</v>
      </c>
      <c r="CV58">
        <v>158</v>
      </c>
      <c r="CW58">
        <v>159</v>
      </c>
      <c r="CX58">
        <v>161</v>
      </c>
      <c r="CY58">
        <v>162</v>
      </c>
      <c r="CZ58">
        <v>164</v>
      </c>
      <c r="DA58">
        <v>165</v>
      </c>
      <c r="DB58">
        <v>167</v>
      </c>
      <c r="DC58">
        <v>169</v>
      </c>
      <c r="DD58">
        <v>170</v>
      </c>
      <c r="DE58">
        <v>172</v>
      </c>
      <c r="DF58">
        <v>173</v>
      </c>
      <c r="DG58">
        <v>175</v>
      </c>
      <c r="DH58">
        <v>176</v>
      </c>
      <c r="DI58">
        <v>178</v>
      </c>
      <c r="DJ58">
        <v>180</v>
      </c>
      <c r="DK58">
        <v>181</v>
      </c>
      <c r="DL58">
        <v>183</v>
      </c>
      <c r="DM58">
        <v>184</v>
      </c>
      <c r="DN58">
        <v>186</v>
      </c>
      <c r="DO58">
        <v>188</v>
      </c>
      <c r="DP58">
        <v>189</v>
      </c>
      <c r="DQ58">
        <v>191</v>
      </c>
      <c r="DR58">
        <v>193</v>
      </c>
      <c r="DS58">
        <v>194</v>
      </c>
      <c r="DT58">
        <v>195</v>
      </c>
      <c r="DU58">
        <v>197</v>
      </c>
      <c r="DV58">
        <v>199</v>
      </c>
      <c r="DW58">
        <v>200</v>
      </c>
      <c r="DX58">
        <v>202</v>
      </c>
      <c r="DY58">
        <v>204</v>
      </c>
      <c r="DZ58">
        <v>205</v>
      </c>
      <c r="EA58">
        <v>206</v>
      </c>
      <c r="EB58">
        <v>208</v>
      </c>
      <c r="EC58">
        <v>210</v>
      </c>
      <c r="ED58">
        <v>211</v>
      </c>
      <c r="EE58">
        <v>213</v>
      </c>
      <c r="EF58">
        <v>215</v>
      </c>
      <c r="EG58">
        <v>216</v>
      </c>
      <c r="EH58">
        <v>218</v>
      </c>
      <c r="EI58">
        <v>219</v>
      </c>
      <c r="EJ58">
        <v>221</v>
      </c>
      <c r="EK58">
        <v>223</v>
      </c>
      <c r="EL58">
        <v>224</v>
      </c>
      <c r="EM58">
        <v>226</v>
      </c>
      <c r="EN58">
        <v>228</v>
      </c>
      <c r="EO58">
        <v>229</v>
      </c>
      <c r="EP58">
        <v>231</v>
      </c>
      <c r="EQ58">
        <v>232</v>
      </c>
      <c r="ER58">
        <v>234</v>
      </c>
      <c r="ES58">
        <v>235</v>
      </c>
      <c r="ET58">
        <v>237</v>
      </c>
      <c r="EU58">
        <v>239</v>
      </c>
      <c r="EV58">
        <v>240</v>
      </c>
      <c r="EW58">
        <v>242</v>
      </c>
      <c r="EX58">
        <v>244</v>
      </c>
      <c r="EY58">
        <v>245</v>
      </c>
      <c r="EZ58">
        <v>246</v>
      </c>
      <c r="FA58">
        <v>248</v>
      </c>
      <c r="FB58">
        <v>250</v>
      </c>
      <c r="FC58">
        <v>251</v>
      </c>
      <c r="FD58">
        <v>253</v>
      </c>
      <c r="FE58">
        <v>255</v>
      </c>
      <c r="FF58">
        <v>256</v>
      </c>
      <c r="FG58">
        <v>258</v>
      </c>
      <c r="FH58">
        <v>259</v>
      </c>
      <c r="FI58">
        <v>261</v>
      </c>
      <c r="FJ58">
        <v>263</v>
      </c>
      <c r="FK58">
        <v>264</v>
      </c>
      <c r="FL58">
        <v>266</v>
      </c>
      <c r="FM58">
        <v>268</v>
      </c>
      <c r="FN58">
        <v>269</v>
      </c>
      <c r="FO58">
        <v>270</v>
      </c>
      <c r="FP58">
        <v>272</v>
      </c>
      <c r="FQ58">
        <v>274</v>
      </c>
      <c r="FR58">
        <v>275</v>
      </c>
      <c r="FS58">
        <v>277</v>
      </c>
      <c r="FT58">
        <v>279</v>
      </c>
      <c r="FU58">
        <v>280</v>
      </c>
      <c r="FV58">
        <v>282</v>
      </c>
      <c r="FW58">
        <v>283</v>
      </c>
      <c r="FX58">
        <v>285</v>
      </c>
      <c r="FY58">
        <v>286</v>
      </c>
      <c r="FZ58">
        <v>288</v>
      </c>
      <c r="GA58">
        <v>290</v>
      </c>
      <c r="GB58">
        <v>291</v>
      </c>
      <c r="GC58">
        <v>293</v>
      </c>
      <c r="GD58">
        <v>294</v>
      </c>
      <c r="GE58">
        <v>296</v>
      </c>
      <c r="GF58">
        <v>297</v>
      </c>
      <c r="GG58">
        <v>299</v>
      </c>
      <c r="GH58">
        <v>301</v>
      </c>
      <c r="GI58">
        <v>302</v>
      </c>
      <c r="GJ58">
        <v>304</v>
      </c>
      <c r="GK58">
        <v>306</v>
      </c>
      <c r="GL58">
        <v>307</v>
      </c>
      <c r="GM58">
        <v>309</v>
      </c>
      <c r="GN58">
        <v>310</v>
      </c>
      <c r="GO58">
        <v>312</v>
      </c>
      <c r="GP58">
        <v>314</v>
      </c>
      <c r="GQ58">
        <v>315</v>
      </c>
      <c r="GR58">
        <v>317</v>
      </c>
      <c r="GS58">
        <v>319</v>
      </c>
      <c r="GU58">
        <v>55</v>
      </c>
      <c r="GV58">
        <v>0.55500000000000005</v>
      </c>
    </row>
    <row r="59" spans="1:204">
      <c r="A59" s="278">
        <v>56</v>
      </c>
      <c r="B59" s="344">
        <v>2</v>
      </c>
      <c r="C59" s="344">
        <v>4</v>
      </c>
      <c r="D59" s="344">
        <v>6</v>
      </c>
      <c r="E59" s="344">
        <v>8</v>
      </c>
      <c r="F59" s="344">
        <v>10</v>
      </c>
      <c r="G59" s="344">
        <v>12</v>
      </c>
      <c r="H59" s="344">
        <v>14</v>
      </c>
      <c r="I59" s="344">
        <v>16</v>
      </c>
      <c r="J59" s="344">
        <v>17</v>
      </c>
      <c r="K59" s="344">
        <v>19</v>
      </c>
      <c r="L59" s="344">
        <v>21</v>
      </c>
      <c r="M59" s="344">
        <v>22</v>
      </c>
      <c r="N59" s="344">
        <v>24</v>
      </c>
      <c r="O59" s="344">
        <v>26</v>
      </c>
      <c r="P59" s="344">
        <v>28</v>
      </c>
      <c r="Q59" s="344">
        <v>30</v>
      </c>
      <c r="R59" s="344">
        <v>31</v>
      </c>
      <c r="S59" s="344">
        <v>33</v>
      </c>
      <c r="T59" s="344">
        <v>34</v>
      </c>
      <c r="U59" s="344">
        <v>36</v>
      </c>
      <c r="V59" s="344">
        <v>38</v>
      </c>
      <c r="W59" s="344">
        <v>39</v>
      </c>
      <c r="X59" s="344">
        <v>41</v>
      </c>
      <c r="Y59" s="344">
        <v>43</v>
      </c>
      <c r="Z59" s="344">
        <v>44</v>
      </c>
      <c r="AA59" s="344">
        <v>46</v>
      </c>
      <c r="AB59" s="344">
        <v>48</v>
      </c>
      <c r="AC59" s="344">
        <v>49</v>
      </c>
      <c r="AD59" s="344">
        <v>51</v>
      </c>
      <c r="AE59" s="344">
        <v>53</v>
      </c>
      <c r="AF59" s="337">
        <v>55</v>
      </c>
      <c r="AG59" s="345">
        <v>56</v>
      </c>
      <c r="AH59" s="348">
        <v>58</v>
      </c>
      <c r="AI59">
        <v>60</v>
      </c>
      <c r="AJ59">
        <v>61</v>
      </c>
      <c r="AK59">
        <v>63</v>
      </c>
      <c r="AL59">
        <v>65</v>
      </c>
      <c r="AM59">
        <v>66</v>
      </c>
      <c r="AN59">
        <v>68</v>
      </c>
      <c r="AO59">
        <v>70</v>
      </c>
      <c r="AP59">
        <v>71</v>
      </c>
      <c r="AQ59">
        <v>72</v>
      </c>
      <c r="AR59">
        <v>74</v>
      </c>
      <c r="AS59">
        <v>76</v>
      </c>
      <c r="AT59">
        <v>78</v>
      </c>
      <c r="AU59">
        <v>79</v>
      </c>
      <c r="AV59">
        <v>81</v>
      </c>
      <c r="AW59">
        <v>83</v>
      </c>
      <c r="AX59">
        <v>84</v>
      </c>
      <c r="AY59">
        <v>85</v>
      </c>
      <c r="AZ59">
        <v>87</v>
      </c>
      <c r="BA59">
        <v>89</v>
      </c>
      <c r="BB59">
        <v>90</v>
      </c>
      <c r="BC59">
        <v>92</v>
      </c>
      <c r="BD59">
        <v>93</v>
      </c>
      <c r="BE59">
        <v>95</v>
      </c>
      <c r="BF59">
        <v>97</v>
      </c>
      <c r="BG59">
        <v>98</v>
      </c>
      <c r="BH59">
        <v>99</v>
      </c>
      <c r="BI59">
        <v>101</v>
      </c>
      <c r="BJ59">
        <v>103</v>
      </c>
      <c r="BK59">
        <v>105</v>
      </c>
      <c r="BL59">
        <v>106</v>
      </c>
      <c r="BM59">
        <v>107</v>
      </c>
      <c r="BN59">
        <v>109</v>
      </c>
      <c r="BO59">
        <v>111</v>
      </c>
      <c r="BP59">
        <v>112</v>
      </c>
      <c r="BQ59">
        <v>114</v>
      </c>
      <c r="BR59">
        <v>115</v>
      </c>
      <c r="BS59">
        <v>117</v>
      </c>
      <c r="BT59">
        <v>118</v>
      </c>
      <c r="BU59">
        <v>120</v>
      </c>
      <c r="BV59">
        <v>121</v>
      </c>
      <c r="BW59">
        <v>123</v>
      </c>
      <c r="BX59">
        <v>124</v>
      </c>
      <c r="BY59">
        <v>126</v>
      </c>
      <c r="BZ59">
        <v>128</v>
      </c>
      <c r="CA59">
        <v>129</v>
      </c>
      <c r="CB59">
        <v>130</v>
      </c>
      <c r="CC59">
        <v>132</v>
      </c>
      <c r="CD59">
        <v>133</v>
      </c>
      <c r="CE59">
        <v>135</v>
      </c>
      <c r="CF59">
        <v>137</v>
      </c>
      <c r="CG59">
        <v>138</v>
      </c>
      <c r="CH59">
        <v>139</v>
      </c>
      <c r="CI59">
        <v>141</v>
      </c>
      <c r="CJ59">
        <v>142</v>
      </c>
      <c r="CK59">
        <v>144</v>
      </c>
      <c r="CL59">
        <v>146</v>
      </c>
      <c r="CM59">
        <v>147</v>
      </c>
      <c r="CN59">
        <v>148</v>
      </c>
      <c r="CO59">
        <v>149</v>
      </c>
      <c r="CP59">
        <v>151</v>
      </c>
      <c r="CQ59">
        <v>152</v>
      </c>
      <c r="CR59">
        <v>154</v>
      </c>
      <c r="CS59">
        <v>156</v>
      </c>
      <c r="CT59">
        <v>157</v>
      </c>
      <c r="CU59">
        <v>158</v>
      </c>
      <c r="CV59">
        <v>160</v>
      </c>
      <c r="CW59">
        <v>161</v>
      </c>
      <c r="CX59">
        <v>163</v>
      </c>
      <c r="CY59">
        <v>164</v>
      </c>
      <c r="CZ59">
        <v>166</v>
      </c>
      <c r="DA59">
        <v>167</v>
      </c>
      <c r="DB59">
        <v>169</v>
      </c>
      <c r="DC59">
        <v>171</v>
      </c>
      <c r="DD59">
        <v>173</v>
      </c>
      <c r="DE59">
        <v>174</v>
      </c>
      <c r="DF59">
        <v>175</v>
      </c>
      <c r="DG59">
        <v>177</v>
      </c>
      <c r="DH59">
        <v>179</v>
      </c>
      <c r="DI59">
        <v>180</v>
      </c>
      <c r="DJ59">
        <v>182</v>
      </c>
      <c r="DK59">
        <v>184</v>
      </c>
      <c r="DL59">
        <v>185</v>
      </c>
      <c r="DM59">
        <v>187</v>
      </c>
      <c r="DN59">
        <v>188</v>
      </c>
      <c r="DO59">
        <v>190</v>
      </c>
      <c r="DP59">
        <v>192</v>
      </c>
      <c r="DQ59">
        <v>193</v>
      </c>
      <c r="DR59">
        <v>195</v>
      </c>
      <c r="DS59">
        <v>196</v>
      </c>
      <c r="DT59">
        <v>198</v>
      </c>
      <c r="DU59">
        <v>200</v>
      </c>
      <c r="DV59">
        <v>201</v>
      </c>
      <c r="DW59">
        <v>203</v>
      </c>
      <c r="DX59">
        <v>205</v>
      </c>
      <c r="DY59">
        <v>206</v>
      </c>
      <c r="DZ59">
        <v>208</v>
      </c>
      <c r="EA59">
        <v>209</v>
      </c>
      <c r="EB59">
        <v>211</v>
      </c>
      <c r="EC59">
        <v>212</v>
      </c>
      <c r="ED59">
        <v>214</v>
      </c>
      <c r="EE59">
        <v>216</v>
      </c>
      <c r="EF59">
        <v>217</v>
      </c>
      <c r="EG59">
        <v>219</v>
      </c>
      <c r="EH59">
        <v>221</v>
      </c>
      <c r="EI59">
        <v>222</v>
      </c>
      <c r="EJ59">
        <v>224</v>
      </c>
      <c r="EK59">
        <v>225</v>
      </c>
      <c r="EL59">
        <v>227</v>
      </c>
      <c r="EM59">
        <v>229</v>
      </c>
      <c r="EN59">
        <v>230</v>
      </c>
      <c r="EO59">
        <v>232</v>
      </c>
      <c r="EP59">
        <v>234</v>
      </c>
      <c r="EQ59">
        <v>235</v>
      </c>
      <c r="ER59">
        <v>237</v>
      </c>
      <c r="ES59">
        <v>238</v>
      </c>
      <c r="ET59">
        <v>240</v>
      </c>
      <c r="EU59">
        <v>242</v>
      </c>
      <c r="EV59">
        <v>243</v>
      </c>
      <c r="EW59">
        <v>245</v>
      </c>
      <c r="EX59">
        <v>247</v>
      </c>
      <c r="EY59">
        <v>248</v>
      </c>
      <c r="EZ59">
        <v>250</v>
      </c>
      <c r="FA59">
        <v>251</v>
      </c>
      <c r="FB59">
        <v>253</v>
      </c>
      <c r="FC59">
        <v>255</v>
      </c>
      <c r="FD59">
        <v>256</v>
      </c>
      <c r="FE59">
        <v>258</v>
      </c>
      <c r="FF59">
        <v>260</v>
      </c>
      <c r="FG59">
        <v>261</v>
      </c>
      <c r="FH59">
        <v>262</v>
      </c>
      <c r="FI59">
        <v>264</v>
      </c>
      <c r="FJ59">
        <v>266</v>
      </c>
      <c r="FK59">
        <v>268</v>
      </c>
      <c r="FL59">
        <v>269</v>
      </c>
      <c r="FM59">
        <v>271</v>
      </c>
      <c r="FN59">
        <v>273</v>
      </c>
      <c r="FO59">
        <v>274</v>
      </c>
      <c r="FP59">
        <v>275</v>
      </c>
      <c r="FQ59">
        <v>277</v>
      </c>
      <c r="FR59">
        <v>279</v>
      </c>
      <c r="FS59">
        <v>280</v>
      </c>
      <c r="FT59">
        <v>282</v>
      </c>
      <c r="FU59">
        <v>284</v>
      </c>
      <c r="FV59">
        <v>285</v>
      </c>
      <c r="FW59">
        <v>287</v>
      </c>
      <c r="FX59">
        <v>288</v>
      </c>
      <c r="FY59">
        <v>290</v>
      </c>
      <c r="FZ59">
        <v>292</v>
      </c>
      <c r="GA59">
        <v>293</v>
      </c>
      <c r="GB59">
        <v>295</v>
      </c>
      <c r="GC59">
        <v>297</v>
      </c>
      <c r="GD59">
        <v>298</v>
      </c>
      <c r="GE59">
        <v>300</v>
      </c>
      <c r="GF59">
        <v>301</v>
      </c>
      <c r="GG59">
        <v>303</v>
      </c>
      <c r="GH59">
        <v>305</v>
      </c>
      <c r="GI59">
        <v>306</v>
      </c>
      <c r="GJ59">
        <v>308</v>
      </c>
      <c r="GK59">
        <v>310</v>
      </c>
      <c r="GL59">
        <v>311</v>
      </c>
      <c r="GM59">
        <v>312</v>
      </c>
      <c r="GN59">
        <v>314</v>
      </c>
      <c r="GO59">
        <v>316</v>
      </c>
      <c r="GP59">
        <v>318</v>
      </c>
      <c r="GQ59">
        <v>319</v>
      </c>
      <c r="GR59">
        <v>321</v>
      </c>
      <c r="GS59">
        <v>323</v>
      </c>
      <c r="GU59">
        <v>56</v>
      </c>
      <c r="GV59">
        <v>0.56200000000000006</v>
      </c>
    </row>
    <row r="60" spans="1:204">
      <c r="A60" s="278">
        <v>57</v>
      </c>
      <c r="B60" s="344">
        <v>2</v>
      </c>
      <c r="C60" s="344">
        <v>4</v>
      </c>
      <c r="D60" s="344">
        <v>6</v>
      </c>
      <c r="E60" s="344">
        <v>9</v>
      </c>
      <c r="F60" s="344">
        <v>10</v>
      </c>
      <c r="G60" s="344">
        <v>13</v>
      </c>
      <c r="H60" s="344">
        <v>14</v>
      </c>
      <c r="I60" s="344">
        <v>17</v>
      </c>
      <c r="J60" s="344">
        <v>18</v>
      </c>
      <c r="K60" s="344">
        <v>19</v>
      </c>
      <c r="L60" s="344">
        <v>21</v>
      </c>
      <c r="M60" s="344">
        <v>23</v>
      </c>
      <c r="N60" s="344">
        <v>24</v>
      </c>
      <c r="O60" s="344">
        <v>26</v>
      </c>
      <c r="P60" s="344">
        <v>28</v>
      </c>
      <c r="Q60" s="344">
        <v>30</v>
      </c>
      <c r="R60" s="344">
        <v>32</v>
      </c>
      <c r="S60" s="344">
        <v>34</v>
      </c>
      <c r="T60" s="344">
        <v>35</v>
      </c>
      <c r="U60" s="344">
        <v>36</v>
      </c>
      <c r="V60" s="344">
        <v>38</v>
      </c>
      <c r="W60" s="344">
        <v>40</v>
      </c>
      <c r="X60" s="344">
        <v>42</v>
      </c>
      <c r="Y60" s="344">
        <v>43</v>
      </c>
      <c r="Z60" s="344">
        <v>45</v>
      </c>
      <c r="AA60" s="344">
        <v>47</v>
      </c>
      <c r="AB60" s="344">
        <v>48</v>
      </c>
      <c r="AC60" s="344">
        <v>50</v>
      </c>
      <c r="AD60" s="344">
        <v>52</v>
      </c>
      <c r="AE60" s="344">
        <v>53</v>
      </c>
      <c r="AF60" s="337">
        <v>55</v>
      </c>
      <c r="AG60" s="345">
        <v>57</v>
      </c>
      <c r="AH60" s="348">
        <v>59</v>
      </c>
      <c r="AI60">
        <v>60</v>
      </c>
      <c r="AJ60">
        <v>62</v>
      </c>
      <c r="AK60">
        <v>64</v>
      </c>
      <c r="AL60">
        <v>65</v>
      </c>
      <c r="AM60">
        <v>67</v>
      </c>
      <c r="AN60">
        <v>69</v>
      </c>
      <c r="AO60">
        <v>71</v>
      </c>
      <c r="AP60">
        <v>72</v>
      </c>
      <c r="AQ60">
        <v>73</v>
      </c>
      <c r="AR60">
        <v>75</v>
      </c>
      <c r="AS60">
        <v>77</v>
      </c>
      <c r="AT60">
        <v>79</v>
      </c>
      <c r="AU60">
        <v>80</v>
      </c>
      <c r="AV60">
        <v>82</v>
      </c>
      <c r="AW60">
        <v>84</v>
      </c>
      <c r="AX60">
        <v>85</v>
      </c>
      <c r="AY60">
        <v>86</v>
      </c>
      <c r="AZ60">
        <v>88</v>
      </c>
      <c r="BA60">
        <v>90</v>
      </c>
      <c r="BB60">
        <v>92</v>
      </c>
      <c r="BC60">
        <v>93</v>
      </c>
      <c r="BD60">
        <v>94</v>
      </c>
      <c r="BE60">
        <v>96</v>
      </c>
      <c r="BF60">
        <v>98</v>
      </c>
      <c r="BG60">
        <v>100</v>
      </c>
      <c r="BH60">
        <v>101</v>
      </c>
      <c r="BI60">
        <v>102</v>
      </c>
      <c r="BJ60">
        <v>104</v>
      </c>
      <c r="BK60">
        <v>106</v>
      </c>
      <c r="BL60">
        <v>107</v>
      </c>
      <c r="BM60">
        <v>109</v>
      </c>
      <c r="BN60">
        <v>110</v>
      </c>
      <c r="BO60">
        <v>112</v>
      </c>
      <c r="BP60">
        <v>113</v>
      </c>
      <c r="BQ60">
        <v>115</v>
      </c>
      <c r="BR60">
        <v>117</v>
      </c>
      <c r="BS60">
        <v>118</v>
      </c>
      <c r="BT60">
        <v>119</v>
      </c>
      <c r="BU60">
        <v>121</v>
      </c>
      <c r="BV60">
        <v>123</v>
      </c>
      <c r="BW60">
        <v>125</v>
      </c>
      <c r="BX60">
        <v>126</v>
      </c>
      <c r="BY60">
        <v>127</v>
      </c>
      <c r="BZ60">
        <v>129</v>
      </c>
      <c r="CA60">
        <v>130</v>
      </c>
      <c r="CB60">
        <v>132</v>
      </c>
      <c r="CC60">
        <v>134</v>
      </c>
      <c r="CD60">
        <v>135</v>
      </c>
      <c r="CE60">
        <v>137</v>
      </c>
      <c r="CF60">
        <v>138</v>
      </c>
      <c r="CG60">
        <v>139</v>
      </c>
      <c r="CH60">
        <v>141</v>
      </c>
      <c r="CI60">
        <v>143</v>
      </c>
      <c r="CJ60">
        <v>144</v>
      </c>
      <c r="CK60">
        <v>146</v>
      </c>
      <c r="CL60">
        <v>147</v>
      </c>
      <c r="CM60">
        <v>149</v>
      </c>
      <c r="CN60">
        <v>150</v>
      </c>
      <c r="CO60">
        <v>151</v>
      </c>
      <c r="CP60">
        <v>153</v>
      </c>
      <c r="CQ60">
        <v>154</v>
      </c>
      <c r="CR60">
        <v>156</v>
      </c>
      <c r="CS60">
        <v>158</v>
      </c>
      <c r="CT60">
        <v>159</v>
      </c>
      <c r="CU60">
        <v>160</v>
      </c>
      <c r="CV60">
        <v>162</v>
      </c>
      <c r="CW60">
        <v>163</v>
      </c>
      <c r="CX60">
        <v>165</v>
      </c>
      <c r="CY60">
        <v>166</v>
      </c>
      <c r="CZ60">
        <v>168</v>
      </c>
      <c r="DA60">
        <v>170</v>
      </c>
      <c r="DB60">
        <v>171</v>
      </c>
      <c r="DC60">
        <v>173</v>
      </c>
      <c r="DD60">
        <v>175</v>
      </c>
      <c r="DE60">
        <v>176</v>
      </c>
      <c r="DF60">
        <v>178</v>
      </c>
      <c r="DG60">
        <v>179</v>
      </c>
      <c r="DH60">
        <v>181</v>
      </c>
      <c r="DI60">
        <v>183</v>
      </c>
      <c r="DJ60">
        <v>184</v>
      </c>
      <c r="DK60">
        <v>186</v>
      </c>
      <c r="DL60">
        <v>187</v>
      </c>
      <c r="DM60">
        <v>189</v>
      </c>
      <c r="DN60">
        <v>191</v>
      </c>
      <c r="DO60">
        <v>192</v>
      </c>
      <c r="DP60">
        <v>194</v>
      </c>
      <c r="DQ60">
        <v>196</v>
      </c>
      <c r="DR60">
        <v>197</v>
      </c>
      <c r="DS60">
        <v>199</v>
      </c>
      <c r="DT60">
        <v>200</v>
      </c>
      <c r="DU60">
        <v>202</v>
      </c>
      <c r="DV60">
        <v>204</v>
      </c>
      <c r="DW60">
        <v>205</v>
      </c>
      <c r="DX60">
        <v>207</v>
      </c>
      <c r="DY60">
        <v>209</v>
      </c>
      <c r="DZ60">
        <v>211</v>
      </c>
      <c r="EA60">
        <v>212</v>
      </c>
      <c r="EB60">
        <v>213</v>
      </c>
      <c r="EC60">
        <v>215</v>
      </c>
      <c r="ED60">
        <v>217</v>
      </c>
      <c r="EE60">
        <v>218</v>
      </c>
      <c r="EF60">
        <v>220</v>
      </c>
      <c r="EG60">
        <v>222</v>
      </c>
      <c r="EH60">
        <v>224</v>
      </c>
      <c r="EI60">
        <v>225</v>
      </c>
      <c r="EJ60">
        <v>226</v>
      </c>
      <c r="EK60">
        <v>228</v>
      </c>
      <c r="EL60">
        <v>230</v>
      </c>
      <c r="EM60">
        <v>232</v>
      </c>
      <c r="EN60">
        <v>233</v>
      </c>
      <c r="EO60">
        <v>235</v>
      </c>
      <c r="EP60">
        <v>237</v>
      </c>
      <c r="EQ60">
        <v>238</v>
      </c>
      <c r="ER60">
        <v>240</v>
      </c>
      <c r="ES60">
        <v>241</v>
      </c>
      <c r="ET60">
        <v>243</v>
      </c>
      <c r="EU60">
        <v>245</v>
      </c>
      <c r="EV60">
        <v>246</v>
      </c>
      <c r="EW60">
        <v>248</v>
      </c>
      <c r="EX60">
        <v>250</v>
      </c>
      <c r="EY60">
        <v>251</v>
      </c>
      <c r="EZ60">
        <v>253</v>
      </c>
      <c r="FA60">
        <v>254</v>
      </c>
      <c r="FB60">
        <v>256</v>
      </c>
      <c r="FC60">
        <v>258</v>
      </c>
      <c r="FD60">
        <v>259</v>
      </c>
      <c r="FE60">
        <v>261</v>
      </c>
      <c r="FF60">
        <v>263</v>
      </c>
      <c r="FG60">
        <v>264</v>
      </c>
      <c r="FH60">
        <v>266</v>
      </c>
      <c r="FI60">
        <v>267</v>
      </c>
      <c r="FJ60">
        <v>269</v>
      </c>
      <c r="FK60">
        <v>271</v>
      </c>
      <c r="FL60">
        <v>273</v>
      </c>
      <c r="FM60">
        <v>274</v>
      </c>
      <c r="FN60">
        <v>276</v>
      </c>
      <c r="FO60">
        <v>277</v>
      </c>
      <c r="FP60">
        <v>279</v>
      </c>
      <c r="FQ60">
        <v>281</v>
      </c>
      <c r="FR60">
        <v>282</v>
      </c>
      <c r="FS60">
        <v>284</v>
      </c>
      <c r="FT60">
        <v>286</v>
      </c>
      <c r="FU60">
        <v>287</v>
      </c>
      <c r="FV60">
        <v>289</v>
      </c>
      <c r="FW60">
        <v>290</v>
      </c>
      <c r="FX60">
        <v>292</v>
      </c>
      <c r="FY60">
        <v>294</v>
      </c>
      <c r="FZ60">
        <v>295</v>
      </c>
      <c r="GA60">
        <v>297</v>
      </c>
      <c r="GB60">
        <v>299</v>
      </c>
      <c r="GC60">
        <v>300</v>
      </c>
      <c r="GD60">
        <v>302</v>
      </c>
      <c r="GE60">
        <v>303</v>
      </c>
      <c r="GF60">
        <v>305</v>
      </c>
      <c r="GG60">
        <v>307</v>
      </c>
      <c r="GH60">
        <v>308</v>
      </c>
      <c r="GI60">
        <v>310</v>
      </c>
      <c r="GJ60">
        <v>312</v>
      </c>
      <c r="GK60">
        <v>314</v>
      </c>
      <c r="GL60">
        <v>315</v>
      </c>
      <c r="GM60">
        <v>316</v>
      </c>
      <c r="GN60">
        <v>318</v>
      </c>
      <c r="GO60">
        <v>320</v>
      </c>
      <c r="GP60">
        <v>321</v>
      </c>
      <c r="GQ60">
        <v>323</v>
      </c>
      <c r="GR60">
        <v>325</v>
      </c>
      <c r="GS60">
        <v>327</v>
      </c>
      <c r="GU60">
        <v>57</v>
      </c>
      <c r="GV60">
        <v>0.56899999999999995</v>
      </c>
    </row>
    <row r="61" spans="1:204">
      <c r="A61" s="278">
        <v>58</v>
      </c>
      <c r="B61" s="344">
        <v>2</v>
      </c>
      <c r="C61" s="344">
        <v>4</v>
      </c>
      <c r="D61" s="344">
        <v>6</v>
      </c>
      <c r="E61" s="344">
        <v>9</v>
      </c>
      <c r="F61" s="344">
        <v>10</v>
      </c>
      <c r="G61" s="344">
        <v>13</v>
      </c>
      <c r="H61" s="344">
        <v>14</v>
      </c>
      <c r="I61" s="344">
        <v>17</v>
      </c>
      <c r="J61" s="344">
        <v>18</v>
      </c>
      <c r="K61" s="344">
        <v>19</v>
      </c>
      <c r="L61" s="344">
        <v>21</v>
      </c>
      <c r="M61" s="344">
        <v>23</v>
      </c>
      <c r="N61" s="344">
        <v>25</v>
      </c>
      <c r="O61" s="344">
        <v>27</v>
      </c>
      <c r="P61" s="344">
        <v>28</v>
      </c>
      <c r="Q61" s="344">
        <v>31</v>
      </c>
      <c r="R61" s="344">
        <v>32</v>
      </c>
      <c r="S61" s="344">
        <v>34</v>
      </c>
      <c r="T61" s="344">
        <v>35</v>
      </c>
      <c r="U61" s="344">
        <v>37</v>
      </c>
      <c r="V61" s="344">
        <v>39</v>
      </c>
      <c r="W61" s="344">
        <v>40</v>
      </c>
      <c r="X61" s="344">
        <v>42</v>
      </c>
      <c r="Y61" s="344">
        <v>44</v>
      </c>
      <c r="Z61" s="344">
        <v>46</v>
      </c>
      <c r="AA61" s="344">
        <v>47</v>
      </c>
      <c r="AB61" s="344">
        <v>49</v>
      </c>
      <c r="AC61" s="344">
        <v>51</v>
      </c>
      <c r="AD61" s="344">
        <v>53</v>
      </c>
      <c r="AE61" s="344">
        <v>54</v>
      </c>
      <c r="AF61" s="337">
        <v>56</v>
      </c>
      <c r="AG61" s="345">
        <v>58</v>
      </c>
      <c r="AH61" s="348">
        <v>59</v>
      </c>
      <c r="AI61">
        <v>61</v>
      </c>
      <c r="AJ61">
        <v>63</v>
      </c>
      <c r="AK61">
        <v>65</v>
      </c>
      <c r="AL61">
        <v>66</v>
      </c>
      <c r="AM61">
        <v>68</v>
      </c>
      <c r="AN61">
        <v>70</v>
      </c>
      <c r="AO61">
        <v>72</v>
      </c>
      <c r="AP61">
        <v>73</v>
      </c>
      <c r="AQ61">
        <v>74</v>
      </c>
      <c r="AR61">
        <v>76</v>
      </c>
      <c r="AS61">
        <v>78</v>
      </c>
      <c r="AT61">
        <v>80</v>
      </c>
      <c r="AU61">
        <v>81</v>
      </c>
      <c r="AV61">
        <v>83</v>
      </c>
      <c r="AW61">
        <v>85</v>
      </c>
      <c r="AX61">
        <v>87</v>
      </c>
      <c r="AY61">
        <v>88</v>
      </c>
      <c r="AZ61">
        <v>89</v>
      </c>
      <c r="BA61">
        <v>91</v>
      </c>
      <c r="BB61">
        <v>93</v>
      </c>
      <c r="BC61">
        <v>95</v>
      </c>
      <c r="BD61">
        <v>96</v>
      </c>
      <c r="BE61">
        <v>98</v>
      </c>
      <c r="BF61">
        <v>99</v>
      </c>
      <c r="BG61">
        <v>101</v>
      </c>
      <c r="BH61">
        <v>102</v>
      </c>
      <c r="BI61">
        <v>104</v>
      </c>
      <c r="BJ61">
        <v>106</v>
      </c>
      <c r="BK61">
        <v>107</v>
      </c>
      <c r="BL61">
        <v>108</v>
      </c>
      <c r="BM61">
        <v>110</v>
      </c>
      <c r="BN61">
        <v>112</v>
      </c>
      <c r="BO61">
        <v>114</v>
      </c>
      <c r="BP61">
        <v>115</v>
      </c>
      <c r="BQ61">
        <v>117</v>
      </c>
      <c r="BR61">
        <v>118</v>
      </c>
      <c r="BS61">
        <v>120</v>
      </c>
      <c r="BT61">
        <v>121</v>
      </c>
      <c r="BU61">
        <v>123</v>
      </c>
      <c r="BV61">
        <v>125</v>
      </c>
      <c r="BW61">
        <v>126</v>
      </c>
      <c r="BX61">
        <v>128</v>
      </c>
      <c r="BY61">
        <v>129</v>
      </c>
      <c r="BZ61">
        <v>131</v>
      </c>
      <c r="CA61">
        <v>132</v>
      </c>
      <c r="CB61">
        <v>134</v>
      </c>
      <c r="CC61">
        <v>136</v>
      </c>
      <c r="CD61">
        <v>137</v>
      </c>
      <c r="CE61">
        <v>138</v>
      </c>
      <c r="CF61">
        <v>140</v>
      </c>
      <c r="CG61">
        <v>141</v>
      </c>
      <c r="CH61">
        <v>143</v>
      </c>
      <c r="CI61">
        <v>145</v>
      </c>
      <c r="CJ61">
        <v>146</v>
      </c>
      <c r="CK61">
        <v>148</v>
      </c>
      <c r="CL61">
        <v>149</v>
      </c>
      <c r="CM61">
        <v>151</v>
      </c>
      <c r="CN61">
        <v>152</v>
      </c>
      <c r="CO61">
        <v>153</v>
      </c>
      <c r="CP61">
        <v>155</v>
      </c>
      <c r="CQ61">
        <v>156</v>
      </c>
      <c r="CR61">
        <v>158</v>
      </c>
      <c r="CS61">
        <v>160</v>
      </c>
      <c r="CT61">
        <v>161</v>
      </c>
      <c r="CU61">
        <v>163</v>
      </c>
      <c r="CV61">
        <v>164</v>
      </c>
      <c r="CW61">
        <v>166</v>
      </c>
      <c r="CX61">
        <v>167</v>
      </c>
      <c r="CY61">
        <v>168</v>
      </c>
      <c r="CZ61">
        <v>170</v>
      </c>
      <c r="DA61">
        <v>172</v>
      </c>
      <c r="DB61">
        <v>174</v>
      </c>
      <c r="DC61">
        <v>175</v>
      </c>
      <c r="DD61">
        <v>177</v>
      </c>
      <c r="DE61">
        <v>179</v>
      </c>
      <c r="DF61">
        <v>180</v>
      </c>
      <c r="DG61">
        <v>182</v>
      </c>
      <c r="DH61">
        <v>183</v>
      </c>
      <c r="DI61">
        <v>185</v>
      </c>
      <c r="DJ61">
        <v>187</v>
      </c>
      <c r="DK61">
        <v>189</v>
      </c>
      <c r="DL61">
        <v>190</v>
      </c>
      <c r="DM61">
        <v>192</v>
      </c>
      <c r="DN61">
        <v>193</v>
      </c>
      <c r="DO61">
        <v>195</v>
      </c>
      <c r="DP61">
        <v>197</v>
      </c>
      <c r="DQ61">
        <v>198</v>
      </c>
      <c r="DR61">
        <v>200</v>
      </c>
      <c r="DS61">
        <v>201</v>
      </c>
      <c r="DT61">
        <v>203</v>
      </c>
      <c r="DU61">
        <v>205</v>
      </c>
      <c r="DV61">
        <v>207</v>
      </c>
      <c r="DW61">
        <v>208</v>
      </c>
      <c r="DX61">
        <v>210</v>
      </c>
      <c r="DY61">
        <v>212</v>
      </c>
      <c r="DZ61">
        <v>213</v>
      </c>
      <c r="EA61">
        <v>215</v>
      </c>
      <c r="EB61">
        <v>216</v>
      </c>
      <c r="EC61">
        <v>218</v>
      </c>
      <c r="ED61">
        <v>220</v>
      </c>
      <c r="EE61">
        <v>222</v>
      </c>
      <c r="EF61">
        <v>223</v>
      </c>
      <c r="EG61">
        <v>225</v>
      </c>
      <c r="EH61">
        <v>227</v>
      </c>
      <c r="EI61">
        <v>228</v>
      </c>
      <c r="EJ61">
        <v>230</v>
      </c>
      <c r="EK61">
        <v>231</v>
      </c>
      <c r="EL61">
        <v>233</v>
      </c>
      <c r="EM61">
        <v>235</v>
      </c>
      <c r="EN61">
        <v>237</v>
      </c>
      <c r="EO61">
        <v>238</v>
      </c>
      <c r="EP61">
        <v>240</v>
      </c>
      <c r="EQ61">
        <v>241</v>
      </c>
      <c r="ER61">
        <v>243</v>
      </c>
      <c r="ES61">
        <v>245</v>
      </c>
      <c r="ET61">
        <v>246</v>
      </c>
      <c r="EU61">
        <v>248</v>
      </c>
      <c r="EV61">
        <v>250</v>
      </c>
      <c r="EW61">
        <v>252</v>
      </c>
      <c r="EX61">
        <v>253</v>
      </c>
      <c r="EY61">
        <v>254</v>
      </c>
      <c r="EZ61">
        <v>256</v>
      </c>
      <c r="FA61">
        <v>258</v>
      </c>
      <c r="FB61">
        <v>260</v>
      </c>
      <c r="FC61">
        <v>261</v>
      </c>
      <c r="FD61">
        <v>263</v>
      </c>
      <c r="FE61">
        <v>265</v>
      </c>
      <c r="FF61">
        <v>267</v>
      </c>
      <c r="FG61">
        <v>268</v>
      </c>
      <c r="FH61">
        <v>269</v>
      </c>
      <c r="FI61">
        <v>271</v>
      </c>
      <c r="FJ61">
        <v>273</v>
      </c>
      <c r="FK61">
        <v>275</v>
      </c>
      <c r="FL61">
        <v>276</v>
      </c>
      <c r="FM61">
        <v>278</v>
      </c>
      <c r="FN61">
        <v>280</v>
      </c>
      <c r="FO61">
        <v>281</v>
      </c>
      <c r="FP61">
        <v>283</v>
      </c>
      <c r="FQ61">
        <v>284</v>
      </c>
      <c r="FR61">
        <v>286</v>
      </c>
      <c r="FS61">
        <v>288</v>
      </c>
      <c r="FT61">
        <v>290</v>
      </c>
      <c r="FU61">
        <v>291</v>
      </c>
      <c r="FV61">
        <v>293</v>
      </c>
      <c r="FW61">
        <v>294</v>
      </c>
      <c r="FX61">
        <v>296</v>
      </c>
      <c r="FY61">
        <v>298</v>
      </c>
      <c r="FZ61">
        <v>299</v>
      </c>
      <c r="GA61">
        <v>301</v>
      </c>
      <c r="GB61">
        <v>303</v>
      </c>
      <c r="GC61">
        <v>305</v>
      </c>
      <c r="GD61">
        <v>306</v>
      </c>
      <c r="GE61">
        <v>308</v>
      </c>
      <c r="GF61">
        <v>309</v>
      </c>
      <c r="GG61">
        <v>311</v>
      </c>
      <c r="GH61">
        <v>313</v>
      </c>
      <c r="GI61">
        <v>314</v>
      </c>
      <c r="GJ61">
        <v>316</v>
      </c>
      <c r="GK61">
        <v>318</v>
      </c>
      <c r="GL61">
        <v>319</v>
      </c>
      <c r="GM61">
        <v>321</v>
      </c>
      <c r="GN61">
        <v>323</v>
      </c>
      <c r="GO61">
        <v>324</v>
      </c>
      <c r="GP61">
        <v>326</v>
      </c>
      <c r="GQ61">
        <v>328</v>
      </c>
      <c r="GR61">
        <v>329</v>
      </c>
      <c r="GS61">
        <v>331</v>
      </c>
      <c r="GU61">
        <v>58</v>
      </c>
      <c r="GV61">
        <v>0.57699999999999996</v>
      </c>
    </row>
    <row r="62" spans="1:204">
      <c r="A62" s="278">
        <v>59</v>
      </c>
      <c r="B62" s="344">
        <v>2</v>
      </c>
      <c r="C62" s="344">
        <v>4</v>
      </c>
      <c r="D62" s="344">
        <v>6</v>
      </c>
      <c r="E62" s="344">
        <v>9</v>
      </c>
      <c r="F62" s="344">
        <v>11</v>
      </c>
      <c r="G62" s="344">
        <v>13</v>
      </c>
      <c r="H62" s="344">
        <v>15</v>
      </c>
      <c r="I62" s="344">
        <v>17</v>
      </c>
      <c r="J62" s="344">
        <v>18</v>
      </c>
      <c r="K62" s="344">
        <v>19</v>
      </c>
      <c r="L62" s="344">
        <v>22</v>
      </c>
      <c r="M62" s="344">
        <v>23</v>
      </c>
      <c r="N62" s="344">
        <v>25</v>
      </c>
      <c r="O62" s="344">
        <v>27</v>
      </c>
      <c r="P62" s="344">
        <v>29</v>
      </c>
      <c r="Q62" s="344">
        <v>31</v>
      </c>
      <c r="R62" s="344">
        <v>33</v>
      </c>
      <c r="S62" s="344">
        <v>34</v>
      </c>
      <c r="T62" s="344">
        <v>36</v>
      </c>
      <c r="U62" s="344">
        <v>37</v>
      </c>
      <c r="V62" s="344">
        <v>39</v>
      </c>
      <c r="W62" s="344">
        <v>41</v>
      </c>
      <c r="X62" s="344">
        <v>43</v>
      </c>
      <c r="Y62" s="344">
        <v>44</v>
      </c>
      <c r="Z62" s="344">
        <v>46</v>
      </c>
      <c r="AA62" s="344">
        <v>48</v>
      </c>
      <c r="AB62" s="344">
        <v>50</v>
      </c>
      <c r="AC62" s="344">
        <v>51</v>
      </c>
      <c r="AD62" s="344">
        <v>53</v>
      </c>
      <c r="AE62" s="344">
        <v>55</v>
      </c>
      <c r="AF62" s="337">
        <v>57</v>
      </c>
      <c r="AG62" s="345">
        <v>58</v>
      </c>
      <c r="AH62" s="348">
        <v>60</v>
      </c>
      <c r="AI62">
        <v>62</v>
      </c>
      <c r="AJ62">
        <v>64</v>
      </c>
      <c r="AK62">
        <v>65</v>
      </c>
      <c r="AL62">
        <v>67</v>
      </c>
      <c r="AM62">
        <v>69</v>
      </c>
      <c r="AN62">
        <v>71</v>
      </c>
      <c r="AO62">
        <v>72</v>
      </c>
      <c r="AP62">
        <v>74</v>
      </c>
      <c r="AQ62">
        <v>75</v>
      </c>
      <c r="AR62">
        <v>77</v>
      </c>
      <c r="AS62">
        <v>79</v>
      </c>
      <c r="AT62">
        <v>81</v>
      </c>
      <c r="AU62">
        <v>82</v>
      </c>
      <c r="AV62">
        <v>84</v>
      </c>
      <c r="AW62">
        <v>86</v>
      </c>
      <c r="AX62">
        <v>88</v>
      </c>
      <c r="AY62">
        <v>89</v>
      </c>
      <c r="AZ62">
        <v>91</v>
      </c>
      <c r="BA62">
        <v>92</v>
      </c>
      <c r="BB62">
        <v>94</v>
      </c>
      <c r="BC62">
        <v>96</v>
      </c>
      <c r="BD62">
        <v>97</v>
      </c>
      <c r="BE62">
        <v>99</v>
      </c>
      <c r="BF62">
        <v>100</v>
      </c>
      <c r="BG62">
        <v>102</v>
      </c>
      <c r="BH62">
        <v>103</v>
      </c>
      <c r="BI62">
        <v>105</v>
      </c>
      <c r="BJ62">
        <v>107</v>
      </c>
      <c r="BK62">
        <v>109</v>
      </c>
      <c r="BL62">
        <v>110</v>
      </c>
      <c r="BM62">
        <v>112</v>
      </c>
      <c r="BN62">
        <v>113</v>
      </c>
      <c r="BO62">
        <v>115</v>
      </c>
      <c r="BP62">
        <v>116</v>
      </c>
      <c r="BQ62">
        <v>118</v>
      </c>
      <c r="BR62">
        <v>120</v>
      </c>
      <c r="BS62">
        <v>121</v>
      </c>
      <c r="BT62">
        <v>123</v>
      </c>
      <c r="BU62">
        <v>124</v>
      </c>
      <c r="BV62">
        <v>126</v>
      </c>
      <c r="BW62">
        <v>128</v>
      </c>
      <c r="BX62">
        <v>129</v>
      </c>
      <c r="BY62">
        <v>131</v>
      </c>
      <c r="BZ62">
        <v>133</v>
      </c>
      <c r="CA62">
        <v>134</v>
      </c>
      <c r="CB62">
        <v>135</v>
      </c>
      <c r="CC62">
        <v>137</v>
      </c>
      <c r="CD62">
        <v>138</v>
      </c>
      <c r="CE62">
        <v>140</v>
      </c>
      <c r="CF62">
        <v>142</v>
      </c>
      <c r="CG62">
        <v>143</v>
      </c>
      <c r="CH62">
        <v>145</v>
      </c>
      <c r="CI62">
        <v>147</v>
      </c>
      <c r="CJ62">
        <v>148</v>
      </c>
      <c r="CK62">
        <v>150</v>
      </c>
      <c r="CL62">
        <v>151</v>
      </c>
      <c r="CM62">
        <v>152</v>
      </c>
      <c r="CN62">
        <v>154</v>
      </c>
      <c r="CO62">
        <v>155</v>
      </c>
      <c r="CP62">
        <v>157</v>
      </c>
      <c r="CQ62">
        <v>158</v>
      </c>
      <c r="CR62">
        <v>160</v>
      </c>
      <c r="CS62">
        <v>162</v>
      </c>
      <c r="CT62">
        <v>163</v>
      </c>
      <c r="CU62">
        <v>165</v>
      </c>
      <c r="CV62">
        <v>166</v>
      </c>
      <c r="CW62">
        <v>168</v>
      </c>
      <c r="CX62">
        <v>169</v>
      </c>
      <c r="CY62">
        <v>171</v>
      </c>
      <c r="CZ62">
        <v>172</v>
      </c>
      <c r="DA62">
        <v>174</v>
      </c>
      <c r="DB62">
        <v>176</v>
      </c>
      <c r="DC62">
        <v>178</v>
      </c>
      <c r="DD62">
        <v>179</v>
      </c>
      <c r="DE62">
        <v>181</v>
      </c>
      <c r="DF62">
        <v>182</v>
      </c>
      <c r="DG62">
        <v>184</v>
      </c>
      <c r="DH62">
        <v>186</v>
      </c>
      <c r="DI62">
        <v>187</v>
      </c>
      <c r="DJ62">
        <v>189</v>
      </c>
      <c r="DK62">
        <v>191</v>
      </c>
      <c r="DL62">
        <v>192</v>
      </c>
      <c r="DM62">
        <v>194</v>
      </c>
      <c r="DN62">
        <v>196</v>
      </c>
      <c r="DO62">
        <v>197</v>
      </c>
      <c r="DP62">
        <v>199</v>
      </c>
      <c r="DQ62">
        <v>201</v>
      </c>
      <c r="DR62">
        <v>203</v>
      </c>
      <c r="DS62">
        <v>204</v>
      </c>
      <c r="DT62">
        <v>206</v>
      </c>
      <c r="DU62">
        <v>207</v>
      </c>
      <c r="DV62">
        <v>209</v>
      </c>
      <c r="DW62">
        <v>211</v>
      </c>
      <c r="DX62">
        <v>213</v>
      </c>
      <c r="DY62">
        <v>214</v>
      </c>
      <c r="DZ62">
        <v>216</v>
      </c>
      <c r="EA62">
        <v>217</v>
      </c>
      <c r="EB62">
        <v>219</v>
      </c>
      <c r="EC62">
        <v>221</v>
      </c>
      <c r="ED62">
        <v>223</v>
      </c>
      <c r="EE62">
        <v>224</v>
      </c>
      <c r="EF62">
        <v>226</v>
      </c>
      <c r="EG62">
        <v>228</v>
      </c>
      <c r="EH62">
        <v>230</v>
      </c>
      <c r="EI62">
        <v>231</v>
      </c>
      <c r="EJ62">
        <v>232</v>
      </c>
      <c r="EK62">
        <v>234</v>
      </c>
      <c r="EL62">
        <v>236</v>
      </c>
      <c r="EM62">
        <v>238</v>
      </c>
      <c r="EN62">
        <v>239</v>
      </c>
      <c r="EO62">
        <v>241</v>
      </c>
      <c r="EP62">
        <v>243</v>
      </c>
      <c r="EQ62">
        <v>244</v>
      </c>
      <c r="ER62">
        <v>246</v>
      </c>
      <c r="ES62">
        <v>248</v>
      </c>
      <c r="ET62">
        <v>249</v>
      </c>
      <c r="EU62">
        <v>251</v>
      </c>
      <c r="EV62">
        <v>253</v>
      </c>
      <c r="EW62">
        <v>255</v>
      </c>
      <c r="EX62">
        <v>256</v>
      </c>
      <c r="EY62">
        <v>258</v>
      </c>
      <c r="EZ62">
        <v>259</v>
      </c>
      <c r="FA62">
        <v>261</v>
      </c>
      <c r="FB62">
        <v>263</v>
      </c>
      <c r="FC62">
        <v>265</v>
      </c>
      <c r="FD62">
        <v>266</v>
      </c>
      <c r="FE62">
        <v>268</v>
      </c>
      <c r="FF62">
        <v>270</v>
      </c>
      <c r="FG62">
        <v>271</v>
      </c>
      <c r="FH62">
        <v>273</v>
      </c>
      <c r="FI62">
        <v>274</v>
      </c>
      <c r="FJ62">
        <v>276</v>
      </c>
      <c r="FK62">
        <v>278</v>
      </c>
      <c r="FL62">
        <v>280</v>
      </c>
      <c r="FM62">
        <v>281</v>
      </c>
      <c r="FN62">
        <v>283</v>
      </c>
      <c r="FO62">
        <v>284</v>
      </c>
      <c r="FP62">
        <v>286</v>
      </c>
      <c r="FQ62">
        <v>288</v>
      </c>
      <c r="FR62">
        <v>290</v>
      </c>
      <c r="FS62">
        <v>291</v>
      </c>
      <c r="FT62">
        <v>293</v>
      </c>
      <c r="FU62">
        <v>295</v>
      </c>
      <c r="FV62">
        <v>297</v>
      </c>
      <c r="FW62">
        <v>298</v>
      </c>
      <c r="FX62">
        <v>300</v>
      </c>
      <c r="FY62">
        <v>301</v>
      </c>
      <c r="FZ62">
        <v>303</v>
      </c>
      <c r="GA62">
        <v>305</v>
      </c>
      <c r="GB62">
        <v>307</v>
      </c>
      <c r="GC62">
        <v>308</v>
      </c>
      <c r="GD62">
        <v>310</v>
      </c>
      <c r="GE62">
        <v>311</v>
      </c>
      <c r="GF62">
        <v>313</v>
      </c>
      <c r="GG62">
        <v>315</v>
      </c>
      <c r="GH62">
        <v>317</v>
      </c>
      <c r="GI62">
        <v>318</v>
      </c>
      <c r="GJ62">
        <v>320</v>
      </c>
      <c r="GK62">
        <v>322</v>
      </c>
      <c r="GL62">
        <v>323</v>
      </c>
      <c r="GM62">
        <v>325</v>
      </c>
      <c r="GN62">
        <v>326</v>
      </c>
      <c r="GO62">
        <v>328</v>
      </c>
      <c r="GP62">
        <v>330</v>
      </c>
      <c r="GQ62">
        <v>332</v>
      </c>
      <c r="GR62">
        <v>333</v>
      </c>
      <c r="GS62">
        <v>335</v>
      </c>
      <c r="GU62">
        <v>59</v>
      </c>
      <c r="GV62">
        <v>0.58399999999999996</v>
      </c>
    </row>
    <row r="63" spans="1:204">
      <c r="A63" s="339">
        <v>60</v>
      </c>
      <c r="B63" s="340">
        <v>2</v>
      </c>
      <c r="C63" s="340">
        <v>4</v>
      </c>
      <c r="D63" s="340">
        <v>7</v>
      </c>
      <c r="E63" s="340">
        <v>9</v>
      </c>
      <c r="F63" s="340">
        <v>11</v>
      </c>
      <c r="G63" s="340">
        <v>13</v>
      </c>
      <c r="H63" s="340">
        <v>15</v>
      </c>
      <c r="I63" s="340">
        <v>17</v>
      </c>
      <c r="J63" s="340">
        <v>18</v>
      </c>
      <c r="K63" s="340">
        <v>20</v>
      </c>
      <c r="L63" s="340">
        <v>22</v>
      </c>
      <c r="M63" s="340">
        <v>24</v>
      </c>
      <c r="N63" s="340">
        <v>25</v>
      </c>
      <c r="O63" s="340">
        <v>27</v>
      </c>
      <c r="P63" s="340">
        <v>29</v>
      </c>
      <c r="Q63" s="340">
        <v>31</v>
      </c>
      <c r="R63" s="340">
        <v>33</v>
      </c>
      <c r="S63" s="340">
        <v>35</v>
      </c>
      <c r="T63" s="340">
        <v>36</v>
      </c>
      <c r="U63" s="340">
        <v>38</v>
      </c>
      <c r="V63" s="340">
        <v>40</v>
      </c>
      <c r="W63" s="340">
        <v>41</v>
      </c>
      <c r="X63" s="340">
        <v>43</v>
      </c>
      <c r="Y63" s="340">
        <v>45</v>
      </c>
      <c r="Z63" s="340">
        <v>47</v>
      </c>
      <c r="AA63" s="340">
        <v>48</v>
      </c>
      <c r="AB63" s="340">
        <v>50</v>
      </c>
      <c r="AC63" s="340">
        <v>52</v>
      </c>
      <c r="AD63" s="340">
        <v>54</v>
      </c>
      <c r="AE63" s="340">
        <v>56</v>
      </c>
      <c r="AF63" s="341">
        <v>57</v>
      </c>
      <c r="AG63" s="342">
        <v>59</v>
      </c>
      <c r="AH63" s="347">
        <v>61</v>
      </c>
      <c r="AI63" s="341">
        <v>63</v>
      </c>
      <c r="AJ63" s="341">
        <v>64</v>
      </c>
      <c r="AK63" s="341">
        <v>66</v>
      </c>
      <c r="AL63" s="341">
        <v>68</v>
      </c>
      <c r="AM63" s="341">
        <v>70</v>
      </c>
      <c r="AN63" s="341">
        <v>72</v>
      </c>
      <c r="AO63" s="341">
        <v>73</v>
      </c>
      <c r="AP63" s="341">
        <v>74</v>
      </c>
      <c r="AQ63" s="341">
        <v>76</v>
      </c>
      <c r="AR63" s="341">
        <v>78</v>
      </c>
      <c r="AS63" s="341">
        <v>80</v>
      </c>
      <c r="AT63" s="341">
        <v>82</v>
      </c>
      <c r="AU63" s="341">
        <v>83</v>
      </c>
      <c r="AV63" s="341">
        <v>85</v>
      </c>
      <c r="AW63" s="341">
        <v>87</v>
      </c>
      <c r="AX63" s="341">
        <v>89</v>
      </c>
      <c r="AY63" s="341">
        <v>90</v>
      </c>
      <c r="AZ63" s="341">
        <v>92</v>
      </c>
      <c r="BA63" s="341">
        <v>93</v>
      </c>
      <c r="BB63" s="341">
        <v>95</v>
      </c>
      <c r="BC63" s="341">
        <v>97</v>
      </c>
      <c r="BD63" s="341">
        <v>98</v>
      </c>
      <c r="BE63" s="341">
        <v>100</v>
      </c>
      <c r="BF63" s="341">
        <v>102</v>
      </c>
      <c r="BG63" s="341">
        <v>103</v>
      </c>
      <c r="BH63" s="341">
        <v>105</v>
      </c>
      <c r="BI63" s="341">
        <v>106</v>
      </c>
      <c r="BJ63" s="341">
        <v>108</v>
      </c>
      <c r="BK63" s="341">
        <v>110</v>
      </c>
      <c r="BL63" s="341">
        <v>111</v>
      </c>
      <c r="BM63" s="341">
        <v>113</v>
      </c>
      <c r="BN63" s="341">
        <v>115</v>
      </c>
      <c r="BO63" s="341">
        <v>116</v>
      </c>
      <c r="BP63" s="341">
        <v>118</v>
      </c>
      <c r="BQ63" s="341">
        <v>119</v>
      </c>
      <c r="BR63" s="341">
        <v>121</v>
      </c>
      <c r="BS63" s="341">
        <v>123</v>
      </c>
      <c r="BT63" s="341">
        <v>124</v>
      </c>
      <c r="BU63" s="341">
        <v>126</v>
      </c>
      <c r="BV63" s="341">
        <v>128</v>
      </c>
      <c r="BW63" s="341">
        <v>129</v>
      </c>
      <c r="BX63" s="341">
        <v>131</v>
      </c>
      <c r="BY63" s="341">
        <v>132</v>
      </c>
      <c r="BZ63" s="341">
        <v>134</v>
      </c>
      <c r="CA63" s="341">
        <v>135</v>
      </c>
      <c r="CB63" s="341">
        <v>137</v>
      </c>
      <c r="CC63" s="341">
        <v>139</v>
      </c>
      <c r="CD63" s="341">
        <v>140</v>
      </c>
      <c r="CE63" s="341">
        <v>142</v>
      </c>
      <c r="CF63" s="341">
        <v>144</v>
      </c>
      <c r="CG63" s="341">
        <v>145</v>
      </c>
      <c r="CH63" s="341">
        <v>147</v>
      </c>
      <c r="CI63" s="341">
        <v>148</v>
      </c>
      <c r="CJ63" s="341">
        <v>150</v>
      </c>
      <c r="CK63" s="341">
        <v>151</v>
      </c>
      <c r="CL63" s="341">
        <v>153</v>
      </c>
      <c r="CM63" s="341">
        <v>154</v>
      </c>
      <c r="CN63" s="341">
        <v>156</v>
      </c>
      <c r="CO63" s="341">
        <v>157</v>
      </c>
      <c r="CP63" s="341">
        <v>159</v>
      </c>
      <c r="CQ63" s="341">
        <v>160</v>
      </c>
      <c r="CR63" s="341">
        <v>162</v>
      </c>
      <c r="CS63" s="341">
        <v>164</v>
      </c>
      <c r="CT63" s="341">
        <v>165</v>
      </c>
      <c r="CU63" s="341">
        <v>167</v>
      </c>
      <c r="CV63" s="341">
        <v>168</v>
      </c>
      <c r="CW63" s="341">
        <v>170</v>
      </c>
      <c r="CX63" s="341">
        <v>171</v>
      </c>
      <c r="CY63" s="341">
        <v>173</v>
      </c>
      <c r="CZ63" s="341">
        <v>174</v>
      </c>
      <c r="DA63" s="341">
        <v>176</v>
      </c>
      <c r="DB63" s="341">
        <v>178</v>
      </c>
      <c r="DC63" s="341">
        <v>180</v>
      </c>
      <c r="DD63" s="341">
        <v>181</v>
      </c>
      <c r="DE63" s="341">
        <v>183</v>
      </c>
      <c r="DF63" s="341">
        <v>184</v>
      </c>
      <c r="DG63" s="341">
        <v>186</v>
      </c>
      <c r="DH63" s="341">
        <v>188</v>
      </c>
      <c r="DI63" s="341">
        <v>190</v>
      </c>
      <c r="DJ63" s="341">
        <v>191</v>
      </c>
      <c r="DK63" s="341">
        <v>193</v>
      </c>
      <c r="DL63" s="341">
        <v>194</v>
      </c>
      <c r="DM63" s="341">
        <v>196</v>
      </c>
      <c r="DN63" s="341">
        <v>198</v>
      </c>
      <c r="DO63" s="341">
        <v>200</v>
      </c>
      <c r="DP63" s="341">
        <v>202</v>
      </c>
      <c r="DQ63" s="341">
        <v>203</v>
      </c>
      <c r="DR63" s="341">
        <v>205</v>
      </c>
      <c r="DS63" s="341">
        <v>206</v>
      </c>
      <c r="DT63" s="341">
        <v>208</v>
      </c>
      <c r="DU63" s="341">
        <v>210</v>
      </c>
      <c r="DV63" s="341">
        <v>212</v>
      </c>
      <c r="DW63" s="341">
        <v>213</v>
      </c>
      <c r="DX63" s="341">
        <v>215</v>
      </c>
      <c r="DY63" s="341">
        <v>217</v>
      </c>
      <c r="DZ63" s="341">
        <v>219</v>
      </c>
      <c r="EA63" s="341">
        <v>220</v>
      </c>
      <c r="EB63" s="341">
        <v>222</v>
      </c>
      <c r="EC63" s="341">
        <v>223</v>
      </c>
      <c r="ED63" s="341">
        <v>225</v>
      </c>
      <c r="EE63" s="341">
        <v>227</v>
      </c>
      <c r="EF63" s="341">
        <v>229</v>
      </c>
      <c r="EG63" s="341">
        <v>230</v>
      </c>
      <c r="EH63" s="341">
        <v>232</v>
      </c>
      <c r="EI63" s="341">
        <v>233</v>
      </c>
      <c r="EJ63" s="341">
        <v>235</v>
      </c>
      <c r="EK63" s="341">
        <v>237</v>
      </c>
      <c r="EL63" s="341">
        <v>239</v>
      </c>
      <c r="EM63" s="341">
        <v>241</v>
      </c>
      <c r="EN63" s="341">
        <v>242</v>
      </c>
      <c r="EO63" s="341">
        <v>244</v>
      </c>
      <c r="EP63" s="341">
        <v>246</v>
      </c>
      <c r="EQ63" s="341">
        <v>247</v>
      </c>
      <c r="ER63" s="341">
        <v>249</v>
      </c>
      <c r="ES63" s="341">
        <v>251</v>
      </c>
      <c r="ET63" s="341">
        <v>252</v>
      </c>
      <c r="EU63" s="341">
        <v>254</v>
      </c>
      <c r="EV63" s="341">
        <v>256</v>
      </c>
      <c r="EW63" s="341">
        <v>258</v>
      </c>
      <c r="EX63" s="341">
        <v>259</v>
      </c>
      <c r="EY63" s="341">
        <v>261</v>
      </c>
      <c r="EZ63" s="341">
        <v>262</v>
      </c>
      <c r="FA63" s="341">
        <v>264</v>
      </c>
      <c r="FB63" s="341">
        <v>266</v>
      </c>
      <c r="FC63" s="341">
        <v>268</v>
      </c>
      <c r="FD63" s="341">
        <v>269</v>
      </c>
      <c r="FE63" s="341">
        <v>271</v>
      </c>
      <c r="FF63" s="341">
        <v>273</v>
      </c>
      <c r="FG63" s="341">
        <v>274</v>
      </c>
      <c r="FH63" s="341">
        <v>276</v>
      </c>
      <c r="FI63" s="341">
        <v>278</v>
      </c>
      <c r="FJ63" s="341">
        <v>280</v>
      </c>
      <c r="FK63" s="341">
        <v>281</v>
      </c>
      <c r="FL63" s="341">
        <v>283</v>
      </c>
      <c r="FM63" s="341">
        <v>285</v>
      </c>
      <c r="FN63" s="341">
        <v>287</v>
      </c>
      <c r="FO63" s="341">
        <v>288</v>
      </c>
      <c r="FP63" s="341">
        <v>290</v>
      </c>
      <c r="FQ63" s="341">
        <v>291</v>
      </c>
      <c r="FR63" s="341">
        <v>293</v>
      </c>
      <c r="FS63" s="341">
        <v>295</v>
      </c>
      <c r="FT63" s="341">
        <v>297</v>
      </c>
      <c r="FU63" s="341">
        <v>298</v>
      </c>
      <c r="FV63" s="341">
        <v>300</v>
      </c>
      <c r="FW63" s="341">
        <v>301</v>
      </c>
      <c r="FX63" s="341">
        <v>303</v>
      </c>
      <c r="FY63" s="341">
        <v>305</v>
      </c>
      <c r="FZ63" s="341">
        <v>307</v>
      </c>
      <c r="GA63" s="341">
        <v>309</v>
      </c>
      <c r="GB63" s="341">
        <v>310</v>
      </c>
      <c r="GC63" s="341">
        <v>312</v>
      </c>
      <c r="GD63" s="341">
        <v>313</v>
      </c>
      <c r="GE63" s="341">
        <v>315</v>
      </c>
      <c r="GF63" s="341">
        <v>317</v>
      </c>
      <c r="GG63" s="341">
        <v>319</v>
      </c>
      <c r="GH63" s="341">
        <v>320</v>
      </c>
      <c r="GI63" s="341">
        <v>322</v>
      </c>
      <c r="GJ63" s="341">
        <v>324</v>
      </c>
      <c r="GK63" s="341">
        <v>326</v>
      </c>
      <c r="GL63" s="341">
        <v>327</v>
      </c>
      <c r="GM63" s="341">
        <v>329</v>
      </c>
      <c r="GN63" s="341">
        <v>330</v>
      </c>
      <c r="GO63" s="341">
        <v>332</v>
      </c>
      <c r="GP63" s="341">
        <v>334</v>
      </c>
      <c r="GQ63" s="341">
        <v>336</v>
      </c>
      <c r="GR63" s="341">
        <v>337</v>
      </c>
      <c r="GS63" s="341">
        <v>339</v>
      </c>
      <c r="GT63" s="341"/>
      <c r="GU63" s="341">
        <v>60</v>
      </c>
      <c r="GV63" s="341">
        <v>0.59099999999999997</v>
      </c>
    </row>
    <row r="64" spans="1:204">
      <c r="A64" s="278">
        <v>61</v>
      </c>
      <c r="B64" s="344">
        <v>2</v>
      </c>
      <c r="C64" s="344">
        <v>4</v>
      </c>
      <c r="D64" s="344">
        <v>7</v>
      </c>
      <c r="E64" s="344">
        <v>9</v>
      </c>
      <c r="F64" s="344">
        <v>11</v>
      </c>
      <c r="G64" s="344">
        <v>13</v>
      </c>
      <c r="H64" s="344">
        <v>15</v>
      </c>
      <c r="I64" s="344">
        <v>17</v>
      </c>
      <c r="J64" s="344">
        <v>18</v>
      </c>
      <c r="K64" s="344">
        <v>20</v>
      </c>
      <c r="L64" s="344">
        <v>22</v>
      </c>
      <c r="M64" s="344">
        <v>24</v>
      </c>
      <c r="N64" s="344">
        <v>26</v>
      </c>
      <c r="O64" s="344">
        <v>27</v>
      </c>
      <c r="P64" s="344">
        <v>29</v>
      </c>
      <c r="Q64" s="344">
        <v>32</v>
      </c>
      <c r="R64" s="344">
        <v>33</v>
      </c>
      <c r="S64" s="344">
        <v>35</v>
      </c>
      <c r="T64" s="344">
        <v>36</v>
      </c>
      <c r="U64" s="344">
        <v>38</v>
      </c>
      <c r="V64" s="344">
        <v>40</v>
      </c>
      <c r="W64" s="344">
        <v>42</v>
      </c>
      <c r="X64" s="344">
        <v>44</v>
      </c>
      <c r="Y64" s="344">
        <v>45</v>
      </c>
      <c r="Z64" s="344">
        <v>47</v>
      </c>
      <c r="AA64" s="344">
        <v>49</v>
      </c>
      <c r="AB64" s="344">
        <v>51</v>
      </c>
      <c r="AC64" s="344">
        <v>52</v>
      </c>
      <c r="AD64" s="344">
        <v>54</v>
      </c>
      <c r="AE64" s="344">
        <v>56</v>
      </c>
      <c r="AF64" s="337">
        <v>58</v>
      </c>
      <c r="AG64" s="345">
        <v>60</v>
      </c>
      <c r="AH64" s="346">
        <v>61</v>
      </c>
      <c r="AI64">
        <v>63</v>
      </c>
      <c r="AJ64">
        <v>65</v>
      </c>
      <c r="AK64">
        <v>67</v>
      </c>
      <c r="AL64">
        <v>69</v>
      </c>
      <c r="AM64">
        <v>70</v>
      </c>
      <c r="AN64">
        <v>72</v>
      </c>
      <c r="AO64">
        <v>74</v>
      </c>
      <c r="AP64">
        <v>75</v>
      </c>
      <c r="AQ64">
        <v>77</v>
      </c>
      <c r="AR64">
        <v>79</v>
      </c>
      <c r="AS64">
        <v>80</v>
      </c>
      <c r="AT64">
        <v>82</v>
      </c>
      <c r="AU64">
        <v>84</v>
      </c>
      <c r="AV64">
        <v>86</v>
      </c>
      <c r="AW64">
        <v>88</v>
      </c>
      <c r="AX64">
        <v>89</v>
      </c>
      <c r="AY64">
        <v>91</v>
      </c>
      <c r="AZ64">
        <v>92</v>
      </c>
      <c r="BA64">
        <v>94</v>
      </c>
      <c r="BB64">
        <v>96</v>
      </c>
      <c r="BC64">
        <v>98</v>
      </c>
      <c r="BD64">
        <v>99</v>
      </c>
      <c r="BE64">
        <v>101</v>
      </c>
      <c r="BF64">
        <v>103</v>
      </c>
      <c r="BG64">
        <v>104</v>
      </c>
      <c r="BH64">
        <v>105</v>
      </c>
      <c r="BI64">
        <v>107</v>
      </c>
      <c r="BJ64">
        <v>109</v>
      </c>
      <c r="BK64">
        <v>111</v>
      </c>
      <c r="BL64">
        <v>112</v>
      </c>
      <c r="BM64">
        <v>114</v>
      </c>
      <c r="BN64">
        <v>116</v>
      </c>
      <c r="BO64">
        <v>117</v>
      </c>
      <c r="BP64">
        <v>119</v>
      </c>
      <c r="BQ64">
        <v>120</v>
      </c>
      <c r="BR64">
        <v>122</v>
      </c>
      <c r="BS64">
        <v>124</v>
      </c>
      <c r="BT64">
        <v>125</v>
      </c>
      <c r="BU64">
        <v>127</v>
      </c>
      <c r="BV64">
        <v>129</v>
      </c>
      <c r="BW64">
        <v>131</v>
      </c>
      <c r="BX64">
        <v>132</v>
      </c>
      <c r="BY64">
        <v>134</v>
      </c>
      <c r="BZ64">
        <v>135</v>
      </c>
      <c r="CA64">
        <v>136</v>
      </c>
      <c r="CB64">
        <v>138</v>
      </c>
      <c r="CC64">
        <v>140</v>
      </c>
      <c r="CD64">
        <v>141</v>
      </c>
      <c r="CE64">
        <v>143</v>
      </c>
      <c r="CF64">
        <v>145</v>
      </c>
      <c r="CG64">
        <v>146</v>
      </c>
      <c r="CH64">
        <v>148</v>
      </c>
      <c r="CI64">
        <v>150</v>
      </c>
      <c r="CJ64">
        <v>151</v>
      </c>
      <c r="CK64">
        <v>153</v>
      </c>
      <c r="CL64">
        <v>154</v>
      </c>
      <c r="CM64">
        <v>156</v>
      </c>
      <c r="CN64">
        <v>157</v>
      </c>
      <c r="CO64">
        <v>159</v>
      </c>
      <c r="CP64">
        <v>160</v>
      </c>
      <c r="CQ64">
        <v>162</v>
      </c>
      <c r="CR64">
        <v>163</v>
      </c>
      <c r="CS64">
        <v>165</v>
      </c>
      <c r="CT64">
        <v>166</v>
      </c>
      <c r="CU64">
        <v>168</v>
      </c>
      <c r="CV64">
        <v>169</v>
      </c>
      <c r="CW64">
        <v>171</v>
      </c>
      <c r="CX64">
        <v>173</v>
      </c>
      <c r="CY64">
        <v>174</v>
      </c>
      <c r="CZ64">
        <v>176</v>
      </c>
      <c r="DA64">
        <v>178</v>
      </c>
      <c r="DB64">
        <v>179</v>
      </c>
      <c r="DC64">
        <v>181</v>
      </c>
      <c r="DD64">
        <v>183</v>
      </c>
      <c r="DE64">
        <v>185</v>
      </c>
      <c r="DF64">
        <v>186</v>
      </c>
      <c r="DG64">
        <v>188</v>
      </c>
      <c r="DH64">
        <v>190</v>
      </c>
      <c r="DI64">
        <v>191</v>
      </c>
      <c r="DJ64">
        <v>193</v>
      </c>
      <c r="DK64">
        <v>195</v>
      </c>
      <c r="DL64">
        <v>196</v>
      </c>
      <c r="DM64">
        <v>198</v>
      </c>
      <c r="DN64">
        <v>200</v>
      </c>
      <c r="DO64">
        <v>201</v>
      </c>
      <c r="DP64">
        <v>203</v>
      </c>
      <c r="DQ64">
        <v>205</v>
      </c>
      <c r="DR64">
        <v>207</v>
      </c>
      <c r="DS64">
        <v>208</v>
      </c>
      <c r="DT64">
        <v>210</v>
      </c>
      <c r="DU64">
        <v>212</v>
      </c>
      <c r="DV64">
        <v>213</v>
      </c>
      <c r="DW64">
        <v>215</v>
      </c>
      <c r="DX64">
        <v>217</v>
      </c>
      <c r="DY64">
        <v>219</v>
      </c>
      <c r="DZ64">
        <v>221</v>
      </c>
      <c r="EA64">
        <v>222</v>
      </c>
      <c r="EB64">
        <v>224</v>
      </c>
      <c r="EC64">
        <v>225</v>
      </c>
      <c r="ED64">
        <v>227</v>
      </c>
      <c r="EE64">
        <v>229</v>
      </c>
      <c r="EF64">
        <v>231</v>
      </c>
      <c r="EG64">
        <v>232</v>
      </c>
      <c r="EH64">
        <v>234</v>
      </c>
      <c r="EI64">
        <v>235</v>
      </c>
      <c r="EJ64">
        <v>237</v>
      </c>
      <c r="EK64">
        <v>239</v>
      </c>
      <c r="EL64">
        <v>241</v>
      </c>
      <c r="EM64">
        <v>243</v>
      </c>
      <c r="EN64">
        <v>244</v>
      </c>
      <c r="EO64">
        <v>246</v>
      </c>
      <c r="EP64">
        <v>248</v>
      </c>
      <c r="EQ64">
        <v>249</v>
      </c>
      <c r="ER64">
        <v>251</v>
      </c>
      <c r="ES64">
        <v>253</v>
      </c>
      <c r="ET64">
        <v>254</v>
      </c>
      <c r="EU64">
        <v>256</v>
      </c>
      <c r="EV64">
        <v>258</v>
      </c>
      <c r="EW64">
        <v>260</v>
      </c>
      <c r="EX64">
        <v>262</v>
      </c>
      <c r="EY64">
        <v>263</v>
      </c>
      <c r="EZ64">
        <v>265</v>
      </c>
      <c r="FA64">
        <v>266</v>
      </c>
      <c r="FB64">
        <v>268</v>
      </c>
      <c r="FC64">
        <v>270</v>
      </c>
      <c r="FD64">
        <v>272</v>
      </c>
      <c r="FE64">
        <v>274</v>
      </c>
      <c r="FF64">
        <v>275</v>
      </c>
      <c r="FG64">
        <v>277</v>
      </c>
      <c r="FH64">
        <v>278</v>
      </c>
      <c r="FI64">
        <v>280</v>
      </c>
      <c r="FJ64">
        <v>282</v>
      </c>
      <c r="FK64">
        <v>284</v>
      </c>
      <c r="FL64">
        <v>285</v>
      </c>
      <c r="FM64">
        <v>287</v>
      </c>
      <c r="FN64">
        <v>289</v>
      </c>
      <c r="FO64">
        <v>290</v>
      </c>
      <c r="FP64">
        <v>292</v>
      </c>
      <c r="FQ64">
        <v>294</v>
      </c>
      <c r="FR64">
        <v>296</v>
      </c>
      <c r="FS64">
        <v>297</v>
      </c>
      <c r="FT64">
        <v>299</v>
      </c>
      <c r="FU64">
        <v>301</v>
      </c>
      <c r="FV64">
        <v>303</v>
      </c>
      <c r="FW64">
        <v>304</v>
      </c>
      <c r="FX64">
        <v>306</v>
      </c>
      <c r="FY64">
        <v>308</v>
      </c>
      <c r="FZ64">
        <v>309</v>
      </c>
      <c r="GA64">
        <v>311</v>
      </c>
      <c r="GB64">
        <v>313</v>
      </c>
      <c r="GC64">
        <v>315</v>
      </c>
      <c r="GD64">
        <v>316</v>
      </c>
      <c r="GE64">
        <v>318</v>
      </c>
      <c r="GF64">
        <v>319</v>
      </c>
      <c r="GG64">
        <v>321</v>
      </c>
      <c r="GH64">
        <v>323</v>
      </c>
      <c r="GI64">
        <v>325</v>
      </c>
      <c r="GJ64">
        <v>327</v>
      </c>
      <c r="GK64">
        <v>328</v>
      </c>
      <c r="GL64">
        <v>330</v>
      </c>
      <c r="GM64">
        <v>331</v>
      </c>
      <c r="GN64">
        <v>333</v>
      </c>
      <c r="GO64">
        <v>335</v>
      </c>
      <c r="GP64">
        <v>337</v>
      </c>
      <c r="GQ64">
        <v>339</v>
      </c>
      <c r="GR64">
        <v>340</v>
      </c>
      <c r="GS64">
        <v>342</v>
      </c>
      <c r="GU64">
        <v>61</v>
      </c>
      <c r="GV64">
        <v>0.59599999999999997</v>
      </c>
    </row>
    <row r="65" spans="1:204">
      <c r="A65" s="278">
        <v>62</v>
      </c>
      <c r="B65" s="344">
        <v>2</v>
      </c>
      <c r="C65" s="344">
        <v>4</v>
      </c>
      <c r="D65" s="344">
        <v>7</v>
      </c>
      <c r="E65" s="344">
        <v>9</v>
      </c>
      <c r="F65" s="344">
        <v>11</v>
      </c>
      <c r="G65" s="344">
        <v>13</v>
      </c>
      <c r="H65" s="344">
        <v>15</v>
      </c>
      <c r="I65" s="344">
        <v>17</v>
      </c>
      <c r="J65" s="344">
        <v>19</v>
      </c>
      <c r="K65" s="344">
        <v>20</v>
      </c>
      <c r="L65" s="344">
        <v>22</v>
      </c>
      <c r="M65" s="344">
        <v>24</v>
      </c>
      <c r="N65" s="344">
        <v>26</v>
      </c>
      <c r="O65" s="344">
        <v>28</v>
      </c>
      <c r="P65" s="344">
        <v>29</v>
      </c>
      <c r="Q65" s="344">
        <v>32</v>
      </c>
      <c r="R65" s="344">
        <v>34</v>
      </c>
      <c r="S65" s="344">
        <v>35</v>
      </c>
      <c r="T65" s="344">
        <v>37</v>
      </c>
      <c r="U65" s="344">
        <v>38</v>
      </c>
      <c r="V65" s="344">
        <v>40</v>
      </c>
      <c r="W65" s="344">
        <v>42</v>
      </c>
      <c r="X65" s="344">
        <v>44</v>
      </c>
      <c r="Y65" s="344">
        <v>46</v>
      </c>
      <c r="Z65" s="344">
        <v>47</v>
      </c>
      <c r="AA65" s="344">
        <v>49</v>
      </c>
      <c r="AB65" s="344">
        <v>51</v>
      </c>
      <c r="AC65" s="344">
        <v>53</v>
      </c>
      <c r="AD65" s="344">
        <v>55</v>
      </c>
      <c r="AE65" s="344">
        <v>56</v>
      </c>
      <c r="AF65" s="337">
        <v>58</v>
      </c>
      <c r="AG65" s="345">
        <v>60</v>
      </c>
      <c r="AH65" s="346">
        <v>62</v>
      </c>
      <c r="AI65">
        <v>64</v>
      </c>
      <c r="AJ65">
        <v>65</v>
      </c>
      <c r="AK65">
        <v>67</v>
      </c>
      <c r="AL65">
        <v>69</v>
      </c>
      <c r="AM65">
        <v>71</v>
      </c>
      <c r="AN65">
        <v>73</v>
      </c>
      <c r="AO65">
        <v>74</v>
      </c>
      <c r="AP65">
        <v>76</v>
      </c>
      <c r="AQ65">
        <v>77</v>
      </c>
      <c r="AR65">
        <v>79</v>
      </c>
      <c r="AS65">
        <v>81</v>
      </c>
      <c r="AT65">
        <v>83</v>
      </c>
      <c r="AU65">
        <v>85</v>
      </c>
      <c r="AV65">
        <v>86</v>
      </c>
      <c r="AW65">
        <v>88</v>
      </c>
      <c r="AX65">
        <v>90</v>
      </c>
      <c r="AY65">
        <v>91</v>
      </c>
      <c r="AZ65">
        <v>93</v>
      </c>
      <c r="BA65">
        <v>95</v>
      </c>
      <c r="BB65">
        <v>97</v>
      </c>
      <c r="BC65">
        <v>98</v>
      </c>
      <c r="BD65">
        <v>100</v>
      </c>
      <c r="BE65">
        <v>101</v>
      </c>
      <c r="BF65">
        <v>103</v>
      </c>
      <c r="BG65">
        <v>105</v>
      </c>
      <c r="BH65">
        <v>106</v>
      </c>
      <c r="BI65">
        <v>108</v>
      </c>
      <c r="BJ65">
        <v>110</v>
      </c>
      <c r="BK65">
        <v>112</v>
      </c>
      <c r="BL65">
        <v>113</v>
      </c>
      <c r="BM65">
        <v>115</v>
      </c>
      <c r="BN65">
        <v>116</v>
      </c>
      <c r="BO65">
        <v>118</v>
      </c>
      <c r="BP65">
        <v>119</v>
      </c>
      <c r="BQ65">
        <v>121</v>
      </c>
      <c r="BR65">
        <v>123</v>
      </c>
      <c r="BS65">
        <v>125</v>
      </c>
      <c r="BT65">
        <v>126</v>
      </c>
      <c r="BU65">
        <v>128</v>
      </c>
      <c r="BV65">
        <v>130</v>
      </c>
      <c r="BW65">
        <v>131</v>
      </c>
      <c r="BX65">
        <v>133</v>
      </c>
      <c r="BY65">
        <v>134</v>
      </c>
      <c r="BZ65">
        <v>136</v>
      </c>
      <c r="CA65">
        <v>137</v>
      </c>
      <c r="CB65">
        <v>139</v>
      </c>
      <c r="CC65">
        <v>141</v>
      </c>
      <c r="CD65">
        <v>142</v>
      </c>
      <c r="CE65">
        <v>144</v>
      </c>
      <c r="CF65">
        <v>146</v>
      </c>
      <c r="CG65">
        <v>147</v>
      </c>
      <c r="CH65">
        <v>149</v>
      </c>
      <c r="CI65">
        <v>151</v>
      </c>
      <c r="CJ65">
        <v>152</v>
      </c>
      <c r="CK65">
        <v>154</v>
      </c>
      <c r="CL65">
        <v>155</v>
      </c>
      <c r="CM65">
        <v>157</v>
      </c>
      <c r="CN65">
        <v>158</v>
      </c>
      <c r="CO65">
        <v>160</v>
      </c>
      <c r="CP65">
        <v>161</v>
      </c>
      <c r="CQ65">
        <v>163</v>
      </c>
      <c r="CR65">
        <v>164</v>
      </c>
      <c r="CS65">
        <v>166</v>
      </c>
      <c r="CT65">
        <v>167</v>
      </c>
      <c r="CU65">
        <v>169</v>
      </c>
      <c r="CV65">
        <v>170</v>
      </c>
      <c r="CW65">
        <v>172</v>
      </c>
      <c r="CX65">
        <v>174</v>
      </c>
      <c r="CY65">
        <v>175</v>
      </c>
      <c r="CZ65">
        <v>177</v>
      </c>
      <c r="DA65">
        <v>179</v>
      </c>
      <c r="DB65">
        <v>181</v>
      </c>
      <c r="DC65">
        <v>182</v>
      </c>
      <c r="DD65">
        <v>184</v>
      </c>
      <c r="DE65">
        <v>186</v>
      </c>
      <c r="DF65">
        <v>187</v>
      </c>
      <c r="DG65">
        <v>189</v>
      </c>
      <c r="DH65">
        <v>191</v>
      </c>
      <c r="DI65">
        <v>193</v>
      </c>
      <c r="DJ65">
        <v>194</v>
      </c>
      <c r="DK65">
        <v>196</v>
      </c>
      <c r="DL65">
        <v>197</v>
      </c>
      <c r="DM65">
        <v>199</v>
      </c>
      <c r="DN65">
        <v>201</v>
      </c>
      <c r="DO65">
        <v>203</v>
      </c>
      <c r="DP65">
        <v>205</v>
      </c>
      <c r="DQ65">
        <v>206</v>
      </c>
      <c r="DR65">
        <v>208</v>
      </c>
      <c r="DS65">
        <v>209</v>
      </c>
      <c r="DT65">
        <v>211</v>
      </c>
      <c r="DU65">
        <v>213</v>
      </c>
      <c r="DV65">
        <v>215</v>
      </c>
      <c r="DW65">
        <v>217</v>
      </c>
      <c r="DX65">
        <v>218</v>
      </c>
      <c r="DY65">
        <v>220</v>
      </c>
      <c r="DZ65">
        <v>222</v>
      </c>
      <c r="EA65">
        <v>223</v>
      </c>
      <c r="EB65">
        <v>225</v>
      </c>
      <c r="EC65">
        <v>227</v>
      </c>
      <c r="ED65">
        <v>229</v>
      </c>
      <c r="EE65">
        <v>230</v>
      </c>
      <c r="EF65">
        <v>232</v>
      </c>
      <c r="EG65">
        <v>234</v>
      </c>
      <c r="EH65">
        <v>236</v>
      </c>
      <c r="EI65">
        <v>237</v>
      </c>
      <c r="EJ65">
        <v>239</v>
      </c>
      <c r="EK65">
        <v>241</v>
      </c>
      <c r="EL65">
        <v>242</v>
      </c>
      <c r="EM65">
        <v>244</v>
      </c>
      <c r="EN65">
        <v>246</v>
      </c>
      <c r="EO65">
        <v>248</v>
      </c>
      <c r="EP65">
        <v>250</v>
      </c>
      <c r="EQ65">
        <v>251</v>
      </c>
      <c r="ER65">
        <v>253</v>
      </c>
      <c r="ES65">
        <v>254</v>
      </c>
      <c r="ET65">
        <v>256</v>
      </c>
      <c r="EU65">
        <v>258</v>
      </c>
      <c r="EV65">
        <v>260</v>
      </c>
      <c r="EW65">
        <v>262</v>
      </c>
      <c r="EX65">
        <v>263</v>
      </c>
      <c r="EY65">
        <v>265</v>
      </c>
      <c r="EZ65">
        <v>266</v>
      </c>
      <c r="FA65">
        <v>268</v>
      </c>
      <c r="FB65">
        <v>270</v>
      </c>
      <c r="FC65">
        <v>272</v>
      </c>
      <c r="FD65">
        <v>274</v>
      </c>
      <c r="FE65">
        <v>275</v>
      </c>
      <c r="FF65">
        <v>277</v>
      </c>
      <c r="FG65">
        <v>278</v>
      </c>
      <c r="FH65">
        <v>280</v>
      </c>
      <c r="FI65">
        <v>282</v>
      </c>
      <c r="FJ65">
        <v>284</v>
      </c>
      <c r="FK65">
        <v>286</v>
      </c>
      <c r="FL65">
        <v>287</v>
      </c>
      <c r="FM65">
        <v>289</v>
      </c>
      <c r="FN65">
        <v>291</v>
      </c>
      <c r="FO65">
        <v>292</v>
      </c>
      <c r="FP65">
        <v>294</v>
      </c>
      <c r="FQ65">
        <v>296</v>
      </c>
      <c r="FR65">
        <v>298</v>
      </c>
      <c r="FS65">
        <v>299</v>
      </c>
      <c r="FT65">
        <v>301</v>
      </c>
      <c r="FU65">
        <v>303</v>
      </c>
      <c r="FV65">
        <v>305</v>
      </c>
      <c r="FW65">
        <v>306</v>
      </c>
      <c r="FX65">
        <v>308</v>
      </c>
      <c r="FY65">
        <v>310</v>
      </c>
      <c r="FZ65">
        <v>311</v>
      </c>
      <c r="GA65">
        <v>313</v>
      </c>
      <c r="GB65">
        <v>315</v>
      </c>
      <c r="GC65">
        <v>317</v>
      </c>
      <c r="GD65">
        <v>318</v>
      </c>
      <c r="GE65">
        <v>320</v>
      </c>
      <c r="GF65">
        <v>322</v>
      </c>
      <c r="GG65">
        <v>323</v>
      </c>
      <c r="GH65">
        <v>325</v>
      </c>
      <c r="GI65">
        <v>327</v>
      </c>
      <c r="GJ65">
        <v>329</v>
      </c>
      <c r="GK65">
        <v>331</v>
      </c>
      <c r="GL65">
        <v>332</v>
      </c>
      <c r="GM65">
        <v>334</v>
      </c>
      <c r="GN65">
        <v>335</v>
      </c>
      <c r="GO65">
        <v>337</v>
      </c>
      <c r="GP65">
        <v>339</v>
      </c>
      <c r="GQ65">
        <v>341</v>
      </c>
      <c r="GR65">
        <v>343</v>
      </c>
      <c r="GS65">
        <v>344</v>
      </c>
      <c r="GU65">
        <v>62</v>
      </c>
      <c r="GV65">
        <v>0.6</v>
      </c>
    </row>
    <row r="66" spans="1:204">
      <c r="A66" s="278">
        <v>63</v>
      </c>
      <c r="B66" s="344">
        <v>2</v>
      </c>
      <c r="C66" s="344">
        <v>4</v>
      </c>
      <c r="D66" s="344">
        <v>7</v>
      </c>
      <c r="E66" s="344">
        <v>9</v>
      </c>
      <c r="F66" s="344">
        <v>11</v>
      </c>
      <c r="G66" s="344">
        <v>13</v>
      </c>
      <c r="H66" s="344">
        <v>15</v>
      </c>
      <c r="I66" s="344">
        <v>18</v>
      </c>
      <c r="J66" s="344">
        <v>19</v>
      </c>
      <c r="K66" s="344">
        <v>20</v>
      </c>
      <c r="L66" s="344">
        <v>22</v>
      </c>
      <c r="M66" s="344">
        <v>24</v>
      </c>
      <c r="N66" s="344">
        <v>26</v>
      </c>
      <c r="O66" s="344">
        <v>28</v>
      </c>
      <c r="P66" s="344">
        <v>30</v>
      </c>
      <c r="Q66" s="344">
        <v>32</v>
      </c>
      <c r="R66" s="344">
        <v>34</v>
      </c>
      <c r="S66" s="344">
        <v>36</v>
      </c>
      <c r="T66" s="344">
        <v>37</v>
      </c>
      <c r="U66" s="344">
        <v>39</v>
      </c>
      <c r="V66" s="344">
        <v>41</v>
      </c>
      <c r="W66" s="344">
        <v>42</v>
      </c>
      <c r="X66" s="344">
        <v>44</v>
      </c>
      <c r="Y66" s="344">
        <v>46</v>
      </c>
      <c r="Z66" s="344">
        <v>48</v>
      </c>
      <c r="AA66" s="344">
        <v>50</v>
      </c>
      <c r="AB66" s="344">
        <v>51</v>
      </c>
      <c r="AC66" s="344">
        <v>53</v>
      </c>
      <c r="AD66" s="344">
        <v>55</v>
      </c>
      <c r="AE66" s="344">
        <v>57</v>
      </c>
      <c r="AF66" s="337">
        <v>59</v>
      </c>
      <c r="AG66" s="345">
        <v>61</v>
      </c>
      <c r="AH66" s="346">
        <v>62</v>
      </c>
      <c r="AI66">
        <v>64</v>
      </c>
      <c r="AJ66">
        <v>66</v>
      </c>
      <c r="AK66">
        <v>68</v>
      </c>
      <c r="AL66">
        <v>70</v>
      </c>
      <c r="AM66">
        <v>71</v>
      </c>
      <c r="AN66">
        <v>73</v>
      </c>
      <c r="AO66">
        <v>75</v>
      </c>
      <c r="AP66">
        <v>76</v>
      </c>
      <c r="AQ66">
        <v>78</v>
      </c>
      <c r="AR66">
        <v>80</v>
      </c>
      <c r="AS66">
        <v>82</v>
      </c>
      <c r="AT66">
        <v>83</v>
      </c>
      <c r="AU66">
        <v>85</v>
      </c>
      <c r="AV66">
        <v>87</v>
      </c>
      <c r="AW66">
        <v>89</v>
      </c>
      <c r="AX66">
        <v>91</v>
      </c>
      <c r="AY66">
        <v>92</v>
      </c>
      <c r="AZ66">
        <v>94</v>
      </c>
      <c r="BA66">
        <v>96</v>
      </c>
      <c r="BB66">
        <v>97</v>
      </c>
      <c r="BC66">
        <v>99</v>
      </c>
      <c r="BD66">
        <v>100</v>
      </c>
      <c r="BE66">
        <v>102</v>
      </c>
      <c r="BF66">
        <v>104</v>
      </c>
      <c r="BG66">
        <v>106</v>
      </c>
      <c r="BH66">
        <v>107</v>
      </c>
      <c r="BI66">
        <v>109</v>
      </c>
      <c r="BJ66">
        <v>111</v>
      </c>
      <c r="BK66">
        <v>113</v>
      </c>
      <c r="BL66">
        <v>114</v>
      </c>
      <c r="BM66">
        <v>116</v>
      </c>
      <c r="BN66">
        <v>117</v>
      </c>
      <c r="BO66">
        <v>119</v>
      </c>
      <c r="BP66">
        <v>120</v>
      </c>
      <c r="BQ66">
        <v>122</v>
      </c>
      <c r="BR66">
        <v>124</v>
      </c>
      <c r="BS66">
        <v>126</v>
      </c>
      <c r="BT66">
        <v>127</v>
      </c>
      <c r="BU66">
        <v>129</v>
      </c>
      <c r="BV66">
        <v>131</v>
      </c>
      <c r="BW66">
        <v>132</v>
      </c>
      <c r="BX66">
        <v>134</v>
      </c>
      <c r="BY66">
        <v>136</v>
      </c>
      <c r="BZ66">
        <v>137</v>
      </c>
      <c r="CA66">
        <v>139</v>
      </c>
      <c r="CB66">
        <v>140</v>
      </c>
      <c r="CC66">
        <v>142</v>
      </c>
      <c r="CD66">
        <v>143</v>
      </c>
      <c r="CE66">
        <v>145</v>
      </c>
      <c r="CF66">
        <v>147</v>
      </c>
      <c r="CG66">
        <v>148</v>
      </c>
      <c r="CH66">
        <v>150</v>
      </c>
      <c r="CI66">
        <v>152</v>
      </c>
      <c r="CJ66">
        <v>153</v>
      </c>
      <c r="CK66">
        <v>155</v>
      </c>
      <c r="CL66">
        <v>157</v>
      </c>
      <c r="CM66">
        <v>158</v>
      </c>
      <c r="CN66">
        <v>160</v>
      </c>
      <c r="CO66">
        <v>161</v>
      </c>
      <c r="CP66">
        <v>163</v>
      </c>
      <c r="CQ66">
        <v>164</v>
      </c>
      <c r="CR66">
        <v>166</v>
      </c>
      <c r="CS66">
        <v>168</v>
      </c>
      <c r="CT66">
        <v>169</v>
      </c>
      <c r="CU66">
        <v>171</v>
      </c>
      <c r="CV66">
        <v>172</v>
      </c>
      <c r="CW66">
        <v>174</v>
      </c>
      <c r="CX66">
        <v>175</v>
      </c>
      <c r="CY66">
        <v>177</v>
      </c>
      <c r="CZ66">
        <v>178</v>
      </c>
      <c r="DA66">
        <v>180</v>
      </c>
      <c r="DB66">
        <v>182</v>
      </c>
      <c r="DC66">
        <v>184</v>
      </c>
      <c r="DD66">
        <v>186</v>
      </c>
      <c r="DE66">
        <v>188</v>
      </c>
      <c r="DF66">
        <v>189</v>
      </c>
      <c r="DG66">
        <v>191</v>
      </c>
      <c r="DH66">
        <v>192</v>
      </c>
      <c r="DI66">
        <v>194</v>
      </c>
      <c r="DJ66">
        <v>196</v>
      </c>
      <c r="DK66">
        <v>198</v>
      </c>
      <c r="DL66">
        <v>199</v>
      </c>
      <c r="DM66">
        <v>201</v>
      </c>
      <c r="DN66">
        <v>203</v>
      </c>
      <c r="DO66">
        <v>204</v>
      </c>
      <c r="DP66">
        <v>206</v>
      </c>
      <c r="DQ66">
        <v>208</v>
      </c>
      <c r="DR66">
        <v>210</v>
      </c>
      <c r="DS66">
        <v>211</v>
      </c>
      <c r="DT66">
        <v>213</v>
      </c>
      <c r="DU66">
        <v>215</v>
      </c>
      <c r="DV66">
        <v>217</v>
      </c>
      <c r="DW66">
        <v>218</v>
      </c>
      <c r="DX66">
        <v>220</v>
      </c>
      <c r="DY66">
        <v>222</v>
      </c>
      <c r="DZ66">
        <v>224</v>
      </c>
      <c r="EA66">
        <v>225</v>
      </c>
      <c r="EB66">
        <v>227</v>
      </c>
      <c r="EC66">
        <v>229</v>
      </c>
      <c r="ED66">
        <v>231</v>
      </c>
      <c r="EE66">
        <v>232</v>
      </c>
      <c r="EF66">
        <v>234</v>
      </c>
      <c r="EG66">
        <v>236</v>
      </c>
      <c r="EH66">
        <v>238</v>
      </c>
      <c r="EI66">
        <v>239</v>
      </c>
      <c r="EJ66">
        <v>241</v>
      </c>
      <c r="EK66">
        <v>243</v>
      </c>
      <c r="EL66">
        <v>244</v>
      </c>
      <c r="EM66">
        <v>246</v>
      </c>
      <c r="EN66">
        <v>248</v>
      </c>
      <c r="EO66">
        <v>250</v>
      </c>
      <c r="EP66">
        <v>252</v>
      </c>
      <c r="EQ66">
        <v>253</v>
      </c>
      <c r="ER66">
        <v>255</v>
      </c>
      <c r="ES66">
        <v>257</v>
      </c>
      <c r="ET66">
        <v>258</v>
      </c>
      <c r="EU66">
        <v>260</v>
      </c>
      <c r="EV66">
        <v>262</v>
      </c>
      <c r="EW66">
        <v>264</v>
      </c>
      <c r="EX66">
        <v>266</v>
      </c>
      <c r="EY66">
        <v>267</v>
      </c>
      <c r="EZ66">
        <v>269</v>
      </c>
      <c r="FA66">
        <v>270</v>
      </c>
      <c r="FB66">
        <v>272</v>
      </c>
      <c r="FC66">
        <v>274</v>
      </c>
      <c r="FD66">
        <v>276</v>
      </c>
      <c r="FE66">
        <v>278</v>
      </c>
      <c r="FF66">
        <v>280</v>
      </c>
      <c r="FG66">
        <v>281</v>
      </c>
      <c r="FH66">
        <v>283</v>
      </c>
      <c r="FI66">
        <v>284</v>
      </c>
      <c r="FJ66">
        <v>286</v>
      </c>
      <c r="FK66">
        <v>288</v>
      </c>
      <c r="FL66">
        <v>290</v>
      </c>
      <c r="FM66">
        <v>292</v>
      </c>
      <c r="FN66">
        <v>293</v>
      </c>
      <c r="FO66">
        <v>295</v>
      </c>
      <c r="FP66">
        <v>296</v>
      </c>
      <c r="FQ66">
        <v>298</v>
      </c>
      <c r="FR66">
        <v>300</v>
      </c>
      <c r="FS66">
        <v>302</v>
      </c>
      <c r="FT66">
        <v>304</v>
      </c>
      <c r="FU66">
        <v>306</v>
      </c>
      <c r="FV66">
        <v>307</v>
      </c>
      <c r="FW66">
        <v>309</v>
      </c>
      <c r="FX66">
        <v>310</v>
      </c>
      <c r="FY66">
        <v>312</v>
      </c>
      <c r="FZ66">
        <v>314</v>
      </c>
      <c r="GA66">
        <v>316</v>
      </c>
      <c r="GB66">
        <v>318</v>
      </c>
      <c r="GC66">
        <v>319</v>
      </c>
      <c r="GD66">
        <v>321</v>
      </c>
      <c r="GE66">
        <v>322</v>
      </c>
      <c r="GF66">
        <v>324</v>
      </c>
      <c r="GG66">
        <v>326</v>
      </c>
      <c r="GH66">
        <v>328</v>
      </c>
      <c r="GI66">
        <v>330</v>
      </c>
      <c r="GJ66">
        <v>332</v>
      </c>
      <c r="GK66">
        <v>333</v>
      </c>
      <c r="GL66">
        <v>335</v>
      </c>
      <c r="GM66">
        <v>336</v>
      </c>
      <c r="GN66">
        <v>338</v>
      </c>
      <c r="GO66">
        <v>340</v>
      </c>
      <c r="GP66">
        <v>342</v>
      </c>
      <c r="GQ66">
        <v>344</v>
      </c>
      <c r="GR66">
        <v>345</v>
      </c>
      <c r="GS66">
        <v>347</v>
      </c>
      <c r="GU66">
        <v>63</v>
      </c>
      <c r="GV66">
        <v>0.60499999999999998</v>
      </c>
    </row>
    <row r="67" spans="1:204">
      <c r="A67" s="278">
        <v>64</v>
      </c>
      <c r="B67" s="344">
        <v>2</v>
      </c>
      <c r="C67" s="344">
        <v>4</v>
      </c>
      <c r="D67" s="344">
        <v>7</v>
      </c>
      <c r="E67" s="344">
        <v>9</v>
      </c>
      <c r="F67" s="344">
        <v>11</v>
      </c>
      <c r="G67" s="344">
        <v>13</v>
      </c>
      <c r="H67" s="344">
        <v>15</v>
      </c>
      <c r="I67" s="344">
        <v>18</v>
      </c>
      <c r="J67" s="344">
        <v>19</v>
      </c>
      <c r="K67" s="344">
        <v>20</v>
      </c>
      <c r="L67" s="344">
        <v>23</v>
      </c>
      <c r="M67" s="344">
        <v>24</v>
      </c>
      <c r="N67" s="344">
        <v>26</v>
      </c>
      <c r="O67" s="344">
        <v>28</v>
      </c>
      <c r="P67" s="344">
        <v>30</v>
      </c>
      <c r="Q67" s="344">
        <v>32</v>
      </c>
      <c r="R67" s="344">
        <v>34</v>
      </c>
      <c r="S67" s="344">
        <v>36</v>
      </c>
      <c r="T67" s="344">
        <v>37</v>
      </c>
      <c r="U67" s="344">
        <v>39</v>
      </c>
      <c r="V67" s="344">
        <v>41</v>
      </c>
      <c r="W67" s="344">
        <v>43</v>
      </c>
      <c r="X67" s="344">
        <v>45</v>
      </c>
      <c r="Y67" s="344">
        <v>46</v>
      </c>
      <c r="Z67" s="344">
        <v>48</v>
      </c>
      <c r="AA67" s="344">
        <v>50</v>
      </c>
      <c r="AB67" s="344">
        <v>52</v>
      </c>
      <c r="AC67" s="344">
        <v>54</v>
      </c>
      <c r="AD67" s="344">
        <v>56</v>
      </c>
      <c r="AE67" s="344">
        <v>57</v>
      </c>
      <c r="AF67" s="337">
        <v>59</v>
      </c>
      <c r="AG67" s="345">
        <v>61</v>
      </c>
      <c r="AH67" s="346">
        <v>63</v>
      </c>
      <c r="AI67">
        <v>65</v>
      </c>
      <c r="AJ67">
        <v>66</v>
      </c>
      <c r="AK67">
        <v>68</v>
      </c>
      <c r="AL67">
        <v>70</v>
      </c>
      <c r="AM67">
        <v>72</v>
      </c>
      <c r="AN67">
        <v>74</v>
      </c>
      <c r="AO67">
        <v>76</v>
      </c>
      <c r="AP67">
        <v>77</v>
      </c>
      <c r="AQ67">
        <v>79</v>
      </c>
      <c r="AR67">
        <v>81</v>
      </c>
      <c r="AS67">
        <v>82</v>
      </c>
      <c r="AT67">
        <v>84</v>
      </c>
      <c r="AU67">
        <v>86</v>
      </c>
      <c r="AV67">
        <v>88</v>
      </c>
      <c r="AW67">
        <v>90</v>
      </c>
      <c r="AX67">
        <v>92</v>
      </c>
      <c r="AY67">
        <v>93</v>
      </c>
      <c r="AZ67">
        <v>95</v>
      </c>
      <c r="BA67">
        <v>96</v>
      </c>
      <c r="BB67">
        <v>98</v>
      </c>
      <c r="BC67">
        <v>100</v>
      </c>
      <c r="BD67">
        <v>101</v>
      </c>
      <c r="BE67">
        <v>103</v>
      </c>
      <c r="BF67">
        <v>105</v>
      </c>
      <c r="BG67">
        <v>107</v>
      </c>
      <c r="BH67">
        <v>108</v>
      </c>
      <c r="BI67">
        <v>110</v>
      </c>
      <c r="BJ67">
        <v>112</v>
      </c>
      <c r="BK67">
        <v>113</v>
      </c>
      <c r="BL67">
        <v>115</v>
      </c>
      <c r="BM67">
        <v>117</v>
      </c>
      <c r="BN67">
        <v>118</v>
      </c>
      <c r="BO67">
        <v>120</v>
      </c>
      <c r="BP67">
        <v>121</v>
      </c>
      <c r="BQ67">
        <v>123</v>
      </c>
      <c r="BR67">
        <v>125</v>
      </c>
      <c r="BS67">
        <v>127</v>
      </c>
      <c r="BT67">
        <v>128</v>
      </c>
      <c r="BU67">
        <v>130</v>
      </c>
      <c r="BV67">
        <v>132</v>
      </c>
      <c r="BW67">
        <v>134</v>
      </c>
      <c r="BX67">
        <v>135</v>
      </c>
      <c r="BY67">
        <v>137</v>
      </c>
      <c r="BZ67">
        <v>138</v>
      </c>
      <c r="CA67">
        <v>140</v>
      </c>
      <c r="CB67">
        <v>142</v>
      </c>
      <c r="CC67">
        <v>143</v>
      </c>
      <c r="CD67">
        <v>145</v>
      </c>
      <c r="CE67">
        <v>146</v>
      </c>
      <c r="CF67">
        <v>148</v>
      </c>
      <c r="CG67">
        <v>149</v>
      </c>
      <c r="CH67">
        <v>151</v>
      </c>
      <c r="CI67">
        <v>153</v>
      </c>
      <c r="CJ67">
        <v>154</v>
      </c>
      <c r="CK67">
        <v>156</v>
      </c>
      <c r="CL67">
        <v>158</v>
      </c>
      <c r="CM67">
        <v>159</v>
      </c>
      <c r="CN67">
        <v>161</v>
      </c>
      <c r="CO67">
        <v>162</v>
      </c>
      <c r="CP67">
        <v>164</v>
      </c>
      <c r="CQ67">
        <v>165</v>
      </c>
      <c r="CR67">
        <v>167</v>
      </c>
      <c r="CS67">
        <v>169</v>
      </c>
      <c r="CT67">
        <v>170</v>
      </c>
      <c r="CU67">
        <v>172</v>
      </c>
      <c r="CV67">
        <v>173</v>
      </c>
      <c r="CW67">
        <v>175</v>
      </c>
      <c r="CX67">
        <v>177</v>
      </c>
      <c r="CY67">
        <v>178</v>
      </c>
      <c r="CZ67">
        <v>180</v>
      </c>
      <c r="DA67">
        <v>182</v>
      </c>
      <c r="DB67">
        <v>184</v>
      </c>
      <c r="DC67">
        <v>185</v>
      </c>
      <c r="DD67">
        <v>187</v>
      </c>
      <c r="DE67">
        <v>189</v>
      </c>
      <c r="DF67">
        <v>190</v>
      </c>
      <c r="DG67">
        <v>192</v>
      </c>
      <c r="DH67">
        <v>194</v>
      </c>
      <c r="DI67">
        <v>196</v>
      </c>
      <c r="DJ67">
        <v>198</v>
      </c>
      <c r="DK67">
        <v>199</v>
      </c>
      <c r="DL67">
        <v>201</v>
      </c>
      <c r="DM67">
        <v>203</v>
      </c>
      <c r="DN67">
        <v>204</v>
      </c>
      <c r="DO67">
        <v>206</v>
      </c>
      <c r="DP67">
        <v>208</v>
      </c>
      <c r="DQ67">
        <v>210</v>
      </c>
      <c r="DR67">
        <v>212</v>
      </c>
      <c r="DS67">
        <v>213</v>
      </c>
      <c r="DT67">
        <v>215</v>
      </c>
      <c r="DU67">
        <v>217</v>
      </c>
      <c r="DV67">
        <v>218</v>
      </c>
      <c r="DW67">
        <v>220</v>
      </c>
      <c r="DX67">
        <v>222</v>
      </c>
      <c r="DY67">
        <v>224</v>
      </c>
      <c r="DZ67">
        <v>226</v>
      </c>
      <c r="EA67">
        <v>227</v>
      </c>
      <c r="EB67">
        <v>229</v>
      </c>
      <c r="EC67">
        <v>231</v>
      </c>
      <c r="ED67">
        <v>232</v>
      </c>
      <c r="EE67">
        <v>234</v>
      </c>
      <c r="EF67">
        <v>236</v>
      </c>
      <c r="EG67">
        <v>238</v>
      </c>
      <c r="EH67">
        <v>240</v>
      </c>
      <c r="EI67">
        <v>241</v>
      </c>
      <c r="EJ67">
        <v>243</v>
      </c>
      <c r="EK67">
        <v>245</v>
      </c>
      <c r="EL67">
        <v>246</v>
      </c>
      <c r="EM67">
        <v>248</v>
      </c>
      <c r="EN67">
        <v>250</v>
      </c>
      <c r="EO67">
        <v>252</v>
      </c>
      <c r="EP67">
        <v>254</v>
      </c>
      <c r="EQ67">
        <v>255</v>
      </c>
      <c r="ER67">
        <v>257</v>
      </c>
      <c r="ES67">
        <v>259</v>
      </c>
      <c r="ET67">
        <v>260</v>
      </c>
      <c r="EU67">
        <v>262</v>
      </c>
      <c r="EV67">
        <v>264</v>
      </c>
      <c r="EW67">
        <v>266</v>
      </c>
      <c r="EX67">
        <v>268</v>
      </c>
      <c r="EY67">
        <v>269</v>
      </c>
      <c r="EZ67">
        <v>271</v>
      </c>
      <c r="FA67">
        <v>273</v>
      </c>
      <c r="FB67">
        <v>275</v>
      </c>
      <c r="FC67">
        <v>276</v>
      </c>
      <c r="FD67">
        <v>278</v>
      </c>
      <c r="FE67">
        <v>280</v>
      </c>
      <c r="FF67">
        <v>282</v>
      </c>
      <c r="FG67">
        <v>283</v>
      </c>
      <c r="FH67">
        <v>285</v>
      </c>
      <c r="FI67">
        <v>287</v>
      </c>
      <c r="FJ67">
        <v>289</v>
      </c>
      <c r="FK67">
        <v>290</v>
      </c>
      <c r="FL67">
        <v>292</v>
      </c>
      <c r="FM67">
        <v>294</v>
      </c>
      <c r="FN67">
        <v>296</v>
      </c>
      <c r="FO67">
        <v>297</v>
      </c>
      <c r="FP67">
        <v>299</v>
      </c>
      <c r="FQ67">
        <v>301</v>
      </c>
      <c r="FR67">
        <v>303</v>
      </c>
      <c r="FS67">
        <v>304</v>
      </c>
      <c r="FT67">
        <v>306</v>
      </c>
      <c r="FU67">
        <v>308</v>
      </c>
      <c r="FV67">
        <v>310</v>
      </c>
      <c r="FW67">
        <v>311</v>
      </c>
      <c r="FX67">
        <v>313</v>
      </c>
      <c r="FY67">
        <v>315</v>
      </c>
      <c r="FZ67">
        <v>317</v>
      </c>
      <c r="GA67">
        <v>318</v>
      </c>
      <c r="GB67">
        <v>320</v>
      </c>
      <c r="GC67">
        <v>322</v>
      </c>
      <c r="GD67">
        <v>323</v>
      </c>
      <c r="GE67">
        <v>325</v>
      </c>
      <c r="GF67">
        <v>327</v>
      </c>
      <c r="GG67">
        <v>329</v>
      </c>
      <c r="GH67">
        <v>331</v>
      </c>
      <c r="GI67">
        <v>332</v>
      </c>
      <c r="GJ67">
        <v>334</v>
      </c>
      <c r="GK67">
        <v>336</v>
      </c>
      <c r="GL67">
        <v>337</v>
      </c>
      <c r="GM67">
        <v>339</v>
      </c>
      <c r="GN67">
        <v>341</v>
      </c>
      <c r="GO67">
        <v>343</v>
      </c>
      <c r="GP67">
        <v>345</v>
      </c>
      <c r="GQ67">
        <v>346</v>
      </c>
      <c r="GR67">
        <v>348</v>
      </c>
      <c r="GS67">
        <v>350</v>
      </c>
      <c r="GU67">
        <v>64</v>
      </c>
      <c r="GV67">
        <v>0.61</v>
      </c>
    </row>
    <row r="68" spans="1:204">
      <c r="A68" s="278">
        <v>65</v>
      </c>
      <c r="B68" s="344">
        <v>2</v>
      </c>
      <c r="C68" s="344">
        <v>4</v>
      </c>
      <c r="D68" s="344">
        <v>7</v>
      </c>
      <c r="E68" s="344">
        <v>9</v>
      </c>
      <c r="F68" s="344">
        <v>11</v>
      </c>
      <c r="G68" s="344">
        <v>14</v>
      </c>
      <c r="H68" s="344">
        <v>15</v>
      </c>
      <c r="I68" s="344">
        <v>18</v>
      </c>
      <c r="J68" s="344">
        <v>19</v>
      </c>
      <c r="K68" s="344">
        <v>20</v>
      </c>
      <c r="L68" s="344">
        <v>23</v>
      </c>
      <c r="M68" s="344">
        <v>25</v>
      </c>
      <c r="N68" s="344">
        <v>26</v>
      </c>
      <c r="O68" s="344">
        <v>28</v>
      </c>
      <c r="P68" s="344">
        <v>30</v>
      </c>
      <c r="Q68" s="344">
        <v>33</v>
      </c>
      <c r="R68" s="344">
        <v>34</v>
      </c>
      <c r="S68" s="344">
        <v>36</v>
      </c>
      <c r="T68" s="344">
        <v>37</v>
      </c>
      <c r="U68" s="344">
        <v>39</v>
      </c>
      <c r="V68" s="344">
        <v>41</v>
      </c>
      <c r="W68" s="344">
        <v>43</v>
      </c>
      <c r="X68" s="344">
        <v>45</v>
      </c>
      <c r="Y68" s="344">
        <v>47</v>
      </c>
      <c r="Z68" s="344">
        <v>49</v>
      </c>
      <c r="AA68" s="344">
        <v>50</v>
      </c>
      <c r="AB68" s="344">
        <v>52</v>
      </c>
      <c r="AC68" s="344">
        <v>54</v>
      </c>
      <c r="AD68" s="344">
        <v>56</v>
      </c>
      <c r="AE68" s="344">
        <v>58</v>
      </c>
      <c r="AF68" s="337">
        <v>60</v>
      </c>
      <c r="AG68" s="345">
        <v>61</v>
      </c>
      <c r="AH68" s="346">
        <v>63</v>
      </c>
      <c r="AI68">
        <v>65</v>
      </c>
      <c r="AJ68">
        <v>67</v>
      </c>
      <c r="AK68">
        <v>69</v>
      </c>
      <c r="AL68">
        <v>71</v>
      </c>
      <c r="AM68">
        <v>72</v>
      </c>
      <c r="AN68">
        <v>74</v>
      </c>
      <c r="AO68">
        <v>76</v>
      </c>
      <c r="AP68">
        <v>77</v>
      </c>
      <c r="AQ68">
        <v>79</v>
      </c>
      <c r="AR68">
        <v>81</v>
      </c>
      <c r="AS68">
        <v>83</v>
      </c>
      <c r="AT68">
        <v>85</v>
      </c>
      <c r="AU68">
        <v>87</v>
      </c>
      <c r="AV68">
        <v>88</v>
      </c>
      <c r="AW68">
        <v>90</v>
      </c>
      <c r="AX68">
        <v>92</v>
      </c>
      <c r="AY68">
        <v>93</v>
      </c>
      <c r="AZ68">
        <v>95</v>
      </c>
      <c r="BA68">
        <v>97</v>
      </c>
      <c r="BB68">
        <v>99</v>
      </c>
      <c r="BC68">
        <v>101</v>
      </c>
      <c r="BD68">
        <v>102</v>
      </c>
      <c r="BE68">
        <v>104</v>
      </c>
      <c r="BF68">
        <v>106</v>
      </c>
      <c r="BG68">
        <v>107</v>
      </c>
      <c r="BH68">
        <v>109</v>
      </c>
      <c r="BI68">
        <v>111</v>
      </c>
      <c r="BJ68">
        <v>112</v>
      </c>
      <c r="BK68">
        <v>114</v>
      </c>
      <c r="BL68">
        <v>115</v>
      </c>
      <c r="BM68">
        <v>117</v>
      </c>
      <c r="BN68">
        <v>119</v>
      </c>
      <c r="BO68">
        <v>121</v>
      </c>
      <c r="BP68">
        <v>122</v>
      </c>
      <c r="BQ68">
        <v>124</v>
      </c>
      <c r="BR68">
        <v>126</v>
      </c>
      <c r="BS68">
        <v>128</v>
      </c>
      <c r="BT68">
        <v>129</v>
      </c>
      <c r="BU68">
        <v>131</v>
      </c>
      <c r="BV68">
        <v>133</v>
      </c>
      <c r="BW68">
        <v>134</v>
      </c>
      <c r="BX68">
        <v>136</v>
      </c>
      <c r="BY68">
        <v>138</v>
      </c>
      <c r="BZ68">
        <v>139</v>
      </c>
      <c r="CA68">
        <v>141</v>
      </c>
      <c r="CB68">
        <v>142</v>
      </c>
      <c r="CC68">
        <v>144</v>
      </c>
      <c r="CD68">
        <v>146</v>
      </c>
      <c r="CE68">
        <v>147</v>
      </c>
      <c r="CF68">
        <v>149</v>
      </c>
      <c r="CG68">
        <v>150</v>
      </c>
      <c r="CH68">
        <v>152</v>
      </c>
      <c r="CI68">
        <v>154</v>
      </c>
      <c r="CJ68">
        <v>155</v>
      </c>
      <c r="CK68">
        <v>157</v>
      </c>
      <c r="CL68">
        <v>159</v>
      </c>
      <c r="CM68">
        <v>160</v>
      </c>
      <c r="CN68">
        <v>162</v>
      </c>
      <c r="CO68">
        <v>163</v>
      </c>
      <c r="CP68">
        <v>165</v>
      </c>
      <c r="CQ68">
        <v>166</v>
      </c>
      <c r="CR68">
        <v>168</v>
      </c>
      <c r="CS68">
        <v>170</v>
      </c>
      <c r="CT68">
        <v>171</v>
      </c>
      <c r="CU68">
        <v>173</v>
      </c>
      <c r="CV68">
        <v>174</v>
      </c>
      <c r="CW68">
        <v>176</v>
      </c>
      <c r="CX68">
        <v>178</v>
      </c>
      <c r="CY68">
        <v>179</v>
      </c>
      <c r="CZ68">
        <v>181</v>
      </c>
      <c r="DA68">
        <v>183</v>
      </c>
      <c r="DB68">
        <v>185</v>
      </c>
      <c r="DC68">
        <v>187</v>
      </c>
      <c r="DD68">
        <v>188</v>
      </c>
      <c r="DE68">
        <v>190</v>
      </c>
      <c r="DF68">
        <v>192</v>
      </c>
      <c r="DG68">
        <v>193</v>
      </c>
      <c r="DH68">
        <v>195</v>
      </c>
      <c r="DI68">
        <v>197</v>
      </c>
      <c r="DJ68">
        <v>199</v>
      </c>
      <c r="DK68">
        <v>201</v>
      </c>
      <c r="DL68">
        <v>202</v>
      </c>
      <c r="DM68">
        <v>204</v>
      </c>
      <c r="DN68">
        <v>206</v>
      </c>
      <c r="DO68">
        <v>208</v>
      </c>
      <c r="DP68">
        <v>209</v>
      </c>
      <c r="DQ68">
        <v>211</v>
      </c>
      <c r="DR68">
        <v>213</v>
      </c>
      <c r="DS68">
        <v>214</v>
      </c>
      <c r="DT68">
        <v>216</v>
      </c>
      <c r="DU68">
        <v>218</v>
      </c>
      <c r="DV68">
        <v>220</v>
      </c>
      <c r="DW68">
        <v>222</v>
      </c>
      <c r="DX68">
        <v>223</v>
      </c>
      <c r="DY68">
        <v>225</v>
      </c>
      <c r="DZ68">
        <v>227</v>
      </c>
      <c r="EA68">
        <v>228</v>
      </c>
      <c r="EB68">
        <v>230</v>
      </c>
      <c r="EC68">
        <v>232</v>
      </c>
      <c r="ED68">
        <v>234</v>
      </c>
      <c r="EE68">
        <v>236</v>
      </c>
      <c r="EF68">
        <v>238</v>
      </c>
      <c r="EG68">
        <v>239</v>
      </c>
      <c r="EH68">
        <v>241</v>
      </c>
      <c r="EI68">
        <v>243</v>
      </c>
      <c r="EJ68">
        <v>244</v>
      </c>
      <c r="EK68">
        <v>246</v>
      </c>
      <c r="EL68">
        <v>248</v>
      </c>
      <c r="EM68">
        <v>250</v>
      </c>
      <c r="EN68">
        <v>252</v>
      </c>
      <c r="EO68">
        <v>254</v>
      </c>
      <c r="EP68">
        <v>255</v>
      </c>
      <c r="EQ68">
        <v>257</v>
      </c>
      <c r="ER68">
        <v>258</v>
      </c>
      <c r="ES68">
        <v>260</v>
      </c>
      <c r="ET68">
        <v>262</v>
      </c>
      <c r="EU68">
        <v>264</v>
      </c>
      <c r="EV68">
        <v>266</v>
      </c>
      <c r="EW68">
        <v>268</v>
      </c>
      <c r="EX68">
        <v>270</v>
      </c>
      <c r="EY68">
        <v>271</v>
      </c>
      <c r="EZ68">
        <v>273</v>
      </c>
      <c r="FA68">
        <v>274</v>
      </c>
      <c r="FB68">
        <v>276</v>
      </c>
      <c r="FC68">
        <v>278</v>
      </c>
      <c r="FD68">
        <v>280</v>
      </c>
      <c r="FE68">
        <v>282</v>
      </c>
      <c r="FF68">
        <v>284</v>
      </c>
      <c r="FG68">
        <v>285</v>
      </c>
      <c r="FH68">
        <v>287</v>
      </c>
      <c r="FI68">
        <v>289</v>
      </c>
      <c r="FJ68">
        <v>290</v>
      </c>
      <c r="FK68">
        <v>292</v>
      </c>
      <c r="FL68">
        <v>294</v>
      </c>
      <c r="FM68">
        <v>296</v>
      </c>
      <c r="FN68">
        <v>298</v>
      </c>
      <c r="FO68">
        <v>299</v>
      </c>
      <c r="FP68">
        <v>301</v>
      </c>
      <c r="FQ68">
        <v>303</v>
      </c>
      <c r="FR68">
        <v>305</v>
      </c>
      <c r="FS68">
        <v>306</v>
      </c>
      <c r="FT68">
        <v>308</v>
      </c>
      <c r="FU68">
        <v>310</v>
      </c>
      <c r="FV68">
        <v>312</v>
      </c>
      <c r="FW68">
        <v>313</v>
      </c>
      <c r="FX68">
        <v>315</v>
      </c>
      <c r="FY68">
        <v>317</v>
      </c>
      <c r="FZ68">
        <v>319</v>
      </c>
      <c r="GA68">
        <v>321</v>
      </c>
      <c r="GB68">
        <v>322</v>
      </c>
      <c r="GC68">
        <v>324</v>
      </c>
      <c r="GD68">
        <v>325</v>
      </c>
      <c r="GE68">
        <v>327</v>
      </c>
      <c r="GF68">
        <v>329</v>
      </c>
      <c r="GG68">
        <v>331</v>
      </c>
      <c r="GH68">
        <v>333</v>
      </c>
      <c r="GI68">
        <v>335</v>
      </c>
      <c r="GJ68">
        <v>336</v>
      </c>
      <c r="GK68">
        <v>338</v>
      </c>
      <c r="GL68">
        <v>340</v>
      </c>
      <c r="GM68">
        <v>341</v>
      </c>
      <c r="GN68">
        <v>343</v>
      </c>
      <c r="GO68">
        <v>345</v>
      </c>
      <c r="GP68">
        <v>347</v>
      </c>
      <c r="GQ68">
        <v>349</v>
      </c>
      <c r="GR68">
        <v>351</v>
      </c>
      <c r="GS68">
        <v>352</v>
      </c>
      <c r="GU68">
        <v>65</v>
      </c>
      <c r="GV68">
        <v>0.61399999999999999</v>
      </c>
    </row>
    <row r="69" spans="1:204">
      <c r="A69" s="278">
        <v>66</v>
      </c>
      <c r="B69" s="344">
        <v>2</v>
      </c>
      <c r="C69" s="344">
        <v>4</v>
      </c>
      <c r="D69" s="344">
        <v>7</v>
      </c>
      <c r="E69" s="344">
        <v>9</v>
      </c>
      <c r="F69" s="344">
        <v>11</v>
      </c>
      <c r="G69" s="344">
        <v>14</v>
      </c>
      <c r="H69" s="344">
        <v>15</v>
      </c>
      <c r="I69" s="344">
        <v>18</v>
      </c>
      <c r="J69" s="344">
        <v>19</v>
      </c>
      <c r="K69" s="344">
        <v>20</v>
      </c>
      <c r="L69" s="344">
        <v>23</v>
      </c>
      <c r="M69" s="344">
        <v>25</v>
      </c>
      <c r="N69" s="344">
        <v>27</v>
      </c>
      <c r="O69" s="344">
        <v>28</v>
      </c>
      <c r="P69" s="344">
        <v>30</v>
      </c>
      <c r="Q69" s="344">
        <v>33</v>
      </c>
      <c r="R69" s="344">
        <v>35</v>
      </c>
      <c r="S69" s="344">
        <v>37</v>
      </c>
      <c r="T69" s="344">
        <v>38</v>
      </c>
      <c r="U69" s="344">
        <v>40</v>
      </c>
      <c r="V69" s="344">
        <v>41</v>
      </c>
      <c r="W69" s="344">
        <v>43</v>
      </c>
      <c r="X69" s="344">
        <v>45</v>
      </c>
      <c r="Y69" s="344">
        <v>47</v>
      </c>
      <c r="Z69" s="344">
        <v>49</v>
      </c>
      <c r="AA69" s="344">
        <v>51</v>
      </c>
      <c r="AB69" s="344">
        <v>53</v>
      </c>
      <c r="AC69" s="344">
        <v>54</v>
      </c>
      <c r="AD69" s="344">
        <v>56</v>
      </c>
      <c r="AE69" s="344">
        <v>58</v>
      </c>
      <c r="AF69" s="337">
        <v>60</v>
      </c>
      <c r="AG69" s="345">
        <v>62</v>
      </c>
      <c r="AH69" s="346">
        <v>64</v>
      </c>
      <c r="AI69">
        <v>66</v>
      </c>
      <c r="AJ69">
        <v>67</v>
      </c>
      <c r="AK69">
        <v>69</v>
      </c>
      <c r="AL69">
        <v>71</v>
      </c>
      <c r="AM69">
        <v>73</v>
      </c>
      <c r="AN69">
        <v>75</v>
      </c>
      <c r="AO69">
        <v>77</v>
      </c>
      <c r="AP69">
        <v>78</v>
      </c>
      <c r="AQ69">
        <v>80</v>
      </c>
      <c r="AR69">
        <v>82</v>
      </c>
      <c r="AS69">
        <v>84</v>
      </c>
      <c r="AT69">
        <v>85</v>
      </c>
      <c r="AU69">
        <v>87</v>
      </c>
      <c r="AV69">
        <v>89</v>
      </c>
      <c r="AW69">
        <v>91</v>
      </c>
      <c r="AX69">
        <v>93</v>
      </c>
      <c r="AY69">
        <v>94</v>
      </c>
      <c r="AZ69">
        <v>96</v>
      </c>
      <c r="BA69">
        <v>98</v>
      </c>
      <c r="BB69">
        <v>100</v>
      </c>
      <c r="BC69">
        <v>102</v>
      </c>
      <c r="BD69">
        <v>103</v>
      </c>
      <c r="BE69">
        <v>105</v>
      </c>
      <c r="BF69">
        <v>106</v>
      </c>
      <c r="BG69">
        <v>108</v>
      </c>
      <c r="BH69">
        <v>110</v>
      </c>
      <c r="BI69">
        <v>111</v>
      </c>
      <c r="BJ69">
        <v>113</v>
      </c>
      <c r="BK69">
        <v>115</v>
      </c>
      <c r="BL69">
        <v>116</v>
      </c>
      <c r="BM69">
        <v>118</v>
      </c>
      <c r="BN69">
        <v>120</v>
      </c>
      <c r="BO69">
        <v>122</v>
      </c>
      <c r="BP69">
        <v>123</v>
      </c>
      <c r="BQ69">
        <v>125</v>
      </c>
      <c r="BR69">
        <v>127</v>
      </c>
      <c r="BS69">
        <v>129</v>
      </c>
      <c r="BT69">
        <v>130</v>
      </c>
      <c r="BU69">
        <v>132</v>
      </c>
      <c r="BV69">
        <v>134</v>
      </c>
      <c r="BW69">
        <v>136</v>
      </c>
      <c r="BX69">
        <v>137</v>
      </c>
      <c r="BY69">
        <v>139</v>
      </c>
      <c r="BZ69">
        <v>141</v>
      </c>
      <c r="CA69">
        <v>142</v>
      </c>
      <c r="CB69">
        <v>144</v>
      </c>
      <c r="CC69">
        <v>145</v>
      </c>
      <c r="CD69">
        <v>147</v>
      </c>
      <c r="CE69">
        <v>149</v>
      </c>
      <c r="CF69">
        <v>150</v>
      </c>
      <c r="CG69">
        <v>152</v>
      </c>
      <c r="CH69">
        <v>154</v>
      </c>
      <c r="CI69">
        <v>155</v>
      </c>
      <c r="CJ69">
        <v>157</v>
      </c>
      <c r="CK69">
        <v>158</v>
      </c>
      <c r="CL69">
        <v>160</v>
      </c>
      <c r="CM69">
        <v>162</v>
      </c>
      <c r="CN69">
        <v>163</v>
      </c>
      <c r="CO69">
        <v>165</v>
      </c>
      <c r="CP69">
        <v>167</v>
      </c>
      <c r="CQ69">
        <v>168</v>
      </c>
      <c r="CR69">
        <v>170</v>
      </c>
      <c r="CS69">
        <v>171</v>
      </c>
      <c r="CT69">
        <v>173</v>
      </c>
      <c r="CU69">
        <v>175</v>
      </c>
      <c r="CV69">
        <v>176</v>
      </c>
      <c r="CW69">
        <v>178</v>
      </c>
      <c r="CX69">
        <v>180</v>
      </c>
      <c r="CY69">
        <v>181</v>
      </c>
      <c r="CZ69">
        <v>183</v>
      </c>
      <c r="DA69">
        <v>184</v>
      </c>
      <c r="DB69">
        <v>186</v>
      </c>
      <c r="DC69">
        <v>188</v>
      </c>
      <c r="DD69">
        <v>190</v>
      </c>
      <c r="DE69">
        <v>192</v>
      </c>
      <c r="DF69">
        <v>193</v>
      </c>
      <c r="DG69">
        <v>195</v>
      </c>
      <c r="DH69">
        <v>197</v>
      </c>
      <c r="DI69">
        <v>199</v>
      </c>
      <c r="DJ69">
        <v>201</v>
      </c>
      <c r="DK69">
        <v>202</v>
      </c>
      <c r="DL69">
        <v>204</v>
      </c>
      <c r="DM69">
        <v>206</v>
      </c>
      <c r="DN69">
        <v>207</v>
      </c>
      <c r="DO69">
        <v>209</v>
      </c>
      <c r="DP69">
        <v>211</v>
      </c>
      <c r="DQ69">
        <v>213</v>
      </c>
      <c r="DR69">
        <v>215</v>
      </c>
      <c r="DS69">
        <v>216</v>
      </c>
      <c r="DT69">
        <v>218</v>
      </c>
      <c r="DU69">
        <v>220</v>
      </c>
      <c r="DV69">
        <v>222</v>
      </c>
      <c r="DW69">
        <v>223</v>
      </c>
      <c r="DX69">
        <v>225</v>
      </c>
      <c r="DY69">
        <v>227</v>
      </c>
      <c r="DZ69">
        <v>229</v>
      </c>
      <c r="EA69">
        <v>230</v>
      </c>
      <c r="EB69">
        <v>232</v>
      </c>
      <c r="EC69">
        <v>234</v>
      </c>
      <c r="ED69">
        <v>236</v>
      </c>
      <c r="EE69">
        <v>238</v>
      </c>
      <c r="EF69">
        <v>240</v>
      </c>
      <c r="EG69">
        <v>241</v>
      </c>
      <c r="EH69">
        <v>243</v>
      </c>
      <c r="EI69">
        <v>245</v>
      </c>
      <c r="EJ69">
        <v>246</v>
      </c>
      <c r="EK69">
        <v>248</v>
      </c>
      <c r="EL69">
        <v>250</v>
      </c>
      <c r="EM69">
        <v>252</v>
      </c>
      <c r="EN69">
        <v>254</v>
      </c>
      <c r="EO69">
        <v>256</v>
      </c>
      <c r="EP69">
        <v>258</v>
      </c>
      <c r="EQ69">
        <v>259</v>
      </c>
      <c r="ER69">
        <v>261</v>
      </c>
      <c r="ES69">
        <v>262</v>
      </c>
      <c r="ET69">
        <v>264</v>
      </c>
      <c r="EU69">
        <v>266</v>
      </c>
      <c r="EV69">
        <v>268</v>
      </c>
      <c r="EW69">
        <v>270</v>
      </c>
      <c r="EX69">
        <v>272</v>
      </c>
      <c r="EY69">
        <v>273</v>
      </c>
      <c r="EZ69">
        <v>275</v>
      </c>
      <c r="FA69">
        <v>277</v>
      </c>
      <c r="FB69">
        <v>279</v>
      </c>
      <c r="FC69">
        <v>280</v>
      </c>
      <c r="FD69">
        <v>282</v>
      </c>
      <c r="FE69">
        <v>284</v>
      </c>
      <c r="FF69">
        <v>286</v>
      </c>
      <c r="FG69">
        <v>287</v>
      </c>
      <c r="FH69">
        <v>289</v>
      </c>
      <c r="FI69">
        <v>291</v>
      </c>
      <c r="FJ69">
        <v>293</v>
      </c>
      <c r="FK69">
        <v>295</v>
      </c>
      <c r="FL69">
        <v>297</v>
      </c>
      <c r="FM69">
        <v>298</v>
      </c>
      <c r="FN69">
        <v>300</v>
      </c>
      <c r="FO69">
        <v>301</v>
      </c>
      <c r="FP69">
        <v>303</v>
      </c>
      <c r="FQ69">
        <v>305</v>
      </c>
      <c r="FR69">
        <v>307</v>
      </c>
      <c r="FS69">
        <v>309</v>
      </c>
      <c r="FT69">
        <v>311</v>
      </c>
      <c r="FU69">
        <v>313</v>
      </c>
      <c r="FV69">
        <v>314</v>
      </c>
      <c r="FW69">
        <v>316</v>
      </c>
      <c r="FX69">
        <v>318</v>
      </c>
      <c r="FY69">
        <v>319</v>
      </c>
      <c r="FZ69">
        <v>321</v>
      </c>
      <c r="GA69">
        <v>323</v>
      </c>
      <c r="GB69">
        <v>325</v>
      </c>
      <c r="GC69">
        <v>327</v>
      </c>
      <c r="GD69">
        <v>328</v>
      </c>
      <c r="GE69">
        <v>330</v>
      </c>
      <c r="GF69">
        <v>332</v>
      </c>
      <c r="GG69">
        <v>334</v>
      </c>
      <c r="GH69">
        <v>335</v>
      </c>
      <c r="GI69">
        <v>337</v>
      </c>
      <c r="GJ69">
        <v>339</v>
      </c>
      <c r="GK69">
        <v>341</v>
      </c>
      <c r="GL69">
        <v>342</v>
      </c>
      <c r="GM69">
        <v>344</v>
      </c>
      <c r="GN69">
        <v>346</v>
      </c>
      <c r="GO69">
        <v>348</v>
      </c>
      <c r="GP69">
        <v>350</v>
      </c>
      <c r="GQ69">
        <v>352</v>
      </c>
      <c r="GR69">
        <v>353</v>
      </c>
      <c r="GS69">
        <v>355</v>
      </c>
      <c r="GU69">
        <v>66</v>
      </c>
      <c r="GV69">
        <v>0.61899999999999999</v>
      </c>
    </row>
    <row r="70" spans="1:204">
      <c r="A70" s="278">
        <v>67</v>
      </c>
      <c r="B70" s="344">
        <v>2</v>
      </c>
      <c r="C70" s="344">
        <v>4</v>
      </c>
      <c r="D70" s="344">
        <v>7</v>
      </c>
      <c r="E70" s="344">
        <v>9</v>
      </c>
      <c r="F70" s="344">
        <v>11</v>
      </c>
      <c r="G70" s="344">
        <v>14</v>
      </c>
      <c r="H70" s="344">
        <v>16</v>
      </c>
      <c r="I70" s="344">
        <v>18</v>
      </c>
      <c r="J70" s="344">
        <v>19</v>
      </c>
      <c r="K70" s="344">
        <v>21</v>
      </c>
      <c r="L70" s="344">
        <v>23</v>
      </c>
      <c r="M70" s="344">
        <v>25</v>
      </c>
      <c r="N70" s="344">
        <v>27</v>
      </c>
      <c r="O70" s="344">
        <v>29</v>
      </c>
      <c r="P70" s="344">
        <v>31</v>
      </c>
      <c r="Q70" s="344">
        <v>33</v>
      </c>
      <c r="R70" s="344">
        <v>35</v>
      </c>
      <c r="S70" s="344">
        <v>37</v>
      </c>
      <c r="T70" s="344">
        <v>38</v>
      </c>
      <c r="U70" s="344">
        <v>40</v>
      </c>
      <c r="V70" s="344">
        <v>42</v>
      </c>
      <c r="W70" s="344">
        <v>44</v>
      </c>
      <c r="X70" s="344">
        <v>46</v>
      </c>
      <c r="Y70" s="344">
        <v>47</v>
      </c>
      <c r="Z70" s="344">
        <v>49</v>
      </c>
      <c r="AA70" s="344">
        <v>51</v>
      </c>
      <c r="AB70" s="344">
        <v>53</v>
      </c>
      <c r="AC70" s="344">
        <v>55</v>
      </c>
      <c r="AD70" s="344">
        <v>57</v>
      </c>
      <c r="AE70" s="344">
        <v>59</v>
      </c>
      <c r="AF70" s="337">
        <v>61</v>
      </c>
      <c r="AG70" s="345">
        <v>62</v>
      </c>
      <c r="AH70" s="346">
        <v>64</v>
      </c>
      <c r="AI70">
        <v>66</v>
      </c>
      <c r="AJ70">
        <v>68</v>
      </c>
      <c r="AK70">
        <v>70</v>
      </c>
      <c r="AL70">
        <v>72</v>
      </c>
      <c r="AM70">
        <v>74</v>
      </c>
      <c r="AN70">
        <v>76</v>
      </c>
      <c r="AO70">
        <v>77</v>
      </c>
      <c r="AP70">
        <v>79</v>
      </c>
      <c r="AQ70">
        <v>80</v>
      </c>
      <c r="AR70">
        <v>82</v>
      </c>
      <c r="AS70">
        <v>84</v>
      </c>
      <c r="AT70">
        <v>86</v>
      </c>
      <c r="AU70">
        <v>88</v>
      </c>
      <c r="AV70">
        <v>90</v>
      </c>
      <c r="AW70">
        <v>92</v>
      </c>
      <c r="AX70">
        <v>94</v>
      </c>
      <c r="AY70">
        <v>95</v>
      </c>
      <c r="AZ70">
        <v>97</v>
      </c>
      <c r="BA70">
        <v>99</v>
      </c>
      <c r="BB70">
        <v>100</v>
      </c>
      <c r="BC70">
        <v>102</v>
      </c>
      <c r="BD70">
        <v>104</v>
      </c>
      <c r="BE70">
        <v>105</v>
      </c>
      <c r="BF70">
        <v>107</v>
      </c>
      <c r="BG70">
        <v>109</v>
      </c>
      <c r="BH70">
        <v>110</v>
      </c>
      <c r="BI70">
        <v>112</v>
      </c>
      <c r="BJ70">
        <v>114</v>
      </c>
      <c r="BK70">
        <v>116</v>
      </c>
      <c r="BL70">
        <v>117</v>
      </c>
      <c r="BM70">
        <v>119</v>
      </c>
      <c r="BN70">
        <v>121</v>
      </c>
      <c r="BO70">
        <v>123</v>
      </c>
      <c r="BP70">
        <v>124</v>
      </c>
      <c r="BQ70">
        <v>126</v>
      </c>
      <c r="BR70">
        <v>128</v>
      </c>
      <c r="BS70">
        <v>130</v>
      </c>
      <c r="BT70">
        <v>131</v>
      </c>
      <c r="BU70">
        <v>133</v>
      </c>
      <c r="BV70">
        <v>135</v>
      </c>
      <c r="BW70">
        <v>137</v>
      </c>
      <c r="BX70">
        <v>138</v>
      </c>
      <c r="BY70">
        <v>140</v>
      </c>
      <c r="BZ70">
        <v>142</v>
      </c>
      <c r="CA70">
        <v>143</v>
      </c>
      <c r="CB70">
        <v>145</v>
      </c>
      <c r="CC70">
        <v>147</v>
      </c>
      <c r="CD70">
        <v>148</v>
      </c>
      <c r="CE70">
        <v>150</v>
      </c>
      <c r="CF70">
        <v>152</v>
      </c>
      <c r="CG70">
        <v>153</v>
      </c>
      <c r="CH70">
        <v>155</v>
      </c>
      <c r="CI70">
        <v>157</v>
      </c>
      <c r="CJ70">
        <v>158</v>
      </c>
      <c r="CK70">
        <v>160</v>
      </c>
      <c r="CL70">
        <v>162</v>
      </c>
      <c r="CM70">
        <v>163</v>
      </c>
      <c r="CN70">
        <v>165</v>
      </c>
      <c r="CO70">
        <v>166</v>
      </c>
      <c r="CP70">
        <v>168</v>
      </c>
      <c r="CQ70">
        <v>169</v>
      </c>
      <c r="CR70">
        <v>171</v>
      </c>
      <c r="CS70">
        <v>173</v>
      </c>
      <c r="CT70">
        <v>174</v>
      </c>
      <c r="CU70">
        <v>176</v>
      </c>
      <c r="CV70">
        <v>177</v>
      </c>
      <c r="CW70">
        <v>179</v>
      </c>
      <c r="CX70">
        <v>181</v>
      </c>
      <c r="CY70">
        <v>182</v>
      </c>
      <c r="CZ70">
        <v>184</v>
      </c>
      <c r="DA70">
        <v>186</v>
      </c>
      <c r="DB70">
        <v>188</v>
      </c>
      <c r="DC70">
        <v>190</v>
      </c>
      <c r="DD70">
        <v>192</v>
      </c>
      <c r="DE70">
        <v>193</v>
      </c>
      <c r="DF70">
        <v>195</v>
      </c>
      <c r="DG70">
        <v>197</v>
      </c>
      <c r="DH70">
        <v>198</v>
      </c>
      <c r="DI70">
        <v>200</v>
      </c>
      <c r="DJ70">
        <v>202</v>
      </c>
      <c r="DK70">
        <v>204</v>
      </c>
      <c r="DL70">
        <v>205</v>
      </c>
      <c r="DM70">
        <v>207</v>
      </c>
      <c r="DN70">
        <v>209</v>
      </c>
      <c r="DO70">
        <v>211</v>
      </c>
      <c r="DP70">
        <v>213</v>
      </c>
      <c r="DQ70">
        <v>215</v>
      </c>
      <c r="DR70">
        <v>217</v>
      </c>
      <c r="DS70">
        <v>218</v>
      </c>
      <c r="DT70">
        <v>220</v>
      </c>
      <c r="DU70">
        <v>222</v>
      </c>
      <c r="DV70">
        <v>223</v>
      </c>
      <c r="DW70">
        <v>225</v>
      </c>
      <c r="DX70">
        <v>227</v>
      </c>
      <c r="DY70">
        <v>229</v>
      </c>
      <c r="DZ70">
        <v>231</v>
      </c>
      <c r="EA70">
        <v>232</v>
      </c>
      <c r="EB70">
        <v>234</v>
      </c>
      <c r="EC70">
        <v>236</v>
      </c>
      <c r="ED70">
        <v>238</v>
      </c>
      <c r="EE70">
        <v>240</v>
      </c>
      <c r="EF70">
        <v>241</v>
      </c>
      <c r="EG70">
        <v>243</v>
      </c>
      <c r="EH70">
        <v>245</v>
      </c>
      <c r="EI70">
        <v>246</v>
      </c>
      <c r="EJ70">
        <v>248</v>
      </c>
      <c r="EK70">
        <v>250</v>
      </c>
      <c r="EL70">
        <v>252</v>
      </c>
      <c r="EM70">
        <v>254</v>
      </c>
      <c r="EN70">
        <v>256</v>
      </c>
      <c r="EO70">
        <v>258</v>
      </c>
      <c r="EP70">
        <v>260</v>
      </c>
      <c r="EQ70">
        <v>261</v>
      </c>
      <c r="ER70">
        <v>263</v>
      </c>
      <c r="ES70">
        <v>265</v>
      </c>
      <c r="ET70">
        <v>266</v>
      </c>
      <c r="EU70">
        <v>268</v>
      </c>
      <c r="EV70">
        <v>270</v>
      </c>
      <c r="EW70">
        <v>272</v>
      </c>
      <c r="EX70">
        <v>274</v>
      </c>
      <c r="EY70">
        <v>275</v>
      </c>
      <c r="EZ70">
        <v>277</v>
      </c>
      <c r="FA70">
        <v>279</v>
      </c>
      <c r="FB70">
        <v>281</v>
      </c>
      <c r="FC70">
        <v>283</v>
      </c>
      <c r="FD70">
        <v>285</v>
      </c>
      <c r="FE70">
        <v>286</v>
      </c>
      <c r="FF70">
        <v>288</v>
      </c>
      <c r="FG70">
        <v>290</v>
      </c>
      <c r="FH70">
        <v>291</v>
      </c>
      <c r="FI70">
        <v>293</v>
      </c>
      <c r="FJ70">
        <v>295</v>
      </c>
      <c r="FK70">
        <v>297</v>
      </c>
      <c r="FL70">
        <v>299</v>
      </c>
      <c r="FM70">
        <v>301</v>
      </c>
      <c r="FN70">
        <v>303</v>
      </c>
      <c r="FO70">
        <v>304</v>
      </c>
      <c r="FP70">
        <v>306</v>
      </c>
      <c r="FQ70">
        <v>308</v>
      </c>
      <c r="FR70">
        <v>310</v>
      </c>
      <c r="FS70">
        <v>311</v>
      </c>
      <c r="FT70">
        <v>313</v>
      </c>
      <c r="FU70">
        <v>315</v>
      </c>
      <c r="FV70">
        <v>317</v>
      </c>
      <c r="FW70">
        <v>318</v>
      </c>
      <c r="FX70">
        <v>320</v>
      </c>
      <c r="FY70">
        <v>322</v>
      </c>
      <c r="FZ70">
        <v>324</v>
      </c>
      <c r="GA70">
        <v>326</v>
      </c>
      <c r="GB70">
        <v>328</v>
      </c>
      <c r="GC70">
        <v>329</v>
      </c>
      <c r="GD70">
        <v>331</v>
      </c>
      <c r="GE70">
        <v>333</v>
      </c>
      <c r="GF70">
        <v>334</v>
      </c>
      <c r="GG70">
        <v>336</v>
      </c>
      <c r="GH70">
        <v>338</v>
      </c>
      <c r="GI70">
        <v>340</v>
      </c>
      <c r="GJ70">
        <v>342</v>
      </c>
      <c r="GK70">
        <v>344</v>
      </c>
      <c r="GL70">
        <v>345</v>
      </c>
      <c r="GM70">
        <v>347</v>
      </c>
      <c r="GN70">
        <v>349</v>
      </c>
      <c r="GO70">
        <v>351</v>
      </c>
      <c r="GP70">
        <v>353</v>
      </c>
      <c r="GQ70">
        <v>354</v>
      </c>
      <c r="GR70">
        <v>356</v>
      </c>
      <c r="GS70">
        <v>358</v>
      </c>
      <c r="GU70">
        <v>67</v>
      </c>
      <c r="GV70">
        <v>0.624</v>
      </c>
    </row>
    <row r="71" spans="1:204">
      <c r="A71" s="278">
        <v>68</v>
      </c>
      <c r="B71" s="344">
        <v>2</v>
      </c>
      <c r="C71" s="344">
        <v>4</v>
      </c>
      <c r="D71" s="344">
        <v>7</v>
      </c>
      <c r="E71" s="344">
        <v>9</v>
      </c>
      <c r="F71" s="344">
        <v>11</v>
      </c>
      <c r="G71" s="344">
        <v>14</v>
      </c>
      <c r="H71" s="344">
        <v>16</v>
      </c>
      <c r="I71" s="344">
        <v>18</v>
      </c>
      <c r="J71" s="344">
        <v>19</v>
      </c>
      <c r="K71" s="344">
        <v>21</v>
      </c>
      <c r="L71" s="344">
        <v>23</v>
      </c>
      <c r="M71" s="344">
        <v>25</v>
      </c>
      <c r="N71" s="344">
        <v>27</v>
      </c>
      <c r="O71" s="344">
        <v>29</v>
      </c>
      <c r="P71" s="344">
        <v>31</v>
      </c>
      <c r="Q71" s="344">
        <v>33</v>
      </c>
      <c r="R71" s="344">
        <v>35</v>
      </c>
      <c r="S71" s="344">
        <v>37</v>
      </c>
      <c r="T71" s="344">
        <v>38</v>
      </c>
      <c r="U71" s="344">
        <v>40</v>
      </c>
      <c r="V71" s="344">
        <v>42</v>
      </c>
      <c r="W71" s="344">
        <v>44</v>
      </c>
      <c r="X71" s="344">
        <v>46</v>
      </c>
      <c r="Y71" s="344">
        <v>48</v>
      </c>
      <c r="Z71" s="344">
        <v>50</v>
      </c>
      <c r="AA71" s="344">
        <v>51</v>
      </c>
      <c r="AB71" s="344">
        <v>53</v>
      </c>
      <c r="AC71" s="344">
        <v>55</v>
      </c>
      <c r="AD71" s="344">
        <v>57</v>
      </c>
      <c r="AE71" s="344">
        <v>59</v>
      </c>
      <c r="AF71" s="337">
        <v>61</v>
      </c>
      <c r="AG71" s="345">
        <v>63</v>
      </c>
      <c r="AH71" s="346">
        <v>65</v>
      </c>
      <c r="AI71">
        <v>67</v>
      </c>
      <c r="AJ71">
        <v>68</v>
      </c>
      <c r="AK71">
        <v>70</v>
      </c>
      <c r="AL71">
        <v>72</v>
      </c>
      <c r="AM71">
        <v>74</v>
      </c>
      <c r="AN71">
        <v>76</v>
      </c>
      <c r="AO71">
        <v>78</v>
      </c>
      <c r="AP71">
        <v>79</v>
      </c>
      <c r="AQ71">
        <v>81</v>
      </c>
      <c r="AR71">
        <v>83</v>
      </c>
      <c r="AS71">
        <v>85</v>
      </c>
      <c r="AT71">
        <v>87</v>
      </c>
      <c r="AU71">
        <v>89</v>
      </c>
      <c r="AV71">
        <v>90</v>
      </c>
      <c r="AW71">
        <v>92</v>
      </c>
      <c r="AX71">
        <v>94</v>
      </c>
      <c r="AY71">
        <v>95</v>
      </c>
      <c r="AZ71">
        <v>97</v>
      </c>
      <c r="BA71">
        <v>99</v>
      </c>
      <c r="BB71">
        <v>101</v>
      </c>
      <c r="BC71">
        <v>103</v>
      </c>
      <c r="BD71">
        <v>104</v>
      </c>
      <c r="BE71">
        <v>106</v>
      </c>
      <c r="BF71">
        <v>108</v>
      </c>
      <c r="BG71">
        <v>110</v>
      </c>
      <c r="BH71">
        <v>111</v>
      </c>
      <c r="BI71">
        <v>113</v>
      </c>
      <c r="BJ71">
        <v>115</v>
      </c>
      <c r="BK71">
        <v>117</v>
      </c>
      <c r="BL71">
        <v>118</v>
      </c>
      <c r="BM71">
        <v>120</v>
      </c>
      <c r="BN71">
        <v>122</v>
      </c>
      <c r="BO71">
        <v>124</v>
      </c>
      <c r="BP71">
        <v>125</v>
      </c>
      <c r="BQ71">
        <v>127</v>
      </c>
      <c r="BR71">
        <v>129</v>
      </c>
      <c r="BS71">
        <v>131</v>
      </c>
      <c r="BT71">
        <v>132</v>
      </c>
      <c r="BU71">
        <v>134</v>
      </c>
      <c r="BV71">
        <v>136</v>
      </c>
      <c r="BW71">
        <v>138</v>
      </c>
      <c r="BX71">
        <v>139</v>
      </c>
      <c r="BY71">
        <v>141</v>
      </c>
      <c r="BZ71">
        <v>143</v>
      </c>
      <c r="CA71">
        <v>144</v>
      </c>
      <c r="CB71">
        <v>146</v>
      </c>
      <c r="CC71">
        <v>148</v>
      </c>
      <c r="CD71">
        <v>149</v>
      </c>
      <c r="CE71">
        <v>151</v>
      </c>
      <c r="CF71">
        <v>153</v>
      </c>
      <c r="CG71">
        <v>154</v>
      </c>
      <c r="CH71">
        <v>156</v>
      </c>
      <c r="CI71">
        <v>158</v>
      </c>
      <c r="CJ71">
        <v>159</v>
      </c>
      <c r="CK71">
        <v>161</v>
      </c>
      <c r="CL71">
        <v>163</v>
      </c>
      <c r="CM71">
        <v>164</v>
      </c>
      <c r="CN71">
        <v>166</v>
      </c>
      <c r="CO71">
        <v>167</v>
      </c>
      <c r="CP71">
        <v>169</v>
      </c>
      <c r="CQ71">
        <v>170</v>
      </c>
      <c r="CR71">
        <v>172</v>
      </c>
      <c r="CS71">
        <v>174</v>
      </c>
      <c r="CT71">
        <v>175</v>
      </c>
      <c r="CU71">
        <v>177</v>
      </c>
      <c r="CV71">
        <v>178</v>
      </c>
      <c r="CW71">
        <v>180</v>
      </c>
      <c r="CX71">
        <v>182</v>
      </c>
      <c r="CY71">
        <v>183</v>
      </c>
      <c r="CZ71">
        <v>185</v>
      </c>
      <c r="DA71">
        <v>187</v>
      </c>
      <c r="DB71">
        <v>189</v>
      </c>
      <c r="DC71">
        <v>191</v>
      </c>
      <c r="DD71">
        <v>193</v>
      </c>
      <c r="DE71">
        <v>195</v>
      </c>
      <c r="DF71">
        <v>196</v>
      </c>
      <c r="DG71">
        <v>198</v>
      </c>
      <c r="DH71">
        <v>200</v>
      </c>
      <c r="DI71">
        <v>202</v>
      </c>
      <c r="DJ71">
        <v>203</v>
      </c>
      <c r="DK71">
        <v>205</v>
      </c>
      <c r="DL71">
        <v>207</v>
      </c>
      <c r="DM71">
        <v>208</v>
      </c>
      <c r="DN71">
        <v>210</v>
      </c>
      <c r="DO71">
        <v>212</v>
      </c>
      <c r="DP71">
        <v>214</v>
      </c>
      <c r="DQ71">
        <v>216</v>
      </c>
      <c r="DR71">
        <v>218</v>
      </c>
      <c r="DS71">
        <v>219</v>
      </c>
      <c r="DT71">
        <v>221</v>
      </c>
      <c r="DU71">
        <v>223</v>
      </c>
      <c r="DV71">
        <v>225</v>
      </c>
      <c r="DW71">
        <v>227</v>
      </c>
      <c r="DX71">
        <v>229</v>
      </c>
      <c r="DY71">
        <v>230</v>
      </c>
      <c r="DZ71">
        <v>232</v>
      </c>
      <c r="EA71">
        <v>234</v>
      </c>
      <c r="EB71">
        <v>236</v>
      </c>
      <c r="EC71">
        <v>237</v>
      </c>
      <c r="ED71">
        <v>239</v>
      </c>
      <c r="EE71">
        <v>241</v>
      </c>
      <c r="EF71">
        <v>243</v>
      </c>
      <c r="EG71">
        <v>245</v>
      </c>
      <c r="EH71">
        <v>247</v>
      </c>
      <c r="EI71">
        <v>248</v>
      </c>
      <c r="EJ71">
        <v>250</v>
      </c>
      <c r="EK71">
        <v>252</v>
      </c>
      <c r="EL71">
        <v>254</v>
      </c>
      <c r="EM71">
        <v>256</v>
      </c>
      <c r="EN71">
        <v>257</v>
      </c>
      <c r="EO71">
        <v>259</v>
      </c>
      <c r="EP71">
        <v>261</v>
      </c>
      <c r="EQ71">
        <v>263</v>
      </c>
      <c r="ER71">
        <v>264</v>
      </c>
      <c r="ES71">
        <v>266</v>
      </c>
      <c r="ET71">
        <v>268</v>
      </c>
      <c r="EU71">
        <v>270</v>
      </c>
      <c r="EV71">
        <v>272</v>
      </c>
      <c r="EW71">
        <v>274</v>
      </c>
      <c r="EX71">
        <v>276</v>
      </c>
      <c r="EY71">
        <v>277</v>
      </c>
      <c r="EZ71">
        <v>279</v>
      </c>
      <c r="FA71">
        <v>281</v>
      </c>
      <c r="FB71">
        <v>283</v>
      </c>
      <c r="FC71">
        <v>284</v>
      </c>
      <c r="FD71">
        <v>286</v>
      </c>
      <c r="FE71">
        <v>288</v>
      </c>
      <c r="FF71">
        <v>290</v>
      </c>
      <c r="FG71">
        <v>291</v>
      </c>
      <c r="FH71">
        <v>293</v>
      </c>
      <c r="FI71">
        <v>295</v>
      </c>
      <c r="FJ71">
        <v>297</v>
      </c>
      <c r="FK71">
        <v>299</v>
      </c>
      <c r="FL71">
        <v>301</v>
      </c>
      <c r="FM71">
        <v>303</v>
      </c>
      <c r="FN71">
        <v>305</v>
      </c>
      <c r="FO71">
        <v>306</v>
      </c>
      <c r="FP71">
        <v>308</v>
      </c>
      <c r="FQ71">
        <v>310</v>
      </c>
      <c r="FR71">
        <v>311</v>
      </c>
      <c r="FS71">
        <v>313</v>
      </c>
      <c r="FT71">
        <v>315</v>
      </c>
      <c r="FU71">
        <v>317</v>
      </c>
      <c r="FV71">
        <v>319</v>
      </c>
      <c r="FW71">
        <v>320</v>
      </c>
      <c r="FX71">
        <v>322</v>
      </c>
      <c r="FY71">
        <v>324</v>
      </c>
      <c r="FZ71">
        <v>326</v>
      </c>
      <c r="GA71">
        <v>328</v>
      </c>
      <c r="GB71">
        <v>330</v>
      </c>
      <c r="GC71">
        <v>332</v>
      </c>
      <c r="GD71">
        <v>333</v>
      </c>
      <c r="GE71">
        <v>335</v>
      </c>
      <c r="GF71">
        <v>337</v>
      </c>
      <c r="GG71">
        <v>338</v>
      </c>
      <c r="GH71">
        <v>340</v>
      </c>
      <c r="GI71">
        <v>342</v>
      </c>
      <c r="GJ71">
        <v>344</v>
      </c>
      <c r="GK71">
        <v>346</v>
      </c>
      <c r="GL71">
        <v>347</v>
      </c>
      <c r="GM71">
        <v>349</v>
      </c>
      <c r="GN71">
        <v>351</v>
      </c>
      <c r="GO71">
        <v>353</v>
      </c>
      <c r="GP71">
        <v>355</v>
      </c>
      <c r="GQ71">
        <v>357</v>
      </c>
      <c r="GR71">
        <v>359</v>
      </c>
      <c r="GS71">
        <v>360</v>
      </c>
      <c r="GU71">
        <v>68</v>
      </c>
      <c r="GV71">
        <v>0.628</v>
      </c>
    </row>
    <row r="72" spans="1:204">
      <c r="A72" s="278">
        <v>69</v>
      </c>
      <c r="B72" s="344">
        <v>2</v>
      </c>
      <c r="C72" s="344">
        <v>4</v>
      </c>
      <c r="D72" s="344">
        <v>7</v>
      </c>
      <c r="E72" s="344">
        <v>9</v>
      </c>
      <c r="F72" s="344">
        <v>11</v>
      </c>
      <c r="G72" s="344">
        <v>14</v>
      </c>
      <c r="H72" s="344">
        <v>16</v>
      </c>
      <c r="I72" s="344">
        <v>18</v>
      </c>
      <c r="J72" s="344">
        <v>20</v>
      </c>
      <c r="K72" s="344">
        <v>21</v>
      </c>
      <c r="L72" s="344">
        <v>23</v>
      </c>
      <c r="M72" s="344">
        <v>25</v>
      </c>
      <c r="N72" s="344">
        <v>27</v>
      </c>
      <c r="O72" s="344">
        <v>29</v>
      </c>
      <c r="P72" s="344">
        <v>31</v>
      </c>
      <c r="Q72" s="344">
        <v>34</v>
      </c>
      <c r="R72" s="344">
        <v>35</v>
      </c>
      <c r="S72" s="344">
        <v>37</v>
      </c>
      <c r="T72" s="344">
        <v>39</v>
      </c>
      <c r="U72" s="344">
        <v>41</v>
      </c>
      <c r="V72" s="344">
        <v>42</v>
      </c>
      <c r="W72" s="344">
        <v>44</v>
      </c>
      <c r="X72" s="344">
        <v>46</v>
      </c>
      <c r="Y72" s="344">
        <v>48</v>
      </c>
      <c r="Z72" s="344">
        <v>50</v>
      </c>
      <c r="AA72" s="344">
        <v>52</v>
      </c>
      <c r="AB72" s="344">
        <v>54</v>
      </c>
      <c r="AC72" s="344">
        <v>56</v>
      </c>
      <c r="AD72" s="344">
        <v>58</v>
      </c>
      <c r="AE72" s="344">
        <v>60</v>
      </c>
      <c r="AF72" s="337">
        <v>61</v>
      </c>
      <c r="AG72" s="345">
        <v>63</v>
      </c>
      <c r="AH72" s="346">
        <v>65</v>
      </c>
      <c r="AI72">
        <v>67</v>
      </c>
      <c r="AJ72">
        <v>69</v>
      </c>
      <c r="AK72">
        <v>71</v>
      </c>
      <c r="AL72">
        <v>73</v>
      </c>
      <c r="AM72">
        <v>75</v>
      </c>
      <c r="AN72">
        <v>77</v>
      </c>
      <c r="AO72">
        <v>78</v>
      </c>
      <c r="AP72">
        <v>80</v>
      </c>
      <c r="AQ72">
        <v>82</v>
      </c>
      <c r="AR72">
        <v>84</v>
      </c>
      <c r="AS72">
        <v>85</v>
      </c>
      <c r="AT72">
        <v>87</v>
      </c>
      <c r="AU72">
        <v>89</v>
      </c>
      <c r="AV72">
        <v>91</v>
      </c>
      <c r="AW72">
        <v>93</v>
      </c>
      <c r="AX72">
        <v>95</v>
      </c>
      <c r="AY72">
        <v>96</v>
      </c>
      <c r="AZ72">
        <v>98</v>
      </c>
      <c r="BA72">
        <v>100</v>
      </c>
      <c r="BB72">
        <v>102</v>
      </c>
      <c r="BC72">
        <v>104</v>
      </c>
      <c r="BD72">
        <v>105</v>
      </c>
      <c r="BE72">
        <v>107</v>
      </c>
      <c r="BF72">
        <v>109</v>
      </c>
      <c r="BG72">
        <v>111</v>
      </c>
      <c r="BH72">
        <v>112</v>
      </c>
      <c r="BI72">
        <v>114</v>
      </c>
      <c r="BJ72">
        <v>116</v>
      </c>
      <c r="BK72">
        <v>118</v>
      </c>
      <c r="BL72">
        <v>119</v>
      </c>
      <c r="BM72">
        <v>121</v>
      </c>
      <c r="BN72">
        <v>123</v>
      </c>
      <c r="BO72">
        <v>125</v>
      </c>
      <c r="BP72">
        <v>126</v>
      </c>
      <c r="BQ72">
        <v>128</v>
      </c>
      <c r="BR72">
        <v>130</v>
      </c>
      <c r="BS72">
        <v>132</v>
      </c>
      <c r="BT72">
        <v>133</v>
      </c>
      <c r="BU72">
        <v>135</v>
      </c>
      <c r="BV72">
        <v>137</v>
      </c>
      <c r="BW72">
        <v>139</v>
      </c>
      <c r="BX72">
        <v>140</v>
      </c>
      <c r="BY72">
        <v>142</v>
      </c>
      <c r="BZ72">
        <v>144</v>
      </c>
      <c r="CA72">
        <v>145</v>
      </c>
      <c r="CB72">
        <v>147</v>
      </c>
      <c r="CC72">
        <v>149</v>
      </c>
      <c r="CD72">
        <v>150</v>
      </c>
      <c r="CE72">
        <v>152</v>
      </c>
      <c r="CF72">
        <v>154</v>
      </c>
      <c r="CG72">
        <v>155</v>
      </c>
      <c r="CH72">
        <v>157</v>
      </c>
      <c r="CI72">
        <v>159</v>
      </c>
      <c r="CJ72">
        <v>160</v>
      </c>
      <c r="CK72">
        <v>162</v>
      </c>
      <c r="CL72">
        <v>164</v>
      </c>
      <c r="CM72">
        <v>165</v>
      </c>
      <c r="CN72">
        <v>167</v>
      </c>
      <c r="CO72">
        <v>168</v>
      </c>
      <c r="CP72">
        <v>170</v>
      </c>
      <c r="CQ72">
        <v>172</v>
      </c>
      <c r="CR72">
        <v>173</v>
      </c>
      <c r="CS72">
        <v>175</v>
      </c>
      <c r="CT72">
        <v>177</v>
      </c>
      <c r="CU72">
        <v>179</v>
      </c>
      <c r="CV72">
        <v>180</v>
      </c>
      <c r="CW72">
        <v>182</v>
      </c>
      <c r="CX72">
        <v>184</v>
      </c>
      <c r="CY72">
        <v>185</v>
      </c>
      <c r="CZ72">
        <v>187</v>
      </c>
      <c r="DA72">
        <v>189</v>
      </c>
      <c r="DB72">
        <v>191</v>
      </c>
      <c r="DC72">
        <v>192</v>
      </c>
      <c r="DD72">
        <v>194</v>
      </c>
      <c r="DE72">
        <v>196</v>
      </c>
      <c r="DF72">
        <v>197</v>
      </c>
      <c r="DG72">
        <v>199</v>
      </c>
      <c r="DH72">
        <v>201</v>
      </c>
      <c r="DI72">
        <v>203</v>
      </c>
      <c r="DJ72">
        <v>205</v>
      </c>
      <c r="DK72">
        <v>207</v>
      </c>
      <c r="DL72">
        <v>208</v>
      </c>
      <c r="DM72">
        <v>210</v>
      </c>
      <c r="DN72">
        <v>212</v>
      </c>
      <c r="DO72">
        <v>214</v>
      </c>
      <c r="DP72">
        <v>216</v>
      </c>
      <c r="DQ72">
        <v>218</v>
      </c>
      <c r="DR72">
        <v>220</v>
      </c>
      <c r="DS72">
        <v>221</v>
      </c>
      <c r="DT72">
        <v>223</v>
      </c>
      <c r="DU72">
        <v>225</v>
      </c>
      <c r="DV72">
        <v>227</v>
      </c>
      <c r="DW72">
        <v>229</v>
      </c>
      <c r="DX72">
        <v>230</v>
      </c>
      <c r="DY72">
        <v>232</v>
      </c>
      <c r="DZ72">
        <v>234</v>
      </c>
      <c r="EA72">
        <v>235</v>
      </c>
      <c r="EB72">
        <v>237</v>
      </c>
      <c r="EC72">
        <v>239</v>
      </c>
      <c r="ED72">
        <v>241</v>
      </c>
      <c r="EE72">
        <v>243</v>
      </c>
      <c r="EF72">
        <v>245</v>
      </c>
      <c r="EG72">
        <v>247</v>
      </c>
      <c r="EH72">
        <v>249</v>
      </c>
      <c r="EI72">
        <v>250</v>
      </c>
      <c r="EJ72">
        <v>252</v>
      </c>
      <c r="EK72">
        <v>254</v>
      </c>
      <c r="EL72">
        <v>256</v>
      </c>
      <c r="EM72">
        <v>258</v>
      </c>
      <c r="EN72">
        <v>260</v>
      </c>
      <c r="EO72">
        <v>261</v>
      </c>
      <c r="EP72">
        <v>263</v>
      </c>
      <c r="EQ72">
        <v>265</v>
      </c>
      <c r="ER72">
        <v>266</v>
      </c>
      <c r="ES72">
        <v>268</v>
      </c>
      <c r="ET72">
        <v>270</v>
      </c>
      <c r="EU72">
        <v>272</v>
      </c>
      <c r="EV72">
        <v>274</v>
      </c>
      <c r="EW72">
        <v>276</v>
      </c>
      <c r="EX72">
        <v>278</v>
      </c>
      <c r="EY72">
        <v>279</v>
      </c>
      <c r="EZ72">
        <v>281</v>
      </c>
      <c r="FA72">
        <v>283</v>
      </c>
      <c r="FB72">
        <v>285</v>
      </c>
      <c r="FC72">
        <v>287</v>
      </c>
      <c r="FD72">
        <v>289</v>
      </c>
      <c r="FE72">
        <v>291</v>
      </c>
      <c r="FF72">
        <v>292</v>
      </c>
      <c r="FG72">
        <v>294</v>
      </c>
      <c r="FH72">
        <v>296</v>
      </c>
      <c r="FI72">
        <v>298</v>
      </c>
      <c r="FJ72">
        <v>299</v>
      </c>
      <c r="FK72">
        <v>301</v>
      </c>
      <c r="FL72">
        <v>303</v>
      </c>
      <c r="FM72">
        <v>305</v>
      </c>
      <c r="FN72">
        <v>307</v>
      </c>
      <c r="FO72">
        <v>308</v>
      </c>
      <c r="FP72">
        <v>310</v>
      </c>
      <c r="FQ72">
        <v>312</v>
      </c>
      <c r="FR72">
        <v>314</v>
      </c>
      <c r="FS72">
        <v>316</v>
      </c>
      <c r="FT72">
        <v>318</v>
      </c>
      <c r="FU72">
        <v>320</v>
      </c>
      <c r="FV72">
        <v>322</v>
      </c>
      <c r="FW72">
        <v>323</v>
      </c>
      <c r="FX72">
        <v>325</v>
      </c>
      <c r="FY72">
        <v>327</v>
      </c>
      <c r="FZ72">
        <v>329</v>
      </c>
      <c r="GA72">
        <v>330</v>
      </c>
      <c r="GB72">
        <v>332</v>
      </c>
      <c r="GC72">
        <v>334</v>
      </c>
      <c r="GD72">
        <v>335</v>
      </c>
      <c r="GE72">
        <v>337</v>
      </c>
      <c r="GF72">
        <v>339</v>
      </c>
      <c r="GG72">
        <v>341</v>
      </c>
      <c r="GH72">
        <v>343</v>
      </c>
      <c r="GI72">
        <v>345</v>
      </c>
      <c r="GJ72">
        <v>347</v>
      </c>
      <c r="GK72">
        <v>349</v>
      </c>
      <c r="GL72">
        <v>350</v>
      </c>
      <c r="GM72">
        <v>352</v>
      </c>
      <c r="GN72">
        <v>354</v>
      </c>
      <c r="GO72">
        <v>356</v>
      </c>
      <c r="GP72">
        <v>358</v>
      </c>
      <c r="GQ72">
        <v>360</v>
      </c>
      <c r="GR72">
        <v>361</v>
      </c>
      <c r="GS72">
        <v>363</v>
      </c>
      <c r="GU72">
        <v>69</v>
      </c>
      <c r="GV72">
        <v>0.63300000000000001</v>
      </c>
    </row>
    <row r="73" spans="1:204">
      <c r="A73" s="278">
        <v>70</v>
      </c>
      <c r="B73" s="344">
        <v>2</v>
      </c>
      <c r="C73" s="344">
        <v>4</v>
      </c>
      <c r="D73" s="344">
        <v>7</v>
      </c>
      <c r="E73" s="344">
        <v>10</v>
      </c>
      <c r="F73" s="344">
        <v>11</v>
      </c>
      <c r="G73" s="344">
        <v>14</v>
      </c>
      <c r="H73" s="344">
        <v>16</v>
      </c>
      <c r="I73" s="344">
        <v>19</v>
      </c>
      <c r="J73" s="344">
        <v>20</v>
      </c>
      <c r="K73" s="344">
        <v>21</v>
      </c>
      <c r="L73" s="344">
        <v>24</v>
      </c>
      <c r="M73" s="344">
        <v>26</v>
      </c>
      <c r="N73" s="344">
        <v>27</v>
      </c>
      <c r="O73" s="344">
        <v>29</v>
      </c>
      <c r="P73" s="344">
        <v>31</v>
      </c>
      <c r="Q73" s="344">
        <v>34</v>
      </c>
      <c r="R73" s="344">
        <v>36</v>
      </c>
      <c r="S73" s="344">
        <v>38</v>
      </c>
      <c r="T73" s="344">
        <v>39</v>
      </c>
      <c r="U73" s="344">
        <v>41</v>
      </c>
      <c r="V73" s="344">
        <v>43</v>
      </c>
      <c r="W73" s="344">
        <v>45</v>
      </c>
      <c r="X73" s="344">
        <v>47</v>
      </c>
      <c r="Y73" s="344">
        <v>48</v>
      </c>
      <c r="Z73" s="344">
        <v>50</v>
      </c>
      <c r="AA73" s="344">
        <v>52</v>
      </c>
      <c r="AB73" s="344">
        <v>54</v>
      </c>
      <c r="AC73" s="344">
        <v>56</v>
      </c>
      <c r="AD73" s="344">
        <v>58</v>
      </c>
      <c r="AE73" s="344">
        <v>60</v>
      </c>
      <c r="AF73" s="337">
        <v>62</v>
      </c>
      <c r="AG73" s="345">
        <v>64</v>
      </c>
      <c r="AH73" s="346">
        <v>66</v>
      </c>
      <c r="AI73">
        <v>68</v>
      </c>
      <c r="AJ73">
        <v>70</v>
      </c>
      <c r="AK73">
        <v>71</v>
      </c>
      <c r="AL73">
        <v>73</v>
      </c>
      <c r="AM73">
        <v>75</v>
      </c>
      <c r="AN73">
        <v>77</v>
      </c>
      <c r="AO73">
        <v>79</v>
      </c>
      <c r="AP73">
        <v>80</v>
      </c>
      <c r="AQ73">
        <v>82</v>
      </c>
      <c r="AR73">
        <v>84</v>
      </c>
      <c r="AS73">
        <v>86</v>
      </c>
      <c r="AT73">
        <v>88</v>
      </c>
      <c r="AU73">
        <v>90</v>
      </c>
      <c r="AV73">
        <v>92</v>
      </c>
      <c r="AW73">
        <v>94</v>
      </c>
      <c r="AX73">
        <v>96</v>
      </c>
      <c r="AY73">
        <v>97</v>
      </c>
      <c r="AZ73">
        <v>99</v>
      </c>
      <c r="BA73">
        <v>101</v>
      </c>
      <c r="BB73">
        <v>103</v>
      </c>
      <c r="BC73">
        <v>105</v>
      </c>
      <c r="BD73">
        <v>106</v>
      </c>
      <c r="BE73">
        <v>108</v>
      </c>
      <c r="BF73">
        <v>110</v>
      </c>
      <c r="BG73">
        <v>112</v>
      </c>
      <c r="BH73">
        <v>113</v>
      </c>
      <c r="BI73">
        <v>115</v>
      </c>
      <c r="BJ73">
        <v>117</v>
      </c>
      <c r="BK73">
        <v>119</v>
      </c>
      <c r="BL73">
        <v>120</v>
      </c>
      <c r="BM73">
        <v>122</v>
      </c>
      <c r="BN73">
        <v>124</v>
      </c>
      <c r="BO73">
        <v>126</v>
      </c>
      <c r="BP73">
        <v>127</v>
      </c>
      <c r="BQ73">
        <v>129</v>
      </c>
      <c r="BR73">
        <v>131</v>
      </c>
      <c r="BS73">
        <v>133</v>
      </c>
      <c r="BT73">
        <v>134</v>
      </c>
      <c r="BU73">
        <v>136</v>
      </c>
      <c r="BV73">
        <v>138</v>
      </c>
      <c r="BW73">
        <v>140</v>
      </c>
      <c r="BX73">
        <v>141</v>
      </c>
      <c r="BY73">
        <v>143</v>
      </c>
      <c r="BZ73">
        <v>145</v>
      </c>
      <c r="CA73">
        <v>146</v>
      </c>
      <c r="CB73">
        <v>148</v>
      </c>
      <c r="CC73">
        <v>150</v>
      </c>
      <c r="CD73">
        <v>151</v>
      </c>
      <c r="CE73">
        <v>153</v>
      </c>
      <c r="CF73">
        <v>155</v>
      </c>
      <c r="CG73">
        <v>156</v>
      </c>
      <c r="CH73">
        <v>158</v>
      </c>
      <c r="CI73">
        <v>160</v>
      </c>
      <c r="CJ73">
        <v>161</v>
      </c>
      <c r="CK73">
        <v>163</v>
      </c>
      <c r="CL73">
        <v>165</v>
      </c>
      <c r="CM73">
        <v>167</v>
      </c>
      <c r="CN73">
        <v>168</v>
      </c>
      <c r="CO73">
        <v>170</v>
      </c>
      <c r="CP73">
        <v>172</v>
      </c>
      <c r="CQ73">
        <v>173</v>
      </c>
      <c r="CR73">
        <v>175</v>
      </c>
      <c r="CS73">
        <v>177</v>
      </c>
      <c r="CT73">
        <v>178</v>
      </c>
      <c r="CU73">
        <v>180</v>
      </c>
      <c r="CV73">
        <v>181</v>
      </c>
      <c r="CW73">
        <v>183</v>
      </c>
      <c r="CX73">
        <v>185</v>
      </c>
      <c r="CY73">
        <v>186</v>
      </c>
      <c r="CZ73">
        <v>188</v>
      </c>
      <c r="DA73">
        <v>190</v>
      </c>
      <c r="DB73">
        <v>192</v>
      </c>
      <c r="DC73">
        <v>194</v>
      </c>
      <c r="DD73">
        <v>196</v>
      </c>
      <c r="DE73">
        <v>198</v>
      </c>
      <c r="DF73">
        <v>199</v>
      </c>
      <c r="DG73">
        <v>201</v>
      </c>
      <c r="DH73">
        <v>203</v>
      </c>
      <c r="DI73">
        <v>205</v>
      </c>
      <c r="DJ73">
        <v>207</v>
      </c>
      <c r="DK73">
        <v>209</v>
      </c>
      <c r="DL73">
        <v>210</v>
      </c>
      <c r="DM73">
        <v>212</v>
      </c>
      <c r="DN73">
        <v>214</v>
      </c>
      <c r="DO73">
        <v>216</v>
      </c>
      <c r="DP73">
        <v>218</v>
      </c>
      <c r="DQ73">
        <v>219</v>
      </c>
      <c r="DR73">
        <v>221</v>
      </c>
      <c r="DS73">
        <v>223</v>
      </c>
      <c r="DT73">
        <v>225</v>
      </c>
      <c r="DU73">
        <v>226</v>
      </c>
      <c r="DV73">
        <v>228</v>
      </c>
      <c r="DW73">
        <v>230</v>
      </c>
      <c r="DX73">
        <v>232</v>
      </c>
      <c r="DY73">
        <v>234</v>
      </c>
      <c r="DZ73">
        <v>236</v>
      </c>
      <c r="EA73">
        <v>237</v>
      </c>
      <c r="EB73">
        <v>239</v>
      </c>
      <c r="EC73">
        <v>241</v>
      </c>
      <c r="ED73">
        <v>243</v>
      </c>
      <c r="EE73">
        <v>245</v>
      </c>
      <c r="EF73">
        <v>247</v>
      </c>
      <c r="EG73">
        <v>249</v>
      </c>
      <c r="EH73">
        <v>251</v>
      </c>
      <c r="EI73">
        <v>252</v>
      </c>
      <c r="EJ73">
        <v>254</v>
      </c>
      <c r="EK73">
        <v>256</v>
      </c>
      <c r="EL73">
        <v>258</v>
      </c>
      <c r="EM73">
        <v>260</v>
      </c>
      <c r="EN73">
        <v>262</v>
      </c>
      <c r="EO73">
        <v>263</v>
      </c>
      <c r="EP73">
        <v>265</v>
      </c>
      <c r="EQ73">
        <v>267</v>
      </c>
      <c r="ER73">
        <v>269</v>
      </c>
      <c r="ES73">
        <v>271</v>
      </c>
      <c r="ET73">
        <v>272</v>
      </c>
      <c r="EU73">
        <v>274</v>
      </c>
      <c r="EV73">
        <v>276</v>
      </c>
      <c r="EW73">
        <v>278</v>
      </c>
      <c r="EX73">
        <v>280</v>
      </c>
      <c r="EY73">
        <v>281</v>
      </c>
      <c r="EZ73">
        <v>283</v>
      </c>
      <c r="FA73">
        <v>285</v>
      </c>
      <c r="FB73">
        <v>287</v>
      </c>
      <c r="FC73">
        <v>289</v>
      </c>
      <c r="FD73">
        <v>291</v>
      </c>
      <c r="FE73">
        <v>293</v>
      </c>
      <c r="FF73">
        <v>295</v>
      </c>
      <c r="FG73">
        <v>296</v>
      </c>
      <c r="FH73">
        <v>298</v>
      </c>
      <c r="FI73">
        <v>300</v>
      </c>
      <c r="FJ73">
        <v>302</v>
      </c>
      <c r="FK73">
        <v>304</v>
      </c>
      <c r="FL73">
        <v>306</v>
      </c>
      <c r="FM73">
        <v>308</v>
      </c>
      <c r="FN73">
        <v>309</v>
      </c>
      <c r="FO73">
        <v>311</v>
      </c>
      <c r="FP73">
        <v>313</v>
      </c>
      <c r="FQ73">
        <v>315</v>
      </c>
      <c r="FR73">
        <v>316</v>
      </c>
      <c r="FS73">
        <v>318</v>
      </c>
      <c r="FT73">
        <v>320</v>
      </c>
      <c r="FU73">
        <v>322</v>
      </c>
      <c r="FV73">
        <v>324</v>
      </c>
      <c r="FW73">
        <v>325</v>
      </c>
      <c r="FX73">
        <v>327</v>
      </c>
      <c r="FY73">
        <v>329</v>
      </c>
      <c r="FZ73">
        <v>331</v>
      </c>
      <c r="GA73">
        <v>333</v>
      </c>
      <c r="GB73">
        <v>335</v>
      </c>
      <c r="GC73">
        <v>337</v>
      </c>
      <c r="GD73">
        <v>338</v>
      </c>
      <c r="GE73">
        <v>340</v>
      </c>
      <c r="GF73">
        <v>342</v>
      </c>
      <c r="GG73">
        <v>344</v>
      </c>
      <c r="GH73">
        <v>346</v>
      </c>
      <c r="GI73">
        <v>348</v>
      </c>
      <c r="GJ73">
        <v>350</v>
      </c>
      <c r="GK73">
        <v>352</v>
      </c>
      <c r="GL73">
        <v>353</v>
      </c>
      <c r="GM73">
        <v>355</v>
      </c>
      <c r="GN73">
        <v>357</v>
      </c>
      <c r="GO73">
        <v>359</v>
      </c>
      <c r="GP73">
        <v>360</v>
      </c>
      <c r="GQ73">
        <v>362</v>
      </c>
      <c r="GR73">
        <v>364</v>
      </c>
      <c r="GS73">
        <v>366</v>
      </c>
      <c r="GU73">
        <v>70</v>
      </c>
      <c r="GV73">
        <v>0.63800000000000001</v>
      </c>
    </row>
    <row r="74" spans="1:204">
      <c r="A74" s="278">
        <v>71</v>
      </c>
      <c r="B74" s="344">
        <v>2</v>
      </c>
      <c r="C74" s="344">
        <v>4</v>
      </c>
      <c r="D74" s="344">
        <v>7</v>
      </c>
      <c r="E74" s="344">
        <v>10</v>
      </c>
      <c r="F74" s="344">
        <v>12</v>
      </c>
      <c r="G74" s="344">
        <v>14</v>
      </c>
      <c r="H74" s="344">
        <v>16</v>
      </c>
      <c r="I74" s="344">
        <v>19</v>
      </c>
      <c r="J74" s="344">
        <v>20</v>
      </c>
      <c r="K74" s="344">
        <v>21</v>
      </c>
      <c r="L74" s="344">
        <v>24</v>
      </c>
      <c r="M74" s="344">
        <v>26</v>
      </c>
      <c r="N74" s="344">
        <v>28</v>
      </c>
      <c r="O74" s="344">
        <v>30</v>
      </c>
      <c r="P74" s="344">
        <v>31</v>
      </c>
      <c r="Q74" s="344">
        <v>34</v>
      </c>
      <c r="R74" s="344">
        <v>36</v>
      </c>
      <c r="S74" s="344">
        <v>38</v>
      </c>
      <c r="T74" s="344">
        <v>39</v>
      </c>
      <c r="U74" s="344">
        <v>41</v>
      </c>
      <c r="V74" s="344">
        <v>43</v>
      </c>
      <c r="W74" s="344">
        <v>45</v>
      </c>
      <c r="X74" s="344">
        <v>47</v>
      </c>
      <c r="Y74" s="344">
        <v>49</v>
      </c>
      <c r="Z74" s="344">
        <v>51</v>
      </c>
      <c r="AA74" s="344">
        <v>53</v>
      </c>
      <c r="AB74" s="344">
        <v>55</v>
      </c>
      <c r="AC74" s="344">
        <v>56</v>
      </c>
      <c r="AD74" s="344">
        <v>58</v>
      </c>
      <c r="AE74" s="344">
        <v>60</v>
      </c>
      <c r="AF74" s="337">
        <v>62</v>
      </c>
      <c r="AG74" s="345">
        <v>64</v>
      </c>
      <c r="AH74" s="346">
        <v>66</v>
      </c>
      <c r="AI74">
        <v>68</v>
      </c>
      <c r="AJ74">
        <v>70</v>
      </c>
      <c r="AK74">
        <v>72</v>
      </c>
      <c r="AL74">
        <v>74</v>
      </c>
      <c r="AM74">
        <v>76</v>
      </c>
      <c r="AN74">
        <v>78</v>
      </c>
      <c r="AO74">
        <v>80</v>
      </c>
      <c r="AP74">
        <v>81</v>
      </c>
      <c r="AQ74">
        <v>83</v>
      </c>
      <c r="AR74">
        <v>85</v>
      </c>
      <c r="AS74">
        <v>87</v>
      </c>
      <c r="AT74">
        <v>89</v>
      </c>
      <c r="AU74">
        <v>91</v>
      </c>
      <c r="AV74">
        <v>92</v>
      </c>
      <c r="AW74">
        <v>94</v>
      </c>
      <c r="AX74">
        <v>96</v>
      </c>
      <c r="AY74">
        <v>98</v>
      </c>
      <c r="AZ74">
        <v>100</v>
      </c>
      <c r="BA74">
        <v>101</v>
      </c>
      <c r="BB74">
        <v>103</v>
      </c>
      <c r="BC74">
        <v>105</v>
      </c>
      <c r="BD74">
        <v>107</v>
      </c>
      <c r="BE74">
        <v>108</v>
      </c>
      <c r="BF74">
        <v>110</v>
      </c>
      <c r="BG74">
        <v>112</v>
      </c>
      <c r="BH74">
        <v>114</v>
      </c>
      <c r="BI74">
        <v>116</v>
      </c>
      <c r="BJ74">
        <v>117</v>
      </c>
      <c r="BK74">
        <v>119</v>
      </c>
      <c r="BL74">
        <v>121</v>
      </c>
      <c r="BM74">
        <v>123</v>
      </c>
      <c r="BN74">
        <v>125</v>
      </c>
      <c r="BO74">
        <v>126</v>
      </c>
      <c r="BP74">
        <v>128</v>
      </c>
      <c r="BQ74">
        <v>130</v>
      </c>
      <c r="BR74">
        <v>132</v>
      </c>
      <c r="BS74">
        <v>134</v>
      </c>
      <c r="BT74">
        <v>135</v>
      </c>
      <c r="BU74">
        <v>137</v>
      </c>
      <c r="BV74">
        <v>139</v>
      </c>
      <c r="BW74">
        <v>141</v>
      </c>
      <c r="BX74">
        <v>142</v>
      </c>
      <c r="BY74">
        <v>144</v>
      </c>
      <c r="BZ74">
        <v>146</v>
      </c>
      <c r="CA74">
        <v>147</v>
      </c>
      <c r="CB74">
        <v>149</v>
      </c>
      <c r="CC74">
        <v>151</v>
      </c>
      <c r="CD74">
        <v>152</v>
      </c>
      <c r="CE74">
        <v>154</v>
      </c>
      <c r="CF74">
        <v>156</v>
      </c>
      <c r="CG74">
        <v>157</v>
      </c>
      <c r="CH74">
        <v>159</v>
      </c>
      <c r="CI74">
        <v>161</v>
      </c>
      <c r="CJ74">
        <v>162</v>
      </c>
      <c r="CK74">
        <v>164</v>
      </c>
      <c r="CL74">
        <v>166</v>
      </c>
      <c r="CM74">
        <v>168</v>
      </c>
      <c r="CN74">
        <v>169</v>
      </c>
      <c r="CO74">
        <v>171</v>
      </c>
      <c r="CP74">
        <v>173</v>
      </c>
      <c r="CQ74">
        <v>174</v>
      </c>
      <c r="CR74">
        <v>176</v>
      </c>
      <c r="CS74">
        <v>178</v>
      </c>
      <c r="CT74">
        <v>179</v>
      </c>
      <c r="CU74">
        <v>181</v>
      </c>
      <c r="CV74">
        <v>182</v>
      </c>
      <c r="CW74">
        <v>184</v>
      </c>
      <c r="CX74">
        <v>186</v>
      </c>
      <c r="CY74">
        <v>187</v>
      </c>
      <c r="CZ74">
        <v>189</v>
      </c>
      <c r="DA74">
        <v>191</v>
      </c>
      <c r="DB74">
        <v>193</v>
      </c>
      <c r="DC74">
        <v>195</v>
      </c>
      <c r="DD74">
        <v>197</v>
      </c>
      <c r="DE74">
        <v>199</v>
      </c>
      <c r="DF74">
        <v>200</v>
      </c>
      <c r="DG74">
        <v>202</v>
      </c>
      <c r="DH74">
        <v>204</v>
      </c>
      <c r="DI74">
        <v>206</v>
      </c>
      <c r="DJ74">
        <v>208</v>
      </c>
      <c r="DK74">
        <v>210</v>
      </c>
      <c r="DL74">
        <v>211</v>
      </c>
      <c r="DM74">
        <v>213</v>
      </c>
      <c r="DN74">
        <v>215</v>
      </c>
      <c r="DO74">
        <v>217</v>
      </c>
      <c r="DP74">
        <v>219</v>
      </c>
      <c r="DQ74">
        <v>221</v>
      </c>
      <c r="DR74">
        <v>223</v>
      </c>
      <c r="DS74">
        <v>224</v>
      </c>
      <c r="DT74">
        <v>226</v>
      </c>
      <c r="DU74">
        <v>228</v>
      </c>
      <c r="DV74">
        <v>230</v>
      </c>
      <c r="DW74">
        <v>232</v>
      </c>
      <c r="DX74">
        <v>234</v>
      </c>
      <c r="DY74">
        <v>236</v>
      </c>
      <c r="DZ74">
        <v>238</v>
      </c>
      <c r="EA74">
        <v>239</v>
      </c>
      <c r="EB74">
        <v>241</v>
      </c>
      <c r="EC74">
        <v>243</v>
      </c>
      <c r="ED74">
        <v>245</v>
      </c>
      <c r="EE74">
        <v>247</v>
      </c>
      <c r="EF74">
        <v>248</v>
      </c>
      <c r="EG74">
        <v>250</v>
      </c>
      <c r="EH74">
        <v>252</v>
      </c>
      <c r="EI74">
        <v>254</v>
      </c>
      <c r="EJ74">
        <v>256</v>
      </c>
      <c r="EK74">
        <v>257</v>
      </c>
      <c r="EL74">
        <v>259</v>
      </c>
      <c r="EM74">
        <v>261</v>
      </c>
      <c r="EN74">
        <v>263</v>
      </c>
      <c r="EO74">
        <v>265</v>
      </c>
      <c r="EP74">
        <v>267</v>
      </c>
      <c r="EQ74">
        <v>268</v>
      </c>
      <c r="ER74">
        <v>270</v>
      </c>
      <c r="ES74">
        <v>272</v>
      </c>
      <c r="ET74">
        <v>274</v>
      </c>
      <c r="EU74">
        <v>276</v>
      </c>
      <c r="EV74">
        <v>278</v>
      </c>
      <c r="EW74">
        <v>280</v>
      </c>
      <c r="EX74">
        <v>282</v>
      </c>
      <c r="EY74">
        <v>283</v>
      </c>
      <c r="EZ74">
        <v>285</v>
      </c>
      <c r="FA74">
        <v>287</v>
      </c>
      <c r="FB74">
        <v>289</v>
      </c>
      <c r="FC74">
        <v>291</v>
      </c>
      <c r="FD74">
        <v>293</v>
      </c>
      <c r="FE74">
        <v>295</v>
      </c>
      <c r="FF74">
        <v>297</v>
      </c>
      <c r="FG74">
        <v>298</v>
      </c>
      <c r="FH74">
        <v>300</v>
      </c>
      <c r="FI74">
        <v>302</v>
      </c>
      <c r="FJ74">
        <v>304</v>
      </c>
      <c r="FK74">
        <v>306</v>
      </c>
      <c r="FL74">
        <v>308</v>
      </c>
      <c r="FM74">
        <v>309</v>
      </c>
      <c r="FN74">
        <v>311</v>
      </c>
      <c r="FO74">
        <v>313</v>
      </c>
      <c r="FP74">
        <v>315</v>
      </c>
      <c r="FQ74">
        <v>317</v>
      </c>
      <c r="FR74">
        <v>318</v>
      </c>
      <c r="FS74">
        <v>320</v>
      </c>
      <c r="FT74">
        <v>322</v>
      </c>
      <c r="FU74">
        <v>324</v>
      </c>
      <c r="FV74">
        <v>326</v>
      </c>
      <c r="FW74">
        <v>327</v>
      </c>
      <c r="FX74">
        <v>329</v>
      </c>
      <c r="FY74">
        <v>331</v>
      </c>
      <c r="FZ74">
        <v>333</v>
      </c>
      <c r="GA74">
        <v>335</v>
      </c>
      <c r="GB74">
        <v>337</v>
      </c>
      <c r="GC74">
        <v>339</v>
      </c>
      <c r="GD74">
        <v>340</v>
      </c>
      <c r="GE74">
        <v>342</v>
      </c>
      <c r="GF74">
        <v>344</v>
      </c>
      <c r="GG74">
        <v>346</v>
      </c>
      <c r="GH74">
        <v>348</v>
      </c>
      <c r="GI74">
        <v>350</v>
      </c>
      <c r="GJ74">
        <v>352</v>
      </c>
      <c r="GK74">
        <v>354</v>
      </c>
      <c r="GL74">
        <v>355</v>
      </c>
      <c r="GM74">
        <v>357</v>
      </c>
      <c r="GN74">
        <v>359</v>
      </c>
      <c r="GO74">
        <v>361</v>
      </c>
      <c r="GP74">
        <v>363</v>
      </c>
      <c r="GQ74">
        <v>365</v>
      </c>
      <c r="GR74">
        <v>367</v>
      </c>
      <c r="GS74">
        <v>369</v>
      </c>
      <c r="GU74">
        <v>71</v>
      </c>
      <c r="GV74">
        <v>0.64200000000000002</v>
      </c>
    </row>
    <row r="75" spans="1:204">
      <c r="A75" s="278">
        <v>72</v>
      </c>
      <c r="B75" s="344">
        <v>2</v>
      </c>
      <c r="C75" s="344">
        <v>5</v>
      </c>
      <c r="D75" s="344">
        <v>7</v>
      </c>
      <c r="E75" s="344">
        <v>10</v>
      </c>
      <c r="F75" s="344">
        <v>12</v>
      </c>
      <c r="G75" s="344">
        <v>14</v>
      </c>
      <c r="H75" s="344">
        <v>16</v>
      </c>
      <c r="I75" s="344">
        <v>19</v>
      </c>
      <c r="J75" s="344">
        <v>20</v>
      </c>
      <c r="K75" s="344">
        <v>21</v>
      </c>
      <c r="L75" s="344">
        <v>24</v>
      </c>
      <c r="M75" s="344">
        <v>26</v>
      </c>
      <c r="N75" s="344">
        <v>28</v>
      </c>
      <c r="O75" s="344">
        <v>30</v>
      </c>
      <c r="P75" s="344">
        <v>32</v>
      </c>
      <c r="Q75" s="344">
        <v>34</v>
      </c>
      <c r="R75" s="344">
        <v>36</v>
      </c>
      <c r="S75" s="344">
        <v>38</v>
      </c>
      <c r="T75" s="344">
        <v>39</v>
      </c>
      <c r="U75" s="344">
        <v>41</v>
      </c>
      <c r="V75" s="344">
        <v>43</v>
      </c>
      <c r="W75" s="344">
        <v>45</v>
      </c>
      <c r="X75" s="344">
        <v>47</v>
      </c>
      <c r="Y75" s="344">
        <v>49</v>
      </c>
      <c r="Z75" s="344">
        <v>51</v>
      </c>
      <c r="AA75" s="344">
        <v>53</v>
      </c>
      <c r="AB75" s="344">
        <v>55</v>
      </c>
      <c r="AC75" s="344">
        <v>57</v>
      </c>
      <c r="AD75" s="344">
        <v>59</v>
      </c>
      <c r="AE75" s="344">
        <v>61</v>
      </c>
      <c r="AF75" s="337">
        <v>63</v>
      </c>
      <c r="AG75" s="345">
        <v>65</v>
      </c>
      <c r="AH75" s="346">
        <v>67</v>
      </c>
      <c r="AI75">
        <v>69</v>
      </c>
      <c r="AJ75">
        <v>71</v>
      </c>
      <c r="AK75">
        <v>72</v>
      </c>
      <c r="AL75">
        <v>74</v>
      </c>
      <c r="AM75">
        <v>76</v>
      </c>
      <c r="AN75">
        <v>78</v>
      </c>
      <c r="AO75">
        <v>80</v>
      </c>
      <c r="AP75">
        <v>82</v>
      </c>
      <c r="AQ75">
        <v>83</v>
      </c>
      <c r="AR75">
        <v>85</v>
      </c>
      <c r="AS75">
        <v>87</v>
      </c>
      <c r="AT75">
        <v>89</v>
      </c>
      <c r="AU75">
        <v>91</v>
      </c>
      <c r="AV75">
        <v>93</v>
      </c>
      <c r="AW75">
        <v>95</v>
      </c>
      <c r="AX75">
        <v>97</v>
      </c>
      <c r="AY75">
        <v>98</v>
      </c>
      <c r="AZ75">
        <v>100</v>
      </c>
      <c r="BA75">
        <v>102</v>
      </c>
      <c r="BB75">
        <v>104</v>
      </c>
      <c r="BC75">
        <v>106</v>
      </c>
      <c r="BD75">
        <v>107</v>
      </c>
      <c r="BE75">
        <v>109</v>
      </c>
      <c r="BF75">
        <v>111</v>
      </c>
      <c r="BG75">
        <v>113</v>
      </c>
      <c r="BH75">
        <v>115</v>
      </c>
      <c r="BI75">
        <v>116</v>
      </c>
      <c r="BJ75">
        <v>118</v>
      </c>
      <c r="BK75">
        <v>120</v>
      </c>
      <c r="BL75">
        <v>122</v>
      </c>
      <c r="BM75">
        <v>124</v>
      </c>
      <c r="BN75">
        <v>126</v>
      </c>
      <c r="BO75">
        <v>127</v>
      </c>
      <c r="BP75">
        <v>129</v>
      </c>
      <c r="BQ75">
        <v>131</v>
      </c>
      <c r="BR75">
        <v>133</v>
      </c>
      <c r="BS75">
        <v>135</v>
      </c>
      <c r="BT75">
        <v>136</v>
      </c>
      <c r="BU75">
        <v>138</v>
      </c>
      <c r="BV75">
        <v>140</v>
      </c>
      <c r="BW75">
        <v>142</v>
      </c>
      <c r="BX75">
        <v>143</v>
      </c>
      <c r="BY75">
        <v>145</v>
      </c>
      <c r="BZ75">
        <v>147</v>
      </c>
      <c r="CA75">
        <v>148</v>
      </c>
      <c r="CB75">
        <v>150</v>
      </c>
      <c r="CC75">
        <v>152</v>
      </c>
      <c r="CD75">
        <v>153</v>
      </c>
      <c r="CE75">
        <v>155</v>
      </c>
      <c r="CF75">
        <v>157</v>
      </c>
      <c r="CG75">
        <v>159</v>
      </c>
      <c r="CH75">
        <v>160</v>
      </c>
      <c r="CI75">
        <v>162</v>
      </c>
      <c r="CJ75">
        <v>164</v>
      </c>
      <c r="CK75">
        <v>166</v>
      </c>
      <c r="CL75">
        <v>168</v>
      </c>
      <c r="CM75">
        <v>169</v>
      </c>
      <c r="CN75">
        <v>171</v>
      </c>
      <c r="CO75">
        <v>172</v>
      </c>
      <c r="CP75">
        <v>174</v>
      </c>
      <c r="CQ75">
        <v>175</v>
      </c>
      <c r="CR75">
        <v>177</v>
      </c>
      <c r="CS75">
        <v>179</v>
      </c>
      <c r="CT75">
        <v>181</v>
      </c>
      <c r="CU75">
        <v>182</v>
      </c>
      <c r="CV75">
        <v>184</v>
      </c>
      <c r="CW75">
        <v>186</v>
      </c>
      <c r="CX75">
        <v>188</v>
      </c>
      <c r="CY75">
        <v>189</v>
      </c>
      <c r="CZ75">
        <v>191</v>
      </c>
      <c r="DA75">
        <v>193</v>
      </c>
      <c r="DB75">
        <v>195</v>
      </c>
      <c r="DC75">
        <v>197</v>
      </c>
      <c r="DD75">
        <v>199</v>
      </c>
      <c r="DE75">
        <v>201</v>
      </c>
      <c r="DF75">
        <v>202</v>
      </c>
      <c r="DG75">
        <v>204</v>
      </c>
      <c r="DH75">
        <v>206</v>
      </c>
      <c r="DI75">
        <v>208</v>
      </c>
      <c r="DJ75">
        <v>210</v>
      </c>
      <c r="DK75">
        <v>212</v>
      </c>
      <c r="DL75">
        <v>213</v>
      </c>
      <c r="DM75">
        <v>215</v>
      </c>
      <c r="DN75">
        <v>217</v>
      </c>
      <c r="DO75">
        <v>219</v>
      </c>
      <c r="DP75">
        <v>221</v>
      </c>
      <c r="DQ75">
        <v>223</v>
      </c>
      <c r="DR75">
        <v>225</v>
      </c>
      <c r="DS75">
        <v>226</v>
      </c>
      <c r="DT75">
        <v>228</v>
      </c>
      <c r="DU75">
        <v>230</v>
      </c>
      <c r="DV75">
        <v>232</v>
      </c>
      <c r="DW75">
        <v>234</v>
      </c>
      <c r="DX75">
        <v>236</v>
      </c>
      <c r="DY75">
        <v>237</v>
      </c>
      <c r="DZ75">
        <v>239</v>
      </c>
      <c r="EA75">
        <v>241</v>
      </c>
      <c r="EB75">
        <v>243</v>
      </c>
      <c r="EC75">
        <v>245</v>
      </c>
      <c r="ED75">
        <v>247</v>
      </c>
      <c r="EE75">
        <v>248</v>
      </c>
      <c r="EF75">
        <v>250</v>
      </c>
      <c r="EG75">
        <v>252</v>
      </c>
      <c r="EH75">
        <v>254</v>
      </c>
      <c r="EI75">
        <v>256</v>
      </c>
      <c r="EJ75">
        <v>258</v>
      </c>
      <c r="EK75">
        <v>259</v>
      </c>
      <c r="EL75">
        <v>261</v>
      </c>
      <c r="EM75">
        <v>263</v>
      </c>
      <c r="EN75">
        <v>265</v>
      </c>
      <c r="EO75">
        <v>267</v>
      </c>
      <c r="EP75">
        <v>269</v>
      </c>
      <c r="EQ75">
        <v>270</v>
      </c>
      <c r="ER75">
        <v>272</v>
      </c>
      <c r="ES75">
        <v>274</v>
      </c>
      <c r="ET75">
        <v>276</v>
      </c>
      <c r="EU75">
        <v>278</v>
      </c>
      <c r="EV75">
        <v>280</v>
      </c>
      <c r="EW75">
        <v>282</v>
      </c>
      <c r="EX75">
        <v>284</v>
      </c>
      <c r="EY75">
        <v>285</v>
      </c>
      <c r="EZ75">
        <v>287</v>
      </c>
      <c r="FA75">
        <v>289</v>
      </c>
      <c r="FB75">
        <v>291</v>
      </c>
      <c r="FC75">
        <v>293</v>
      </c>
      <c r="FD75">
        <v>295</v>
      </c>
      <c r="FE75">
        <v>297</v>
      </c>
      <c r="FF75">
        <v>299</v>
      </c>
      <c r="FG75">
        <v>300</v>
      </c>
      <c r="FH75">
        <v>302</v>
      </c>
      <c r="FI75">
        <v>304</v>
      </c>
      <c r="FJ75">
        <v>306</v>
      </c>
      <c r="FK75">
        <v>308</v>
      </c>
      <c r="FL75">
        <v>310</v>
      </c>
      <c r="FM75">
        <v>312</v>
      </c>
      <c r="FN75">
        <v>314</v>
      </c>
      <c r="FO75">
        <v>315</v>
      </c>
      <c r="FP75">
        <v>317</v>
      </c>
      <c r="FQ75">
        <v>319</v>
      </c>
      <c r="FR75">
        <v>321</v>
      </c>
      <c r="FS75">
        <v>323</v>
      </c>
      <c r="FT75">
        <v>325</v>
      </c>
      <c r="FU75">
        <v>327</v>
      </c>
      <c r="FV75">
        <v>329</v>
      </c>
      <c r="FW75">
        <v>330</v>
      </c>
      <c r="FX75">
        <v>332</v>
      </c>
      <c r="FY75">
        <v>334</v>
      </c>
      <c r="FZ75">
        <v>336</v>
      </c>
      <c r="GA75">
        <v>338</v>
      </c>
      <c r="GB75">
        <v>340</v>
      </c>
      <c r="GC75">
        <v>342</v>
      </c>
      <c r="GD75">
        <v>343</v>
      </c>
      <c r="GE75">
        <v>345</v>
      </c>
      <c r="GF75">
        <v>347</v>
      </c>
      <c r="GG75">
        <v>349</v>
      </c>
      <c r="GH75">
        <v>351</v>
      </c>
      <c r="GI75">
        <v>353</v>
      </c>
      <c r="GJ75">
        <v>355</v>
      </c>
      <c r="GK75">
        <v>356</v>
      </c>
      <c r="GL75">
        <v>358</v>
      </c>
      <c r="GM75">
        <v>360</v>
      </c>
      <c r="GN75">
        <v>362</v>
      </c>
      <c r="GO75">
        <v>364</v>
      </c>
      <c r="GP75">
        <v>366</v>
      </c>
      <c r="GQ75">
        <v>367</v>
      </c>
      <c r="GR75">
        <v>369</v>
      </c>
      <c r="GS75">
        <v>371</v>
      </c>
      <c r="GU75">
        <v>72</v>
      </c>
      <c r="GV75">
        <v>0.64700000000000002</v>
      </c>
    </row>
    <row r="76" spans="1:204">
      <c r="A76" s="278">
        <v>73</v>
      </c>
      <c r="B76" s="344">
        <v>2</v>
      </c>
      <c r="C76" s="344">
        <v>5</v>
      </c>
      <c r="D76" s="344">
        <v>7</v>
      </c>
      <c r="E76" s="344">
        <v>10</v>
      </c>
      <c r="F76" s="344">
        <v>12</v>
      </c>
      <c r="G76" s="344">
        <v>14</v>
      </c>
      <c r="H76" s="344">
        <v>16</v>
      </c>
      <c r="I76" s="344">
        <v>19</v>
      </c>
      <c r="J76" s="344">
        <v>20</v>
      </c>
      <c r="K76" s="344">
        <v>22</v>
      </c>
      <c r="L76" s="344">
        <v>24</v>
      </c>
      <c r="M76" s="344">
        <v>26</v>
      </c>
      <c r="N76" s="344">
        <v>28</v>
      </c>
      <c r="O76" s="344">
        <v>30</v>
      </c>
      <c r="P76" s="344">
        <v>32</v>
      </c>
      <c r="Q76" s="344">
        <v>35</v>
      </c>
      <c r="R76" s="344">
        <v>37</v>
      </c>
      <c r="S76" s="344">
        <v>38</v>
      </c>
      <c r="T76" s="344">
        <v>40</v>
      </c>
      <c r="U76" s="344">
        <v>42</v>
      </c>
      <c r="V76" s="344">
        <v>44</v>
      </c>
      <c r="W76" s="344">
        <v>46</v>
      </c>
      <c r="X76" s="344">
        <v>48</v>
      </c>
      <c r="Y76" s="344">
        <v>50</v>
      </c>
      <c r="Z76" s="344">
        <v>52</v>
      </c>
      <c r="AA76" s="344">
        <v>53</v>
      </c>
      <c r="AB76" s="344">
        <v>55</v>
      </c>
      <c r="AC76" s="344">
        <v>57</v>
      </c>
      <c r="AD76" s="344">
        <v>59</v>
      </c>
      <c r="AE76" s="344">
        <v>61</v>
      </c>
      <c r="AF76" s="337">
        <v>63</v>
      </c>
      <c r="AG76" s="345">
        <v>65</v>
      </c>
      <c r="AH76" s="346">
        <v>67</v>
      </c>
      <c r="AI76">
        <v>69</v>
      </c>
      <c r="AJ76">
        <v>71</v>
      </c>
      <c r="AK76">
        <v>73</v>
      </c>
      <c r="AL76">
        <v>75</v>
      </c>
      <c r="AM76">
        <v>77</v>
      </c>
      <c r="AN76">
        <v>79</v>
      </c>
      <c r="AO76">
        <v>81</v>
      </c>
      <c r="AP76">
        <v>82</v>
      </c>
      <c r="AQ76">
        <v>84</v>
      </c>
      <c r="AR76">
        <v>86</v>
      </c>
      <c r="AS76">
        <v>88</v>
      </c>
      <c r="AT76">
        <v>90</v>
      </c>
      <c r="AU76">
        <v>92</v>
      </c>
      <c r="AV76">
        <v>94</v>
      </c>
      <c r="AW76">
        <v>96</v>
      </c>
      <c r="AX76">
        <v>98</v>
      </c>
      <c r="AY76">
        <v>99</v>
      </c>
      <c r="AZ76">
        <v>101</v>
      </c>
      <c r="BA76">
        <v>103</v>
      </c>
      <c r="BB76">
        <v>105</v>
      </c>
      <c r="BC76">
        <v>107</v>
      </c>
      <c r="BD76">
        <v>108</v>
      </c>
      <c r="BE76">
        <v>110</v>
      </c>
      <c r="BF76">
        <v>112</v>
      </c>
      <c r="BG76">
        <v>114</v>
      </c>
      <c r="BH76">
        <v>115</v>
      </c>
      <c r="BI76">
        <v>117</v>
      </c>
      <c r="BJ76">
        <v>119</v>
      </c>
      <c r="BK76">
        <v>121</v>
      </c>
      <c r="BL76">
        <v>123</v>
      </c>
      <c r="BM76">
        <v>125</v>
      </c>
      <c r="BN76">
        <v>126</v>
      </c>
      <c r="BO76">
        <v>128</v>
      </c>
      <c r="BP76">
        <v>130</v>
      </c>
      <c r="BQ76">
        <v>132</v>
      </c>
      <c r="BR76">
        <v>134</v>
      </c>
      <c r="BS76">
        <v>136</v>
      </c>
      <c r="BT76">
        <v>137</v>
      </c>
      <c r="BU76">
        <v>139</v>
      </c>
      <c r="BV76">
        <v>141</v>
      </c>
      <c r="BW76">
        <v>143</v>
      </c>
      <c r="BX76">
        <v>144</v>
      </c>
      <c r="BY76">
        <v>146</v>
      </c>
      <c r="BZ76">
        <v>148</v>
      </c>
      <c r="CA76">
        <v>149</v>
      </c>
      <c r="CB76">
        <v>151</v>
      </c>
      <c r="CC76">
        <v>153</v>
      </c>
      <c r="CD76">
        <v>155</v>
      </c>
      <c r="CE76">
        <v>156</v>
      </c>
      <c r="CF76">
        <v>158</v>
      </c>
      <c r="CG76">
        <v>160</v>
      </c>
      <c r="CH76">
        <v>162</v>
      </c>
      <c r="CI76">
        <v>164</v>
      </c>
      <c r="CJ76">
        <v>165</v>
      </c>
      <c r="CK76">
        <v>167</v>
      </c>
      <c r="CL76">
        <v>169</v>
      </c>
      <c r="CM76">
        <v>170</v>
      </c>
      <c r="CN76">
        <v>172</v>
      </c>
      <c r="CO76">
        <v>173</v>
      </c>
      <c r="CP76">
        <v>175</v>
      </c>
      <c r="CQ76">
        <v>177</v>
      </c>
      <c r="CR76">
        <v>179</v>
      </c>
      <c r="CS76">
        <v>181</v>
      </c>
      <c r="CT76">
        <v>182</v>
      </c>
      <c r="CU76">
        <v>184</v>
      </c>
      <c r="CV76">
        <v>185</v>
      </c>
      <c r="CW76">
        <v>187</v>
      </c>
      <c r="CX76">
        <v>189</v>
      </c>
      <c r="CY76">
        <v>190</v>
      </c>
      <c r="CZ76">
        <v>192</v>
      </c>
      <c r="DA76">
        <v>194</v>
      </c>
      <c r="DB76">
        <v>196</v>
      </c>
      <c r="DC76">
        <v>198</v>
      </c>
      <c r="DD76">
        <v>200</v>
      </c>
      <c r="DE76">
        <v>202</v>
      </c>
      <c r="DF76">
        <v>203</v>
      </c>
      <c r="DG76">
        <v>205</v>
      </c>
      <c r="DH76">
        <v>207</v>
      </c>
      <c r="DI76">
        <v>209</v>
      </c>
      <c r="DJ76">
        <v>211</v>
      </c>
      <c r="DK76">
        <v>213</v>
      </c>
      <c r="DL76">
        <v>215</v>
      </c>
      <c r="DM76">
        <v>216</v>
      </c>
      <c r="DN76">
        <v>218</v>
      </c>
      <c r="DO76">
        <v>220</v>
      </c>
      <c r="DP76">
        <v>222</v>
      </c>
      <c r="DQ76">
        <v>224</v>
      </c>
      <c r="DR76">
        <v>226</v>
      </c>
      <c r="DS76">
        <v>228</v>
      </c>
      <c r="DT76">
        <v>230</v>
      </c>
      <c r="DU76">
        <v>231</v>
      </c>
      <c r="DV76">
        <v>233</v>
      </c>
      <c r="DW76">
        <v>235</v>
      </c>
      <c r="DX76">
        <v>237</v>
      </c>
      <c r="DY76">
        <v>239</v>
      </c>
      <c r="DZ76">
        <v>241</v>
      </c>
      <c r="EA76">
        <v>243</v>
      </c>
      <c r="EB76">
        <v>245</v>
      </c>
      <c r="EC76">
        <v>246</v>
      </c>
      <c r="ED76">
        <v>248</v>
      </c>
      <c r="EE76">
        <v>250</v>
      </c>
      <c r="EF76">
        <v>252</v>
      </c>
      <c r="EG76">
        <v>254</v>
      </c>
      <c r="EH76">
        <v>256</v>
      </c>
      <c r="EI76">
        <v>258</v>
      </c>
      <c r="EJ76">
        <v>259</v>
      </c>
      <c r="EK76">
        <v>261</v>
      </c>
      <c r="EL76">
        <v>263</v>
      </c>
      <c r="EM76">
        <v>265</v>
      </c>
      <c r="EN76">
        <v>267</v>
      </c>
      <c r="EO76">
        <v>269</v>
      </c>
      <c r="EP76">
        <v>271</v>
      </c>
      <c r="EQ76">
        <v>273</v>
      </c>
      <c r="ER76">
        <v>274</v>
      </c>
      <c r="ES76">
        <v>276</v>
      </c>
      <c r="ET76">
        <v>278</v>
      </c>
      <c r="EU76">
        <v>280</v>
      </c>
      <c r="EV76">
        <v>282</v>
      </c>
      <c r="EW76">
        <v>284</v>
      </c>
      <c r="EX76">
        <v>286</v>
      </c>
      <c r="EY76">
        <v>288</v>
      </c>
      <c r="EZ76">
        <v>289</v>
      </c>
      <c r="FA76">
        <v>291</v>
      </c>
      <c r="FB76">
        <v>293</v>
      </c>
      <c r="FC76">
        <v>295</v>
      </c>
      <c r="FD76">
        <v>297</v>
      </c>
      <c r="FE76">
        <v>299</v>
      </c>
      <c r="FF76">
        <v>301</v>
      </c>
      <c r="FG76">
        <v>303</v>
      </c>
      <c r="FH76">
        <v>304</v>
      </c>
      <c r="FI76">
        <v>306</v>
      </c>
      <c r="FJ76">
        <v>308</v>
      </c>
      <c r="FK76">
        <v>310</v>
      </c>
      <c r="FL76">
        <v>312</v>
      </c>
      <c r="FM76">
        <v>314</v>
      </c>
      <c r="FN76">
        <v>316</v>
      </c>
      <c r="FO76">
        <v>318</v>
      </c>
      <c r="FP76">
        <v>319</v>
      </c>
      <c r="FQ76">
        <v>321</v>
      </c>
      <c r="FR76">
        <v>323</v>
      </c>
      <c r="FS76">
        <v>325</v>
      </c>
      <c r="FT76">
        <v>327</v>
      </c>
      <c r="FU76">
        <v>329</v>
      </c>
      <c r="FV76">
        <v>331</v>
      </c>
      <c r="FW76">
        <v>333</v>
      </c>
      <c r="FX76">
        <v>334</v>
      </c>
      <c r="FY76">
        <v>336</v>
      </c>
      <c r="FZ76">
        <v>338</v>
      </c>
      <c r="GA76">
        <v>340</v>
      </c>
      <c r="GB76">
        <v>342</v>
      </c>
      <c r="GC76">
        <v>344</v>
      </c>
      <c r="GD76">
        <v>346</v>
      </c>
      <c r="GE76">
        <v>348</v>
      </c>
      <c r="GF76">
        <v>349</v>
      </c>
      <c r="GG76">
        <v>351</v>
      </c>
      <c r="GH76">
        <v>353</v>
      </c>
      <c r="GI76">
        <v>355</v>
      </c>
      <c r="GJ76">
        <v>357</v>
      </c>
      <c r="GK76">
        <v>359</v>
      </c>
      <c r="GL76">
        <v>361</v>
      </c>
      <c r="GM76">
        <v>363</v>
      </c>
      <c r="GN76">
        <v>364</v>
      </c>
      <c r="GO76">
        <v>366</v>
      </c>
      <c r="GP76">
        <v>368</v>
      </c>
      <c r="GQ76">
        <v>370</v>
      </c>
      <c r="GR76">
        <v>372</v>
      </c>
      <c r="GS76">
        <v>374</v>
      </c>
      <c r="GU76">
        <v>73</v>
      </c>
      <c r="GV76">
        <v>0.65200000000000002</v>
      </c>
    </row>
    <row r="77" spans="1:204">
      <c r="A77" s="278">
        <v>74</v>
      </c>
      <c r="B77" s="344">
        <v>2</v>
      </c>
      <c r="C77" s="344">
        <v>5</v>
      </c>
      <c r="D77" s="344">
        <v>7</v>
      </c>
      <c r="E77" s="344">
        <v>10</v>
      </c>
      <c r="F77" s="344">
        <v>12</v>
      </c>
      <c r="G77" s="344">
        <v>14</v>
      </c>
      <c r="H77" s="344">
        <v>16</v>
      </c>
      <c r="I77" s="344">
        <v>19</v>
      </c>
      <c r="J77" s="344">
        <v>20</v>
      </c>
      <c r="K77" s="344">
        <v>22</v>
      </c>
      <c r="L77" s="344">
        <v>24</v>
      </c>
      <c r="M77" s="344">
        <v>26</v>
      </c>
      <c r="N77" s="344">
        <v>28</v>
      </c>
      <c r="O77" s="344">
        <v>30</v>
      </c>
      <c r="P77" s="344">
        <v>32</v>
      </c>
      <c r="Q77" s="344">
        <v>35</v>
      </c>
      <c r="R77" s="344">
        <v>37</v>
      </c>
      <c r="S77" s="344">
        <v>39</v>
      </c>
      <c r="T77" s="344">
        <v>40</v>
      </c>
      <c r="U77" s="344">
        <v>42</v>
      </c>
      <c r="V77" s="344">
        <v>44</v>
      </c>
      <c r="W77" s="344">
        <v>46</v>
      </c>
      <c r="X77" s="344">
        <v>48</v>
      </c>
      <c r="Y77" s="344">
        <v>50</v>
      </c>
      <c r="Z77" s="344">
        <v>52</v>
      </c>
      <c r="AA77" s="344">
        <v>54</v>
      </c>
      <c r="AB77" s="344">
        <v>56</v>
      </c>
      <c r="AC77" s="344">
        <v>58</v>
      </c>
      <c r="AD77" s="344">
        <v>60</v>
      </c>
      <c r="AE77" s="344">
        <v>62</v>
      </c>
      <c r="AF77" s="337">
        <v>64</v>
      </c>
      <c r="AG77" s="345">
        <v>66</v>
      </c>
      <c r="AH77" s="346">
        <v>68</v>
      </c>
      <c r="AI77">
        <v>70</v>
      </c>
      <c r="AJ77">
        <v>72</v>
      </c>
      <c r="AK77">
        <v>73</v>
      </c>
      <c r="AL77">
        <v>75</v>
      </c>
      <c r="AM77">
        <v>77</v>
      </c>
      <c r="AN77">
        <v>79</v>
      </c>
      <c r="AO77">
        <v>81</v>
      </c>
      <c r="AP77">
        <v>83</v>
      </c>
      <c r="AQ77">
        <v>85</v>
      </c>
      <c r="AR77">
        <v>87</v>
      </c>
      <c r="AS77">
        <v>89</v>
      </c>
      <c r="AT77">
        <v>91</v>
      </c>
      <c r="AU77">
        <v>92</v>
      </c>
      <c r="AV77">
        <v>94</v>
      </c>
      <c r="AW77">
        <v>96</v>
      </c>
      <c r="AX77">
        <v>98</v>
      </c>
      <c r="AY77">
        <v>100</v>
      </c>
      <c r="AZ77">
        <v>102</v>
      </c>
      <c r="BA77">
        <v>104</v>
      </c>
      <c r="BB77">
        <v>106</v>
      </c>
      <c r="BC77">
        <v>108</v>
      </c>
      <c r="BD77">
        <v>109</v>
      </c>
      <c r="BE77">
        <v>111</v>
      </c>
      <c r="BF77">
        <v>113</v>
      </c>
      <c r="BG77">
        <v>115</v>
      </c>
      <c r="BH77">
        <v>116</v>
      </c>
      <c r="BI77">
        <v>118</v>
      </c>
      <c r="BJ77">
        <v>120</v>
      </c>
      <c r="BK77">
        <v>122</v>
      </c>
      <c r="BL77">
        <v>123</v>
      </c>
      <c r="BM77">
        <v>125</v>
      </c>
      <c r="BN77">
        <v>127</v>
      </c>
      <c r="BO77">
        <v>129</v>
      </c>
      <c r="BP77">
        <v>131</v>
      </c>
      <c r="BQ77">
        <v>133</v>
      </c>
      <c r="BR77">
        <v>134</v>
      </c>
      <c r="BS77">
        <v>136</v>
      </c>
      <c r="BT77">
        <v>138</v>
      </c>
      <c r="BU77">
        <v>140</v>
      </c>
      <c r="BV77">
        <v>142</v>
      </c>
      <c r="BW77">
        <v>144</v>
      </c>
      <c r="BX77">
        <v>145</v>
      </c>
      <c r="BY77">
        <v>147</v>
      </c>
      <c r="BZ77">
        <v>149</v>
      </c>
      <c r="CA77">
        <v>150</v>
      </c>
      <c r="CB77">
        <v>152</v>
      </c>
      <c r="CC77">
        <v>154</v>
      </c>
      <c r="CD77">
        <v>155</v>
      </c>
      <c r="CE77">
        <v>157</v>
      </c>
      <c r="CF77">
        <v>159</v>
      </c>
      <c r="CG77">
        <v>161</v>
      </c>
      <c r="CH77">
        <v>163</v>
      </c>
      <c r="CI77">
        <v>165</v>
      </c>
      <c r="CJ77">
        <v>166</v>
      </c>
      <c r="CK77">
        <v>168</v>
      </c>
      <c r="CL77">
        <v>170</v>
      </c>
      <c r="CM77">
        <v>171</v>
      </c>
      <c r="CN77">
        <v>173</v>
      </c>
      <c r="CO77">
        <v>174</v>
      </c>
      <c r="CP77">
        <v>176</v>
      </c>
      <c r="CQ77">
        <v>178</v>
      </c>
      <c r="CR77">
        <v>180</v>
      </c>
      <c r="CS77">
        <v>182</v>
      </c>
      <c r="CT77">
        <v>183</v>
      </c>
      <c r="CU77">
        <v>185</v>
      </c>
      <c r="CV77">
        <v>186</v>
      </c>
      <c r="CW77">
        <v>188</v>
      </c>
      <c r="CX77">
        <v>190</v>
      </c>
      <c r="CY77">
        <v>192</v>
      </c>
      <c r="CZ77">
        <v>194</v>
      </c>
      <c r="DA77">
        <v>195</v>
      </c>
      <c r="DB77">
        <v>197</v>
      </c>
      <c r="DC77">
        <v>199</v>
      </c>
      <c r="DD77">
        <v>201</v>
      </c>
      <c r="DE77">
        <v>203</v>
      </c>
      <c r="DF77">
        <v>205</v>
      </c>
      <c r="DG77">
        <v>207</v>
      </c>
      <c r="DH77">
        <v>209</v>
      </c>
      <c r="DI77">
        <v>211</v>
      </c>
      <c r="DJ77">
        <v>213</v>
      </c>
      <c r="DK77">
        <v>215</v>
      </c>
      <c r="DL77">
        <v>216</v>
      </c>
      <c r="DM77">
        <v>218</v>
      </c>
      <c r="DN77">
        <v>220</v>
      </c>
      <c r="DO77">
        <v>222</v>
      </c>
      <c r="DP77">
        <v>224</v>
      </c>
      <c r="DQ77">
        <v>226</v>
      </c>
      <c r="DR77">
        <v>228</v>
      </c>
      <c r="DS77">
        <v>229</v>
      </c>
      <c r="DT77">
        <v>231</v>
      </c>
      <c r="DU77">
        <v>233</v>
      </c>
      <c r="DV77">
        <v>235</v>
      </c>
      <c r="DW77">
        <v>237</v>
      </c>
      <c r="DX77">
        <v>239</v>
      </c>
      <c r="DY77">
        <v>241</v>
      </c>
      <c r="DZ77">
        <v>243</v>
      </c>
      <c r="EA77">
        <v>244</v>
      </c>
      <c r="EB77">
        <v>246</v>
      </c>
      <c r="EC77">
        <v>248</v>
      </c>
      <c r="ED77">
        <v>250</v>
      </c>
      <c r="EE77">
        <v>252</v>
      </c>
      <c r="EF77">
        <v>254</v>
      </c>
      <c r="EG77">
        <v>256</v>
      </c>
      <c r="EH77">
        <v>258</v>
      </c>
      <c r="EI77">
        <v>259</v>
      </c>
      <c r="EJ77">
        <v>261</v>
      </c>
      <c r="EK77">
        <v>263</v>
      </c>
      <c r="EL77">
        <v>265</v>
      </c>
      <c r="EM77">
        <v>267</v>
      </c>
      <c r="EN77">
        <v>269</v>
      </c>
      <c r="EO77">
        <v>271</v>
      </c>
      <c r="EP77">
        <v>273</v>
      </c>
      <c r="EQ77">
        <v>274</v>
      </c>
      <c r="ER77">
        <v>276</v>
      </c>
      <c r="ES77">
        <v>278</v>
      </c>
      <c r="ET77">
        <v>280</v>
      </c>
      <c r="EU77">
        <v>282</v>
      </c>
      <c r="EV77">
        <v>284</v>
      </c>
      <c r="EW77">
        <v>286</v>
      </c>
      <c r="EX77">
        <v>288</v>
      </c>
      <c r="EY77">
        <v>289</v>
      </c>
      <c r="EZ77">
        <v>291</v>
      </c>
      <c r="FA77">
        <v>293</v>
      </c>
      <c r="FB77">
        <v>295</v>
      </c>
      <c r="FC77">
        <v>297</v>
      </c>
      <c r="FD77">
        <v>299</v>
      </c>
      <c r="FE77">
        <v>301</v>
      </c>
      <c r="FF77">
        <v>303</v>
      </c>
      <c r="FG77">
        <v>304</v>
      </c>
      <c r="FH77">
        <v>306</v>
      </c>
      <c r="FI77">
        <v>308</v>
      </c>
      <c r="FJ77">
        <v>310</v>
      </c>
      <c r="FK77">
        <v>312</v>
      </c>
      <c r="FL77">
        <v>314</v>
      </c>
      <c r="FM77">
        <v>316</v>
      </c>
      <c r="FN77">
        <v>318</v>
      </c>
      <c r="FO77">
        <v>319</v>
      </c>
      <c r="FP77">
        <v>321</v>
      </c>
      <c r="FQ77">
        <v>323</v>
      </c>
      <c r="FR77">
        <v>325</v>
      </c>
      <c r="FS77">
        <v>327</v>
      </c>
      <c r="FT77">
        <v>329</v>
      </c>
      <c r="FU77">
        <v>331</v>
      </c>
      <c r="FV77">
        <v>333</v>
      </c>
      <c r="FW77">
        <v>335</v>
      </c>
      <c r="FX77">
        <v>337</v>
      </c>
      <c r="FY77">
        <v>338</v>
      </c>
      <c r="FZ77">
        <v>340</v>
      </c>
      <c r="GA77">
        <v>342</v>
      </c>
      <c r="GB77">
        <v>344</v>
      </c>
      <c r="GC77">
        <v>346</v>
      </c>
      <c r="GD77">
        <v>348</v>
      </c>
      <c r="GE77">
        <v>350</v>
      </c>
      <c r="GF77">
        <v>352</v>
      </c>
      <c r="GG77">
        <v>354</v>
      </c>
      <c r="GH77">
        <v>356</v>
      </c>
      <c r="GI77">
        <v>358</v>
      </c>
      <c r="GJ77">
        <v>359</v>
      </c>
      <c r="GK77">
        <v>361</v>
      </c>
      <c r="GL77">
        <v>363</v>
      </c>
      <c r="GM77">
        <v>365</v>
      </c>
      <c r="GN77">
        <v>367</v>
      </c>
      <c r="GO77">
        <v>369</v>
      </c>
      <c r="GP77">
        <v>371</v>
      </c>
      <c r="GQ77">
        <v>373</v>
      </c>
      <c r="GR77">
        <v>375</v>
      </c>
      <c r="GS77">
        <v>377</v>
      </c>
      <c r="GU77">
        <v>74</v>
      </c>
      <c r="GV77">
        <v>0.65600000000000003</v>
      </c>
    </row>
    <row r="78" spans="1:204">
      <c r="A78" s="278">
        <v>75</v>
      </c>
      <c r="B78" s="344">
        <v>2</v>
      </c>
      <c r="C78" s="344">
        <v>5</v>
      </c>
      <c r="D78" s="344">
        <v>7</v>
      </c>
      <c r="E78" s="344">
        <v>10</v>
      </c>
      <c r="F78" s="344">
        <v>12</v>
      </c>
      <c r="G78" s="344">
        <v>15</v>
      </c>
      <c r="H78" s="344">
        <v>17</v>
      </c>
      <c r="I78" s="344">
        <v>19</v>
      </c>
      <c r="J78" s="344">
        <v>20</v>
      </c>
      <c r="K78" s="344">
        <v>22</v>
      </c>
      <c r="L78" s="344">
        <v>24</v>
      </c>
      <c r="M78" s="344">
        <v>26</v>
      </c>
      <c r="N78" s="344">
        <v>28</v>
      </c>
      <c r="O78" s="344">
        <v>30</v>
      </c>
      <c r="P78" s="344">
        <v>32</v>
      </c>
      <c r="Q78" s="344">
        <v>35</v>
      </c>
      <c r="R78" s="344">
        <v>37</v>
      </c>
      <c r="S78" s="344">
        <v>39</v>
      </c>
      <c r="T78" s="344">
        <v>40</v>
      </c>
      <c r="U78" s="344">
        <v>42</v>
      </c>
      <c r="V78" s="344">
        <v>44</v>
      </c>
      <c r="W78" s="344">
        <v>46</v>
      </c>
      <c r="X78" s="344">
        <v>48</v>
      </c>
      <c r="Y78" s="344">
        <v>50</v>
      </c>
      <c r="Z78" s="344">
        <v>52</v>
      </c>
      <c r="AA78" s="344">
        <v>54</v>
      </c>
      <c r="AB78" s="344">
        <v>56</v>
      </c>
      <c r="AC78" s="344">
        <v>58</v>
      </c>
      <c r="AD78" s="344">
        <v>60</v>
      </c>
      <c r="AE78" s="344">
        <v>62</v>
      </c>
      <c r="AF78" s="337">
        <v>64</v>
      </c>
      <c r="AG78" s="345">
        <v>66</v>
      </c>
      <c r="AH78" s="346">
        <v>68</v>
      </c>
      <c r="AI78">
        <v>70</v>
      </c>
      <c r="AJ78">
        <v>72</v>
      </c>
      <c r="AK78">
        <v>74</v>
      </c>
      <c r="AL78">
        <v>76</v>
      </c>
      <c r="AM78">
        <v>78</v>
      </c>
      <c r="AN78">
        <v>80</v>
      </c>
      <c r="AO78">
        <v>82</v>
      </c>
      <c r="AP78">
        <v>83</v>
      </c>
      <c r="AQ78">
        <v>85</v>
      </c>
      <c r="AR78">
        <v>87</v>
      </c>
      <c r="AS78">
        <v>89</v>
      </c>
      <c r="AT78">
        <v>91</v>
      </c>
      <c r="AU78">
        <v>93</v>
      </c>
      <c r="AV78">
        <v>95</v>
      </c>
      <c r="AW78">
        <v>97</v>
      </c>
      <c r="AX78">
        <v>99</v>
      </c>
      <c r="AY78">
        <v>100</v>
      </c>
      <c r="AZ78">
        <v>102</v>
      </c>
      <c r="BA78">
        <v>104</v>
      </c>
      <c r="BB78">
        <v>106</v>
      </c>
      <c r="BC78">
        <v>108</v>
      </c>
      <c r="BD78">
        <v>110</v>
      </c>
      <c r="BE78">
        <v>112</v>
      </c>
      <c r="BF78">
        <v>114</v>
      </c>
      <c r="BG78">
        <v>116</v>
      </c>
      <c r="BH78">
        <v>117</v>
      </c>
      <c r="BI78">
        <v>119</v>
      </c>
      <c r="BJ78">
        <v>121</v>
      </c>
      <c r="BK78">
        <v>123</v>
      </c>
      <c r="BL78">
        <v>124</v>
      </c>
      <c r="BM78">
        <v>126</v>
      </c>
      <c r="BN78">
        <v>128</v>
      </c>
      <c r="BO78">
        <v>130</v>
      </c>
      <c r="BP78">
        <v>132</v>
      </c>
      <c r="BQ78">
        <v>134</v>
      </c>
      <c r="BR78">
        <v>136</v>
      </c>
      <c r="BS78">
        <v>137</v>
      </c>
      <c r="BT78">
        <v>139</v>
      </c>
      <c r="BU78">
        <v>141</v>
      </c>
      <c r="BV78">
        <v>143</v>
      </c>
      <c r="BW78">
        <v>145</v>
      </c>
      <c r="BX78">
        <v>146</v>
      </c>
      <c r="BY78">
        <v>148</v>
      </c>
      <c r="BZ78">
        <v>150</v>
      </c>
      <c r="CA78">
        <v>151</v>
      </c>
      <c r="CB78">
        <v>153</v>
      </c>
      <c r="CC78">
        <v>155</v>
      </c>
      <c r="CD78">
        <v>157</v>
      </c>
      <c r="CE78">
        <v>159</v>
      </c>
      <c r="CF78">
        <v>161</v>
      </c>
      <c r="CG78">
        <v>162</v>
      </c>
      <c r="CH78">
        <v>164</v>
      </c>
      <c r="CI78">
        <v>166</v>
      </c>
      <c r="CJ78">
        <v>167</v>
      </c>
      <c r="CK78">
        <v>169</v>
      </c>
      <c r="CL78">
        <v>171</v>
      </c>
      <c r="CM78">
        <v>173</v>
      </c>
      <c r="CN78">
        <v>175</v>
      </c>
      <c r="CO78">
        <v>176</v>
      </c>
      <c r="CP78">
        <v>178</v>
      </c>
      <c r="CQ78">
        <v>179</v>
      </c>
      <c r="CR78">
        <v>181</v>
      </c>
      <c r="CS78">
        <v>183</v>
      </c>
      <c r="CT78">
        <v>184</v>
      </c>
      <c r="CU78">
        <v>186</v>
      </c>
      <c r="CV78">
        <v>188</v>
      </c>
      <c r="CW78">
        <v>190</v>
      </c>
      <c r="CX78">
        <v>192</v>
      </c>
      <c r="CY78">
        <v>193</v>
      </c>
      <c r="CZ78">
        <v>195</v>
      </c>
      <c r="DA78">
        <v>197</v>
      </c>
      <c r="DB78">
        <v>199</v>
      </c>
      <c r="DC78">
        <v>201</v>
      </c>
      <c r="DD78">
        <v>203</v>
      </c>
      <c r="DE78">
        <v>205</v>
      </c>
      <c r="DF78">
        <v>206</v>
      </c>
      <c r="DG78">
        <v>208</v>
      </c>
      <c r="DH78">
        <v>210</v>
      </c>
      <c r="DI78">
        <v>212</v>
      </c>
      <c r="DJ78">
        <v>214</v>
      </c>
      <c r="DK78">
        <v>216</v>
      </c>
      <c r="DL78">
        <v>217</v>
      </c>
      <c r="DM78">
        <v>219</v>
      </c>
      <c r="DN78">
        <v>221</v>
      </c>
      <c r="DO78">
        <v>223</v>
      </c>
      <c r="DP78">
        <v>225</v>
      </c>
      <c r="DQ78">
        <v>227</v>
      </c>
      <c r="DR78">
        <v>229</v>
      </c>
      <c r="DS78">
        <v>231</v>
      </c>
      <c r="DT78">
        <v>233</v>
      </c>
      <c r="DU78">
        <v>235</v>
      </c>
      <c r="DV78">
        <v>237</v>
      </c>
      <c r="DW78">
        <v>239</v>
      </c>
      <c r="DX78">
        <v>241</v>
      </c>
      <c r="DY78">
        <v>243</v>
      </c>
      <c r="DZ78">
        <v>245</v>
      </c>
      <c r="EA78">
        <v>246</v>
      </c>
      <c r="EB78">
        <v>248</v>
      </c>
      <c r="EC78">
        <v>250</v>
      </c>
      <c r="ED78">
        <v>252</v>
      </c>
      <c r="EE78">
        <v>254</v>
      </c>
      <c r="EF78">
        <v>256</v>
      </c>
      <c r="EG78">
        <v>258</v>
      </c>
      <c r="EH78">
        <v>260</v>
      </c>
      <c r="EI78">
        <v>261</v>
      </c>
      <c r="EJ78">
        <v>263</v>
      </c>
      <c r="EK78">
        <v>265</v>
      </c>
      <c r="EL78">
        <v>267</v>
      </c>
      <c r="EM78">
        <v>269</v>
      </c>
      <c r="EN78">
        <v>271</v>
      </c>
      <c r="EO78">
        <v>273</v>
      </c>
      <c r="EP78">
        <v>275</v>
      </c>
      <c r="EQ78">
        <v>276</v>
      </c>
      <c r="ER78">
        <v>278</v>
      </c>
      <c r="ES78">
        <v>280</v>
      </c>
      <c r="ET78">
        <v>282</v>
      </c>
      <c r="EU78">
        <v>284</v>
      </c>
      <c r="EV78">
        <v>286</v>
      </c>
      <c r="EW78">
        <v>288</v>
      </c>
      <c r="EX78">
        <v>290</v>
      </c>
      <c r="EY78">
        <v>292</v>
      </c>
      <c r="EZ78">
        <v>293</v>
      </c>
      <c r="FA78">
        <v>295</v>
      </c>
      <c r="FB78">
        <v>297</v>
      </c>
      <c r="FC78">
        <v>299</v>
      </c>
      <c r="FD78">
        <v>301</v>
      </c>
      <c r="FE78">
        <v>303</v>
      </c>
      <c r="FF78">
        <v>305</v>
      </c>
      <c r="FG78">
        <v>307</v>
      </c>
      <c r="FH78">
        <v>309</v>
      </c>
      <c r="FI78">
        <v>311</v>
      </c>
      <c r="FJ78">
        <v>313</v>
      </c>
      <c r="FK78">
        <v>315</v>
      </c>
      <c r="FL78">
        <v>317</v>
      </c>
      <c r="FM78">
        <v>319</v>
      </c>
      <c r="FN78">
        <v>321</v>
      </c>
      <c r="FO78">
        <v>322</v>
      </c>
      <c r="FP78">
        <v>324</v>
      </c>
      <c r="FQ78">
        <v>326</v>
      </c>
      <c r="FR78">
        <v>328</v>
      </c>
      <c r="FS78">
        <v>330</v>
      </c>
      <c r="FT78">
        <v>332</v>
      </c>
      <c r="FU78">
        <v>334</v>
      </c>
      <c r="FV78">
        <v>336</v>
      </c>
      <c r="FW78">
        <v>337</v>
      </c>
      <c r="FX78">
        <v>339</v>
      </c>
      <c r="FY78">
        <v>341</v>
      </c>
      <c r="FZ78">
        <v>343</v>
      </c>
      <c r="GA78">
        <v>345</v>
      </c>
      <c r="GB78">
        <v>347</v>
      </c>
      <c r="GC78">
        <v>349</v>
      </c>
      <c r="GD78">
        <v>350</v>
      </c>
      <c r="GE78">
        <v>352</v>
      </c>
      <c r="GF78">
        <v>354</v>
      </c>
      <c r="GG78">
        <v>356</v>
      </c>
      <c r="GH78">
        <v>358</v>
      </c>
      <c r="GI78">
        <v>360</v>
      </c>
      <c r="GJ78">
        <v>362</v>
      </c>
      <c r="GK78">
        <v>364</v>
      </c>
      <c r="GL78">
        <v>366</v>
      </c>
      <c r="GM78">
        <v>368</v>
      </c>
      <c r="GN78">
        <v>369</v>
      </c>
      <c r="GO78">
        <v>371</v>
      </c>
      <c r="GP78">
        <v>373</v>
      </c>
      <c r="GQ78">
        <v>375</v>
      </c>
      <c r="GR78">
        <v>377</v>
      </c>
      <c r="GS78">
        <v>379</v>
      </c>
      <c r="GU78">
        <v>75</v>
      </c>
      <c r="GV78">
        <v>0.66100000000000003</v>
      </c>
    </row>
    <row r="79" spans="1:204">
      <c r="A79" s="278">
        <v>76</v>
      </c>
      <c r="B79" s="344">
        <v>2</v>
      </c>
      <c r="C79" s="344">
        <v>5</v>
      </c>
      <c r="D79" s="344">
        <v>7</v>
      </c>
      <c r="E79" s="344">
        <v>10</v>
      </c>
      <c r="F79" s="344">
        <v>12</v>
      </c>
      <c r="G79" s="344">
        <v>15</v>
      </c>
      <c r="H79" s="344">
        <v>17</v>
      </c>
      <c r="I79" s="344">
        <v>19</v>
      </c>
      <c r="J79" s="344">
        <v>21</v>
      </c>
      <c r="K79" s="344">
        <v>22</v>
      </c>
      <c r="L79" s="344">
        <v>25</v>
      </c>
      <c r="M79" s="344">
        <v>27</v>
      </c>
      <c r="N79" s="344">
        <v>29</v>
      </c>
      <c r="O79" s="344">
        <v>31</v>
      </c>
      <c r="P79" s="344">
        <v>33</v>
      </c>
      <c r="Q79" s="344">
        <v>35</v>
      </c>
      <c r="R79" s="344">
        <v>37</v>
      </c>
      <c r="S79" s="344">
        <v>39</v>
      </c>
      <c r="T79" s="344">
        <v>41</v>
      </c>
      <c r="U79" s="344">
        <v>43</v>
      </c>
      <c r="V79" s="344">
        <v>45</v>
      </c>
      <c r="W79" s="344">
        <v>47</v>
      </c>
      <c r="X79" s="344">
        <v>49</v>
      </c>
      <c r="Y79" s="344">
        <v>51</v>
      </c>
      <c r="Z79" s="344">
        <v>53</v>
      </c>
      <c r="AA79" s="344">
        <v>55</v>
      </c>
      <c r="AB79" s="344">
        <v>57</v>
      </c>
      <c r="AC79" s="344">
        <v>59</v>
      </c>
      <c r="AD79" s="344">
        <v>61</v>
      </c>
      <c r="AE79" s="344">
        <v>63</v>
      </c>
      <c r="AF79" s="337">
        <v>65</v>
      </c>
      <c r="AG79" s="345">
        <v>67</v>
      </c>
      <c r="AH79" s="346">
        <v>69</v>
      </c>
      <c r="AI79">
        <v>71</v>
      </c>
      <c r="AJ79">
        <v>73</v>
      </c>
      <c r="AK79">
        <v>75</v>
      </c>
      <c r="AL79">
        <v>77</v>
      </c>
      <c r="AM79">
        <v>79</v>
      </c>
      <c r="AN79">
        <v>81</v>
      </c>
      <c r="AO79">
        <v>83</v>
      </c>
      <c r="AP79">
        <v>84</v>
      </c>
      <c r="AQ79">
        <v>86</v>
      </c>
      <c r="AR79">
        <v>88</v>
      </c>
      <c r="AS79">
        <v>90</v>
      </c>
      <c r="AT79">
        <v>92</v>
      </c>
      <c r="AU79">
        <v>94</v>
      </c>
      <c r="AV79">
        <v>96</v>
      </c>
      <c r="AW79">
        <v>98</v>
      </c>
      <c r="AX79">
        <v>100</v>
      </c>
      <c r="AY79">
        <v>101</v>
      </c>
      <c r="AZ79">
        <v>103</v>
      </c>
      <c r="BA79">
        <v>105</v>
      </c>
      <c r="BB79">
        <v>107</v>
      </c>
      <c r="BC79">
        <v>109</v>
      </c>
      <c r="BD79">
        <v>111</v>
      </c>
      <c r="BE79">
        <v>113</v>
      </c>
      <c r="BF79">
        <v>115</v>
      </c>
      <c r="BG79">
        <v>117</v>
      </c>
      <c r="BH79">
        <v>118</v>
      </c>
      <c r="BI79">
        <v>120</v>
      </c>
      <c r="BJ79">
        <v>122</v>
      </c>
      <c r="BK79">
        <v>124</v>
      </c>
      <c r="BL79">
        <v>125</v>
      </c>
      <c r="BM79">
        <v>127</v>
      </c>
      <c r="BN79">
        <v>129</v>
      </c>
      <c r="BO79">
        <v>131</v>
      </c>
      <c r="BP79">
        <v>133</v>
      </c>
      <c r="BQ79">
        <v>135</v>
      </c>
      <c r="BR79">
        <v>137</v>
      </c>
      <c r="BS79">
        <v>139</v>
      </c>
      <c r="BT79">
        <v>140</v>
      </c>
      <c r="BU79">
        <v>142</v>
      </c>
      <c r="BV79">
        <v>144</v>
      </c>
      <c r="BW79">
        <v>146</v>
      </c>
      <c r="BX79">
        <v>147</v>
      </c>
      <c r="BY79">
        <v>149</v>
      </c>
      <c r="BZ79">
        <v>151</v>
      </c>
      <c r="CA79">
        <v>153</v>
      </c>
      <c r="CB79">
        <v>155</v>
      </c>
      <c r="CC79">
        <v>157</v>
      </c>
      <c r="CD79">
        <v>158</v>
      </c>
      <c r="CE79">
        <v>160</v>
      </c>
      <c r="CF79">
        <v>162</v>
      </c>
      <c r="CG79">
        <v>163</v>
      </c>
      <c r="CH79">
        <v>165</v>
      </c>
      <c r="CI79">
        <v>167</v>
      </c>
      <c r="CJ79">
        <v>168</v>
      </c>
      <c r="CK79">
        <v>170</v>
      </c>
      <c r="CL79">
        <v>172</v>
      </c>
      <c r="CM79">
        <v>174</v>
      </c>
      <c r="CN79">
        <v>176</v>
      </c>
      <c r="CO79">
        <v>177</v>
      </c>
      <c r="CP79">
        <v>179</v>
      </c>
      <c r="CQ79">
        <v>180</v>
      </c>
      <c r="CR79">
        <v>182</v>
      </c>
      <c r="CS79">
        <v>184</v>
      </c>
      <c r="CT79">
        <v>186</v>
      </c>
      <c r="CU79">
        <v>188</v>
      </c>
      <c r="CV79">
        <v>189</v>
      </c>
      <c r="CW79">
        <v>191</v>
      </c>
      <c r="CX79">
        <v>193</v>
      </c>
      <c r="CY79">
        <v>194</v>
      </c>
      <c r="CZ79">
        <v>196</v>
      </c>
      <c r="DA79">
        <v>198</v>
      </c>
      <c r="DB79">
        <v>200</v>
      </c>
      <c r="DC79">
        <v>202</v>
      </c>
      <c r="DD79">
        <v>204</v>
      </c>
      <c r="DE79">
        <v>206</v>
      </c>
      <c r="DF79">
        <v>208</v>
      </c>
      <c r="DG79">
        <v>210</v>
      </c>
      <c r="DH79">
        <v>212</v>
      </c>
      <c r="DI79">
        <v>214</v>
      </c>
      <c r="DJ79">
        <v>216</v>
      </c>
      <c r="DK79">
        <v>218</v>
      </c>
      <c r="DL79">
        <v>219</v>
      </c>
      <c r="DM79">
        <v>221</v>
      </c>
      <c r="DN79">
        <v>223</v>
      </c>
      <c r="DO79">
        <v>225</v>
      </c>
      <c r="DP79">
        <v>227</v>
      </c>
      <c r="DQ79">
        <v>229</v>
      </c>
      <c r="DR79">
        <v>231</v>
      </c>
      <c r="DS79">
        <v>232</v>
      </c>
      <c r="DT79">
        <v>234</v>
      </c>
      <c r="DU79">
        <v>236</v>
      </c>
      <c r="DV79">
        <v>238</v>
      </c>
      <c r="DW79">
        <v>240</v>
      </c>
      <c r="DX79">
        <v>242</v>
      </c>
      <c r="DY79">
        <v>244</v>
      </c>
      <c r="DZ79">
        <v>246</v>
      </c>
      <c r="EA79">
        <v>248</v>
      </c>
      <c r="EB79">
        <v>250</v>
      </c>
      <c r="EC79">
        <v>252</v>
      </c>
      <c r="ED79">
        <v>254</v>
      </c>
      <c r="EE79">
        <v>256</v>
      </c>
      <c r="EF79">
        <v>258</v>
      </c>
      <c r="EG79">
        <v>260</v>
      </c>
      <c r="EH79">
        <v>262</v>
      </c>
      <c r="EI79">
        <v>263</v>
      </c>
      <c r="EJ79">
        <v>265</v>
      </c>
      <c r="EK79">
        <v>267</v>
      </c>
      <c r="EL79">
        <v>269</v>
      </c>
      <c r="EM79">
        <v>271</v>
      </c>
      <c r="EN79">
        <v>273</v>
      </c>
      <c r="EO79">
        <v>275</v>
      </c>
      <c r="EP79">
        <v>277</v>
      </c>
      <c r="EQ79">
        <v>278</v>
      </c>
      <c r="ER79">
        <v>280</v>
      </c>
      <c r="ES79">
        <v>282</v>
      </c>
      <c r="ET79">
        <v>284</v>
      </c>
      <c r="EU79">
        <v>286</v>
      </c>
      <c r="EV79">
        <v>288</v>
      </c>
      <c r="EW79">
        <v>290</v>
      </c>
      <c r="EX79">
        <v>292</v>
      </c>
      <c r="EY79">
        <v>294</v>
      </c>
      <c r="EZ79">
        <v>296</v>
      </c>
      <c r="FA79">
        <v>298</v>
      </c>
      <c r="FB79">
        <v>300</v>
      </c>
      <c r="FC79">
        <v>302</v>
      </c>
      <c r="FD79">
        <v>304</v>
      </c>
      <c r="FE79">
        <v>306</v>
      </c>
      <c r="FF79">
        <v>308</v>
      </c>
      <c r="FG79">
        <v>309</v>
      </c>
      <c r="FH79">
        <v>311</v>
      </c>
      <c r="FI79">
        <v>313</v>
      </c>
      <c r="FJ79">
        <v>315</v>
      </c>
      <c r="FK79">
        <v>317</v>
      </c>
      <c r="FL79">
        <v>319</v>
      </c>
      <c r="FM79">
        <v>321</v>
      </c>
      <c r="FN79">
        <v>323</v>
      </c>
      <c r="FO79">
        <v>324</v>
      </c>
      <c r="FP79">
        <v>326</v>
      </c>
      <c r="FQ79">
        <v>328</v>
      </c>
      <c r="FR79">
        <v>330</v>
      </c>
      <c r="FS79">
        <v>332</v>
      </c>
      <c r="FT79">
        <v>334</v>
      </c>
      <c r="FU79">
        <v>336</v>
      </c>
      <c r="FV79">
        <v>338</v>
      </c>
      <c r="FW79">
        <v>340</v>
      </c>
      <c r="FX79">
        <v>342</v>
      </c>
      <c r="FY79">
        <v>344</v>
      </c>
      <c r="FZ79">
        <v>346</v>
      </c>
      <c r="GA79">
        <v>348</v>
      </c>
      <c r="GB79">
        <v>350</v>
      </c>
      <c r="GC79">
        <v>352</v>
      </c>
      <c r="GD79">
        <v>353</v>
      </c>
      <c r="GE79">
        <v>355</v>
      </c>
      <c r="GF79">
        <v>357</v>
      </c>
      <c r="GG79">
        <v>359</v>
      </c>
      <c r="GH79">
        <v>361</v>
      </c>
      <c r="GI79">
        <v>363</v>
      </c>
      <c r="GJ79">
        <v>365</v>
      </c>
      <c r="GK79">
        <v>367</v>
      </c>
      <c r="GL79">
        <v>368</v>
      </c>
      <c r="GM79">
        <v>370</v>
      </c>
      <c r="GN79">
        <v>372</v>
      </c>
      <c r="GO79">
        <v>374</v>
      </c>
      <c r="GP79">
        <v>376</v>
      </c>
      <c r="GQ79">
        <v>378</v>
      </c>
      <c r="GR79">
        <v>380</v>
      </c>
      <c r="GS79">
        <v>382</v>
      </c>
      <c r="GU79">
        <v>76</v>
      </c>
      <c r="GV79">
        <v>0.66600000000000004</v>
      </c>
    </row>
    <row r="80" spans="1:204">
      <c r="A80" s="278">
        <v>77</v>
      </c>
      <c r="B80" s="344">
        <v>2</v>
      </c>
      <c r="C80" s="344">
        <v>5</v>
      </c>
      <c r="D80" s="344">
        <v>7</v>
      </c>
      <c r="E80" s="344">
        <v>10</v>
      </c>
      <c r="F80" s="344">
        <v>12</v>
      </c>
      <c r="G80" s="344">
        <v>15</v>
      </c>
      <c r="H80" s="344">
        <v>17</v>
      </c>
      <c r="I80" s="344">
        <v>19</v>
      </c>
      <c r="J80" s="344">
        <v>21</v>
      </c>
      <c r="K80" s="344">
        <v>22</v>
      </c>
      <c r="L80" s="344">
        <v>25</v>
      </c>
      <c r="M80" s="344">
        <v>27</v>
      </c>
      <c r="N80" s="344">
        <v>29</v>
      </c>
      <c r="O80" s="344">
        <v>31</v>
      </c>
      <c r="P80" s="344">
        <v>33</v>
      </c>
      <c r="Q80" s="344">
        <v>36</v>
      </c>
      <c r="R80" s="344">
        <v>38</v>
      </c>
      <c r="S80" s="344">
        <v>40</v>
      </c>
      <c r="T80" s="344">
        <v>41</v>
      </c>
      <c r="U80" s="344">
        <v>43</v>
      </c>
      <c r="V80" s="344">
        <v>45</v>
      </c>
      <c r="W80" s="344">
        <v>47</v>
      </c>
      <c r="X80" s="344">
        <v>49</v>
      </c>
      <c r="Y80" s="344">
        <v>51</v>
      </c>
      <c r="Z80" s="344">
        <v>53</v>
      </c>
      <c r="AA80" s="344">
        <v>55</v>
      </c>
      <c r="AB80" s="344">
        <v>57</v>
      </c>
      <c r="AC80" s="344">
        <v>59</v>
      </c>
      <c r="AD80" s="344">
        <v>61</v>
      </c>
      <c r="AE80" s="344">
        <v>63</v>
      </c>
      <c r="AF80" s="337">
        <v>65</v>
      </c>
      <c r="AG80" s="345">
        <v>67</v>
      </c>
      <c r="AH80" s="346">
        <v>69</v>
      </c>
      <c r="AI80">
        <v>71</v>
      </c>
      <c r="AJ80">
        <v>73</v>
      </c>
      <c r="AK80">
        <v>75</v>
      </c>
      <c r="AL80">
        <v>77</v>
      </c>
      <c r="AM80">
        <v>79</v>
      </c>
      <c r="AN80">
        <v>81</v>
      </c>
      <c r="AO80">
        <v>83</v>
      </c>
      <c r="AP80">
        <v>84</v>
      </c>
      <c r="AQ80">
        <v>86</v>
      </c>
      <c r="AR80">
        <v>88</v>
      </c>
      <c r="AS80">
        <v>90</v>
      </c>
      <c r="AT80">
        <v>92</v>
      </c>
      <c r="AU80">
        <v>94</v>
      </c>
      <c r="AV80">
        <v>96</v>
      </c>
      <c r="AW80">
        <v>98</v>
      </c>
      <c r="AX80">
        <v>101</v>
      </c>
      <c r="AY80">
        <v>102</v>
      </c>
      <c r="AZ80">
        <v>104</v>
      </c>
      <c r="BA80">
        <v>106</v>
      </c>
      <c r="BB80">
        <v>108</v>
      </c>
      <c r="BC80">
        <v>110</v>
      </c>
      <c r="BD80">
        <v>111</v>
      </c>
      <c r="BE80">
        <v>113</v>
      </c>
      <c r="BF80">
        <v>115</v>
      </c>
      <c r="BG80">
        <v>117</v>
      </c>
      <c r="BH80">
        <v>119</v>
      </c>
      <c r="BI80">
        <v>121</v>
      </c>
      <c r="BJ80">
        <v>123</v>
      </c>
      <c r="BK80">
        <v>125</v>
      </c>
      <c r="BL80">
        <v>126</v>
      </c>
      <c r="BM80">
        <v>128</v>
      </c>
      <c r="BN80">
        <v>130</v>
      </c>
      <c r="BO80">
        <v>132</v>
      </c>
      <c r="BP80">
        <v>133</v>
      </c>
      <c r="BQ80">
        <v>135</v>
      </c>
      <c r="BR80">
        <v>137</v>
      </c>
      <c r="BS80">
        <v>139</v>
      </c>
      <c r="BT80">
        <v>141</v>
      </c>
      <c r="BU80">
        <v>143</v>
      </c>
      <c r="BV80">
        <v>145</v>
      </c>
      <c r="BW80">
        <v>147</v>
      </c>
      <c r="BX80">
        <v>148</v>
      </c>
      <c r="BY80">
        <v>150</v>
      </c>
      <c r="BZ80">
        <v>152</v>
      </c>
      <c r="CA80">
        <v>153</v>
      </c>
      <c r="CB80">
        <v>155</v>
      </c>
      <c r="CC80">
        <v>157</v>
      </c>
      <c r="CD80">
        <v>159</v>
      </c>
      <c r="CE80">
        <v>161</v>
      </c>
      <c r="CF80">
        <v>163</v>
      </c>
      <c r="CG80">
        <v>164</v>
      </c>
      <c r="CH80">
        <v>166</v>
      </c>
      <c r="CI80">
        <v>168</v>
      </c>
      <c r="CJ80">
        <v>170</v>
      </c>
      <c r="CK80">
        <v>172</v>
      </c>
      <c r="CL80">
        <v>174</v>
      </c>
      <c r="CM80">
        <v>175</v>
      </c>
      <c r="CN80">
        <v>177</v>
      </c>
      <c r="CO80">
        <v>178</v>
      </c>
      <c r="CP80">
        <v>180</v>
      </c>
      <c r="CQ80">
        <v>182</v>
      </c>
      <c r="CR80">
        <v>184</v>
      </c>
      <c r="CS80">
        <v>186</v>
      </c>
      <c r="CT80">
        <v>187</v>
      </c>
      <c r="CU80">
        <v>189</v>
      </c>
      <c r="CV80">
        <v>190</v>
      </c>
      <c r="CW80">
        <v>192</v>
      </c>
      <c r="CX80">
        <v>194</v>
      </c>
      <c r="CY80">
        <v>196</v>
      </c>
      <c r="CZ80">
        <v>198</v>
      </c>
      <c r="DA80">
        <v>200</v>
      </c>
      <c r="DB80">
        <v>202</v>
      </c>
      <c r="DC80">
        <v>204</v>
      </c>
      <c r="DD80">
        <v>206</v>
      </c>
      <c r="DE80">
        <v>208</v>
      </c>
      <c r="DF80">
        <v>209</v>
      </c>
      <c r="DG80">
        <v>211</v>
      </c>
      <c r="DH80">
        <v>213</v>
      </c>
      <c r="DI80">
        <v>215</v>
      </c>
      <c r="DJ80">
        <v>217</v>
      </c>
      <c r="DK80">
        <v>219</v>
      </c>
      <c r="DL80">
        <v>220</v>
      </c>
      <c r="DM80">
        <v>222</v>
      </c>
      <c r="DN80">
        <v>224</v>
      </c>
      <c r="DO80">
        <v>226</v>
      </c>
      <c r="DP80">
        <v>228</v>
      </c>
      <c r="DQ80">
        <v>230</v>
      </c>
      <c r="DR80">
        <v>232</v>
      </c>
      <c r="DS80">
        <v>234</v>
      </c>
      <c r="DT80">
        <v>236</v>
      </c>
      <c r="DU80">
        <v>238</v>
      </c>
      <c r="DV80">
        <v>240</v>
      </c>
      <c r="DW80">
        <v>242</v>
      </c>
      <c r="DX80">
        <v>244</v>
      </c>
      <c r="DY80">
        <v>246</v>
      </c>
      <c r="DZ80">
        <v>248</v>
      </c>
      <c r="EA80">
        <v>249</v>
      </c>
      <c r="EB80">
        <v>251</v>
      </c>
      <c r="EC80">
        <v>253</v>
      </c>
      <c r="ED80">
        <v>255</v>
      </c>
      <c r="EE80">
        <v>257</v>
      </c>
      <c r="EF80">
        <v>259</v>
      </c>
      <c r="EG80">
        <v>261</v>
      </c>
      <c r="EH80">
        <v>263</v>
      </c>
      <c r="EI80">
        <v>265</v>
      </c>
      <c r="EJ80">
        <v>267</v>
      </c>
      <c r="EK80">
        <v>269</v>
      </c>
      <c r="EL80">
        <v>271</v>
      </c>
      <c r="EM80">
        <v>273</v>
      </c>
      <c r="EN80">
        <v>275</v>
      </c>
      <c r="EO80">
        <v>277</v>
      </c>
      <c r="EP80">
        <v>279</v>
      </c>
      <c r="EQ80">
        <v>280</v>
      </c>
      <c r="ER80">
        <v>282</v>
      </c>
      <c r="ES80">
        <v>284</v>
      </c>
      <c r="ET80">
        <v>286</v>
      </c>
      <c r="EU80">
        <v>288</v>
      </c>
      <c r="EV80">
        <v>290</v>
      </c>
      <c r="EW80">
        <v>292</v>
      </c>
      <c r="EX80">
        <v>294</v>
      </c>
      <c r="EY80">
        <v>295</v>
      </c>
      <c r="EZ80">
        <v>297</v>
      </c>
      <c r="FA80">
        <v>299</v>
      </c>
      <c r="FB80">
        <v>302</v>
      </c>
      <c r="FC80">
        <v>304</v>
      </c>
      <c r="FD80">
        <v>306</v>
      </c>
      <c r="FE80">
        <v>308</v>
      </c>
      <c r="FF80">
        <v>310</v>
      </c>
      <c r="FG80">
        <v>311</v>
      </c>
      <c r="FH80">
        <v>313</v>
      </c>
      <c r="FI80">
        <v>315</v>
      </c>
      <c r="FJ80">
        <v>317</v>
      </c>
      <c r="FK80">
        <v>319</v>
      </c>
      <c r="FL80">
        <v>321</v>
      </c>
      <c r="FM80">
        <v>323</v>
      </c>
      <c r="FN80">
        <v>325</v>
      </c>
      <c r="FO80">
        <v>326</v>
      </c>
      <c r="FP80">
        <v>328</v>
      </c>
      <c r="FQ80">
        <v>330</v>
      </c>
      <c r="FR80">
        <v>332</v>
      </c>
      <c r="FS80">
        <v>334</v>
      </c>
      <c r="FT80">
        <v>336</v>
      </c>
      <c r="FU80">
        <v>338</v>
      </c>
      <c r="FV80">
        <v>340</v>
      </c>
      <c r="FW80">
        <v>342</v>
      </c>
      <c r="FX80">
        <v>344</v>
      </c>
      <c r="FY80">
        <v>346</v>
      </c>
      <c r="FZ80">
        <v>348</v>
      </c>
      <c r="GA80">
        <v>350</v>
      </c>
      <c r="GB80">
        <v>352</v>
      </c>
      <c r="GC80">
        <v>354</v>
      </c>
      <c r="GD80">
        <v>355</v>
      </c>
      <c r="GE80">
        <v>357</v>
      </c>
      <c r="GF80">
        <v>359</v>
      </c>
      <c r="GG80">
        <v>361</v>
      </c>
      <c r="GH80">
        <v>363</v>
      </c>
      <c r="GI80">
        <v>365</v>
      </c>
      <c r="GJ80">
        <v>367</v>
      </c>
      <c r="GK80">
        <v>369</v>
      </c>
      <c r="GL80">
        <v>371</v>
      </c>
      <c r="GM80">
        <v>373</v>
      </c>
      <c r="GN80">
        <v>375</v>
      </c>
      <c r="GO80">
        <v>377</v>
      </c>
      <c r="GP80">
        <v>379</v>
      </c>
      <c r="GQ80">
        <v>381</v>
      </c>
      <c r="GR80">
        <v>383</v>
      </c>
      <c r="GS80">
        <v>385</v>
      </c>
      <c r="GU80">
        <v>77</v>
      </c>
      <c r="GV80">
        <v>0.67</v>
      </c>
    </row>
    <row r="81" spans="1:204">
      <c r="A81" s="278">
        <v>78</v>
      </c>
      <c r="B81" s="344">
        <v>2</v>
      </c>
      <c r="C81" s="344">
        <v>5</v>
      </c>
      <c r="D81" s="344">
        <v>7</v>
      </c>
      <c r="E81" s="344">
        <v>10</v>
      </c>
      <c r="F81" s="344">
        <v>12</v>
      </c>
      <c r="G81" s="344">
        <v>15</v>
      </c>
      <c r="H81" s="344">
        <v>17</v>
      </c>
      <c r="I81" s="344">
        <v>20</v>
      </c>
      <c r="J81" s="344">
        <v>21</v>
      </c>
      <c r="K81" s="344">
        <v>22</v>
      </c>
      <c r="L81" s="344">
        <v>25</v>
      </c>
      <c r="M81" s="344">
        <v>27</v>
      </c>
      <c r="N81" s="344">
        <v>29</v>
      </c>
      <c r="O81" s="344">
        <v>31</v>
      </c>
      <c r="P81" s="344">
        <v>33</v>
      </c>
      <c r="Q81" s="344">
        <v>36</v>
      </c>
      <c r="R81" s="344">
        <v>38</v>
      </c>
      <c r="S81" s="344">
        <v>40</v>
      </c>
      <c r="T81" s="344">
        <v>41</v>
      </c>
      <c r="U81" s="344">
        <v>43</v>
      </c>
      <c r="V81" s="344">
        <v>45</v>
      </c>
      <c r="W81" s="344">
        <v>47</v>
      </c>
      <c r="X81" s="344">
        <v>49</v>
      </c>
      <c r="Y81" s="344">
        <v>51</v>
      </c>
      <c r="Z81" s="344">
        <v>53</v>
      </c>
      <c r="AA81" s="344">
        <v>55</v>
      </c>
      <c r="AB81" s="344">
        <v>57</v>
      </c>
      <c r="AC81" s="344">
        <v>59</v>
      </c>
      <c r="AD81" s="344">
        <v>61</v>
      </c>
      <c r="AE81" s="344">
        <v>63</v>
      </c>
      <c r="AF81" s="337">
        <v>65</v>
      </c>
      <c r="AG81" s="345">
        <v>68</v>
      </c>
      <c r="AH81" s="346">
        <v>70</v>
      </c>
      <c r="AI81">
        <v>72</v>
      </c>
      <c r="AJ81">
        <v>74</v>
      </c>
      <c r="AK81">
        <v>76</v>
      </c>
      <c r="AL81">
        <v>78</v>
      </c>
      <c r="AM81">
        <v>80</v>
      </c>
      <c r="AN81">
        <v>82</v>
      </c>
      <c r="AO81">
        <v>84</v>
      </c>
      <c r="AP81">
        <v>85</v>
      </c>
      <c r="AQ81">
        <v>87</v>
      </c>
      <c r="AR81">
        <v>89</v>
      </c>
      <c r="AS81">
        <v>91</v>
      </c>
      <c r="AT81">
        <v>93</v>
      </c>
      <c r="AU81">
        <v>95</v>
      </c>
      <c r="AV81">
        <v>97</v>
      </c>
      <c r="AW81">
        <v>99</v>
      </c>
      <c r="AX81">
        <v>101</v>
      </c>
      <c r="AY81">
        <v>103</v>
      </c>
      <c r="AZ81">
        <v>105</v>
      </c>
      <c r="BA81">
        <v>107</v>
      </c>
      <c r="BB81">
        <v>109</v>
      </c>
      <c r="BC81">
        <v>111</v>
      </c>
      <c r="BD81">
        <v>112</v>
      </c>
      <c r="BE81">
        <v>114</v>
      </c>
      <c r="BF81">
        <v>116</v>
      </c>
      <c r="BG81">
        <v>118</v>
      </c>
      <c r="BH81">
        <v>119</v>
      </c>
      <c r="BI81">
        <v>122</v>
      </c>
      <c r="BJ81">
        <v>124</v>
      </c>
      <c r="BK81">
        <v>126</v>
      </c>
      <c r="BL81">
        <v>127</v>
      </c>
      <c r="BM81">
        <v>129</v>
      </c>
      <c r="BN81">
        <v>131</v>
      </c>
      <c r="BO81">
        <v>133</v>
      </c>
      <c r="BP81">
        <v>134</v>
      </c>
      <c r="BQ81">
        <v>136</v>
      </c>
      <c r="BR81">
        <v>138</v>
      </c>
      <c r="BS81">
        <v>140</v>
      </c>
      <c r="BT81">
        <v>142</v>
      </c>
      <c r="BU81">
        <v>144</v>
      </c>
      <c r="BV81">
        <v>146</v>
      </c>
      <c r="BW81">
        <v>148</v>
      </c>
      <c r="BX81">
        <v>149</v>
      </c>
      <c r="BY81">
        <v>151</v>
      </c>
      <c r="BZ81">
        <v>153</v>
      </c>
      <c r="CA81">
        <v>155</v>
      </c>
      <c r="CB81">
        <v>157</v>
      </c>
      <c r="CC81">
        <v>159</v>
      </c>
      <c r="CD81">
        <v>160</v>
      </c>
      <c r="CE81">
        <v>162</v>
      </c>
      <c r="CF81">
        <v>164</v>
      </c>
      <c r="CG81">
        <v>165</v>
      </c>
      <c r="CH81">
        <v>167</v>
      </c>
      <c r="CI81">
        <v>169</v>
      </c>
      <c r="CJ81">
        <v>171</v>
      </c>
      <c r="CK81">
        <v>173</v>
      </c>
      <c r="CL81">
        <v>175</v>
      </c>
      <c r="CM81">
        <v>176</v>
      </c>
      <c r="CN81">
        <v>178</v>
      </c>
      <c r="CO81">
        <v>180</v>
      </c>
      <c r="CP81">
        <v>182</v>
      </c>
      <c r="CQ81">
        <v>183</v>
      </c>
      <c r="CR81">
        <v>185</v>
      </c>
      <c r="CS81">
        <v>187</v>
      </c>
      <c r="CT81">
        <v>188</v>
      </c>
      <c r="CU81">
        <v>190</v>
      </c>
      <c r="CV81">
        <v>192</v>
      </c>
      <c r="CW81">
        <v>194</v>
      </c>
      <c r="CX81">
        <v>196</v>
      </c>
      <c r="CY81">
        <v>197</v>
      </c>
      <c r="CZ81">
        <v>199</v>
      </c>
      <c r="DA81">
        <v>201</v>
      </c>
      <c r="DB81">
        <v>203</v>
      </c>
      <c r="DC81">
        <v>205</v>
      </c>
      <c r="DD81">
        <v>207</v>
      </c>
      <c r="DE81">
        <v>209</v>
      </c>
      <c r="DF81">
        <v>211</v>
      </c>
      <c r="DG81">
        <v>213</v>
      </c>
      <c r="DH81">
        <v>215</v>
      </c>
      <c r="DI81">
        <v>217</v>
      </c>
      <c r="DJ81">
        <v>219</v>
      </c>
      <c r="DK81">
        <v>221</v>
      </c>
      <c r="DL81">
        <v>222</v>
      </c>
      <c r="DM81">
        <v>224</v>
      </c>
      <c r="DN81">
        <v>226</v>
      </c>
      <c r="DO81">
        <v>228</v>
      </c>
      <c r="DP81">
        <v>230</v>
      </c>
      <c r="DQ81">
        <v>232</v>
      </c>
      <c r="DR81">
        <v>234</v>
      </c>
      <c r="DS81">
        <v>236</v>
      </c>
      <c r="DT81">
        <v>238</v>
      </c>
      <c r="DU81">
        <v>240</v>
      </c>
      <c r="DV81">
        <v>242</v>
      </c>
      <c r="DW81">
        <v>244</v>
      </c>
      <c r="DX81">
        <v>246</v>
      </c>
      <c r="DY81">
        <v>248</v>
      </c>
      <c r="DZ81">
        <v>250</v>
      </c>
      <c r="EA81">
        <v>251</v>
      </c>
      <c r="EB81">
        <v>253</v>
      </c>
      <c r="EC81">
        <v>255</v>
      </c>
      <c r="ED81">
        <v>257</v>
      </c>
      <c r="EE81">
        <v>259</v>
      </c>
      <c r="EF81">
        <v>261</v>
      </c>
      <c r="EG81">
        <v>263</v>
      </c>
      <c r="EH81">
        <v>265</v>
      </c>
      <c r="EI81">
        <v>267</v>
      </c>
      <c r="EJ81">
        <v>269</v>
      </c>
      <c r="EK81">
        <v>271</v>
      </c>
      <c r="EL81">
        <v>273</v>
      </c>
      <c r="EM81">
        <v>275</v>
      </c>
      <c r="EN81">
        <v>277</v>
      </c>
      <c r="EO81">
        <v>279</v>
      </c>
      <c r="EP81">
        <v>281</v>
      </c>
      <c r="EQ81">
        <v>282</v>
      </c>
      <c r="ER81">
        <v>284</v>
      </c>
      <c r="ES81">
        <v>286</v>
      </c>
      <c r="ET81">
        <v>288</v>
      </c>
      <c r="EU81">
        <v>290</v>
      </c>
      <c r="EV81">
        <v>292</v>
      </c>
      <c r="EW81">
        <v>294</v>
      </c>
      <c r="EX81">
        <v>296</v>
      </c>
      <c r="EY81">
        <v>298</v>
      </c>
      <c r="EZ81">
        <v>300</v>
      </c>
      <c r="FA81">
        <v>302</v>
      </c>
      <c r="FB81">
        <v>304</v>
      </c>
      <c r="FC81">
        <v>306</v>
      </c>
      <c r="FD81">
        <v>308</v>
      </c>
      <c r="FE81">
        <v>310</v>
      </c>
      <c r="FF81">
        <v>312</v>
      </c>
      <c r="FG81">
        <v>313</v>
      </c>
      <c r="FH81">
        <v>315</v>
      </c>
      <c r="FI81">
        <v>317</v>
      </c>
      <c r="FJ81">
        <v>319</v>
      </c>
      <c r="FK81">
        <v>321</v>
      </c>
      <c r="FL81">
        <v>323</v>
      </c>
      <c r="FM81">
        <v>325</v>
      </c>
      <c r="FN81">
        <v>327</v>
      </c>
      <c r="FO81">
        <v>329</v>
      </c>
      <c r="FP81">
        <v>331</v>
      </c>
      <c r="FQ81">
        <v>333</v>
      </c>
      <c r="FR81">
        <v>335</v>
      </c>
      <c r="FS81">
        <v>337</v>
      </c>
      <c r="FT81">
        <v>339</v>
      </c>
      <c r="FU81">
        <v>341</v>
      </c>
      <c r="FV81">
        <v>343</v>
      </c>
      <c r="FW81">
        <v>344</v>
      </c>
      <c r="FX81">
        <v>346</v>
      </c>
      <c r="FY81">
        <v>348</v>
      </c>
      <c r="FZ81">
        <v>350</v>
      </c>
      <c r="GA81">
        <v>352</v>
      </c>
      <c r="GB81">
        <v>354</v>
      </c>
      <c r="GC81">
        <v>356</v>
      </c>
      <c r="GD81">
        <v>358</v>
      </c>
      <c r="GE81">
        <v>360</v>
      </c>
      <c r="GF81">
        <v>362</v>
      </c>
      <c r="GG81">
        <v>364</v>
      </c>
      <c r="GH81">
        <v>366</v>
      </c>
      <c r="GI81">
        <v>368</v>
      </c>
      <c r="GJ81">
        <v>370</v>
      </c>
      <c r="GK81">
        <v>372</v>
      </c>
      <c r="GL81">
        <v>373</v>
      </c>
      <c r="GM81">
        <v>375</v>
      </c>
      <c r="GN81">
        <v>377</v>
      </c>
      <c r="GO81">
        <v>379</v>
      </c>
      <c r="GP81">
        <v>381</v>
      </c>
      <c r="GQ81">
        <v>383</v>
      </c>
      <c r="GR81">
        <v>385</v>
      </c>
      <c r="GS81">
        <v>387</v>
      </c>
      <c r="GU81">
        <v>78</v>
      </c>
      <c r="GV81">
        <v>0.67500000000000004</v>
      </c>
    </row>
    <row r="82" spans="1:204">
      <c r="A82" s="278">
        <v>79</v>
      </c>
      <c r="B82" s="344">
        <v>2</v>
      </c>
      <c r="C82" s="344">
        <v>5</v>
      </c>
      <c r="D82" s="344">
        <v>7</v>
      </c>
      <c r="E82" s="344">
        <v>10</v>
      </c>
      <c r="F82" s="344">
        <v>12</v>
      </c>
      <c r="G82" s="344">
        <v>15</v>
      </c>
      <c r="H82" s="344">
        <v>17</v>
      </c>
      <c r="I82" s="344">
        <v>20</v>
      </c>
      <c r="J82" s="344">
        <v>21</v>
      </c>
      <c r="K82" s="344">
        <v>22</v>
      </c>
      <c r="L82" s="344">
        <v>25</v>
      </c>
      <c r="M82" s="344">
        <v>27</v>
      </c>
      <c r="N82" s="344">
        <v>29</v>
      </c>
      <c r="O82" s="344">
        <v>31</v>
      </c>
      <c r="P82" s="344">
        <v>33</v>
      </c>
      <c r="Q82" s="344">
        <v>36</v>
      </c>
      <c r="R82" s="344">
        <v>38</v>
      </c>
      <c r="S82" s="344">
        <v>40</v>
      </c>
      <c r="T82" s="344">
        <v>41</v>
      </c>
      <c r="U82" s="344">
        <v>44</v>
      </c>
      <c r="V82" s="344">
        <v>46</v>
      </c>
      <c r="W82" s="344">
        <v>48</v>
      </c>
      <c r="X82" s="344">
        <v>50</v>
      </c>
      <c r="Y82" s="344">
        <v>52</v>
      </c>
      <c r="Z82" s="344">
        <v>54</v>
      </c>
      <c r="AA82" s="344">
        <v>56</v>
      </c>
      <c r="AB82" s="344">
        <v>58</v>
      </c>
      <c r="AC82" s="344">
        <v>60</v>
      </c>
      <c r="AD82" s="344">
        <v>62</v>
      </c>
      <c r="AE82" s="344">
        <v>64</v>
      </c>
      <c r="AF82" s="337">
        <v>66</v>
      </c>
      <c r="AG82" s="345">
        <v>68</v>
      </c>
      <c r="AH82" s="346">
        <v>70</v>
      </c>
      <c r="AI82">
        <v>72</v>
      </c>
      <c r="AJ82">
        <v>74</v>
      </c>
      <c r="AK82">
        <v>76</v>
      </c>
      <c r="AL82">
        <v>78</v>
      </c>
      <c r="AM82">
        <v>80</v>
      </c>
      <c r="AN82">
        <v>82</v>
      </c>
      <c r="AO82">
        <v>84</v>
      </c>
      <c r="AP82">
        <v>86</v>
      </c>
      <c r="AQ82">
        <v>88</v>
      </c>
      <c r="AR82">
        <v>90</v>
      </c>
      <c r="AS82">
        <v>92</v>
      </c>
      <c r="AT82">
        <v>94</v>
      </c>
      <c r="AU82">
        <v>96</v>
      </c>
      <c r="AV82">
        <v>98</v>
      </c>
      <c r="AW82">
        <v>100</v>
      </c>
      <c r="AX82">
        <v>102</v>
      </c>
      <c r="AY82">
        <v>103</v>
      </c>
      <c r="AZ82">
        <v>105</v>
      </c>
      <c r="BA82">
        <v>107</v>
      </c>
      <c r="BB82">
        <v>109</v>
      </c>
      <c r="BC82">
        <v>112</v>
      </c>
      <c r="BD82">
        <v>113</v>
      </c>
      <c r="BE82">
        <v>115</v>
      </c>
      <c r="BF82">
        <v>117</v>
      </c>
      <c r="BG82">
        <v>119</v>
      </c>
      <c r="BH82">
        <v>120</v>
      </c>
      <c r="BI82">
        <v>122</v>
      </c>
      <c r="BJ82">
        <v>124</v>
      </c>
      <c r="BK82">
        <v>126</v>
      </c>
      <c r="BL82">
        <v>128</v>
      </c>
      <c r="BM82">
        <v>130</v>
      </c>
      <c r="BN82">
        <v>132</v>
      </c>
      <c r="BO82">
        <v>134</v>
      </c>
      <c r="BP82">
        <v>135</v>
      </c>
      <c r="BQ82">
        <v>137</v>
      </c>
      <c r="BR82">
        <v>139</v>
      </c>
      <c r="BS82">
        <v>141</v>
      </c>
      <c r="BT82">
        <v>143</v>
      </c>
      <c r="BU82">
        <v>145</v>
      </c>
      <c r="BV82">
        <v>147</v>
      </c>
      <c r="BW82">
        <v>149</v>
      </c>
      <c r="BX82">
        <v>150</v>
      </c>
      <c r="BY82">
        <v>152</v>
      </c>
      <c r="BZ82">
        <v>154</v>
      </c>
      <c r="CA82">
        <v>156</v>
      </c>
      <c r="CB82">
        <v>158</v>
      </c>
      <c r="CC82">
        <v>160</v>
      </c>
      <c r="CD82">
        <v>161</v>
      </c>
      <c r="CE82">
        <v>163</v>
      </c>
      <c r="CF82">
        <v>165</v>
      </c>
      <c r="CG82">
        <v>167</v>
      </c>
      <c r="CH82">
        <v>169</v>
      </c>
      <c r="CI82">
        <v>171</v>
      </c>
      <c r="CJ82">
        <v>172</v>
      </c>
      <c r="CK82">
        <v>174</v>
      </c>
      <c r="CL82">
        <v>176</v>
      </c>
      <c r="CM82">
        <v>177</v>
      </c>
      <c r="CN82">
        <v>180</v>
      </c>
      <c r="CO82">
        <v>181</v>
      </c>
      <c r="CP82">
        <v>183</v>
      </c>
      <c r="CQ82">
        <v>184</v>
      </c>
      <c r="CR82">
        <v>186</v>
      </c>
      <c r="CS82">
        <v>188</v>
      </c>
      <c r="CT82">
        <v>190</v>
      </c>
      <c r="CU82">
        <v>192</v>
      </c>
      <c r="CV82">
        <v>193</v>
      </c>
      <c r="CW82">
        <v>195</v>
      </c>
      <c r="CX82">
        <v>197</v>
      </c>
      <c r="CY82">
        <v>199</v>
      </c>
      <c r="CZ82">
        <v>201</v>
      </c>
      <c r="DA82">
        <v>203</v>
      </c>
      <c r="DB82">
        <v>205</v>
      </c>
      <c r="DC82">
        <v>207</v>
      </c>
      <c r="DD82">
        <v>209</v>
      </c>
      <c r="DE82">
        <v>211</v>
      </c>
      <c r="DF82">
        <v>212</v>
      </c>
      <c r="DG82">
        <v>214</v>
      </c>
      <c r="DH82">
        <v>216</v>
      </c>
      <c r="DI82">
        <v>218</v>
      </c>
      <c r="DJ82">
        <v>220</v>
      </c>
      <c r="DK82">
        <v>222</v>
      </c>
      <c r="DL82">
        <v>224</v>
      </c>
      <c r="DM82">
        <v>226</v>
      </c>
      <c r="DN82">
        <v>228</v>
      </c>
      <c r="DO82">
        <v>230</v>
      </c>
      <c r="DP82">
        <v>232</v>
      </c>
      <c r="DQ82">
        <v>234</v>
      </c>
      <c r="DR82">
        <v>236</v>
      </c>
      <c r="DS82">
        <v>237</v>
      </c>
      <c r="DT82">
        <v>239</v>
      </c>
      <c r="DU82">
        <v>241</v>
      </c>
      <c r="DV82">
        <v>243</v>
      </c>
      <c r="DW82">
        <v>245</v>
      </c>
      <c r="DX82">
        <v>248</v>
      </c>
      <c r="DY82">
        <v>250</v>
      </c>
      <c r="DZ82">
        <v>252</v>
      </c>
      <c r="EA82">
        <v>253</v>
      </c>
      <c r="EB82">
        <v>255</v>
      </c>
      <c r="EC82">
        <v>257</v>
      </c>
      <c r="ED82">
        <v>259</v>
      </c>
      <c r="EE82">
        <v>261</v>
      </c>
      <c r="EF82">
        <v>263</v>
      </c>
      <c r="EG82">
        <v>265</v>
      </c>
      <c r="EH82">
        <v>267</v>
      </c>
      <c r="EI82">
        <v>269</v>
      </c>
      <c r="EJ82">
        <v>271</v>
      </c>
      <c r="EK82">
        <v>273</v>
      </c>
      <c r="EL82">
        <v>275</v>
      </c>
      <c r="EM82">
        <v>277</v>
      </c>
      <c r="EN82">
        <v>279</v>
      </c>
      <c r="EO82">
        <v>281</v>
      </c>
      <c r="EP82">
        <v>283</v>
      </c>
      <c r="EQ82">
        <v>284</v>
      </c>
      <c r="ER82">
        <v>286</v>
      </c>
      <c r="ES82">
        <v>288</v>
      </c>
      <c r="ET82">
        <v>290</v>
      </c>
      <c r="EU82">
        <v>292</v>
      </c>
      <c r="EV82">
        <v>294</v>
      </c>
      <c r="EW82">
        <v>296</v>
      </c>
      <c r="EX82">
        <v>299</v>
      </c>
      <c r="EY82">
        <v>300</v>
      </c>
      <c r="EZ82">
        <v>302</v>
      </c>
      <c r="FA82">
        <v>304</v>
      </c>
      <c r="FB82">
        <v>306</v>
      </c>
      <c r="FC82">
        <v>308</v>
      </c>
      <c r="FD82">
        <v>310</v>
      </c>
      <c r="FE82">
        <v>312</v>
      </c>
      <c r="FF82">
        <v>314</v>
      </c>
      <c r="FG82">
        <v>316</v>
      </c>
      <c r="FH82">
        <v>318</v>
      </c>
      <c r="FI82">
        <v>320</v>
      </c>
      <c r="FJ82">
        <v>322</v>
      </c>
      <c r="FK82">
        <v>324</v>
      </c>
      <c r="FL82">
        <v>326</v>
      </c>
      <c r="FM82">
        <v>328</v>
      </c>
      <c r="FN82">
        <v>330</v>
      </c>
      <c r="FO82">
        <v>331</v>
      </c>
      <c r="FP82">
        <v>333</v>
      </c>
      <c r="FQ82">
        <v>335</v>
      </c>
      <c r="FR82">
        <v>337</v>
      </c>
      <c r="FS82">
        <v>339</v>
      </c>
      <c r="FT82">
        <v>341</v>
      </c>
      <c r="FU82">
        <v>343</v>
      </c>
      <c r="FV82">
        <v>345</v>
      </c>
      <c r="FW82">
        <v>347</v>
      </c>
      <c r="FX82">
        <v>349</v>
      </c>
      <c r="FY82">
        <v>351</v>
      </c>
      <c r="FZ82">
        <v>353</v>
      </c>
      <c r="GA82">
        <v>355</v>
      </c>
      <c r="GB82">
        <v>357</v>
      </c>
      <c r="GC82">
        <v>359</v>
      </c>
      <c r="GD82">
        <v>360</v>
      </c>
      <c r="GE82">
        <v>362</v>
      </c>
      <c r="GF82">
        <v>364</v>
      </c>
      <c r="GG82">
        <v>367</v>
      </c>
      <c r="GH82">
        <v>369</v>
      </c>
      <c r="GI82">
        <v>371</v>
      </c>
      <c r="GJ82">
        <v>373</v>
      </c>
      <c r="GK82">
        <v>375</v>
      </c>
      <c r="GL82">
        <v>376</v>
      </c>
      <c r="GM82">
        <v>378</v>
      </c>
      <c r="GN82">
        <v>380</v>
      </c>
      <c r="GO82">
        <v>382</v>
      </c>
      <c r="GP82">
        <v>384</v>
      </c>
      <c r="GQ82">
        <v>386</v>
      </c>
      <c r="GR82">
        <v>388</v>
      </c>
      <c r="GS82">
        <v>390</v>
      </c>
      <c r="GU82">
        <v>79</v>
      </c>
      <c r="GV82">
        <v>0.68</v>
      </c>
    </row>
    <row r="83" spans="1:204">
      <c r="A83" s="278">
        <v>80</v>
      </c>
      <c r="B83" s="344">
        <v>2</v>
      </c>
      <c r="C83" s="344">
        <v>5</v>
      </c>
      <c r="D83" s="344">
        <v>8</v>
      </c>
      <c r="E83" s="344">
        <v>10</v>
      </c>
      <c r="F83" s="344">
        <v>12</v>
      </c>
      <c r="G83" s="344">
        <v>15</v>
      </c>
      <c r="H83" s="344">
        <v>17</v>
      </c>
      <c r="I83" s="344">
        <v>20</v>
      </c>
      <c r="J83" s="344">
        <v>21</v>
      </c>
      <c r="K83" s="344">
        <v>23</v>
      </c>
      <c r="L83" s="344">
        <v>25</v>
      </c>
      <c r="M83" s="344">
        <v>27</v>
      </c>
      <c r="N83" s="344">
        <v>29</v>
      </c>
      <c r="O83" s="344">
        <v>31</v>
      </c>
      <c r="P83" s="344">
        <v>34</v>
      </c>
      <c r="Q83" s="344">
        <v>36</v>
      </c>
      <c r="R83" s="344">
        <v>38</v>
      </c>
      <c r="S83" s="344">
        <v>40</v>
      </c>
      <c r="T83" s="344">
        <v>42</v>
      </c>
      <c r="U83" s="344">
        <v>44</v>
      </c>
      <c r="V83" s="344">
        <v>46</v>
      </c>
      <c r="W83" s="344">
        <v>48</v>
      </c>
      <c r="X83" s="344">
        <v>50</v>
      </c>
      <c r="Y83" s="344">
        <v>52</v>
      </c>
      <c r="Z83" s="344">
        <v>54</v>
      </c>
      <c r="AA83" s="344">
        <v>56</v>
      </c>
      <c r="AB83" s="344">
        <v>58</v>
      </c>
      <c r="AC83" s="344">
        <v>60</v>
      </c>
      <c r="AD83" s="344">
        <v>62</v>
      </c>
      <c r="AE83" s="344">
        <v>64</v>
      </c>
      <c r="AF83" s="337">
        <v>66</v>
      </c>
      <c r="AG83" s="345">
        <v>68</v>
      </c>
      <c r="AH83" s="346">
        <v>70</v>
      </c>
      <c r="AI83">
        <v>73</v>
      </c>
      <c r="AJ83">
        <v>75</v>
      </c>
      <c r="AK83">
        <v>77</v>
      </c>
      <c r="AL83">
        <v>79</v>
      </c>
      <c r="AM83">
        <v>81</v>
      </c>
      <c r="AN83">
        <v>83</v>
      </c>
      <c r="AO83">
        <v>85</v>
      </c>
      <c r="AP83">
        <v>86</v>
      </c>
      <c r="AQ83">
        <v>88</v>
      </c>
      <c r="AR83">
        <v>90</v>
      </c>
      <c r="AS83">
        <v>92</v>
      </c>
      <c r="AT83">
        <v>94</v>
      </c>
      <c r="AU83">
        <v>96</v>
      </c>
      <c r="AV83">
        <v>98</v>
      </c>
      <c r="AW83">
        <v>101</v>
      </c>
      <c r="AX83">
        <v>103</v>
      </c>
      <c r="AY83">
        <v>104</v>
      </c>
      <c r="AZ83">
        <v>106</v>
      </c>
      <c r="BA83">
        <v>108</v>
      </c>
      <c r="BB83">
        <v>110</v>
      </c>
      <c r="BC83">
        <v>112</v>
      </c>
      <c r="BD83">
        <v>114</v>
      </c>
      <c r="BE83">
        <v>116</v>
      </c>
      <c r="BF83">
        <v>118</v>
      </c>
      <c r="BG83">
        <v>120</v>
      </c>
      <c r="BH83">
        <v>121</v>
      </c>
      <c r="BI83">
        <v>123</v>
      </c>
      <c r="BJ83">
        <v>125</v>
      </c>
      <c r="BK83">
        <v>127</v>
      </c>
      <c r="BL83">
        <v>129</v>
      </c>
      <c r="BM83">
        <v>131</v>
      </c>
      <c r="BN83">
        <v>133</v>
      </c>
      <c r="BO83">
        <v>135</v>
      </c>
      <c r="BP83">
        <v>136</v>
      </c>
      <c r="BQ83">
        <v>138</v>
      </c>
      <c r="BR83">
        <v>140</v>
      </c>
      <c r="BS83">
        <v>142</v>
      </c>
      <c r="BT83">
        <v>144</v>
      </c>
      <c r="BU83">
        <v>146</v>
      </c>
      <c r="BV83">
        <v>148</v>
      </c>
      <c r="BW83">
        <v>150</v>
      </c>
      <c r="BX83">
        <v>151</v>
      </c>
      <c r="BY83">
        <v>153</v>
      </c>
      <c r="BZ83">
        <v>155</v>
      </c>
      <c r="CA83">
        <v>157</v>
      </c>
      <c r="CB83">
        <v>159</v>
      </c>
      <c r="CC83">
        <v>161</v>
      </c>
      <c r="CD83">
        <v>162</v>
      </c>
      <c r="CE83">
        <v>164</v>
      </c>
      <c r="CF83">
        <v>166</v>
      </c>
      <c r="CG83">
        <v>168</v>
      </c>
      <c r="CH83">
        <v>170</v>
      </c>
      <c r="CI83">
        <v>172</v>
      </c>
      <c r="CJ83">
        <v>173</v>
      </c>
      <c r="CK83">
        <v>175</v>
      </c>
      <c r="CL83">
        <v>177</v>
      </c>
      <c r="CM83">
        <v>179</v>
      </c>
      <c r="CN83">
        <v>181</v>
      </c>
      <c r="CO83">
        <v>182</v>
      </c>
      <c r="CP83">
        <v>184</v>
      </c>
      <c r="CQ83">
        <v>185</v>
      </c>
      <c r="CR83">
        <v>187</v>
      </c>
      <c r="CS83">
        <v>189</v>
      </c>
      <c r="CT83">
        <v>191</v>
      </c>
      <c r="CU83">
        <v>193</v>
      </c>
      <c r="CV83">
        <v>194</v>
      </c>
      <c r="CW83">
        <v>196</v>
      </c>
      <c r="CX83">
        <v>198</v>
      </c>
      <c r="CY83">
        <v>200</v>
      </c>
      <c r="CZ83">
        <v>202</v>
      </c>
      <c r="DA83">
        <v>204</v>
      </c>
      <c r="DB83">
        <v>206</v>
      </c>
      <c r="DC83">
        <v>208</v>
      </c>
      <c r="DD83">
        <v>210</v>
      </c>
      <c r="DE83">
        <v>212</v>
      </c>
      <c r="DF83">
        <v>213</v>
      </c>
      <c r="DG83">
        <v>215</v>
      </c>
      <c r="DH83">
        <v>218</v>
      </c>
      <c r="DI83">
        <v>220</v>
      </c>
      <c r="DJ83">
        <v>222</v>
      </c>
      <c r="DK83">
        <v>224</v>
      </c>
      <c r="DL83">
        <v>225</v>
      </c>
      <c r="DM83">
        <v>227</v>
      </c>
      <c r="DN83">
        <v>229</v>
      </c>
      <c r="DO83">
        <v>231</v>
      </c>
      <c r="DP83">
        <v>233</v>
      </c>
      <c r="DQ83">
        <v>235</v>
      </c>
      <c r="DR83">
        <v>237</v>
      </c>
      <c r="DS83">
        <v>239</v>
      </c>
      <c r="DT83">
        <v>241</v>
      </c>
      <c r="DU83">
        <v>243</v>
      </c>
      <c r="DV83">
        <v>245</v>
      </c>
      <c r="DW83">
        <v>247</v>
      </c>
      <c r="DX83">
        <v>249</v>
      </c>
      <c r="DY83">
        <v>251</v>
      </c>
      <c r="DZ83">
        <v>253</v>
      </c>
      <c r="EA83">
        <v>254</v>
      </c>
      <c r="EB83">
        <v>257</v>
      </c>
      <c r="EC83">
        <v>259</v>
      </c>
      <c r="ED83">
        <v>261</v>
      </c>
      <c r="EE83">
        <v>263</v>
      </c>
      <c r="EF83">
        <v>265</v>
      </c>
      <c r="EG83">
        <v>267</v>
      </c>
      <c r="EH83">
        <v>269</v>
      </c>
      <c r="EI83">
        <v>270</v>
      </c>
      <c r="EJ83">
        <v>272</v>
      </c>
      <c r="EK83">
        <v>274</v>
      </c>
      <c r="EL83">
        <v>276</v>
      </c>
      <c r="EM83">
        <v>278</v>
      </c>
      <c r="EN83">
        <v>280</v>
      </c>
      <c r="EO83">
        <v>282</v>
      </c>
      <c r="EP83">
        <v>285</v>
      </c>
      <c r="EQ83">
        <v>286</v>
      </c>
      <c r="ER83">
        <v>288</v>
      </c>
      <c r="ES83">
        <v>290</v>
      </c>
      <c r="ET83">
        <v>292</v>
      </c>
      <c r="EU83">
        <v>294</v>
      </c>
      <c r="EV83">
        <v>296</v>
      </c>
      <c r="EW83">
        <v>298</v>
      </c>
      <c r="EX83">
        <v>300</v>
      </c>
      <c r="EY83">
        <v>302</v>
      </c>
      <c r="EZ83">
        <v>304</v>
      </c>
      <c r="FA83">
        <v>306</v>
      </c>
      <c r="FB83">
        <v>308</v>
      </c>
      <c r="FC83">
        <v>310</v>
      </c>
      <c r="FD83">
        <v>312</v>
      </c>
      <c r="FE83">
        <v>314</v>
      </c>
      <c r="FF83">
        <v>316</v>
      </c>
      <c r="FG83">
        <v>317</v>
      </c>
      <c r="FH83">
        <v>319</v>
      </c>
      <c r="FI83">
        <v>321</v>
      </c>
      <c r="FJ83">
        <v>324</v>
      </c>
      <c r="FK83">
        <v>326</v>
      </c>
      <c r="FL83">
        <v>328</v>
      </c>
      <c r="FM83">
        <v>330</v>
      </c>
      <c r="FN83">
        <v>332</v>
      </c>
      <c r="FO83">
        <v>333</v>
      </c>
      <c r="FP83">
        <v>335</v>
      </c>
      <c r="FQ83">
        <v>337</v>
      </c>
      <c r="FR83">
        <v>339</v>
      </c>
      <c r="FS83">
        <v>341</v>
      </c>
      <c r="FT83">
        <v>343</v>
      </c>
      <c r="FU83">
        <v>345</v>
      </c>
      <c r="FV83">
        <v>347</v>
      </c>
      <c r="FW83">
        <v>349</v>
      </c>
      <c r="FX83">
        <v>351</v>
      </c>
      <c r="FY83">
        <v>353</v>
      </c>
      <c r="FZ83">
        <v>355</v>
      </c>
      <c r="GA83">
        <v>357</v>
      </c>
      <c r="GB83">
        <v>359</v>
      </c>
      <c r="GC83">
        <v>361</v>
      </c>
      <c r="GD83">
        <v>363</v>
      </c>
      <c r="GE83">
        <v>365</v>
      </c>
      <c r="GF83">
        <v>367</v>
      </c>
      <c r="GG83">
        <v>369</v>
      </c>
      <c r="GH83">
        <v>371</v>
      </c>
      <c r="GI83">
        <v>373</v>
      </c>
      <c r="GJ83">
        <v>375</v>
      </c>
      <c r="GK83">
        <v>377</v>
      </c>
      <c r="GL83">
        <v>378</v>
      </c>
      <c r="GM83">
        <v>380</v>
      </c>
      <c r="GN83">
        <v>382</v>
      </c>
      <c r="GO83">
        <v>384</v>
      </c>
      <c r="GP83">
        <v>386</v>
      </c>
      <c r="GQ83">
        <v>389</v>
      </c>
      <c r="GR83">
        <v>391</v>
      </c>
      <c r="GS83">
        <v>393</v>
      </c>
      <c r="GU83">
        <v>80</v>
      </c>
      <c r="GV83">
        <v>0.68400000000000005</v>
      </c>
    </row>
    <row r="84" spans="1:204">
      <c r="A84" s="278">
        <v>81</v>
      </c>
      <c r="B84" s="344">
        <v>2</v>
      </c>
      <c r="C84" s="344">
        <v>5</v>
      </c>
      <c r="D84" s="344">
        <v>8</v>
      </c>
      <c r="E84" s="344">
        <v>10</v>
      </c>
      <c r="F84" s="344">
        <v>12</v>
      </c>
      <c r="G84" s="344">
        <v>15</v>
      </c>
      <c r="H84" s="344">
        <v>17</v>
      </c>
      <c r="I84" s="344">
        <v>20</v>
      </c>
      <c r="J84" s="344">
        <v>21</v>
      </c>
      <c r="K84" s="344">
        <v>23</v>
      </c>
      <c r="L84" s="344">
        <v>25</v>
      </c>
      <c r="M84" s="344">
        <v>28</v>
      </c>
      <c r="N84" s="344">
        <v>30</v>
      </c>
      <c r="O84" s="344">
        <v>32</v>
      </c>
      <c r="P84" s="344">
        <v>34</v>
      </c>
      <c r="Q84" s="344">
        <v>37</v>
      </c>
      <c r="R84" s="344">
        <v>39</v>
      </c>
      <c r="S84" s="344">
        <v>41</v>
      </c>
      <c r="T84" s="344">
        <v>42</v>
      </c>
      <c r="U84" s="344">
        <v>44</v>
      </c>
      <c r="V84" s="344">
        <v>46</v>
      </c>
      <c r="W84" s="344">
        <v>48</v>
      </c>
      <c r="X84" s="344">
        <v>50</v>
      </c>
      <c r="Y84" s="344">
        <v>52</v>
      </c>
      <c r="Z84" s="344">
        <v>54</v>
      </c>
      <c r="AA84" s="344">
        <v>56</v>
      </c>
      <c r="AB84" s="344">
        <v>59</v>
      </c>
      <c r="AC84" s="344">
        <v>61</v>
      </c>
      <c r="AD84" s="344">
        <v>63</v>
      </c>
      <c r="AE84" s="344">
        <v>65</v>
      </c>
      <c r="AF84" s="337">
        <v>67</v>
      </c>
      <c r="AG84" s="345">
        <v>69</v>
      </c>
      <c r="AH84" s="346">
        <v>71</v>
      </c>
      <c r="AI84">
        <v>73</v>
      </c>
      <c r="AJ84">
        <v>75</v>
      </c>
      <c r="AK84">
        <v>77</v>
      </c>
      <c r="AL84">
        <v>79</v>
      </c>
      <c r="AM84">
        <v>81</v>
      </c>
      <c r="AN84">
        <v>83</v>
      </c>
      <c r="AO84">
        <v>85</v>
      </c>
      <c r="AP84">
        <v>87</v>
      </c>
      <c r="AQ84">
        <v>89</v>
      </c>
      <c r="AR84">
        <v>91</v>
      </c>
      <c r="AS84">
        <v>93</v>
      </c>
      <c r="AT84">
        <v>95</v>
      </c>
      <c r="AU84">
        <v>97</v>
      </c>
      <c r="AV84">
        <v>99</v>
      </c>
      <c r="AW84">
        <v>101</v>
      </c>
      <c r="AX84">
        <v>103</v>
      </c>
      <c r="AY84">
        <v>105</v>
      </c>
      <c r="AZ84">
        <v>107</v>
      </c>
      <c r="BA84">
        <v>109</v>
      </c>
      <c r="BB84">
        <v>111</v>
      </c>
      <c r="BC84">
        <v>113</v>
      </c>
      <c r="BD84">
        <v>114</v>
      </c>
      <c r="BE84">
        <v>116</v>
      </c>
      <c r="BF84">
        <v>119</v>
      </c>
      <c r="BG84">
        <v>121</v>
      </c>
      <c r="BH84">
        <v>122</v>
      </c>
      <c r="BI84">
        <v>124</v>
      </c>
      <c r="BJ84">
        <v>126</v>
      </c>
      <c r="BK84">
        <v>128</v>
      </c>
      <c r="BL84">
        <v>130</v>
      </c>
      <c r="BM84">
        <v>132</v>
      </c>
      <c r="BN84">
        <v>134</v>
      </c>
      <c r="BO84">
        <v>136</v>
      </c>
      <c r="BP84">
        <v>137</v>
      </c>
      <c r="BQ84">
        <v>139</v>
      </c>
      <c r="BR84">
        <v>141</v>
      </c>
      <c r="BS84">
        <v>143</v>
      </c>
      <c r="BT84">
        <v>145</v>
      </c>
      <c r="BU84">
        <v>147</v>
      </c>
      <c r="BV84">
        <v>149</v>
      </c>
      <c r="BW84">
        <v>151</v>
      </c>
      <c r="BX84">
        <v>152</v>
      </c>
      <c r="BY84">
        <v>154</v>
      </c>
      <c r="BZ84">
        <v>156</v>
      </c>
      <c r="CA84">
        <v>158</v>
      </c>
      <c r="CB84">
        <v>160</v>
      </c>
      <c r="CC84">
        <v>162</v>
      </c>
      <c r="CD84">
        <v>163</v>
      </c>
      <c r="CE84">
        <v>165</v>
      </c>
      <c r="CF84">
        <v>167</v>
      </c>
      <c r="CG84">
        <v>169</v>
      </c>
      <c r="CH84">
        <v>171</v>
      </c>
      <c r="CI84">
        <v>173</v>
      </c>
      <c r="CJ84">
        <v>174</v>
      </c>
      <c r="CK84">
        <v>176</v>
      </c>
      <c r="CL84">
        <v>178</v>
      </c>
      <c r="CM84">
        <v>180</v>
      </c>
      <c r="CN84">
        <v>182</v>
      </c>
      <c r="CO84">
        <v>183</v>
      </c>
      <c r="CP84">
        <v>185</v>
      </c>
      <c r="CQ84">
        <v>187</v>
      </c>
      <c r="CR84">
        <v>189</v>
      </c>
      <c r="CS84">
        <v>191</v>
      </c>
      <c r="CT84">
        <v>192</v>
      </c>
      <c r="CU84">
        <v>194</v>
      </c>
      <c r="CV84">
        <v>196</v>
      </c>
      <c r="CW84">
        <v>198</v>
      </c>
      <c r="CX84">
        <v>200</v>
      </c>
      <c r="CY84">
        <v>201</v>
      </c>
      <c r="CZ84">
        <v>203</v>
      </c>
      <c r="DA84">
        <v>205</v>
      </c>
      <c r="DB84">
        <v>207</v>
      </c>
      <c r="DC84">
        <v>209</v>
      </c>
      <c r="DD84">
        <v>212</v>
      </c>
      <c r="DE84">
        <v>214</v>
      </c>
      <c r="DF84">
        <v>215</v>
      </c>
      <c r="DG84">
        <v>217</v>
      </c>
      <c r="DH84">
        <v>219</v>
      </c>
      <c r="DI84">
        <v>221</v>
      </c>
      <c r="DJ84">
        <v>223</v>
      </c>
      <c r="DK84">
        <v>225</v>
      </c>
      <c r="DL84">
        <v>227</v>
      </c>
      <c r="DM84">
        <v>229</v>
      </c>
      <c r="DN84">
        <v>231</v>
      </c>
      <c r="DO84">
        <v>233</v>
      </c>
      <c r="DP84">
        <v>235</v>
      </c>
      <c r="DQ84">
        <v>237</v>
      </c>
      <c r="DR84">
        <v>239</v>
      </c>
      <c r="DS84">
        <v>240</v>
      </c>
      <c r="DT84">
        <v>243</v>
      </c>
      <c r="DU84">
        <v>245</v>
      </c>
      <c r="DV84">
        <v>247</v>
      </c>
      <c r="DW84">
        <v>249</v>
      </c>
      <c r="DX84">
        <v>251</v>
      </c>
      <c r="DY84">
        <v>253</v>
      </c>
      <c r="DZ84">
        <v>255</v>
      </c>
      <c r="EA84">
        <v>256</v>
      </c>
      <c r="EB84">
        <v>258</v>
      </c>
      <c r="EC84">
        <v>260</v>
      </c>
      <c r="ED84">
        <v>263</v>
      </c>
      <c r="EE84">
        <v>265</v>
      </c>
      <c r="EF84">
        <v>267</v>
      </c>
      <c r="EG84">
        <v>269</v>
      </c>
      <c r="EH84">
        <v>271</v>
      </c>
      <c r="EI84">
        <v>272</v>
      </c>
      <c r="EJ84">
        <v>274</v>
      </c>
      <c r="EK84">
        <v>276</v>
      </c>
      <c r="EL84">
        <v>278</v>
      </c>
      <c r="EM84">
        <v>280</v>
      </c>
      <c r="EN84">
        <v>282</v>
      </c>
      <c r="EO84">
        <v>285</v>
      </c>
      <c r="EP84">
        <v>287</v>
      </c>
      <c r="EQ84">
        <v>288</v>
      </c>
      <c r="ER84">
        <v>290</v>
      </c>
      <c r="ES84">
        <v>292</v>
      </c>
      <c r="ET84">
        <v>294</v>
      </c>
      <c r="EU84">
        <v>296</v>
      </c>
      <c r="EV84">
        <v>298</v>
      </c>
      <c r="EW84">
        <v>300</v>
      </c>
      <c r="EX84">
        <v>302</v>
      </c>
      <c r="EY84">
        <v>304</v>
      </c>
      <c r="EZ84">
        <v>306</v>
      </c>
      <c r="FA84">
        <v>308</v>
      </c>
      <c r="FB84">
        <v>310</v>
      </c>
      <c r="FC84">
        <v>312</v>
      </c>
      <c r="FD84">
        <v>314</v>
      </c>
      <c r="FE84">
        <v>316</v>
      </c>
      <c r="FF84">
        <v>318</v>
      </c>
      <c r="FG84">
        <v>320</v>
      </c>
      <c r="FH84">
        <v>322</v>
      </c>
      <c r="FI84">
        <v>324</v>
      </c>
      <c r="FJ84">
        <v>326</v>
      </c>
      <c r="FK84">
        <v>328</v>
      </c>
      <c r="FL84">
        <v>330</v>
      </c>
      <c r="FM84">
        <v>332</v>
      </c>
      <c r="FN84">
        <v>334</v>
      </c>
      <c r="FO84">
        <v>336</v>
      </c>
      <c r="FP84">
        <v>338</v>
      </c>
      <c r="FQ84">
        <v>340</v>
      </c>
      <c r="FR84">
        <v>342</v>
      </c>
      <c r="FS84">
        <v>344</v>
      </c>
      <c r="FT84">
        <v>346</v>
      </c>
      <c r="FU84">
        <v>348</v>
      </c>
      <c r="FV84">
        <v>350</v>
      </c>
      <c r="FW84">
        <v>351</v>
      </c>
      <c r="FX84">
        <v>353</v>
      </c>
      <c r="FY84">
        <v>356</v>
      </c>
      <c r="FZ84">
        <v>358</v>
      </c>
      <c r="GA84">
        <v>360</v>
      </c>
      <c r="GB84">
        <v>362</v>
      </c>
      <c r="GC84">
        <v>364</v>
      </c>
      <c r="GD84">
        <v>365</v>
      </c>
      <c r="GE84">
        <v>367</v>
      </c>
      <c r="GF84">
        <v>369</v>
      </c>
      <c r="GG84">
        <v>371</v>
      </c>
      <c r="GH84">
        <v>373</v>
      </c>
      <c r="GI84">
        <v>376</v>
      </c>
      <c r="GJ84">
        <v>378</v>
      </c>
      <c r="GK84">
        <v>380</v>
      </c>
      <c r="GL84">
        <v>381</v>
      </c>
      <c r="GM84">
        <v>383</v>
      </c>
      <c r="GN84">
        <v>385</v>
      </c>
      <c r="GO84">
        <v>387</v>
      </c>
      <c r="GP84">
        <v>389</v>
      </c>
      <c r="GQ84">
        <v>391</v>
      </c>
      <c r="GR84">
        <v>393</v>
      </c>
      <c r="GS84">
        <v>395</v>
      </c>
      <c r="GU84">
        <v>81</v>
      </c>
      <c r="GV84">
        <v>0.68899999999999995</v>
      </c>
    </row>
    <row r="85" spans="1:204">
      <c r="A85" s="278">
        <v>82</v>
      </c>
      <c r="B85" s="344">
        <v>2</v>
      </c>
      <c r="C85" s="344">
        <v>5</v>
      </c>
      <c r="D85" s="344">
        <v>8</v>
      </c>
      <c r="E85" s="344">
        <v>10</v>
      </c>
      <c r="F85" s="344">
        <v>12</v>
      </c>
      <c r="G85" s="344">
        <v>15</v>
      </c>
      <c r="H85" s="344">
        <v>17</v>
      </c>
      <c r="I85" s="344">
        <v>20</v>
      </c>
      <c r="J85" s="344">
        <v>22</v>
      </c>
      <c r="K85" s="344">
        <v>23</v>
      </c>
      <c r="L85" s="344">
        <v>26</v>
      </c>
      <c r="M85" s="344">
        <v>28</v>
      </c>
      <c r="N85" s="344">
        <v>30</v>
      </c>
      <c r="O85" s="344">
        <v>32</v>
      </c>
      <c r="P85" s="344">
        <v>34</v>
      </c>
      <c r="Q85" s="344">
        <v>37</v>
      </c>
      <c r="R85" s="344">
        <v>39</v>
      </c>
      <c r="S85" s="344">
        <v>41</v>
      </c>
      <c r="T85" s="344">
        <v>42</v>
      </c>
      <c r="U85" s="344">
        <v>44</v>
      </c>
      <c r="V85" s="344">
        <v>46</v>
      </c>
      <c r="W85" s="344">
        <v>49</v>
      </c>
      <c r="X85" s="344">
        <v>51</v>
      </c>
      <c r="Y85" s="344">
        <v>53</v>
      </c>
      <c r="Z85" s="344">
        <v>55</v>
      </c>
      <c r="AA85" s="344">
        <v>57</v>
      </c>
      <c r="AB85" s="344">
        <v>59</v>
      </c>
      <c r="AC85" s="344">
        <v>61</v>
      </c>
      <c r="AD85" s="344">
        <v>63</v>
      </c>
      <c r="AE85" s="344">
        <v>65</v>
      </c>
      <c r="AF85" s="337">
        <v>67</v>
      </c>
      <c r="AG85" s="345">
        <v>69</v>
      </c>
      <c r="AH85" s="346">
        <v>71</v>
      </c>
      <c r="AI85">
        <v>74</v>
      </c>
      <c r="AJ85">
        <v>76</v>
      </c>
      <c r="AK85">
        <v>78</v>
      </c>
      <c r="AL85">
        <v>80</v>
      </c>
      <c r="AM85">
        <v>82</v>
      </c>
      <c r="AN85">
        <v>84</v>
      </c>
      <c r="AO85">
        <v>86</v>
      </c>
      <c r="AP85">
        <v>87</v>
      </c>
      <c r="AQ85">
        <v>90</v>
      </c>
      <c r="AR85">
        <v>92</v>
      </c>
      <c r="AS85">
        <v>94</v>
      </c>
      <c r="AT85">
        <v>96</v>
      </c>
      <c r="AU85">
        <v>98</v>
      </c>
      <c r="AV85">
        <v>100</v>
      </c>
      <c r="AW85">
        <v>102</v>
      </c>
      <c r="AX85">
        <v>104</v>
      </c>
      <c r="AY85">
        <v>105</v>
      </c>
      <c r="AZ85">
        <v>108</v>
      </c>
      <c r="BA85">
        <v>110</v>
      </c>
      <c r="BB85">
        <v>112</v>
      </c>
      <c r="BC85">
        <v>114</v>
      </c>
      <c r="BD85">
        <v>115</v>
      </c>
      <c r="BE85">
        <v>117</v>
      </c>
      <c r="BF85">
        <v>119</v>
      </c>
      <c r="BG85">
        <v>121</v>
      </c>
      <c r="BH85">
        <v>123</v>
      </c>
      <c r="BI85">
        <v>125</v>
      </c>
      <c r="BJ85">
        <v>127</v>
      </c>
      <c r="BK85">
        <v>129</v>
      </c>
      <c r="BL85">
        <v>130</v>
      </c>
      <c r="BM85">
        <v>133</v>
      </c>
      <c r="BN85">
        <v>135</v>
      </c>
      <c r="BO85">
        <v>137</v>
      </c>
      <c r="BP85">
        <v>138</v>
      </c>
      <c r="BQ85">
        <v>140</v>
      </c>
      <c r="BR85">
        <v>142</v>
      </c>
      <c r="BS85">
        <v>144</v>
      </c>
      <c r="BT85">
        <v>146</v>
      </c>
      <c r="BU85">
        <v>148</v>
      </c>
      <c r="BV85">
        <v>150</v>
      </c>
      <c r="BW85">
        <v>152</v>
      </c>
      <c r="BX85">
        <v>153</v>
      </c>
      <c r="BY85">
        <v>155</v>
      </c>
      <c r="BZ85">
        <v>158</v>
      </c>
      <c r="CA85">
        <v>159</v>
      </c>
      <c r="CB85">
        <v>161</v>
      </c>
      <c r="CC85">
        <v>163</v>
      </c>
      <c r="CD85">
        <v>164</v>
      </c>
      <c r="CE85">
        <v>167</v>
      </c>
      <c r="CF85">
        <v>169</v>
      </c>
      <c r="CG85">
        <v>170</v>
      </c>
      <c r="CH85">
        <v>172</v>
      </c>
      <c r="CI85">
        <v>174</v>
      </c>
      <c r="CJ85">
        <v>176</v>
      </c>
      <c r="CK85">
        <v>178</v>
      </c>
      <c r="CL85">
        <v>180</v>
      </c>
      <c r="CM85">
        <v>181</v>
      </c>
      <c r="CN85">
        <v>183</v>
      </c>
      <c r="CO85">
        <v>185</v>
      </c>
      <c r="CP85">
        <v>187</v>
      </c>
      <c r="CQ85">
        <v>188</v>
      </c>
      <c r="CR85">
        <v>190</v>
      </c>
      <c r="CS85">
        <v>192</v>
      </c>
      <c r="CT85">
        <v>194</v>
      </c>
      <c r="CU85">
        <v>196</v>
      </c>
      <c r="CV85">
        <v>197</v>
      </c>
      <c r="CW85">
        <v>199</v>
      </c>
      <c r="CX85">
        <v>201</v>
      </c>
      <c r="CY85">
        <v>203</v>
      </c>
      <c r="CZ85">
        <v>205</v>
      </c>
      <c r="DA85">
        <v>207</v>
      </c>
      <c r="DB85">
        <v>209</v>
      </c>
      <c r="DC85">
        <v>211</v>
      </c>
      <c r="DD85">
        <v>213</v>
      </c>
      <c r="DE85">
        <v>215</v>
      </c>
      <c r="DF85">
        <v>217</v>
      </c>
      <c r="DG85">
        <v>219</v>
      </c>
      <c r="DH85">
        <v>221</v>
      </c>
      <c r="DI85">
        <v>223</v>
      </c>
      <c r="DJ85">
        <v>225</v>
      </c>
      <c r="DK85">
        <v>227</v>
      </c>
      <c r="DL85">
        <v>228</v>
      </c>
      <c r="DM85">
        <v>230</v>
      </c>
      <c r="DN85">
        <v>232</v>
      </c>
      <c r="DO85">
        <v>235</v>
      </c>
      <c r="DP85">
        <v>237</v>
      </c>
      <c r="DQ85">
        <v>239</v>
      </c>
      <c r="DR85">
        <v>241</v>
      </c>
      <c r="DS85">
        <v>242</v>
      </c>
      <c r="DT85">
        <v>244</v>
      </c>
      <c r="DU85">
        <v>246</v>
      </c>
      <c r="DV85">
        <v>248</v>
      </c>
      <c r="DW85">
        <v>251</v>
      </c>
      <c r="DX85">
        <v>253</v>
      </c>
      <c r="DY85">
        <v>255</v>
      </c>
      <c r="DZ85">
        <v>257</v>
      </c>
      <c r="EA85">
        <v>258</v>
      </c>
      <c r="EB85">
        <v>260</v>
      </c>
      <c r="EC85">
        <v>262</v>
      </c>
      <c r="ED85">
        <v>264</v>
      </c>
      <c r="EE85">
        <v>266</v>
      </c>
      <c r="EF85">
        <v>269</v>
      </c>
      <c r="EG85">
        <v>271</v>
      </c>
      <c r="EH85">
        <v>273</v>
      </c>
      <c r="EI85">
        <v>274</v>
      </c>
      <c r="EJ85">
        <v>276</v>
      </c>
      <c r="EK85">
        <v>278</v>
      </c>
      <c r="EL85">
        <v>280</v>
      </c>
      <c r="EM85">
        <v>282</v>
      </c>
      <c r="EN85">
        <v>285</v>
      </c>
      <c r="EO85">
        <v>287</v>
      </c>
      <c r="EP85">
        <v>289</v>
      </c>
      <c r="EQ85">
        <v>290</v>
      </c>
      <c r="ER85">
        <v>292</v>
      </c>
      <c r="ES85">
        <v>294</v>
      </c>
      <c r="ET85">
        <v>296</v>
      </c>
      <c r="EU85">
        <v>298</v>
      </c>
      <c r="EV85">
        <v>301</v>
      </c>
      <c r="EW85">
        <v>303</v>
      </c>
      <c r="EX85">
        <v>305</v>
      </c>
      <c r="EY85">
        <v>306</v>
      </c>
      <c r="EZ85">
        <v>308</v>
      </c>
      <c r="FA85">
        <v>310</v>
      </c>
      <c r="FB85">
        <v>312</v>
      </c>
      <c r="FC85">
        <v>314</v>
      </c>
      <c r="FD85">
        <v>316</v>
      </c>
      <c r="FE85">
        <v>319</v>
      </c>
      <c r="FF85">
        <v>321</v>
      </c>
      <c r="FG85">
        <v>322</v>
      </c>
      <c r="FH85">
        <v>324</v>
      </c>
      <c r="FI85">
        <v>326</v>
      </c>
      <c r="FJ85">
        <v>328</v>
      </c>
      <c r="FK85">
        <v>330</v>
      </c>
      <c r="FL85">
        <v>332</v>
      </c>
      <c r="FM85">
        <v>335</v>
      </c>
      <c r="FN85">
        <v>337</v>
      </c>
      <c r="FO85">
        <v>338</v>
      </c>
      <c r="FP85">
        <v>340</v>
      </c>
      <c r="FQ85">
        <v>342</v>
      </c>
      <c r="FR85">
        <v>344</v>
      </c>
      <c r="FS85">
        <v>346</v>
      </c>
      <c r="FT85">
        <v>348</v>
      </c>
      <c r="FU85">
        <v>350</v>
      </c>
      <c r="FV85">
        <v>353</v>
      </c>
      <c r="FW85">
        <v>354</v>
      </c>
      <c r="FX85">
        <v>356</v>
      </c>
      <c r="FY85">
        <v>358</v>
      </c>
      <c r="FZ85">
        <v>360</v>
      </c>
      <c r="GA85">
        <v>362</v>
      </c>
      <c r="GB85">
        <v>364</v>
      </c>
      <c r="GC85">
        <v>366</v>
      </c>
      <c r="GD85">
        <v>368</v>
      </c>
      <c r="GE85">
        <v>370</v>
      </c>
      <c r="GF85">
        <v>372</v>
      </c>
      <c r="GG85">
        <v>374</v>
      </c>
      <c r="GH85">
        <v>376</v>
      </c>
      <c r="GI85">
        <v>378</v>
      </c>
      <c r="GJ85">
        <v>380</v>
      </c>
      <c r="GK85">
        <v>382</v>
      </c>
      <c r="GL85">
        <v>384</v>
      </c>
      <c r="GM85">
        <v>386</v>
      </c>
      <c r="GN85">
        <v>388</v>
      </c>
      <c r="GO85">
        <v>390</v>
      </c>
      <c r="GP85">
        <v>392</v>
      </c>
      <c r="GQ85">
        <v>394</v>
      </c>
      <c r="GR85">
        <v>396</v>
      </c>
      <c r="GS85">
        <v>398</v>
      </c>
      <c r="GU85">
        <v>82</v>
      </c>
      <c r="GV85">
        <v>0.69399999999999995</v>
      </c>
    </row>
    <row r="86" spans="1:204">
      <c r="A86" s="278">
        <v>83</v>
      </c>
      <c r="B86" s="344">
        <v>2</v>
      </c>
      <c r="C86" s="344">
        <v>5</v>
      </c>
      <c r="D86" s="344">
        <v>8</v>
      </c>
      <c r="E86" s="344">
        <v>10</v>
      </c>
      <c r="F86" s="344">
        <v>13</v>
      </c>
      <c r="G86" s="344">
        <v>15</v>
      </c>
      <c r="H86" s="344">
        <v>17</v>
      </c>
      <c r="I86" s="344">
        <v>20</v>
      </c>
      <c r="J86" s="344">
        <v>22</v>
      </c>
      <c r="K86" s="344">
        <v>23</v>
      </c>
      <c r="L86" s="344">
        <v>26</v>
      </c>
      <c r="M86" s="344">
        <v>28</v>
      </c>
      <c r="N86" s="344">
        <v>30</v>
      </c>
      <c r="O86" s="344">
        <v>32</v>
      </c>
      <c r="P86" s="344">
        <v>34</v>
      </c>
      <c r="Q86" s="344">
        <v>37</v>
      </c>
      <c r="R86" s="344">
        <v>39</v>
      </c>
      <c r="S86" s="344">
        <v>41</v>
      </c>
      <c r="T86" s="344">
        <v>43</v>
      </c>
      <c r="U86" s="344">
        <v>45</v>
      </c>
      <c r="V86" s="344">
        <v>47</v>
      </c>
      <c r="W86" s="344">
        <v>49</v>
      </c>
      <c r="X86" s="344">
        <v>51</v>
      </c>
      <c r="Y86" s="344">
        <v>53</v>
      </c>
      <c r="Z86" s="344">
        <v>55</v>
      </c>
      <c r="AA86" s="344">
        <v>57</v>
      </c>
      <c r="AB86" s="344">
        <v>59</v>
      </c>
      <c r="AC86" s="344">
        <v>61</v>
      </c>
      <c r="AD86" s="344">
        <v>64</v>
      </c>
      <c r="AE86" s="344">
        <v>66</v>
      </c>
      <c r="AF86" s="337">
        <v>68</v>
      </c>
      <c r="AG86" s="345">
        <v>70</v>
      </c>
      <c r="AH86" s="346">
        <v>72</v>
      </c>
      <c r="AI86">
        <v>74</v>
      </c>
      <c r="AJ86">
        <v>76</v>
      </c>
      <c r="AK86">
        <v>78</v>
      </c>
      <c r="AL86">
        <v>80</v>
      </c>
      <c r="AM86">
        <v>82</v>
      </c>
      <c r="AN86">
        <v>84</v>
      </c>
      <c r="AO86">
        <v>87</v>
      </c>
      <c r="AP86">
        <v>88</v>
      </c>
      <c r="AQ86">
        <v>90</v>
      </c>
      <c r="AR86">
        <v>92</v>
      </c>
      <c r="AS86">
        <v>94</v>
      </c>
      <c r="AT86">
        <v>96</v>
      </c>
      <c r="AU86">
        <v>98</v>
      </c>
      <c r="AV86">
        <v>101</v>
      </c>
      <c r="AW86">
        <v>103</v>
      </c>
      <c r="AX86">
        <v>105</v>
      </c>
      <c r="AY86">
        <v>106</v>
      </c>
      <c r="AZ86">
        <v>108</v>
      </c>
      <c r="BA86">
        <v>110</v>
      </c>
      <c r="BB86">
        <v>112</v>
      </c>
      <c r="BC86">
        <v>114</v>
      </c>
      <c r="BD86">
        <v>116</v>
      </c>
      <c r="BE86">
        <v>118</v>
      </c>
      <c r="BF86">
        <v>120</v>
      </c>
      <c r="BG86">
        <v>122</v>
      </c>
      <c r="BH86">
        <v>124</v>
      </c>
      <c r="BI86">
        <v>126</v>
      </c>
      <c r="BJ86">
        <v>128</v>
      </c>
      <c r="BK86">
        <v>130</v>
      </c>
      <c r="BL86">
        <v>131</v>
      </c>
      <c r="BM86">
        <v>133</v>
      </c>
      <c r="BN86">
        <v>135</v>
      </c>
      <c r="BO86">
        <v>138</v>
      </c>
      <c r="BP86">
        <v>139</v>
      </c>
      <c r="BQ86">
        <v>141</v>
      </c>
      <c r="BR86">
        <v>143</v>
      </c>
      <c r="BS86">
        <v>145</v>
      </c>
      <c r="BT86">
        <v>147</v>
      </c>
      <c r="BU86">
        <v>149</v>
      </c>
      <c r="BV86">
        <v>151</v>
      </c>
      <c r="BW86">
        <v>153</v>
      </c>
      <c r="BX86">
        <v>154</v>
      </c>
      <c r="BY86">
        <v>156</v>
      </c>
      <c r="BZ86">
        <v>158</v>
      </c>
      <c r="CA86">
        <v>160</v>
      </c>
      <c r="CB86">
        <v>162</v>
      </c>
      <c r="CC86">
        <v>164</v>
      </c>
      <c r="CD86">
        <v>165</v>
      </c>
      <c r="CE86">
        <v>168</v>
      </c>
      <c r="CF86">
        <v>170</v>
      </c>
      <c r="CG86">
        <v>171</v>
      </c>
      <c r="CH86">
        <v>173</v>
      </c>
      <c r="CI86">
        <v>175</v>
      </c>
      <c r="CJ86">
        <v>177</v>
      </c>
      <c r="CK86">
        <v>179</v>
      </c>
      <c r="CL86">
        <v>181</v>
      </c>
      <c r="CM86">
        <v>182</v>
      </c>
      <c r="CN86">
        <v>184</v>
      </c>
      <c r="CO86">
        <v>186</v>
      </c>
      <c r="CP86">
        <v>188</v>
      </c>
      <c r="CQ86">
        <v>189</v>
      </c>
      <c r="CR86">
        <v>191</v>
      </c>
      <c r="CS86">
        <v>193</v>
      </c>
      <c r="CT86">
        <v>195</v>
      </c>
      <c r="CU86">
        <v>197</v>
      </c>
      <c r="CV86">
        <v>198</v>
      </c>
      <c r="CW86">
        <v>200</v>
      </c>
      <c r="CX86">
        <v>202</v>
      </c>
      <c r="CY86">
        <v>204</v>
      </c>
      <c r="CZ86">
        <v>206</v>
      </c>
      <c r="DA86">
        <v>208</v>
      </c>
      <c r="DB86">
        <v>210</v>
      </c>
      <c r="DC86">
        <v>212</v>
      </c>
      <c r="DD86">
        <v>214</v>
      </c>
      <c r="DE86">
        <v>216</v>
      </c>
      <c r="DF86">
        <v>218</v>
      </c>
      <c r="DG86">
        <v>220</v>
      </c>
      <c r="DH86">
        <v>222</v>
      </c>
      <c r="DI86">
        <v>224</v>
      </c>
      <c r="DJ86">
        <v>226</v>
      </c>
      <c r="DK86">
        <v>228</v>
      </c>
      <c r="DL86">
        <v>230</v>
      </c>
      <c r="DM86">
        <v>232</v>
      </c>
      <c r="DN86">
        <v>234</v>
      </c>
      <c r="DO86">
        <v>236</v>
      </c>
      <c r="DP86">
        <v>238</v>
      </c>
      <c r="DQ86">
        <v>240</v>
      </c>
      <c r="DR86">
        <v>242</v>
      </c>
      <c r="DS86">
        <v>244</v>
      </c>
      <c r="DT86">
        <v>246</v>
      </c>
      <c r="DU86">
        <v>248</v>
      </c>
      <c r="DV86">
        <v>250</v>
      </c>
      <c r="DW86">
        <v>252</v>
      </c>
      <c r="DX86">
        <v>254</v>
      </c>
      <c r="DY86">
        <v>256</v>
      </c>
      <c r="DZ86">
        <v>258</v>
      </c>
      <c r="EA86">
        <v>260</v>
      </c>
      <c r="EB86">
        <v>262</v>
      </c>
      <c r="EC86">
        <v>264</v>
      </c>
      <c r="ED86">
        <v>266</v>
      </c>
      <c r="EE86">
        <v>268</v>
      </c>
      <c r="EF86">
        <v>270</v>
      </c>
      <c r="EG86">
        <v>272</v>
      </c>
      <c r="EH86">
        <v>274</v>
      </c>
      <c r="EI86">
        <v>276</v>
      </c>
      <c r="EJ86">
        <v>278</v>
      </c>
      <c r="EK86">
        <v>280</v>
      </c>
      <c r="EL86">
        <v>282</v>
      </c>
      <c r="EM86">
        <v>284</v>
      </c>
      <c r="EN86">
        <v>286</v>
      </c>
      <c r="EO86">
        <v>288</v>
      </c>
      <c r="EP86">
        <v>290</v>
      </c>
      <c r="EQ86">
        <v>292</v>
      </c>
      <c r="ER86">
        <v>294</v>
      </c>
      <c r="ES86">
        <v>296</v>
      </c>
      <c r="ET86">
        <v>298</v>
      </c>
      <c r="EU86">
        <v>300</v>
      </c>
      <c r="EV86">
        <v>302</v>
      </c>
      <c r="EW86">
        <v>304</v>
      </c>
      <c r="EX86">
        <v>306</v>
      </c>
      <c r="EY86">
        <v>308</v>
      </c>
      <c r="EZ86">
        <v>310</v>
      </c>
      <c r="FA86">
        <v>312</v>
      </c>
      <c r="FB86">
        <v>314</v>
      </c>
      <c r="FC86">
        <v>316</v>
      </c>
      <c r="FD86">
        <v>318</v>
      </c>
      <c r="FE86">
        <v>320</v>
      </c>
      <c r="FF86">
        <v>322</v>
      </c>
      <c r="FG86">
        <v>324</v>
      </c>
      <c r="FH86">
        <v>326</v>
      </c>
      <c r="FI86">
        <v>328</v>
      </c>
      <c r="FJ86">
        <v>330</v>
      </c>
      <c r="FK86">
        <v>332</v>
      </c>
      <c r="FL86">
        <v>334</v>
      </c>
      <c r="FM86">
        <v>336</v>
      </c>
      <c r="FN86">
        <v>339</v>
      </c>
      <c r="FO86">
        <v>340</v>
      </c>
      <c r="FP86">
        <v>342</v>
      </c>
      <c r="FQ86">
        <v>344</v>
      </c>
      <c r="FR86">
        <v>346</v>
      </c>
      <c r="FS86">
        <v>348</v>
      </c>
      <c r="FT86">
        <v>350</v>
      </c>
      <c r="FU86">
        <v>352</v>
      </c>
      <c r="FV86">
        <v>355</v>
      </c>
      <c r="FW86">
        <v>356</v>
      </c>
      <c r="FX86">
        <v>358</v>
      </c>
      <c r="FY86">
        <v>360</v>
      </c>
      <c r="FZ86">
        <v>362</v>
      </c>
      <c r="GA86">
        <v>364</v>
      </c>
      <c r="GB86">
        <v>366</v>
      </c>
      <c r="GC86">
        <v>369</v>
      </c>
      <c r="GD86">
        <v>370</v>
      </c>
      <c r="GE86">
        <v>372</v>
      </c>
      <c r="GF86">
        <v>374</v>
      </c>
      <c r="GG86">
        <v>376</v>
      </c>
      <c r="GH86">
        <v>378</v>
      </c>
      <c r="GI86">
        <v>380</v>
      </c>
      <c r="GJ86">
        <v>383</v>
      </c>
      <c r="GK86">
        <v>385</v>
      </c>
      <c r="GL86">
        <v>386</v>
      </c>
      <c r="GM86">
        <v>388</v>
      </c>
      <c r="GN86">
        <v>390</v>
      </c>
      <c r="GO86">
        <v>392</v>
      </c>
      <c r="GP86">
        <v>394</v>
      </c>
      <c r="GQ86">
        <v>396</v>
      </c>
      <c r="GR86">
        <v>399</v>
      </c>
      <c r="GS86">
        <v>401</v>
      </c>
      <c r="GU86">
        <v>83</v>
      </c>
      <c r="GV86">
        <v>0.69799999999999995</v>
      </c>
    </row>
    <row r="87" spans="1:204">
      <c r="A87" s="278">
        <v>84</v>
      </c>
      <c r="B87" s="344">
        <v>2</v>
      </c>
      <c r="C87" s="344">
        <v>5</v>
      </c>
      <c r="D87" s="344">
        <v>8</v>
      </c>
      <c r="E87" s="344">
        <v>11</v>
      </c>
      <c r="F87" s="344">
        <v>13</v>
      </c>
      <c r="G87" s="344">
        <v>15</v>
      </c>
      <c r="H87" s="344">
        <v>18</v>
      </c>
      <c r="I87" s="344">
        <v>20</v>
      </c>
      <c r="J87" s="344">
        <v>22</v>
      </c>
      <c r="K87" s="344">
        <v>23</v>
      </c>
      <c r="L87" s="344">
        <v>26</v>
      </c>
      <c r="M87" s="344">
        <v>28</v>
      </c>
      <c r="N87" s="344">
        <v>30</v>
      </c>
      <c r="O87" s="344">
        <v>32</v>
      </c>
      <c r="P87" s="344">
        <v>34</v>
      </c>
      <c r="Q87" s="344">
        <v>37</v>
      </c>
      <c r="R87" s="344">
        <v>39</v>
      </c>
      <c r="S87" s="344">
        <v>41</v>
      </c>
      <c r="T87" s="344">
        <v>43</v>
      </c>
      <c r="U87" s="344">
        <v>45</v>
      </c>
      <c r="V87" s="344">
        <v>47</v>
      </c>
      <c r="W87" s="344">
        <v>49</v>
      </c>
      <c r="X87" s="344">
        <v>51</v>
      </c>
      <c r="Y87" s="344">
        <v>53</v>
      </c>
      <c r="Z87" s="344">
        <v>56</v>
      </c>
      <c r="AA87" s="344">
        <v>58</v>
      </c>
      <c r="AB87" s="344">
        <v>60</v>
      </c>
      <c r="AC87" s="344">
        <v>62</v>
      </c>
      <c r="AD87" s="344">
        <v>64</v>
      </c>
      <c r="AE87" s="344">
        <v>66</v>
      </c>
      <c r="AF87" s="337">
        <v>68</v>
      </c>
      <c r="AG87" s="345">
        <v>70</v>
      </c>
      <c r="AH87" s="346">
        <v>72</v>
      </c>
      <c r="AI87">
        <v>75</v>
      </c>
      <c r="AJ87">
        <v>77</v>
      </c>
      <c r="AK87">
        <v>79</v>
      </c>
      <c r="AL87">
        <v>81</v>
      </c>
      <c r="AM87">
        <v>83</v>
      </c>
      <c r="AN87">
        <v>85</v>
      </c>
      <c r="AO87">
        <v>87</v>
      </c>
      <c r="AP87">
        <v>89</v>
      </c>
      <c r="AQ87">
        <v>91</v>
      </c>
      <c r="AR87">
        <v>93</v>
      </c>
      <c r="AS87">
        <v>95</v>
      </c>
      <c r="AT87">
        <v>97</v>
      </c>
      <c r="AU87">
        <v>99</v>
      </c>
      <c r="AV87">
        <v>101</v>
      </c>
      <c r="AW87">
        <v>103</v>
      </c>
      <c r="AX87">
        <v>105</v>
      </c>
      <c r="AY87">
        <v>107</v>
      </c>
      <c r="AZ87">
        <v>109</v>
      </c>
      <c r="BA87">
        <v>111</v>
      </c>
      <c r="BB87">
        <v>113</v>
      </c>
      <c r="BC87">
        <v>115</v>
      </c>
      <c r="BD87">
        <v>117</v>
      </c>
      <c r="BE87">
        <v>119</v>
      </c>
      <c r="BF87">
        <v>121</v>
      </c>
      <c r="BG87">
        <v>123</v>
      </c>
      <c r="BH87">
        <v>124</v>
      </c>
      <c r="BI87">
        <v>127</v>
      </c>
      <c r="BJ87">
        <v>129</v>
      </c>
      <c r="BK87">
        <v>131</v>
      </c>
      <c r="BL87">
        <v>132</v>
      </c>
      <c r="BM87">
        <v>134</v>
      </c>
      <c r="BN87">
        <v>136</v>
      </c>
      <c r="BO87">
        <v>138</v>
      </c>
      <c r="BP87">
        <v>140</v>
      </c>
      <c r="BQ87">
        <v>142</v>
      </c>
      <c r="BR87">
        <v>144</v>
      </c>
      <c r="BS87">
        <v>146</v>
      </c>
      <c r="BT87">
        <v>148</v>
      </c>
      <c r="BU87">
        <v>150</v>
      </c>
      <c r="BV87">
        <v>152</v>
      </c>
      <c r="BW87">
        <v>154</v>
      </c>
      <c r="BX87">
        <v>155</v>
      </c>
      <c r="BY87">
        <v>157</v>
      </c>
      <c r="BZ87">
        <v>160</v>
      </c>
      <c r="CA87">
        <v>161</v>
      </c>
      <c r="CB87">
        <v>163</v>
      </c>
      <c r="CC87">
        <v>165</v>
      </c>
      <c r="CD87">
        <v>167</v>
      </c>
      <c r="CE87">
        <v>169</v>
      </c>
      <c r="CF87">
        <v>171</v>
      </c>
      <c r="CG87">
        <v>172</v>
      </c>
      <c r="CH87">
        <v>174</v>
      </c>
      <c r="CI87">
        <v>176</v>
      </c>
      <c r="CJ87">
        <v>178</v>
      </c>
      <c r="CK87">
        <v>180</v>
      </c>
      <c r="CL87">
        <v>182</v>
      </c>
      <c r="CM87">
        <v>183</v>
      </c>
      <c r="CN87">
        <v>186</v>
      </c>
      <c r="CO87">
        <v>187</v>
      </c>
      <c r="CP87">
        <v>189</v>
      </c>
      <c r="CQ87">
        <v>191</v>
      </c>
      <c r="CR87">
        <v>193</v>
      </c>
      <c r="CS87">
        <v>195</v>
      </c>
      <c r="CT87">
        <v>196</v>
      </c>
      <c r="CU87">
        <v>198</v>
      </c>
      <c r="CV87">
        <v>200</v>
      </c>
      <c r="CW87">
        <v>202</v>
      </c>
      <c r="CX87">
        <v>204</v>
      </c>
      <c r="CY87">
        <v>205</v>
      </c>
      <c r="CZ87">
        <v>207</v>
      </c>
      <c r="DA87">
        <v>209</v>
      </c>
      <c r="DB87">
        <v>212</v>
      </c>
      <c r="DC87">
        <v>214</v>
      </c>
      <c r="DD87">
        <v>216</v>
      </c>
      <c r="DE87">
        <v>218</v>
      </c>
      <c r="DF87">
        <v>219</v>
      </c>
      <c r="DG87">
        <v>221</v>
      </c>
      <c r="DH87">
        <v>224</v>
      </c>
      <c r="DI87">
        <v>226</v>
      </c>
      <c r="DJ87">
        <v>228</v>
      </c>
      <c r="DK87">
        <v>230</v>
      </c>
      <c r="DL87">
        <v>231</v>
      </c>
      <c r="DM87">
        <v>233</v>
      </c>
      <c r="DN87">
        <v>236</v>
      </c>
      <c r="DO87">
        <v>238</v>
      </c>
      <c r="DP87">
        <v>240</v>
      </c>
      <c r="DQ87">
        <v>242</v>
      </c>
      <c r="DR87">
        <v>244</v>
      </c>
      <c r="DS87">
        <v>245</v>
      </c>
      <c r="DT87">
        <v>247</v>
      </c>
      <c r="DU87">
        <v>250</v>
      </c>
      <c r="DV87">
        <v>252</v>
      </c>
      <c r="DW87">
        <v>254</v>
      </c>
      <c r="DX87">
        <v>256</v>
      </c>
      <c r="DY87">
        <v>258</v>
      </c>
      <c r="DZ87">
        <v>260</v>
      </c>
      <c r="EA87">
        <v>262</v>
      </c>
      <c r="EB87">
        <v>264</v>
      </c>
      <c r="EC87">
        <v>266</v>
      </c>
      <c r="ED87">
        <v>268</v>
      </c>
      <c r="EE87">
        <v>270</v>
      </c>
      <c r="EF87">
        <v>272</v>
      </c>
      <c r="EG87">
        <v>274</v>
      </c>
      <c r="EH87">
        <v>276</v>
      </c>
      <c r="EI87">
        <v>278</v>
      </c>
      <c r="EJ87">
        <v>280</v>
      </c>
      <c r="EK87">
        <v>282</v>
      </c>
      <c r="EL87">
        <v>284</v>
      </c>
      <c r="EM87">
        <v>286</v>
      </c>
      <c r="EN87">
        <v>288</v>
      </c>
      <c r="EO87">
        <v>290</v>
      </c>
      <c r="EP87">
        <v>292</v>
      </c>
      <c r="EQ87">
        <v>294</v>
      </c>
      <c r="ER87">
        <v>296</v>
      </c>
      <c r="ES87">
        <v>298</v>
      </c>
      <c r="ET87">
        <v>300</v>
      </c>
      <c r="EU87">
        <v>302</v>
      </c>
      <c r="EV87">
        <v>304</v>
      </c>
      <c r="EW87">
        <v>307</v>
      </c>
      <c r="EX87">
        <v>309</v>
      </c>
      <c r="EY87">
        <v>310</v>
      </c>
      <c r="EZ87">
        <v>312</v>
      </c>
      <c r="FA87">
        <v>314</v>
      </c>
      <c r="FB87">
        <v>316</v>
      </c>
      <c r="FC87">
        <v>318</v>
      </c>
      <c r="FD87">
        <v>321</v>
      </c>
      <c r="FE87">
        <v>323</v>
      </c>
      <c r="FF87">
        <v>325</v>
      </c>
      <c r="FG87">
        <v>326</v>
      </c>
      <c r="FH87">
        <v>328</v>
      </c>
      <c r="FI87">
        <v>330</v>
      </c>
      <c r="FJ87">
        <v>333</v>
      </c>
      <c r="FK87">
        <v>335</v>
      </c>
      <c r="FL87">
        <v>337</v>
      </c>
      <c r="FM87">
        <v>339</v>
      </c>
      <c r="FN87">
        <v>341</v>
      </c>
      <c r="FO87">
        <v>342</v>
      </c>
      <c r="FP87">
        <v>344</v>
      </c>
      <c r="FQ87">
        <v>347</v>
      </c>
      <c r="FR87">
        <v>349</v>
      </c>
      <c r="FS87">
        <v>351</v>
      </c>
      <c r="FT87">
        <v>353</v>
      </c>
      <c r="FU87">
        <v>355</v>
      </c>
      <c r="FV87">
        <v>357</v>
      </c>
      <c r="FW87">
        <v>359</v>
      </c>
      <c r="FX87">
        <v>361</v>
      </c>
      <c r="FY87">
        <v>363</v>
      </c>
      <c r="FZ87">
        <v>365</v>
      </c>
      <c r="GA87">
        <v>367</v>
      </c>
      <c r="GB87">
        <v>369</v>
      </c>
      <c r="GC87">
        <v>371</v>
      </c>
      <c r="GD87">
        <v>373</v>
      </c>
      <c r="GE87">
        <v>375</v>
      </c>
      <c r="GF87">
        <v>377</v>
      </c>
      <c r="GG87">
        <v>379</v>
      </c>
      <c r="GH87">
        <v>381</v>
      </c>
      <c r="GI87">
        <v>383</v>
      </c>
      <c r="GJ87">
        <v>385</v>
      </c>
      <c r="GK87">
        <v>387</v>
      </c>
      <c r="GL87">
        <v>389</v>
      </c>
      <c r="GM87">
        <v>391</v>
      </c>
      <c r="GN87">
        <v>393</v>
      </c>
      <c r="GO87">
        <v>395</v>
      </c>
      <c r="GP87">
        <v>397</v>
      </c>
      <c r="GQ87">
        <v>399</v>
      </c>
      <c r="GR87">
        <v>401</v>
      </c>
      <c r="GS87">
        <v>404</v>
      </c>
      <c r="GU87">
        <v>84</v>
      </c>
      <c r="GV87">
        <v>0.70299999999999996</v>
      </c>
    </row>
    <row r="88" spans="1:204">
      <c r="A88" s="278">
        <v>85</v>
      </c>
      <c r="B88" s="344">
        <v>2</v>
      </c>
      <c r="C88" s="344">
        <v>5</v>
      </c>
      <c r="D88" s="344">
        <v>8</v>
      </c>
      <c r="E88" s="344">
        <v>11</v>
      </c>
      <c r="F88" s="344">
        <v>13</v>
      </c>
      <c r="G88" s="344">
        <v>16</v>
      </c>
      <c r="H88" s="344">
        <v>18</v>
      </c>
      <c r="I88" s="344">
        <v>21</v>
      </c>
      <c r="J88" s="344">
        <v>22</v>
      </c>
      <c r="K88" s="344">
        <v>23</v>
      </c>
      <c r="L88" s="344">
        <v>26</v>
      </c>
      <c r="M88" s="344">
        <v>28</v>
      </c>
      <c r="N88" s="344">
        <v>30</v>
      </c>
      <c r="O88" s="344">
        <v>33</v>
      </c>
      <c r="P88" s="344">
        <v>35</v>
      </c>
      <c r="Q88" s="344">
        <v>38</v>
      </c>
      <c r="R88" s="344">
        <v>40</v>
      </c>
      <c r="S88" s="344">
        <v>42</v>
      </c>
      <c r="T88" s="344">
        <v>43</v>
      </c>
      <c r="U88" s="344">
        <v>45</v>
      </c>
      <c r="V88" s="344">
        <v>47</v>
      </c>
      <c r="W88" s="344">
        <v>50</v>
      </c>
      <c r="X88" s="344">
        <v>52</v>
      </c>
      <c r="Y88" s="344">
        <v>54</v>
      </c>
      <c r="Z88" s="344">
        <v>56</v>
      </c>
      <c r="AA88" s="344">
        <v>58</v>
      </c>
      <c r="AB88" s="344">
        <v>60</v>
      </c>
      <c r="AC88" s="344">
        <v>62</v>
      </c>
      <c r="AD88" s="344">
        <v>64</v>
      </c>
      <c r="AE88" s="344">
        <v>67</v>
      </c>
      <c r="AF88" s="337">
        <v>69</v>
      </c>
      <c r="AG88" s="345">
        <v>71</v>
      </c>
      <c r="AH88" s="346">
        <v>73</v>
      </c>
      <c r="AI88">
        <v>75</v>
      </c>
      <c r="AJ88">
        <v>77</v>
      </c>
      <c r="AK88">
        <v>79</v>
      </c>
      <c r="AL88">
        <v>81</v>
      </c>
      <c r="AM88">
        <v>84</v>
      </c>
      <c r="AN88">
        <v>86</v>
      </c>
      <c r="AO88">
        <v>88</v>
      </c>
      <c r="AP88">
        <v>89</v>
      </c>
      <c r="AQ88">
        <v>91</v>
      </c>
      <c r="AR88">
        <v>93</v>
      </c>
      <c r="AS88">
        <v>96</v>
      </c>
      <c r="AT88">
        <v>98</v>
      </c>
      <c r="AU88">
        <v>100</v>
      </c>
      <c r="AV88">
        <v>102</v>
      </c>
      <c r="AW88">
        <v>104</v>
      </c>
      <c r="AX88">
        <v>106</v>
      </c>
      <c r="AY88">
        <v>108</v>
      </c>
      <c r="AZ88">
        <v>110</v>
      </c>
      <c r="BA88">
        <v>112</v>
      </c>
      <c r="BB88">
        <v>114</v>
      </c>
      <c r="BC88">
        <v>116</v>
      </c>
      <c r="BD88">
        <v>118</v>
      </c>
      <c r="BE88">
        <v>120</v>
      </c>
      <c r="BF88">
        <v>122</v>
      </c>
      <c r="BG88">
        <v>124</v>
      </c>
      <c r="BH88">
        <v>125</v>
      </c>
      <c r="BI88">
        <v>127</v>
      </c>
      <c r="BJ88">
        <v>130</v>
      </c>
      <c r="BK88">
        <v>132</v>
      </c>
      <c r="BL88">
        <v>133</v>
      </c>
      <c r="BM88">
        <v>135</v>
      </c>
      <c r="BN88">
        <v>137</v>
      </c>
      <c r="BO88">
        <v>139</v>
      </c>
      <c r="BP88">
        <v>141</v>
      </c>
      <c r="BQ88">
        <v>143</v>
      </c>
      <c r="BR88">
        <v>145</v>
      </c>
      <c r="BS88">
        <v>147</v>
      </c>
      <c r="BT88">
        <v>149</v>
      </c>
      <c r="BU88">
        <v>151</v>
      </c>
      <c r="BV88">
        <v>153</v>
      </c>
      <c r="BW88">
        <v>155</v>
      </c>
      <c r="BX88">
        <v>156</v>
      </c>
      <c r="BY88">
        <v>159</v>
      </c>
      <c r="BZ88">
        <v>161</v>
      </c>
      <c r="CA88">
        <v>162</v>
      </c>
      <c r="CB88">
        <v>164</v>
      </c>
      <c r="CC88">
        <v>166</v>
      </c>
      <c r="CD88">
        <v>168</v>
      </c>
      <c r="CE88">
        <v>170</v>
      </c>
      <c r="CF88">
        <v>172</v>
      </c>
      <c r="CG88">
        <v>173</v>
      </c>
      <c r="CH88">
        <v>176</v>
      </c>
      <c r="CI88">
        <v>178</v>
      </c>
      <c r="CJ88">
        <v>179</v>
      </c>
      <c r="CK88">
        <v>181</v>
      </c>
      <c r="CL88">
        <v>183</v>
      </c>
      <c r="CM88">
        <v>185</v>
      </c>
      <c r="CN88">
        <v>187</v>
      </c>
      <c r="CO88">
        <v>188</v>
      </c>
      <c r="CP88">
        <v>190</v>
      </c>
      <c r="CQ88">
        <v>192</v>
      </c>
      <c r="CR88">
        <v>194</v>
      </c>
      <c r="CS88">
        <v>196</v>
      </c>
      <c r="CT88">
        <v>198</v>
      </c>
      <c r="CU88">
        <v>200</v>
      </c>
      <c r="CV88">
        <v>201</v>
      </c>
      <c r="CW88">
        <v>203</v>
      </c>
      <c r="CX88">
        <v>205</v>
      </c>
      <c r="CY88">
        <v>207</v>
      </c>
      <c r="CZ88">
        <v>209</v>
      </c>
      <c r="DA88">
        <v>211</v>
      </c>
      <c r="DB88">
        <v>213</v>
      </c>
      <c r="DC88">
        <v>215</v>
      </c>
      <c r="DD88">
        <v>217</v>
      </c>
      <c r="DE88">
        <v>219</v>
      </c>
      <c r="DF88">
        <v>221</v>
      </c>
      <c r="DG88">
        <v>223</v>
      </c>
      <c r="DH88">
        <v>225</v>
      </c>
      <c r="DI88">
        <v>227</v>
      </c>
      <c r="DJ88">
        <v>229</v>
      </c>
      <c r="DK88">
        <v>232</v>
      </c>
      <c r="DL88">
        <v>233</v>
      </c>
      <c r="DM88">
        <v>235</v>
      </c>
      <c r="DN88">
        <v>237</v>
      </c>
      <c r="DO88">
        <v>239</v>
      </c>
      <c r="DP88">
        <v>241</v>
      </c>
      <c r="DQ88">
        <v>244</v>
      </c>
      <c r="DR88">
        <v>246</v>
      </c>
      <c r="DS88">
        <v>247</v>
      </c>
      <c r="DT88">
        <v>249</v>
      </c>
      <c r="DU88">
        <v>251</v>
      </c>
      <c r="DV88">
        <v>253</v>
      </c>
      <c r="DW88">
        <v>256</v>
      </c>
      <c r="DX88">
        <v>258</v>
      </c>
      <c r="DY88">
        <v>260</v>
      </c>
      <c r="DZ88">
        <v>262</v>
      </c>
      <c r="EA88">
        <v>263</v>
      </c>
      <c r="EB88">
        <v>266</v>
      </c>
      <c r="EC88">
        <v>268</v>
      </c>
      <c r="ED88">
        <v>270</v>
      </c>
      <c r="EE88">
        <v>272</v>
      </c>
      <c r="EF88">
        <v>274</v>
      </c>
      <c r="EG88">
        <v>276</v>
      </c>
      <c r="EH88">
        <v>278</v>
      </c>
      <c r="EI88">
        <v>280</v>
      </c>
      <c r="EJ88">
        <v>282</v>
      </c>
      <c r="EK88">
        <v>284</v>
      </c>
      <c r="EL88">
        <v>286</v>
      </c>
      <c r="EM88">
        <v>288</v>
      </c>
      <c r="EN88">
        <v>290</v>
      </c>
      <c r="EO88">
        <v>292</v>
      </c>
      <c r="EP88">
        <v>295</v>
      </c>
      <c r="EQ88">
        <v>296</v>
      </c>
      <c r="ER88">
        <v>298</v>
      </c>
      <c r="ES88">
        <v>300</v>
      </c>
      <c r="ET88">
        <v>302</v>
      </c>
      <c r="EU88">
        <v>304</v>
      </c>
      <c r="EV88">
        <v>307</v>
      </c>
      <c r="EW88">
        <v>309</v>
      </c>
      <c r="EX88">
        <v>311</v>
      </c>
      <c r="EY88">
        <v>312</v>
      </c>
      <c r="EZ88">
        <v>314</v>
      </c>
      <c r="FA88">
        <v>316</v>
      </c>
      <c r="FB88">
        <v>319</v>
      </c>
      <c r="FC88">
        <v>321</v>
      </c>
      <c r="FD88">
        <v>323</v>
      </c>
      <c r="FE88">
        <v>325</v>
      </c>
      <c r="FF88">
        <v>327</v>
      </c>
      <c r="FG88">
        <v>329</v>
      </c>
      <c r="FH88">
        <v>331</v>
      </c>
      <c r="FI88">
        <v>333</v>
      </c>
      <c r="FJ88">
        <v>335</v>
      </c>
      <c r="FK88">
        <v>337</v>
      </c>
      <c r="FL88">
        <v>339</v>
      </c>
      <c r="FM88">
        <v>341</v>
      </c>
      <c r="FN88">
        <v>343</v>
      </c>
      <c r="FO88">
        <v>345</v>
      </c>
      <c r="FP88">
        <v>347</v>
      </c>
      <c r="FQ88">
        <v>349</v>
      </c>
      <c r="FR88">
        <v>351</v>
      </c>
      <c r="FS88">
        <v>353</v>
      </c>
      <c r="FT88">
        <v>355</v>
      </c>
      <c r="FU88">
        <v>358</v>
      </c>
      <c r="FV88">
        <v>360</v>
      </c>
      <c r="FW88">
        <v>361</v>
      </c>
      <c r="FX88">
        <v>363</v>
      </c>
      <c r="FY88">
        <v>365</v>
      </c>
      <c r="FZ88">
        <v>367</v>
      </c>
      <c r="GA88">
        <v>370</v>
      </c>
      <c r="GB88">
        <v>372</v>
      </c>
      <c r="GC88">
        <v>374</v>
      </c>
      <c r="GD88">
        <v>375</v>
      </c>
      <c r="GE88">
        <v>377</v>
      </c>
      <c r="GF88">
        <v>379</v>
      </c>
      <c r="GG88">
        <v>382</v>
      </c>
      <c r="GH88">
        <v>384</v>
      </c>
      <c r="GI88">
        <v>386</v>
      </c>
      <c r="GJ88">
        <v>388</v>
      </c>
      <c r="GK88">
        <v>390</v>
      </c>
      <c r="GL88">
        <v>392</v>
      </c>
      <c r="GM88">
        <v>394</v>
      </c>
      <c r="GN88">
        <v>396</v>
      </c>
      <c r="GO88">
        <v>398</v>
      </c>
      <c r="GP88">
        <v>400</v>
      </c>
      <c r="GQ88">
        <v>402</v>
      </c>
      <c r="GR88">
        <v>404</v>
      </c>
      <c r="GS88">
        <v>406</v>
      </c>
      <c r="GU88">
        <v>85</v>
      </c>
      <c r="GV88">
        <v>0.70799999999999996</v>
      </c>
    </row>
    <row r="89" spans="1:204">
      <c r="A89" s="278">
        <v>86</v>
      </c>
      <c r="B89" s="344">
        <v>2</v>
      </c>
      <c r="C89" s="344">
        <v>5</v>
      </c>
      <c r="D89" s="344">
        <v>8</v>
      </c>
      <c r="E89" s="344">
        <v>11</v>
      </c>
      <c r="F89" s="344">
        <v>13</v>
      </c>
      <c r="G89" s="344">
        <v>16</v>
      </c>
      <c r="H89" s="344">
        <v>18</v>
      </c>
      <c r="I89" s="344">
        <v>21</v>
      </c>
      <c r="J89" s="344">
        <v>22</v>
      </c>
      <c r="K89" s="344">
        <v>23</v>
      </c>
      <c r="L89" s="344">
        <v>26</v>
      </c>
      <c r="M89" s="344">
        <v>28</v>
      </c>
      <c r="N89" s="344">
        <v>31</v>
      </c>
      <c r="O89" s="344">
        <v>33</v>
      </c>
      <c r="P89" s="344">
        <v>35</v>
      </c>
      <c r="Q89" s="344">
        <v>38</v>
      </c>
      <c r="R89" s="344">
        <v>40</v>
      </c>
      <c r="S89" s="344">
        <v>42</v>
      </c>
      <c r="T89" s="344">
        <v>43</v>
      </c>
      <c r="U89" s="344">
        <v>46</v>
      </c>
      <c r="V89" s="344">
        <v>48</v>
      </c>
      <c r="W89" s="344">
        <v>50</v>
      </c>
      <c r="X89" s="344">
        <v>52</v>
      </c>
      <c r="Y89" s="344">
        <v>54</v>
      </c>
      <c r="Z89" s="344">
        <v>56</v>
      </c>
      <c r="AA89" s="344">
        <v>58</v>
      </c>
      <c r="AB89" s="344">
        <v>61</v>
      </c>
      <c r="AC89" s="344">
        <v>63</v>
      </c>
      <c r="AD89" s="344">
        <v>65</v>
      </c>
      <c r="AE89" s="344">
        <v>67</v>
      </c>
      <c r="AF89" s="337">
        <v>69</v>
      </c>
      <c r="AG89" s="345">
        <v>71</v>
      </c>
      <c r="AH89" s="346">
        <v>73</v>
      </c>
      <c r="AI89">
        <v>75</v>
      </c>
      <c r="AJ89">
        <v>78</v>
      </c>
      <c r="AK89">
        <v>80</v>
      </c>
      <c r="AL89">
        <v>82</v>
      </c>
      <c r="AM89">
        <v>84</v>
      </c>
      <c r="AN89">
        <v>86</v>
      </c>
      <c r="AO89">
        <v>88</v>
      </c>
      <c r="AP89">
        <v>90</v>
      </c>
      <c r="AQ89">
        <v>92</v>
      </c>
      <c r="AR89">
        <v>94</v>
      </c>
      <c r="AS89">
        <v>96</v>
      </c>
      <c r="AT89">
        <v>98</v>
      </c>
      <c r="AU89">
        <v>100</v>
      </c>
      <c r="AV89">
        <v>103</v>
      </c>
      <c r="AW89">
        <v>105</v>
      </c>
      <c r="AX89">
        <v>107</v>
      </c>
      <c r="AY89">
        <v>108</v>
      </c>
      <c r="AZ89">
        <v>110</v>
      </c>
      <c r="BA89">
        <v>112</v>
      </c>
      <c r="BB89">
        <v>115</v>
      </c>
      <c r="BC89">
        <v>117</v>
      </c>
      <c r="BD89">
        <v>118</v>
      </c>
      <c r="BE89">
        <v>120</v>
      </c>
      <c r="BF89">
        <v>122</v>
      </c>
      <c r="BG89">
        <v>125</v>
      </c>
      <c r="BH89">
        <v>126</v>
      </c>
      <c r="BI89">
        <v>128</v>
      </c>
      <c r="BJ89">
        <v>130</v>
      </c>
      <c r="BK89">
        <v>132</v>
      </c>
      <c r="BL89">
        <v>134</v>
      </c>
      <c r="BM89">
        <v>136</v>
      </c>
      <c r="BN89">
        <v>138</v>
      </c>
      <c r="BO89">
        <v>140</v>
      </c>
      <c r="BP89">
        <v>142</v>
      </c>
      <c r="BQ89">
        <v>144</v>
      </c>
      <c r="BR89">
        <v>146</v>
      </c>
      <c r="BS89">
        <v>148</v>
      </c>
      <c r="BT89">
        <v>150</v>
      </c>
      <c r="BU89">
        <v>152</v>
      </c>
      <c r="BV89">
        <v>154</v>
      </c>
      <c r="BW89">
        <v>156</v>
      </c>
      <c r="BX89">
        <v>157</v>
      </c>
      <c r="BY89">
        <v>159</v>
      </c>
      <c r="BZ89">
        <v>162</v>
      </c>
      <c r="CA89">
        <v>163</v>
      </c>
      <c r="CB89">
        <v>165</v>
      </c>
      <c r="CC89">
        <v>167</v>
      </c>
      <c r="CD89">
        <v>169</v>
      </c>
      <c r="CE89">
        <v>171</v>
      </c>
      <c r="CF89">
        <v>173</v>
      </c>
      <c r="CG89">
        <v>174</v>
      </c>
      <c r="CH89">
        <v>177</v>
      </c>
      <c r="CI89">
        <v>179</v>
      </c>
      <c r="CJ89">
        <v>180</v>
      </c>
      <c r="CK89">
        <v>182</v>
      </c>
      <c r="CL89">
        <v>184</v>
      </c>
      <c r="CM89">
        <v>186</v>
      </c>
      <c r="CN89">
        <v>188</v>
      </c>
      <c r="CO89">
        <v>189</v>
      </c>
      <c r="CP89">
        <v>192</v>
      </c>
      <c r="CQ89">
        <v>193</v>
      </c>
      <c r="CR89">
        <v>195</v>
      </c>
      <c r="CS89">
        <v>197</v>
      </c>
      <c r="CT89">
        <v>199</v>
      </c>
      <c r="CU89">
        <v>201</v>
      </c>
      <c r="CV89">
        <v>202</v>
      </c>
      <c r="CW89">
        <v>204</v>
      </c>
      <c r="CX89">
        <v>206</v>
      </c>
      <c r="CY89">
        <v>208</v>
      </c>
      <c r="CZ89">
        <v>210</v>
      </c>
      <c r="DA89">
        <v>212</v>
      </c>
      <c r="DB89">
        <v>214</v>
      </c>
      <c r="DC89">
        <v>216</v>
      </c>
      <c r="DD89">
        <v>219</v>
      </c>
      <c r="DE89">
        <v>221</v>
      </c>
      <c r="DF89">
        <v>222</v>
      </c>
      <c r="DG89">
        <v>224</v>
      </c>
      <c r="DH89">
        <v>226</v>
      </c>
      <c r="DI89">
        <v>229</v>
      </c>
      <c r="DJ89">
        <v>231</v>
      </c>
      <c r="DK89">
        <v>233</v>
      </c>
      <c r="DL89">
        <v>234</v>
      </c>
      <c r="DM89">
        <v>236</v>
      </c>
      <c r="DN89">
        <v>239</v>
      </c>
      <c r="DO89">
        <v>241</v>
      </c>
      <c r="DP89">
        <v>243</v>
      </c>
      <c r="DQ89">
        <v>245</v>
      </c>
      <c r="DR89">
        <v>247</v>
      </c>
      <c r="DS89">
        <v>248</v>
      </c>
      <c r="DT89">
        <v>251</v>
      </c>
      <c r="DU89">
        <v>253</v>
      </c>
      <c r="DV89">
        <v>255</v>
      </c>
      <c r="DW89">
        <v>257</v>
      </c>
      <c r="DX89">
        <v>259</v>
      </c>
      <c r="DY89">
        <v>261</v>
      </c>
      <c r="DZ89">
        <v>263</v>
      </c>
      <c r="EA89">
        <v>265</v>
      </c>
      <c r="EB89">
        <v>267</v>
      </c>
      <c r="EC89">
        <v>269</v>
      </c>
      <c r="ED89">
        <v>271</v>
      </c>
      <c r="EE89">
        <v>273</v>
      </c>
      <c r="EF89">
        <v>276</v>
      </c>
      <c r="EG89">
        <v>278</v>
      </c>
      <c r="EH89">
        <v>280</v>
      </c>
      <c r="EI89">
        <v>281</v>
      </c>
      <c r="EJ89">
        <v>283</v>
      </c>
      <c r="EK89">
        <v>286</v>
      </c>
      <c r="EL89">
        <v>288</v>
      </c>
      <c r="EM89">
        <v>290</v>
      </c>
      <c r="EN89">
        <v>292</v>
      </c>
      <c r="EO89">
        <v>294</v>
      </c>
      <c r="EP89">
        <v>296</v>
      </c>
      <c r="EQ89">
        <v>298</v>
      </c>
      <c r="ER89">
        <v>300</v>
      </c>
      <c r="ES89">
        <v>302</v>
      </c>
      <c r="ET89">
        <v>304</v>
      </c>
      <c r="EU89">
        <v>306</v>
      </c>
      <c r="EV89">
        <v>308</v>
      </c>
      <c r="EW89">
        <v>310</v>
      </c>
      <c r="EX89">
        <v>313</v>
      </c>
      <c r="EY89">
        <v>314</v>
      </c>
      <c r="EZ89">
        <v>316</v>
      </c>
      <c r="FA89">
        <v>318</v>
      </c>
      <c r="FB89">
        <v>320</v>
      </c>
      <c r="FC89">
        <v>323</v>
      </c>
      <c r="FD89">
        <v>325</v>
      </c>
      <c r="FE89">
        <v>327</v>
      </c>
      <c r="FF89">
        <v>329</v>
      </c>
      <c r="FG89">
        <v>330</v>
      </c>
      <c r="FH89">
        <v>333</v>
      </c>
      <c r="FI89">
        <v>335</v>
      </c>
      <c r="FJ89">
        <v>337</v>
      </c>
      <c r="FK89">
        <v>339</v>
      </c>
      <c r="FL89">
        <v>341</v>
      </c>
      <c r="FM89">
        <v>343</v>
      </c>
      <c r="FN89">
        <v>345</v>
      </c>
      <c r="FO89">
        <v>347</v>
      </c>
      <c r="FP89">
        <v>349</v>
      </c>
      <c r="FQ89">
        <v>351</v>
      </c>
      <c r="FR89">
        <v>353</v>
      </c>
      <c r="FS89">
        <v>355</v>
      </c>
      <c r="FT89">
        <v>357</v>
      </c>
      <c r="FU89">
        <v>360</v>
      </c>
      <c r="FV89">
        <v>362</v>
      </c>
      <c r="FW89">
        <v>363</v>
      </c>
      <c r="FX89">
        <v>365</v>
      </c>
      <c r="FY89">
        <v>367</v>
      </c>
      <c r="FZ89">
        <v>370</v>
      </c>
      <c r="GA89">
        <v>372</v>
      </c>
      <c r="GB89">
        <v>374</v>
      </c>
      <c r="GC89">
        <v>376</v>
      </c>
      <c r="GD89">
        <v>377</v>
      </c>
      <c r="GE89">
        <v>379</v>
      </c>
      <c r="GF89">
        <v>382</v>
      </c>
      <c r="GG89">
        <v>384</v>
      </c>
      <c r="GH89">
        <v>386</v>
      </c>
      <c r="GI89">
        <v>388</v>
      </c>
      <c r="GJ89">
        <v>390</v>
      </c>
      <c r="GK89">
        <v>392</v>
      </c>
      <c r="GL89">
        <v>394</v>
      </c>
      <c r="GM89">
        <v>396</v>
      </c>
      <c r="GN89">
        <v>398</v>
      </c>
      <c r="GO89">
        <v>400</v>
      </c>
      <c r="GP89">
        <v>402</v>
      </c>
      <c r="GQ89">
        <v>404</v>
      </c>
      <c r="GR89">
        <v>407</v>
      </c>
      <c r="GS89">
        <v>409</v>
      </c>
      <c r="GU89">
        <v>86</v>
      </c>
      <c r="GV89">
        <v>0.71199999999999997</v>
      </c>
    </row>
    <row r="90" spans="1:204">
      <c r="A90" s="278">
        <v>87</v>
      </c>
      <c r="B90" s="344">
        <v>2</v>
      </c>
      <c r="C90" s="344">
        <v>5</v>
      </c>
      <c r="D90" s="344">
        <v>8</v>
      </c>
      <c r="E90" s="344">
        <v>11</v>
      </c>
      <c r="F90" s="344">
        <v>13</v>
      </c>
      <c r="G90" s="344">
        <v>16</v>
      </c>
      <c r="H90" s="344">
        <v>18</v>
      </c>
      <c r="I90" s="344">
        <v>21</v>
      </c>
      <c r="J90" s="344">
        <v>22</v>
      </c>
      <c r="K90" s="344">
        <v>24</v>
      </c>
      <c r="L90" s="344">
        <v>27</v>
      </c>
      <c r="M90" s="344">
        <v>29</v>
      </c>
      <c r="N90" s="344">
        <v>31</v>
      </c>
      <c r="O90" s="344">
        <v>33</v>
      </c>
      <c r="P90" s="344">
        <v>35</v>
      </c>
      <c r="Q90" s="344">
        <v>38</v>
      </c>
      <c r="R90" s="344">
        <v>40</v>
      </c>
      <c r="S90" s="344">
        <v>42</v>
      </c>
      <c r="T90" s="344">
        <v>44</v>
      </c>
      <c r="U90" s="344">
        <v>46</v>
      </c>
      <c r="V90" s="344">
        <v>48</v>
      </c>
      <c r="W90" s="344">
        <v>50</v>
      </c>
      <c r="X90" s="344">
        <v>52</v>
      </c>
      <c r="Y90" s="344">
        <v>54</v>
      </c>
      <c r="Z90" s="344">
        <v>57</v>
      </c>
      <c r="AA90" s="344">
        <v>59</v>
      </c>
      <c r="AB90" s="344">
        <v>61</v>
      </c>
      <c r="AC90" s="344">
        <v>63</v>
      </c>
      <c r="AD90" s="344">
        <v>65</v>
      </c>
      <c r="AE90" s="344">
        <v>67</v>
      </c>
      <c r="AF90" s="337">
        <v>70</v>
      </c>
      <c r="AG90" s="345">
        <v>72</v>
      </c>
      <c r="AH90" s="346">
        <v>74</v>
      </c>
      <c r="AI90">
        <v>76</v>
      </c>
      <c r="AJ90">
        <v>78</v>
      </c>
      <c r="AK90">
        <v>80</v>
      </c>
      <c r="AL90">
        <v>82</v>
      </c>
      <c r="AM90">
        <v>85</v>
      </c>
      <c r="AN90">
        <v>87</v>
      </c>
      <c r="AO90">
        <v>89</v>
      </c>
      <c r="AP90">
        <v>90</v>
      </c>
      <c r="AQ90">
        <v>92</v>
      </c>
      <c r="AR90">
        <v>95</v>
      </c>
      <c r="AS90">
        <v>97</v>
      </c>
      <c r="AT90">
        <v>99</v>
      </c>
      <c r="AU90">
        <v>101</v>
      </c>
      <c r="AV90">
        <v>103</v>
      </c>
      <c r="AW90">
        <v>105</v>
      </c>
      <c r="AX90">
        <v>108</v>
      </c>
      <c r="AY90">
        <v>109</v>
      </c>
      <c r="AZ90">
        <v>111</v>
      </c>
      <c r="BA90">
        <v>113</v>
      </c>
      <c r="BB90">
        <v>115</v>
      </c>
      <c r="BC90">
        <v>118</v>
      </c>
      <c r="BD90">
        <v>119</v>
      </c>
      <c r="BE90">
        <v>121</v>
      </c>
      <c r="BF90">
        <v>123</v>
      </c>
      <c r="BG90">
        <v>125</v>
      </c>
      <c r="BH90">
        <v>127</v>
      </c>
      <c r="BI90">
        <v>129</v>
      </c>
      <c r="BJ90">
        <v>131</v>
      </c>
      <c r="BK90">
        <v>133</v>
      </c>
      <c r="BL90">
        <v>135</v>
      </c>
      <c r="BM90">
        <v>137</v>
      </c>
      <c r="BN90">
        <v>139</v>
      </c>
      <c r="BO90">
        <v>141</v>
      </c>
      <c r="BP90">
        <v>143</v>
      </c>
      <c r="BQ90">
        <v>145</v>
      </c>
      <c r="BR90">
        <v>147</v>
      </c>
      <c r="BS90">
        <v>149</v>
      </c>
      <c r="BT90">
        <v>151</v>
      </c>
      <c r="BU90">
        <v>153</v>
      </c>
      <c r="BV90">
        <v>155</v>
      </c>
      <c r="BW90">
        <v>157</v>
      </c>
      <c r="BX90">
        <v>158</v>
      </c>
      <c r="BY90">
        <v>161</v>
      </c>
      <c r="BZ90">
        <v>163</v>
      </c>
      <c r="CA90">
        <v>164</v>
      </c>
      <c r="CB90">
        <v>166</v>
      </c>
      <c r="CC90">
        <v>168</v>
      </c>
      <c r="CD90">
        <v>170</v>
      </c>
      <c r="CE90">
        <v>172</v>
      </c>
      <c r="CF90">
        <v>174</v>
      </c>
      <c r="CG90">
        <v>176</v>
      </c>
      <c r="CH90">
        <v>178</v>
      </c>
      <c r="CI90">
        <v>180</v>
      </c>
      <c r="CJ90">
        <v>181</v>
      </c>
      <c r="CK90">
        <v>184</v>
      </c>
      <c r="CL90">
        <v>186</v>
      </c>
      <c r="CM90">
        <v>187</v>
      </c>
      <c r="CN90">
        <v>189</v>
      </c>
      <c r="CO90">
        <v>191</v>
      </c>
      <c r="CP90">
        <v>193</v>
      </c>
      <c r="CQ90">
        <v>194</v>
      </c>
      <c r="CR90">
        <v>196</v>
      </c>
      <c r="CS90">
        <v>199</v>
      </c>
      <c r="CT90">
        <v>200</v>
      </c>
      <c r="CU90">
        <v>202</v>
      </c>
      <c r="CV90">
        <v>204</v>
      </c>
      <c r="CW90">
        <v>206</v>
      </c>
      <c r="CX90">
        <v>208</v>
      </c>
      <c r="CY90">
        <v>209</v>
      </c>
      <c r="CZ90">
        <v>212</v>
      </c>
      <c r="DA90">
        <v>214</v>
      </c>
      <c r="DB90">
        <v>216</v>
      </c>
      <c r="DC90">
        <v>218</v>
      </c>
      <c r="DD90">
        <v>220</v>
      </c>
      <c r="DE90">
        <v>222</v>
      </c>
      <c r="DF90">
        <v>224</v>
      </c>
      <c r="DG90">
        <v>226</v>
      </c>
      <c r="DH90">
        <v>228</v>
      </c>
      <c r="DI90">
        <v>230</v>
      </c>
      <c r="DJ90">
        <v>232</v>
      </c>
      <c r="DK90">
        <v>234</v>
      </c>
      <c r="DL90">
        <v>236</v>
      </c>
      <c r="DM90">
        <v>238</v>
      </c>
      <c r="DN90">
        <v>240</v>
      </c>
      <c r="DO90">
        <v>242</v>
      </c>
      <c r="DP90">
        <v>244</v>
      </c>
      <c r="DQ90">
        <v>247</v>
      </c>
      <c r="DR90">
        <v>249</v>
      </c>
      <c r="DS90">
        <v>250</v>
      </c>
      <c r="DT90">
        <v>252</v>
      </c>
      <c r="DU90">
        <v>255</v>
      </c>
      <c r="DV90">
        <v>257</v>
      </c>
      <c r="DW90">
        <v>259</v>
      </c>
      <c r="DX90">
        <v>261</v>
      </c>
      <c r="DY90">
        <v>263</v>
      </c>
      <c r="DZ90">
        <v>265</v>
      </c>
      <c r="EA90">
        <v>267</v>
      </c>
      <c r="EB90">
        <v>269</v>
      </c>
      <c r="EC90">
        <v>271</v>
      </c>
      <c r="ED90">
        <v>273</v>
      </c>
      <c r="EE90">
        <v>275</v>
      </c>
      <c r="EF90">
        <v>277</v>
      </c>
      <c r="EG90">
        <v>280</v>
      </c>
      <c r="EH90">
        <v>282</v>
      </c>
      <c r="EI90">
        <v>283</v>
      </c>
      <c r="EJ90">
        <v>285</v>
      </c>
      <c r="EK90">
        <v>288</v>
      </c>
      <c r="EL90">
        <v>290</v>
      </c>
      <c r="EM90">
        <v>292</v>
      </c>
      <c r="EN90">
        <v>294</v>
      </c>
      <c r="EO90">
        <v>296</v>
      </c>
      <c r="EP90">
        <v>298</v>
      </c>
      <c r="EQ90">
        <v>300</v>
      </c>
      <c r="ER90">
        <v>302</v>
      </c>
      <c r="ES90">
        <v>304</v>
      </c>
      <c r="ET90">
        <v>306</v>
      </c>
      <c r="EU90">
        <v>308</v>
      </c>
      <c r="EV90">
        <v>310</v>
      </c>
      <c r="EW90">
        <v>313</v>
      </c>
      <c r="EX90">
        <v>315</v>
      </c>
      <c r="EY90">
        <v>316</v>
      </c>
      <c r="EZ90">
        <v>318</v>
      </c>
      <c r="FA90">
        <v>320</v>
      </c>
      <c r="FB90">
        <v>323</v>
      </c>
      <c r="FC90">
        <v>325</v>
      </c>
      <c r="FD90">
        <v>327</v>
      </c>
      <c r="FE90">
        <v>329</v>
      </c>
      <c r="FF90">
        <v>331</v>
      </c>
      <c r="FG90">
        <v>333</v>
      </c>
      <c r="FH90">
        <v>335</v>
      </c>
      <c r="FI90">
        <v>337</v>
      </c>
      <c r="FJ90">
        <v>339</v>
      </c>
      <c r="FK90">
        <v>341</v>
      </c>
      <c r="FL90">
        <v>343</v>
      </c>
      <c r="FM90">
        <v>346</v>
      </c>
      <c r="FN90">
        <v>348</v>
      </c>
      <c r="FO90">
        <v>349</v>
      </c>
      <c r="FP90">
        <v>351</v>
      </c>
      <c r="FQ90">
        <v>353</v>
      </c>
      <c r="FR90">
        <v>356</v>
      </c>
      <c r="FS90">
        <v>358</v>
      </c>
      <c r="FT90">
        <v>360</v>
      </c>
      <c r="FU90">
        <v>362</v>
      </c>
      <c r="FV90">
        <v>364</v>
      </c>
      <c r="FW90">
        <v>366</v>
      </c>
      <c r="FX90">
        <v>368</v>
      </c>
      <c r="FY90">
        <v>370</v>
      </c>
      <c r="FZ90">
        <v>372</v>
      </c>
      <c r="GA90">
        <v>374</v>
      </c>
      <c r="GB90">
        <v>376</v>
      </c>
      <c r="GC90">
        <v>379</v>
      </c>
      <c r="GD90">
        <v>380</v>
      </c>
      <c r="GE90">
        <v>382</v>
      </c>
      <c r="GF90">
        <v>384</v>
      </c>
      <c r="GG90">
        <v>386</v>
      </c>
      <c r="GH90">
        <v>389</v>
      </c>
      <c r="GI90">
        <v>391</v>
      </c>
      <c r="GJ90">
        <v>393</v>
      </c>
      <c r="GK90">
        <v>395</v>
      </c>
      <c r="GL90">
        <v>397</v>
      </c>
      <c r="GM90">
        <v>399</v>
      </c>
      <c r="GN90">
        <v>401</v>
      </c>
      <c r="GO90">
        <v>403</v>
      </c>
      <c r="GP90">
        <v>405</v>
      </c>
      <c r="GQ90">
        <v>407</v>
      </c>
      <c r="GR90">
        <v>409</v>
      </c>
      <c r="GS90">
        <v>412</v>
      </c>
      <c r="GU90">
        <v>87</v>
      </c>
      <c r="GV90">
        <v>0.71699999999999997</v>
      </c>
    </row>
    <row r="91" spans="1:204">
      <c r="A91" s="278">
        <v>88</v>
      </c>
      <c r="B91" s="344">
        <v>2</v>
      </c>
      <c r="C91" s="344">
        <v>5</v>
      </c>
      <c r="D91" s="344">
        <v>8</v>
      </c>
      <c r="E91" s="344">
        <v>11</v>
      </c>
      <c r="F91" s="344">
        <v>13</v>
      </c>
      <c r="G91" s="344">
        <v>16</v>
      </c>
      <c r="H91" s="344">
        <v>18</v>
      </c>
      <c r="I91" s="344">
        <v>21</v>
      </c>
      <c r="J91" s="344">
        <v>22</v>
      </c>
      <c r="K91" s="344">
        <v>24</v>
      </c>
      <c r="L91" s="344">
        <v>27</v>
      </c>
      <c r="M91" s="344">
        <v>29</v>
      </c>
      <c r="N91" s="344">
        <v>31</v>
      </c>
      <c r="O91" s="344">
        <v>33</v>
      </c>
      <c r="P91" s="344">
        <v>35</v>
      </c>
      <c r="Q91" s="344">
        <v>38</v>
      </c>
      <c r="R91" s="344">
        <v>40</v>
      </c>
      <c r="S91" s="344">
        <v>43</v>
      </c>
      <c r="T91" s="344">
        <v>44</v>
      </c>
      <c r="U91" s="344">
        <v>46</v>
      </c>
      <c r="V91" s="344">
        <v>48</v>
      </c>
      <c r="W91" s="344">
        <v>51</v>
      </c>
      <c r="X91" s="344">
        <v>53</v>
      </c>
      <c r="Y91" s="344">
        <v>55</v>
      </c>
      <c r="Z91" s="344">
        <v>57</v>
      </c>
      <c r="AA91" s="344">
        <v>59</v>
      </c>
      <c r="AB91" s="344">
        <v>61</v>
      </c>
      <c r="AC91" s="344">
        <v>64</v>
      </c>
      <c r="AD91" s="344">
        <v>66</v>
      </c>
      <c r="AE91" s="344">
        <v>68</v>
      </c>
      <c r="AF91" s="337">
        <v>70</v>
      </c>
      <c r="AG91" s="345">
        <v>72</v>
      </c>
      <c r="AH91" s="346">
        <v>74</v>
      </c>
      <c r="AI91">
        <v>77</v>
      </c>
      <c r="AJ91">
        <v>79</v>
      </c>
      <c r="AK91">
        <v>81</v>
      </c>
      <c r="AL91">
        <v>83</v>
      </c>
      <c r="AM91">
        <v>85</v>
      </c>
      <c r="AN91">
        <v>87</v>
      </c>
      <c r="AO91">
        <v>90</v>
      </c>
      <c r="AP91">
        <v>91</v>
      </c>
      <c r="AQ91">
        <v>93</v>
      </c>
      <c r="AR91">
        <v>95</v>
      </c>
      <c r="AS91">
        <v>97</v>
      </c>
      <c r="AT91">
        <v>100</v>
      </c>
      <c r="AU91">
        <v>102</v>
      </c>
      <c r="AV91">
        <v>104</v>
      </c>
      <c r="AW91">
        <v>106</v>
      </c>
      <c r="AX91">
        <v>108</v>
      </c>
      <c r="AY91">
        <v>110</v>
      </c>
      <c r="AZ91">
        <v>112</v>
      </c>
      <c r="BA91">
        <v>114</v>
      </c>
      <c r="BB91">
        <v>116</v>
      </c>
      <c r="BC91">
        <v>118</v>
      </c>
      <c r="BD91">
        <v>120</v>
      </c>
      <c r="BE91">
        <v>122</v>
      </c>
      <c r="BF91">
        <v>124</v>
      </c>
      <c r="BG91">
        <v>126</v>
      </c>
      <c r="BH91">
        <v>128</v>
      </c>
      <c r="BI91">
        <v>130</v>
      </c>
      <c r="BJ91">
        <v>132</v>
      </c>
      <c r="BK91">
        <v>134</v>
      </c>
      <c r="BL91">
        <v>136</v>
      </c>
      <c r="BM91">
        <v>138</v>
      </c>
      <c r="BN91">
        <v>140</v>
      </c>
      <c r="BO91">
        <v>142</v>
      </c>
      <c r="BP91">
        <v>144</v>
      </c>
      <c r="BQ91">
        <v>146</v>
      </c>
      <c r="BR91">
        <v>148</v>
      </c>
      <c r="BS91">
        <v>150</v>
      </c>
      <c r="BT91">
        <v>152</v>
      </c>
      <c r="BU91">
        <v>154</v>
      </c>
      <c r="BV91">
        <v>156</v>
      </c>
      <c r="BW91">
        <v>158</v>
      </c>
      <c r="BX91">
        <v>160</v>
      </c>
      <c r="BY91">
        <v>162</v>
      </c>
      <c r="BZ91">
        <v>164</v>
      </c>
      <c r="CA91">
        <v>165</v>
      </c>
      <c r="CB91">
        <v>168</v>
      </c>
      <c r="CC91">
        <v>170</v>
      </c>
      <c r="CD91">
        <v>171</v>
      </c>
      <c r="CE91">
        <v>173</v>
      </c>
      <c r="CF91">
        <v>175</v>
      </c>
      <c r="CG91">
        <v>177</v>
      </c>
      <c r="CH91">
        <v>179</v>
      </c>
      <c r="CI91">
        <v>181</v>
      </c>
      <c r="CJ91">
        <v>183</v>
      </c>
      <c r="CK91">
        <v>185</v>
      </c>
      <c r="CL91">
        <v>187</v>
      </c>
      <c r="CM91">
        <v>188</v>
      </c>
      <c r="CN91">
        <v>191</v>
      </c>
      <c r="CO91">
        <v>192</v>
      </c>
      <c r="CP91">
        <v>194</v>
      </c>
      <c r="CQ91">
        <v>196</v>
      </c>
      <c r="CR91">
        <v>198</v>
      </c>
      <c r="CS91">
        <v>200</v>
      </c>
      <c r="CT91">
        <v>201</v>
      </c>
      <c r="CU91">
        <v>204</v>
      </c>
      <c r="CV91">
        <v>205</v>
      </c>
      <c r="CW91">
        <v>207</v>
      </c>
      <c r="CX91">
        <v>209</v>
      </c>
      <c r="CY91">
        <v>211</v>
      </c>
      <c r="CZ91">
        <v>213</v>
      </c>
      <c r="DA91">
        <v>215</v>
      </c>
      <c r="DB91">
        <v>217</v>
      </c>
      <c r="DC91">
        <v>219</v>
      </c>
      <c r="DD91">
        <v>222</v>
      </c>
      <c r="DE91">
        <v>224</v>
      </c>
      <c r="DF91">
        <v>225</v>
      </c>
      <c r="DG91">
        <v>227</v>
      </c>
      <c r="DH91">
        <v>230</v>
      </c>
      <c r="DI91">
        <v>232</v>
      </c>
      <c r="DJ91">
        <v>234</v>
      </c>
      <c r="DK91">
        <v>236</v>
      </c>
      <c r="DL91">
        <v>238</v>
      </c>
      <c r="DM91">
        <v>240</v>
      </c>
      <c r="DN91">
        <v>242</v>
      </c>
      <c r="DO91">
        <v>244</v>
      </c>
      <c r="DP91">
        <v>246</v>
      </c>
      <c r="DQ91">
        <v>248</v>
      </c>
      <c r="DR91">
        <v>251</v>
      </c>
      <c r="DS91">
        <v>252</v>
      </c>
      <c r="DT91">
        <v>254</v>
      </c>
      <c r="DU91">
        <v>256</v>
      </c>
      <c r="DV91">
        <v>258</v>
      </c>
      <c r="DW91">
        <v>261</v>
      </c>
      <c r="DX91">
        <v>263</v>
      </c>
      <c r="DY91">
        <v>265</v>
      </c>
      <c r="DZ91">
        <v>267</v>
      </c>
      <c r="EA91">
        <v>269</v>
      </c>
      <c r="EB91">
        <v>271</v>
      </c>
      <c r="EC91">
        <v>273</v>
      </c>
      <c r="ED91">
        <v>275</v>
      </c>
      <c r="EE91">
        <v>277</v>
      </c>
      <c r="EF91">
        <v>279</v>
      </c>
      <c r="EG91">
        <v>282</v>
      </c>
      <c r="EH91">
        <v>284</v>
      </c>
      <c r="EI91">
        <v>285</v>
      </c>
      <c r="EJ91">
        <v>287</v>
      </c>
      <c r="EK91">
        <v>290</v>
      </c>
      <c r="EL91">
        <v>292</v>
      </c>
      <c r="EM91">
        <v>294</v>
      </c>
      <c r="EN91">
        <v>296</v>
      </c>
      <c r="EO91">
        <v>298</v>
      </c>
      <c r="EP91">
        <v>300</v>
      </c>
      <c r="EQ91">
        <v>302</v>
      </c>
      <c r="ER91">
        <v>304</v>
      </c>
      <c r="ES91">
        <v>306</v>
      </c>
      <c r="ET91">
        <v>308</v>
      </c>
      <c r="EU91">
        <v>310</v>
      </c>
      <c r="EV91">
        <v>313</v>
      </c>
      <c r="EW91">
        <v>315</v>
      </c>
      <c r="EX91">
        <v>317</v>
      </c>
      <c r="EY91">
        <v>318</v>
      </c>
      <c r="EZ91">
        <v>321</v>
      </c>
      <c r="FA91">
        <v>323</v>
      </c>
      <c r="FB91">
        <v>325</v>
      </c>
      <c r="FC91">
        <v>327</v>
      </c>
      <c r="FD91">
        <v>329</v>
      </c>
      <c r="FE91">
        <v>331</v>
      </c>
      <c r="FF91">
        <v>334</v>
      </c>
      <c r="FG91">
        <v>335</v>
      </c>
      <c r="FH91">
        <v>337</v>
      </c>
      <c r="FI91">
        <v>339</v>
      </c>
      <c r="FJ91">
        <v>342</v>
      </c>
      <c r="FK91">
        <v>344</v>
      </c>
      <c r="FL91">
        <v>346</v>
      </c>
      <c r="FM91">
        <v>348</v>
      </c>
      <c r="FN91">
        <v>350</v>
      </c>
      <c r="FO91">
        <v>352</v>
      </c>
      <c r="FP91">
        <v>354</v>
      </c>
      <c r="FQ91">
        <v>356</v>
      </c>
      <c r="FR91">
        <v>358</v>
      </c>
      <c r="FS91">
        <v>360</v>
      </c>
      <c r="FT91">
        <v>362</v>
      </c>
      <c r="FU91">
        <v>365</v>
      </c>
      <c r="FV91">
        <v>367</v>
      </c>
      <c r="FW91">
        <v>368</v>
      </c>
      <c r="FX91">
        <v>370</v>
      </c>
      <c r="FY91">
        <v>373</v>
      </c>
      <c r="FZ91">
        <v>375</v>
      </c>
      <c r="GA91">
        <v>377</v>
      </c>
      <c r="GB91">
        <v>379</v>
      </c>
      <c r="GC91">
        <v>381</v>
      </c>
      <c r="GD91">
        <v>383</v>
      </c>
      <c r="GE91">
        <v>385</v>
      </c>
      <c r="GF91">
        <v>387</v>
      </c>
      <c r="GG91">
        <v>389</v>
      </c>
      <c r="GH91">
        <v>391</v>
      </c>
      <c r="GI91">
        <v>393</v>
      </c>
      <c r="GJ91">
        <v>396</v>
      </c>
      <c r="GK91">
        <v>398</v>
      </c>
      <c r="GL91">
        <v>399</v>
      </c>
      <c r="GM91">
        <v>401</v>
      </c>
      <c r="GN91">
        <v>404</v>
      </c>
      <c r="GO91">
        <v>406</v>
      </c>
      <c r="GP91">
        <v>408</v>
      </c>
      <c r="GQ91">
        <v>410</v>
      </c>
      <c r="GR91">
        <v>412</v>
      </c>
      <c r="GS91">
        <v>414</v>
      </c>
      <c r="GU91">
        <v>88</v>
      </c>
      <c r="GV91">
        <v>0.72199999999999998</v>
      </c>
    </row>
    <row r="92" spans="1:204">
      <c r="A92" s="278">
        <v>89</v>
      </c>
      <c r="B92" s="344">
        <v>2</v>
      </c>
      <c r="C92" s="344">
        <v>5</v>
      </c>
      <c r="D92" s="344">
        <v>8</v>
      </c>
      <c r="E92" s="344">
        <v>11</v>
      </c>
      <c r="F92" s="344">
        <v>13</v>
      </c>
      <c r="G92" s="344">
        <v>16</v>
      </c>
      <c r="H92" s="344">
        <v>18</v>
      </c>
      <c r="I92" s="344">
        <v>21</v>
      </c>
      <c r="J92" s="344">
        <v>23</v>
      </c>
      <c r="K92" s="344">
        <v>24</v>
      </c>
      <c r="L92" s="344">
        <v>27</v>
      </c>
      <c r="M92" s="344">
        <v>29</v>
      </c>
      <c r="N92" s="344">
        <v>31</v>
      </c>
      <c r="O92" s="344">
        <v>33</v>
      </c>
      <c r="P92" s="344">
        <v>36</v>
      </c>
      <c r="Q92" s="344">
        <v>38</v>
      </c>
      <c r="R92" s="344">
        <v>41</v>
      </c>
      <c r="S92" s="344">
        <v>43</v>
      </c>
      <c r="T92" s="344">
        <v>44</v>
      </c>
      <c r="U92" s="344">
        <v>46</v>
      </c>
      <c r="V92" s="344">
        <v>49</v>
      </c>
      <c r="W92" s="344">
        <v>51</v>
      </c>
      <c r="X92" s="344">
        <v>53</v>
      </c>
      <c r="Y92" s="344">
        <v>55</v>
      </c>
      <c r="Z92" s="344">
        <v>57</v>
      </c>
      <c r="AA92" s="344">
        <v>60</v>
      </c>
      <c r="AB92" s="344">
        <v>62</v>
      </c>
      <c r="AC92" s="344">
        <v>64</v>
      </c>
      <c r="AD92" s="344">
        <v>66</v>
      </c>
      <c r="AE92" s="344">
        <v>68</v>
      </c>
      <c r="AF92" s="337">
        <v>70</v>
      </c>
      <c r="AG92" s="345">
        <v>73</v>
      </c>
      <c r="AH92" s="346">
        <v>75</v>
      </c>
      <c r="AI92">
        <v>77</v>
      </c>
      <c r="AJ92">
        <v>79</v>
      </c>
      <c r="AK92">
        <v>81</v>
      </c>
      <c r="AL92">
        <v>83</v>
      </c>
      <c r="AM92">
        <v>86</v>
      </c>
      <c r="AN92">
        <v>88</v>
      </c>
      <c r="AO92">
        <v>90</v>
      </c>
      <c r="AP92">
        <v>91</v>
      </c>
      <c r="AQ92">
        <v>94</v>
      </c>
      <c r="AR92">
        <v>96</v>
      </c>
      <c r="AS92">
        <v>98</v>
      </c>
      <c r="AT92">
        <v>100</v>
      </c>
      <c r="AU92">
        <v>102</v>
      </c>
      <c r="AV92">
        <v>105</v>
      </c>
      <c r="AW92">
        <v>107</v>
      </c>
      <c r="AX92">
        <v>109</v>
      </c>
      <c r="AY92">
        <v>110</v>
      </c>
      <c r="AZ92">
        <v>113</v>
      </c>
      <c r="BA92">
        <v>115</v>
      </c>
      <c r="BB92">
        <v>117</v>
      </c>
      <c r="BC92">
        <v>119</v>
      </c>
      <c r="BD92">
        <v>121</v>
      </c>
      <c r="BE92">
        <v>123</v>
      </c>
      <c r="BF92">
        <v>125</v>
      </c>
      <c r="BG92">
        <v>127</v>
      </c>
      <c r="BH92">
        <v>129</v>
      </c>
      <c r="BI92">
        <v>131</v>
      </c>
      <c r="BJ92">
        <v>133</v>
      </c>
      <c r="BK92">
        <v>135</v>
      </c>
      <c r="BL92">
        <v>136</v>
      </c>
      <c r="BM92">
        <v>139</v>
      </c>
      <c r="BN92">
        <v>141</v>
      </c>
      <c r="BO92">
        <v>143</v>
      </c>
      <c r="BP92">
        <v>144</v>
      </c>
      <c r="BQ92">
        <v>147</v>
      </c>
      <c r="BR92">
        <v>149</v>
      </c>
      <c r="BS92">
        <v>151</v>
      </c>
      <c r="BT92">
        <v>152</v>
      </c>
      <c r="BU92">
        <v>155</v>
      </c>
      <c r="BV92">
        <v>157</v>
      </c>
      <c r="BW92">
        <v>159</v>
      </c>
      <c r="BX92">
        <v>160</v>
      </c>
      <c r="BY92">
        <v>163</v>
      </c>
      <c r="BZ92">
        <v>165</v>
      </c>
      <c r="CA92">
        <v>166</v>
      </c>
      <c r="CB92">
        <v>168</v>
      </c>
      <c r="CC92">
        <v>171</v>
      </c>
      <c r="CD92">
        <v>172</v>
      </c>
      <c r="CE92">
        <v>174</v>
      </c>
      <c r="CF92">
        <v>176</v>
      </c>
      <c r="CG92">
        <v>178</v>
      </c>
      <c r="CH92">
        <v>180</v>
      </c>
      <c r="CI92">
        <v>182</v>
      </c>
      <c r="CJ92">
        <v>184</v>
      </c>
      <c r="CK92">
        <v>186</v>
      </c>
      <c r="CL92">
        <v>188</v>
      </c>
      <c r="CM92">
        <v>189</v>
      </c>
      <c r="CN92">
        <v>192</v>
      </c>
      <c r="CO92">
        <v>193</v>
      </c>
      <c r="CP92">
        <v>195</v>
      </c>
      <c r="CQ92">
        <v>197</v>
      </c>
      <c r="CR92">
        <v>199</v>
      </c>
      <c r="CS92">
        <v>201</v>
      </c>
      <c r="CT92">
        <v>203</v>
      </c>
      <c r="CU92">
        <v>205</v>
      </c>
      <c r="CV92">
        <v>206</v>
      </c>
      <c r="CW92">
        <v>208</v>
      </c>
      <c r="CX92">
        <v>211</v>
      </c>
      <c r="CY92">
        <v>212</v>
      </c>
      <c r="CZ92">
        <v>214</v>
      </c>
      <c r="DA92">
        <v>216</v>
      </c>
      <c r="DB92">
        <v>219</v>
      </c>
      <c r="DC92">
        <v>221</v>
      </c>
      <c r="DD92">
        <v>223</v>
      </c>
      <c r="DE92">
        <v>225</v>
      </c>
      <c r="DF92">
        <v>227</v>
      </c>
      <c r="DG92">
        <v>229</v>
      </c>
      <c r="DH92">
        <v>231</v>
      </c>
      <c r="DI92">
        <v>233</v>
      </c>
      <c r="DJ92">
        <v>235</v>
      </c>
      <c r="DK92">
        <v>237</v>
      </c>
      <c r="DL92">
        <v>239</v>
      </c>
      <c r="DM92">
        <v>241</v>
      </c>
      <c r="DN92">
        <v>243</v>
      </c>
      <c r="DO92">
        <v>245</v>
      </c>
      <c r="DP92">
        <v>248</v>
      </c>
      <c r="DQ92">
        <v>250</v>
      </c>
      <c r="DR92">
        <v>252</v>
      </c>
      <c r="DS92">
        <v>253</v>
      </c>
      <c r="DT92">
        <v>256</v>
      </c>
      <c r="DU92">
        <v>258</v>
      </c>
      <c r="DV92">
        <v>260</v>
      </c>
      <c r="DW92">
        <v>262</v>
      </c>
      <c r="DX92">
        <v>264</v>
      </c>
      <c r="DY92">
        <v>266</v>
      </c>
      <c r="DZ92">
        <v>269</v>
      </c>
      <c r="EA92">
        <v>270</v>
      </c>
      <c r="EB92">
        <v>272</v>
      </c>
      <c r="EC92">
        <v>274</v>
      </c>
      <c r="ED92">
        <v>277</v>
      </c>
      <c r="EE92">
        <v>279</v>
      </c>
      <c r="EF92">
        <v>281</v>
      </c>
      <c r="EG92">
        <v>283</v>
      </c>
      <c r="EH92">
        <v>285</v>
      </c>
      <c r="EI92">
        <v>287</v>
      </c>
      <c r="EJ92">
        <v>289</v>
      </c>
      <c r="EK92">
        <v>291</v>
      </c>
      <c r="EL92">
        <v>293</v>
      </c>
      <c r="EM92">
        <v>295</v>
      </c>
      <c r="EN92">
        <v>298</v>
      </c>
      <c r="EO92">
        <v>300</v>
      </c>
      <c r="EP92">
        <v>302</v>
      </c>
      <c r="EQ92">
        <v>303</v>
      </c>
      <c r="ER92">
        <v>306</v>
      </c>
      <c r="ES92">
        <v>308</v>
      </c>
      <c r="ET92">
        <v>310</v>
      </c>
      <c r="EU92">
        <v>312</v>
      </c>
      <c r="EV92">
        <v>314</v>
      </c>
      <c r="EW92">
        <v>317</v>
      </c>
      <c r="EX92">
        <v>319</v>
      </c>
      <c r="EY92">
        <v>320</v>
      </c>
      <c r="EZ92">
        <v>322</v>
      </c>
      <c r="FA92">
        <v>325</v>
      </c>
      <c r="FB92">
        <v>327</v>
      </c>
      <c r="FC92">
        <v>329</v>
      </c>
      <c r="FD92">
        <v>331</v>
      </c>
      <c r="FE92">
        <v>333</v>
      </c>
      <c r="FF92">
        <v>335</v>
      </c>
      <c r="FG92">
        <v>337</v>
      </c>
      <c r="FH92">
        <v>339</v>
      </c>
      <c r="FI92">
        <v>341</v>
      </c>
      <c r="FJ92">
        <v>343</v>
      </c>
      <c r="FK92">
        <v>346</v>
      </c>
      <c r="FL92">
        <v>348</v>
      </c>
      <c r="FM92">
        <v>350</v>
      </c>
      <c r="FN92">
        <v>352</v>
      </c>
      <c r="FO92">
        <v>354</v>
      </c>
      <c r="FP92">
        <v>356</v>
      </c>
      <c r="FQ92">
        <v>358</v>
      </c>
      <c r="FR92">
        <v>360</v>
      </c>
      <c r="FS92">
        <v>362</v>
      </c>
      <c r="FT92">
        <v>364</v>
      </c>
      <c r="FU92">
        <v>367</v>
      </c>
      <c r="FV92">
        <v>369</v>
      </c>
      <c r="FW92">
        <v>370</v>
      </c>
      <c r="FX92">
        <v>372</v>
      </c>
      <c r="FY92">
        <v>375</v>
      </c>
      <c r="FZ92">
        <v>377</v>
      </c>
      <c r="GA92">
        <v>379</v>
      </c>
      <c r="GB92">
        <v>381</v>
      </c>
      <c r="GC92">
        <v>383</v>
      </c>
      <c r="GD92">
        <v>385</v>
      </c>
      <c r="GE92">
        <v>387</v>
      </c>
      <c r="GF92">
        <v>389</v>
      </c>
      <c r="GG92">
        <v>391</v>
      </c>
      <c r="GH92">
        <v>393</v>
      </c>
      <c r="GI92">
        <v>396</v>
      </c>
      <c r="GJ92">
        <v>398</v>
      </c>
      <c r="GK92">
        <v>400</v>
      </c>
      <c r="GL92">
        <v>401</v>
      </c>
      <c r="GM92">
        <v>404</v>
      </c>
      <c r="GN92">
        <v>406</v>
      </c>
      <c r="GO92">
        <v>408</v>
      </c>
      <c r="GP92">
        <v>410</v>
      </c>
      <c r="GQ92">
        <v>412</v>
      </c>
      <c r="GR92">
        <v>415</v>
      </c>
      <c r="GS92">
        <v>417</v>
      </c>
      <c r="GU92">
        <v>89</v>
      </c>
      <c r="GV92">
        <v>0.72599999999999998</v>
      </c>
    </row>
    <row r="93" spans="1:204">
      <c r="A93" s="339">
        <v>90</v>
      </c>
      <c r="B93" s="340">
        <v>2</v>
      </c>
      <c r="C93" s="340">
        <v>5</v>
      </c>
      <c r="D93" s="340">
        <v>8</v>
      </c>
      <c r="E93" s="340">
        <v>11</v>
      </c>
      <c r="F93" s="340">
        <v>13</v>
      </c>
      <c r="G93" s="340">
        <v>16</v>
      </c>
      <c r="H93" s="340">
        <v>18</v>
      </c>
      <c r="I93" s="340">
        <v>21</v>
      </c>
      <c r="J93" s="340">
        <v>23</v>
      </c>
      <c r="K93" s="340">
        <v>24</v>
      </c>
      <c r="L93" s="340">
        <v>27</v>
      </c>
      <c r="M93" s="340">
        <v>29</v>
      </c>
      <c r="N93" s="340">
        <v>31</v>
      </c>
      <c r="O93" s="340">
        <v>34</v>
      </c>
      <c r="P93" s="340">
        <v>36</v>
      </c>
      <c r="Q93" s="340">
        <v>39</v>
      </c>
      <c r="R93" s="340">
        <v>41</v>
      </c>
      <c r="S93" s="340">
        <v>43</v>
      </c>
      <c r="T93" s="340">
        <v>45</v>
      </c>
      <c r="U93" s="340">
        <v>47</v>
      </c>
      <c r="V93" s="340">
        <v>49</v>
      </c>
      <c r="W93" s="340">
        <v>51</v>
      </c>
      <c r="X93" s="340">
        <v>53</v>
      </c>
      <c r="Y93" s="340">
        <v>56</v>
      </c>
      <c r="Z93" s="340">
        <v>58</v>
      </c>
      <c r="AA93" s="340">
        <v>60</v>
      </c>
      <c r="AB93" s="340">
        <v>62</v>
      </c>
      <c r="AC93" s="340">
        <v>64</v>
      </c>
      <c r="AD93" s="340">
        <v>67</v>
      </c>
      <c r="AE93" s="340">
        <v>69</v>
      </c>
      <c r="AF93" s="341">
        <v>71</v>
      </c>
      <c r="AG93" s="342">
        <v>73</v>
      </c>
      <c r="AH93" s="347">
        <v>75</v>
      </c>
      <c r="AI93" s="341">
        <v>77</v>
      </c>
      <c r="AJ93" s="341">
        <v>80</v>
      </c>
      <c r="AK93" s="341">
        <v>82</v>
      </c>
      <c r="AL93" s="341">
        <v>84</v>
      </c>
      <c r="AM93" s="341">
        <v>86</v>
      </c>
      <c r="AN93" s="341">
        <v>88</v>
      </c>
      <c r="AO93" s="341">
        <v>91</v>
      </c>
      <c r="AP93" s="341">
        <v>92</v>
      </c>
      <c r="AQ93" s="341">
        <v>94</v>
      </c>
      <c r="AR93" s="341">
        <v>96</v>
      </c>
      <c r="AS93" s="341">
        <v>99</v>
      </c>
      <c r="AT93" s="341">
        <v>101</v>
      </c>
      <c r="AU93" s="341">
        <v>103</v>
      </c>
      <c r="AV93" s="341">
        <v>105</v>
      </c>
      <c r="AW93" s="341">
        <v>107</v>
      </c>
      <c r="AX93" s="341">
        <v>110</v>
      </c>
      <c r="AY93" s="341">
        <v>111</v>
      </c>
      <c r="AZ93" s="341">
        <v>113</v>
      </c>
      <c r="BA93" s="341">
        <v>115</v>
      </c>
      <c r="BB93" s="341">
        <v>118</v>
      </c>
      <c r="BC93" s="341">
        <v>120</v>
      </c>
      <c r="BD93" s="341">
        <v>121</v>
      </c>
      <c r="BE93" s="341">
        <v>124</v>
      </c>
      <c r="BF93" s="341">
        <v>126</v>
      </c>
      <c r="BG93" s="341">
        <v>128</v>
      </c>
      <c r="BH93" s="341">
        <v>129</v>
      </c>
      <c r="BI93" s="341">
        <v>132</v>
      </c>
      <c r="BJ93" s="341">
        <v>134</v>
      </c>
      <c r="BK93" s="341">
        <v>136</v>
      </c>
      <c r="BL93" s="341">
        <v>137</v>
      </c>
      <c r="BM93" s="341">
        <v>140</v>
      </c>
      <c r="BN93" s="341">
        <v>142</v>
      </c>
      <c r="BO93" s="341">
        <v>144</v>
      </c>
      <c r="BP93" s="341">
        <v>145</v>
      </c>
      <c r="BQ93" s="341">
        <v>148</v>
      </c>
      <c r="BR93" s="341">
        <v>150</v>
      </c>
      <c r="BS93" s="341">
        <v>152</v>
      </c>
      <c r="BT93" s="341">
        <v>154</v>
      </c>
      <c r="BU93" s="341">
        <v>156</v>
      </c>
      <c r="BV93" s="341">
        <v>158</v>
      </c>
      <c r="BW93" s="341">
        <v>160</v>
      </c>
      <c r="BX93" s="341">
        <v>162</v>
      </c>
      <c r="BY93" s="341">
        <v>164</v>
      </c>
      <c r="BZ93" s="341">
        <v>166</v>
      </c>
      <c r="CA93" s="341">
        <v>167</v>
      </c>
      <c r="CB93" s="341">
        <v>170</v>
      </c>
      <c r="CC93" s="341">
        <v>172</v>
      </c>
      <c r="CD93" s="341">
        <v>173</v>
      </c>
      <c r="CE93" s="341">
        <v>175</v>
      </c>
      <c r="CF93" s="341">
        <v>178</v>
      </c>
      <c r="CG93" s="341">
        <v>179</v>
      </c>
      <c r="CH93" s="341">
        <v>181</v>
      </c>
      <c r="CI93" s="341">
        <v>183</v>
      </c>
      <c r="CJ93" s="341">
        <v>185</v>
      </c>
      <c r="CK93" s="341">
        <v>187</v>
      </c>
      <c r="CL93" s="341">
        <v>189</v>
      </c>
      <c r="CM93" s="341">
        <v>191</v>
      </c>
      <c r="CN93" s="341">
        <v>193</v>
      </c>
      <c r="CO93" s="341">
        <v>194</v>
      </c>
      <c r="CP93" s="341">
        <v>197</v>
      </c>
      <c r="CQ93" s="341">
        <v>198</v>
      </c>
      <c r="CR93" s="341">
        <v>200</v>
      </c>
      <c r="CS93" s="341">
        <v>202</v>
      </c>
      <c r="CT93" s="341">
        <v>204</v>
      </c>
      <c r="CU93" s="341">
        <v>206</v>
      </c>
      <c r="CV93" s="341">
        <v>208</v>
      </c>
      <c r="CW93" s="341">
        <v>210</v>
      </c>
      <c r="CX93" s="341">
        <v>212</v>
      </c>
      <c r="CY93" s="341">
        <v>213</v>
      </c>
      <c r="CZ93" s="341">
        <v>216</v>
      </c>
      <c r="DA93" s="341">
        <v>218</v>
      </c>
      <c r="DB93" s="341">
        <v>220</v>
      </c>
      <c r="DC93" s="341">
        <v>222</v>
      </c>
      <c r="DD93" s="341">
        <v>224</v>
      </c>
      <c r="DE93" s="341">
        <v>227</v>
      </c>
      <c r="DF93" s="341">
        <v>228</v>
      </c>
      <c r="DG93" s="341">
        <v>230</v>
      </c>
      <c r="DH93" s="341">
        <v>232</v>
      </c>
      <c r="DI93" s="341">
        <v>235</v>
      </c>
      <c r="DJ93" s="341">
        <v>237</v>
      </c>
      <c r="DK93" s="341">
        <v>239</v>
      </c>
      <c r="DL93" s="341">
        <v>240</v>
      </c>
      <c r="DM93" s="341">
        <v>243</v>
      </c>
      <c r="DN93" s="341">
        <v>245</v>
      </c>
      <c r="DO93" s="341">
        <v>247</v>
      </c>
      <c r="DP93" s="341">
        <v>249</v>
      </c>
      <c r="DQ93" s="341">
        <v>251</v>
      </c>
      <c r="DR93" s="341">
        <v>254</v>
      </c>
      <c r="DS93" s="341">
        <v>255</v>
      </c>
      <c r="DT93" s="341">
        <v>257</v>
      </c>
      <c r="DU93" s="341">
        <v>260</v>
      </c>
      <c r="DV93" s="341">
        <v>262</v>
      </c>
      <c r="DW93" s="341">
        <v>264</v>
      </c>
      <c r="DX93" s="341">
        <v>266</v>
      </c>
      <c r="DY93" s="341">
        <v>268</v>
      </c>
      <c r="DZ93" s="341">
        <v>270</v>
      </c>
      <c r="EA93" s="341">
        <v>272</v>
      </c>
      <c r="EB93" s="341">
        <v>274</v>
      </c>
      <c r="EC93" s="341">
        <v>276</v>
      </c>
      <c r="ED93" s="341">
        <v>279</v>
      </c>
      <c r="EE93" s="341">
        <v>281</v>
      </c>
      <c r="EF93" s="341">
        <v>283</v>
      </c>
      <c r="EG93" s="341">
        <v>285</v>
      </c>
      <c r="EH93" s="341">
        <v>287</v>
      </c>
      <c r="EI93" s="341">
        <v>289</v>
      </c>
      <c r="EJ93" s="341">
        <v>291</v>
      </c>
      <c r="EK93" s="341">
        <v>293</v>
      </c>
      <c r="EL93" s="341">
        <v>295</v>
      </c>
      <c r="EM93" s="341">
        <v>298</v>
      </c>
      <c r="EN93" s="341">
        <v>300</v>
      </c>
      <c r="EO93" s="341">
        <v>302</v>
      </c>
      <c r="EP93" s="341">
        <v>304</v>
      </c>
      <c r="EQ93" s="341">
        <v>306</v>
      </c>
      <c r="ER93" s="341">
        <v>308</v>
      </c>
      <c r="ES93" s="341">
        <v>310</v>
      </c>
      <c r="ET93" s="341">
        <v>312</v>
      </c>
      <c r="EU93" s="341">
        <v>314</v>
      </c>
      <c r="EV93" s="341">
        <v>317</v>
      </c>
      <c r="EW93" s="341">
        <v>319</v>
      </c>
      <c r="EX93" s="341">
        <v>321</v>
      </c>
      <c r="EY93" s="341">
        <v>322</v>
      </c>
      <c r="EZ93" s="341">
        <v>325</v>
      </c>
      <c r="FA93" s="341">
        <v>327</v>
      </c>
      <c r="FB93" s="341">
        <v>329</v>
      </c>
      <c r="FC93" s="341">
        <v>331</v>
      </c>
      <c r="FD93" s="341">
        <v>333</v>
      </c>
      <c r="FE93" s="341">
        <v>336</v>
      </c>
      <c r="FF93" s="341">
        <v>338</v>
      </c>
      <c r="FG93" s="341">
        <v>339</v>
      </c>
      <c r="FH93" s="341">
        <v>341</v>
      </c>
      <c r="FI93" s="341">
        <v>344</v>
      </c>
      <c r="FJ93" s="341">
        <v>346</v>
      </c>
      <c r="FK93" s="341">
        <v>348</v>
      </c>
      <c r="FL93" s="341">
        <v>350</v>
      </c>
      <c r="FM93" s="341">
        <v>352</v>
      </c>
      <c r="FN93" s="341">
        <v>355</v>
      </c>
      <c r="FO93" s="341">
        <v>356</v>
      </c>
      <c r="FP93" s="341">
        <v>358</v>
      </c>
      <c r="FQ93" s="341">
        <v>360</v>
      </c>
      <c r="FR93" s="341">
        <v>363</v>
      </c>
      <c r="FS93" s="341">
        <v>365</v>
      </c>
      <c r="FT93" s="341">
        <v>367</v>
      </c>
      <c r="FU93" s="341">
        <v>369</v>
      </c>
      <c r="FV93" s="341">
        <v>371</v>
      </c>
      <c r="FW93" s="341">
        <v>373</v>
      </c>
      <c r="FX93" s="341">
        <v>375</v>
      </c>
      <c r="FY93" s="341">
        <v>377</v>
      </c>
      <c r="FZ93" s="341">
        <v>379</v>
      </c>
      <c r="GA93" s="341">
        <v>382</v>
      </c>
      <c r="GB93" s="341">
        <v>384</v>
      </c>
      <c r="GC93" s="341">
        <v>386</v>
      </c>
      <c r="GD93" s="341">
        <v>387</v>
      </c>
      <c r="GE93" s="341">
        <v>390</v>
      </c>
      <c r="GF93" s="341">
        <v>392</v>
      </c>
      <c r="GG93" s="341">
        <v>394</v>
      </c>
      <c r="GH93" s="341">
        <v>396</v>
      </c>
      <c r="GI93" s="341">
        <v>398</v>
      </c>
      <c r="GJ93" s="341">
        <v>401</v>
      </c>
      <c r="GK93" s="341">
        <v>403</v>
      </c>
      <c r="GL93" s="341">
        <v>404</v>
      </c>
      <c r="GM93" s="341">
        <v>406</v>
      </c>
      <c r="GN93" s="341">
        <v>409</v>
      </c>
      <c r="GO93" s="341">
        <v>411</v>
      </c>
      <c r="GP93" s="341">
        <v>413</v>
      </c>
      <c r="GQ93" s="341">
        <v>415</v>
      </c>
      <c r="GR93" s="341">
        <v>417</v>
      </c>
      <c r="GS93" s="341">
        <v>420</v>
      </c>
      <c r="GT93" s="341"/>
      <c r="GU93" s="341">
        <v>90</v>
      </c>
      <c r="GV93" s="341">
        <v>0.73099999999999998</v>
      </c>
    </row>
    <row r="94" spans="1:204">
      <c r="A94" s="278">
        <v>91</v>
      </c>
      <c r="B94" s="344">
        <v>2</v>
      </c>
      <c r="C94" s="344">
        <v>5</v>
      </c>
      <c r="D94" s="344">
        <v>8</v>
      </c>
      <c r="E94" s="344">
        <v>11</v>
      </c>
      <c r="F94" s="344">
        <v>13</v>
      </c>
      <c r="G94" s="344">
        <v>16</v>
      </c>
      <c r="H94" s="344">
        <v>18</v>
      </c>
      <c r="I94" s="344">
        <v>21</v>
      </c>
      <c r="J94" s="344">
        <v>23</v>
      </c>
      <c r="K94" s="344">
        <v>24</v>
      </c>
      <c r="L94" s="344">
        <v>27</v>
      </c>
      <c r="M94" s="344">
        <v>29</v>
      </c>
      <c r="N94" s="344">
        <v>32</v>
      </c>
      <c r="O94" s="344">
        <v>34</v>
      </c>
      <c r="P94" s="344">
        <v>36</v>
      </c>
      <c r="Q94" s="344">
        <v>39</v>
      </c>
      <c r="R94" s="344">
        <v>41</v>
      </c>
      <c r="S94" s="344">
        <v>43</v>
      </c>
      <c r="T94" s="344">
        <v>45</v>
      </c>
      <c r="U94" s="344">
        <v>47</v>
      </c>
      <c r="V94" s="344">
        <v>49</v>
      </c>
      <c r="W94" s="344">
        <v>51</v>
      </c>
      <c r="X94" s="344">
        <v>54</v>
      </c>
      <c r="Y94" s="344">
        <v>56</v>
      </c>
      <c r="Z94" s="344">
        <v>58</v>
      </c>
      <c r="AA94" s="344">
        <v>60</v>
      </c>
      <c r="AB94" s="344">
        <v>62</v>
      </c>
      <c r="AC94" s="344">
        <v>65</v>
      </c>
      <c r="AD94" s="344">
        <v>67</v>
      </c>
      <c r="AE94" s="344">
        <v>69</v>
      </c>
      <c r="AF94" s="337">
        <v>71</v>
      </c>
      <c r="AG94" s="345">
        <v>74</v>
      </c>
      <c r="AH94" s="346">
        <v>76</v>
      </c>
      <c r="AI94">
        <v>78</v>
      </c>
      <c r="AJ94">
        <v>80</v>
      </c>
      <c r="AK94">
        <v>82</v>
      </c>
      <c r="AL94">
        <v>85</v>
      </c>
      <c r="AM94">
        <v>87</v>
      </c>
      <c r="AN94">
        <v>89</v>
      </c>
      <c r="AO94">
        <v>91</v>
      </c>
      <c r="AP94">
        <v>93</v>
      </c>
      <c r="AQ94">
        <v>95</v>
      </c>
      <c r="AR94">
        <v>97</v>
      </c>
      <c r="AS94">
        <v>99</v>
      </c>
      <c r="AT94">
        <v>101</v>
      </c>
      <c r="AU94">
        <v>104</v>
      </c>
      <c r="AV94">
        <v>106</v>
      </c>
      <c r="AW94">
        <v>108</v>
      </c>
      <c r="AX94">
        <v>110</v>
      </c>
      <c r="AY94">
        <v>112</v>
      </c>
      <c r="AZ94">
        <v>114</v>
      </c>
      <c r="BA94">
        <v>116</v>
      </c>
      <c r="BB94">
        <v>118</v>
      </c>
      <c r="BC94">
        <v>121</v>
      </c>
      <c r="BD94">
        <v>122</v>
      </c>
      <c r="BE94">
        <v>124</v>
      </c>
      <c r="BF94">
        <v>126</v>
      </c>
      <c r="BG94">
        <v>129</v>
      </c>
      <c r="BH94">
        <v>130</v>
      </c>
      <c r="BI94">
        <v>132</v>
      </c>
      <c r="BJ94">
        <v>135</v>
      </c>
      <c r="BK94">
        <v>137</v>
      </c>
      <c r="BL94">
        <v>138</v>
      </c>
      <c r="BM94">
        <v>140</v>
      </c>
      <c r="BN94">
        <v>143</v>
      </c>
      <c r="BO94">
        <v>145</v>
      </c>
      <c r="BP94">
        <v>146</v>
      </c>
      <c r="BQ94">
        <v>148</v>
      </c>
      <c r="BR94">
        <v>151</v>
      </c>
      <c r="BS94">
        <v>153</v>
      </c>
      <c r="BT94">
        <v>154</v>
      </c>
      <c r="BU94">
        <v>157</v>
      </c>
      <c r="BV94">
        <v>159</v>
      </c>
      <c r="BW94">
        <v>161</v>
      </c>
      <c r="BX94">
        <v>162</v>
      </c>
      <c r="BY94">
        <v>165</v>
      </c>
      <c r="BZ94">
        <v>167</v>
      </c>
      <c r="CA94">
        <v>168</v>
      </c>
      <c r="CB94">
        <v>171</v>
      </c>
      <c r="CC94">
        <v>173</v>
      </c>
      <c r="CD94">
        <v>174</v>
      </c>
      <c r="CE94">
        <v>176</v>
      </c>
      <c r="CF94">
        <v>179</v>
      </c>
      <c r="CG94">
        <v>180</v>
      </c>
      <c r="CH94">
        <v>182</v>
      </c>
      <c r="CI94">
        <v>184</v>
      </c>
      <c r="CJ94">
        <v>186</v>
      </c>
      <c r="CK94">
        <v>188</v>
      </c>
      <c r="CL94">
        <v>190</v>
      </c>
      <c r="CM94">
        <v>192</v>
      </c>
      <c r="CN94">
        <v>194</v>
      </c>
      <c r="CO94">
        <v>196</v>
      </c>
      <c r="CP94">
        <v>198</v>
      </c>
      <c r="CQ94">
        <v>199</v>
      </c>
      <c r="CR94">
        <v>201</v>
      </c>
      <c r="CS94">
        <v>204</v>
      </c>
      <c r="CT94">
        <v>205</v>
      </c>
      <c r="CU94">
        <v>207</v>
      </c>
      <c r="CV94">
        <v>209</v>
      </c>
      <c r="CW94">
        <v>211</v>
      </c>
      <c r="CX94">
        <v>213</v>
      </c>
      <c r="CY94">
        <v>215</v>
      </c>
      <c r="CZ94">
        <v>217</v>
      </c>
      <c r="DA94">
        <v>219</v>
      </c>
      <c r="DB94">
        <v>221</v>
      </c>
      <c r="DC94">
        <v>223</v>
      </c>
      <c r="DD94">
        <v>226</v>
      </c>
      <c r="DE94">
        <v>228</v>
      </c>
      <c r="DF94">
        <v>229</v>
      </c>
      <c r="DG94">
        <v>232</v>
      </c>
      <c r="DH94">
        <v>234</v>
      </c>
      <c r="DI94">
        <v>236</v>
      </c>
      <c r="DJ94">
        <v>238</v>
      </c>
      <c r="DK94">
        <v>240</v>
      </c>
      <c r="DL94">
        <v>242</v>
      </c>
      <c r="DM94">
        <v>244</v>
      </c>
      <c r="DN94">
        <v>246</v>
      </c>
      <c r="DO94">
        <v>248</v>
      </c>
      <c r="DP94">
        <v>251</v>
      </c>
      <c r="DQ94">
        <v>253</v>
      </c>
      <c r="DR94">
        <v>255</v>
      </c>
      <c r="DS94">
        <v>257</v>
      </c>
      <c r="DT94">
        <v>259</v>
      </c>
      <c r="DU94">
        <v>261</v>
      </c>
      <c r="DV94">
        <v>263</v>
      </c>
      <c r="DW94">
        <v>265</v>
      </c>
      <c r="DX94">
        <v>268</v>
      </c>
      <c r="DY94">
        <v>270</v>
      </c>
      <c r="DZ94">
        <v>272</v>
      </c>
      <c r="EA94">
        <v>273</v>
      </c>
      <c r="EB94">
        <v>276</v>
      </c>
      <c r="EC94">
        <v>278</v>
      </c>
      <c r="ED94">
        <v>280</v>
      </c>
      <c r="EE94">
        <v>282</v>
      </c>
      <c r="EF94">
        <v>284</v>
      </c>
      <c r="EG94">
        <v>287</v>
      </c>
      <c r="EH94">
        <v>289</v>
      </c>
      <c r="EI94">
        <v>290</v>
      </c>
      <c r="EJ94">
        <v>293</v>
      </c>
      <c r="EK94">
        <v>295</v>
      </c>
      <c r="EL94">
        <v>297</v>
      </c>
      <c r="EM94">
        <v>299</v>
      </c>
      <c r="EN94">
        <v>301</v>
      </c>
      <c r="EO94">
        <v>304</v>
      </c>
      <c r="EP94">
        <v>306</v>
      </c>
      <c r="EQ94">
        <v>307</v>
      </c>
      <c r="ER94">
        <v>309</v>
      </c>
      <c r="ES94">
        <v>312</v>
      </c>
      <c r="ET94">
        <v>314</v>
      </c>
      <c r="EU94">
        <v>316</v>
      </c>
      <c r="EV94">
        <v>318</v>
      </c>
      <c r="EW94">
        <v>320</v>
      </c>
      <c r="EX94">
        <v>323</v>
      </c>
      <c r="EY94">
        <v>324</v>
      </c>
      <c r="EZ94">
        <v>326</v>
      </c>
      <c r="FA94">
        <v>329</v>
      </c>
      <c r="FB94">
        <v>331</v>
      </c>
      <c r="FC94">
        <v>333</v>
      </c>
      <c r="FD94">
        <v>335</v>
      </c>
      <c r="FE94">
        <v>337</v>
      </c>
      <c r="FF94">
        <v>340</v>
      </c>
      <c r="FG94">
        <v>341</v>
      </c>
      <c r="FH94">
        <v>343</v>
      </c>
      <c r="FI94">
        <v>345</v>
      </c>
      <c r="FJ94">
        <v>348</v>
      </c>
      <c r="FK94">
        <v>350</v>
      </c>
      <c r="FL94">
        <v>352</v>
      </c>
      <c r="FM94">
        <v>354</v>
      </c>
      <c r="FN94">
        <v>356</v>
      </c>
      <c r="FO94">
        <v>358</v>
      </c>
      <c r="FP94">
        <v>360</v>
      </c>
      <c r="FQ94">
        <v>362</v>
      </c>
      <c r="FR94">
        <v>365</v>
      </c>
      <c r="FS94">
        <v>367</v>
      </c>
      <c r="FT94">
        <v>369</v>
      </c>
      <c r="FU94">
        <v>371</v>
      </c>
      <c r="FV94">
        <v>373</v>
      </c>
      <c r="FW94">
        <v>375</v>
      </c>
      <c r="FX94">
        <v>377</v>
      </c>
      <c r="FY94">
        <v>379</v>
      </c>
      <c r="FZ94">
        <v>381</v>
      </c>
      <c r="GA94">
        <v>384</v>
      </c>
      <c r="GB94">
        <v>386</v>
      </c>
      <c r="GC94">
        <v>388</v>
      </c>
      <c r="GD94">
        <v>390</v>
      </c>
      <c r="GE94">
        <v>392</v>
      </c>
      <c r="GF94">
        <v>394</v>
      </c>
      <c r="GG94">
        <v>396</v>
      </c>
      <c r="GH94">
        <v>398</v>
      </c>
      <c r="GI94">
        <v>401</v>
      </c>
      <c r="GJ94">
        <v>403</v>
      </c>
      <c r="GK94">
        <v>405</v>
      </c>
      <c r="GL94">
        <v>406</v>
      </c>
      <c r="GM94">
        <v>409</v>
      </c>
      <c r="GN94">
        <v>411</v>
      </c>
      <c r="GO94">
        <v>413</v>
      </c>
      <c r="GP94">
        <v>415</v>
      </c>
      <c r="GQ94">
        <v>417</v>
      </c>
      <c r="GR94">
        <v>420</v>
      </c>
      <c r="GS94">
        <v>422</v>
      </c>
      <c r="GU94">
        <v>91</v>
      </c>
      <c r="GV94">
        <v>0.73499999999999999</v>
      </c>
    </row>
    <row r="95" spans="1:204">
      <c r="A95" s="278">
        <v>92</v>
      </c>
      <c r="B95" s="344">
        <v>2</v>
      </c>
      <c r="C95" s="344">
        <v>5</v>
      </c>
      <c r="D95" s="344">
        <v>8</v>
      </c>
      <c r="E95" s="344">
        <v>11</v>
      </c>
      <c r="F95" s="344">
        <v>13</v>
      </c>
      <c r="G95" s="344">
        <v>16</v>
      </c>
      <c r="H95" s="344">
        <v>18</v>
      </c>
      <c r="I95" s="344">
        <v>21</v>
      </c>
      <c r="J95" s="344">
        <v>23</v>
      </c>
      <c r="K95" s="344">
        <v>24</v>
      </c>
      <c r="L95" s="344">
        <v>27</v>
      </c>
      <c r="M95" s="344">
        <v>30</v>
      </c>
      <c r="N95" s="344">
        <v>32</v>
      </c>
      <c r="O95" s="344">
        <v>34</v>
      </c>
      <c r="P95" s="344">
        <v>36</v>
      </c>
      <c r="Q95" s="344">
        <v>39</v>
      </c>
      <c r="R95" s="344">
        <v>41</v>
      </c>
      <c r="S95" s="344">
        <v>44</v>
      </c>
      <c r="T95" s="344">
        <v>45</v>
      </c>
      <c r="U95" s="344">
        <v>47</v>
      </c>
      <c r="V95" s="344">
        <v>50</v>
      </c>
      <c r="W95" s="344">
        <v>52</v>
      </c>
      <c r="X95" s="344">
        <v>54</v>
      </c>
      <c r="Y95" s="344">
        <v>56</v>
      </c>
      <c r="Z95" s="344">
        <v>58</v>
      </c>
      <c r="AA95" s="344">
        <v>61</v>
      </c>
      <c r="AB95" s="344">
        <v>63</v>
      </c>
      <c r="AC95" s="344">
        <v>65</v>
      </c>
      <c r="AD95" s="344">
        <v>67</v>
      </c>
      <c r="AE95" s="344">
        <v>69</v>
      </c>
      <c r="AF95" s="337">
        <v>72</v>
      </c>
      <c r="AG95" s="345">
        <v>74</v>
      </c>
      <c r="AH95" s="346">
        <v>76</v>
      </c>
      <c r="AI95">
        <v>78</v>
      </c>
      <c r="AJ95">
        <v>81</v>
      </c>
      <c r="AK95">
        <v>83</v>
      </c>
      <c r="AL95">
        <v>85</v>
      </c>
      <c r="AM95">
        <v>87</v>
      </c>
      <c r="AN95">
        <v>89</v>
      </c>
      <c r="AO95">
        <v>92</v>
      </c>
      <c r="AP95">
        <v>93</v>
      </c>
      <c r="AQ95">
        <v>95</v>
      </c>
      <c r="AR95">
        <v>98</v>
      </c>
      <c r="AS95">
        <v>100</v>
      </c>
      <c r="AT95">
        <v>102</v>
      </c>
      <c r="AU95">
        <v>104</v>
      </c>
      <c r="AV95">
        <v>106</v>
      </c>
      <c r="AW95">
        <v>109</v>
      </c>
      <c r="AX95">
        <v>111</v>
      </c>
      <c r="AY95">
        <v>112</v>
      </c>
      <c r="AZ95">
        <v>115</v>
      </c>
      <c r="BA95">
        <v>117</v>
      </c>
      <c r="BB95">
        <v>119</v>
      </c>
      <c r="BC95">
        <v>121</v>
      </c>
      <c r="BD95">
        <v>123</v>
      </c>
      <c r="BE95">
        <v>125</v>
      </c>
      <c r="BF95">
        <v>127</v>
      </c>
      <c r="BG95">
        <v>129</v>
      </c>
      <c r="BH95">
        <v>131</v>
      </c>
      <c r="BI95">
        <v>133</v>
      </c>
      <c r="BJ95">
        <v>135</v>
      </c>
      <c r="BK95">
        <v>137</v>
      </c>
      <c r="BL95">
        <v>139</v>
      </c>
      <c r="BM95">
        <v>141</v>
      </c>
      <c r="BN95">
        <v>143</v>
      </c>
      <c r="BO95">
        <v>146</v>
      </c>
      <c r="BP95">
        <v>147</v>
      </c>
      <c r="BQ95">
        <v>149</v>
      </c>
      <c r="BR95">
        <v>151</v>
      </c>
      <c r="BS95">
        <v>154</v>
      </c>
      <c r="BT95">
        <v>155</v>
      </c>
      <c r="BU95">
        <v>157</v>
      </c>
      <c r="BV95">
        <v>160</v>
      </c>
      <c r="BW95">
        <v>162</v>
      </c>
      <c r="BX95">
        <v>163</v>
      </c>
      <c r="BY95">
        <v>166</v>
      </c>
      <c r="BZ95">
        <v>168</v>
      </c>
      <c r="CA95">
        <v>169</v>
      </c>
      <c r="CB95">
        <v>171</v>
      </c>
      <c r="CC95">
        <v>174</v>
      </c>
      <c r="CD95">
        <v>175</v>
      </c>
      <c r="CE95">
        <v>177</v>
      </c>
      <c r="CF95">
        <v>180</v>
      </c>
      <c r="CG95">
        <v>181</v>
      </c>
      <c r="CH95">
        <v>183</v>
      </c>
      <c r="CI95">
        <v>185</v>
      </c>
      <c r="CJ95">
        <v>187</v>
      </c>
      <c r="CK95">
        <v>189</v>
      </c>
      <c r="CL95">
        <v>191</v>
      </c>
      <c r="CM95">
        <v>193</v>
      </c>
      <c r="CN95">
        <v>195</v>
      </c>
      <c r="CO95">
        <v>197</v>
      </c>
      <c r="CP95">
        <v>199</v>
      </c>
      <c r="CQ95">
        <v>200</v>
      </c>
      <c r="CR95">
        <v>202</v>
      </c>
      <c r="CS95">
        <v>205</v>
      </c>
      <c r="CT95">
        <v>206</v>
      </c>
      <c r="CU95">
        <v>208</v>
      </c>
      <c r="CV95">
        <v>210</v>
      </c>
      <c r="CW95">
        <v>212</v>
      </c>
      <c r="CX95">
        <v>214</v>
      </c>
      <c r="CY95">
        <v>216</v>
      </c>
      <c r="CZ95">
        <v>218</v>
      </c>
      <c r="DA95">
        <v>220</v>
      </c>
      <c r="DB95">
        <v>222</v>
      </c>
      <c r="DC95">
        <v>225</v>
      </c>
      <c r="DD95">
        <v>227</v>
      </c>
      <c r="DE95">
        <v>229</v>
      </c>
      <c r="DF95">
        <v>231</v>
      </c>
      <c r="DG95">
        <v>233</v>
      </c>
      <c r="DH95">
        <v>235</v>
      </c>
      <c r="DI95">
        <v>237</v>
      </c>
      <c r="DJ95">
        <v>239</v>
      </c>
      <c r="DK95">
        <v>242</v>
      </c>
      <c r="DL95">
        <v>243</v>
      </c>
      <c r="DM95">
        <v>245</v>
      </c>
      <c r="DN95">
        <v>248</v>
      </c>
      <c r="DO95">
        <v>250</v>
      </c>
      <c r="DP95">
        <v>252</v>
      </c>
      <c r="DQ95">
        <v>254</v>
      </c>
      <c r="DR95">
        <v>256</v>
      </c>
      <c r="DS95">
        <v>258</v>
      </c>
      <c r="DT95">
        <v>260</v>
      </c>
      <c r="DU95">
        <v>262</v>
      </c>
      <c r="DV95">
        <v>265</v>
      </c>
      <c r="DW95">
        <v>267</v>
      </c>
      <c r="DX95">
        <v>269</v>
      </c>
      <c r="DY95">
        <v>271</v>
      </c>
      <c r="DZ95">
        <v>273</v>
      </c>
      <c r="EA95">
        <v>275</v>
      </c>
      <c r="EB95">
        <v>277</v>
      </c>
      <c r="EC95">
        <v>279</v>
      </c>
      <c r="ED95">
        <v>282</v>
      </c>
      <c r="EE95">
        <v>284</v>
      </c>
      <c r="EF95">
        <v>286</v>
      </c>
      <c r="EG95">
        <v>288</v>
      </c>
      <c r="EH95">
        <v>290</v>
      </c>
      <c r="EI95">
        <v>292</v>
      </c>
      <c r="EJ95">
        <v>294</v>
      </c>
      <c r="EK95">
        <v>296</v>
      </c>
      <c r="EL95">
        <v>299</v>
      </c>
      <c r="EM95">
        <v>301</v>
      </c>
      <c r="EN95">
        <v>303</v>
      </c>
      <c r="EO95">
        <v>305</v>
      </c>
      <c r="EP95">
        <v>307</v>
      </c>
      <c r="EQ95">
        <v>309</v>
      </c>
      <c r="ER95">
        <v>311</v>
      </c>
      <c r="ES95">
        <v>313</v>
      </c>
      <c r="ET95">
        <v>316</v>
      </c>
      <c r="EU95">
        <v>318</v>
      </c>
      <c r="EV95">
        <v>320</v>
      </c>
      <c r="EW95">
        <v>322</v>
      </c>
      <c r="EX95">
        <v>324</v>
      </c>
      <c r="EY95">
        <v>326</v>
      </c>
      <c r="EZ95">
        <v>328</v>
      </c>
      <c r="FA95">
        <v>330</v>
      </c>
      <c r="FB95">
        <v>333</v>
      </c>
      <c r="FC95">
        <v>335</v>
      </c>
      <c r="FD95">
        <v>337</v>
      </c>
      <c r="FE95">
        <v>339</v>
      </c>
      <c r="FF95">
        <v>341</v>
      </c>
      <c r="FG95">
        <v>343</v>
      </c>
      <c r="FH95">
        <v>345</v>
      </c>
      <c r="FI95">
        <v>347</v>
      </c>
      <c r="FJ95">
        <v>350</v>
      </c>
      <c r="FK95">
        <v>352</v>
      </c>
      <c r="FL95">
        <v>354</v>
      </c>
      <c r="FM95">
        <v>356</v>
      </c>
      <c r="FN95">
        <v>358</v>
      </c>
      <c r="FO95">
        <v>360</v>
      </c>
      <c r="FP95">
        <v>362</v>
      </c>
      <c r="FQ95">
        <v>364</v>
      </c>
      <c r="FR95">
        <v>367</v>
      </c>
      <c r="FS95">
        <v>369</v>
      </c>
      <c r="FT95">
        <v>371</v>
      </c>
      <c r="FU95">
        <v>373</v>
      </c>
      <c r="FV95">
        <v>375</v>
      </c>
      <c r="FW95">
        <v>377</v>
      </c>
      <c r="FX95">
        <v>379</v>
      </c>
      <c r="FY95">
        <v>381</v>
      </c>
      <c r="FZ95">
        <v>384</v>
      </c>
      <c r="GA95">
        <v>386</v>
      </c>
      <c r="GB95">
        <v>388</v>
      </c>
      <c r="GC95">
        <v>390</v>
      </c>
      <c r="GD95">
        <v>392</v>
      </c>
      <c r="GE95">
        <v>394</v>
      </c>
      <c r="GF95">
        <v>396</v>
      </c>
      <c r="GG95">
        <v>398</v>
      </c>
      <c r="GH95">
        <v>401</v>
      </c>
      <c r="GI95">
        <v>403</v>
      </c>
      <c r="GJ95">
        <v>405</v>
      </c>
      <c r="GK95">
        <v>407</v>
      </c>
      <c r="GL95">
        <v>409</v>
      </c>
      <c r="GM95">
        <v>411</v>
      </c>
      <c r="GN95">
        <v>413</v>
      </c>
      <c r="GO95">
        <v>415</v>
      </c>
      <c r="GP95">
        <v>418</v>
      </c>
      <c r="GQ95">
        <v>420</v>
      </c>
      <c r="GR95">
        <v>422</v>
      </c>
      <c r="GS95">
        <v>424</v>
      </c>
      <c r="GU95">
        <v>92</v>
      </c>
      <c r="GV95">
        <v>0.73899999999999999</v>
      </c>
    </row>
    <row r="96" spans="1:204">
      <c r="A96" s="278">
        <v>93</v>
      </c>
      <c r="B96" s="344">
        <v>2</v>
      </c>
      <c r="C96" s="344">
        <v>5</v>
      </c>
      <c r="D96" s="344">
        <v>8</v>
      </c>
      <c r="E96" s="344">
        <v>11</v>
      </c>
      <c r="F96" s="344">
        <v>13</v>
      </c>
      <c r="G96" s="344">
        <v>16</v>
      </c>
      <c r="H96" s="344">
        <v>19</v>
      </c>
      <c r="I96" s="344">
        <v>22</v>
      </c>
      <c r="J96" s="344">
        <v>23</v>
      </c>
      <c r="K96" s="344">
        <v>25</v>
      </c>
      <c r="L96" s="344">
        <v>28</v>
      </c>
      <c r="M96" s="344">
        <v>30</v>
      </c>
      <c r="N96" s="344">
        <v>32</v>
      </c>
      <c r="O96" s="344">
        <v>34</v>
      </c>
      <c r="P96" s="344">
        <v>36</v>
      </c>
      <c r="Q96" s="344">
        <v>39</v>
      </c>
      <c r="R96" s="344">
        <v>42</v>
      </c>
      <c r="S96" s="344">
        <v>44</v>
      </c>
      <c r="T96" s="344">
        <v>45</v>
      </c>
      <c r="U96" s="344">
        <v>48</v>
      </c>
      <c r="V96" s="344">
        <v>50</v>
      </c>
      <c r="W96" s="344">
        <v>52</v>
      </c>
      <c r="X96" s="344">
        <v>54</v>
      </c>
      <c r="Y96" s="344">
        <v>57</v>
      </c>
      <c r="Z96" s="344">
        <v>59</v>
      </c>
      <c r="AA96" s="344">
        <v>61</v>
      </c>
      <c r="AB96" s="344">
        <v>63</v>
      </c>
      <c r="AC96" s="344">
        <v>65</v>
      </c>
      <c r="AD96" s="344">
        <v>68</v>
      </c>
      <c r="AE96" s="344">
        <v>70</v>
      </c>
      <c r="AF96" s="337">
        <v>72</v>
      </c>
      <c r="AG96" s="345">
        <v>74</v>
      </c>
      <c r="AH96" s="346">
        <v>77</v>
      </c>
      <c r="AI96">
        <v>79</v>
      </c>
      <c r="AJ96">
        <v>81</v>
      </c>
      <c r="AK96">
        <v>83</v>
      </c>
      <c r="AL96">
        <v>86</v>
      </c>
      <c r="AM96">
        <v>88</v>
      </c>
      <c r="AN96">
        <v>90</v>
      </c>
      <c r="AO96">
        <v>92</v>
      </c>
      <c r="AP96">
        <v>94</v>
      </c>
      <c r="AQ96">
        <v>96</v>
      </c>
      <c r="AR96">
        <v>98</v>
      </c>
      <c r="AS96">
        <v>100</v>
      </c>
      <c r="AT96">
        <v>103</v>
      </c>
      <c r="AU96">
        <v>105</v>
      </c>
      <c r="AV96">
        <v>107</v>
      </c>
      <c r="AW96">
        <v>109</v>
      </c>
      <c r="AX96">
        <v>112</v>
      </c>
      <c r="AY96">
        <v>113</v>
      </c>
      <c r="AZ96">
        <v>115</v>
      </c>
      <c r="BA96">
        <v>118</v>
      </c>
      <c r="BB96">
        <v>120</v>
      </c>
      <c r="BC96">
        <v>122</v>
      </c>
      <c r="BD96">
        <v>124</v>
      </c>
      <c r="BE96">
        <v>126</v>
      </c>
      <c r="BF96">
        <v>128</v>
      </c>
      <c r="BG96">
        <v>130</v>
      </c>
      <c r="BH96">
        <v>132</v>
      </c>
      <c r="BI96">
        <v>134</v>
      </c>
      <c r="BJ96">
        <v>136</v>
      </c>
      <c r="BK96">
        <v>138</v>
      </c>
      <c r="BL96">
        <v>140</v>
      </c>
      <c r="BM96">
        <v>142</v>
      </c>
      <c r="BN96">
        <v>144</v>
      </c>
      <c r="BO96">
        <v>147</v>
      </c>
      <c r="BP96">
        <v>148</v>
      </c>
      <c r="BQ96">
        <v>150</v>
      </c>
      <c r="BR96">
        <v>153</v>
      </c>
      <c r="BS96">
        <v>155</v>
      </c>
      <c r="BT96">
        <v>156</v>
      </c>
      <c r="BU96">
        <v>158</v>
      </c>
      <c r="BV96">
        <v>161</v>
      </c>
      <c r="BW96">
        <v>163</v>
      </c>
      <c r="BX96">
        <v>164</v>
      </c>
      <c r="BY96">
        <v>167</v>
      </c>
      <c r="BZ96">
        <v>169</v>
      </c>
      <c r="CA96">
        <v>170</v>
      </c>
      <c r="CB96">
        <v>173</v>
      </c>
      <c r="CC96">
        <v>175</v>
      </c>
      <c r="CD96">
        <v>176</v>
      </c>
      <c r="CE96">
        <v>179</v>
      </c>
      <c r="CF96">
        <v>181</v>
      </c>
      <c r="CG96">
        <v>182</v>
      </c>
      <c r="CH96">
        <v>185</v>
      </c>
      <c r="CI96">
        <v>187</v>
      </c>
      <c r="CJ96">
        <v>188</v>
      </c>
      <c r="CK96">
        <v>190</v>
      </c>
      <c r="CL96">
        <v>193</v>
      </c>
      <c r="CM96">
        <v>194</v>
      </c>
      <c r="CN96">
        <v>196</v>
      </c>
      <c r="CO96">
        <v>198</v>
      </c>
      <c r="CP96">
        <v>200</v>
      </c>
      <c r="CQ96">
        <v>202</v>
      </c>
      <c r="CR96">
        <v>204</v>
      </c>
      <c r="CS96">
        <v>206</v>
      </c>
      <c r="CT96">
        <v>208</v>
      </c>
      <c r="CU96">
        <v>210</v>
      </c>
      <c r="CV96">
        <v>211</v>
      </c>
      <c r="CW96">
        <v>214</v>
      </c>
      <c r="CX96">
        <v>216</v>
      </c>
      <c r="CY96">
        <v>217</v>
      </c>
      <c r="CZ96">
        <v>219</v>
      </c>
      <c r="DA96">
        <v>222</v>
      </c>
      <c r="DB96">
        <v>224</v>
      </c>
      <c r="DC96">
        <v>226</v>
      </c>
      <c r="DD96">
        <v>228</v>
      </c>
      <c r="DE96">
        <v>231</v>
      </c>
      <c r="DF96">
        <v>232</v>
      </c>
      <c r="DG96">
        <v>234</v>
      </c>
      <c r="DH96">
        <v>237</v>
      </c>
      <c r="DI96">
        <v>239</v>
      </c>
      <c r="DJ96">
        <v>241</v>
      </c>
      <c r="DK96">
        <v>243</v>
      </c>
      <c r="DL96">
        <v>245</v>
      </c>
      <c r="DM96">
        <v>247</v>
      </c>
      <c r="DN96">
        <v>249</v>
      </c>
      <c r="DO96">
        <v>251</v>
      </c>
      <c r="DP96">
        <v>254</v>
      </c>
      <c r="DQ96">
        <v>256</v>
      </c>
      <c r="DR96">
        <v>258</v>
      </c>
      <c r="DS96">
        <v>260</v>
      </c>
      <c r="DT96">
        <v>262</v>
      </c>
      <c r="DU96">
        <v>264</v>
      </c>
      <c r="DV96">
        <v>266</v>
      </c>
      <c r="DW96">
        <v>269</v>
      </c>
      <c r="DX96">
        <v>271</v>
      </c>
      <c r="DY96">
        <v>273</v>
      </c>
      <c r="DZ96">
        <v>275</v>
      </c>
      <c r="EA96">
        <v>277</v>
      </c>
      <c r="EB96">
        <v>279</v>
      </c>
      <c r="EC96">
        <v>281</v>
      </c>
      <c r="ED96">
        <v>283</v>
      </c>
      <c r="EE96">
        <v>286</v>
      </c>
      <c r="EF96">
        <v>288</v>
      </c>
      <c r="EG96">
        <v>290</v>
      </c>
      <c r="EH96">
        <v>292</v>
      </c>
      <c r="EI96">
        <v>294</v>
      </c>
      <c r="EJ96">
        <v>296</v>
      </c>
      <c r="EK96">
        <v>298</v>
      </c>
      <c r="EL96">
        <v>301</v>
      </c>
      <c r="EM96">
        <v>303</v>
      </c>
      <c r="EN96">
        <v>305</v>
      </c>
      <c r="EO96">
        <v>307</v>
      </c>
      <c r="EP96">
        <v>310</v>
      </c>
      <c r="EQ96">
        <v>311</v>
      </c>
      <c r="ER96">
        <v>313</v>
      </c>
      <c r="ES96">
        <v>315</v>
      </c>
      <c r="ET96">
        <v>318</v>
      </c>
      <c r="EU96">
        <v>320</v>
      </c>
      <c r="EV96">
        <v>322</v>
      </c>
      <c r="EW96">
        <v>324</v>
      </c>
      <c r="EX96">
        <v>327</v>
      </c>
      <c r="EY96">
        <v>328</v>
      </c>
      <c r="EZ96">
        <v>330</v>
      </c>
      <c r="FA96">
        <v>333</v>
      </c>
      <c r="FB96">
        <v>335</v>
      </c>
      <c r="FC96">
        <v>337</v>
      </c>
      <c r="FD96">
        <v>339</v>
      </c>
      <c r="FE96">
        <v>341</v>
      </c>
      <c r="FF96">
        <v>344</v>
      </c>
      <c r="FG96">
        <v>345</v>
      </c>
      <c r="FH96">
        <v>347</v>
      </c>
      <c r="FI96">
        <v>350</v>
      </c>
      <c r="FJ96">
        <v>352</v>
      </c>
      <c r="FK96">
        <v>354</v>
      </c>
      <c r="FL96">
        <v>356</v>
      </c>
      <c r="FM96">
        <v>359</v>
      </c>
      <c r="FN96">
        <v>361</v>
      </c>
      <c r="FO96">
        <v>362</v>
      </c>
      <c r="FP96">
        <v>365</v>
      </c>
      <c r="FQ96">
        <v>367</v>
      </c>
      <c r="FR96">
        <v>369</v>
      </c>
      <c r="FS96">
        <v>371</v>
      </c>
      <c r="FT96">
        <v>373</v>
      </c>
      <c r="FU96">
        <v>376</v>
      </c>
      <c r="FV96">
        <v>378</v>
      </c>
      <c r="FW96">
        <v>379</v>
      </c>
      <c r="FX96">
        <v>382</v>
      </c>
      <c r="FY96">
        <v>384</v>
      </c>
      <c r="FZ96">
        <v>386</v>
      </c>
      <c r="GA96">
        <v>388</v>
      </c>
      <c r="GB96">
        <v>391</v>
      </c>
      <c r="GC96">
        <v>393</v>
      </c>
      <c r="GD96">
        <v>394</v>
      </c>
      <c r="GE96">
        <v>397</v>
      </c>
      <c r="GF96">
        <v>399</v>
      </c>
      <c r="GG96">
        <v>401</v>
      </c>
      <c r="GH96">
        <v>403</v>
      </c>
      <c r="GI96">
        <v>405</v>
      </c>
      <c r="GJ96">
        <v>408</v>
      </c>
      <c r="GK96">
        <v>410</v>
      </c>
      <c r="GL96">
        <v>411</v>
      </c>
      <c r="GM96">
        <v>414</v>
      </c>
      <c r="GN96">
        <v>416</v>
      </c>
      <c r="GO96">
        <v>418</v>
      </c>
      <c r="GP96">
        <v>420</v>
      </c>
      <c r="GQ96">
        <v>423</v>
      </c>
      <c r="GR96">
        <v>425</v>
      </c>
      <c r="GS96">
        <v>427</v>
      </c>
      <c r="GU96">
        <v>93</v>
      </c>
      <c r="GV96">
        <v>0.74399999999999999</v>
      </c>
    </row>
    <row r="97" spans="1:204">
      <c r="A97" s="278">
        <v>94</v>
      </c>
      <c r="B97" s="344">
        <v>2</v>
      </c>
      <c r="C97" s="344">
        <v>5</v>
      </c>
      <c r="D97" s="344">
        <v>8</v>
      </c>
      <c r="E97" s="344">
        <v>11</v>
      </c>
      <c r="F97" s="344">
        <v>13</v>
      </c>
      <c r="G97" s="344">
        <v>16</v>
      </c>
      <c r="H97" s="344">
        <v>19</v>
      </c>
      <c r="I97" s="344">
        <v>22</v>
      </c>
      <c r="J97" s="344">
        <v>23</v>
      </c>
      <c r="K97" s="344">
        <v>25</v>
      </c>
      <c r="L97" s="344">
        <v>28</v>
      </c>
      <c r="M97" s="344">
        <v>30</v>
      </c>
      <c r="N97" s="344">
        <v>32</v>
      </c>
      <c r="O97" s="344">
        <v>34</v>
      </c>
      <c r="P97" s="344">
        <v>37</v>
      </c>
      <c r="Q97" s="344">
        <v>40</v>
      </c>
      <c r="R97" s="344">
        <v>42</v>
      </c>
      <c r="S97" s="344">
        <v>44</v>
      </c>
      <c r="T97" s="344">
        <v>46</v>
      </c>
      <c r="U97" s="344">
        <v>48</v>
      </c>
      <c r="V97" s="344">
        <v>50</v>
      </c>
      <c r="W97" s="344">
        <v>52</v>
      </c>
      <c r="X97" s="344">
        <v>55</v>
      </c>
      <c r="Y97" s="344">
        <v>57</v>
      </c>
      <c r="Z97" s="344">
        <v>59</v>
      </c>
      <c r="AA97" s="344">
        <v>61</v>
      </c>
      <c r="AB97" s="344">
        <v>64</v>
      </c>
      <c r="AC97" s="344">
        <v>66</v>
      </c>
      <c r="AD97" s="344">
        <v>68</v>
      </c>
      <c r="AE97" s="344">
        <v>70</v>
      </c>
      <c r="AF97" s="337">
        <v>73</v>
      </c>
      <c r="AG97" s="345">
        <v>75</v>
      </c>
      <c r="AH97" s="346">
        <v>77</v>
      </c>
      <c r="AI97">
        <v>79</v>
      </c>
      <c r="AJ97">
        <v>82</v>
      </c>
      <c r="AK97">
        <v>84</v>
      </c>
      <c r="AL97">
        <v>86</v>
      </c>
      <c r="AM97">
        <v>88</v>
      </c>
      <c r="AN97">
        <v>91</v>
      </c>
      <c r="AO97">
        <v>93</v>
      </c>
      <c r="AP97">
        <v>94</v>
      </c>
      <c r="AQ97">
        <v>96</v>
      </c>
      <c r="AR97">
        <v>99</v>
      </c>
      <c r="AS97">
        <v>101</v>
      </c>
      <c r="AT97">
        <v>103</v>
      </c>
      <c r="AU97">
        <v>105</v>
      </c>
      <c r="AV97">
        <v>108</v>
      </c>
      <c r="AW97">
        <v>110</v>
      </c>
      <c r="AX97">
        <v>112</v>
      </c>
      <c r="AY97">
        <v>114</v>
      </c>
      <c r="AZ97">
        <v>116</v>
      </c>
      <c r="BA97">
        <v>118</v>
      </c>
      <c r="BB97">
        <v>120</v>
      </c>
      <c r="BC97">
        <v>123</v>
      </c>
      <c r="BD97">
        <v>124</v>
      </c>
      <c r="BE97">
        <v>126</v>
      </c>
      <c r="BF97">
        <v>129</v>
      </c>
      <c r="BG97">
        <v>131</v>
      </c>
      <c r="BH97">
        <v>132</v>
      </c>
      <c r="BI97">
        <v>135</v>
      </c>
      <c r="BJ97">
        <v>137</v>
      </c>
      <c r="BK97">
        <v>139</v>
      </c>
      <c r="BL97">
        <v>141</v>
      </c>
      <c r="BM97">
        <v>143</v>
      </c>
      <c r="BN97">
        <v>145</v>
      </c>
      <c r="BO97">
        <v>147</v>
      </c>
      <c r="BP97">
        <v>149</v>
      </c>
      <c r="BQ97">
        <v>151</v>
      </c>
      <c r="BR97">
        <v>153</v>
      </c>
      <c r="BS97">
        <v>156</v>
      </c>
      <c r="BT97">
        <v>157</v>
      </c>
      <c r="BU97">
        <v>159</v>
      </c>
      <c r="BV97">
        <v>162</v>
      </c>
      <c r="BW97">
        <v>164</v>
      </c>
      <c r="BX97">
        <v>165</v>
      </c>
      <c r="BY97">
        <v>168</v>
      </c>
      <c r="BZ97">
        <v>170</v>
      </c>
      <c r="CA97">
        <v>171</v>
      </c>
      <c r="CB97">
        <v>174</v>
      </c>
      <c r="CC97">
        <v>176</v>
      </c>
      <c r="CD97">
        <v>177</v>
      </c>
      <c r="CE97">
        <v>180</v>
      </c>
      <c r="CF97">
        <v>182</v>
      </c>
      <c r="CG97">
        <v>183</v>
      </c>
      <c r="CH97">
        <v>186</v>
      </c>
      <c r="CI97">
        <v>188</v>
      </c>
      <c r="CJ97">
        <v>189</v>
      </c>
      <c r="CK97">
        <v>191</v>
      </c>
      <c r="CL97">
        <v>194</v>
      </c>
      <c r="CM97">
        <v>195</v>
      </c>
      <c r="CN97">
        <v>197</v>
      </c>
      <c r="CO97">
        <v>199</v>
      </c>
      <c r="CP97">
        <v>201</v>
      </c>
      <c r="CQ97">
        <v>203</v>
      </c>
      <c r="CR97">
        <v>205</v>
      </c>
      <c r="CS97">
        <v>207</v>
      </c>
      <c r="CT97">
        <v>209</v>
      </c>
      <c r="CU97">
        <v>211</v>
      </c>
      <c r="CV97">
        <v>212</v>
      </c>
      <c r="CW97">
        <v>215</v>
      </c>
      <c r="CX97">
        <v>217</v>
      </c>
      <c r="CY97">
        <v>218</v>
      </c>
      <c r="CZ97">
        <v>221</v>
      </c>
      <c r="DA97">
        <v>223</v>
      </c>
      <c r="DB97">
        <v>225</v>
      </c>
      <c r="DC97">
        <v>227</v>
      </c>
      <c r="DD97">
        <v>230</v>
      </c>
      <c r="DE97">
        <v>232</v>
      </c>
      <c r="DF97">
        <v>233</v>
      </c>
      <c r="DG97">
        <v>236</v>
      </c>
      <c r="DH97">
        <v>238</v>
      </c>
      <c r="DI97">
        <v>240</v>
      </c>
      <c r="DJ97">
        <v>242</v>
      </c>
      <c r="DK97">
        <v>245</v>
      </c>
      <c r="DL97">
        <v>246</v>
      </c>
      <c r="DM97">
        <v>248</v>
      </c>
      <c r="DN97">
        <v>251</v>
      </c>
      <c r="DO97">
        <v>253</v>
      </c>
      <c r="DP97">
        <v>255</v>
      </c>
      <c r="DQ97">
        <v>257</v>
      </c>
      <c r="DR97">
        <v>260</v>
      </c>
      <c r="DS97">
        <v>261</v>
      </c>
      <c r="DT97">
        <v>263</v>
      </c>
      <c r="DU97">
        <v>266</v>
      </c>
      <c r="DV97">
        <v>268</v>
      </c>
      <c r="DW97">
        <v>270</v>
      </c>
      <c r="DX97">
        <v>272</v>
      </c>
      <c r="DY97">
        <v>275</v>
      </c>
      <c r="DZ97">
        <v>277</v>
      </c>
      <c r="EA97">
        <v>278</v>
      </c>
      <c r="EB97">
        <v>281</v>
      </c>
      <c r="EC97">
        <v>283</v>
      </c>
      <c r="ED97">
        <v>285</v>
      </c>
      <c r="EE97">
        <v>287</v>
      </c>
      <c r="EF97">
        <v>289</v>
      </c>
      <c r="EG97">
        <v>292</v>
      </c>
      <c r="EH97">
        <v>294</v>
      </c>
      <c r="EI97">
        <v>295</v>
      </c>
      <c r="EJ97">
        <v>298</v>
      </c>
      <c r="EK97">
        <v>300</v>
      </c>
      <c r="EL97">
        <v>302</v>
      </c>
      <c r="EM97">
        <v>304</v>
      </c>
      <c r="EN97">
        <v>307</v>
      </c>
      <c r="EO97">
        <v>309</v>
      </c>
      <c r="EP97">
        <v>311</v>
      </c>
      <c r="EQ97">
        <v>313</v>
      </c>
      <c r="ER97">
        <v>315</v>
      </c>
      <c r="ES97">
        <v>317</v>
      </c>
      <c r="ET97">
        <v>319</v>
      </c>
      <c r="EU97">
        <v>322</v>
      </c>
      <c r="EV97">
        <v>324</v>
      </c>
      <c r="EW97">
        <v>326</v>
      </c>
      <c r="EX97">
        <v>328</v>
      </c>
      <c r="EY97">
        <v>330</v>
      </c>
      <c r="EZ97">
        <v>332</v>
      </c>
      <c r="FA97">
        <v>334</v>
      </c>
      <c r="FB97">
        <v>337</v>
      </c>
      <c r="FC97">
        <v>339</v>
      </c>
      <c r="FD97">
        <v>341</v>
      </c>
      <c r="FE97">
        <v>343</v>
      </c>
      <c r="FF97">
        <v>346</v>
      </c>
      <c r="FG97">
        <v>347</v>
      </c>
      <c r="FH97">
        <v>349</v>
      </c>
      <c r="FI97">
        <v>352</v>
      </c>
      <c r="FJ97">
        <v>354</v>
      </c>
      <c r="FK97">
        <v>356</v>
      </c>
      <c r="FL97">
        <v>358</v>
      </c>
      <c r="FM97">
        <v>361</v>
      </c>
      <c r="FN97">
        <v>363</v>
      </c>
      <c r="FO97">
        <v>364</v>
      </c>
      <c r="FP97">
        <v>367</v>
      </c>
      <c r="FQ97">
        <v>369</v>
      </c>
      <c r="FR97">
        <v>371</v>
      </c>
      <c r="FS97">
        <v>373</v>
      </c>
      <c r="FT97">
        <v>375</v>
      </c>
      <c r="FU97">
        <v>378</v>
      </c>
      <c r="FV97">
        <v>380</v>
      </c>
      <c r="FW97">
        <v>381</v>
      </c>
      <c r="FX97">
        <v>384</v>
      </c>
      <c r="FY97">
        <v>386</v>
      </c>
      <c r="FZ97">
        <v>388</v>
      </c>
      <c r="GA97">
        <v>390</v>
      </c>
      <c r="GB97">
        <v>393</v>
      </c>
      <c r="GC97">
        <v>395</v>
      </c>
      <c r="GD97">
        <v>396</v>
      </c>
      <c r="GE97">
        <v>399</v>
      </c>
      <c r="GF97">
        <v>401</v>
      </c>
      <c r="GG97">
        <v>403</v>
      </c>
      <c r="GH97">
        <v>405</v>
      </c>
      <c r="GI97">
        <v>408</v>
      </c>
      <c r="GJ97">
        <v>410</v>
      </c>
      <c r="GK97">
        <v>412</v>
      </c>
      <c r="GL97">
        <v>414</v>
      </c>
      <c r="GM97">
        <v>416</v>
      </c>
      <c r="GN97">
        <v>418</v>
      </c>
      <c r="GO97">
        <v>420</v>
      </c>
      <c r="GP97">
        <v>423</v>
      </c>
      <c r="GQ97">
        <v>425</v>
      </c>
      <c r="GR97">
        <v>427</v>
      </c>
      <c r="GS97">
        <v>429</v>
      </c>
      <c r="GU97">
        <v>94</v>
      </c>
      <c r="GV97">
        <v>0.748</v>
      </c>
    </row>
    <row r="98" spans="1:204">
      <c r="A98" s="278">
        <v>95</v>
      </c>
      <c r="B98" s="344">
        <v>2</v>
      </c>
      <c r="C98" s="344">
        <v>5</v>
      </c>
      <c r="D98" s="344">
        <v>8</v>
      </c>
      <c r="E98" s="344">
        <v>11</v>
      </c>
      <c r="F98" s="344">
        <v>14</v>
      </c>
      <c r="G98" s="344">
        <v>17</v>
      </c>
      <c r="H98" s="344">
        <v>19</v>
      </c>
      <c r="I98" s="344">
        <v>22</v>
      </c>
      <c r="J98" s="344">
        <v>23</v>
      </c>
      <c r="K98" s="344">
        <v>25</v>
      </c>
      <c r="L98" s="344">
        <v>28</v>
      </c>
      <c r="M98" s="344">
        <v>30</v>
      </c>
      <c r="N98" s="344">
        <v>32</v>
      </c>
      <c r="O98" s="344">
        <v>35</v>
      </c>
      <c r="P98" s="344">
        <v>37</v>
      </c>
      <c r="Q98" s="344">
        <v>40</v>
      </c>
      <c r="R98" s="344">
        <v>42</v>
      </c>
      <c r="S98" s="344">
        <v>44</v>
      </c>
      <c r="T98" s="344">
        <v>46</v>
      </c>
      <c r="U98" s="344">
        <v>48</v>
      </c>
      <c r="V98" s="344">
        <v>50</v>
      </c>
      <c r="W98" s="344">
        <v>53</v>
      </c>
      <c r="X98" s="344">
        <v>55</v>
      </c>
      <c r="Y98" s="344">
        <v>57</v>
      </c>
      <c r="Z98" s="344">
        <v>59</v>
      </c>
      <c r="AA98" s="344">
        <v>62</v>
      </c>
      <c r="AB98" s="344">
        <v>64</v>
      </c>
      <c r="AC98" s="344">
        <v>66</v>
      </c>
      <c r="AD98" s="344">
        <v>68</v>
      </c>
      <c r="AE98" s="344">
        <v>71</v>
      </c>
      <c r="AF98" s="337">
        <v>73</v>
      </c>
      <c r="AG98" s="345">
        <v>75</v>
      </c>
      <c r="AH98" s="346">
        <v>77</v>
      </c>
      <c r="AI98">
        <v>80</v>
      </c>
      <c r="AJ98">
        <v>82</v>
      </c>
      <c r="AK98">
        <v>84</v>
      </c>
      <c r="AL98">
        <v>86</v>
      </c>
      <c r="AM98">
        <v>89</v>
      </c>
      <c r="AN98">
        <v>91</v>
      </c>
      <c r="AO98">
        <v>93</v>
      </c>
      <c r="AP98">
        <v>95</v>
      </c>
      <c r="AQ98">
        <v>97</v>
      </c>
      <c r="AR98">
        <v>99</v>
      </c>
      <c r="AS98">
        <v>102</v>
      </c>
      <c r="AT98">
        <v>104</v>
      </c>
      <c r="AU98">
        <v>106</v>
      </c>
      <c r="AV98">
        <v>108</v>
      </c>
      <c r="AW98">
        <v>111</v>
      </c>
      <c r="AX98">
        <v>113</v>
      </c>
      <c r="AY98">
        <v>114</v>
      </c>
      <c r="AZ98">
        <v>117</v>
      </c>
      <c r="BA98">
        <v>119</v>
      </c>
      <c r="BB98">
        <v>121</v>
      </c>
      <c r="BC98">
        <v>123</v>
      </c>
      <c r="BD98">
        <v>125</v>
      </c>
      <c r="BE98">
        <v>127</v>
      </c>
      <c r="BF98">
        <v>129</v>
      </c>
      <c r="BG98">
        <v>132</v>
      </c>
      <c r="BH98">
        <v>133</v>
      </c>
      <c r="BI98">
        <v>135</v>
      </c>
      <c r="BJ98">
        <v>138</v>
      </c>
      <c r="BK98">
        <v>140</v>
      </c>
      <c r="BL98">
        <v>141</v>
      </c>
      <c r="BM98">
        <v>144</v>
      </c>
      <c r="BN98">
        <v>146</v>
      </c>
      <c r="BO98">
        <v>148</v>
      </c>
      <c r="BP98">
        <v>150</v>
      </c>
      <c r="BQ98">
        <v>152</v>
      </c>
      <c r="BR98">
        <v>154</v>
      </c>
      <c r="BS98">
        <v>156</v>
      </c>
      <c r="BT98">
        <v>158</v>
      </c>
      <c r="BU98">
        <v>160</v>
      </c>
      <c r="BV98">
        <v>162</v>
      </c>
      <c r="BW98">
        <v>165</v>
      </c>
      <c r="BX98">
        <v>166</v>
      </c>
      <c r="BY98">
        <v>168</v>
      </c>
      <c r="BZ98">
        <v>171</v>
      </c>
      <c r="CA98">
        <v>172</v>
      </c>
      <c r="CB98">
        <v>174</v>
      </c>
      <c r="CC98">
        <v>177</v>
      </c>
      <c r="CD98">
        <v>178</v>
      </c>
      <c r="CE98">
        <v>180</v>
      </c>
      <c r="CF98">
        <v>183</v>
      </c>
      <c r="CG98">
        <v>184</v>
      </c>
      <c r="CH98">
        <v>186</v>
      </c>
      <c r="CI98">
        <v>189</v>
      </c>
      <c r="CJ98">
        <v>190</v>
      </c>
      <c r="CK98">
        <v>193</v>
      </c>
      <c r="CL98">
        <v>195</v>
      </c>
      <c r="CM98">
        <v>196</v>
      </c>
      <c r="CN98">
        <v>199</v>
      </c>
      <c r="CO98">
        <v>200</v>
      </c>
      <c r="CP98">
        <v>202</v>
      </c>
      <c r="CQ98">
        <v>204</v>
      </c>
      <c r="CR98">
        <v>206</v>
      </c>
      <c r="CS98">
        <v>208</v>
      </c>
      <c r="CT98">
        <v>210</v>
      </c>
      <c r="CU98">
        <v>212</v>
      </c>
      <c r="CV98">
        <v>214</v>
      </c>
      <c r="CW98">
        <v>216</v>
      </c>
      <c r="CX98">
        <v>218</v>
      </c>
      <c r="CY98">
        <v>220</v>
      </c>
      <c r="CZ98">
        <v>222</v>
      </c>
      <c r="DA98">
        <v>224</v>
      </c>
      <c r="DB98">
        <v>226</v>
      </c>
      <c r="DC98">
        <v>229</v>
      </c>
      <c r="DD98">
        <v>231</v>
      </c>
      <c r="DE98">
        <v>233</v>
      </c>
      <c r="DF98">
        <v>235</v>
      </c>
      <c r="DG98">
        <v>237</v>
      </c>
      <c r="DH98">
        <v>239</v>
      </c>
      <c r="DI98">
        <v>241</v>
      </c>
      <c r="DJ98">
        <v>244</v>
      </c>
      <c r="DK98">
        <v>246</v>
      </c>
      <c r="DL98">
        <v>247</v>
      </c>
      <c r="DM98">
        <v>250</v>
      </c>
      <c r="DN98">
        <v>252</v>
      </c>
      <c r="DO98">
        <v>254</v>
      </c>
      <c r="DP98">
        <v>256</v>
      </c>
      <c r="DQ98">
        <v>259</v>
      </c>
      <c r="DR98">
        <v>261</v>
      </c>
      <c r="DS98">
        <v>262</v>
      </c>
      <c r="DT98">
        <v>265</v>
      </c>
      <c r="DU98">
        <v>267</v>
      </c>
      <c r="DV98">
        <v>269</v>
      </c>
      <c r="DW98">
        <v>271</v>
      </c>
      <c r="DX98">
        <v>274</v>
      </c>
      <c r="DY98">
        <v>276</v>
      </c>
      <c r="DZ98">
        <v>278</v>
      </c>
      <c r="EA98">
        <v>280</v>
      </c>
      <c r="EB98">
        <v>282</v>
      </c>
      <c r="EC98">
        <v>284</v>
      </c>
      <c r="ED98">
        <v>287</v>
      </c>
      <c r="EE98">
        <v>289</v>
      </c>
      <c r="EF98">
        <v>291</v>
      </c>
      <c r="EG98">
        <v>293</v>
      </c>
      <c r="EH98">
        <v>296</v>
      </c>
      <c r="EI98">
        <v>297</v>
      </c>
      <c r="EJ98">
        <v>299</v>
      </c>
      <c r="EK98">
        <v>302</v>
      </c>
      <c r="EL98">
        <v>304</v>
      </c>
      <c r="EM98">
        <v>306</v>
      </c>
      <c r="EN98">
        <v>308</v>
      </c>
      <c r="EO98">
        <v>311</v>
      </c>
      <c r="EP98">
        <v>313</v>
      </c>
      <c r="EQ98">
        <v>314</v>
      </c>
      <c r="ER98">
        <v>317</v>
      </c>
      <c r="ES98">
        <v>319</v>
      </c>
      <c r="ET98">
        <v>321</v>
      </c>
      <c r="EU98">
        <v>323</v>
      </c>
      <c r="EV98">
        <v>326</v>
      </c>
      <c r="EW98">
        <v>328</v>
      </c>
      <c r="EX98">
        <v>330</v>
      </c>
      <c r="EY98">
        <v>332</v>
      </c>
      <c r="EZ98">
        <v>334</v>
      </c>
      <c r="FA98">
        <v>336</v>
      </c>
      <c r="FB98">
        <v>338</v>
      </c>
      <c r="FC98">
        <v>341</v>
      </c>
      <c r="FD98">
        <v>343</v>
      </c>
      <c r="FE98">
        <v>345</v>
      </c>
      <c r="FF98">
        <v>347</v>
      </c>
      <c r="FG98">
        <v>349</v>
      </c>
      <c r="FH98">
        <v>351</v>
      </c>
      <c r="FI98">
        <v>353</v>
      </c>
      <c r="FJ98">
        <v>356</v>
      </c>
      <c r="FK98">
        <v>358</v>
      </c>
      <c r="FL98">
        <v>360</v>
      </c>
      <c r="FM98">
        <v>362</v>
      </c>
      <c r="FN98">
        <v>365</v>
      </c>
      <c r="FO98">
        <v>366</v>
      </c>
      <c r="FP98">
        <v>368</v>
      </c>
      <c r="FQ98">
        <v>371</v>
      </c>
      <c r="FR98">
        <v>373</v>
      </c>
      <c r="FS98">
        <v>375</v>
      </c>
      <c r="FT98">
        <v>378</v>
      </c>
      <c r="FU98">
        <v>380</v>
      </c>
      <c r="FV98">
        <v>382</v>
      </c>
      <c r="FW98">
        <v>384</v>
      </c>
      <c r="FX98">
        <v>386</v>
      </c>
      <c r="FY98">
        <v>388</v>
      </c>
      <c r="FZ98">
        <v>390</v>
      </c>
      <c r="GA98">
        <v>393</v>
      </c>
      <c r="GB98">
        <v>395</v>
      </c>
      <c r="GC98">
        <v>397</v>
      </c>
      <c r="GD98">
        <v>399</v>
      </c>
      <c r="GE98">
        <v>401</v>
      </c>
      <c r="GF98">
        <v>403</v>
      </c>
      <c r="GG98">
        <v>405</v>
      </c>
      <c r="GH98">
        <v>408</v>
      </c>
      <c r="GI98">
        <v>410</v>
      </c>
      <c r="GJ98">
        <v>412</v>
      </c>
      <c r="GK98">
        <v>414</v>
      </c>
      <c r="GL98">
        <v>416</v>
      </c>
      <c r="GM98">
        <v>418</v>
      </c>
      <c r="GN98">
        <v>420</v>
      </c>
      <c r="GO98">
        <v>423</v>
      </c>
      <c r="GP98">
        <v>425</v>
      </c>
      <c r="GQ98">
        <v>427</v>
      </c>
      <c r="GR98">
        <v>429</v>
      </c>
      <c r="GS98">
        <v>432</v>
      </c>
      <c r="GU98">
        <v>95</v>
      </c>
      <c r="GV98">
        <v>0.752</v>
      </c>
    </row>
    <row r="99" spans="1:204">
      <c r="A99" s="278">
        <v>96</v>
      </c>
      <c r="B99" s="344">
        <v>2</v>
      </c>
      <c r="C99" s="344">
        <v>5</v>
      </c>
      <c r="D99" s="344">
        <v>8</v>
      </c>
      <c r="E99" s="344">
        <v>11</v>
      </c>
      <c r="F99" s="344">
        <v>14</v>
      </c>
      <c r="G99" s="344">
        <v>17</v>
      </c>
      <c r="H99" s="344">
        <v>19</v>
      </c>
      <c r="I99" s="344">
        <v>22</v>
      </c>
      <c r="J99" s="344">
        <v>23</v>
      </c>
      <c r="K99" s="344">
        <v>25</v>
      </c>
      <c r="L99" s="344">
        <v>28</v>
      </c>
      <c r="M99" s="344">
        <v>30</v>
      </c>
      <c r="N99" s="344">
        <v>33</v>
      </c>
      <c r="O99" s="344">
        <v>35</v>
      </c>
      <c r="P99" s="344">
        <v>37</v>
      </c>
      <c r="Q99" s="344">
        <v>40</v>
      </c>
      <c r="R99" s="344">
        <v>42</v>
      </c>
      <c r="S99" s="344">
        <v>45</v>
      </c>
      <c r="T99" s="344">
        <v>46</v>
      </c>
      <c r="U99" s="344">
        <v>48</v>
      </c>
      <c r="V99" s="344">
        <v>51</v>
      </c>
      <c r="W99" s="344">
        <v>53</v>
      </c>
      <c r="X99" s="344">
        <v>55</v>
      </c>
      <c r="Y99" s="344">
        <v>57</v>
      </c>
      <c r="Z99" s="344">
        <v>60</v>
      </c>
      <c r="AA99" s="344">
        <v>62</v>
      </c>
      <c r="AB99" s="344">
        <v>64</v>
      </c>
      <c r="AC99" s="344">
        <v>67</v>
      </c>
      <c r="AD99" s="344">
        <v>69</v>
      </c>
      <c r="AE99" s="344">
        <v>71</v>
      </c>
      <c r="AF99" s="337">
        <v>73</v>
      </c>
      <c r="AG99" s="345">
        <v>76</v>
      </c>
      <c r="AH99" s="346">
        <v>78</v>
      </c>
      <c r="AI99">
        <v>80</v>
      </c>
      <c r="AJ99">
        <v>82</v>
      </c>
      <c r="AK99">
        <v>85</v>
      </c>
      <c r="AL99">
        <v>87</v>
      </c>
      <c r="AM99">
        <v>89</v>
      </c>
      <c r="AN99">
        <v>91</v>
      </c>
      <c r="AO99">
        <v>94</v>
      </c>
      <c r="AP99">
        <v>95</v>
      </c>
      <c r="AQ99">
        <v>98</v>
      </c>
      <c r="AR99">
        <v>100</v>
      </c>
      <c r="AS99">
        <v>102</v>
      </c>
      <c r="AT99">
        <v>104</v>
      </c>
      <c r="AU99">
        <v>107</v>
      </c>
      <c r="AV99">
        <v>109</v>
      </c>
      <c r="AW99">
        <v>111</v>
      </c>
      <c r="AX99">
        <v>113</v>
      </c>
      <c r="AY99">
        <v>115</v>
      </c>
      <c r="AZ99">
        <v>117</v>
      </c>
      <c r="BA99">
        <v>119</v>
      </c>
      <c r="BB99">
        <v>122</v>
      </c>
      <c r="BC99">
        <v>124</v>
      </c>
      <c r="BD99">
        <v>125</v>
      </c>
      <c r="BE99">
        <v>128</v>
      </c>
      <c r="BF99">
        <v>130</v>
      </c>
      <c r="BG99">
        <v>132</v>
      </c>
      <c r="BH99">
        <v>134</v>
      </c>
      <c r="BI99">
        <v>136</v>
      </c>
      <c r="BJ99">
        <v>138</v>
      </c>
      <c r="BK99">
        <v>141</v>
      </c>
      <c r="BL99">
        <v>142</v>
      </c>
      <c r="BM99">
        <v>144</v>
      </c>
      <c r="BN99">
        <v>147</v>
      </c>
      <c r="BO99">
        <v>149</v>
      </c>
      <c r="BP99">
        <v>150</v>
      </c>
      <c r="BQ99">
        <v>153</v>
      </c>
      <c r="BR99">
        <v>155</v>
      </c>
      <c r="BS99">
        <v>157</v>
      </c>
      <c r="BT99">
        <v>159</v>
      </c>
      <c r="BU99">
        <v>161</v>
      </c>
      <c r="BV99">
        <v>163</v>
      </c>
      <c r="BW99">
        <v>166</v>
      </c>
      <c r="BX99">
        <v>167</v>
      </c>
      <c r="BY99">
        <v>169</v>
      </c>
      <c r="BZ99">
        <v>172</v>
      </c>
      <c r="CA99">
        <v>173</v>
      </c>
      <c r="CB99">
        <v>175</v>
      </c>
      <c r="CC99">
        <v>178</v>
      </c>
      <c r="CD99">
        <v>179</v>
      </c>
      <c r="CE99">
        <v>181</v>
      </c>
      <c r="CF99">
        <v>184</v>
      </c>
      <c r="CG99">
        <v>185</v>
      </c>
      <c r="CH99">
        <v>187</v>
      </c>
      <c r="CI99">
        <v>190</v>
      </c>
      <c r="CJ99">
        <v>191</v>
      </c>
      <c r="CK99">
        <v>194</v>
      </c>
      <c r="CL99">
        <v>196</v>
      </c>
      <c r="CM99">
        <v>197</v>
      </c>
      <c r="CN99">
        <v>200</v>
      </c>
      <c r="CO99">
        <v>201</v>
      </c>
      <c r="CP99">
        <v>203</v>
      </c>
      <c r="CQ99">
        <v>205</v>
      </c>
      <c r="CR99">
        <v>207</v>
      </c>
      <c r="CS99">
        <v>209</v>
      </c>
      <c r="CT99">
        <v>211</v>
      </c>
      <c r="CU99">
        <v>213</v>
      </c>
      <c r="CV99">
        <v>215</v>
      </c>
      <c r="CW99">
        <v>217</v>
      </c>
      <c r="CX99">
        <v>219</v>
      </c>
      <c r="CY99">
        <v>221</v>
      </c>
      <c r="CZ99">
        <v>223</v>
      </c>
      <c r="DA99">
        <v>225</v>
      </c>
      <c r="DB99">
        <v>228</v>
      </c>
      <c r="DC99">
        <v>230</v>
      </c>
      <c r="DD99">
        <v>232</v>
      </c>
      <c r="DE99">
        <v>234</v>
      </c>
      <c r="DF99">
        <v>236</v>
      </c>
      <c r="DG99">
        <v>238</v>
      </c>
      <c r="DH99">
        <v>240</v>
      </c>
      <c r="DI99">
        <v>243</v>
      </c>
      <c r="DJ99">
        <v>245</v>
      </c>
      <c r="DK99">
        <v>247</v>
      </c>
      <c r="DL99">
        <v>249</v>
      </c>
      <c r="DM99">
        <v>251</v>
      </c>
      <c r="DN99">
        <v>253</v>
      </c>
      <c r="DO99">
        <v>256</v>
      </c>
      <c r="DP99">
        <v>258</v>
      </c>
      <c r="DQ99">
        <v>260</v>
      </c>
      <c r="DR99">
        <v>262</v>
      </c>
      <c r="DS99">
        <v>264</v>
      </c>
      <c r="DT99">
        <v>266</v>
      </c>
      <c r="DU99">
        <v>268</v>
      </c>
      <c r="DV99">
        <v>271</v>
      </c>
      <c r="DW99">
        <v>273</v>
      </c>
      <c r="DX99">
        <v>275</v>
      </c>
      <c r="DY99">
        <v>277</v>
      </c>
      <c r="DZ99">
        <v>280</v>
      </c>
      <c r="EA99">
        <v>281</v>
      </c>
      <c r="EB99">
        <v>284</v>
      </c>
      <c r="EC99">
        <v>286</v>
      </c>
      <c r="ED99">
        <v>288</v>
      </c>
      <c r="EE99">
        <v>290</v>
      </c>
      <c r="EF99">
        <v>293</v>
      </c>
      <c r="EG99">
        <v>295</v>
      </c>
      <c r="EH99">
        <v>297</v>
      </c>
      <c r="EI99">
        <v>299</v>
      </c>
      <c r="EJ99">
        <v>301</v>
      </c>
      <c r="EK99">
        <v>303</v>
      </c>
      <c r="EL99">
        <v>305</v>
      </c>
      <c r="EM99">
        <v>308</v>
      </c>
      <c r="EN99">
        <v>310</v>
      </c>
      <c r="EO99">
        <v>312</v>
      </c>
      <c r="EP99">
        <v>314</v>
      </c>
      <c r="EQ99">
        <v>316</v>
      </c>
      <c r="ER99">
        <v>318</v>
      </c>
      <c r="ES99">
        <v>321</v>
      </c>
      <c r="ET99">
        <v>323</v>
      </c>
      <c r="EU99">
        <v>325</v>
      </c>
      <c r="EV99">
        <v>327</v>
      </c>
      <c r="EW99">
        <v>330</v>
      </c>
      <c r="EX99">
        <v>332</v>
      </c>
      <c r="EY99">
        <v>333</v>
      </c>
      <c r="EZ99">
        <v>336</v>
      </c>
      <c r="FA99">
        <v>338</v>
      </c>
      <c r="FB99">
        <v>340</v>
      </c>
      <c r="FC99">
        <v>342</v>
      </c>
      <c r="FD99">
        <v>345</v>
      </c>
      <c r="FE99">
        <v>347</v>
      </c>
      <c r="FF99">
        <v>349</v>
      </c>
      <c r="FG99">
        <v>351</v>
      </c>
      <c r="FH99">
        <v>353</v>
      </c>
      <c r="FI99">
        <v>355</v>
      </c>
      <c r="FJ99">
        <v>358</v>
      </c>
      <c r="FK99">
        <v>360</v>
      </c>
      <c r="FL99">
        <v>362</v>
      </c>
      <c r="FM99">
        <v>364</v>
      </c>
      <c r="FN99">
        <v>367</v>
      </c>
      <c r="FO99">
        <v>368</v>
      </c>
      <c r="FP99">
        <v>370</v>
      </c>
      <c r="FQ99">
        <v>373</v>
      </c>
      <c r="FR99">
        <v>375</v>
      </c>
      <c r="FS99">
        <v>377</v>
      </c>
      <c r="FT99">
        <v>380</v>
      </c>
      <c r="FU99">
        <v>382</v>
      </c>
      <c r="FV99">
        <v>384</v>
      </c>
      <c r="FW99">
        <v>386</v>
      </c>
      <c r="FX99">
        <v>388</v>
      </c>
      <c r="FY99">
        <v>390</v>
      </c>
      <c r="FZ99">
        <v>392</v>
      </c>
      <c r="GA99">
        <v>395</v>
      </c>
      <c r="GB99">
        <v>397</v>
      </c>
      <c r="GC99">
        <v>399</v>
      </c>
      <c r="GD99">
        <v>401</v>
      </c>
      <c r="GE99">
        <v>403</v>
      </c>
      <c r="GF99">
        <v>405</v>
      </c>
      <c r="GG99">
        <v>407</v>
      </c>
      <c r="GH99">
        <v>410</v>
      </c>
      <c r="GI99">
        <v>412</v>
      </c>
      <c r="GJ99">
        <v>414</v>
      </c>
      <c r="GK99">
        <v>417</v>
      </c>
      <c r="GL99">
        <v>418</v>
      </c>
      <c r="GM99">
        <v>420</v>
      </c>
      <c r="GN99">
        <v>423</v>
      </c>
      <c r="GO99">
        <v>425</v>
      </c>
      <c r="GP99">
        <v>427</v>
      </c>
      <c r="GQ99">
        <v>429</v>
      </c>
      <c r="GR99">
        <v>432</v>
      </c>
      <c r="GS99">
        <v>434</v>
      </c>
      <c r="GU99">
        <v>96</v>
      </c>
      <c r="GV99">
        <v>0.75600000000000001</v>
      </c>
    </row>
    <row r="100" spans="1:204">
      <c r="A100" s="278">
        <v>97</v>
      </c>
      <c r="B100" s="344">
        <v>2</v>
      </c>
      <c r="C100" s="344">
        <v>5</v>
      </c>
      <c r="D100" s="344">
        <v>8</v>
      </c>
      <c r="E100" s="344">
        <v>11</v>
      </c>
      <c r="F100" s="344">
        <v>14</v>
      </c>
      <c r="G100" s="344">
        <v>17</v>
      </c>
      <c r="H100" s="344">
        <v>19</v>
      </c>
      <c r="I100" s="344">
        <v>22</v>
      </c>
      <c r="J100" s="344">
        <v>24</v>
      </c>
      <c r="K100" s="344">
        <v>25</v>
      </c>
      <c r="L100" s="344">
        <v>28</v>
      </c>
      <c r="M100" s="344">
        <v>30</v>
      </c>
      <c r="N100" s="344">
        <v>33</v>
      </c>
      <c r="O100" s="344">
        <v>35</v>
      </c>
      <c r="P100" s="344">
        <v>37</v>
      </c>
      <c r="Q100" s="344">
        <v>40</v>
      </c>
      <c r="R100" s="344">
        <v>43</v>
      </c>
      <c r="S100" s="344">
        <v>45</v>
      </c>
      <c r="T100" s="344">
        <v>46</v>
      </c>
      <c r="U100" s="344">
        <v>49</v>
      </c>
      <c r="V100" s="344">
        <v>51</v>
      </c>
      <c r="W100" s="344">
        <v>53</v>
      </c>
      <c r="X100" s="344">
        <v>55</v>
      </c>
      <c r="Y100" s="344">
        <v>58</v>
      </c>
      <c r="Z100" s="344">
        <v>60</v>
      </c>
      <c r="AA100" s="344">
        <v>62</v>
      </c>
      <c r="AB100" s="344">
        <v>65</v>
      </c>
      <c r="AC100" s="344">
        <v>67</v>
      </c>
      <c r="AD100" s="344">
        <v>69</v>
      </c>
      <c r="AE100" s="344">
        <v>71</v>
      </c>
      <c r="AF100" s="337">
        <v>74</v>
      </c>
      <c r="AG100" s="345">
        <v>76</v>
      </c>
      <c r="AH100" s="346">
        <v>78</v>
      </c>
      <c r="AI100">
        <v>81</v>
      </c>
      <c r="AJ100">
        <v>83</v>
      </c>
      <c r="AK100">
        <v>85</v>
      </c>
      <c r="AL100">
        <v>87</v>
      </c>
      <c r="AM100">
        <v>90</v>
      </c>
      <c r="AN100">
        <v>92</v>
      </c>
      <c r="AO100">
        <v>94</v>
      </c>
      <c r="AP100">
        <v>96</v>
      </c>
      <c r="AQ100">
        <v>98</v>
      </c>
      <c r="AR100">
        <v>100</v>
      </c>
      <c r="AS100">
        <v>103</v>
      </c>
      <c r="AT100">
        <v>105</v>
      </c>
      <c r="AU100">
        <v>107</v>
      </c>
      <c r="AV100">
        <v>109</v>
      </c>
      <c r="AW100">
        <v>112</v>
      </c>
      <c r="AX100">
        <v>114</v>
      </c>
      <c r="AY100">
        <v>116</v>
      </c>
      <c r="AZ100">
        <v>118</v>
      </c>
      <c r="BA100">
        <v>120</v>
      </c>
      <c r="BB100">
        <v>122</v>
      </c>
      <c r="BC100">
        <v>125</v>
      </c>
      <c r="BD100">
        <v>126</v>
      </c>
      <c r="BE100">
        <v>128</v>
      </c>
      <c r="BF100">
        <v>131</v>
      </c>
      <c r="BG100">
        <v>133</v>
      </c>
      <c r="BH100">
        <v>135</v>
      </c>
      <c r="BI100">
        <v>137</v>
      </c>
      <c r="BJ100">
        <v>139</v>
      </c>
      <c r="BK100">
        <v>141</v>
      </c>
      <c r="BL100">
        <v>143</v>
      </c>
      <c r="BM100">
        <v>145</v>
      </c>
      <c r="BN100">
        <v>147</v>
      </c>
      <c r="BO100">
        <v>150</v>
      </c>
      <c r="BP100">
        <v>151</v>
      </c>
      <c r="BQ100">
        <v>154</v>
      </c>
      <c r="BR100">
        <v>156</v>
      </c>
      <c r="BS100">
        <v>158</v>
      </c>
      <c r="BT100">
        <v>160</v>
      </c>
      <c r="BU100">
        <v>162</v>
      </c>
      <c r="BV100">
        <v>164</v>
      </c>
      <c r="BW100">
        <v>166</v>
      </c>
      <c r="BX100">
        <v>168</v>
      </c>
      <c r="BY100">
        <v>170</v>
      </c>
      <c r="BZ100">
        <v>173</v>
      </c>
      <c r="CA100">
        <v>174</v>
      </c>
      <c r="CB100">
        <v>176</v>
      </c>
      <c r="CC100">
        <v>179</v>
      </c>
      <c r="CD100">
        <v>180</v>
      </c>
      <c r="CE100">
        <v>182</v>
      </c>
      <c r="CF100">
        <v>185</v>
      </c>
      <c r="CG100">
        <v>186</v>
      </c>
      <c r="CH100">
        <v>188</v>
      </c>
      <c r="CI100">
        <v>191</v>
      </c>
      <c r="CJ100">
        <v>192</v>
      </c>
      <c r="CK100">
        <v>195</v>
      </c>
      <c r="CL100">
        <v>197</v>
      </c>
      <c r="CM100">
        <v>198</v>
      </c>
      <c r="CN100">
        <v>201</v>
      </c>
      <c r="CO100">
        <v>202</v>
      </c>
      <c r="CP100">
        <v>204</v>
      </c>
      <c r="CQ100">
        <v>206</v>
      </c>
      <c r="CR100">
        <v>208</v>
      </c>
      <c r="CS100">
        <v>211</v>
      </c>
      <c r="CT100">
        <v>212</v>
      </c>
      <c r="CU100">
        <v>214</v>
      </c>
      <c r="CV100">
        <v>216</v>
      </c>
      <c r="CW100">
        <v>218</v>
      </c>
      <c r="CX100">
        <v>220</v>
      </c>
      <c r="CY100">
        <v>222</v>
      </c>
      <c r="CZ100">
        <v>224</v>
      </c>
      <c r="DA100">
        <v>226</v>
      </c>
      <c r="DB100">
        <v>229</v>
      </c>
      <c r="DC100">
        <v>231</v>
      </c>
      <c r="DD100">
        <v>233</v>
      </c>
      <c r="DE100">
        <v>236</v>
      </c>
      <c r="DF100">
        <v>237</v>
      </c>
      <c r="DG100">
        <v>239</v>
      </c>
      <c r="DH100">
        <v>242</v>
      </c>
      <c r="DI100">
        <v>244</v>
      </c>
      <c r="DJ100">
        <v>246</v>
      </c>
      <c r="DK100">
        <v>249</v>
      </c>
      <c r="DL100">
        <v>250</v>
      </c>
      <c r="DM100">
        <v>252</v>
      </c>
      <c r="DN100">
        <v>255</v>
      </c>
      <c r="DO100">
        <v>257</v>
      </c>
      <c r="DP100">
        <v>259</v>
      </c>
      <c r="DQ100">
        <v>261</v>
      </c>
      <c r="DR100">
        <v>264</v>
      </c>
      <c r="DS100">
        <v>265</v>
      </c>
      <c r="DT100">
        <v>268</v>
      </c>
      <c r="DU100">
        <v>270</v>
      </c>
      <c r="DV100">
        <v>272</v>
      </c>
      <c r="DW100">
        <v>274</v>
      </c>
      <c r="DX100">
        <v>277</v>
      </c>
      <c r="DY100">
        <v>279</v>
      </c>
      <c r="DZ100">
        <v>281</v>
      </c>
      <c r="EA100">
        <v>283</v>
      </c>
      <c r="EB100">
        <v>285</v>
      </c>
      <c r="EC100">
        <v>287</v>
      </c>
      <c r="ED100">
        <v>290</v>
      </c>
      <c r="EE100">
        <v>292</v>
      </c>
      <c r="EF100">
        <v>294</v>
      </c>
      <c r="EG100">
        <v>296</v>
      </c>
      <c r="EH100">
        <v>299</v>
      </c>
      <c r="EI100">
        <v>300</v>
      </c>
      <c r="EJ100">
        <v>302</v>
      </c>
      <c r="EK100">
        <v>305</v>
      </c>
      <c r="EL100">
        <v>307</v>
      </c>
      <c r="EM100">
        <v>309</v>
      </c>
      <c r="EN100">
        <v>312</v>
      </c>
      <c r="EO100">
        <v>314</v>
      </c>
      <c r="EP100">
        <v>316</v>
      </c>
      <c r="EQ100">
        <v>318</v>
      </c>
      <c r="ER100">
        <v>320</v>
      </c>
      <c r="ES100">
        <v>322</v>
      </c>
      <c r="ET100">
        <v>325</v>
      </c>
      <c r="EU100">
        <v>327</v>
      </c>
      <c r="EV100">
        <v>329</v>
      </c>
      <c r="EW100">
        <v>331</v>
      </c>
      <c r="EX100">
        <v>334</v>
      </c>
      <c r="EY100">
        <v>335</v>
      </c>
      <c r="EZ100">
        <v>337</v>
      </c>
      <c r="FA100">
        <v>340</v>
      </c>
      <c r="FB100">
        <v>342</v>
      </c>
      <c r="FC100">
        <v>344</v>
      </c>
      <c r="FD100">
        <v>347</v>
      </c>
      <c r="FE100">
        <v>349</v>
      </c>
      <c r="FF100">
        <v>351</v>
      </c>
      <c r="FG100">
        <v>353</v>
      </c>
      <c r="FH100">
        <v>355</v>
      </c>
      <c r="FI100">
        <v>357</v>
      </c>
      <c r="FJ100">
        <v>359</v>
      </c>
      <c r="FK100">
        <v>362</v>
      </c>
      <c r="FL100">
        <v>364</v>
      </c>
      <c r="FM100">
        <v>366</v>
      </c>
      <c r="FN100">
        <v>369</v>
      </c>
      <c r="FO100">
        <v>370</v>
      </c>
      <c r="FP100">
        <v>372</v>
      </c>
      <c r="FQ100">
        <v>375</v>
      </c>
      <c r="FR100">
        <v>377</v>
      </c>
      <c r="FS100">
        <v>379</v>
      </c>
      <c r="FT100">
        <v>382</v>
      </c>
      <c r="FU100">
        <v>384</v>
      </c>
      <c r="FV100">
        <v>386</v>
      </c>
      <c r="FW100">
        <v>388</v>
      </c>
      <c r="FX100">
        <v>390</v>
      </c>
      <c r="FY100">
        <v>392</v>
      </c>
      <c r="FZ100">
        <v>394</v>
      </c>
      <c r="GA100">
        <v>397</v>
      </c>
      <c r="GB100">
        <v>399</v>
      </c>
      <c r="GC100">
        <v>401</v>
      </c>
      <c r="GD100">
        <v>403</v>
      </c>
      <c r="GE100">
        <v>405</v>
      </c>
      <c r="GF100">
        <v>407</v>
      </c>
      <c r="GG100">
        <v>410</v>
      </c>
      <c r="GH100">
        <v>412</v>
      </c>
      <c r="GI100">
        <v>414</v>
      </c>
      <c r="GJ100">
        <v>416</v>
      </c>
      <c r="GK100">
        <v>419</v>
      </c>
      <c r="GL100">
        <v>420</v>
      </c>
      <c r="GM100">
        <v>423</v>
      </c>
      <c r="GN100">
        <v>425</v>
      </c>
      <c r="GO100">
        <v>427</v>
      </c>
      <c r="GP100">
        <v>429</v>
      </c>
      <c r="GQ100">
        <v>432</v>
      </c>
      <c r="GR100">
        <v>434</v>
      </c>
      <c r="GS100">
        <v>436</v>
      </c>
      <c r="GU100">
        <v>97</v>
      </c>
      <c r="GV100">
        <v>0.76</v>
      </c>
    </row>
    <row r="101" spans="1:204">
      <c r="A101" s="278">
        <v>98</v>
      </c>
      <c r="B101" s="344">
        <v>2</v>
      </c>
      <c r="C101" s="344">
        <v>5</v>
      </c>
      <c r="D101" s="344">
        <v>8</v>
      </c>
      <c r="E101" s="344">
        <v>11</v>
      </c>
      <c r="F101" s="344">
        <v>14</v>
      </c>
      <c r="G101" s="344">
        <v>17</v>
      </c>
      <c r="H101" s="344">
        <v>19</v>
      </c>
      <c r="I101" s="344">
        <v>22</v>
      </c>
      <c r="J101" s="344">
        <v>24</v>
      </c>
      <c r="K101" s="344">
        <v>25</v>
      </c>
      <c r="L101" s="344">
        <v>28</v>
      </c>
      <c r="M101" s="344">
        <v>31</v>
      </c>
      <c r="N101" s="344">
        <v>33</v>
      </c>
      <c r="O101" s="344">
        <v>35</v>
      </c>
      <c r="P101" s="344">
        <v>37</v>
      </c>
      <c r="Q101" s="344">
        <v>40</v>
      </c>
      <c r="R101" s="344">
        <v>43</v>
      </c>
      <c r="S101" s="344">
        <v>45</v>
      </c>
      <c r="T101" s="344">
        <v>47</v>
      </c>
      <c r="U101" s="344">
        <v>49</v>
      </c>
      <c r="V101" s="344">
        <v>51</v>
      </c>
      <c r="W101" s="344">
        <v>53</v>
      </c>
      <c r="X101" s="344">
        <v>56</v>
      </c>
      <c r="Y101" s="344">
        <v>58</v>
      </c>
      <c r="Z101" s="344">
        <v>60</v>
      </c>
      <c r="AA101" s="344">
        <v>63</v>
      </c>
      <c r="AB101" s="344">
        <v>65</v>
      </c>
      <c r="AC101" s="344">
        <v>67</v>
      </c>
      <c r="AD101" s="344">
        <v>70</v>
      </c>
      <c r="AE101" s="344">
        <v>72</v>
      </c>
      <c r="AF101" s="337">
        <v>74</v>
      </c>
      <c r="AG101" s="345">
        <v>76</v>
      </c>
      <c r="AH101" s="346">
        <v>79</v>
      </c>
      <c r="AI101">
        <v>81</v>
      </c>
      <c r="AJ101">
        <v>83</v>
      </c>
      <c r="AK101">
        <v>86</v>
      </c>
      <c r="AL101">
        <v>88</v>
      </c>
      <c r="AM101">
        <v>90</v>
      </c>
      <c r="AN101">
        <v>92</v>
      </c>
      <c r="AO101">
        <v>95</v>
      </c>
      <c r="AP101">
        <v>96</v>
      </c>
      <c r="AQ101">
        <v>99</v>
      </c>
      <c r="AR101">
        <v>101</v>
      </c>
      <c r="AS101">
        <v>103</v>
      </c>
      <c r="AT101">
        <v>105</v>
      </c>
      <c r="AU101">
        <v>108</v>
      </c>
      <c r="AV101">
        <v>110</v>
      </c>
      <c r="AW101">
        <v>112</v>
      </c>
      <c r="AX101">
        <v>115</v>
      </c>
      <c r="AY101">
        <v>116</v>
      </c>
      <c r="AZ101">
        <v>118</v>
      </c>
      <c r="BA101">
        <v>121</v>
      </c>
      <c r="BB101">
        <v>123</v>
      </c>
      <c r="BC101">
        <v>125</v>
      </c>
      <c r="BD101">
        <v>127</v>
      </c>
      <c r="BE101">
        <v>129</v>
      </c>
      <c r="BF101">
        <v>131</v>
      </c>
      <c r="BG101">
        <v>134</v>
      </c>
      <c r="BH101">
        <v>135</v>
      </c>
      <c r="BI101">
        <v>138</v>
      </c>
      <c r="BJ101">
        <v>140</v>
      </c>
      <c r="BK101">
        <v>142</v>
      </c>
      <c r="BL101">
        <v>144</v>
      </c>
      <c r="BM101">
        <v>146</v>
      </c>
      <c r="BN101">
        <v>148</v>
      </c>
      <c r="BO101">
        <v>151</v>
      </c>
      <c r="BP101">
        <v>152</v>
      </c>
      <c r="BQ101">
        <v>154</v>
      </c>
      <c r="BR101">
        <v>157</v>
      </c>
      <c r="BS101">
        <v>159</v>
      </c>
      <c r="BT101">
        <v>160</v>
      </c>
      <c r="BU101">
        <v>163</v>
      </c>
      <c r="BV101">
        <v>165</v>
      </c>
      <c r="BW101">
        <v>167</v>
      </c>
      <c r="BX101">
        <v>169</v>
      </c>
      <c r="BY101">
        <v>171</v>
      </c>
      <c r="BZ101">
        <v>173</v>
      </c>
      <c r="CA101">
        <v>175</v>
      </c>
      <c r="CB101">
        <v>177</v>
      </c>
      <c r="CC101">
        <v>180</v>
      </c>
      <c r="CD101">
        <v>181</v>
      </c>
      <c r="CE101">
        <v>183</v>
      </c>
      <c r="CF101">
        <v>186</v>
      </c>
      <c r="CG101">
        <v>187</v>
      </c>
      <c r="CH101">
        <v>189</v>
      </c>
      <c r="CI101">
        <v>192</v>
      </c>
      <c r="CJ101">
        <v>193</v>
      </c>
      <c r="CK101">
        <v>196</v>
      </c>
      <c r="CL101">
        <v>198</v>
      </c>
      <c r="CM101">
        <v>199</v>
      </c>
      <c r="CN101">
        <v>202</v>
      </c>
      <c r="CO101">
        <v>203</v>
      </c>
      <c r="CP101">
        <v>206</v>
      </c>
      <c r="CQ101">
        <v>207</v>
      </c>
      <c r="CR101">
        <v>209</v>
      </c>
      <c r="CS101">
        <v>212</v>
      </c>
      <c r="CT101">
        <v>213</v>
      </c>
      <c r="CU101">
        <v>215</v>
      </c>
      <c r="CV101">
        <v>217</v>
      </c>
      <c r="CW101">
        <v>219</v>
      </c>
      <c r="CX101">
        <v>222</v>
      </c>
      <c r="CY101">
        <v>223</v>
      </c>
      <c r="CZ101">
        <v>225</v>
      </c>
      <c r="DA101">
        <v>228</v>
      </c>
      <c r="DB101">
        <v>230</v>
      </c>
      <c r="DC101">
        <v>232</v>
      </c>
      <c r="DD101">
        <v>235</v>
      </c>
      <c r="DE101">
        <v>237</v>
      </c>
      <c r="DF101">
        <v>238</v>
      </c>
      <c r="DG101">
        <v>241</v>
      </c>
      <c r="DH101">
        <v>243</v>
      </c>
      <c r="DI101">
        <v>245</v>
      </c>
      <c r="DJ101">
        <v>248</v>
      </c>
      <c r="DK101">
        <v>250</v>
      </c>
      <c r="DL101">
        <v>251</v>
      </c>
      <c r="DM101">
        <v>254</v>
      </c>
      <c r="DN101">
        <v>256</v>
      </c>
      <c r="DO101">
        <v>258</v>
      </c>
      <c r="DP101">
        <v>261</v>
      </c>
      <c r="DQ101">
        <v>263</v>
      </c>
      <c r="DR101">
        <v>265</v>
      </c>
      <c r="DS101">
        <v>267</v>
      </c>
      <c r="DT101">
        <v>269</v>
      </c>
      <c r="DU101">
        <v>271</v>
      </c>
      <c r="DV101">
        <v>274</v>
      </c>
      <c r="DW101">
        <v>276</v>
      </c>
      <c r="DX101">
        <v>278</v>
      </c>
      <c r="DY101">
        <v>280</v>
      </c>
      <c r="DZ101">
        <v>283</v>
      </c>
      <c r="EA101">
        <v>284</v>
      </c>
      <c r="EB101">
        <v>287</v>
      </c>
      <c r="EC101">
        <v>289</v>
      </c>
      <c r="ED101">
        <v>291</v>
      </c>
      <c r="EE101">
        <v>293</v>
      </c>
      <c r="EF101">
        <v>296</v>
      </c>
      <c r="EG101">
        <v>298</v>
      </c>
      <c r="EH101">
        <v>300</v>
      </c>
      <c r="EI101">
        <v>302</v>
      </c>
      <c r="EJ101">
        <v>304</v>
      </c>
      <c r="EK101">
        <v>306</v>
      </c>
      <c r="EL101">
        <v>309</v>
      </c>
      <c r="EM101">
        <v>311</v>
      </c>
      <c r="EN101">
        <v>313</v>
      </c>
      <c r="EO101">
        <v>316</v>
      </c>
      <c r="EP101">
        <v>318</v>
      </c>
      <c r="EQ101">
        <v>319</v>
      </c>
      <c r="ER101">
        <v>322</v>
      </c>
      <c r="ES101">
        <v>324</v>
      </c>
      <c r="ET101">
        <v>326</v>
      </c>
      <c r="EU101">
        <v>329</v>
      </c>
      <c r="EV101">
        <v>331</v>
      </c>
      <c r="EW101">
        <v>333</v>
      </c>
      <c r="EX101">
        <v>335</v>
      </c>
      <c r="EY101">
        <v>337</v>
      </c>
      <c r="EZ101">
        <v>339</v>
      </c>
      <c r="FA101">
        <v>342</v>
      </c>
      <c r="FB101">
        <v>344</v>
      </c>
      <c r="FC101">
        <v>346</v>
      </c>
      <c r="FD101">
        <v>348</v>
      </c>
      <c r="FE101">
        <v>351</v>
      </c>
      <c r="FF101">
        <v>353</v>
      </c>
      <c r="FG101">
        <v>354</v>
      </c>
      <c r="FH101">
        <v>357</v>
      </c>
      <c r="FI101">
        <v>359</v>
      </c>
      <c r="FJ101">
        <v>361</v>
      </c>
      <c r="FK101">
        <v>364</v>
      </c>
      <c r="FL101">
        <v>366</v>
      </c>
      <c r="FM101">
        <v>368</v>
      </c>
      <c r="FN101">
        <v>371</v>
      </c>
      <c r="FO101">
        <v>372</v>
      </c>
      <c r="FP101">
        <v>374</v>
      </c>
      <c r="FQ101">
        <v>377</v>
      </c>
      <c r="FR101">
        <v>379</v>
      </c>
      <c r="FS101">
        <v>381</v>
      </c>
      <c r="FT101">
        <v>384</v>
      </c>
      <c r="FU101">
        <v>386</v>
      </c>
      <c r="FV101">
        <v>388</v>
      </c>
      <c r="FW101">
        <v>390</v>
      </c>
      <c r="FX101">
        <v>392</v>
      </c>
      <c r="FY101">
        <v>394</v>
      </c>
      <c r="FZ101">
        <v>397</v>
      </c>
      <c r="GA101">
        <v>399</v>
      </c>
      <c r="GB101">
        <v>401</v>
      </c>
      <c r="GC101">
        <v>403</v>
      </c>
      <c r="GD101">
        <v>405</v>
      </c>
      <c r="GE101">
        <v>407</v>
      </c>
      <c r="GF101">
        <v>410</v>
      </c>
      <c r="GG101">
        <v>412</v>
      </c>
      <c r="GH101">
        <v>414</v>
      </c>
      <c r="GI101">
        <v>416</v>
      </c>
      <c r="GJ101">
        <v>419</v>
      </c>
      <c r="GK101">
        <v>421</v>
      </c>
      <c r="GL101">
        <v>422</v>
      </c>
      <c r="GM101">
        <v>425</v>
      </c>
      <c r="GN101">
        <v>427</v>
      </c>
      <c r="GO101">
        <v>429</v>
      </c>
      <c r="GP101">
        <v>432</v>
      </c>
      <c r="GQ101">
        <v>434</v>
      </c>
      <c r="GR101">
        <v>436</v>
      </c>
      <c r="GS101">
        <v>439</v>
      </c>
      <c r="GU101">
        <v>98</v>
      </c>
      <c r="GV101">
        <v>0.76400000000000001</v>
      </c>
    </row>
    <row r="102" spans="1:204">
      <c r="A102" s="278">
        <v>99</v>
      </c>
      <c r="B102" s="344">
        <v>2</v>
      </c>
      <c r="C102" s="344">
        <v>5</v>
      </c>
      <c r="D102" s="344">
        <v>8</v>
      </c>
      <c r="E102" s="344">
        <v>12</v>
      </c>
      <c r="F102" s="344">
        <v>14</v>
      </c>
      <c r="G102" s="344">
        <v>17</v>
      </c>
      <c r="H102" s="344">
        <v>19</v>
      </c>
      <c r="I102" s="344">
        <v>22</v>
      </c>
      <c r="J102" s="344">
        <v>24</v>
      </c>
      <c r="K102" s="344">
        <v>25</v>
      </c>
      <c r="L102" s="344">
        <v>28</v>
      </c>
      <c r="M102" s="344">
        <v>31</v>
      </c>
      <c r="N102" s="344">
        <v>33</v>
      </c>
      <c r="O102" s="344">
        <v>35</v>
      </c>
      <c r="P102" s="344">
        <v>38</v>
      </c>
      <c r="Q102" s="344">
        <v>41</v>
      </c>
      <c r="R102" s="344">
        <v>43</v>
      </c>
      <c r="S102" s="344">
        <v>45</v>
      </c>
      <c r="T102" s="344">
        <v>47</v>
      </c>
      <c r="U102" s="344">
        <v>49</v>
      </c>
      <c r="V102" s="344">
        <v>52</v>
      </c>
      <c r="W102" s="344">
        <v>54</v>
      </c>
      <c r="X102" s="344">
        <v>56</v>
      </c>
      <c r="Y102" s="344">
        <v>58</v>
      </c>
      <c r="Z102" s="344">
        <v>61</v>
      </c>
      <c r="AA102" s="344">
        <v>63</v>
      </c>
      <c r="AB102" s="344">
        <v>65</v>
      </c>
      <c r="AC102" s="344">
        <v>68</v>
      </c>
      <c r="AD102" s="344">
        <v>70</v>
      </c>
      <c r="AE102" s="344">
        <v>72</v>
      </c>
      <c r="AF102" s="337">
        <v>75</v>
      </c>
      <c r="AG102" s="345">
        <v>77</v>
      </c>
      <c r="AH102" s="346">
        <v>79</v>
      </c>
      <c r="AI102">
        <v>82</v>
      </c>
      <c r="AJ102">
        <v>84</v>
      </c>
      <c r="AK102">
        <v>86</v>
      </c>
      <c r="AL102">
        <v>88</v>
      </c>
      <c r="AM102">
        <v>91</v>
      </c>
      <c r="AN102">
        <v>93</v>
      </c>
      <c r="AO102">
        <v>95</v>
      </c>
      <c r="AP102">
        <v>97</v>
      </c>
      <c r="AQ102">
        <v>99</v>
      </c>
      <c r="AR102">
        <v>102</v>
      </c>
      <c r="AS102">
        <v>104</v>
      </c>
      <c r="AT102">
        <v>106</v>
      </c>
      <c r="AU102">
        <v>108</v>
      </c>
      <c r="AV102">
        <v>111</v>
      </c>
      <c r="AW102">
        <v>113</v>
      </c>
      <c r="AX102">
        <v>115</v>
      </c>
      <c r="AY102">
        <v>117</v>
      </c>
      <c r="AZ102">
        <v>119</v>
      </c>
      <c r="BA102">
        <v>122</v>
      </c>
      <c r="BB102">
        <v>124</v>
      </c>
      <c r="BC102">
        <v>126</v>
      </c>
      <c r="BD102">
        <v>128</v>
      </c>
      <c r="BE102">
        <v>130</v>
      </c>
      <c r="BF102">
        <v>132</v>
      </c>
      <c r="BG102">
        <v>135</v>
      </c>
      <c r="BH102">
        <v>136</v>
      </c>
      <c r="BI102">
        <v>138</v>
      </c>
      <c r="BJ102">
        <v>141</v>
      </c>
      <c r="BK102">
        <v>143</v>
      </c>
      <c r="BL102">
        <v>145</v>
      </c>
      <c r="BM102">
        <v>147</v>
      </c>
      <c r="BN102">
        <v>149</v>
      </c>
      <c r="BO102">
        <v>151</v>
      </c>
      <c r="BP102">
        <v>153</v>
      </c>
      <c r="BQ102">
        <v>155</v>
      </c>
      <c r="BR102">
        <v>158</v>
      </c>
      <c r="BS102">
        <v>160</v>
      </c>
      <c r="BT102">
        <v>161</v>
      </c>
      <c r="BU102">
        <v>164</v>
      </c>
      <c r="BV102">
        <v>166</v>
      </c>
      <c r="BW102">
        <v>168</v>
      </c>
      <c r="BX102">
        <v>170</v>
      </c>
      <c r="BY102">
        <v>172</v>
      </c>
      <c r="BZ102">
        <v>175</v>
      </c>
      <c r="CA102">
        <v>176</v>
      </c>
      <c r="CB102">
        <v>178</v>
      </c>
      <c r="CC102">
        <v>181</v>
      </c>
      <c r="CD102">
        <v>182</v>
      </c>
      <c r="CE102">
        <v>185</v>
      </c>
      <c r="CF102">
        <v>187</v>
      </c>
      <c r="CG102">
        <v>188</v>
      </c>
      <c r="CH102">
        <v>191</v>
      </c>
      <c r="CI102">
        <v>193</v>
      </c>
      <c r="CJ102">
        <v>195</v>
      </c>
      <c r="CK102">
        <v>197</v>
      </c>
      <c r="CL102">
        <v>199</v>
      </c>
      <c r="CM102">
        <v>201</v>
      </c>
      <c r="CN102">
        <v>203</v>
      </c>
      <c r="CO102">
        <v>205</v>
      </c>
      <c r="CP102">
        <v>207</v>
      </c>
      <c r="CQ102">
        <v>208</v>
      </c>
      <c r="CR102">
        <v>211</v>
      </c>
      <c r="CS102">
        <v>213</v>
      </c>
      <c r="CT102">
        <v>215</v>
      </c>
      <c r="CU102">
        <v>217</v>
      </c>
      <c r="CV102">
        <v>218</v>
      </c>
      <c r="CW102">
        <v>221</v>
      </c>
      <c r="CX102">
        <v>223</v>
      </c>
      <c r="CY102">
        <v>225</v>
      </c>
      <c r="CZ102">
        <v>227</v>
      </c>
      <c r="DA102">
        <v>229</v>
      </c>
      <c r="DB102">
        <v>231</v>
      </c>
      <c r="DC102">
        <v>234</v>
      </c>
      <c r="DD102">
        <v>236</v>
      </c>
      <c r="DE102">
        <v>238</v>
      </c>
      <c r="DF102">
        <v>240</v>
      </c>
      <c r="DG102">
        <v>242</v>
      </c>
      <c r="DH102">
        <v>245</v>
      </c>
      <c r="DI102">
        <v>247</v>
      </c>
      <c r="DJ102">
        <v>249</v>
      </c>
      <c r="DK102">
        <v>251</v>
      </c>
      <c r="DL102">
        <v>253</v>
      </c>
      <c r="DM102">
        <v>255</v>
      </c>
      <c r="DN102">
        <v>258</v>
      </c>
      <c r="DO102">
        <v>260</v>
      </c>
      <c r="DP102">
        <v>262</v>
      </c>
      <c r="DQ102">
        <v>265</v>
      </c>
      <c r="DR102">
        <v>267</v>
      </c>
      <c r="DS102">
        <v>268</v>
      </c>
      <c r="DT102">
        <v>271</v>
      </c>
      <c r="DU102">
        <v>273</v>
      </c>
      <c r="DV102">
        <v>275</v>
      </c>
      <c r="DW102">
        <v>278</v>
      </c>
      <c r="DX102">
        <v>280</v>
      </c>
      <c r="DY102">
        <v>282</v>
      </c>
      <c r="DZ102">
        <v>285</v>
      </c>
      <c r="EA102">
        <v>286</v>
      </c>
      <c r="EB102">
        <v>288</v>
      </c>
      <c r="EC102">
        <v>291</v>
      </c>
      <c r="ED102">
        <v>293</v>
      </c>
      <c r="EE102">
        <v>295</v>
      </c>
      <c r="EF102">
        <v>298</v>
      </c>
      <c r="EG102">
        <v>300</v>
      </c>
      <c r="EH102">
        <v>302</v>
      </c>
      <c r="EI102">
        <v>304</v>
      </c>
      <c r="EJ102">
        <v>306</v>
      </c>
      <c r="EK102">
        <v>308</v>
      </c>
      <c r="EL102">
        <v>311</v>
      </c>
      <c r="EM102">
        <v>313</v>
      </c>
      <c r="EN102">
        <v>315</v>
      </c>
      <c r="EO102">
        <v>318</v>
      </c>
      <c r="EP102">
        <v>320</v>
      </c>
      <c r="EQ102">
        <v>321</v>
      </c>
      <c r="ER102">
        <v>324</v>
      </c>
      <c r="ES102">
        <v>326</v>
      </c>
      <c r="ET102">
        <v>328</v>
      </c>
      <c r="EU102">
        <v>331</v>
      </c>
      <c r="EV102">
        <v>333</v>
      </c>
      <c r="EW102">
        <v>335</v>
      </c>
      <c r="EX102">
        <v>338</v>
      </c>
      <c r="EY102">
        <v>339</v>
      </c>
      <c r="EZ102">
        <v>341</v>
      </c>
      <c r="FA102">
        <v>344</v>
      </c>
      <c r="FB102">
        <v>346</v>
      </c>
      <c r="FC102">
        <v>348</v>
      </c>
      <c r="FD102">
        <v>351</v>
      </c>
      <c r="FE102">
        <v>353</v>
      </c>
      <c r="FF102">
        <v>355</v>
      </c>
      <c r="FG102">
        <v>357</v>
      </c>
      <c r="FH102">
        <v>359</v>
      </c>
      <c r="FI102">
        <v>361</v>
      </c>
      <c r="FJ102">
        <v>364</v>
      </c>
      <c r="FK102">
        <v>366</v>
      </c>
      <c r="FL102">
        <v>368</v>
      </c>
      <c r="FM102">
        <v>371</v>
      </c>
      <c r="FN102">
        <v>373</v>
      </c>
      <c r="FO102">
        <v>375</v>
      </c>
      <c r="FP102">
        <v>377</v>
      </c>
      <c r="FQ102">
        <v>379</v>
      </c>
      <c r="FR102">
        <v>381</v>
      </c>
      <c r="FS102">
        <v>384</v>
      </c>
      <c r="FT102">
        <v>386</v>
      </c>
      <c r="FU102">
        <v>388</v>
      </c>
      <c r="FV102">
        <v>391</v>
      </c>
      <c r="FW102">
        <v>392</v>
      </c>
      <c r="FX102">
        <v>394</v>
      </c>
      <c r="FY102">
        <v>397</v>
      </c>
      <c r="FZ102">
        <v>399</v>
      </c>
      <c r="GA102">
        <v>401</v>
      </c>
      <c r="GB102">
        <v>404</v>
      </c>
      <c r="GC102">
        <v>406</v>
      </c>
      <c r="GD102">
        <v>408</v>
      </c>
      <c r="GE102">
        <v>410</v>
      </c>
      <c r="GF102">
        <v>412</v>
      </c>
      <c r="GG102">
        <v>414</v>
      </c>
      <c r="GH102">
        <v>417</v>
      </c>
      <c r="GI102">
        <v>419</v>
      </c>
      <c r="GJ102">
        <v>421</v>
      </c>
      <c r="GK102">
        <v>424</v>
      </c>
      <c r="GL102">
        <v>425</v>
      </c>
      <c r="GM102">
        <v>428</v>
      </c>
      <c r="GN102">
        <v>430</v>
      </c>
      <c r="GO102">
        <v>432</v>
      </c>
      <c r="GP102">
        <v>434</v>
      </c>
      <c r="GQ102">
        <v>437</v>
      </c>
      <c r="GR102">
        <v>439</v>
      </c>
      <c r="GS102">
        <v>441</v>
      </c>
      <c r="GU102">
        <v>99</v>
      </c>
      <c r="GV102">
        <v>0.76900000000000002</v>
      </c>
    </row>
    <row r="103" spans="1:204">
      <c r="A103" s="278">
        <v>100</v>
      </c>
      <c r="B103" s="344">
        <v>2</v>
      </c>
      <c r="C103" s="344">
        <v>5</v>
      </c>
      <c r="D103" s="344">
        <v>9</v>
      </c>
      <c r="E103" s="344">
        <v>12</v>
      </c>
      <c r="F103" s="344">
        <v>14</v>
      </c>
      <c r="G103" s="344">
        <v>17</v>
      </c>
      <c r="H103" s="344">
        <v>19</v>
      </c>
      <c r="I103" s="344">
        <v>22</v>
      </c>
      <c r="J103" s="344">
        <v>24</v>
      </c>
      <c r="K103" s="344">
        <v>26</v>
      </c>
      <c r="L103" s="344">
        <v>29</v>
      </c>
      <c r="M103" s="344">
        <v>31</v>
      </c>
      <c r="N103" s="344">
        <v>33</v>
      </c>
      <c r="O103" s="344">
        <v>36</v>
      </c>
      <c r="P103" s="344">
        <v>38</v>
      </c>
      <c r="Q103" s="344">
        <v>41</v>
      </c>
      <c r="R103" s="344">
        <v>43</v>
      </c>
      <c r="S103" s="344">
        <v>46</v>
      </c>
      <c r="T103" s="344">
        <v>47</v>
      </c>
      <c r="U103" s="344">
        <v>49</v>
      </c>
      <c r="V103" s="344">
        <v>52</v>
      </c>
      <c r="W103" s="344">
        <v>54</v>
      </c>
      <c r="X103" s="344">
        <v>56</v>
      </c>
      <c r="Y103" s="344">
        <v>59</v>
      </c>
      <c r="Z103" s="344">
        <v>61</v>
      </c>
      <c r="AA103" s="344">
        <v>63</v>
      </c>
      <c r="AB103" s="344">
        <v>66</v>
      </c>
      <c r="AC103" s="344">
        <v>68</v>
      </c>
      <c r="AD103" s="344">
        <v>70</v>
      </c>
      <c r="AE103" s="344">
        <v>73</v>
      </c>
      <c r="AF103" s="337">
        <v>75</v>
      </c>
      <c r="AG103" s="345">
        <v>77</v>
      </c>
      <c r="AH103" s="346">
        <v>80</v>
      </c>
      <c r="AI103">
        <v>82</v>
      </c>
      <c r="AJ103">
        <v>84</v>
      </c>
      <c r="AK103">
        <v>87</v>
      </c>
      <c r="AL103">
        <v>89</v>
      </c>
      <c r="AM103">
        <v>91</v>
      </c>
      <c r="AN103">
        <v>94</v>
      </c>
      <c r="AO103">
        <v>96</v>
      </c>
      <c r="AP103">
        <v>97</v>
      </c>
      <c r="AQ103">
        <v>100</v>
      </c>
      <c r="AR103">
        <v>102</v>
      </c>
      <c r="AS103">
        <v>104</v>
      </c>
      <c r="AT103">
        <v>107</v>
      </c>
      <c r="AU103">
        <v>109</v>
      </c>
      <c r="AV103">
        <v>111</v>
      </c>
      <c r="AW103">
        <v>114</v>
      </c>
      <c r="AX103">
        <v>116</v>
      </c>
      <c r="AY103">
        <v>117</v>
      </c>
      <c r="AZ103">
        <v>120</v>
      </c>
      <c r="BA103">
        <v>122</v>
      </c>
      <c r="BB103">
        <v>124</v>
      </c>
      <c r="BC103">
        <v>127</v>
      </c>
      <c r="BD103">
        <v>128</v>
      </c>
      <c r="BE103">
        <v>131</v>
      </c>
      <c r="BF103">
        <v>133</v>
      </c>
      <c r="BG103">
        <v>135</v>
      </c>
      <c r="BH103">
        <v>137</v>
      </c>
      <c r="BI103">
        <v>139</v>
      </c>
      <c r="BJ103">
        <v>141</v>
      </c>
      <c r="BK103">
        <v>144</v>
      </c>
      <c r="BL103">
        <v>145</v>
      </c>
      <c r="BM103">
        <v>148</v>
      </c>
      <c r="BN103">
        <v>150</v>
      </c>
      <c r="BO103">
        <v>152</v>
      </c>
      <c r="BP103">
        <v>154</v>
      </c>
      <c r="BQ103">
        <v>156</v>
      </c>
      <c r="BR103">
        <v>158</v>
      </c>
      <c r="BS103">
        <v>161</v>
      </c>
      <c r="BT103">
        <v>162</v>
      </c>
      <c r="BU103">
        <v>165</v>
      </c>
      <c r="BV103">
        <v>167</v>
      </c>
      <c r="BW103">
        <v>169</v>
      </c>
      <c r="BX103">
        <v>171</v>
      </c>
      <c r="BY103">
        <v>173</v>
      </c>
      <c r="BZ103">
        <v>175</v>
      </c>
      <c r="CA103">
        <v>177</v>
      </c>
      <c r="CB103">
        <v>179</v>
      </c>
      <c r="CC103">
        <v>182</v>
      </c>
      <c r="CD103">
        <v>183</v>
      </c>
      <c r="CE103">
        <v>186</v>
      </c>
      <c r="CF103">
        <v>188</v>
      </c>
      <c r="CG103">
        <v>189</v>
      </c>
      <c r="CH103">
        <v>192</v>
      </c>
      <c r="CI103">
        <v>194</v>
      </c>
      <c r="CJ103">
        <v>196</v>
      </c>
      <c r="CK103">
        <v>198</v>
      </c>
      <c r="CL103">
        <v>200</v>
      </c>
      <c r="CM103">
        <v>202</v>
      </c>
      <c r="CN103">
        <v>204</v>
      </c>
      <c r="CO103">
        <v>206</v>
      </c>
      <c r="CP103">
        <v>208</v>
      </c>
      <c r="CQ103">
        <v>209</v>
      </c>
      <c r="CR103">
        <v>212</v>
      </c>
      <c r="CS103">
        <v>214</v>
      </c>
      <c r="CT103">
        <v>216</v>
      </c>
      <c r="CU103">
        <v>218</v>
      </c>
      <c r="CV103">
        <v>220</v>
      </c>
      <c r="CW103">
        <v>222</v>
      </c>
      <c r="CX103">
        <v>224</v>
      </c>
      <c r="CY103">
        <v>226</v>
      </c>
      <c r="CZ103">
        <v>228</v>
      </c>
      <c r="DA103">
        <v>230</v>
      </c>
      <c r="DB103">
        <v>233</v>
      </c>
      <c r="DC103">
        <v>235</v>
      </c>
      <c r="DD103">
        <v>237</v>
      </c>
      <c r="DE103">
        <v>240</v>
      </c>
      <c r="DF103">
        <v>241</v>
      </c>
      <c r="DG103">
        <v>243</v>
      </c>
      <c r="DH103">
        <v>246</v>
      </c>
      <c r="DI103">
        <v>248</v>
      </c>
      <c r="DJ103">
        <v>250</v>
      </c>
      <c r="DK103">
        <v>253</v>
      </c>
      <c r="DL103">
        <v>254</v>
      </c>
      <c r="DM103">
        <v>257</v>
      </c>
      <c r="DN103">
        <v>259</v>
      </c>
      <c r="DO103">
        <v>261</v>
      </c>
      <c r="DP103">
        <v>264</v>
      </c>
      <c r="DQ103">
        <v>266</v>
      </c>
      <c r="DR103">
        <v>268</v>
      </c>
      <c r="DS103">
        <v>270</v>
      </c>
      <c r="DT103">
        <v>272</v>
      </c>
      <c r="DU103">
        <v>274</v>
      </c>
      <c r="DV103">
        <v>277</v>
      </c>
      <c r="DW103">
        <v>279</v>
      </c>
      <c r="DX103">
        <v>281</v>
      </c>
      <c r="DY103">
        <v>284</v>
      </c>
      <c r="DZ103">
        <v>286</v>
      </c>
      <c r="EA103">
        <v>288</v>
      </c>
      <c r="EB103">
        <v>290</v>
      </c>
      <c r="EC103">
        <v>292</v>
      </c>
      <c r="ED103">
        <v>295</v>
      </c>
      <c r="EE103">
        <v>297</v>
      </c>
      <c r="EF103">
        <v>299</v>
      </c>
      <c r="EG103">
        <v>301</v>
      </c>
      <c r="EH103">
        <v>304</v>
      </c>
      <c r="EI103">
        <v>305</v>
      </c>
      <c r="EJ103">
        <v>308</v>
      </c>
      <c r="EK103">
        <v>310</v>
      </c>
      <c r="EL103">
        <v>312</v>
      </c>
      <c r="EM103">
        <v>315</v>
      </c>
      <c r="EN103">
        <v>317</v>
      </c>
      <c r="EO103">
        <v>319</v>
      </c>
      <c r="EP103">
        <v>322</v>
      </c>
      <c r="EQ103">
        <v>323</v>
      </c>
      <c r="ER103">
        <v>325</v>
      </c>
      <c r="ES103">
        <v>328</v>
      </c>
      <c r="ET103">
        <v>330</v>
      </c>
      <c r="EU103">
        <v>332</v>
      </c>
      <c r="EV103">
        <v>335</v>
      </c>
      <c r="EW103">
        <v>337</v>
      </c>
      <c r="EX103">
        <v>339</v>
      </c>
      <c r="EY103">
        <v>341</v>
      </c>
      <c r="EZ103">
        <v>343</v>
      </c>
      <c r="FA103">
        <v>346</v>
      </c>
      <c r="FB103">
        <v>348</v>
      </c>
      <c r="FC103">
        <v>350</v>
      </c>
      <c r="FD103">
        <v>352</v>
      </c>
      <c r="FE103">
        <v>355</v>
      </c>
      <c r="FF103">
        <v>357</v>
      </c>
      <c r="FG103">
        <v>359</v>
      </c>
      <c r="FH103">
        <v>361</v>
      </c>
      <c r="FI103">
        <v>363</v>
      </c>
      <c r="FJ103">
        <v>366</v>
      </c>
      <c r="FK103">
        <v>368</v>
      </c>
      <c r="FL103">
        <v>370</v>
      </c>
      <c r="FM103">
        <v>373</v>
      </c>
      <c r="FN103">
        <v>375</v>
      </c>
      <c r="FO103">
        <v>376</v>
      </c>
      <c r="FP103">
        <v>379</v>
      </c>
      <c r="FQ103">
        <v>381</v>
      </c>
      <c r="FR103">
        <v>383</v>
      </c>
      <c r="FS103">
        <v>386</v>
      </c>
      <c r="FT103">
        <v>388</v>
      </c>
      <c r="FU103">
        <v>390</v>
      </c>
      <c r="FV103">
        <v>393</v>
      </c>
      <c r="FW103">
        <v>394</v>
      </c>
      <c r="FX103">
        <v>397</v>
      </c>
      <c r="FY103">
        <v>399</v>
      </c>
      <c r="FZ103">
        <v>401</v>
      </c>
      <c r="GA103">
        <v>404</v>
      </c>
      <c r="GB103">
        <v>406</v>
      </c>
      <c r="GC103">
        <v>408</v>
      </c>
      <c r="GD103">
        <v>410</v>
      </c>
      <c r="GE103">
        <v>412</v>
      </c>
      <c r="GF103">
        <v>414</v>
      </c>
      <c r="GG103">
        <v>417</v>
      </c>
      <c r="GH103">
        <v>419</v>
      </c>
      <c r="GI103">
        <v>421</v>
      </c>
      <c r="GJ103">
        <v>424</v>
      </c>
      <c r="GK103">
        <v>426</v>
      </c>
      <c r="GL103">
        <v>427</v>
      </c>
      <c r="GM103">
        <v>430</v>
      </c>
      <c r="GN103">
        <v>432</v>
      </c>
      <c r="GO103">
        <v>434</v>
      </c>
      <c r="GP103">
        <v>437</v>
      </c>
      <c r="GQ103">
        <v>439</v>
      </c>
      <c r="GR103">
        <v>441</v>
      </c>
      <c r="GS103">
        <v>444</v>
      </c>
      <c r="GU103">
        <v>100</v>
      </c>
      <c r="GV103">
        <v>0.77300000000000002</v>
      </c>
    </row>
    <row r="104" spans="1:204">
      <c r="A104" s="278">
        <v>101</v>
      </c>
      <c r="B104" s="344">
        <v>2</v>
      </c>
      <c r="C104" s="344">
        <v>5</v>
      </c>
      <c r="D104" s="344">
        <v>9</v>
      </c>
      <c r="E104" s="344">
        <v>12</v>
      </c>
      <c r="F104" s="344">
        <v>14</v>
      </c>
      <c r="G104" s="344">
        <v>17</v>
      </c>
      <c r="H104" s="344">
        <v>19</v>
      </c>
      <c r="I104" s="344">
        <v>23</v>
      </c>
      <c r="J104" s="344">
        <v>24</v>
      </c>
      <c r="K104" s="344">
        <v>26</v>
      </c>
      <c r="L104" s="344">
        <v>29</v>
      </c>
      <c r="M104" s="344">
        <v>31</v>
      </c>
      <c r="N104" s="344">
        <v>33</v>
      </c>
      <c r="O104" s="344">
        <v>36</v>
      </c>
      <c r="P104" s="344">
        <v>38</v>
      </c>
      <c r="Q104" s="344">
        <v>41</v>
      </c>
      <c r="R104" s="344">
        <v>44</v>
      </c>
      <c r="S104" s="344">
        <v>46</v>
      </c>
      <c r="T104" s="344">
        <v>47</v>
      </c>
      <c r="U104" s="344">
        <v>50</v>
      </c>
      <c r="V104" s="344">
        <v>52</v>
      </c>
      <c r="W104" s="344">
        <v>54</v>
      </c>
      <c r="X104" s="344">
        <v>57</v>
      </c>
      <c r="Y104" s="344">
        <v>59</v>
      </c>
      <c r="Z104" s="344">
        <v>61</v>
      </c>
      <c r="AA104" s="344">
        <v>64</v>
      </c>
      <c r="AB104" s="344">
        <v>66</v>
      </c>
      <c r="AC104" s="344">
        <v>68</v>
      </c>
      <c r="AD104" s="344">
        <v>71</v>
      </c>
      <c r="AE104" s="344">
        <v>73</v>
      </c>
      <c r="AF104" s="337">
        <v>75</v>
      </c>
      <c r="AG104" s="345">
        <v>78</v>
      </c>
      <c r="AH104" s="346">
        <v>80</v>
      </c>
      <c r="AI104">
        <v>82</v>
      </c>
      <c r="AJ104">
        <v>85</v>
      </c>
      <c r="AK104">
        <v>87</v>
      </c>
      <c r="AL104">
        <v>89</v>
      </c>
      <c r="AM104">
        <v>92</v>
      </c>
      <c r="AN104">
        <v>94</v>
      </c>
      <c r="AO104">
        <v>96</v>
      </c>
      <c r="AP104">
        <v>98</v>
      </c>
      <c r="AQ104">
        <v>100</v>
      </c>
      <c r="AR104">
        <v>103</v>
      </c>
      <c r="AS104">
        <v>105</v>
      </c>
      <c r="AT104">
        <v>107</v>
      </c>
      <c r="AU104">
        <v>110</v>
      </c>
      <c r="AV104">
        <v>112</v>
      </c>
      <c r="AW104">
        <v>114</v>
      </c>
      <c r="AX104">
        <v>117</v>
      </c>
      <c r="AY104">
        <v>118</v>
      </c>
      <c r="AZ104">
        <v>120</v>
      </c>
      <c r="BA104">
        <v>123</v>
      </c>
      <c r="BB104">
        <v>125</v>
      </c>
      <c r="BC104">
        <v>127</v>
      </c>
      <c r="BD104">
        <v>129</v>
      </c>
      <c r="BE104">
        <v>131</v>
      </c>
      <c r="BF104">
        <v>134</v>
      </c>
      <c r="BG104">
        <v>136</v>
      </c>
      <c r="BH104">
        <v>138</v>
      </c>
      <c r="BI104">
        <v>140</v>
      </c>
      <c r="BJ104">
        <v>142</v>
      </c>
      <c r="BK104">
        <v>145</v>
      </c>
      <c r="BL104">
        <v>146</v>
      </c>
      <c r="BM104">
        <v>148</v>
      </c>
      <c r="BN104">
        <v>151</v>
      </c>
      <c r="BO104">
        <v>153</v>
      </c>
      <c r="BP104">
        <v>155</v>
      </c>
      <c r="BQ104">
        <v>157</v>
      </c>
      <c r="BR104">
        <v>159</v>
      </c>
      <c r="BS104">
        <v>162</v>
      </c>
      <c r="BT104">
        <v>163</v>
      </c>
      <c r="BU104">
        <v>166</v>
      </c>
      <c r="BV104">
        <v>168</v>
      </c>
      <c r="BW104">
        <v>170</v>
      </c>
      <c r="BX104">
        <v>172</v>
      </c>
      <c r="BY104">
        <v>174</v>
      </c>
      <c r="BZ104">
        <v>176</v>
      </c>
      <c r="CA104">
        <v>178</v>
      </c>
      <c r="CB104">
        <v>180</v>
      </c>
      <c r="CC104">
        <v>183</v>
      </c>
      <c r="CD104">
        <v>184</v>
      </c>
      <c r="CE104">
        <v>186</v>
      </c>
      <c r="CF104">
        <v>189</v>
      </c>
      <c r="CG104">
        <v>190</v>
      </c>
      <c r="CH104">
        <v>193</v>
      </c>
      <c r="CI104">
        <v>195</v>
      </c>
      <c r="CJ104">
        <v>197</v>
      </c>
      <c r="CK104">
        <v>199</v>
      </c>
      <c r="CL104">
        <v>201</v>
      </c>
      <c r="CM104">
        <v>203</v>
      </c>
      <c r="CN104">
        <v>205</v>
      </c>
      <c r="CO104">
        <v>207</v>
      </c>
      <c r="CP104">
        <v>209</v>
      </c>
      <c r="CQ104">
        <v>211</v>
      </c>
      <c r="CR104">
        <v>213</v>
      </c>
      <c r="CS104">
        <v>215</v>
      </c>
      <c r="CT104">
        <v>217</v>
      </c>
      <c r="CU104">
        <v>219</v>
      </c>
      <c r="CV104">
        <v>221</v>
      </c>
      <c r="CW104">
        <v>223</v>
      </c>
      <c r="CX104">
        <v>225</v>
      </c>
      <c r="CY104">
        <v>227</v>
      </c>
      <c r="CZ104">
        <v>229</v>
      </c>
      <c r="DA104">
        <v>232</v>
      </c>
      <c r="DB104">
        <v>234</v>
      </c>
      <c r="DC104">
        <v>236</v>
      </c>
      <c r="DD104">
        <v>239</v>
      </c>
      <c r="DE104">
        <v>241</v>
      </c>
      <c r="DF104">
        <v>242</v>
      </c>
      <c r="DG104">
        <v>245</v>
      </c>
      <c r="DH104">
        <v>247</v>
      </c>
      <c r="DI104">
        <v>249</v>
      </c>
      <c r="DJ104">
        <v>252</v>
      </c>
      <c r="DK104">
        <v>254</v>
      </c>
      <c r="DL104">
        <v>256</v>
      </c>
      <c r="DM104">
        <v>258</v>
      </c>
      <c r="DN104">
        <v>260</v>
      </c>
      <c r="DO104">
        <v>263</v>
      </c>
      <c r="DP104">
        <v>265</v>
      </c>
      <c r="DQ104">
        <v>267</v>
      </c>
      <c r="DR104">
        <v>270</v>
      </c>
      <c r="DS104">
        <v>271</v>
      </c>
      <c r="DT104">
        <v>274</v>
      </c>
      <c r="DU104">
        <v>276</v>
      </c>
      <c r="DV104">
        <v>278</v>
      </c>
      <c r="DW104">
        <v>280</v>
      </c>
      <c r="DX104">
        <v>283</v>
      </c>
      <c r="DY104">
        <v>285</v>
      </c>
      <c r="DZ104">
        <v>287</v>
      </c>
      <c r="EA104">
        <v>289</v>
      </c>
      <c r="EB104">
        <v>291</v>
      </c>
      <c r="EC104">
        <v>294</v>
      </c>
      <c r="ED104">
        <v>296</v>
      </c>
      <c r="EE104">
        <v>298</v>
      </c>
      <c r="EF104">
        <v>301</v>
      </c>
      <c r="EG104">
        <v>303</v>
      </c>
      <c r="EH104">
        <v>305</v>
      </c>
      <c r="EI104">
        <v>307</v>
      </c>
      <c r="EJ104">
        <v>309</v>
      </c>
      <c r="EK104">
        <v>312</v>
      </c>
      <c r="EL104">
        <v>314</v>
      </c>
      <c r="EM104">
        <v>316</v>
      </c>
      <c r="EN104">
        <v>319</v>
      </c>
      <c r="EO104">
        <v>321</v>
      </c>
      <c r="EP104">
        <v>323</v>
      </c>
      <c r="EQ104">
        <v>325</v>
      </c>
      <c r="ER104">
        <v>327</v>
      </c>
      <c r="ES104">
        <v>329</v>
      </c>
      <c r="ET104">
        <v>332</v>
      </c>
      <c r="EU104">
        <v>334</v>
      </c>
      <c r="EV104">
        <v>336</v>
      </c>
      <c r="EW104">
        <v>339</v>
      </c>
      <c r="EX104">
        <v>341</v>
      </c>
      <c r="EY104">
        <v>343</v>
      </c>
      <c r="EZ104">
        <v>345</v>
      </c>
      <c r="FA104">
        <v>347</v>
      </c>
      <c r="FB104">
        <v>350</v>
      </c>
      <c r="FC104">
        <v>352</v>
      </c>
      <c r="FD104">
        <v>354</v>
      </c>
      <c r="FE104">
        <v>357</v>
      </c>
      <c r="FF104">
        <v>359</v>
      </c>
      <c r="FG104">
        <v>361</v>
      </c>
      <c r="FH104">
        <v>363</v>
      </c>
      <c r="FI104">
        <v>365</v>
      </c>
      <c r="FJ104">
        <v>368</v>
      </c>
      <c r="FK104">
        <v>370</v>
      </c>
      <c r="FL104">
        <v>372</v>
      </c>
      <c r="FM104">
        <v>375</v>
      </c>
      <c r="FN104">
        <v>377</v>
      </c>
      <c r="FO104">
        <v>378</v>
      </c>
      <c r="FP104">
        <v>381</v>
      </c>
      <c r="FQ104">
        <v>383</v>
      </c>
      <c r="FR104">
        <v>385</v>
      </c>
      <c r="FS104">
        <v>388</v>
      </c>
      <c r="FT104">
        <v>390</v>
      </c>
      <c r="FU104">
        <v>392</v>
      </c>
      <c r="FV104">
        <v>395</v>
      </c>
      <c r="FW104">
        <v>396</v>
      </c>
      <c r="FX104">
        <v>399</v>
      </c>
      <c r="FY104">
        <v>401</v>
      </c>
      <c r="FZ104">
        <v>403</v>
      </c>
      <c r="GA104">
        <v>406</v>
      </c>
      <c r="GB104">
        <v>408</v>
      </c>
      <c r="GC104">
        <v>410</v>
      </c>
      <c r="GD104">
        <v>412</v>
      </c>
      <c r="GE104">
        <v>414</v>
      </c>
      <c r="GF104">
        <v>416</v>
      </c>
      <c r="GG104">
        <v>419</v>
      </c>
      <c r="GH104">
        <v>421</v>
      </c>
      <c r="GI104">
        <v>423</v>
      </c>
      <c r="GJ104">
        <v>426</v>
      </c>
      <c r="GK104">
        <v>428</v>
      </c>
      <c r="GL104">
        <v>430</v>
      </c>
      <c r="GM104">
        <v>432</v>
      </c>
      <c r="GN104">
        <v>434</v>
      </c>
      <c r="GO104">
        <v>437</v>
      </c>
      <c r="GP104">
        <v>439</v>
      </c>
      <c r="GQ104">
        <v>441</v>
      </c>
      <c r="GR104">
        <v>444</v>
      </c>
      <c r="GS104">
        <v>446</v>
      </c>
      <c r="GU104">
        <v>101</v>
      </c>
      <c r="GV104">
        <v>0.77700000000000002</v>
      </c>
    </row>
    <row r="105" spans="1:204">
      <c r="A105" s="278">
        <v>102</v>
      </c>
      <c r="B105" s="344">
        <v>2</v>
      </c>
      <c r="C105" s="344">
        <v>5</v>
      </c>
      <c r="D105" s="344">
        <v>9</v>
      </c>
      <c r="E105" s="344">
        <v>12</v>
      </c>
      <c r="F105" s="344">
        <v>14</v>
      </c>
      <c r="G105" s="344">
        <v>17</v>
      </c>
      <c r="H105" s="344">
        <v>20</v>
      </c>
      <c r="I105" s="344">
        <v>23</v>
      </c>
      <c r="J105" s="344">
        <v>24</v>
      </c>
      <c r="K105" s="344">
        <v>26</v>
      </c>
      <c r="L105" s="344">
        <v>29</v>
      </c>
      <c r="M105" s="344">
        <v>31</v>
      </c>
      <c r="N105" s="344">
        <v>34</v>
      </c>
      <c r="O105" s="344">
        <v>36</v>
      </c>
      <c r="P105" s="344">
        <v>38</v>
      </c>
      <c r="Q105" s="344">
        <v>41</v>
      </c>
      <c r="R105" s="344">
        <v>44</v>
      </c>
      <c r="S105" s="344">
        <v>46</v>
      </c>
      <c r="T105" s="344">
        <v>48</v>
      </c>
      <c r="U105" s="344">
        <v>50</v>
      </c>
      <c r="V105" s="344">
        <v>52</v>
      </c>
      <c r="W105" s="344">
        <v>55</v>
      </c>
      <c r="X105" s="344">
        <v>57</v>
      </c>
      <c r="Y105" s="344">
        <v>59</v>
      </c>
      <c r="Z105" s="344">
        <v>62</v>
      </c>
      <c r="AA105" s="344">
        <v>64</v>
      </c>
      <c r="AB105" s="344">
        <v>66</v>
      </c>
      <c r="AC105" s="344">
        <v>69</v>
      </c>
      <c r="AD105" s="344">
        <v>71</v>
      </c>
      <c r="AE105" s="344">
        <v>73</v>
      </c>
      <c r="AF105" s="337">
        <v>76</v>
      </c>
      <c r="AG105" s="345">
        <v>78</v>
      </c>
      <c r="AH105" s="346">
        <v>80</v>
      </c>
      <c r="AI105">
        <v>83</v>
      </c>
      <c r="AJ105">
        <v>85</v>
      </c>
      <c r="AK105">
        <v>87</v>
      </c>
      <c r="AL105">
        <v>90</v>
      </c>
      <c r="AM105">
        <v>92</v>
      </c>
      <c r="AN105">
        <v>95</v>
      </c>
      <c r="AO105">
        <v>97</v>
      </c>
      <c r="AP105">
        <v>98</v>
      </c>
      <c r="AQ105">
        <v>101</v>
      </c>
      <c r="AR105">
        <v>103</v>
      </c>
      <c r="AS105">
        <v>105</v>
      </c>
      <c r="AT105">
        <v>108</v>
      </c>
      <c r="AU105">
        <v>110</v>
      </c>
      <c r="AV105">
        <v>112</v>
      </c>
      <c r="AW105">
        <v>115</v>
      </c>
      <c r="AX105">
        <v>117</v>
      </c>
      <c r="AY105">
        <v>119</v>
      </c>
      <c r="AZ105">
        <v>121</v>
      </c>
      <c r="BA105">
        <v>123</v>
      </c>
      <c r="BB105">
        <v>126</v>
      </c>
      <c r="BC105">
        <v>128</v>
      </c>
      <c r="BD105">
        <v>130</v>
      </c>
      <c r="BE105">
        <v>132</v>
      </c>
      <c r="BF105">
        <v>134</v>
      </c>
      <c r="BG105">
        <v>137</v>
      </c>
      <c r="BH105">
        <v>138</v>
      </c>
      <c r="BI105">
        <v>141</v>
      </c>
      <c r="BJ105">
        <v>143</v>
      </c>
      <c r="BK105">
        <v>145</v>
      </c>
      <c r="BL105">
        <v>147</v>
      </c>
      <c r="BM105">
        <v>149</v>
      </c>
      <c r="BN105">
        <v>152</v>
      </c>
      <c r="BO105">
        <v>154</v>
      </c>
      <c r="BP105">
        <v>155</v>
      </c>
      <c r="BQ105">
        <v>158</v>
      </c>
      <c r="BR105">
        <v>160</v>
      </c>
      <c r="BS105">
        <v>162</v>
      </c>
      <c r="BT105">
        <v>164</v>
      </c>
      <c r="BU105">
        <v>166</v>
      </c>
      <c r="BV105">
        <v>169</v>
      </c>
      <c r="BW105">
        <v>171</v>
      </c>
      <c r="BX105">
        <v>173</v>
      </c>
      <c r="BY105">
        <v>175</v>
      </c>
      <c r="BZ105">
        <v>177</v>
      </c>
      <c r="CA105">
        <v>179</v>
      </c>
      <c r="CB105">
        <v>181</v>
      </c>
      <c r="CC105">
        <v>184</v>
      </c>
      <c r="CD105">
        <v>185</v>
      </c>
      <c r="CE105">
        <v>187</v>
      </c>
      <c r="CF105">
        <v>190</v>
      </c>
      <c r="CG105">
        <v>191</v>
      </c>
      <c r="CH105">
        <v>194</v>
      </c>
      <c r="CI105">
        <v>196</v>
      </c>
      <c r="CJ105">
        <v>198</v>
      </c>
      <c r="CK105">
        <v>200</v>
      </c>
      <c r="CL105">
        <v>202</v>
      </c>
      <c r="CM105">
        <v>204</v>
      </c>
      <c r="CN105">
        <v>206</v>
      </c>
      <c r="CO105">
        <v>208</v>
      </c>
      <c r="CP105">
        <v>210</v>
      </c>
      <c r="CQ105">
        <v>212</v>
      </c>
      <c r="CR105">
        <v>214</v>
      </c>
      <c r="CS105">
        <v>216</v>
      </c>
      <c r="CT105">
        <v>218</v>
      </c>
      <c r="CU105">
        <v>220</v>
      </c>
      <c r="CV105">
        <v>222</v>
      </c>
      <c r="CW105">
        <v>224</v>
      </c>
      <c r="CX105">
        <v>226</v>
      </c>
      <c r="CY105">
        <v>228</v>
      </c>
      <c r="CZ105">
        <v>230</v>
      </c>
      <c r="DA105">
        <v>233</v>
      </c>
      <c r="DB105">
        <v>235</v>
      </c>
      <c r="DC105">
        <v>237</v>
      </c>
      <c r="DD105">
        <v>240</v>
      </c>
      <c r="DE105">
        <v>242</v>
      </c>
      <c r="DF105">
        <v>244</v>
      </c>
      <c r="DG105">
        <v>246</v>
      </c>
      <c r="DH105">
        <v>248</v>
      </c>
      <c r="DI105">
        <v>251</v>
      </c>
      <c r="DJ105">
        <v>253</v>
      </c>
      <c r="DK105">
        <v>255</v>
      </c>
      <c r="DL105">
        <v>257</v>
      </c>
      <c r="DM105">
        <v>259</v>
      </c>
      <c r="DN105">
        <v>262</v>
      </c>
      <c r="DO105">
        <v>264</v>
      </c>
      <c r="DP105">
        <v>266</v>
      </c>
      <c r="DQ105">
        <v>269</v>
      </c>
      <c r="DR105">
        <v>271</v>
      </c>
      <c r="DS105">
        <v>273</v>
      </c>
      <c r="DT105">
        <v>275</v>
      </c>
      <c r="DU105">
        <v>277</v>
      </c>
      <c r="DV105">
        <v>280</v>
      </c>
      <c r="DW105">
        <v>282</v>
      </c>
      <c r="DX105">
        <v>284</v>
      </c>
      <c r="DY105">
        <v>287</v>
      </c>
      <c r="DZ105">
        <v>289</v>
      </c>
      <c r="EA105">
        <v>291</v>
      </c>
      <c r="EB105">
        <v>293</v>
      </c>
      <c r="EC105">
        <v>295</v>
      </c>
      <c r="ED105">
        <v>298</v>
      </c>
      <c r="EE105">
        <v>300</v>
      </c>
      <c r="EF105">
        <v>302</v>
      </c>
      <c r="EG105">
        <v>305</v>
      </c>
      <c r="EH105">
        <v>307</v>
      </c>
      <c r="EI105">
        <v>308</v>
      </c>
      <c r="EJ105">
        <v>311</v>
      </c>
      <c r="EK105">
        <v>313</v>
      </c>
      <c r="EL105">
        <v>316</v>
      </c>
      <c r="EM105">
        <v>318</v>
      </c>
      <c r="EN105">
        <v>320</v>
      </c>
      <c r="EO105">
        <v>323</v>
      </c>
      <c r="EP105">
        <v>325</v>
      </c>
      <c r="EQ105">
        <v>326</v>
      </c>
      <c r="ER105">
        <v>329</v>
      </c>
      <c r="ES105">
        <v>331</v>
      </c>
      <c r="ET105">
        <v>333</v>
      </c>
      <c r="EU105">
        <v>336</v>
      </c>
      <c r="EV105">
        <v>338</v>
      </c>
      <c r="EW105">
        <v>341</v>
      </c>
      <c r="EX105">
        <v>343</v>
      </c>
      <c r="EY105">
        <v>344</v>
      </c>
      <c r="EZ105">
        <v>347</v>
      </c>
      <c r="FA105">
        <v>349</v>
      </c>
      <c r="FB105">
        <v>351</v>
      </c>
      <c r="FC105">
        <v>354</v>
      </c>
      <c r="FD105">
        <v>356</v>
      </c>
      <c r="FE105">
        <v>358</v>
      </c>
      <c r="FF105">
        <v>361</v>
      </c>
      <c r="FG105">
        <v>362</v>
      </c>
      <c r="FH105">
        <v>365</v>
      </c>
      <c r="FI105">
        <v>367</v>
      </c>
      <c r="FJ105">
        <v>369</v>
      </c>
      <c r="FK105">
        <v>372</v>
      </c>
      <c r="FL105">
        <v>374</v>
      </c>
      <c r="FM105">
        <v>376</v>
      </c>
      <c r="FN105">
        <v>379</v>
      </c>
      <c r="FO105">
        <v>380</v>
      </c>
      <c r="FP105">
        <v>383</v>
      </c>
      <c r="FQ105">
        <v>385</v>
      </c>
      <c r="FR105">
        <v>387</v>
      </c>
      <c r="FS105">
        <v>390</v>
      </c>
      <c r="FT105">
        <v>392</v>
      </c>
      <c r="FU105">
        <v>394</v>
      </c>
      <c r="FV105">
        <v>397</v>
      </c>
      <c r="FW105">
        <v>398</v>
      </c>
      <c r="FX105">
        <v>401</v>
      </c>
      <c r="FY105">
        <v>403</v>
      </c>
      <c r="FZ105">
        <v>405</v>
      </c>
      <c r="GA105">
        <v>408</v>
      </c>
      <c r="GB105">
        <v>410</v>
      </c>
      <c r="GC105">
        <v>412</v>
      </c>
      <c r="GD105">
        <v>414</v>
      </c>
      <c r="GE105">
        <v>416</v>
      </c>
      <c r="GF105">
        <v>419</v>
      </c>
      <c r="GG105">
        <v>421</v>
      </c>
      <c r="GH105">
        <v>423</v>
      </c>
      <c r="GI105">
        <v>426</v>
      </c>
      <c r="GJ105">
        <v>428</v>
      </c>
      <c r="GK105">
        <v>430</v>
      </c>
      <c r="GL105">
        <v>432</v>
      </c>
      <c r="GM105">
        <v>434</v>
      </c>
      <c r="GN105">
        <v>437</v>
      </c>
      <c r="GO105">
        <v>439</v>
      </c>
      <c r="GP105">
        <v>441</v>
      </c>
      <c r="GQ105">
        <v>444</v>
      </c>
      <c r="GR105">
        <v>446</v>
      </c>
      <c r="GS105">
        <v>448</v>
      </c>
      <c r="GU105">
        <v>102</v>
      </c>
      <c r="GV105">
        <v>0.78100000000000003</v>
      </c>
    </row>
    <row r="106" spans="1:204">
      <c r="A106" s="278">
        <v>103</v>
      </c>
      <c r="B106" s="344">
        <v>2</v>
      </c>
      <c r="C106" s="344">
        <v>5</v>
      </c>
      <c r="D106" s="344">
        <v>9</v>
      </c>
      <c r="E106" s="344">
        <v>12</v>
      </c>
      <c r="F106" s="344">
        <v>14</v>
      </c>
      <c r="G106" s="344">
        <v>17</v>
      </c>
      <c r="H106" s="344">
        <v>20</v>
      </c>
      <c r="I106" s="344">
        <v>23</v>
      </c>
      <c r="J106" s="344">
        <v>24</v>
      </c>
      <c r="K106" s="344">
        <v>26</v>
      </c>
      <c r="L106" s="344">
        <v>29</v>
      </c>
      <c r="M106" s="344">
        <v>31</v>
      </c>
      <c r="N106" s="344">
        <v>34</v>
      </c>
      <c r="O106" s="344">
        <v>36</v>
      </c>
      <c r="P106" s="344">
        <v>38</v>
      </c>
      <c r="Q106" s="344">
        <v>42</v>
      </c>
      <c r="R106" s="344">
        <v>44</v>
      </c>
      <c r="S106" s="344">
        <v>46</v>
      </c>
      <c r="T106" s="344">
        <v>48</v>
      </c>
      <c r="U106" s="344">
        <v>50</v>
      </c>
      <c r="V106" s="344">
        <v>53</v>
      </c>
      <c r="W106" s="344">
        <v>55</v>
      </c>
      <c r="X106" s="344">
        <v>57</v>
      </c>
      <c r="Y106" s="344">
        <v>60</v>
      </c>
      <c r="Z106" s="344">
        <v>62</v>
      </c>
      <c r="AA106" s="344">
        <v>64</v>
      </c>
      <c r="AB106" s="344">
        <v>67</v>
      </c>
      <c r="AC106" s="344">
        <v>69</v>
      </c>
      <c r="AD106" s="344">
        <v>71</v>
      </c>
      <c r="AE106" s="344">
        <v>74</v>
      </c>
      <c r="AF106" s="337">
        <v>76</v>
      </c>
      <c r="AG106" s="345">
        <v>79</v>
      </c>
      <c r="AH106" s="346">
        <v>81</v>
      </c>
      <c r="AI106">
        <v>83</v>
      </c>
      <c r="AJ106">
        <v>86</v>
      </c>
      <c r="AK106">
        <v>88</v>
      </c>
      <c r="AL106">
        <v>90</v>
      </c>
      <c r="AM106">
        <v>93</v>
      </c>
      <c r="AN106">
        <v>95</v>
      </c>
      <c r="AO106">
        <v>97</v>
      </c>
      <c r="AP106">
        <v>99</v>
      </c>
      <c r="AQ106">
        <v>101</v>
      </c>
      <c r="AR106">
        <v>104</v>
      </c>
      <c r="AS106">
        <v>106</v>
      </c>
      <c r="AT106">
        <v>108</v>
      </c>
      <c r="AU106">
        <v>111</v>
      </c>
      <c r="AV106">
        <v>113</v>
      </c>
      <c r="AW106">
        <v>115</v>
      </c>
      <c r="AX106">
        <v>118</v>
      </c>
      <c r="AY106">
        <v>119</v>
      </c>
      <c r="AZ106">
        <v>122</v>
      </c>
      <c r="BA106">
        <v>124</v>
      </c>
      <c r="BB106">
        <v>126</v>
      </c>
      <c r="BC106">
        <v>129</v>
      </c>
      <c r="BD106">
        <v>130</v>
      </c>
      <c r="BE106">
        <v>133</v>
      </c>
      <c r="BF106">
        <v>135</v>
      </c>
      <c r="BG106">
        <v>137</v>
      </c>
      <c r="BH106">
        <v>139</v>
      </c>
      <c r="BI106">
        <v>141</v>
      </c>
      <c r="BJ106">
        <v>144</v>
      </c>
      <c r="BK106">
        <v>146</v>
      </c>
      <c r="BL106">
        <v>148</v>
      </c>
      <c r="BM106">
        <v>150</v>
      </c>
      <c r="BN106">
        <v>152</v>
      </c>
      <c r="BO106">
        <v>155</v>
      </c>
      <c r="BP106">
        <v>156</v>
      </c>
      <c r="BQ106">
        <v>159</v>
      </c>
      <c r="BR106">
        <v>161</v>
      </c>
      <c r="BS106">
        <v>163</v>
      </c>
      <c r="BT106">
        <v>165</v>
      </c>
      <c r="BU106">
        <v>167</v>
      </c>
      <c r="BV106">
        <v>170</v>
      </c>
      <c r="BW106">
        <v>172</v>
      </c>
      <c r="BX106">
        <v>173</v>
      </c>
      <c r="BY106">
        <v>176</v>
      </c>
      <c r="BZ106">
        <v>178</v>
      </c>
      <c r="CA106">
        <v>180</v>
      </c>
      <c r="CB106">
        <v>182</v>
      </c>
      <c r="CC106">
        <v>184</v>
      </c>
      <c r="CD106">
        <v>186</v>
      </c>
      <c r="CE106">
        <v>188</v>
      </c>
      <c r="CF106">
        <v>191</v>
      </c>
      <c r="CG106">
        <v>192</v>
      </c>
      <c r="CH106">
        <v>195</v>
      </c>
      <c r="CI106">
        <v>197</v>
      </c>
      <c r="CJ106">
        <v>199</v>
      </c>
      <c r="CK106">
        <v>201</v>
      </c>
      <c r="CL106">
        <v>203</v>
      </c>
      <c r="CM106">
        <v>205</v>
      </c>
      <c r="CN106">
        <v>207</v>
      </c>
      <c r="CO106">
        <v>209</v>
      </c>
      <c r="CP106">
        <v>211</v>
      </c>
      <c r="CQ106">
        <v>213</v>
      </c>
      <c r="CR106">
        <v>215</v>
      </c>
      <c r="CS106">
        <v>217</v>
      </c>
      <c r="CT106">
        <v>219</v>
      </c>
      <c r="CU106">
        <v>221</v>
      </c>
      <c r="CV106">
        <v>223</v>
      </c>
      <c r="CW106">
        <v>225</v>
      </c>
      <c r="CX106">
        <v>228</v>
      </c>
      <c r="CY106">
        <v>229</v>
      </c>
      <c r="CZ106">
        <v>232</v>
      </c>
      <c r="DA106">
        <v>234</v>
      </c>
      <c r="DB106">
        <v>236</v>
      </c>
      <c r="DC106">
        <v>239</v>
      </c>
      <c r="DD106">
        <v>241</v>
      </c>
      <c r="DE106">
        <v>243</v>
      </c>
      <c r="DF106">
        <v>245</v>
      </c>
      <c r="DG106">
        <v>247</v>
      </c>
      <c r="DH106">
        <v>250</v>
      </c>
      <c r="DI106">
        <v>252</v>
      </c>
      <c r="DJ106">
        <v>254</v>
      </c>
      <c r="DK106">
        <v>257</v>
      </c>
      <c r="DL106">
        <v>258</v>
      </c>
      <c r="DM106">
        <v>261</v>
      </c>
      <c r="DN106">
        <v>263</v>
      </c>
      <c r="DO106">
        <v>265</v>
      </c>
      <c r="DP106">
        <v>268</v>
      </c>
      <c r="DQ106">
        <v>270</v>
      </c>
      <c r="DR106">
        <v>272</v>
      </c>
      <c r="DS106">
        <v>274</v>
      </c>
      <c r="DT106">
        <v>276</v>
      </c>
      <c r="DU106">
        <v>279</v>
      </c>
      <c r="DV106">
        <v>281</v>
      </c>
      <c r="DW106">
        <v>283</v>
      </c>
      <c r="DX106">
        <v>286</v>
      </c>
      <c r="DY106">
        <v>288</v>
      </c>
      <c r="DZ106">
        <v>290</v>
      </c>
      <c r="EA106">
        <v>292</v>
      </c>
      <c r="EB106">
        <v>294</v>
      </c>
      <c r="EC106">
        <v>297</v>
      </c>
      <c r="ED106">
        <v>299</v>
      </c>
      <c r="EE106">
        <v>301</v>
      </c>
      <c r="EF106">
        <v>304</v>
      </c>
      <c r="EG106">
        <v>306</v>
      </c>
      <c r="EH106">
        <v>309</v>
      </c>
      <c r="EI106">
        <v>310</v>
      </c>
      <c r="EJ106">
        <v>312</v>
      </c>
      <c r="EK106">
        <v>315</v>
      </c>
      <c r="EL106">
        <v>317</v>
      </c>
      <c r="EM106">
        <v>319</v>
      </c>
      <c r="EN106">
        <v>322</v>
      </c>
      <c r="EO106">
        <v>324</v>
      </c>
      <c r="EP106">
        <v>327</v>
      </c>
      <c r="EQ106">
        <v>328</v>
      </c>
      <c r="ER106">
        <v>330</v>
      </c>
      <c r="ES106">
        <v>333</v>
      </c>
      <c r="ET106">
        <v>335</v>
      </c>
      <c r="EU106">
        <v>338</v>
      </c>
      <c r="EV106">
        <v>340</v>
      </c>
      <c r="EW106">
        <v>342</v>
      </c>
      <c r="EX106">
        <v>345</v>
      </c>
      <c r="EY106">
        <v>346</v>
      </c>
      <c r="EZ106">
        <v>349</v>
      </c>
      <c r="FA106">
        <v>351</v>
      </c>
      <c r="FB106">
        <v>353</v>
      </c>
      <c r="FC106">
        <v>356</v>
      </c>
      <c r="FD106">
        <v>358</v>
      </c>
      <c r="FE106">
        <v>360</v>
      </c>
      <c r="FF106">
        <v>363</v>
      </c>
      <c r="FG106">
        <v>364</v>
      </c>
      <c r="FH106">
        <v>367</v>
      </c>
      <c r="FI106">
        <v>369</v>
      </c>
      <c r="FJ106">
        <v>371</v>
      </c>
      <c r="FK106">
        <v>374</v>
      </c>
      <c r="FL106">
        <v>376</v>
      </c>
      <c r="FM106">
        <v>378</v>
      </c>
      <c r="FN106">
        <v>381</v>
      </c>
      <c r="FO106">
        <v>382</v>
      </c>
      <c r="FP106">
        <v>385</v>
      </c>
      <c r="FQ106">
        <v>387</v>
      </c>
      <c r="FR106">
        <v>389</v>
      </c>
      <c r="FS106">
        <v>392</v>
      </c>
      <c r="FT106">
        <v>394</v>
      </c>
      <c r="FU106">
        <v>396</v>
      </c>
      <c r="FV106">
        <v>399</v>
      </c>
      <c r="FW106">
        <v>400</v>
      </c>
      <c r="FX106">
        <v>403</v>
      </c>
      <c r="FY106">
        <v>405</v>
      </c>
      <c r="FZ106">
        <v>407</v>
      </c>
      <c r="GA106">
        <v>410</v>
      </c>
      <c r="GB106">
        <v>412</v>
      </c>
      <c r="GC106">
        <v>414</v>
      </c>
      <c r="GD106">
        <v>416</v>
      </c>
      <c r="GE106">
        <v>418</v>
      </c>
      <c r="GF106">
        <v>421</v>
      </c>
      <c r="GG106">
        <v>423</v>
      </c>
      <c r="GH106">
        <v>425</v>
      </c>
      <c r="GI106">
        <v>428</v>
      </c>
      <c r="GJ106">
        <v>430</v>
      </c>
      <c r="GK106">
        <v>433</v>
      </c>
      <c r="GL106">
        <v>434</v>
      </c>
      <c r="GM106">
        <v>436</v>
      </c>
      <c r="GN106">
        <v>439</v>
      </c>
      <c r="GO106">
        <v>441</v>
      </c>
      <c r="GP106">
        <v>444</v>
      </c>
      <c r="GQ106">
        <v>446</v>
      </c>
      <c r="GR106">
        <v>448</v>
      </c>
      <c r="GS106">
        <v>451</v>
      </c>
      <c r="GU106">
        <v>103</v>
      </c>
      <c r="GV106">
        <v>0.78500000000000003</v>
      </c>
    </row>
    <row r="107" spans="1:204">
      <c r="A107" s="278">
        <v>104</v>
      </c>
      <c r="B107" s="344">
        <v>2</v>
      </c>
      <c r="C107" s="344">
        <v>6</v>
      </c>
      <c r="D107" s="344">
        <v>9</v>
      </c>
      <c r="E107" s="344">
        <v>12</v>
      </c>
      <c r="F107" s="344">
        <v>14</v>
      </c>
      <c r="G107" s="344">
        <v>17</v>
      </c>
      <c r="H107" s="344">
        <v>20</v>
      </c>
      <c r="I107" s="344">
        <v>23</v>
      </c>
      <c r="J107" s="344">
        <v>24</v>
      </c>
      <c r="K107" s="344">
        <v>26</v>
      </c>
      <c r="L107" s="344">
        <v>29</v>
      </c>
      <c r="M107" s="344">
        <v>32</v>
      </c>
      <c r="N107" s="344">
        <v>34</v>
      </c>
      <c r="O107" s="344">
        <v>36</v>
      </c>
      <c r="P107" s="344">
        <v>39</v>
      </c>
      <c r="Q107" s="344">
        <v>42</v>
      </c>
      <c r="R107" s="344">
        <v>44</v>
      </c>
      <c r="S107" s="344">
        <v>47</v>
      </c>
      <c r="T107" s="344">
        <v>48</v>
      </c>
      <c r="U107" s="344">
        <v>50</v>
      </c>
      <c r="V107" s="344">
        <v>53</v>
      </c>
      <c r="W107" s="344">
        <v>55</v>
      </c>
      <c r="X107" s="344">
        <v>58</v>
      </c>
      <c r="Y107" s="344">
        <v>60</v>
      </c>
      <c r="Z107" s="344">
        <v>62</v>
      </c>
      <c r="AA107" s="344">
        <v>65</v>
      </c>
      <c r="AB107" s="344">
        <v>67</v>
      </c>
      <c r="AC107" s="344">
        <v>69</v>
      </c>
      <c r="AD107" s="344">
        <v>72</v>
      </c>
      <c r="AE107" s="344">
        <v>74</v>
      </c>
      <c r="AF107" s="337">
        <v>77</v>
      </c>
      <c r="AG107" s="345">
        <v>79</v>
      </c>
      <c r="AH107" s="346">
        <v>81</v>
      </c>
      <c r="AI107">
        <v>84</v>
      </c>
      <c r="AJ107">
        <v>86</v>
      </c>
      <c r="AK107">
        <v>88</v>
      </c>
      <c r="AL107">
        <v>91</v>
      </c>
      <c r="AM107">
        <v>93</v>
      </c>
      <c r="AN107">
        <v>95</v>
      </c>
      <c r="AO107">
        <v>98</v>
      </c>
      <c r="AP107">
        <v>99</v>
      </c>
      <c r="AQ107">
        <v>102</v>
      </c>
      <c r="AR107">
        <v>104</v>
      </c>
      <c r="AS107">
        <v>107</v>
      </c>
      <c r="AT107">
        <v>109</v>
      </c>
      <c r="AU107">
        <v>111</v>
      </c>
      <c r="AV107">
        <v>114</v>
      </c>
      <c r="AW107">
        <v>116</v>
      </c>
      <c r="AX107">
        <v>118</v>
      </c>
      <c r="AY107">
        <v>120</v>
      </c>
      <c r="AZ107">
        <v>122</v>
      </c>
      <c r="BA107">
        <v>125</v>
      </c>
      <c r="BB107">
        <v>127</v>
      </c>
      <c r="BC107">
        <v>129</v>
      </c>
      <c r="BD107">
        <v>131</v>
      </c>
      <c r="BE107">
        <v>133</v>
      </c>
      <c r="BF107">
        <v>136</v>
      </c>
      <c r="BG107">
        <v>138</v>
      </c>
      <c r="BH107">
        <v>140</v>
      </c>
      <c r="BI107">
        <v>142</v>
      </c>
      <c r="BJ107">
        <v>144</v>
      </c>
      <c r="BK107">
        <v>147</v>
      </c>
      <c r="BL107">
        <v>148</v>
      </c>
      <c r="BM107">
        <v>151</v>
      </c>
      <c r="BN107">
        <v>153</v>
      </c>
      <c r="BO107">
        <v>155</v>
      </c>
      <c r="BP107">
        <v>157</v>
      </c>
      <c r="BQ107">
        <v>159</v>
      </c>
      <c r="BR107">
        <v>162</v>
      </c>
      <c r="BS107">
        <v>164</v>
      </c>
      <c r="BT107">
        <v>166</v>
      </c>
      <c r="BU107">
        <v>168</v>
      </c>
      <c r="BV107">
        <v>170</v>
      </c>
      <c r="BW107">
        <v>173</v>
      </c>
      <c r="BX107">
        <v>174</v>
      </c>
      <c r="BY107">
        <v>177</v>
      </c>
      <c r="BZ107">
        <v>179</v>
      </c>
      <c r="CA107">
        <v>181</v>
      </c>
      <c r="CB107">
        <v>183</v>
      </c>
      <c r="CC107">
        <v>185</v>
      </c>
      <c r="CD107">
        <v>187</v>
      </c>
      <c r="CE107">
        <v>189</v>
      </c>
      <c r="CF107">
        <v>192</v>
      </c>
      <c r="CG107">
        <v>193</v>
      </c>
      <c r="CH107">
        <v>196</v>
      </c>
      <c r="CI107">
        <v>198</v>
      </c>
      <c r="CJ107">
        <v>200</v>
      </c>
      <c r="CK107">
        <v>202</v>
      </c>
      <c r="CL107">
        <v>204</v>
      </c>
      <c r="CM107">
        <v>206</v>
      </c>
      <c r="CN107">
        <v>208</v>
      </c>
      <c r="CO107">
        <v>210</v>
      </c>
      <c r="CP107">
        <v>212</v>
      </c>
      <c r="CQ107">
        <v>214</v>
      </c>
      <c r="CR107">
        <v>216</v>
      </c>
      <c r="CS107">
        <v>219</v>
      </c>
      <c r="CT107">
        <v>220</v>
      </c>
      <c r="CU107">
        <v>222</v>
      </c>
      <c r="CV107">
        <v>224</v>
      </c>
      <c r="CW107">
        <v>226</v>
      </c>
      <c r="CX107">
        <v>229</v>
      </c>
      <c r="CY107">
        <v>230</v>
      </c>
      <c r="CZ107">
        <v>233</v>
      </c>
      <c r="DA107">
        <v>235</v>
      </c>
      <c r="DB107">
        <v>237</v>
      </c>
      <c r="DC107">
        <v>240</v>
      </c>
      <c r="DD107">
        <v>242</v>
      </c>
      <c r="DE107">
        <v>245</v>
      </c>
      <c r="DF107">
        <v>246</v>
      </c>
      <c r="DG107">
        <v>249</v>
      </c>
      <c r="DH107">
        <v>251</v>
      </c>
      <c r="DI107">
        <v>253</v>
      </c>
      <c r="DJ107">
        <v>256</v>
      </c>
      <c r="DK107">
        <v>258</v>
      </c>
      <c r="DL107">
        <v>260</v>
      </c>
      <c r="DM107">
        <v>262</v>
      </c>
      <c r="DN107">
        <v>264</v>
      </c>
      <c r="DO107">
        <v>267</v>
      </c>
      <c r="DP107">
        <v>269</v>
      </c>
      <c r="DQ107">
        <v>271</v>
      </c>
      <c r="DR107">
        <v>274</v>
      </c>
      <c r="DS107">
        <v>275</v>
      </c>
      <c r="DT107">
        <v>278</v>
      </c>
      <c r="DU107">
        <v>280</v>
      </c>
      <c r="DV107">
        <v>282</v>
      </c>
      <c r="DW107">
        <v>285</v>
      </c>
      <c r="DX107">
        <v>287</v>
      </c>
      <c r="DY107">
        <v>290</v>
      </c>
      <c r="DZ107">
        <v>292</v>
      </c>
      <c r="EA107">
        <v>294</v>
      </c>
      <c r="EB107">
        <v>296</v>
      </c>
      <c r="EC107">
        <v>298</v>
      </c>
      <c r="ED107">
        <v>301</v>
      </c>
      <c r="EE107">
        <v>303</v>
      </c>
      <c r="EF107">
        <v>305</v>
      </c>
      <c r="EG107">
        <v>308</v>
      </c>
      <c r="EH107">
        <v>310</v>
      </c>
      <c r="EI107">
        <v>312</v>
      </c>
      <c r="EJ107">
        <v>314</v>
      </c>
      <c r="EK107">
        <v>316</v>
      </c>
      <c r="EL107">
        <v>319</v>
      </c>
      <c r="EM107">
        <v>321</v>
      </c>
      <c r="EN107">
        <v>323</v>
      </c>
      <c r="EO107">
        <v>326</v>
      </c>
      <c r="EP107">
        <v>328</v>
      </c>
      <c r="EQ107">
        <v>330</v>
      </c>
      <c r="ER107">
        <v>332</v>
      </c>
      <c r="ES107">
        <v>335</v>
      </c>
      <c r="ET107">
        <v>337</v>
      </c>
      <c r="EU107">
        <v>339</v>
      </c>
      <c r="EV107">
        <v>342</v>
      </c>
      <c r="EW107">
        <v>344</v>
      </c>
      <c r="EX107">
        <v>346</v>
      </c>
      <c r="EY107">
        <v>348</v>
      </c>
      <c r="EZ107">
        <v>350</v>
      </c>
      <c r="FA107">
        <v>353</v>
      </c>
      <c r="FB107">
        <v>355</v>
      </c>
      <c r="FC107">
        <v>357</v>
      </c>
      <c r="FD107">
        <v>360</v>
      </c>
      <c r="FE107">
        <v>362</v>
      </c>
      <c r="FF107">
        <v>365</v>
      </c>
      <c r="FG107">
        <v>366</v>
      </c>
      <c r="FH107">
        <v>368</v>
      </c>
      <c r="FI107">
        <v>371</v>
      </c>
      <c r="FJ107">
        <v>373</v>
      </c>
      <c r="FK107">
        <v>376</v>
      </c>
      <c r="FL107">
        <v>378</v>
      </c>
      <c r="FM107">
        <v>380</v>
      </c>
      <c r="FN107">
        <v>383</v>
      </c>
      <c r="FO107">
        <v>384</v>
      </c>
      <c r="FP107">
        <v>387</v>
      </c>
      <c r="FQ107">
        <v>389</v>
      </c>
      <c r="FR107">
        <v>391</v>
      </c>
      <c r="FS107">
        <v>394</v>
      </c>
      <c r="FT107">
        <v>396</v>
      </c>
      <c r="FU107">
        <v>398</v>
      </c>
      <c r="FV107">
        <v>401</v>
      </c>
      <c r="FW107">
        <v>402</v>
      </c>
      <c r="FX107">
        <v>405</v>
      </c>
      <c r="FY107">
        <v>407</v>
      </c>
      <c r="FZ107">
        <v>409</v>
      </c>
      <c r="GA107">
        <v>412</v>
      </c>
      <c r="GB107">
        <v>414</v>
      </c>
      <c r="GC107">
        <v>417</v>
      </c>
      <c r="GD107">
        <v>418</v>
      </c>
      <c r="GE107">
        <v>421</v>
      </c>
      <c r="GF107">
        <v>423</v>
      </c>
      <c r="GG107">
        <v>425</v>
      </c>
      <c r="GH107">
        <v>428</v>
      </c>
      <c r="GI107">
        <v>430</v>
      </c>
      <c r="GJ107">
        <v>432</v>
      </c>
      <c r="GK107">
        <v>435</v>
      </c>
      <c r="GL107">
        <v>436</v>
      </c>
      <c r="GM107">
        <v>439</v>
      </c>
      <c r="GN107">
        <v>441</v>
      </c>
      <c r="GO107">
        <v>443</v>
      </c>
      <c r="GP107">
        <v>446</v>
      </c>
      <c r="GQ107">
        <v>448</v>
      </c>
      <c r="GR107">
        <v>451</v>
      </c>
      <c r="GS107">
        <v>453</v>
      </c>
      <c r="GU107">
        <v>104</v>
      </c>
      <c r="GV107">
        <v>0.78900000000000003</v>
      </c>
    </row>
    <row r="108" spans="1:204">
      <c r="A108" s="278">
        <v>105</v>
      </c>
      <c r="B108" s="344">
        <v>2</v>
      </c>
      <c r="C108" s="344">
        <v>6</v>
      </c>
      <c r="D108" s="344">
        <v>9</v>
      </c>
      <c r="E108" s="344">
        <v>12</v>
      </c>
      <c r="F108" s="344">
        <v>14</v>
      </c>
      <c r="G108" s="344">
        <v>17</v>
      </c>
      <c r="H108" s="344">
        <v>20</v>
      </c>
      <c r="I108" s="344">
        <v>23</v>
      </c>
      <c r="J108" s="344">
        <v>25</v>
      </c>
      <c r="K108" s="344">
        <v>26</v>
      </c>
      <c r="L108" s="344">
        <v>29</v>
      </c>
      <c r="M108" s="344">
        <v>32</v>
      </c>
      <c r="N108" s="344">
        <v>34</v>
      </c>
      <c r="O108" s="344">
        <v>37</v>
      </c>
      <c r="P108" s="344">
        <v>39</v>
      </c>
      <c r="Q108" s="344">
        <v>42</v>
      </c>
      <c r="R108" s="344">
        <v>44</v>
      </c>
      <c r="S108" s="344">
        <v>47</v>
      </c>
      <c r="T108" s="344">
        <v>48</v>
      </c>
      <c r="U108" s="344">
        <v>51</v>
      </c>
      <c r="V108" s="344">
        <v>53</v>
      </c>
      <c r="W108" s="344">
        <v>56</v>
      </c>
      <c r="X108" s="344">
        <v>58</v>
      </c>
      <c r="Y108" s="344">
        <v>60</v>
      </c>
      <c r="Z108" s="344">
        <v>63</v>
      </c>
      <c r="AA108" s="344">
        <v>65</v>
      </c>
      <c r="AB108" s="344">
        <v>67</v>
      </c>
      <c r="AC108" s="344">
        <v>70</v>
      </c>
      <c r="AD108" s="344">
        <v>72</v>
      </c>
      <c r="AE108" s="344">
        <v>75</v>
      </c>
      <c r="AF108" s="337">
        <v>77</v>
      </c>
      <c r="AG108" s="345">
        <v>79</v>
      </c>
      <c r="AH108" s="346">
        <v>82</v>
      </c>
      <c r="AI108">
        <v>84</v>
      </c>
      <c r="AJ108">
        <v>87</v>
      </c>
      <c r="AK108">
        <v>89</v>
      </c>
      <c r="AL108">
        <v>91</v>
      </c>
      <c r="AM108">
        <v>94</v>
      </c>
      <c r="AN108">
        <v>96</v>
      </c>
      <c r="AO108">
        <v>98</v>
      </c>
      <c r="AP108">
        <v>100</v>
      </c>
      <c r="AQ108">
        <v>102</v>
      </c>
      <c r="AR108">
        <v>105</v>
      </c>
      <c r="AS108">
        <v>107</v>
      </c>
      <c r="AT108">
        <v>110</v>
      </c>
      <c r="AU108">
        <v>112</v>
      </c>
      <c r="AV108">
        <v>114</v>
      </c>
      <c r="AW108">
        <v>117</v>
      </c>
      <c r="AX108">
        <v>119</v>
      </c>
      <c r="AY108">
        <v>121</v>
      </c>
      <c r="AZ108">
        <v>123</v>
      </c>
      <c r="BA108">
        <v>125</v>
      </c>
      <c r="BB108">
        <v>128</v>
      </c>
      <c r="BC108">
        <v>130</v>
      </c>
      <c r="BD108">
        <v>132</v>
      </c>
      <c r="BE108">
        <v>134</v>
      </c>
      <c r="BF108">
        <v>137</v>
      </c>
      <c r="BG108">
        <v>139</v>
      </c>
      <c r="BH108">
        <v>141</v>
      </c>
      <c r="BI108">
        <v>143</v>
      </c>
      <c r="BJ108">
        <v>145</v>
      </c>
      <c r="BK108">
        <v>148</v>
      </c>
      <c r="BL108">
        <v>149</v>
      </c>
      <c r="BM108">
        <v>152</v>
      </c>
      <c r="BN108">
        <v>154</v>
      </c>
      <c r="BO108">
        <v>156</v>
      </c>
      <c r="BP108">
        <v>158</v>
      </c>
      <c r="BQ108">
        <v>160</v>
      </c>
      <c r="BR108">
        <v>163</v>
      </c>
      <c r="BS108">
        <v>165</v>
      </c>
      <c r="BT108">
        <v>167</v>
      </c>
      <c r="BU108">
        <v>169</v>
      </c>
      <c r="BV108">
        <v>172</v>
      </c>
      <c r="BW108">
        <v>174</v>
      </c>
      <c r="BX108">
        <v>175</v>
      </c>
      <c r="BY108">
        <v>178</v>
      </c>
      <c r="BZ108">
        <v>180</v>
      </c>
      <c r="CA108">
        <v>182</v>
      </c>
      <c r="CB108">
        <v>184</v>
      </c>
      <c r="CC108">
        <v>187</v>
      </c>
      <c r="CD108">
        <v>188</v>
      </c>
      <c r="CE108">
        <v>191</v>
      </c>
      <c r="CF108">
        <v>193</v>
      </c>
      <c r="CG108">
        <v>195</v>
      </c>
      <c r="CH108">
        <v>197</v>
      </c>
      <c r="CI108">
        <v>199</v>
      </c>
      <c r="CJ108">
        <v>201</v>
      </c>
      <c r="CK108">
        <v>203</v>
      </c>
      <c r="CL108">
        <v>206</v>
      </c>
      <c r="CM108">
        <v>207</v>
      </c>
      <c r="CN108">
        <v>210</v>
      </c>
      <c r="CO108">
        <v>211</v>
      </c>
      <c r="CP108">
        <v>214</v>
      </c>
      <c r="CQ108">
        <v>215</v>
      </c>
      <c r="CR108">
        <v>218</v>
      </c>
      <c r="CS108">
        <v>220</v>
      </c>
      <c r="CT108">
        <v>222</v>
      </c>
      <c r="CU108">
        <v>224</v>
      </c>
      <c r="CV108">
        <v>225</v>
      </c>
      <c r="CW108">
        <v>228</v>
      </c>
      <c r="CX108">
        <v>230</v>
      </c>
      <c r="CY108">
        <v>232</v>
      </c>
      <c r="CZ108">
        <v>234</v>
      </c>
      <c r="DA108">
        <v>237</v>
      </c>
      <c r="DB108">
        <v>239</v>
      </c>
      <c r="DC108">
        <v>241</v>
      </c>
      <c r="DD108">
        <v>244</v>
      </c>
      <c r="DE108">
        <v>246</v>
      </c>
      <c r="DF108">
        <v>248</v>
      </c>
      <c r="DG108">
        <v>250</v>
      </c>
      <c r="DH108">
        <v>252</v>
      </c>
      <c r="DI108">
        <v>255</v>
      </c>
      <c r="DJ108">
        <v>257</v>
      </c>
      <c r="DK108">
        <v>260</v>
      </c>
      <c r="DL108">
        <v>261</v>
      </c>
      <c r="DM108">
        <v>264</v>
      </c>
      <c r="DN108">
        <v>266</v>
      </c>
      <c r="DO108">
        <v>268</v>
      </c>
      <c r="DP108">
        <v>271</v>
      </c>
      <c r="DQ108">
        <v>273</v>
      </c>
      <c r="DR108">
        <v>276</v>
      </c>
      <c r="DS108">
        <v>277</v>
      </c>
      <c r="DT108">
        <v>279</v>
      </c>
      <c r="DU108">
        <v>282</v>
      </c>
      <c r="DV108">
        <v>284</v>
      </c>
      <c r="DW108">
        <v>287</v>
      </c>
      <c r="DX108">
        <v>289</v>
      </c>
      <c r="DY108">
        <v>291</v>
      </c>
      <c r="DZ108">
        <v>294</v>
      </c>
      <c r="EA108">
        <v>295</v>
      </c>
      <c r="EB108">
        <v>298</v>
      </c>
      <c r="EC108">
        <v>300</v>
      </c>
      <c r="ED108">
        <v>303</v>
      </c>
      <c r="EE108">
        <v>305</v>
      </c>
      <c r="EF108">
        <v>307</v>
      </c>
      <c r="EG108">
        <v>310</v>
      </c>
      <c r="EH108">
        <v>312</v>
      </c>
      <c r="EI108">
        <v>314</v>
      </c>
      <c r="EJ108">
        <v>316</v>
      </c>
      <c r="EK108">
        <v>318</v>
      </c>
      <c r="EL108">
        <v>321</v>
      </c>
      <c r="EM108">
        <v>323</v>
      </c>
      <c r="EN108">
        <v>326</v>
      </c>
      <c r="EO108">
        <v>328</v>
      </c>
      <c r="EP108">
        <v>330</v>
      </c>
      <c r="EQ108">
        <v>332</v>
      </c>
      <c r="ER108">
        <v>334</v>
      </c>
      <c r="ES108">
        <v>337</v>
      </c>
      <c r="ET108">
        <v>339</v>
      </c>
      <c r="EU108">
        <v>341</v>
      </c>
      <c r="EV108">
        <v>344</v>
      </c>
      <c r="EW108">
        <v>346</v>
      </c>
      <c r="EX108">
        <v>349</v>
      </c>
      <c r="EY108">
        <v>350</v>
      </c>
      <c r="EZ108">
        <v>353</v>
      </c>
      <c r="FA108">
        <v>355</v>
      </c>
      <c r="FB108">
        <v>357</v>
      </c>
      <c r="FC108">
        <v>360</v>
      </c>
      <c r="FD108">
        <v>362</v>
      </c>
      <c r="FE108">
        <v>364</v>
      </c>
      <c r="FF108">
        <v>367</v>
      </c>
      <c r="FG108">
        <v>368</v>
      </c>
      <c r="FH108">
        <v>371</v>
      </c>
      <c r="FI108">
        <v>373</v>
      </c>
      <c r="FJ108">
        <v>376</v>
      </c>
      <c r="FK108">
        <v>378</v>
      </c>
      <c r="FL108">
        <v>380</v>
      </c>
      <c r="FM108">
        <v>383</v>
      </c>
      <c r="FN108">
        <v>385</v>
      </c>
      <c r="FO108">
        <v>387</v>
      </c>
      <c r="FP108">
        <v>389</v>
      </c>
      <c r="FQ108">
        <v>391</v>
      </c>
      <c r="FR108">
        <v>394</v>
      </c>
      <c r="FS108">
        <v>396</v>
      </c>
      <c r="FT108">
        <v>399</v>
      </c>
      <c r="FU108">
        <v>401</v>
      </c>
      <c r="FV108">
        <v>403</v>
      </c>
      <c r="FW108">
        <v>405</v>
      </c>
      <c r="FX108">
        <v>407</v>
      </c>
      <c r="FY108">
        <v>410</v>
      </c>
      <c r="FZ108">
        <v>412</v>
      </c>
      <c r="GA108">
        <v>414</v>
      </c>
      <c r="GB108">
        <v>417</v>
      </c>
      <c r="GC108">
        <v>419</v>
      </c>
      <c r="GD108">
        <v>421</v>
      </c>
      <c r="GE108">
        <v>423</v>
      </c>
      <c r="GF108">
        <v>426</v>
      </c>
      <c r="GG108">
        <v>428</v>
      </c>
      <c r="GH108">
        <v>430</v>
      </c>
      <c r="GI108">
        <v>433</v>
      </c>
      <c r="GJ108">
        <v>435</v>
      </c>
      <c r="GK108">
        <v>437</v>
      </c>
      <c r="GL108">
        <v>439</v>
      </c>
      <c r="GM108">
        <v>441</v>
      </c>
      <c r="GN108">
        <v>444</v>
      </c>
      <c r="GO108">
        <v>446</v>
      </c>
      <c r="GP108">
        <v>449</v>
      </c>
      <c r="GQ108">
        <v>451</v>
      </c>
      <c r="GR108">
        <v>453</v>
      </c>
      <c r="GS108">
        <v>456</v>
      </c>
      <c r="GU108">
        <v>105</v>
      </c>
      <c r="GV108">
        <v>0.79400000000000004</v>
      </c>
    </row>
    <row r="109" spans="1:204">
      <c r="A109" s="278">
        <v>106</v>
      </c>
      <c r="B109" s="344">
        <v>2</v>
      </c>
      <c r="C109" s="344">
        <v>6</v>
      </c>
      <c r="D109" s="344">
        <v>9</v>
      </c>
      <c r="E109" s="344">
        <v>12</v>
      </c>
      <c r="F109" s="344">
        <v>14</v>
      </c>
      <c r="G109" s="344">
        <v>18</v>
      </c>
      <c r="H109" s="344">
        <v>20</v>
      </c>
      <c r="I109" s="344">
        <v>23</v>
      </c>
      <c r="J109" s="344">
        <v>25</v>
      </c>
      <c r="K109" s="344">
        <v>26</v>
      </c>
      <c r="L109" s="344">
        <v>30</v>
      </c>
      <c r="M109" s="344">
        <v>32</v>
      </c>
      <c r="N109" s="344">
        <v>34</v>
      </c>
      <c r="O109" s="344">
        <v>37</v>
      </c>
      <c r="P109" s="344">
        <v>39</v>
      </c>
      <c r="Q109" s="344">
        <v>42</v>
      </c>
      <c r="R109" s="344">
        <v>45</v>
      </c>
      <c r="S109" s="344">
        <v>47</v>
      </c>
      <c r="T109" s="344">
        <v>49</v>
      </c>
      <c r="U109" s="344">
        <v>51</v>
      </c>
      <c r="V109" s="344">
        <v>53</v>
      </c>
      <c r="W109" s="344">
        <v>56</v>
      </c>
      <c r="X109" s="344">
        <v>58</v>
      </c>
      <c r="Y109" s="344">
        <v>61</v>
      </c>
      <c r="Z109" s="344">
        <v>63</v>
      </c>
      <c r="AA109" s="344">
        <v>65</v>
      </c>
      <c r="AB109" s="344">
        <v>68</v>
      </c>
      <c r="AC109" s="344">
        <v>70</v>
      </c>
      <c r="AD109" s="344">
        <v>73</v>
      </c>
      <c r="AE109" s="344">
        <v>75</v>
      </c>
      <c r="AF109" s="337">
        <v>77</v>
      </c>
      <c r="AG109" s="345">
        <v>80</v>
      </c>
      <c r="AH109" s="346">
        <v>82</v>
      </c>
      <c r="AI109">
        <v>85</v>
      </c>
      <c r="AJ109">
        <v>87</v>
      </c>
      <c r="AK109">
        <v>89</v>
      </c>
      <c r="AL109">
        <v>92</v>
      </c>
      <c r="AM109">
        <v>94</v>
      </c>
      <c r="AN109">
        <v>97</v>
      </c>
      <c r="AO109">
        <v>99</v>
      </c>
      <c r="AP109">
        <v>101</v>
      </c>
      <c r="AQ109">
        <v>103</v>
      </c>
      <c r="AR109">
        <v>105</v>
      </c>
      <c r="AS109">
        <v>108</v>
      </c>
      <c r="AT109">
        <v>110</v>
      </c>
      <c r="AU109">
        <v>113</v>
      </c>
      <c r="AV109">
        <v>115</v>
      </c>
      <c r="AW109">
        <v>117</v>
      </c>
      <c r="AX109">
        <v>120</v>
      </c>
      <c r="AY109">
        <v>121</v>
      </c>
      <c r="AZ109">
        <v>124</v>
      </c>
      <c r="BA109">
        <v>126</v>
      </c>
      <c r="BB109">
        <v>128</v>
      </c>
      <c r="BC109">
        <v>131</v>
      </c>
      <c r="BD109">
        <v>132</v>
      </c>
      <c r="BE109">
        <v>135</v>
      </c>
      <c r="BF109">
        <v>137</v>
      </c>
      <c r="BG109">
        <v>140</v>
      </c>
      <c r="BH109">
        <v>141</v>
      </c>
      <c r="BI109">
        <v>144</v>
      </c>
      <c r="BJ109">
        <v>146</v>
      </c>
      <c r="BK109">
        <v>148</v>
      </c>
      <c r="BL109">
        <v>150</v>
      </c>
      <c r="BM109">
        <v>152</v>
      </c>
      <c r="BN109">
        <v>155</v>
      </c>
      <c r="BO109">
        <v>157</v>
      </c>
      <c r="BP109">
        <v>159</v>
      </c>
      <c r="BQ109">
        <v>161</v>
      </c>
      <c r="BR109">
        <v>164</v>
      </c>
      <c r="BS109">
        <v>166</v>
      </c>
      <c r="BT109">
        <v>168</v>
      </c>
      <c r="BU109">
        <v>170</v>
      </c>
      <c r="BV109">
        <v>172</v>
      </c>
      <c r="BW109">
        <v>175</v>
      </c>
      <c r="BX109">
        <v>176</v>
      </c>
      <c r="BY109">
        <v>179</v>
      </c>
      <c r="BZ109">
        <v>181</v>
      </c>
      <c r="CA109">
        <v>183</v>
      </c>
      <c r="CB109">
        <v>185</v>
      </c>
      <c r="CC109">
        <v>188</v>
      </c>
      <c r="CD109">
        <v>189</v>
      </c>
      <c r="CE109">
        <v>192</v>
      </c>
      <c r="CF109">
        <v>194</v>
      </c>
      <c r="CG109">
        <v>196</v>
      </c>
      <c r="CH109">
        <v>198</v>
      </c>
      <c r="CI109">
        <v>200</v>
      </c>
      <c r="CJ109">
        <v>202</v>
      </c>
      <c r="CK109">
        <v>204</v>
      </c>
      <c r="CL109">
        <v>207</v>
      </c>
      <c r="CM109">
        <v>208</v>
      </c>
      <c r="CN109">
        <v>211</v>
      </c>
      <c r="CO109">
        <v>212</v>
      </c>
      <c r="CP109">
        <v>215</v>
      </c>
      <c r="CQ109">
        <v>216</v>
      </c>
      <c r="CR109">
        <v>219</v>
      </c>
      <c r="CS109">
        <v>221</v>
      </c>
      <c r="CT109">
        <v>223</v>
      </c>
      <c r="CU109">
        <v>225</v>
      </c>
      <c r="CV109">
        <v>227</v>
      </c>
      <c r="CW109">
        <v>229</v>
      </c>
      <c r="CX109">
        <v>231</v>
      </c>
      <c r="CY109">
        <v>233</v>
      </c>
      <c r="CZ109">
        <v>235</v>
      </c>
      <c r="DA109">
        <v>238</v>
      </c>
      <c r="DB109">
        <v>240</v>
      </c>
      <c r="DC109">
        <v>243</v>
      </c>
      <c r="DD109">
        <v>245</v>
      </c>
      <c r="DE109">
        <v>247</v>
      </c>
      <c r="DF109">
        <v>249</v>
      </c>
      <c r="DG109">
        <v>251</v>
      </c>
      <c r="DH109">
        <v>254</v>
      </c>
      <c r="DI109">
        <v>256</v>
      </c>
      <c r="DJ109">
        <v>259</v>
      </c>
      <c r="DK109">
        <v>261</v>
      </c>
      <c r="DL109">
        <v>263</v>
      </c>
      <c r="DM109">
        <v>265</v>
      </c>
      <c r="DN109">
        <v>267</v>
      </c>
      <c r="DO109">
        <v>270</v>
      </c>
      <c r="DP109">
        <v>272</v>
      </c>
      <c r="DQ109">
        <v>275</v>
      </c>
      <c r="DR109">
        <v>277</v>
      </c>
      <c r="DS109">
        <v>279</v>
      </c>
      <c r="DT109">
        <v>281</v>
      </c>
      <c r="DU109">
        <v>283</v>
      </c>
      <c r="DV109">
        <v>286</v>
      </c>
      <c r="DW109">
        <v>288</v>
      </c>
      <c r="DX109">
        <v>290</v>
      </c>
      <c r="DY109">
        <v>293</v>
      </c>
      <c r="DZ109">
        <v>295</v>
      </c>
      <c r="EA109">
        <v>297</v>
      </c>
      <c r="EB109">
        <v>299</v>
      </c>
      <c r="EC109">
        <v>302</v>
      </c>
      <c r="ED109">
        <v>304</v>
      </c>
      <c r="EE109">
        <v>306</v>
      </c>
      <c r="EF109">
        <v>309</v>
      </c>
      <c r="EG109">
        <v>311</v>
      </c>
      <c r="EH109">
        <v>314</v>
      </c>
      <c r="EI109">
        <v>315</v>
      </c>
      <c r="EJ109">
        <v>318</v>
      </c>
      <c r="EK109">
        <v>320</v>
      </c>
      <c r="EL109">
        <v>322</v>
      </c>
      <c r="EM109">
        <v>325</v>
      </c>
      <c r="EN109">
        <v>327</v>
      </c>
      <c r="EO109">
        <v>330</v>
      </c>
      <c r="EP109">
        <v>332</v>
      </c>
      <c r="EQ109">
        <v>334</v>
      </c>
      <c r="ER109">
        <v>336</v>
      </c>
      <c r="ES109">
        <v>338</v>
      </c>
      <c r="ET109">
        <v>341</v>
      </c>
      <c r="EU109">
        <v>343</v>
      </c>
      <c r="EV109">
        <v>346</v>
      </c>
      <c r="EW109">
        <v>348</v>
      </c>
      <c r="EX109">
        <v>350</v>
      </c>
      <c r="EY109">
        <v>352</v>
      </c>
      <c r="EZ109">
        <v>354</v>
      </c>
      <c r="FA109">
        <v>357</v>
      </c>
      <c r="FB109">
        <v>359</v>
      </c>
      <c r="FC109">
        <v>361</v>
      </c>
      <c r="FD109">
        <v>364</v>
      </c>
      <c r="FE109">
        <v>366</v>
      </c>
      <c r="FF109">
        <v>369</v>
      </c>
      <c r="FG109">
        <v>370</v>
      </c>
      <c r="FH109">
        <v>373</v>
      </c>
      <c r="FI109">
        <v>375</v>
      </c>
      <c r="FJ109">
        <v>377</v>
      </c>
      <c r="FK109">
        <v>380</v>
      </c>
      <c r="FL109">
        <v>382</v>
      </c>
      <c r="FM109">
        <v>385</v>
      </c>
      <c r="FN109">
        <v>387</v>
      </c>
      <c r="FO109">
        <v>389</v>
      </c>
      <c r="FP109">
        <v>391</v>
      </c>
      <c r="FQ109">
        <v>393</v>
      </c>
      <c r="FR109">
        <v>396</v>
      </c>
      <c r="FS109">
        <v>398</v>
      </c>
      <c r="FT109">
        <v>401</v>
      </c>
      <c r="FU109">
        <v>403</v>
      </c>
      <c r="FV109">
        <v>405</v>
      </c>
      <c r="FW109">
        <v>407</v>
      </c>
      <c r="FX109">
        <v>409</v>
      </c>
      <c r="FY109">
        <v>412</v>
      </c>
      <c r="FZ109">
        <v>414</v>
      </c>
      <c r="GA109">
        <v>417</v>
      </c>
      <c r="GB109">
        <v>419</v>
      </c>
      <c r="GC109">
        <v>421</v>
      </c>
      <c r="GD109">
        <v>423</v>
      </c>
      <c r="GE109">
        <v>425</v>
      </c>
      <c r="GF109">
        <v>428</v>
      </c>
      <c r="GG109">
        <v>430</v>
      </c>
      <c r="GH109">
        <v>433</v>
      </c>
      <c r="GI109">
        <v>435</v>
      </c>
      <c r="GJ109">
        <v>437</v>
      </c>
      <c r="GK109">
        <v>440</v>
      </c>
      <c r="GL109">
        <v>441</v>
      </c>
      <c r="GM109">
        <v>444</v>
      </c>
      <c r="GN109">
        <v>446</v>
      </c>
      <c r="GO109">
        <v>448</v>
      </c>
      <c r="GP109">
        <v>451</v>
      </c>
      <c r="GQ109">
        <v>453</v>
      </c>
      <c r="GR109">
        <v>456</v>
      </c>
      <c r="GS109">
        <v>458</v>
      </c>
      <c r="GU109">
        <v>106</v>
      </c>
      <c r="GV109">
        <v>0.79800000000000004</v>
      </c>
    </row>
    <row r="110" spans="1:204">
      <c r="A110" s="278">
        <v>107</v>
      </c>
      <c r="B110" s="344">
        <v>2</v>
      </c>
      <c r="C110" s="344">
        <v>6</v>
      </c>
      <c r="D110" s="344">
        <v>9</v>
      </c>
      <c r="E110" s="344">
        <v>12</v>
      </c>
      <c r="F110" s="344">
        <v>14</v>
      </c>
      <c r="G110" s="344">
        <v>18</v>
      </c>
      <c r="H110" s="344">
        <v>20</v>
      </c>
      <c r="I110" s="344">
        <v>23</v>
      </c>
      <c r="J110" s="344">
        <v>25</v>
      </c>
      <c r="K110" s="344">
        <v>26</v>
      </c>
      <c r="L110" s="344">
        <v>30</v>
      </c>
      <c r="M110" s="344">
        <v>32</v>
      </c>
      <c r="N110" s="344">
        <v>34</v>
      </c>
      <c r="O110" s="344">
        <v>37</v>
      </c>
      <c r="P110" s="344">
        <v>39</v>
      </c>
      <c r="Q110" s="344">
        <v>43</v>
      </c>
      <c r="R110" s="344">
        <v>45</v>
      </c>
      <c r="S110" s="344">
        <v>47</v>
      </c>
      <c r="T110" s="344">
        <v>49</v>
      </c>
      <c r="U110" s="344">
        <v>51</v>
      </c>
      <c r="V110" s="344">
        <v>54</v>
      </c>
      <c r="W110" s="344">
        <v>56</v>
      </c>
      <c r="X110" s="344">
        <v>59</v>
      </c>
      <c r="Y110" s="344">
        <v>61</v>
      </c>
      <c r="Z110" s="344">
        <v>63</v>
      </c>
      <c r="AA110" s="344">
        <v>66</v>
      </c>
      <c r="AB110" s="344">
        <v>68</v>
      </c>
      <c r="AC110" s="344">
        <v>71</v>
      </c>
      <c r="AD110" s="344">
        <v>73</v>
      </c>
      <c r="AE110" s="344">
        <v>75</v>
      </c>
      <c r="AF110" s="337">
        <v>78</v>
      </c>
      <c r="AG110" s="345">
        <v>80</v>
      </c>
      <c r="AH110" s="346">
        <v>83</v>
      </c>
      <c r="AI110">
        <v>85</v>
      </c>
      <c r="AJ110">
        <v>87</v>
      </c>
      <c r="AK110">
        <v>90</v>
      </c>
      <c r="AL110">
        <v>92</v>
      </c>
      <c r="AM110">
        <v>95</v>
      </c>
      <c r="AN110">
        <v>97</v>
      </c>
      <c r="AO110">
        <v>99</v>
      </c>
      <c r="AP110">
        <v>101</v>
      </c>
      <c r="AQ110">
        <v>103</v>
      </c>
      <c r="AR110">
        <v>106</v>
      </c>
      <c r="AS110">
        <v>108</v>
      </c>
      <c r="AT110">
        <v>111</v>
      </c>
      <c r="AU110">
        <v>113</v>
      </c>
      <c r="AV110">
        <v>115</v>
      </c>
      <c r="AW110">
        <v>118</v>
      </c>
      <c r="AX110">
        <v>120</v>
      </c>
      <c r="AY110">
        <v>122</v>
      </c>
      <c r="AZ110">
        <v>124</v>
      </c>
      <c r="BA110">
        <v>127</v>
      </c>
      <c r="BB110">
        <v>129</v>
      </c>
      <c r="BC110">
        <v>132</v>
      </c>
      <c r="BD110">
        <v>133</v>
      </c>
      <c r="BE110">
        <v>136</v>
      </c>
      <c r="BF110">
        <v>138</v>
      </c>
      <c r="BG110">
        <v>140</v>
      </c>
      <c r="BH110">
        <v>142</v>
      </c>
      <c r="BI110">
        <v>144</v>
      </c>
      <c r="BJ110">
        <v>147</v>
      </c>
      <c r="BK110">
        <v>149</v>
      </c>
      <c r="BL110">
        <v>151</v>
      </c>
      <c r="BM110">
        <v>153</v>
      </c>
      <c r="BN110">
        <v>156</v>
      </c>
      <c r="BO110">
        <v>158</v>
      </c>
      <c r="BP110">
        <v>160</v>
      </c>
      <c r="BQ110">
        <v>162</v>
      </c>
      <c r="BR110">
        <v>164</v>
      </c>
      <c r="BS110">
        <v>167</v>
      </c>
      <c r="BT110">
        <v>168</v>
      </c>
      <c r="BU110">
        <v>171</v>
      </c>
      <c r="BV110">
        <v>173</v>
      </c>
      <c r="BW110">
        <v>176</v>
      </c>
      <c r="BX110">
        <v>177</v>
      </c>
      <c r="BY110">
        <v>180</v>
      </c>
      <c r="BZ110">
        <v>182</v>
      </c>
      <c r="CA110">
        <v>184</v>
      </c>
      <c r="CB110">
        <v>186</v>
      </c>
      <c r="CC110">
        <v>188</v>
      </c>
      <c r="CD110">
        <v>190</v>
      </c>
      <c r="CE110">
        <v>192</v>
      </c>
      <c r="CF110">
        <v>195</v>
      </c>
      <c r="CG110">
        <v>196</v>
      </c>
      <c r="CH110">
        <v>199</v>
      </c>
      <c r="CI110">
        <v>201</v>
      </c>
      <c r="CJ110">
        <v>203</v>
      </c>
      <c r="CK110">
        <v>205</v>
      </c>
      <c r="CL110">
        <v>208</v>
      </c>
      <c r="CM110">
        <v>209</v>
      </c>
      <c r="CN110">
        <v>212</v>
      </c>
      <c r="CO110">
        <v>213</v>
      </c>
      <c r="CP110">
        <v>216</v>
      </c>
      <c r="CQ110">
        <v>217</v>
      </c>
      <c r="CR110">
        <v>220</v>
      </c>
      <c r="CS110">
        <v>222</v>
      </c>
      <c r="CT110">
        <v>224</v>
      </c>
      <c r="CU110">
        <v>226</v>
      </c>
      <c r="CV110">
        <v>228</v>
      </c>
      <c r="CW110">
        <v>230</v>
      </c>
      <c r="CX110">
        <v>233</v>
      </c>
      <c r="CY110">
        <v>234</v>
      </c>
      <c r="CZ110">
        <v>237</v>
      </c>
      <c r="DA110">
        <v>239</v>
      </c>
      <c r="DB110">
        <v>241</v>
      </c>
      <c r="DC110">
        <v>244</v>
      </c>
      <c r="DD110">
        <v>246</v>
      </c>
      <c r="DE110">
        <v>249</v>
      </c>
      <c r="DF110">
        <v>250</v>
      </c>
      <c r="DG110">
        <v>253</v>
      </c>
      <c r="DH110">
        <v>255</v>
      </c>
      <c r="DI110">
        <v>257</v>
      </c>
      <c r="DJ110">
        <v>260</v>
      </c>
      <c r="DK110">
        <v>262</v>
      </c>
      <c r="DL110">
        <v>264</v>
      </c>
      <c r="DM110">
        <v>266</v>
      </c>
      <c r="DN110">
        <v>269</v>
      </c>
      <c r="DO110">
        <v>271</v>
      </c>
      <c r="DP110">
        <v>273</v>
      </c>
      <c r="DQ110">
        <v>276</v>
      </c>
      <c r="DR110">
        <v>278</v>
      </c>
      <c r="DS110">
        <v>280</v>
      </c>
      <c r="DT110">
        <v>282</v>
      </c>
      <c r="DU110">
        <v>285</v>
      </c>
      <c r="DV110">
        <v>287</v>
      </c>
      <c r="DW110">
        <v>290</v>
      </c>
      <c r="DX110">
        <v>292</v>
      </c>
      <c r="DY110">
        <v>294</v>
      </c>
      <c r="DZ110">
        <v>297</v>
      </c>
      <c r="EA110">
        <v>298</v>
      </c>
      <c r="EB110">
        <v>301</v>
      </c>
      <c r="EC110">
        <v>303</v>
      </c>
      <c r="ED110">
        <v>306</v>
      </c>
      <c r="EE110">
        <v>308</v>
      </c>
      <c r="EF110">
        <v>310</v>
      </c>
      <c r="EG110">
        <v>313</v>
      </c>
      <c r="EH110">
        <v>315</v>
      </c>
      <c r="EI110">
        <v>317</v>
      </c>
      <c r="EJ110">
        <v>319</v>
      </c>
      <c r="EK110">
        <v>322</v>
      </c>
      <c r="EL110">
        <v>324</v>
      </c>
      <c r="EM110">
        <v>326</v>
      </c>
      <c r="EN110">
        <v>329</v>
      </c>
      <c r="EO110">
        <v>331</v>
      </c>
      <c r="EP110">
        <v>334</v>
      </c>
      <c r="EQ110">
        <v>335</v>
      </c>
      <c r="ER110">
        <v>338</v>
      </c>
      <c r="ES110">
        <v>340</v>
      </c>
      <c r="ET110">
        <v>342</v>
      </c>
      <c r="EU110">
        <v>345</v>
      </c>
      <c r="EV110">
        <v>347</v>
      </c>
      <c r="EW110">
        <v>350</v>
      </c>
      <c r="EX110">
        <v>352</v>
      </c>
      <c r="EY110">
        <v>354</v>
      </c>
      <c r="EZ110">
        <v>356</v>
      </c>
      <c r="FA110">
        <v>358</v>
      </c>
      <c r="FB110">
        <v>361</v>
      </c>
      <c r="FC110">
        <v>363</v>
      </c>
      <c r="FD110">
        <v>366</v>
      </c>
      <c r="FE110">
        <v>368</v>
      </c>
      <c r="FF110">
        <v>371</v>
      </c>
      <c r="FG110">
        <v>372</v>
      </c>
      <c r="FH110">
        <v>375</v>
      </c>
      <c r="FI110">
        <v>377</v>
      </c>
      <c r="FJ110">
        <v>379</v>
      </c>
      <c r="FK110">
        <v>382</v>
      </c>
      <c r="FL110">
        <v>384</v>
      </c>
      <c r="FM110">
        <v>387</v>
      </c>
      <c r="FN110">
        <v>389</v>
      </c>
      <c r="FO110">
        <v>391</v>
      </c>
      <c r="FP110">
        <v>393</v>
      </c>
      <c r="FQ110">
        <v>395</v>
      </c>
      <c r="FR110">
        <v>398</v>
      </c>
      <c r="FS110">
        <v>400</v>
      </c>
      <c r="FT110">
        <v>403</v>
      </c>
      <c r="FU110">
        <v>405</v>
      </c>
      <c r="FV110">
        <v>407</v>
      </c>
      <c r="FW110">
        <v>409</v>
      </c>
      <c r="FX110">
        <v>411</v>
      </c>
      <c r="FY110">
        <v>414</v>
      </c>
      <c r="FZ110">
        <v>416</v>
      </c>
      <c r="GA110">
        <v>419</v>
      </c>
      <c r="GB110">
        <v>421</v>
      </c>
      <c r="GC110">
        <v>423</v>
      </c>
      <c r="GD110">
        <v>425</v>
      </c>
      <c r="GE110">
        <v>427</v>
      </c>
      <c r="GF110">
        <v>430</v>
      </c>
      <c r="GG110">
        <v>432</v>
      </c>
      <c r="GH110">
        <v>435</v>
      </c>
      <c r="GI110">
        <v>437</v>
      </c>
      <c r="GJ110">
        <v>439</v>
      </c>
      <c r="GK110">
        <v>442</v>
      </c>
      <c r="GL110">
        <v>444</v>
      </c>
      <c r="GM110">
        <v>446</v>
      </c>
      <c r="GN110">
        <v>448</v>
      </c>
      <c r="GO110">
        <v>451</v>
      </c>
      <c r="GP110">
        <v>453</v>
      </c>
      <c r="GQ110">
        <v>456</v>
      </c>
      <c r="GR110">
        <v>458</v>
      </c>
      <c r="GS110">
        <v>460</v>
      </c>
      <c r="GU110">
        <v>107</v>
      </c>
      <c r="GV110">
        <v>0.80200000000000005</v>
      </c>
    </row>
    <row r="111" spans="1:204">
      <c r="A111" s="278">
        <v>108</v>
      </c>
      <c r="B111" s="344">
        <v>2</v>
      </c>
      <c r="C111" s="344">
        <v>6</v>
      </c>
      <c r="D111" s="344">
        <v>9</v>
      </c>
      <c r="E111" s="344">
        <v>12</v>
      </c>
      <c r="F111" s="344">
        <v>15</v>
      </c>
      <c r="G111" s="344">
        <v>18</v>
      </c>
      <c r="H111" s="344">
        <v>20</v>
      </c>
      <c r="I111" s="344">
        <v>23</v>
      </c>
      <c r="J111" s="344">
        <v>25</v>
      </c>
      <c r="K111" s="344">
        <v>27</v>
      </c>
      <c r="L111" s="344">
        <v>30</v>
      </c>
      <c r="M111" s="344">
        <v>32</v>
      </c>
      <c r="N111" s="344">
        <v>35</v>
      </c>
      <c r="O111" s="344">
        <v>37</v>
      </c>
      <c r="P111" s="344">
        <v>39</v>
      </c>
      <c r="Q111" s="344">
        <v>43</v>
      </c>
      <c r="R111" s="344">
        <v>45</v>
      </c>
      <c r="S111" s="344">
        <v>48</v>
      </c>
      <c r="T111" s="344">
        <v>49</v>
      </c>
      <c r="U111" s="344">
        <v>52</v>
      </c>
      <c r="V111" s="344">
        <v>54</v>
      </c>
      <c r="W111" s="344">
        <v>56</v>
      </c>
      <c r="X111" s="344">
        <v>59</v>
      </c>
      <c r="Y111" s="344">
        <v>61</v>
      </c>
      <c r="Z111" s="344">
        <v>64</v>
      </c>
      <c r="AA111" s="344">
        <v>66</v>
      </c>
      <c r="AB111" s="344">
        <v>69</v>
      </c>
      <c r="AC111" s="344">
        <v>71</v>
      </c>
      <c r="AD111" s="344">
        <v>73</v>
      </c>
      <c r="AE111" s="344">
        <v>76</v>
      </c>
      <c r="AF111" s="337">
        <v>78</v>
      </c>
      <c r="AG111" s="345">
        <v>81</v>
      </c>
      <c r="AH111" s="346">
        <v>83</v>
      </c>
      <c r="AI111">
        <v>85</v>
      </c>
      <c r="AJ111">
        <v>88</v>
      </c>
      <c r="AK111">
        <v>90</v>
      </c>
      <c r="AL111">
        <v>93</v>
      </c>
      <c r="AM111">
        <v>95</v>
      </c>
      <c r="AN111">
        <v>98</v>
      </c>
      <c r="AO111">
        <v>100</v>
      </c>
      <c r="AP111">
        <v>102</v>
      </c>
      <c r="AQ111">
        <v>104</v>
      </c>
      <c r="AR111">
        <v>106</v>
      </c>
      <c r="AS111">
        <v>109</v>
      </c>
      <c r="AT111">
        <v>111</v>
      </c>
      <c r="AU111">
        <v>114</v>
      </c>
      <c r="AV111">
        <v>116</v>
      </c>
      <c r="AW111">
        <v>118</v>
      </c>
      <c r="AX111">
        <v>121</v>
      </c>
      <c r="AY111">
        <v>123</v>
      </c>
      <c r="AZ111">
        <v>125</v>
      </c>
      <c r="BA111">
        <v>127</v>
      </c>
      <c r="BB111">
        <v>130</v>
      </c>
      <c r="BC111">
        <v>132</v>
      </c>
      <c r="BD111">
        <v>134</v>
      </c>
      <c r="BE111">
        <v>136</v>
      </c>
      <c r="BF111">
        <v>139</v>
      </c>
      <c r="BG111">
        <v>141</v>
      </c>
      <c r="BH111">
        <v>143</v>
      </c>
      <c r="BI111">
        <v>145</v>
      </c>
      <c r="BJ111">
        <v>147</v>
      </c>
      <c r="BK111">
        <v>150</v>
      </c>
      <c r="BL111">
        <v>152</v>
      </c>
      <c r="BM111">
        <v>154</v>
      </c>
      <c r="BN111">
        <v>156</v>
      </c>
      <c r="BO111">
        <v>159</v>
      </c>
      <c r="BP111">
        <v>160</v>
      </c>
      <c r="BQ111">
        <v>163</v>
      </c>
      <c r="BR111">
        <v>165</v>
      </c>
      <c r="BS111">
        <v>168</v>
      </c>
      <c r="BT111">
        <v>169</v>
      </c>
      <c r="BU111">
        <v>172</v>
      </c>
      <c r="BV111">
        <v>174</v>
      </c>
      <c r="BW111">
        <v>177</v>
      </c>
      <c r="BX111">
        <v>178</v>
      </c>
      <c r="BY111">
        <v>181</v>
      </c>
      <c r="BZ111">
        <v>183</v>
      </c>
      <c r="CA111">
        <v>185</v>
      </c>
      <c r="CB111">
        <v>187</v>
      </c>
      <c r="CC111">
        <v>189</v>
      </c>
      <c r="CD111">
        <v>191</v>
      </c>
      <c r="CE111">
        <v>193</v>
      </c>
      <c r="CF111">
        <v>196</v>
      </c>
      <c r="CG111">
        <v>197</v>
      </c>
      <c r="CH111">
        <v>200</v>
      </c>
      <c r="CI111">
        <v>202</v>
      </c>
      <c r="CJ111">
        <v>204</v>
      </c>
      <c r="CK111">
        <v>206</v>
      </c>
      <c r="CL111">
        <v>209</v>
      </c>
      <c r="CM111">
        <v>210</v>
      </c>
      <c r="CN111">
        <v>213</v>
      </c>
      <c r="CO111">
        <v>214</v>
      </c>
      <c r="CP111">
        <v>217</v>
      </c>
      <c r="CQ111">
        <v>218</v>
      </c>
      <c r="CR111">
        <v>221</v>
      </c>
      <c r="CS111">
        <v>223</v>
      </c>
      <c r="CT111">
        <v>225</v>
      </c>
      <c r="CU111">
        <v>227</v>
      </c>
      <c r="CV111">
        <v>229</v>
      </c>
      <c r="CW111">
        <v>231</v>
      </c>
      <c r="CX111">
        <v>234</v>
      </c>
      <c r="CY111">
        <v>235</v>
      </c>
      <c r="CZ111">
        <v>238</v>
      </c>
      <c r="DA111">
        <v>240</v>
      </c>
      <c r="DB111">
        <v>243</v>
      </c>
      <c r="DC111">
        <v>245</v>
      </c>
      <c r="DD111">
        <v>247</v>
      </c>
      <c r="DE111">
        <v>250</v>
      </c>
      <c r="DF111">
        <v>251</v>
      </c>
      <c r="DG111">
        <v>254</v>
      </c>
      <c r="DH111">
        <v>256</v>
      </c>
      <c r="DI111">
        <v>259</v>
      </c>
      <c r="DJ111">
        <v>261</v>
      </c>
      <c r="DK111">
        <v>264</v>
      </c>
      <c r="DL111">
        <v>265</v>
      </c>
      <c r="DM111">
        <v>268</v>
      </c>
      <c r="DN111">
        <v>270</v>
      </c>
      <c r="DO111">
        <v>272</v>
      </c>
      <c r="DP111">
        <v>275</v>
      </c>
      <c r="DQ111">
        <v>277</v>
      </c>
      <c r="DR111">
        <v>280</v>
      </c>
      <c r="DS111">
        <v>281</v>
      </c>
      <c r="DT111">
        <v>284</v>
      </c>
      <c r="DU111">
        <v>286</v>
      </c>
      <c r="DV111">
        <v>289</v>
      </c>
      <c r="DW111">
        <v>291</v>
      </c>
      <c r="DX111">
        <v>293</v>
      </c>
      <c r="DY111">
        <v>296</v>
      </c>
      <c r="DZ111">
        <v>298</v>
      </c>
      <c r="EA111">
        <v>300</v>
      </c>
      <c r="EB111">
        <v>302</v>
      </c>
      <c r="EC111">
        <v>305</v>
      </c>
      <c r="ED111">
        <v>307</v>
      </c>
      <c r="EE111">
        <v>310</v>
      </c>
      <c r="EF111">
        <v>312</v>
      </c>
      <c r="EG111">
        <v>314</v>
      </c>
      <c r="EH111">
        <v>317</v>
      </c>
      <c r="EI111">
        <v>318</v>
      </c>
      <c r="EJ111">
        <v>321</v>
      </c>
      <c r="EK111">
        <v>323</v>
      </c>
      <c r="EL111">
        <v>326</v>
      </c>
      <c r="EM111">
        <v>328</v>
      </c>
      <c r="EN111">
        <v>330</v>
      </c>
      <c r="EO111">
        <v>333</v>
      </c>
      <c r="EP111">
        <v>335</v>
      </c>
      <c r="EQ111">
        <v>337</v>
      </c>
      <c r="ER111">
        <v>339</v>
      </c>
      <c r="ES111">
        <v>342</v>
      </c>
      <c r="ET111">
        <v>344</v>
      </c>
      <c r="EU111">
        <v>347</v>
      </c>
      <c r="EV111">
        <v>349</v>
      </c>
      <c r="EW111">
        <v>351</v>
      </c>
      <c r="EX111">
        <v>354</v>
      </c>
      <c r="EY111">
        <v>355</v>
      </c>
      <c r="EZ111">
        <v>358</v>
      </c>
      <c r="FA111">
        <v>360</v>
      </c>
      <c r="FB111">
        <v>363</v>
      </c>
      <c r="FC111">
        <v>365</v>
      </c>
      <c r="FD111">
        <v>368</v>
      </c>
      <c r="FE111">
        <v>370</v>
      </c>
      <c r="FF111">
        <v>372</v>
      </c>
      <c r="FG111">
        <v>374</v>
      </c>
      <c r="FH111">
        <v>376</v>
      </c>
      <c r="FI111">
        <v>379</v>
      </c>
      <c r="FJ111">
        <v>381</v>
      </c>
      <c r="FK111">
        <v>384</v>
      </c>
      <c r="FL111">
        <v>386</v>
      </c>
      <c r="FM111">
        <v>388</v>
      </c>
      <c r="FN111">
        <v>391</v>
      </c>
      <c r="FO111">
        <v>393</v>
      </c>
      <c r="FP111">
        <v>395</v>
      </c>
      <c r="FQ111">
        <v>397</v>
      </c>
      <c r="FR111">
        <v>400</v>
      </c>
      <c r="FS111">
        <v>402</v>
      </c>
      <c r="FT111">
        <v>405</v>
      </c>
      <c r="FU111">
        <v>407</v>
      </c>
      <c r="FV111">
        <v>409</v>
      </c>
      <c r="FW111">
        <v>411</v>
      </c>
      <c r="FX111">
        <v>413</v>
      </c>
      <c r="FY111">
        <v>416</v>
      </c>
      <c r="FZ111">
        <v>418</v>
      </c>
      <c r="GA111">
        <v>421</v>
      </c>
      <c r="GB111">
        <v>423</v>
      </c>
      <c r="GC111">
        <v>426</v>
      </c>
      <c r="GD111">
        <v>427</v>
      </c>
      <c r="GE111">
        <v>430</v>
      </c>
      <c r="GF111">
        <v>432</v>
      </c>
      <c r="GG111">
        <v>434</v>
      </c>
      <c r="GH111">
        <v>437</v>
      </c>
      <c r="GI111">
        <v>439</v>
      </c>
      <c r="GJ111">
        <v>442</v>
      </c>
      <c r="GK111">
        <v>444</v>
      </c>
      <c r="GL111">
        <v>446</v>
      </c>
      <c r="GM111">
        <v>448</v>
      </c>
      <c r="GN111">
        <v>451</v>
      </c>
      <c r="GO111">
        <v>453</v>
      </c>
      <c r="GP111">
        <v>455</v>
      </c>
      <c r="GQ111">
        <v>458</v>
      </c>
      <c r="GR111">
        <v>460</v>
      </c>
      <c r="GS111">
        <v>463</v>
      </c>
      <c r="GU111">
        <v>108</v>
      </c>
      <c r="GV111">
        <v>0.80600000000000005</v>
      </c>
    </row>
    <row r="112" spans="1:204">
      <c r="A112" s="278">
        <v>109</v>
      </c>
      <c r="B112" s="344">
        <v>2</v>
      </c>
      <c r="C112" s="344">
        <v>6</v>
      </c>
      <c r="D112" s="344">
        <v>9</v>
      </c>
      <c r="E112" s="344">
        <v>12</v>
      </c>
      <c r="F112" s="344">
        <v>15</v>
      </c>
      <c r="G112" s="344">
        <v>18</v>
      </c>
      <c r="H112" s="344">
        <v>20</v>
      </c>
      <c r="I112" s="344">
        <v>23</v>
      </c>
      <c r="J112" s="344">
        <v>25</v>
      </c>
      <c r="K112" s="344">
        <v>27</v>
      </c>
      <c r="L112" s="344">
        <v>30</v>
      </c>
      <c r="M112" s="344">
        <v>32</v>
      </c>
      <c r="N112" s="344">
        <v>35</v>
      </c>
      <c r="O112" s="344">
        <v>37</v>
      </c>
      <c r="P112" s="344">
        <v>40</v>
      </c>
      <c r="Q112" s="344">
        <v>43</v>
      </c>
      <c r="R112" s="344">
        <v>45</v>
      </c>
      <c r="S112" s="344">
        <v>48</v>
      </c>
      <c r="T112" s="344">
        <v>49</v>
      </c>
      <c r="U112" s="344">
        <v>52</v>
      </c>
      <c r="V112" s="344">
        <v>54</v>
      </c>
      <c r="W112" s="344">
        <v>57</v>
      </c>
      <c r="X112" s="344">
        <v>59</v>
      </c>
      <c r="Y112" s="344">
        <v>62</v>
      </c>
      <c r="Z112" s="344">
        <v>64</v>
      </c>
      <c r="AA112" s="344">
        <v>66</v>
      </c>
      <c r="AB112" s="344">
        <v>69</v>
      </c>
      <c r="AC112" s="344">
        <v>71</v>
      </c>
      <c r="AD112" s="344">
        <v>74</v>
      </c>
      <c r="AE112" s="344">
        <v>76</v>
      </c>
      <c r="AF112" s="337">
        <v>79</v>
      </c>
      <c r="AG112" s="345">
        <v>81</v>
      </c>
      <c r="AH112" s="346">
        <v>83</v>
      </c>
      <c r="AI112">
        <v>86</v>
      </c>
      <c r="AJ112">
        <v>88</v>
      </c>
      <c r="AK112">
        <v>91</v>
      </c>
      <c r="AL112">
        <v>93</v>
      </c>
      <c r="AM112">
        <v>96</v>
      </c>
      <c r="AN112">
        <v>98</v>
      </c>
      <c r="AO112">
        <v>100</v>
      </c>
      <c r="AP112">
        <v>102</v>
      </c>
      <c r="AQ112">
        <v>104</v>
      </c>
      <c r="AR112">
        <v>107</v>
      </c>
      <c r="AS112">
        <v>109</v>
      </c>
      <c r="AT112">
        <v>112</v>
      </c>
      <c r="AU112">
        <v>114</v>
      </c>
      <c r="AV112">
        <v>117</v>
      </c>
      <c r="AW112">
        <v>119</v>
      </c>
      <c r="AX112">
        <v>122</v>
      </c>
      <c r="AY112">
        <v>123</v>
      </c>
      <c r="AZ112">
        <v>126</v>
      </c>
      <c r="BA112">
        <v>128</v>
      </c>
      <c r="BB112">
        <v>130</v>
      </c>
      <c r="BC112">
        <v>133</v>
      </c>
      <c r="BD112">
        <v>134</v>
      </c>
      <c r="BE112">
        <v>137</v>
      </c>
      <c r="BF112">
        <v>139</v>
      </c>
      <c r="BG112">
        <v>142</v>
      </c>
      <c r="BH112">
        <v>143</v>
      </c>
      <c r="BI112">
        <v>146</v>
      </c>
      <c r="BJ112">
        <v>148</v>
      </c>
      <c r="BK112">
        <v>151</v>
      </c>
      <c r="BL112">
        <v>152</v>
      </c>
      <c r="BM112">
        <v>155</v>
      </c>
      <c r="BN112">
        <v>157</v>
      </c>
      <c r="BO112">
        <v>160</v>
      </c>
      <c r="BP112">
        <v>161</v>
      </c>
      <c r="BQ112">
        <v>164</v>
      </c>
      <c r="BR112">
        <v>166</v>
      </c>
      <c r="BS112">
        <v>168</v>
      </c>
      <c r="BT112">
        <v>170</v>
      </c>
      <c r="BU112">
        <v>173</v>
      </c>
      <c r="BV112">
        <v>175</v>
      </c>
      <c r="BW112">
        <v>177</v>
      </c>
      <c r="BX112">
        <v>179</v>
      </c>
      <c r="BY112">
        <v>181</v>
      </c>
      <c r="BZ112">
        <v>184</v>
      </c>
      <c r="CA112">
        <v>185</v>
      </c>
      <c r="CB112">
        <v>188</v>
      </c>
      <c r="CC112">
        <v>190</v>
      </c>
      <c r="CD112">
        <v>192</v>
      </c>
      <c r="CE112">
        <v>194</v>
      </c>
      <c r="CF112">
        <v>197</v>
      </c>
      <c r="CG112">
        <v>198</v>
      </c>
      <c r="CH112">
        <v>201</v>
      </c>
      <c r="CI112">
        <v>203</v>
      </c>
      <c r="CJ112">
        <v>205</v>
      </c>
      <c r="CK112">
        <v>207</v>
      </c>
      <c r="CL112">
        <v>210</v>
      </c>
      <c r="CM112">
        <v>211</v>
      </c>
      <c r="CN112">
        <v>214</v>
      </c>
      <c r="CO112">
        <v>215</v>
      </c>
      <c r="CP112">
        <v>218</v>
      </c>
      <c r="CQ112">
        <v>220</v>
      </c>
      <c r="CR112">
        <v>222</v>
      </c>
      <c r="CS112">
        <v>224</v>
      </c>
      <c r="CT112">
        <v>226</v>
      </c>
      <c r="CU112">
        <v>228</v>
      </c>
      <c r="CV112">
        <v>230</v>
      </c>
      <c r="CW112">
        <v>232</v>
      </c>
      <c r="CX112">
        <v>235</v>
      </c>
      <c r="CY112">
        <v>237</v>
      </c>
      <c r="CZ112">
        <v>239</v>
      </c>
      <c r="DA112">
        <v>241</v>
      </c>
      <c r="DB112">
        <v>244</v>
      </c>
      <c r="DC112">
        <v>246</v>
      </c>
      <c r="DD112">
        <v>249</v>
      </c>
      <c r="DE112">
        <v>251</v>
      </c>
      <c r="DF112">
        <v>253</v>
      </c>
      <c r="DG112">
        <v>255</v>
      </c>
      <c r="DH112">
        <v>258</v>
      </c>
      <c r="DI112">
        <v>260</v>
      </c>
      <c r="DJ112">
        <v>262</v>
      </c>
      <c r="DK112">
        <v>265</v>
      </c>
      <c r="DL112">
        <v>266</v>
      </c>
      <c r="DM112">
        <v>269</v>
      </c>
      <c r="DN112">
        <v>271</v>
      </c>
      <c r="DO112">
        <v>274</v>
      </c>
      <c r="DP112">
        <v>276</v>
      </c>
      <c r="DQ112">
        <v>279</v>
      </c>
      <c r="DR112">
        <v>281</v>
      </c>
      <c r="DS112">
        <v>283</v>
      </c>
      <c r="DT112">
        <v>285</v>
      </c>
      <c r="DU112">
        <v>288</v>
      </c>
      <c r="DV112">
        <v>290</v>
      </c>
      <c r="DW112">
        <v>292</v>
      </c>
      <c r="DX112">
        <v>295</v>
      </c>
      <c r="DY112">
        <v>297</v>
      </c>
      <c r="DZ112">
        <v>300</v>
      </c>
      <c r="EA112">
        <v>301</v>
      </c>
      <c r="EB112">
        <v>304</v>
      </c>
      <c r="EC112">
        <v>306</v>
      </c>
      <c r="ED112">
        <v>309</v>
      </c>
      <c r="EE112">
        <v>311</v>
      </c>
      <c r="EF112">
        <v>313</v>
      </c>
      <c r="EG112">
        <v>316</v>
      </c>
      <c r="EH112">
        <v>318</v>
      </c>
      <c r="EI112">
        <v>320</v>
      </c>
      <c r="EJ112">
        <v>322</v>
      </c>
      <c r="EK112">
        <v>325</v>
      </c>
      <c r="EL112">
        <v>327</v>
      </c>
      <c r="EM112">
        <v>330</v>
      </c>
      <c r="EN112">
        <v>332</v>
      </c>
      <c r="EO112">
        <v>335</v>
      </c>
      <c r="EP112">
        <v>337</v>
      </c>
      <c r="EQ112">
        <v>339</v>
      </c>
      <c r="ER112">
        <v>341</v>
      </c>
      <c r="ES112">
        <v>343</v>
      </c>
      <c r="ET112">
        <v>346</v>
      </c>
      <c r="EU112">
        <v>348</v>
      </c>
      <c r="EV112">
        <v>351</v>
      </c>
      <c r="EW112">
        <v>353</v>
      </c>
      <c r="EX112">
        <v>356</v>
      </c>
      <c r="EY112">
        <v>357</v>
      </c>
      <c r="EZ112">
        <v>360</v>
      </c>
      <c r="FA112">
        <v>362</v>
      </c>
      <c r="FB112">
        <v>365</v>
      </c>
      <c r="FC112">
        <v>367</v>
      </c>
      <c r="FD112">
        <v>369</v>
      </c>
      <c r="FE112">
        <v>372</v>
      </c>
      <c r="FF112">
        <v>374</v>
      </c>
      <c r="FG112">
        <v>376</v>
      </c>
      <c r="FH112">
        <v>378</v>
      </c>
      <c r="FI112">
        <v>381</v>
      </c>
      <c r="FJ112">
        <v>383</v>
      </c>
      <c r="FK112">
        <v>386</v>
      </c>
      <c r="FL112">
        <v>388</v>
      </c>
      <c r="FM112">
        <v>390</v>
      </c>
      <c r="FN112">
        <v>393</v>
      </c>
      <c r="FO112">
        <v>394</v>
      </c>
      <c r="FP112">
        <v>397</v>
      </c>
      <c r="FQ112">
        <v>399</v>
      </c>
      <c r="FR112">
        <v>402</v>
      </c>
      <c r="FS112">
        <v>404</v>
      </c>
      <c r="FT112">
        <v>407</v>
      </c>
      <c r="FU112">
        <v>409</v>
      </c>
      <c r="FV112">
        <v>411</v>
      </c>
      <c r="FW112">
        <v>413</v>
      </c>
      <c r="FX112">
        <v>416</v>
      </c>
      <c r="FY112">
        <v>418</v>
      </c>
      <c r="FZ112">
        <v>420</v>
      </c>
      <c r="GA112">
        <v>423</v>
      </c>
      <c r="GB112">
        <v>425</v>
      </c>
      <c r="GC112">
        <v>428</v>
      </c>
      <c r="GD112">
        <v>429</v>
      </c>
      <c r="GE112">
        <v>432</v>
      </c>
      <c r="GF112">
        <v>434</v>
      </c>
      <c r="GG112">
        <v>437</v>
      </c>
      <c r="GH112">
        <v>439</v>
      </c>
      <c r="GI112">
        <v>441</v>
      </c>
      <c r="GJ112">
        <v>444</v>
      </c>
      <c r="GK112">
        <v>446</v>
      </c>
      <c r="GL112">
        <v>448</v>
      </c>
      <c r="GM112">
        <v>450</v>
      </c>
      <c r="GN112">
        <v>453</v>
      </c>
      <c r="GO112">
        <v>455</v>
      </c>
      <c r="GP112">
        <v>458</v>
      </c>
      <c r="GQ112">
        <v>460</v>
      </c>
      <c r="GR112">
        <v>463</v>
      </c>
      <c r="GS112">
        <v>465</v>
      </c>
      <c r="GU112">
        <v>109</v>
      </c>
      <c r="GV112">
        <v>0.81</v>
      </c>
    </row>
    <row r="113" spans="1:204">
      <c r="A113" s="278">
        <v>110</v>
      </c>
      <c r="B113" s="344">
        <v>2</v>
      </c>
      <c r="C113" s="344">
        <v>6</v>
      </c>
      <c r="D113" s="344">
        <v>9</v>
      </c>
      <c r="E113" s="344">
        <v>12</v>
      </c>
      <c r="F113" s="344">
        <v>15</v>
      </c>
      <c r="G113" s="344">
        <v>18</v>
      </c>
      <c r="H113" s="344">
        <v>20</v>
      </c>
      <c r="I113" s="344">
        <v>24</v>
      </c>
      <c r="J113" s="344">
        <v>25</v>
      </c>
      <c r="K113" s="344">
        <v>27</v>
      </c>
      <c r="L113" s="344">
        <v>30</v>
      </c>
      <c r="M113" s="344">
        <v>33</v>
      </c>
      <c r="N113" s="344">
        <v>35</v>
      </c>
      <c r="O113" s="344">
        <v>37</v>
      </c>
      <c r="P113" s="344">
        <v>40</v>
      </c>
      <c r="Q113" s="344">
        <v>43</v>
      </c>
      <c r="R113" s="344">
        <v>46</v>
      </c>
      <c r="S113" s="344">
        <v>48</v>
      </c>
      <c r="T113" s="344">
        <v>50</v>
      </c>
      <c r="U113" s="344">
        <v>52</v>
      </c>
      <c r="V113" s="344">
        <v>55</v>
      </c>
      <c r="W113" s="344">
        <v>57</v>
      </c>
      <c r="X113" s="344">
        <v>59</v>
      </c>
      <c r="Y113" s="344">
        <v>62</v>
      </c>
      <c r="Z113" s="344">
        <v>64</v>
      </c>
      <c r="AA113" s="344">
        <v>67</v>
      </c>
      <c r="AB113" s="344">
        <v>69</v>
      </c>
      <c r="AC113" s="344">
        <v>72</v>
      </c>
      <c r="AD113" s="344">
        <v>74</v>
      </c>
      <c r="AE113" s="344">
        <v>77</v>
      </c>
      <c r="AF113" s="337">
        <v>79</v>
      </c>
      <c r="AG113" s="345">
        <v>81</v>
      </c>
      <c r="AH113" s="346">
        <v>84</v>
      </c>
      <c r="AI113">
        <v>86</v>
      </c>
      <c r="AJ113">
        <v>89</v>
      </c>
      <c r="AK113">
        <v>91</v>
      </c>
      <c r="AL113">
        <v>94</v>
      </c>
      <c r="AM113">
        <v>96</v>
      </c>
      <c r="AN113">
        <v>98</v>
      </c>
      <c r="AO113">
        <v>101</v>
      </c>
      <c r="AP113">
        <v>103</v>
      </c>
      <c r="AQ113">
        <v>105</v>
      </c>
      <c r="AR113">
        <v>107</v>
      </c>
      <c r="AS113">
        <v>110</v>
      </c>
      <c r="AT113">
        <v>112</v>
      </c>
      <c r="AU113">
        <v>115</v>
      </c>
      <c r="AV113">
        <v>117</v>
      </c>
      <c r="AW113">
        <v>120</v>
      </c>
      <c r="AX113">
        <v>122</v>
      </c>
      <c r="AY113">
        <v>124</v>
      </c>
      <c r="AZ113">
        <v>126</v>
      </c>
      <c r="BA113">
        <v>129</v>
      </c>
      <c r="BB113">
        <v>131</v>
      </c>
      <c r="BC113">
        <v>133</v>
      </c>
      <c r="BD113">
        <v>135</v>
      </c>
      <c r="BE113">
        <v>138</v>
      </c>
      <c r="BF113">
        <v>140</v>
      </c>
      <c r="BG113">
        <v>142</v>
      </c>
      <c r="BH113">
        <v>144</v>
      </c>
      <c r="BI113">
        <v>147</v>
      </c>
      <c r="BJ113">
        <v>149</v>
      </c>
      <c r="BK113">
        <v>151</v>
      </c>
      <c r="BL113">
        <v>153</v>
      </c>
      <c r="BM113">
        <v>155</v>
      </c>
      <c r="BN113">
        <v>158</v>
      </c>
      <c r="BO113">
        <v>160</v>
      </c>
      <c r="BP113">
        <v>162</v>
      </c>
      <c r="BQ113">
        <v>164</v>
      </c>
      <c r="BR113">
        <v>167</v>
      </c>
      <c r="BS113">
        <v>169</v>
      </c>
      <c r="BT113">
        <v>171</v>
      </c>
      <c r="BU113">
        <v>173</v>
      </c>
      <c r="BV113">
        <v>176</v>
      </c>
      <c r="BW113">
        <v>178</v>
      </c>
      <c r="BX113">
        <v>180</v>
      </c>
      <c r="BY113">
        <v>182</v>
      </c>
      <c r="BZ113">
        <v>185</v>
      </c>
      <c r="CA113">
        <v>186</v>
      </c>
      <c r="CB113">
        <v>189</v>
      </c>
      <c r="CC113">
        <v>191</v>
      </c>
      <c r="CD113">
        <v>193</v>
      </c>
      <c r="CE113">
        <v>195</v>
      </c>
      <c r="CF113">
        <v>198</v>
      </c>
      <c r="CG113">
        <v>199</v>
      </c>
      <c r="CH113">
        <v>202</v>
      </c>
      <c r="CI113">
        <v>204</v>
      </c>
      <c r="CJ113">
        <v>206</v>
      </c>
      <c r="CK113">
        <v>208</v>
      </c>
      <c r="CL113">
        <v>211</v>
      </c>
      <c r="CM113">
        <v>212</v>
      </c>
      <c r="CN113">
        <v>215</v>
      </c>
      <c r="CO113">
        <v>217</v>
      </c>
      <c r="CP113">
        <v>219</v>
      </c>
      <c r="CQ113">
        <v>221</v>
      </c>
      <c r="CR113">
        <v>223</v>
      </c>
      <c r="CS113">
        <v>225</v>
      </c>
      <c r="CT113">
        <v>227</v>
      </c>
      <c r="CU113">
        <v>230</v>
      </c>
      <c r="CV113">
        <v>231</v>
      </c>
      <c r="CW113">
        <v>234</v>
      </c>
      <c r="CX113">
        <v>236</v>
      </c>
      <c r="CY113">
        <v>238</v>
      </c>
      <c r="CZ113">
        <v>240</v>
      </c>
      <c r="DA113">
        <v>243</v>
      </c>
      <c r="DB113">
        <v>245</v>
      </c>
      <c r="DC113">
        <v>247</v>
      </c>
      <c r="DD113">
        <v>250</v>
      </c>
      <c r="DE113">
        <v>252</v>
      </c>
      <c r="DF113">
        <v>254</v>
      </c>
      <c r="DG113">
        <v>256</v>
      </c>
      <c r="DH113">
        <v>259</v>
      </c>
      <c r="DI113">
        <v>261</v>
      </c>
      <c r="DJ113">
        <v>264</v>
      </c>
      <c r="DK113">
        <v>266</v>
      </c>
      <c r="DL113">
        <v>268</v>
      </c>
      <c r="DM113">
        <v>270</v>
      </c>
      <c r="DN113">
        <v>273</v>
      </c>
      <c r="DO113">
        <v>275</v>
      </c>
      <c r="DP113">
        <v>278</v>
      </c>
      <c r="DQ113">
        <v>280</v>
      </c>
      <c r="DR113">
        <v>282</v>
      </c>
      <c r="DS113">
        <v>284</v>
      </c>
      <c r="DT113">
        <v>287</v>
      </c>
      <c r="DU113">
        <v>289</v>
      </c>
      <c r="DV113">
        <v>291</v>
      </c>
      <c r="DW113">
        <v>294</v>
      </c>
      <c r="DX113">
        <v>296</v>
      </c>
      <c r="DY113">
        <v>299</v>
      </c>
      <c r="DZ113">
        <v>301</v>
      </c>
      <c r="EA113">
        <v>303</v>
      </c>
      <c r="EB113">
        <v>305</v>
      </c>
      <c r="EC113">
        <v>308</v>
      </c>
      <c r="ED113">
        <v>310</v>
      </c>
      <c r="EE113">
        <v>313</v>
      </c>
      <c r="EF113">
        <v>315</v>
      </c>
      <c r="EG113">
        <v>317</v>
      </c>
      <c r="EH113">
        <v>320</v>
      </c>
      <c r="EI113">
        <v>322</v>
      </c>
      <c r="EJ113">
        <v>324</v>
      </c>
      <c r="EK113">
        <v>326</v>
      </c>
      <c r="EL113">
        <v>329</v>
      </c>
      <c r="EM113">
        <v>331</v>
      </c>
      <c r="EN113">
        <v>334</v>
      </c>
      <c r="EO113">
        <v>336</v>
      </c>
      <c r="EP113">
        <v>339</v>
      </c>
      <c r="EQ113">
        <v>340</v>
      </c>
      <c r="ER113">
        <v>343</v>
      </c>
      <c r="ES113">
        <v>345</v>
      </c>
      <c r="ET113">
        <v>348</v>
      </c>
      <c r="EU113">
        <v>350</v>
      </c>
      <c r="EV113">
        <v>352</v>
      </c>
      <c r="EW113">
        <v>355</v>
      </c>
      <c r="EX113">
        <v>357</v>
      </c>
      <c r="EY113">
        <v>359</v>
      </c>
      <c r="EZ113">
        <v>361</v>
      </c>
      <c r="FA113">
        <v>364</v>
      </c>
      <c r="FB113">
        <v>366</v>
      </c>
      <c r="FC113">
        <v>369</v>
      </c>
      <c r="FD113">
        <v>371</v>
      </c>
      <c r="FE113">
        <v>374</v>
      </c>
      <c r="FF113">
        <v>376</v>
      </c>
      <c r="FG113">
        <v>378</v>
      </c>
      <c r="FH113">
        <v>380</v>
      </c>
      <c r="FI113">
        <v>383</v>
      </c>
      <c r="FJ113">
        <v>385</v>
      </c>
      <c r="FK113">
        <v>387</v>
      </c>
      <c r="FL113">
        <v>390</v>
      </c>
      <c r="FM113">
        <v>392</v>
      </c>
      <c r="FN113">
        <v>395</v>
      </c>
      <c r="FO113">
        <v>396</v>
      </c>
      <c r="FP113">
        <v>399</v>
      </c>
      <c r="FQ113">
        <v>401</v>
      </c>
      <c r="FR113">
        <v>404</v>
      </c>
      <c r="FS113">
        <v>406</v>
      </c>
      <c r="FT113">
        <v>409</v>
      </c>
      <c r="FU113">
        <v>411</v>
      </c>
      <c r="FV113">
        <v>414</v>
      </c>
      <c r="FW113">
        <v>415</v>
      </c>
      <c r="FX113">
        <v>418</v>
      </c>
      <c r="FY113">
        <v>420</v>
      </c>
      <c r="FZ113">
        <v>422</v>
      </c>
      <c r="GA113">
        <v>425</v>
      </c>
      <c r="GB113">
        <v>427</v>
      </c>
      <c r="GC113">
        <v>430</v>
      </c>
      <c r="GD113">
        <v>431</v>
      </c>
      <c r="GE113">
        <v>434</v>
      </c>
      <c r="GF113">
        <v>436</v>
      </c>
      <c r="GG113">
        <v>439</v>
      </c>
      <c r="GH113">
        <v>441</v>
      </c>
      <c r="GI113">
        <v>444</v>
      </c>
      <c r="GJ113">
        <v>446</v>
      </c>
      <c r="GK113">
        <v>449</v>
      </c>
      <c r="GL113">
        <v>450</v>
      </c>
      <c r="GM113">
        <v>453</v>
      </c>
      <c r="GN113">
        <v>455</v>
      </c>
      <c r="GO113">
        <v>457</v>
      </c>
      <c r="GP113">
        <v>460</v>
      </c>
      <c r="GQ113">
        <v>462</v>
      </c>
      <c r="GR113">
        <v>465</v>
      </c>
      <c r="GS113">
        <v>467</v>
      </c>
      <c r="GU113">
        <v>110</v>
      </c>
      <c r="GV113">
        <v>0.81399999999999995</v>
      </c>
    </row>
    <row r="114" spans="1:204">
      <c r="A114" s="278">
        <v>111</v>
      </c>
      <c r="B114" s="344">
        <v>2</v>
      </c>
      <c r="C114" s="344">
        <v>6</v>
      </c>
      <c r="D114" s="344">
        <v>9</v>
      </c>
      <c r="E114" s="344">
        <v>12</v>
      </c>
      <c r="F114" s="344">
        <v>15</v>
      </c>
      <c r="G114" s="344">
        <v>18</v>
      </c>
      <c r="H114" s="344">
        <v>20</v>
      </c>
      <c r="I114" s="344">
        <v>24</v>
      </c>
      <c r="J114" s="344">
        <v>25</v>
      </c>
      <c r="K114" s="344">
        <v>27</v>
      </c>
      <c r="L114" s="344">
        <v>30</v>
      </c>
      <c r="M114" s="344">
        <v>33</v>
      </c>
      <c r="N114" s="344">
        <v>35</v>
      </c>
      <c r="O114" s="344">
        <v>38</v>
      </c>
      <c r="P114" s="344">
        <v>40</v>
      </c>
      <c r="Q114" s="344">
        <v>43</v>
      </c>
      <c r="R114" s="344">
        <v>46</v>
      </c>
      <c r="S114" s="344">
        <v>48</v>
      </c>
      <c r="T114" s="344">
        <v>50</v>
      </c>
      <c r="U114" s="344">
        <v>52</v>
      </c>
      <c r="V114" s="344">
        <v>55</v>
      </c>
      <c r="W114" s="344">
        <v>57</v>
      </c>
      <c r="X114" s="344">
        <v>60</v>
      </c>
      <c r="Y114" s="344">
        <v>62</v>
      </c>
      <c r="Z114" s="344">
        <v>65</v>
      </c>
      <c r="AA114" s="344">
        <v>67</v>
      </c>
      <c r="AB114" s="344">
        <v>70</v>
      </c>
      <c r="AC114" s="344">
        <v>72</v>
      </c>
      <c r="AD114" s="344">
        <v>75</v>
      </c>
      <c r="AE114" s="344">
        <v>77</v>
      </c>
      <c r="AF114" s="337">
        <v>79</v>
      </c>
      <c r="AG114" s="345">
        <v>82</v>
      </c>
      <c r="AH114" s="346">
        <v>84</v>
      </c>
      <c r="AI114">
        <v>87</v>
      </c>
      <c r="AJ114">
        <v>89</v>
      </c>
      <c r="AK114">
        <v>92</v>
      </c>
      <c r="AL114">
        <v>94</v>
      </c>
      <c r="AM114">
        <v>97</v>
      </c>
      <c r="AN114">
        <v>99</v>
      </c>
      <c r="AO114">
        <v>102</v>
      </c>
      <c r="AP114">
        <v>103</v>
      </c>
      <c r="AQ114">
        <v>106</v>
      </c>
      <c r="AR114">
        <v>108</v>
      </c>
      <c r="AS114">
        <v>111</v>
      </c>
      <c r="AT114">
        <v>113</v>
      </c>
      <c r="AU114">
        <v>115</v>
      </c>
      <c r="AV114">
        <v>118</v>
      </c>
      <c r="AW114">
        <v>120</v>
      </c>
      <c r="AX114">
        <v>123</v>
      </c>
      <c r="AY114">
        <v>124</v>
      </c>
      <c r="AZ114">
        <v>127</v>
      </c>
      <c r="BA114">
        <v>129</v>
      </c>
      <c r="BB114">
        <v>132</v>
      </c>
      <c r="BC114">
        <v>134</v>
      </c>
      <c r="BD114">
        <v>136</v>
      </c>
      <c r="BE114">
        <v>138</v>
      </c>
      <c r="BF114">
        <v>141</v>
      </c>
      <c r="BG114">
        <v>143</v>
      </c>
      <c r="BH114">
        <v>145</v>
      </c>
      <c r="BI114">
        <v>147</v>
      </c>
      <c r="BJ114">
        <v>150</v>
      </c>
      <c r="BK114">
        <v>152</v>
      </c>
      <c r="BL114">
        <v>154</v>
      </c>
      <c r="BM114">
        <v>156</v>
      </c>
      <c r="BN114">
        <v>159</v>
      </c>
      <c r="BO114">
        <v>161</v>
      </c>
      <c r="BP114">
        <v>163</v>
      </c>
      <c r="BQ114">
        <v>165</v>
      </c>
      <c r="BR114">
        <v>168</v>
      </c>
      <c r="BS114">
        <v>170</v>
      </c>
      <c r="BT114">
        <v>172</v>
      </c>
      <c r="BU114">
        <v>174</v>
      </c>
      <c r="BV114">
        <v>177</v>
      </c>
      <c r="BW114">
        <v>179</v>
      </c>
      <c r="BX114">
        <v>181</v>
      </c>
      <c r="BY114">
        <v>183</v>
      </c>
      <c r="BZ114">
        <v>186</v>
      </c>
      <c r="CA114">
        <v>188</v>
      </c>
      <c r="CB114">
        <v>190</v>
      </c>
      <c r="CC114">
        <v>192</v>
      </c>
      <c r="CD114">
        <v>194</v>
      </c>
      <c r="CE114">
        <v>197</v>
      </c>
      <c r="CF114">
        <v>199</v>
      </c>
      <c r="CG114">
        <v>201</v>
      </c>
      <c r="CH114">
        <v>203</v>
      </c>
      <c r="CI114">
        <v>206</v>
      </c>
      <c r="CJ114">
        <v>207</v>
      </c>
      <c r="CK114">
        <v>210</v>
      </c>
      <c r="CL114">
        <v>212</v>
      </c>
      <c r="CM114">
        <v>214</v>
      </c>
      <c r="CN114">
        <v>216</v>
      </c>
      <c r="CO114">
        <v>218</v>
      </c>
      <c r="CP114">
        <v>220</v>
      </c>
      <c r="CQ114">
        <v>222</v>
      </c>
      <c r="CR114">
        <v>224</v>
      </c>
      <c r="CS114">
        <v>227</v>
      </c>
      <c r="CT114">
        <v>229</v>
      </c>
      <c r="CU114">
        <v>231</v>
      </c>
      <c r="CV114">
        <v>233</v>
      </c>
      <c r="CW114">
        <v>235</v>
      </c>
      <c r="CX114">
        <v>238</v>
      </c>
      <c r="CY114">
        <v>239</v>
      </c>
      <c r="CZ114">
        <v>242</v>
      </c>
      <c r="DA114">
        <v>244</v>
      </c>
      <c r="DB114">
        <v>247</v>
      </c>
      <c r="DC114">
        <v>249</v>
      </c>
      <c r="DD114">
        <v>251</v>
      </c>
      <c r="DE114">
        <v>254</v>
      </c>
      <c r="DF114">
        <v>256</v>
      </c>
      <c r="DG114">
        <v>258</v>
      </c>
      <c r="DH114">
        <v>260</v>
      </c>
      <c r="DI114">
        <v>263</v>
      </c>
      <c r="DJ114">
        <v>265</v>
      </c>
      <c r="DK114">
        <v>268</v>
      </c>
      <c r="DL114">
        <v>269</v>
      </c>
      <c r="DM114">
        <v>272</v>
      </c>
      <c r="DN114">
        <v>274</v>
      </c>
      <c r="DO114">
        <v>277</v>
      </c>
      <c r="DP114">
        <v>279</v>
      </c>
      <c r="DQ114">
        <v>282</v>
      </c>
      <c r="DR114">
        <v>284</v>
      </c>
      <c r="DS114">
        <v>286</v>
      </c>
      <c r="DT114">
        <v>288</v>
      </c>
      <c r="DU114">
        <v>291</v>
      </c>
      <c r="DV114">
        <v>293</v>
      </c>
      <c r="DW114">
        <v>296</v>
      </c>
      <c r="DX114">
        <v>298</v>
      </c>
      <c r="DY114">
        <v>301</v>
      </c>
      <c r="DZ114">
        <v>303</v>
      </c>
      <c r="EA114">
        <v>305</v>
      </c>
      <c r="EB114">
        <v>307</v>
      </c>
      <c r="EC114">
        <v>310</v>
      </c>
      <c r="ED114">
        <v>312</v>
      </c>
      <c r="EE114">
        <v>314</v>
      </c>
      <c r="EF114">
        <v>317</v>
      </c>
      <c r="EG114">
        <v>319</v>
      </c>
      <c r="EH114">
        <v>322</v>
      </c>
      <c r="EI114">
        <v>324</v>
      </c>
      <c r="EJ114">
        <v>326</v>
      </c>
      <c r="EK114">
        <v>328</v>
      </c>
      <c r="EL114">
        <v>331</v>
      </c>
      <c r="EM114">
        <v>333</v>
      </c>
      <c r="EN114">
        <v>336</v>
      </c>
      <c r="EO114">
        <v>338</v>
      </c>
      <c r="EP114">
        <v>341</v>
      </c>
      <c r="EQ114">
        <v>342</v>
      </c>
      <c r="ER114">
        <v>345</v>
      </c>
      <c r="ES114">
        <v>347</v>
      </c>
      <c r="ET114">
        <v>350</v>
      </c>
      <c r="EU114">
        <v>352</v>
      </c>
      <c r="EV114">
        <v>355</v>
      </c>
      <c r="EW114">
        <v>357</v>
      </c>
      <c r="EX114">
        <v>360</v>
      </c>
      <c r="EY114">
        <v>361</v>
      </c>
      <c r="EZ114">
        <v>364</v>
      </c>
      <c r="FA114">
        <v>366</v>
      </c>
      <c r="FB114">
        <v>369</v>
      </c>
      <c r="FC114">
        <v>371</v>
      </c>
      <c r="FD114">
        <v>373</v>
      </c>
      <c r="FE114">
        <v>376</v>
      </c>
      <c r="FF114">
        <v>378</v>
      </c>
      <c r="FG114">
        <v>380</v>
      </c>
      <c r="FH114">
        <v>382</v>
      </c>
      <c r="FI114">
        <v>385</v>
      </c>
      <c r="FJ114">
        <v>387</v>
      </c>
      <c r="FK114">
        <v>390</v>
      </c>
      <c r="FL114">
        <v>392</v>
      </c>
      <c r="FM114">
        <v>395</v>
      </c>
      <c r="FN114">
        <v>397</v>
      </c>
      <c r="FO114">
        <v>399</v>
      </c>
      <c r="FP114">
        <v>401</v>
      </c>
      <c r="FQ114">
        <v>404</v>
      </c>
      <c r="FR114">
        <v>406</v>
      </c>
      <c r="FS114">
        <v>409</v>
      </c>
      <c r="FT114">
        <v>411</v>
      </c>
      <c r="FU114">
        <v>414</v>
      </c>
      <c r="FV114">
        <v>416</v>
      </c>
      <c r="FW114">
        <v>418</v>
      </c>
      <c r="FX114">
        <v>420</v>
      </c>
      <c r="FY114">
        <v>423</v>
      </c>
      <c r="FZ114">
        <v>425</v>
      </c>
      <c r="GA114">
        <v>428</v>
      </c>
      <c r="GB114">
        <v>430</v>
      </c>
      <c r="GC114">
        <v>432</v>
      </c>
      <c r="GD114">
        <v>434</v>
      </c>
      <c r="GE114">
        <v>437</v>
      </c>
      <c r="GF114">
        <v>439</v>
      </c>
      <c r="GG114">
        <v>441</v>
      </c>
      <c r="GH114">
        <v>444</v>
      </c>
      <c r="GI114">
        <v>446</v>
      </c>
      <c r="GJ114">
        <v>449</v>
      </c>
      <c r="GK114">
        <v>451</v>
      </c>
      <c r="GL114">
        <v>453</v>
      </c>
      <c r="GM114">
        <v>455</v>
      </c>
      <c r="GN114">
        <v>458</v>
      </c>
      <c r="GO114">
        <v>460</v>
      </c>
      <c r="GP114">
        <v>463</v>
      </c>
      <c r="GQ114">
        <v>465</v>
      </c>
      <c r="GR114">
        <v>468</v>
      </c>
      <c r="GS114">
        <v>470</v>
      </c>
      <c r="GU114">
        <v>111</v>
      </c>
      <c r="GV114">
        <v>0.81899999999999995</v>
      </c>
    </row>
    <row r="115" spans="1:204">
      <c r="A115" s="278">
        <v>112</v>
      </c>
      <c r="B115" s="344">
        <v>2</v>
      </c>
      <c r="C115" s="344">
        <v>6</v>
      </c>
      <c r="D115" s="344">
        <v>9</v>
      </c>
      <c r="E115" s="344">
        <v>12</v>
      </c>
      <c r="F115" s="344">
        <v>15</v>
      </c>
      <c r="G115" s="344">
        <v>18</v>
      </c>
      <c r="H115" s="344">
        <v>21</v>
      </c>
      <c r="I115" s="344">
        <v>24</v>
      </c>
      <c r="J115" s="344">
        <v>26</v>
      </c>
      <c r="K115" s="344">
        <v>27</v>
      </c>
      <c r="L115" s="344">
        <v>30</v>
      </c>
      <c r="M115" s="344">
        <v>33</v>
      </c>
      <c r="N115" s="344">
        <v>35</v>
      </c>
      <c r="O115" s="344">
        <v>38</v>
      </c>
      <c r="P115" s="344">
        <v>40</v>
      </c>
      <c r="Q115" s="344">
        <v>44</v>
      </c>
      <c r="R115" s="344">
        <v>46</v>
      </c>
      <c r="S115" s="344">
        <v>49</v>
      </c>
      <c r="T115" s="344">
        <v>50</v>
      </c>
      <c r="U115" s="344">
        <v>53</v>
      </c>
      <c r="V115" s="344">
        <v>55</v>
      </c>
      <c r="W115" s="344">
        <v>58</v>
      </c>
      <c r="X115" s="344">
        <v>60</v>
      </c>
      <c r="Y115" s="344">
        <v>63</v>
      </c>
      <c r="Z115" s="344">
        <v>65</v>
      </c>
      <c r="AA115" s="344">
        <v>67</v>
      </c>
      <c r="AB115" s="344">
        <v>70</v>
      </c>
      <c r="AC115" s="344">
        <v>72</v>
      </c>
      <c r="AD115" s="344">
        <v>75</v>
      </c>
      <c r="AE115" s="344">
        <v>77</v>
      </c>
      <c r="AF115" s="337">
        <v>80</v>
      </c>
      <c r="AG115" s="345">
        <v>82</v>
      </c>
      <c r="AH115" s="346">
        <v>85</v>
      </c>
      <c r="AI115">
        <v>87</v>
      </c>
      <c r="AJ115">
        <v>90</v>
      </c>
      <c r="AK115">
        <v>92</v>
      </c>
      <c r="AL115">
        <v>95</v>
      </c>
      <c r="AM115">
        <v>97</v>
      </c>
      <c r="AN115">
        <v>100</v>
      </c>
      <c r="AO115">
        <v>102</v>
      </c>
      <c r="AP115">
        <v>104</v>
      </c>
      <c r="AQ115">
        <v>106</v>
      </c>
      <c r="AR115">
        <v>109</v>
      </c>
      <c r="AS115">
        <v>111</v>
      </c>
      <c r="AT115">
        <v>114</v>
      </c>
      <c r="AU115">
        <v>116</v>
      </c>
      <c r="AV115">
        <v>119</v>
      </c>
      <c r="AW115">
        <v>121</v>
      </c>
      <c r="AX115">
        <v>123</v>
      </c>
      <c r="AY115">
        <v>125</v>
      </c>
      <c r="AZ115">
        <v>128</v>
      </c>
      <c r="BA115">
        <v>130</v>
      </c>
      <c r="BB115">
        <v>133</v>
      </c>
      <c r="BC115">
        <v>135</v>
      </c>
      <c r="BD115">
        <v>137</v>
      </c>
      <c r="BE115">
        <v>139</v>
      </c>
      <c r="BF115">
        <v>142</v>
      </c>
      <c r="BG115">
        <v>144</v>
      </c>
      <c r="BH115">
        <v>146</v>
      </c>
      <c r="BI115">
        <v>148</v>
      </c>
      <c r="BJ115">
        <v>151</v>
      </c>
      <c r="BK115">
        <v>153</v>
      </c>
      <c r="BL115">
        <v>155</v>
      </c>
      <c r="BM115">
        <v>157</v>
      </c>
      <c r="BN115">
        <v>160</v>
      </c>
      <c r="BO115">
        <v>162</v>
      </c>
      <c r="BP115">
        <v>164</v>
      </c>
      <c r="BQ115">
        <v>166</v>
      </c>
      <c r="BR115">
        <v>169</v>
      </c>
      <c r="BS115">
        <v>171</v>
      </c>
      <c r="BT115">
        <v>173</v>
      </c>
      <c r="BU115">
        <v>175</v>
      </c>
      <c r="BV115">
        <v>178</v>
      </c>
      <c r="BW115">
        <v>180</v>
      </c>
      <c r="BX115">
        <v>182</v>
      </c>
      <c r="BY115">
        <v>184</v>
      </c>
      <c r="BZ115">
        <v>187</v>
      </c>
      <c r="CA115">
        <v>188</v>
      </c>
      <c r="CB115">
        <v>191</v>
      </c>
      <c r="CC115">
        <v>193</v>
      </c>
      <c r="CD115">
        <v>195</v>
      </c>
      <c r="CE115">
        <v>198</v>
      </c>
      <c r="CF115">
        <v>200</v>
      </c>
      <c r="CG115">
        <v>202</v>
      </c>
      <c r="CH115">
        <v>204</v>
      </c>
      <c r="CI115">
        <v>207</v>
      </c>
      <c r="CJ115">
        <v>208</v>
      </c>
      <c r="CK115">
        <v>211</v>
      </c>
      <c r="CL115">
        <v>213</v>
      </c>
      <c r="CM115">
        <v>215</v>
      </c>
      <c r="CN115">
        <v>217</v>
      </c>
      <c r="CO115">
        <v>219</v>
      </c>
      <c r="CP115">
        <v>221</v>
      </c>
      <c r="CQ115">
        <v>223</v>
      </c>
      <c r="CR115">
        <v>226</v>
      </c>
      <c r="CS115">
        <v>228</v>
      </c>
      <c r="CT115">
        <v>230</v>
      </c>
      <c r="CU115">
        <v>232</v>
      </c>
      <c r="CV115">
        <v>234</v>
      </c>
      <c r="CW115">
        <v>236</v>
      </c>
      <c r="CX115">
        <v>239</v>
      </c>
      <c r="CY115">
        <v>240</v>
      </c>
      <c r="CZ115">
        <v>243</v>
      </c>
      <c r="DA115">
        <v>245</v>
      </c>
      <c r="DB115">
        <v>248</v>
      </c>
      <c r="DC115">
        <v>250</v>
      </c>
      <c r="DD115">
        <v>253</v>
      </c>
      <c r="DE115">
        <v>255</v>
      </c>
      <c r="DF115">
        <v>257</v>
      </c>
      <c r="DG115">
        <v>259</v>
      </c>
      <c r="DH115">
        <v>262</v>
      </c>
      <c r="DI115">
        <v>264</v>
      </c>
      <c r="DJ115">
        <v>267</v>
      </c>
      <c r="DK115">
        <v>269</v>
      </c>
      <c r="DL115">
        <v>271</v>
      </c>
      <c r="DM115">
        <v>273</v>
      </c>
      <c r="DN115">
        <v>276</v>
      </c>
      <c r="DO115">
        <v>278</v>
      </c>
      <c r="DP115">
        <v>281</v>
      </c>
      <c r="DQ115">
        <v>283</v>
      </c>
      <c r="DR115">
        <v>286</v>
      </c>
      <c r="DS115">
        <v>287</v>
      </c>
      <c r="DT115">
        <v>290</v>
      </c>
      <c r="DU115">
        <v>292</v>
      </c>
      <c r="DV115">
        <v>295</v>
      </c>
      <c r="DW115">
        <v>297</v>
      </c>
      <c r="DX115">
        <v>300</v>
      </c>
      <c r="DY115">
        <v>302</v>
      </c>
      <c r="DZ115">
        <v>305</v>
      </c>
      <c r="EA115">
        <v>306</v>
      </c>
      <c r="EB115">
        <v>309</v>
      </c>
      <c r="EC115">
        <v>311</v>
      </c>
      <c r="ED115">
        <v>314</v>
      </c>
      <c r="EE115">
        <v>316</v>
      </c>
      <c r="EF115">
        <v>319</v>
      </c>
      <c r="EG115">
        <v>321</v>
      </c>
      <c r="EH115">
        <v>323</v>
      </c>
      <c r="EI115">
        <v>325</v>
      </c>
      <c r="EJ115">
        <v>328</v>
      </c>
      <c r="EK115">
        <v>330</v>
      </c>
      <c r="EL115">
        <v>332</v>
      </c>
      <c r="EM115">
        <v>335</v>
      </c>
      <c r="EN115">
        <v>337</v>
      </c>
      <c r="EO115">
        <v>340</v>
      </c>
      <c r="EP115">
        <v>342</v>
      </c>
      <c r="EQ115">
        <v>344</v>
      </c>
      <c r="ER115">
        <v>346</v>
      </c>
      <c r="ES115">
        <v>349</v>
      </c>
      <c r="ET115">
        <v>351</v>
      </c>
      <c r="EU115">
        <v>354</v>
      </c>
      <c r="EV115">
        <v>356</v>
      </c>
      <c r="EW115">
        <v>359</v>
      </c>
      <c r="EX115">
        <v>361</v>
      </c>
      <c r="EY115">
        <v>363</v>
      </c>
      <c r="EZ115">
        <v>365</v>
      </c>
      <c r="FA115">
        <v>368</v>
      </c>
      <c r="FB115">
        <v>370</v>
      </c>
      <c r="FC115">
        <v>373</v>
      </c>
      <c r="FD115">
        <v>375</v>
      </c>
      <c r="FE115">
        <v>378</v>
      </c>
      <c r="FF115">
        <v>380</v>
      </c>
      <c r="FG115">
        <v>382</v>
      </c>
      <c r="FH115">
        <v>384</v>
      </c>
      <c r="FI115">
        <v>387</v>
      </c>
      <c r="FJ115">
        <v>389</v>
      </c>
      <c r="FK115">
        <v>392</v>
      </c>
      <c r="FL115">
        <v>394</v>
      </c>
      <c r="FM115">
        <v>397</v>
      </c>
      <c r="FN115">
        <v>399</v>
      </c>
      <c r="FO115">
        <v>401</v>
      </c>
      <c r="FP115">
        <v>403</v>
      </c>
      <c r="FQ115">
        <v>406</v>
      </c>
      <c r="FR115">
        <v>408</v>
      </c>
      <c r="FS115">
        <v>411</v>
      </c>
      <c r="FT115">
        <v>413</v>
      </c>
      <c r="FU115">
        <v>416</v>
      </c>
      <c r="FV115">
        <v>418</v>
      </c>
      <c r="FW115">
        <v>420</v>
      </c>
      <c r="FX115">
        <v>422</v>
      </c>
      <c r="FY115">
        <v>425</v>
      </c>
      <c r="FZ115">
        <v>427</v>
      </c>
      <c r="GA115">
        <v>430</v>
      </c>
      <c r="GB115">
        <v>432</v>
      </c>
      <c r="GC115">
        <v>435</v>
      </c>
      <c r="GD115">
        <v>436</v>
      </c>
      <c r="GE115">
        <v>439</v>
      </c>
      <c r="GF115">
        <v>441</v>
      </c>
      <c r="GG115">
        <v>444</v>
      </c>
      <c r="GH115">
        <v>446</v>
      </c>
      <c r="GI115">
        <v>449</v>
      </c>
      <c r="GJ115">
        <v>451</v>
      </c>
      <c r="GK115">
        <v>453</v>
      </c>
      <c r="GL115">
        <v>455</v>
      </c>
      <c r="GM115">
        <v>458</v>
      </c>
      <c r="GN115">
        <v>460</v>
      </c>
      <c r="GO115">
        <v>463</v>
      </c>
      <c r="GP115">
        <v>465</v>
      </c>
      <c r="GQ115">
        <v>467</v>
      </c>
      <c r="GR115">
        <v>470</v>
      </c>
      <c r="GS115">
        <v>472</v>
      </c>
      <c r="GU115">
        <v>112</v>
      </c>
      <c r="GV115">
        <v>0.82299999999999995</v>
      </c>
    </row>
    <row r="116" spans="1:204">
      <c r="A116" s="278">
        <v>113</v>
      </c>
      <c r="B116" s="344">
        <v>2</v>
      </c>
      <c r="C116" s="344">
        <v>6</v>
      </c>
      <c r="D116" s="344">
        <v>9</v>
      </c>
      <c r="E116" s="344">
        <v>12</v>
      </c>
      <c r="F116" s="344">
        <v>15</v>
      </c>
      <c r="G116" s="344">
        <v>18</v>
      </c>
      <c r="H116" s="344">
        <v>21</v>
      </c>
      <c r="I116" s="344">
        <v>24</v>
      </c>
      <c r="J116" s="344">
        <v>26</v>
      </c>
      <c r="K116" s="344">
        <v>27</v>
      </c>
      <c r="L116" s="344">
        <v>31</v>
      </c>
      <c r="M116" s="344">
        <v>33</v>
      </c>
      <c r="N116" s="344">
        <v>36</v>
      </c>
      <c r="O116" s="344">
        <v>38</v>
      </c>
      <c r="P116" s="344">
        <v>41</v>
      </c>
      <c r="Q116" s="344">
        <v>44</v>
      </c>
      <c r="R116" s="344">
        <v>46</v>
      </c>
      <c r="S116" s="344">
        <v>49</v>
      </c>
      <c r="T116" s="344">
        <v>50</v>
      </c>
      <c r="U116" s="344">
        <v>53</v>
      </c>
      <c r="V116" s="344">
        <v>55</v>
      </c>
      <c r="W116" s="344">
        <v>58</v>
      </c>
      <c r="X116" s="344">
        <v>60</v>
      </c>
      <c r="Y116" s="344">
        <v>63</v>
      </c>
      <c r="Z116" s="344">
        <v>65</v>
      </c>
      <c r="AA116" s="344">
        <v>68</v>
      </c>
      <c r="AB116" s="344">
        <v>70</v>
      </c>
      <c r="AC116" s="344">
        <v>73</v>
      </c>
      <c r="AD116" s="344">
        <v>75</v>
      </c>
      <c r="AE116" s="344">
        <v>78</v>
      </c>
      <c r="AF116" s="337">
        <v>80</v>
      </c>
      <c r="AG116" s="345">
        <v>83</v>
      </c>
      <c r="AH116" s="346">
        <v>85</v>
      </c>
      <c r="AI116">
        <v>88</v>
      </c>
      <c r="AJ116">
        <v>90</v>
      </c>
      <c r="AK116">
        <v>93</v>
      </c>
      <c r="AL116">
        <v>95</v>
      </c>
      <c r="AM116">
        <v>98</v>
      </c>
      <c r="AN116">
        <v>100</v>
      </c>
      <c r="AO116">
        <v>103</v>
      </c>
      <c r="AP116">
        <v>104</v>
      </c>
      <c r="AQ116">
        <v>107</v>
      </c>
      <c r="AR116">
        <v>109</v>
      </c>
      <c r="AS116">
        <v>112</v>
      </c>
      <c r="AT116">
        <v>114</v>
      </c>
      <c r="AU116">
        <v>117</v>
      </c>
      <c r="AV116">
        <v>119</v>
      </c>
      <c r="AW116">
        <v>122</v>
      </c>
      <c r="AX116">
        <v>124</v>
      </c>
      <c r="AY116">
        <v>126</v>
      </c>
      <c r="AZ116">
        <v>128</v>
      </c>
      <c r="BA116">
        <v>131</v>
      </c>
      <c r="BB116">
        <v>133</v>
      </c>
      <c r="BC116">
        <v>136</v>
      </c>
      <c r="BD116">
        <v>137</v>
      </c>
      <c r="BE116">
        <v>140</v>
      </c>
      <c r="BF116">
        <v>142</v>
      </c>
      <c r="BG116">
        <v>145</v>
      </c>
      <c r="BH116">
        <v>146</v>
      </c>
      <c r="BI116">
        <v>149</v>
      </c>
      <c r="BJ116">
        <v>151</v>
      </c>
      <c r="BK116">
        <v>154</v>
      </c>
      <c r="BL116">
        <v>155</v>
      </c>
      <c r="BM116">
        <v>158</v>
      </c>
      <c r="BN116">
        <v>160</v>
      </c>
      <c r="BO116">
        <v>163</v>
      </c>
      <c r="BP116">
        <v>165</v>
      </c>
      <c r="BQ116">
        <v>167</v>
      </c>
      <c r="BR116">
        <v>170</v>
      </c>
      <c r="BS116">
        <v>172</v>
      </c>
      <c r="BT116">
        <v>174</v>
      </c>
      <c r="BU116">
        <v>176</v>
      </c>
      <c r="BV116">
        <v>179</v>
      </c>
      <c r="BW116">
        <v>181</v>
      </c>
      <c r="BX116">
        <v>183</v>
      </c>
      <c r="BY116">
        <v>185</v>
      </c>
      <c r="BZ116">
        <v>188</v>
      </c>
      <c r="CA116">
        <v>189</v>
      </c>
      <c r="CB116">
        <v>192</v>
      </c>
      <c r="CC116">
        <v>194</v>
      </c>
      <c r="CD116">
        <v>196</v>
      </c>
      <c r="CE116">
        <v>198</v>
      </c>
      <c r="CF116">
        <v>201</v>
      </c>
      <c r="CG116">
        <v>203</v>
      </c>
      <c r="CH116">
        <v>205</v>
      </c>
      <c r="CI116">
        <v>208</v>
      </c>
      <c r="CJ116">
        <v>209</v>
      </c>
      <c r="CK116">
        <v>212</v>
      </c>
      <c r="CL116">
        <v>214</v>
      </c>
      <c r="CM116">
        <v>216</v>
      </c>
      <c r="CN116">
        <v>218</v>
      </c>
      <c r="CO116">
        <v>220</v>
      </c>
      <c r="CP116">
        <v>222</v>
      </c>
      <c r="CQ116">
        <v>224</v>
      </c>
      <c r="CR116">
        <v>227</v>
      </c>
      <c r="CS116">
        <v>229</v>
      </c>
      <c r="CT116">
        <v>231</v>
      </c>
      <c r="CU116">
        <v>233</v>
      </c>
      <c r="CV116">
        <v>235</v>
      </c>
      <c r="CW116">
        <v>237</v>
      </c>
      <c r="CX116">
        <v>240</v>
      </c>
      <c r="CY116">
        <v>241</v>
      </c>
      <c r="CZ116">
        <v>244</v>
      </c>
      <c r="DA116">
        <v>246</v>
      </c>
      <c r="DB116">
        <v>249</v>
      </c>
      <c r="DC116">
        <v>251</v>
      </c>
      <c r="DD116">
        <v>254</v>
      </c>
      <c r="DE116">
        <v>256</v>
      </c>
      <c r="DF116">
        <v>258</v>
      </c>
      <c r="DG116">
        <v>261</v>
      </c>
      <c r="DH116">
        <v>263</v>
      </c>
      <c r="DI116">
        <v>265</v>
      </c>
      <c r="DJ116">
        <v>268</v>
      </c>
      <c r="DK116">
        <v>270</v>
      </c>
      <c r="DL116">
        <v>272</v>
      </c>
      <c r="DM116">
        <v>275</v>
      </c>
      <c r="DN116">
        <v>277</v>
      </c>
      <c r="DO116">
        <v>280</v>
      </c>
      <c r="DP116">
        <v>282</v>
      </c>
      <c r="DQ116">
        <v>284</v>
      </c>
      <c r="DR116">
        <v>287</v>
      </c>
      <c r="DS116">
        <v>289</v>
      </c>
      <c r="DT116">
        <v>291</v>
      </c>
      <c r="DU116">
        <v>294</v>
      </c>
      <c r="DV116">
        <v>296</v>
      </c>
      <c r="DW116">
        <v>299</v>
      </c>
      <c r="DX116">
        <v>301</v>
      </c>
      <c r="DY116">
        <v>304</v>
      </c>
      <c r="DZ116">
        <v>306</v>
      </c>
      <c r="EA116">
        <v>308</v>
      </c>
      <c r="EB116">
        <v>310</v>
      </c>
      <c r="EC116">
        <v>313</v>
      </c>
      <c r="ED116">
        <v>315</v>
      </c>
      <c r="EE116">
        <v>318</v>
      </c>
      <c r="EF116">
        <v>320</v>
      </c>
      <c r="EG116">
        <v>323</v>
      </c>
      <c r="EH116">
        <v>325</v>
      </c>
      <c r="EI116">
        <v>327</v>
      </c>
      <c r="EJ116">
        <v>329</v>
      </c>
      <c r="EK116">
        <v>332</v>
      </c>
      <c r="EL116">
        <v>334</v>
      </c>
      <c r="EM116">
        <v>337</v>
      </c>
      <c r="EN116">
        <v>339</v>
      </c>
      <c r="EO116">
        <v>342</v>
      </c>
      <c r="EP116">
        <v>344</v>
      </c>
      <c r="EQ116">
        <v>346</v>
      </c>
      <c r="ER116">
        <v>348</v>
      </c>
      <c r="ES116">
        <v>351</v>
      </c>
      <c r="ET116">
        <v>353</v>
      </c>
      <c r="EU116">
        <v>356</v>
      </c>
      <c r="EV116">
        <v>358</v>
      </c>
      <c r="EW116">
        <v>361</v>
      </c>
      <c r="EX116">
        <v>363</v>
      </c>
      <c r="EY116">
        <v>365</v>
      </c>
      <c r="EZ116">
        <v>367</v>
      </c>
      <c r="FA116">
        <v>370</v>
      </c>
      <c r="FB116">
        <v>372</v>
      </c>
      <c r="FC116">
        <v>375</v>
      </c>
      <c r="FD116">
        <v>377</v>
      </c>
      <c r="FE116">
        <v>380</v>
      </c>
      <c r="FF116">
        <v>382</v>
      </c>
      <c r="FG116">
        <v>384</v>
      </c>
      <c r="FH116">
        <v>386</v>
      </c>
      <c r="FI116">
        <v>389</v>
      </c>
      <c r="FJ116">
        <v>391</v>
      </c>
      <c r="FK116">
        <v>394</v>
      </c>
      <c r="FL116">
        <v>396</v>
      </c>
      <c r="FM116">
        <v>399</v>
      </c>
      <c r="FN116">
        <v>401</v>
      </c>
      <c r="FO116">
        <v>403</v>
      </c>
      <c r="FP116">
        <v>405</v>
      </c>
      <c r="FQ116">
        <v>408</v>
      </c>
      <c r="FR116">
        <v>410</v>
      </c>
      <c r="FS116">
        <v>413</v>
      </c>
      <c r="FT116">
        <v>415</v>
      </c>
      <c r="FU116">
        <v>418</v>
      </c>
      <c r="FV116">
        <v>420</v>
      </c>
      <c r="FW116">
        <v>422</v>
      </c>
      <c r="FX116">
        <v>424</v>
      </c>
      <c r="FY116">
        <v>427</v>
      </c>
      <c r="FZ116">
        <v>429</v>
      </c>
      <c r="GA116">
        <v>432</v>
      </c>
      <c r="GB116">
        <v>434</v>
      </c>
      <c r="GC116">
        <v>437</v>
      </c>
      <c r="GD116">
        <v>438</v>
      </c>
      <c r="GE116">
        <v>441</v>
      </c>
      <c r="GF116">
        <v>443</v>
      </c>
      <c r="GG116">
        <v>446</v>
      </c>
      <c r="GH116">
        <v>448</v>
      </c>
      <c r="GI116">
        <v>451</v>
      </c>
      <c r="GJ116">
        <v>453</v>
      </c>
      <c r="GK116">
        <v>456</v>
      </c>
      <c r="GL116">
        <v>457</v>
      </c>
      <c r="GM116">
        <v>460</v>
      </c>
      <c r="GN116">
        <v>462</v>
      </c>
      <c r="GO116">
        <v>465</v>
      </c>
      <c r="GP116">
        <v>467</v>
      </c>
      <c r="GQ116">
        <v>470</v>
      </c>
      <c r="GR116">
        <v>472</v>
      </c>
      <c r="GS116">
        <v>475</v>
      </c>
      <c r="GU116">
        <v>113</v>
      </c>
      <c r="GV116">
        <v>0.82699999999999996</v>
      </c>
    </row>
    <row r="117" spans="1:204">
      <c r="A117" s="278">
        <v>114</v>
      </c>
      <c r="B117" s="344">
        <v>2</v>
      </c>
      <c r="C117" s="344">
        <v>6</v>
      </c>
      <c r="D117" s="344">
        <v>9</v>
      </c>
      <c r="E117" s="344">
        <v>12</v>
      </c>
      <c r="F117" s="344">
        <v>15</v>
      </c>
      <c r="G117" s="344">
        <v>18</v>
      </c>
      <c r="H117" s="344">
        <v>21</v>
      </c>
      <c r="I117" s="344">
        <v>24</v>
      </c>
      <c r="J117" s="344">
        <v>26</v>
      </c>
      <c r="K117" s="344">
        <v>27</v>
      </c>
      <c r="L117" s="344">
        <v>31</v>
      </c>
      <c r="M117" s="344">
        <v>33</v>
      </c>
      <c r="N117" s="344">
        <v>36</v>
      </c>
      <c r="O117" s="344">
        <v>38</v>
      </c>
      <c r="P117" s="344">
        <v>41</v>
      </c>
      <c r="Q117" s="344">
        <v>44</v>
      </c>
      <c r="R117" s="344">
        <v>47</v>
      </c>
      <c r="S117" s="344">
        <v>49</v>
      </c>
      <c r="T117" s="344">
        <v>51</v>
      </c>
      <c r="U117" s="344">
        <v>53</v>
      </c>
      <c r="V117" s="344">
        <v>56</v>
      </c>
      <c r="W117" s="344">
        <v>58</v>
      </c>
      <c r="X117" s="344">
        <v>61</v>
      </c>
      <c r="Y117" s="344">
        <v>63</v>
      </c>
      <c r="Z117" s="344">
        <v>66</v>
      </c>
      <c r="AA117" s="344">
        <v>68</v>
      </c>
      <c r="AB117" s="344">
        <v>71</v>
      </c>
      <c r="AC117" s="344">
        <v>73</v>
      </c>
      <c r="AD117" s="344">
        <v>76</v>
      </c>
      <c r="AE117" s="344">
        <v>78</v>
      </c>
      <c r="AF117" s="337">
        <v>81</v>
      </c>
      <c r="AG117" s="345">
        <v>83</v>
      </c>
      <c r="AH117" s="346">
        <v>86</v>
      </c>
      <c r="AI117">
        <v>88</v>
      </c>
      <c r="AJ117">
        <v>91</v>
      </c>
      <c r="AK117">
        <v>93</v>
      </c>
      <c r="AL117">
        <v>96</v>
      </c>
      <c r="AM117">
        <v>98</v>
      </c>
      <c r="AN117">
        <v>101</v>
      </c>
      <c r="AO117">
        <v>103</v>
      </c>
      <c r="AP117">
        <v>105</v>
      </c>
      <c r="AQ117">
        <v>107</v>
      </c>
      <c r="AR117">
        <v>110</v>
      </c>
      <c r="AS117">
        <v>112</v>
      </c>
      <c r="AT117">
        <v>115</v>
      </c>
      <c r="AU117">
        <v>117</v>
      </c>
      <c r="AV117">
        <v>120</v>
      </c>
      <c r="AW117">
        <v>122</v>
      </c>
      <c r="AX117">
        <v>125</v>
      </c>
      <c r="AY117">
        <v>126</v>
      </c>
      <c r="AZ117">
        <v>129</v>
      </c>
      <c r="BA117">
        <v>131</v>
      </c>
      <c r="BB117">
        <v>134</v>
      </c>
      <c r="BC117">
        <v>136</v>
      </c>
      <c r="BD117">
        <v>138</v>
      </c>
      <c r="BE117">
        <v>140</v>
      </c>
      <c r="BF117">
        <v>143</v>
      </c>
      <c r="BG117">
        <v>145</v>
      </c>
      <c r="BH117">
        <v>147</v>
      </c>
      <c r="BI117">
        <v>150</v>
      </c>
      <c r="BJ117">
        <v>152</v>
      </c>
      <c r="BK117">
        <v>155</v>
      </c>
      <c r="BL117">
        <v>156</v>
      </c>
      <c r="BM117">
        <v>159</v>
      </c>
      <c r="BN117">
        <v>161</v>
      </c>
      <c r="BO117">
        <v>164</v>
      </c>
      <c r="BP117">
        <v>165</v>
      </c>
      <c r="BQ117">
        <v>168</v>
      </c>
      <c r="BR117">
        <v>170</v>
      </c>
      <c r="BS117">
        <v>173</v>
      </c>
      <c r="BT117">
        <v>175</v>
      </c>
      <c r="BU117">
        <v>177</v>
      </c>
      <c r="BV117">
        <v>179</v>
      </c>
      <c r="BW117">
        <v>182</v>
      </c>
      <c r="BX117">
        <v>184</v>
      </c>
      <c r="BY117">
        <v>186</v>
      </c>
      <c r="BZ117">
        <v>189</v>
      </c>
      <c r="CA117">
        <v>190</v>
      </c>
      <c r="CB117">
        <v>193</v>
      </c>
      <c r="CC117">
        <v>195</v>
      </c>
      <c r="CD117">
        <v>197</v>
      </c>
      <c r="CE117">
        <v>199</v>
      </c>
      <c r="CF117">
        <v>202</v>
      </c>
      <c r="CG117">
        <v>204</v>
      </c>
      <c r="CH117">
        <v>206</v>
      </c>
      <c r="CI117">
        <v>209</v>
      </c>
      <c r="CJ117">
        <v>210</v>
      </c>
      <c r="CK117">
        <v>213</v>
      </c>
      <c r="CL117">
        <v>215</v>
      </c>
      <c r="CM117">
        <v>217</v>
      </c>
      <c r="CN117">
        <v>219</v>
      </c>
      <c r="CO117">
        <v>221</v>
      </c>
      <c r="CP117">
        <v>224</v>
      </c>
      <c r="CQ117">
        <v>225</v>
      </c>
      <c r="CR117">
        <v>228</v>
      </c>
      <c r="CS117">
        <v>230</v>
      </c>
      <c r="CT117">
        <v>232</v>
      </c>
      <c r="CU117">
        <v>234</v>
      </c>
      <c r="CV117">
        <v>236</v>
      </c>
      <c r="CW117">
        <v>238</v>
      </c>
      <c r="CX117">
        <v>241</v>
      </c>
      <c r="CY117">
        <v>243</v>
      </c>
      <c r="CZ117">
        <v>245</v>
      </c>
      <c r="DA117">
        <v>248</v>
      </c>
      <c r="DB117">
        <v>250</v>
      </c>
      <c r="DC117">
        <v>253</v>
      </c>
      <c r="DD117">
        <v>255</v>
      </c>
      <c r="DE117">
        <v>258</v>
      </c>
      <c r="DF117">
        <v>259</v>
      </c>
      <c r="DG117">
        <v>262</v>
      </c>
      <c r="DH117">
        <v>264</v>
      </c>
      <c r="DI117">
        <v>267</v>
      </c>
      <c r="DJ117">
        <v>269</v>
      </c>
      <c r="DK117">
        <v>272</v>
      </c>
      <c r="DL117">
        <v>273</v>
      </c>
      <c r="DM117">
        <v>276</v>
      </c>
      <c r="DN117">
        <v>278</v>
      </c>
      <c r="DO117">
        <v>281</v>
      </c>
      <c r="DP117">
        <v>283</v>
      </c>
      <c r="DQ117">
        <v>286</v>
      </c>
      <c r="DR117">
        <v>288</v>
      </c>
      <c r="DS117">
        <v>290</v>
      </c>
      <c r="DT117">
        <v>293</v>
      </c>
      <c r="DU117">
        <v>295</v>
      </c>
      <c r="DV117">
        <v>297</v>
      </c>
      <c r="DW117">
        <v>300</v>
      </c>
      <c r="DX117">
        <v>302</v>
      </c>
      <c r="DY117">
        <v>305</v>
      </c>
      <c r="DZ117">
        <v>307</v>
      </c>
      <c r="EA117">
        <v>309</v>
      </c>
      <c r="EB117">
        <v>312</v>
      </c>
      <c r="EC117">
        <v>314</v>
      </c>
      <c r="ED117">
        <v>317</v>
      </c>
      <c r="EE117">
        <v>319</v>
      </c>
      <c r="EF117">
        <v>322</v>
      </c>
      <c r="EG117">
        <v>324</v>
      </c>
      <c r="EH117">
        <v>327</v>
      </c>
      <c r="EI117">
        <v>328</v>
      </c>
      <c r="EJ117">
        <v>331</v>
      </c>
      <c r="EK117">
        <v>333</v>
      </c>
      <c r="EL117">
        <v>336</v>
      </c>
      <c r="EM117">
        <v>338</v>
      </c>
      <c r="EN117">
        <v>341</v>
      </c>
      <c r="EO117">
        <v>343</v>
      </c>
      <c r="EP117">
        <v>346</v>
      </c>
      <c r="EQ117">
        <v>347</v>
      </c>
      <c r="ER117">
        <v>350</v>
      </c>
      <c r="ES117">
        <v>352</v>
      </c>
      <c r="ET117">
        <v>355</v>
      </c>
      <c r="EU117">
        <v>357</v>
      </c>
      <c r="EV117">
        <v>360</v>
      </c>
      <c r="EW117">
        <v>362</v>
      </c>
      <c r="EX117">
        <v>365</v>
      </c>
      <c r="EY117">
        <v>366</v>
      </c>
      <c r="EZ117">
        <v>369</v>
      </c>
      <c r="FA117">
        <v>371</v>
      </c>
      <c r="FB117">
        <v>374</v>
      </c>
      <c r="FC117">
        <v>376</v>
      </c>
      <c r="FD117">
        <v>379</v>
      </c>
      <c r="FE117">
        <v>381</v>
      </c>
      <c r="FF117">
        <v>384</v>
      </c>
      <c r="FG117">
        <v>386</v>
      </c>
      <c r="FH117">
        <v>388</v>
      </c>
      <c r="FI117">
        <v>391</v>
      </c>
      <c r="FJ117">
        <v>393</v>
      </c>
      <c r="FK117">
        <v>396</v>
      </c>
      <c r="FL117">
        <v>398</v>
      </c>
      <c r="FM117">
        <v>401</v>
      </c>
      <c r="FN117">
        <v>403</v>
      </c>
      <c r="FO117">
        <v>405</v>
      </c>
      <c r="FP117">
        <v>407</v>
      </c>
      <c r="FQ117">
        <v>410</v>
      </c>
      <c r="FR117">
        <v>412</v>
      </c>
      <c r="FS117">
        <v>415</v>
      </c>
      <c r="FT117">
        <v>417</v>
      </c>
      <c r="FU117">
        <v>420</v>
      </c>
      <c r="FV117">
        <v>422</v>
      </c>
      <c r="FW117">
        <v>424</v>
      </c>
      <c r="FX117">
        <v>426</v>
      </c>
      <c r="FY117">
        <v>429</v>
      </c>
      <c r="FZ117">
        <v>431</v>
      </c>
      <c r="GA117">
        <v>434</v>
      </c>
      <c r="GB117">
        <v>436</v>
      </c>
      <c r="GC117">
        <v>439</v>
      </c>
      <c r="GD117">
        <v>440</v>
      </c>
      <c r="GE117">
        <v>443</v>
      </c>
      <c r="GF117">
        <v>445</v>
      </c>
      <c r="GG117">
        <v>448</v>
      </c>
      <c r="GH117">
        <v>450</v>
      </c>
      <c r="GI117">
        <v>453</v>
      </c>
      <c r="GJ117">
        <v>455</v>
      </c>
      <c r="GK117">
        <v>458</v>
      </c>
      <c r="GL117">
        <v>460</v>
      </c>
      <c r="GM117">
        <v>462</v>
      </c>
      <c r="GN117">
        <v>465</v>
      </c>
      <c r="GO117">
        <v>467</v>
      </c>
      <c r="GP117">
        <v>470</v>
      </c>
      <c r="GQ117">
        <v>472</v>
      </c>
      <c r="GR117">
        <v>475</v>
      </c>
      <c r="GS117">
        <v>477</v>
      </c>
      <c r="GU117">
        <v>114</v>
      </c>
      <c r="GV117">
        <v>0.83099999999999996</v>
      </c>
    </row>
    <row r="118" spans="1:204">
      <c r="A118" s="278">
        <v>115</v>
      </c>
      <c r="B118" s="344">
        <v>3</v>
      </c>
      <c r="C118" s="344">
        <v>6</v>
      </c>
      <c r="D118" s="344">
        <v>9</v>
      </c>
      <c r="E118" s="344">
        <v>13</v>
      </c>
      <c r="F118" s="344">
        <v>15</v>
      </c>
      <c r="G118" s="344">
        <v>18</v>
      </c>
      <c r="H118" s="344">
        <v>21</v>
      </c>
      <c r="I118" s="344">
        <v>24</v>
      </c>
      <c r="J118" s="344">
        <v>26</v>
      </c>
      <c r="K118" s="344">
        <v>28</v>
      </c>
      <c r="L118" s="344">
        <v>31</v>
      </c>
      <c r="M118" s="344">
        <v>33</v>
      </c>
      <c r="N118" s="344">
        <v>36</v>
      </c>
      <c r="O118" s="344">
        <v>38</v>
      </c>
      <c r="P118" s="344">
        <v>41</v>
      </c>
      <c r="Q118" s="344">
        <v>44</v>
      </c>
      <c r="R118" s="344">
        <v>47</v>
      </c>
      <c r="S118" s="344">
        <v>49</v>
      </c>
      <c r="T118" s="344">
        <v>51</v>
      </c>
      <c r="U118" s="344">
        <v>53</v>
      </c>
      <c r="V118" s="344">
        <v>56</v>
      </c>
      <c r="W118" s="344">
        <v>58</v>
      </c>
      <c r="X118" s="344">
        <v>61</v>
      </c>
      <c r="Y118" s="344">
        <v>63</v>
      </c>
      <c r="Z118" s="344">
        <v>66</v>
      </c>
      <c r="AA118" s="344">
        <v>68</v>
      </c>
      <c r="AB118" s="344">
        <v>71</v>
      </c>
      <c r="AC118" s="344">
        <v>73</v>
      </c>
      <c r="AD118" s="344">
        <v>76</v>
      </c>
      <c r="AE118" s="344">
        <v>78</v>
      </c>
      <c r="AF118" s="337">
        <v>81</v>
      </c>
      <c r="AG118" s="345">
        <v>84</v>
      </c>
      <c r="AH118" s="346">
        <v>86</v>
      </c>
      <c r="AI118">
        <v>89</v>
      </c>
      <c r="AJ118">
        <v>91</v>
      </c>
      <c r="AK118">
        <v>94</v>
      </c>
      <c r="AL118">
        <v>96</v>
      </c>
      <c r="AM118">
        <v>99</v>
      </c>
      <c r="AN118">
        <v>101</v>
      </c>
      <c r="AO118">
        <v>104</v>
      </c>
      <c r="AP118">
        <v>105</v>
      </c>
      <c r="AQ118">
        <v>108</v>
      </c>
      <c r="AR118">
        <v>110</v>
      </c>
      <c r="AS118">
        <v>113</v>
      </c>
      <c r="AT118">
        <v>115</v>
      </c>
      <c r="AU118">
        <v>118</v>
      </c>
      <c r="AV118">
        <v>120</v>
      </c>
      <c r="AW118">
        <v>123</v>
      </c>
      <c r="AX118">
        <v>125</v>
      </c>
      <c r="AY118">
        <v>127</v>
      </c>
      <c r="AZ118">
        <v>129</v>
      </c>
      <c r="BA118">
        <v>132</v>
      </c>
      <c r="BB118">
        <v>134</v>
      </c>
      <c r="BC118">
        <v>137</v>
      </c>
      <c r="BD118">
        <v>139</v>
      </c>
      <c r="BE118">
        <v>141</v>
      </c>
      <c r="BF118">
        <v>144</v>
      </c>
      <c r="BG118">
        <v>146</v>
      </c>
      <c r="BH118">
        <v>148</v>
      </c>
      <c r="BI118">
        <v>150</v>
      </c>
      <c r="BJ118">
        <v>153</v>
      </c>
      <c r="BK118">
        <v>155</v>
      </c>
      <c r="BL118">
        <v>157</v>
      </c>
      <c r="BM118">
        <v>159</v>
      </c>
      <c r="BN118">
        <v>162</v>
      </c>
      <c r="BO118">
        <v>164</v>
      </c>
      <c r="BP118">
        <v>166</v>
      </c>
      <c r="BQ118">
        <v>169</v>
      </c>
      <c r="BR118">
        <v>171</v>
      </c>
      <c r="BS118">
        <v>174</v>
      </c>
      <c r="BT118">
        <v>175</v>
      </c>
      <c r="BU118">
        <v>178</v>
      </c>
      <c r="BV118">
        <v>180</v>
      </c>
      <c r="BW118">
        <v>183</v>
      </c>
      <c r="BX118">
        <v>185</v>
      </c>
      <c r="BY118">
        <v>187</v>
      </c>
      <c r="BZ118">
        <v>190</v>
      </c>
      <c r="CA118">
        <v>191</v>
      </c>
      <c r="CB118">
        <v>194</v>
      </c>
      <c r="CC118">
        <v>196</v>
      </c>
      <c r="CD118">
        <v>198</v>
      </c>
      <c r="CE118">
        <v>200</v>
      </c>
      <c r="CF118">
        <v>203</v>
      </c>
      <c r="CG118">
        <v>205</v>
      </c>
      <c r="CH118">
        <v>207</v>
      </c>
      <c r="CI118">
        <v>210</v>
      </c>
      <c r="CJ118">
        <v>211</v>
      </c>
      <c r="CK118">
        <v>214</v>
      </c>
      <c r="CL118">
        <v>216</v>
      </c>
      <c r="CM118">
        <v>218</v>
      </c>
      <c r="CN118">
        <v>220</v>
      </c>
      <c r="CO118">
        <v>222</v>
      </c>
      <c r="CP118">
        <v>225</v>
      </c>
      <c r="CQ118">
        <v>226</v>
      </c>
      <c r="CR118">
        <v>229</v>
      </c>
      <c r="CS118">
        <v>231</v>
      </c>
      <c r="CT118">
        <v>233</v>
      </c>
      <c r="CU118">
        <v>235</v>
      </c>
      <c r="CV118">
        <v>237</v>
      </c>
      <c r="CW118">
        <v>240</v>
      </c>
      <c r="CX118">
        <v>242</v>
      </c>
      <c r="CY118">
        <v>244</v>
      </c>
      <c r="CZ118">
        <v>246</v>
      </c>
      <c r="DA118">
        <v>249</v>
      </c>
      <c r="DB118">
        <v>251</v>
      </c>
      <c r="DC118">
        <v>254</v>
      </c>
      <c r="DD118">
        <v>256</v>
      </c>
      <c r="DE118">
        <v>259</v>
      </c>
      <c r="DF118">
        <v>261</v>
      </c>
      <c r="DG118">
        <v>263</v>
      </c>
      <c r="DH118">
        <v>266</v>
      </c>
      <c r="DI118">
        <v>268</v>
      </c>
      <c r="DJ118">
        <v>271</v>
      </c>
      <c r="DK118">
        <v>273</v>
      </c>
      <c r="DL118">
        <v>275</v>
      </c>
      <c r="DM118">
        <v>277</v>
      </c>
      <c r="DN118">
        <v>280</v>
      </c>
      <c r="DO118">
        <v>282</v>
      </c>
      <c r="DP118">
        <v>285</v>
      </c>
      <c r="DQ118">
        <v>287</v>
      </c>
      <c r="DR118">
        <v>290</v>
      </c>
      <c r="DS118">
        <v>291</v>
      </c>
      <c r="DT118">
        <v>294</v>
      </c>
      <c r="DU118">
        <v>296</v>
      </c>
      <c r="DV118">
        <v>299</v>
      </c>
      <c r="DW118">
        <v>301</v>
      </c>
      <c r="DX118">
        <v>304</v>
      </c>
      <c r="DY118">
        <v>306</v>
      </c>
      <c r="DZ118">
        <v>309</v>
      </c>
      <c r="EA118">
        <v>311</v>
      </c>
      <c r="EB118">
        <v>313</v>
      </c>
      <c r="EC118">
        <v>316</v>
      </c>
      <c r="ED118">
        <v>318</v>
      </c>
      <c r="EE118">
        <v>321</v>
      </c>
      <c r="EF118">
        <v>323</v>
      </c>
      <c r="EG118">
        <v>326</v>
      </c>
      <c r="EH118">
        <v>328</v>
      </c>
      <c r="EI118">
        <v>330</v>
      </c>
      <c r="EJ118">
        <v>332</v>
      </c>
      <c r="EK118">
        <v>335</v>
      </c>
      <c r="EL118">
        <v>337</v>
      </c>
      <c r="EM118">
        <v>340</v>
      </c>
      <c r="EN118">
        <v>342</v>
      </c>
      <c r="EO118">
        <v>345</v>
      </c>
      <c r="EP118">
        <v>347</v>
      </c>
      <c r="EQ118">
        <v>349</v>
      </c>
      <c r="ER118">
        <v>352</v>
      </c>
      <c r="ES118">
        <v>354</v>
      </c>
      <c r="ET118">
        <v>357</v>
      </c>
      <c r="EU118">
        <v>359</v>
      </c>
      <c r="EV118">
        <v>362</v>
      </c>
      <c r="EW118">
        <v>364</v>
      </c>
      <c r="EX118">
        <v>367</v>
      </c>
      <c r="EY118">
        <v>368</v>
      </c>
      <c r="EZ118">
        <v>371</v>
      </c>
      <c r="FA118">
        <v>373</v>
      </c>
      <c r="FB118">
        <v>376</v>
      </c>
      <c r="FC118">
        <v>378</v>
      </c>
      <c r="FD118">
        <v>381</v>
      </c>
      <c r="FE118">
        <v>383</v>
      </c>
      <c r="FF118">
        <v>386</v>
      </c>
      <c r="FG118">
        <v>387</v>
      </c>
      <c r="FH118">
        <v>390</v>
      </c>
      <c r="FI118">
        <v>392</v>
      </c>
      <c r="FJ118">
        <v>395</v>
      </c>
      <c r="FK118">
        <v>397</v>
      </c>
      <c r="FL118">
        <v>400</v>
      </c>
      <c r="FM118">
        <v>402</v>
      </c>
      <c r="FN118">
        <v>405</v>
      </c>
      <c r="FO118">
        <v>407</v>
      </c>
      <c r="FP118">
        <v>409</v>
      </c>
      <c r="FQ118">
        <v>412</v>
      </c>
      <c r="FR118">
        <v>414</v>
      </c>
      <c r="FS118">
        <v>417</v>
      </c>
      <c r="FT118">
        <v>419</v>
      </c>
      <c r="FU118">
        <v>422</v>
      </c>
      <c r="FV118">
        <v>424</v>
      </c>
      <c r="FW118">
        <v>426</v>
      </c>
      <c r="FX118">
        <v>428</v>
      </c>
      <c r="FY118">
        <v>431</v>
      </c>
      <c r="FZ118">
        <v>433</v>
      </c>
      <c r="GA118">
        <v>436</v>
      </c>
      <c r="GB118">
        <v>438</v>
      </c>
      <c r="GC118">
        <v>441</v>
      </c>
      <c r="GD118">
        <v>443</v>
      </c>
      <c r="GE118">
        <v>445</v>
      </c>
      <c r="GF118">
        <v>448</v>
      </c>
      <c r="GG118">
        <v>450</v>
      </c>
      <c r="GH118">
        <v>453</v>
      </c>
      <c r="GI118">
        <v>455</v>
      </c>
      <c r="GJ118">
        <v>458</v>
      </c>
      <c r="GK118">
        <v>460</v>
      </c>
      <c r="GL118">
        <v>462</v>
      </c>
      <c r="GM118">
        <v>464</v>
      </c>
      <c r="GN118">
        <v>467</v>
      </c>
      <c r="GO118">
        <v>469</v>
      </c>
      <c r="GP118">
        <v>472</v>
      </c>
      <c r="GQ118">
        <v>474</v>
      </c>
      <c r="GR118">
        <v>477</v>
      </c>
      <c r="GS118">
        <v>479</v>
      </c>
      <c r="GU118">
        <v>115</v>
      </c>
      <c r="GV118">
        <v>0.83499999999999996</v>
      </c>
    </row>
    <row r="119" spans="1:204">
      <c r="A119" s="278">
        <v>116</v>
      </c>
      <c r="B119" s="344">
        <v>3</v>
      </c>
      <c r="C119" s="344">
        <v>6</v>
      </c>
      <c r="D119" s="344">
        <v>9</v>
      </c>
      <c r="E119" s="344">
        <v>13</v>
      </c>
      <c r="F119" s="344">
        <v>15</v>
      </c>
      <c r="G119" s="344">
        <v>18</v>
      </c>
      <c r="H119" s="344">
        <v>21</v>
      </c>
      <c r="I119" s="344">
        <v>24</v>
      </c>
      <c r="J119" s="344">
        <v>26</v>
      </c>
      <c r="K119" s="344">
        <v>28</v>
      </c>
      <c r="L119" s="344">
        <v>31</v>
      </c>
      <c r="M119" s="344">
        <v>34</v>
      </c>
      <c r="N119" s="344">
        <v>36</v>
      </c>
      <c r="O119" s="344">
        <v>39</v>
      </c>
      <c r="P119" s="344">
        <v>41</v>
      </c>
      <c r="Q119" s="344">
        <v>44</v>
      </c>
      <c r="R119" s="344">
        <v>47</v>
      </c>
      <c r="S119" s="344">
        <v>50</v>
      </c>
      <c r="T119" s="344">
        <v>51</v>
      </c>
      <c r="U119" s="344">
        <v>54</v>
      </c>
      <c r="V119" s="344">
        <v>56</v>
      </c>
      <c r="W119" s="344">
        <v>59</v>
      </c>
      <c r="X119" s="344">
        <v>61</v>
      </c>
      <c r="Y119" s="344">
        <v>64</v>
      </c>
      <c r="Z119" s="344">
        <v>66</v>
      </c>
      <c r="AA119" s="344">
        <v>69</v>
      </c>
      <c r="AB119" s="344">
        <v>71</v>
      </c>
      <c r="AC119" s="344">
        <v>74</v>
      </c>
      <c r="AD119" s="344">
        <v>76</v>
      </c>
      <c r="AE119" s="344">
        <v>79</v>
      </c>
      <c r="AF119" s="337">
        <v>81</v>
      </c>
      <c r="AG119" s="345">
        <v>84</v>
      </c>
      <c r="AH119" s="346">
        <v>86</v>
      </c>
      <c r="AI119">
        <v>89</v>
      </c>
      <c r="AJ119">
        <v>91</v>
      </c>
      <c r="AK119">
        <v>94</v>
      </c>
      <c r="AL119">
        <v>96</v>
      </c>
      <c r="AM119">
        <v>99</v>
      </c>
      <c r="AN119">
        <v>102</v>
      </c>
      <c r="AO119">
        <v>104</v>
      </c>
      <c r="AP119">
        <v>106</v>
      </c>
      <c r="AQ119">
        <v>108</v>
      </c>
      <c r="AR119">
        <v>111</v>
      </c>
      <c r="AS119">
        <v>113</v>
      </c>
      <c r="AT119">
        <v>116</v>
      </c>
      <c r="AU119">
        <v>118</v>
      </c>
      <c r="AV119">
        <v>121</v>
      </c>
      <c r="AW119">
        <v>123</v>
      </c>
      <c r="AX119">
        <v>126</v>
      </c>
      <c r="AY119">
        <v>128</v>
      </c>
      <c r="AZ119">
        <v>130</v>
      </c>
      <c r="BA119">
        <v>133</v>
      </c>
      <c r="BB119">
        <v>135</v>
      </c>
      <c r="BC119">
        <v>138</v>
      </c>
      <c r="BD119">
        <v>139</v>
      </c>
      <c r="BE119">
        <v>142</v>
      </c>
      <c r="BF119">
        <v>144</v>
      </c>
      <c r="BG119">
        <v>147</v>
      </c>
      <c r="BH119">
        <v>149</v>
      </c>
      <c r="BI119">
        <v>151</v>
      </c>
      <c r="BJ119">
        <v>154</v>
      </c>
      <c r="BK119">
        <v>156</v>
      </c>
      <c r="BL119">
        <v>158</v>
      </c>
      <c r="BM119">
        <v>160</v>
      </c>
      <c r="BN119">
        <v>163</v>
      </c>
      <c r="BO119">
        <v>165</v>
      </c>
      <c r="BP119">
        <v>167</v>
      </c>
      <c r="BQ119">
        <v>169</v>
      </c>
      <c r="BR119">
        <v>172</v>
      </c>
      <c r="BS119">
        <v>175</v>
      </c>
      <c r="BT119">
        <v>176</v>
      </c>
      <c r="BU119">
        <v>179</v>
      </c>
      <c r="BV119">
        <v>181</v>
      </c>
      <c r="BW119">
        <v>184</v>
      </c>
      <c r="BX119">
        <v>185</v>
      </c>
      <c r="BY119">
        <v>188</v>
      </c>
      <c r="BZ119">
        <v>190</v>
      </c>
      <c r="CA119">
        <v>192</v>
      </c>
      <c r="CB119">
        <v>195</v>
      </c>
      <c r="CC119">
        <v>197</v>
      </c>
      <c r="CD119">
        <v>199</v>
      </c>
      <c r="CE119">
        <v>201</v>
      </c>
      <c r="CF119">
        <v>204</v>
      </c>
      <c r="CG119">
        <v>206</v>
      </c>
      <c r="CH119">
        <v>208</v>
      </c>
      <c r="CI119">
        <v>211</v>
      </c>
      <c r="CJ119">
        <v>212</v>
      </c>
      <c r="CK119">
        <v>215</v>
      </c>
      <c r="CL119">
        <v>217</v>
      </c>
      <c r="CM119">
        <v>219</v>
      </c>
      <c r="CN119">
        <v>221</v>
      </c>
      <c r="CO119">
        <v>223</v>
      </c>
      <c r="CP119">
        <v>226</v>
      </c>
      <c r="CQ119">
        <v>227</v>
      </c>
      <c r="CR119">
        <v>230</v>
      </c>
      <c r="CS119">
        <v>232</v>
      </c>
      <c r="CT119">
        <v>234</v>
      </c>
      <c r="CU119">
        <v>237</v>
      </c>
      <c r="CV119">
        <v>238</v>
      </c>
      <c r="CW119">
        <v>241</v>
      </c>
      <c r="CX119">
        <v>243</v>
      </c>
      <c r="CY119">
        <v>245</v>
      </c>
      <c r="CZ119">
        <v>248</v>
      </c>
      <c r="DA119">
        <v>250</v>
      </c>
      <c r="DB119">
        <v>253</v>
      </c>
      <c r="DC119">
        <v>255</v>
      </c>
      <c r="DD119">
        <v>258</v>
      </c>
      <c r="DE119">
        <v>260</v>
      </c>
      <c r="DF119">
        <v>262</v>
      </c>
      <c r="DG119">
        <v>264</v>
      </c>
      <c r="DH119">
        <v>267</v>
      </c>
      <c r="DI119">
        <v>269</v>
      </c>
      <c r="DJ119">
        <v>272</v>
      </c>
      <c r="DK119">
        <v>274</v>
      </c>
      <c r="DL119">
        <v>276</v>
      </c>
      <c r="DM119">
        <v>279</v>
      </c>
      <c r="DN119">
        <v>281</v>
      </c>
      <c r="DO119">
        <v>284</v>
      </c>
      <c r="DP119">
        <v>286</v>
      </c>
      <c r="DQ119">
        <v>289</v>
      </c>
      <c r="DR119">
        <v>291</v>
      </c>
      <c r="DS119">
        <v>293</v>
      </c>
      <c r="DT119">
        <v>295</v>
      </c>
      <c r="DU119">
        <v>298</v>
      </c>
      <c r="DV119">
        <v>300</v>
      </c>
      <c r="DW119">
        <v>303</v>
      </c>
      <c r="DX119">
        <v>305</v>
      </c>
      <c r="DY119">
        <v>308</v>
      </c>
      <c r="DZ119">
        <v>310</v>
      </c>
      <c r="EA119">
        <v>312</v>
      </c>
      <c r="EB119">
        <v>315</v>
      </c>
      <c r="EC119">
        <v>317</v>
      </c>
      <c r="ED119">
        <v>320</v>
      </c>
      <c r="EE119">
        <v>322</v>
      </c>
      <c r="EF119">
        <v>325</v>
      </c>
      <c r="EG119">
        <v>327</v>
      </c>
      <c r="EH119">
        <v>330</v>
      </c>
      <c r="EI119">
        <v>331</v>
      </c>
      <c r="EJ119">
        <v>334</v>
      </c>
      <c r="EK119">
        <v>336</v>
      </c>
      <c r="EL119">
        <v>339</v>
      </c>
      <c r="EM119">
        <v>341</v>
      </c>
      <c r="EN119">
        <v>344</v>
      </c>
      <c r="EO119">
        <v>347</v>
      </c>
      <c r="EP119">
        <v>349</v>
      </c>
      <c r="EQ119">
        <v>351</v>
      </c>
      <c r="ER119">
        <v>353</v>
      </c>
      <c r="ES119">
        <v>356</v>
      </c>
      <c r="ET119">
        <v>358</v>
      </c>
      <c r="EU119">
        <v>361</v>
      </c>
      <c r="EV119">
        <v>363</v>
      </c>
      <c r="EW119">
        <v>366</v>
      </c>
      <c r="EX119">
        <v>368</v>
      </c>
      <c r="EY119">
        <v>370</v>
      </c>
      <c r="EZ119">
        <v>373</v>
      </c>
      <c r="FA119">
        <v>375</v>
      </c>
      <c r="FB119">
        <v>378</v>
      </c>
      <c r="FC119">
        <v>380</v>
      </c>
      <c r="FD119">
        <v>383</v>
      </c>
      <c r="FE119">
        <v>385</v>
      </c>
      <c r="FF119">
        <v>388</v>
      </c>
      <c r="FG119">
        <v>389</v>
      </c>
      <c r="FH119">
        <v>392</v>
      </c>
      <c r="FI119">
        <v>394</v>
      </c>
      <c r="FJ119">
        <v>397</v>
      </c>
      <c r="FK119">
        <v>399</v>
      </c>
      <c r="FL119">
        <v>402</v>
      </c>
      <c r="FM119">
        <v>404</v>
      </c>
      <c r="FN119">
        <v>407</v>
      </c>
      <c r="FO119">
        <v>409</v>
      </c>
      <c r="FP119">
        <v>411</v>
      </c>
      <c r="FQ119">
        <v>414</v>
      </c>
      <c r="FR119">
        <v>416</v>
      </c>
      <c r="FS119">
        <v>419</v>
      </c>
      <c r="FT119">
        <v>421</v>
      </c>
      <c r="FU119">
        <v>424</v>
      </c>
      <c r="FV119">
        <v>426</v>
      </c>
      <c r="FW119">
        <v>428</v>
      </c>
      <c r="FX119">
        <v>430</v>
      </c>
      <c r="FY119">
        <v>433</v>
      </c>
      <c r="FZ119">
        <v>435</v>
      </c>
      <c r="GA119">
        <v>438</v>
      </c>
      <c r="GB119">
        <v>440</v>
      </c>
      <c r="GC119">
        <v>443</v>
      </c>
      <c r="GD119">
        <v>445</v>
      </c>
      <c r="GE119">
        <v>447</v>
      </c>
      <c r="GF119">
        <v>450</v>
      </c>
      <c r="GG119">
        <v>452</v>
      </c>
      <c r="GH119">
        <v>455</v>
      </c>
      <c r="GI119">
        <v>457</v>
      </c>
      <c r="GJ119">
        <v>460</v>
      </c>
      <c r="GK119">
        <v>462</v>
      </c>
      <c r="GL119">
        <v>464</v>
      </c>
      <c r="GM119">
        <v>466</v>
      </c>
      <c r="GN119">
        <v>469</v>
      </c>
      <c r="GO119">
        <v>472</v>
      </c>
      <c r="GP119">
        <v>474</v>
      </c>
      <c r="GQ119">
        <v>477</v>
      </c>
      <c r="GR119">
        <v>479</v>
      </c>
      <c r="GS119">
        <v>482</v>
      </c>
      <c r="GU119">
        <v>116</v>
      </c>
      <c r="GV119">
        <v>0.83899999999999997</v>
      </c>
    </row>
    <row r="120" spans="1:204">
      <c r="A120" s="278">
        <v>117</v>
      </c>
      <c r="B120" s="344">
        <v>3</v>
      </c>
      <c r="C120" s="344">
        <v>6</v>
      </c>
      <c r="D120" s="344">
        <v>9</v>
      </c>
      <c r="E120" s="344">
        <v>13</v>
      </c>
      <c r="F120" s="344">
        <v>15</v>
      </c>
      <c r="G120" s="344">
        <v>19</v>
      </c>
      <c r="H120" s="344">
        <v>21</v>
      </c>
      <c r="I120" s="344">
        <v>24</v>
      </c>
      <c r="J120" s="344">
        <v>26</v>
      </c>
      <c r="K120" s="344">
        <v>28</v>
      </c>
      <c r="L120" s="344">
        <v>31</v>
      </c>
      <c r="M120" s="344">
        <v>34</v>
      </c>
      <c r="N120" s="344">
        <v>36</v>
      </c>
      <c r="O120" s="344">
        <v>39</v>
      </c>
      <c r="P120" s="344">
        <v>41</v>
      </c>
      <c r="Q120" s="344">
        <v>45</v>
      </c>
      <c r="R120" s="344">
        <v>47</v>
      </c>
      <c r="S120" s="344">
        <v>50</v>
      </c>
      <c r="T120" s="344">
        <v>51</v>
      </c>
      <c r="U120" s="344">
        <v>54</v>
      </c>
      <c r="V120" s="344">
        <v>57</v>
      </c>
      <c r="W120" s="344">
        <v>59</v>
      </c>
      <c r="X120" s="344">
        <v>62</v>
      </c>
      <c r="Y120" s="344">
        <v>64</v>
      </c>
      <c r="Z120" s="344">
        <v>67</v>
      </c>
      <c r="AA120" s="344">
        <v>69</v>
      </c>
      <c r="AB120" s="344">
        <v>72</v>
      </c>
      <c r="AC120" s="344">
        <v>74</v>
      </c>
      <c r="AD120" s="344">
        <v>77</v>
      </c>
      <c r="AE120" s="344">
        <v>79</v>
      </c>
      <c r="AF120" s="337">
        <v>82</v>
      </c>
      <c r="AG120" s="345">
        <v>84</v>
      </c>
      <c r="AH120" s="346">
        <v>87</v>
      </c>
      <c r="AI120">
        <v>89</v>
      </c>
      <c r="AJ120">
        <v>92</v>
      </c>
      <c r="AK120">
        <v>95</v>
      </c>
      <c r="AL120">
        <v>97</v>
      </c>
      <c r="AM120">
        <v>100</v>
      </c>
      <c r="AN120">
        <v>102</v>
      </c>
      <c r="AO120">
        <v>105</v>
      </c>
      <c r="AP120">
        <v>106</v>
      </c>
      <c r="AQ120">
        <v>109</v>
      </c>
      <c r="AR120">
        <v>111</v>
      </c>
      <c r="AS120">
        <v>114</v>
      </c>
      <c r="AT120">
        <v>116</v>
      </c>
      <c r="AU120">
        <v>119</v>
      </c>
      <c r="AV120">
        <v>122</v>
      </c>
      <c r="AW120">
        <v>124</v>
      </c>
      <c r="AX120">
        <v>127</v>
      </c>
      <c r="AY120">
        <v>128</v>
      </c>
      <c r="AZ120">
        <v>131</v>
      </c>
      <c r="BA120">
        <v>133</v>
      </c>
      <c r="BB120">
        <v>136</v>
      </c>
      <c r="BC120">
        <v>138</v>
      </c>
      <c r="BD120">
        <v>140</v>
      </c>
      <c r="BE120">
        <v>143</v>
      </c>
      <c r="BF120">
        <v>145</v>
      </c>
      <c r="BG120">
        <v>148</v>
      </c>
      <c r="BH120">
        <v>149</v>
      </c>
      <c r="BI120">
        <v>152</v>
      </c>
      <c r="BJ120">
        <v>154</v>
      </c>
      <c r="BK120">
        <v>157</v>
      </c>
      <c r="BL120">
        <v>159</v>
      </c>
      <c r="BM120">
        <v>161</v>
      </c>
      <c r="BN120">
        <v>164</v>
      </c>
      <c r="BO120">
        <v>166</v>
      </c>
      <c r="BP120">
        <v>168</v>
      </c>
      <c r="BQ120">
        <v>170</v>
      </c>
      <c r="BR120">
        <v>173</v>
      </c>
      <c r="BS120">
        <v>176</v>
      </c>
      <c r="BT120">
        <v>177</v>
      </c>
      <c r="BU120">
        <v>180</v>
      </c>
      <c r="BV120">
        <v>182</v>
      </c>
      <c r="BW120">
        <v>185</v>
      </c>
      <c r="BX120">
        <v>187</v>
      </c>
      <c r="BY120">
        <v>189</v>
      </c>
      <c r="BZ120">
        <v>192</v>
      </c>
      <c r="CA120">
        <v>193</v>
      </c>
      <c r="CB120">
        <v>196</v>
      </c>
      <c r="CC120">
        <v>198</v>
      </c>
      <c r="CD120">
        <v>200</v>
      </c>
      <c r="CE120">
        <v>203</v>
      </c>
      <c r="CF120">
        <v>205</v>
      </c>
      <c r="CG120">
        <v>207</v>
      </c>
      <c r="CH120">
        <v>209</v>
      </c>
      <c r="CI120">
        <v>212</v>
      </c>
      <c r="CJ120">
        <v>214</v>
      </c>
      <c r="CK120">
        <v>216</v>
      </c>
      <c r="CL120">
        <v>219</v>
      </c>
      <c r="CM120">
        <v>220</v>
      </c>
      <c r="CN120">
        <v>223</v>
      </c>
      <c r="CO120">
        <v>225</v>
      </c>
      <c r="CP120">
        <v>227</v>
      </c>
      <c r="CQ120">
        <v>229</v>
      </c>
      <c r="CR120">
        <v>231</v>
      </c>
      <c r="CS120">
        <v>234</v>
      </c>
      <c r="CT120">
        <v>235</v>
      </c>
      <c r="CU120">
        <v>238</v>
      </c>
      <c r="CV120">
        <v>240</v>
      </c>
      <c r="CW120">
        <v>242</v>
      </c>
      <c r="CX120">
        <v>245</v>
      </c>
      <c r="CY120">
        <v>246</v>
      </c>
      <c r="CZ120">
        <v>249</v>
      </c>
      <c r="DA120">
        <v>252</v>
      </c>
      <c r="DB120">
        <v>254</v>
      </c>
      <c r="DC120">
        <v>257</v>
      </c>
      <c r="DD120">
        <v>259</v>
      </c>
      <c r="DE120">
        <v>262</v>
      </c>
      <c r="DF120">
        <v>263</v>
      </c>
      <c r="DG120">
        <v>266</v>
      </c>
      <c r="DH120">
        <v>268</v>
      </c>
      <c r="DI120">
        <v>271</v>
      </c>
      <c r="DJ120">
        <v>273</v>
      </c>
      <c r="DK120">
        <v>276</v>
      </c>
      <c r="DL120">
        <v>278</v>
      </c>
      <c r="DM120">
        <v>280</v>
      </c>
      <c r="DN120">
        <v>283</v>
      </c>
      <c r="DO120">
        <v>285</v>
      </c>
      <c r="DP120">
        <v>288</v>
      </c>
      <c r="DQ120">
        <v>290</v>
      </c>
      <c r="DR120">
        <v>293</v>
      </c>
      <c r="DS120">
        <v>295</v>
      </c>
      <c r="DT120">
        <v>297</v>
      </c>
      <c r="DU120">
        <v>300</v>
      </c>
      <c r="DV120">
        <v>302</v>
      </c>
      <c r="DW120">
        <v>305</v>
      </c>
      <c r="DX120">
        <v>307</v>
      </c>
      <c r="DY120">
        <v>310</v>
      </c>
      <c r="DZ120">
        <v>312</v>
      </c>
      <c r="EA120">
        <v>314</v>
      </c>
      <c r="EB120">
        <v>317</v>
      </c>
      <c r="EC120">
        <v>319</v>
      </c>
      <c r="ED120">
        <v>322</v>
      </c>
      <c r="EE120">
        <v>324</v>
      </c>
      <c r="EF120">
        <v>327</v>
      </c>
      <c r="EG120">
        <v>329</v>
      </c>
      <c r="EH120">
        <v>332</v>
      </c>
      <c r="EI120">
        <v>333</v>
      </c>
      <c r="EJ120">
        <v>336</v>
      </c>
      <c r="EK120">
        <v>338</v>
      </c>
      <c r="EL120">
        <v>341</v>
      </c>
      <c r="EM120">
        <v>344</v>
      </c>
      <c r="EN120">
        <v>346</v>
      </c>
      <c r="EO120">
        <v>349</v>
      </c>
      <c r="EP120">
        <v>351</v>
      </c>
      <c r="EQ120">
        <v>353</v>
      </c>
      <c r="ER120">
        <v>355</v>
      </c>
      <c r="ES120">
        <v>358</v>
      </c>
      <c r="ET120">
        <v>360</v>
      </c>
      <c r="EU120">
        <v>363</v>
      </c>
      <c r="EV120">
        <v>365</v>
      </c>
      <c r="EW120">
        <v>368</v>
      </c>
      <c r="EX120">
        <v>371</v>
      </c>
      <c r="EY120">
        <v>372</v>
      </c>
      <c r="EZ120">
        <v>375</v>
      </c>
      <c r="FA120">
        <v>377</v>
      </c>
      <c r="FB120">
        <v>380</v>
      </c>
      <c r="FC120">
        <v>382</v>
      </c>
      <c r="FD120">
        <v>385</v>
      </c>
      <c r="FE120">
        <v>387</v>
      </c>
      <c r="FF120">
        <v>390</v>
      </c>
      <c r="FG120">
        <v>392</v>
      </c>
      <c r="FH120">
        <v>394</v>
      </c>
      <c r="FI120">
        <v>397</v>
      </c>
      <c r="FJ120">
        <v>399</v>
      </c>
      <c r="FK120">
        <v>402</v>
      </c>
      <c r="FL120">
        <v>404</v>
      </c>
      <c r="FM120">
        <v>407</v>
      </c>
      <c r="FN120">
        <v>409</v>
      </c>
      <c r="FO120">
        <v>411</v>
      </c>
      <c r="FP120">
        <v>414</v>
      </c>
      <c r="FQ120">
        <v>416</v>
      </c>
      <c r="FR120">
        <v>419</v>
      </c>
      <c r="FS120">
        <v>421</v>
      </c>
      <c r="FT120">
        <v>424</v>
      </c>
      <c r="FU120">
        <v>426</v>
      </c>
      <c r="FV120">
        <v>429</v>
      </c>
      <c r="FW120">
        <v>430</v>
      </c>
      <c r="FX120">
        <v>433</v>
      </c>
      <c r="FY120">
        <v>436</v>
      </c>
      <c r="FZ120">
        <v>438</v>
      </c>
      <c r="GA120">
        <v>441</v>
      </c>
      <c r="GB120">
        <v>443</v>
      </c>
      <c r="GC120">
        <v>446</v>
      </c>
      <c r="GD120">
        <v>447</v>
      </c>
      <c r="GE120">
        <v>450</v>
      </c>
      <c r="GF120">
        <v>452</v>
      </c>
      <c r="GG120">
        <v>455</v>
      </c>
      <c r="GH120">
        <v>457</v>
      </c>
      <c r="GI120">
        <v>460</v>
      </c>
      <c r="GJ120">
        <v>463</v>
      </c>
      <c r="GK120">
        <v>465</v>
      </c>
      <c r="GL120">
        <v>467</v>
      </c>
      <c r="GM120">
        <v>469</v>
      </c>
      <c r="GN120">
        <v>472</v>
      </c>
      <c r="GO120">
        <v>474</v>
      </c>
      <c r="GP120">
        <v>477</v>
      </c>
      <c r="GQ120">
        <v>479</v>
      </c>
      <c r="GR120">
        <v>482</v>
      </c>
      <c r="GS120">
        <v>484</v>
      </c>
      <c r="GU120">
        <v>117</v>
      </c>
      <c r="GV120">
        <v>0.84399999999999997</v>
      </c>
    </row>
    <row r="121" spans="1:204">
      <c r="A121" s="278">
        <v>118</v>
      </c>
      <c r="B121" s="344">
        <v>3</v>
      </c>
      <c r="C121" s="344">
        <v>6</v>
      </c>
      <c r="D121" s="344">
        <v>9</v>
      </c>
      <c r="E121" s="344">
        <v>13</v>
      </c>
      <c r="F121" s="344">
        <v>15</v>
      </c>
      <c r="G121" s="344">
        <v>19</v>
      </c>
      <c r="H121" s="344">
        <v>21</v>
      </c>
      <c r="I121" s="344">
        <v>25</v>
      </c>
      <c r="J121" s="344">
        <v>26</v>
      </c>
      <c r="K121" s="344">
        <v>28</v>
      </c>
      <c r="L121" s="344">
        <v>31</v>
      </c>
      <c r="M121" s="344">
        <v>34</v>
      </c>
      <c r="N121" s="344">
        <v>36</v>
      </c>
      <c r="O121" s="344">
        <v>39</v>
      </c>
      <c r="P121" s="344">
        <v>42</v>
      </c>
      <c r="Q121" s="344">
        <v>45</v>
      </c>
      <c r="R121" s="344">
        <v>47</v>
      </c>
      <c r="S121" s="344">
        <v>50</v>
      </c>
      <c r="T121" s="344">
        <v>52</v>
      </c>
      <c r="U121" s="344">
        <v>54</v>
      </c>
      <c r="V121" s="344">
        <v>57</v>
      </c>
      <c r="W121" s="344">
        <v>59</v>
      </c>
      <c r="X121" s="344">
        <v>62</v>
      </c>
      <c r="Y121" s="344">
        <v>64</v>
      </c>
      <c r="Z121" s="344">
        <v>67</v>
      </c>
      <c r="AA121" s="344">
        <v>70</v>
      </c>
      <c r="AB121" s="344">
        <v>72</v>
      </c>
      <c r="AC121" s="344">
        <v>75</v>
      </c>
      <c r="AD121" s="344">
        <v>77</v>
      </c>
      <c r="AE121" s="344">
        <v>80</v>
      </c>
      <c r="AF121" s="337">
        <v>82</v>
      </c>
      <c r="AG121" s="345">
        <v>85</v>
      </c>
      <c r="AH121" s="346">
        <v>87</v>
      </c>
      <c r="AI121">
        <v>90</v>
      </c>
      <c r="AJ121">
        <v>92</v>
      </c>
      <c r="AK121">
        <v>95</v>
      </c>
      <c r="AL121">
        <v>98</v>
      </c>
      <c r="AM121">
        <v>100</v>
      </c>
      <c r="AN121">
        <v>103</v>
      </c>
      <c r="AO121">
        <v>105</v>
      </c>
      <c r="AP121">
        <v>107</v>
      </c>
      <c r="AQ121">
        <v>109</v>
      </c>
      <c r="AR121">
        <v>112</v>
      </c>
      <c r="AS121">
        <v>114</v>
      </c>
      <c r="AT121">
        <v>117</v>
      </c>
      <c r="AU121">
        <v>120</v>
      </c>
      <c r="AV121">
        <v>122</v>
      </c>
      <c r="AW121">
        <v>125</v>
      </c>
      <c r="AX121">
        <v>127</v>
      </c>
      <c r="AY121">
        <v>129</v>
      </c>
      <c r="AZ121">
        <v>131</v>
      </c>
      <c r="BA121">
        <v>134</v>
      </c>
      <c r="BB121">
        <v>137</v>
      </c>
      <c r="BC121">
        <v>139</v>
      </c>
      <c r="BD121">
        <v>141</v>
      </c>
      <c r="BE121">
        <v>143</v>
      </c>
      <c r="BF121">
        <v>146</v>
      </c>
      <c r="BG121">
        <v>148</v>
      </c>
      <c r="BH121">
        <v>150</v>
      </c>
      <c r="BI121">
        <v>153</v>
      </c>
      <c r="BJ121">
        <v>155</v>
      </c>
      <c r="BK121">
        <v>158</v>
      </c>
      <c r="BL121">
        <v>159</v>
      </c>
      <c r="BM121">
        <v>162</v>
      </c>
      <c r="BN121">
        <v>165</v>
      </c>
      <c r="BO121">
        <v>167</v>
      </c>
      <c r="BP121">
        <v>169</v>
      </c>
      <c r="BQ121">
        <v>171</v>
      </c>
      <c r="BR121">
        <v>174</v>
      </c>
      <c r="BS121">
        <v>176</v>
      </c>
      <c r="BT121">
        <v>178</v>
      </c>
      <c r="BU121">
        <v>181</v>
      </c>
      <c r="BV121">
        <v>183</v>
      </c>
      <c r="BW121">
        <v>186</v>
      </c>
      <c r="BX121">
        <v>187</v>
      </c>
      <c r="BY121">
        <v>190</v>
      </c>
      <c r="BZ121">
        <v>192</v>
      </c>
      <c r="CA121">
        <v>194</v>
      </c>
      <c r="CB121">
        <v>197</v>
      </c>
      <c r="CC121">
        <v>199</v>
      </c>
      <c r="CD121">
        <v>201</v>
      </c>
      <c r="CE121">
        <v>204</v>
      </c>
      <c r="CF121">
        <v>206</v>
      </c>
      <c r="CG121">
        <v>208</v>
      </c>
      <c r="CH121">
        <v>210</v>
      </c>
      <c r="CI121">
        <v>213</v>
      </c>
      <c r="CJ121">
        <v>215</v>
      </c>
      <c r="CK121">
        <v>217</v>
      </c>
      <c r="CL121">
        <v>220</v>
      </c>
      <c r="CM121">
        <v>221</v>
      </c>
      <c r="CN121">
        <v>224</v>
      </c>
      <c r="CO121">
        <v>226</v>
      </c>
      <c r="CP121">
        <v>228</v>
      </c>
      <c r="CQ121">
        <v>230</v>
      </c>
      <c r="CR121">
        <v>232</v>
      </c>
      <c r="CS121">
        <v>235</v>
      </c>
      <c r="CT121">
        <v>237</v>
      </c>
      <c r="CU121">
        <v>239</v>
      </c>
      <c r="CV121">
        <v>241</v>
      </c>
      <c r="CW121">
        <v>243</v>
      </c>
      <c r="CX121">
        <v>246</v>
      </c>
      <c r="CY121">
        <v>248</v>
      </c>
      <c r="CZ121">
        <v>250</v>
      </c>
      <c r="DA121">
        <v>253</v>
      </c>
      <c r="DB121">
        <v>255</v>
      </c>
      <c r="DC121">
        <v>258</v>
      </c>
      <c r="DD121">
        <v>260</v>
      </c>
      <c r="DE121">
        <v>263</v>
      </c>
      <c r="DF121">
        <v>265</v>
      </c>
      <c r="DG121">
        <v>267</v>
      </c>
      <c r="DH121">
        <v>270</v>
      </c>
      <c r="DI121">
        <v>272</v>
      </c>
      <c r="DJ121">
        <v>275</v>
      </c>
      <c r="DK121">
        <v>277</v>
      </c>
      <c r="DL121">
        <v>279</v>
      </c>
      <c r="DM121">
        <v>282</v>
      </c>
      <c r="DN121">
        <v>284</v>
      </c>
      <c r="DO121">
        <v>287</v>
      </c>
      <c r="DP121">
        <v>289</v>
      </c>
      <c r="DQ121">
        <v>292</v>
      </c>
      <c r="DR121">
        <v>294</v>
      </c>
      <c r="DS121">
        <v>296</v>
      </c>
      <c r="DT121">
        <v>298</v>
      </c>
      <c r="DU121">
        <v>301</v>
      </c>
      <c r="DV121">
        <v>304</v>
      </c>
      <c r="DW121">
        <v>306</v>
      </c>
      <c r="DX121">
        <v>309</v>
      </c>
      <c r="DY121">
        <v>311</v>
      </c>
      <c r="DZ121">
        <v>314</v>
      </c>
      <c r="EA121">
        <v>315</v>
      </c>
      <c r="EB121">
        <v>318</v>
      </c>
      <c r="EC121">
        <v>321</v>
      </c>
      <c r="ED121">
        <v>323</v>
      </c>
      <c r="EE121">
        <v>326</v>
      </c>
      <c r="EF121">
        <v>328</v>
      </c>
      <c r="EG121">
        <v>331</v>
      </c>
      <c r="EH121">
        <v>333</v>
      </c>
      <c r="EI121">
        <v>335</v>
      </c>
      <c r="EJ121">
        <v>338</v>
      </c>
      <c r="EK121">
        <v>340</v>
      </c>
      <c r="EL121">
        <v>343</v>
      </c>
      <c r="EM121">
        <v>345</v>
      </c>
      <c r="EN121">
        <v>348</v>
      </c>
      <c r="EO121">
        <v>350</v>
      </c>
      <c r="EP121">
        <v>353</v>
      </c>
      <c r="EQ121">
        <v>354</v>
      </c>
      <c r="ER121">
        <v>357</v>
      </c>
      <c r="ES121">
        <v>360</v>
      </c>
      <c r="ET121">
        <v>362</v>
      </c>
      <c r="EU121">
        <v>365</v>
      </c>
      <c r="EV121">
        <v>367</v>
      </c>
      <c r="EW121">
        <v>370</v>
      </c>
      <c r="EX121">
        <v>372</v>
      </c>
      <c r="EY121">
        <v>374</v>
      </c>
      <c r="EZ121">
        <v>377</v>
      </c>
      <c r="FA121">
        <v>379</v>
      </c>
      <c r="FB121">
        <v>382</v>
      </c>
      <c r="FC121">
        <v>384</v>
      </c>
      <c r="FD121">
        <v>387</v>
      </c>
      <c r="FE121">
        <v>389</v>
      </c>
      <c r="FF121">
        <v>392</v>
      </c>
      <c r="FG121">
        <v>393</v>
      </c>
      <c r="FH121">
        <v>396</v>
      </c>
      <c r="FI121">
        <v>399</v>
      </c>
      <c r="FJ121">
        <v>401</v>
      </c>
      <c r="FK121">
        <v>404</v>
      </c>
      <c r="FL121">
        <v>406</v>
      </c>
      <c r="FM121">
        <v>409</v>
      </c>
      <c r="FN121">
        <v>411</v>
      </c>
      <c r="FO121">
        <v>413</v>
      </c>
      <c r="FP121">
        <v>416</v>
      </c>
      <c r="FQ121">
        <v>418</v>
      </c>
      <c r="FR121">
        <v>421</v>
      </c>
      <c r="FS121">
        <v>423</v>
      </c>
      <c r="FT121">
        <v>426</v>
      </c>
      <c r="FU121">
        <v>428</v>
      </c>
      <c r="FV121">
        <v>431</v>
      </c>
      <c r="FW121">
        <v>432</v>
      </c>
      <c r="FX121">
        <v>435</v>
      </c>
      <c r="FY121">
        <v>438</v>
      </c>
      <c r="FZ121">
        <v>440</v>
      </c>
      <c r="GA121">
        <v>443</v>
      </c>
      <c r="GB121">
        <v>445</v>
      </c>
      <c r="GC121">
        <v>448</v>
      </c>
      <c r="GD121">
        <v>449</v>
      </c>
      <c r="GE121">
        <v>452</v>
      </c>
      <c r="GF121">
        <v>455</v>
      </c>
      <c r="GG121">
        <v>457</v>
      </c>
      <c r="GH121">
        <v>460</v>
      </c>
      <c r="GI121">
        <v>462</v>
      </c>
      <c r="GJ121">
        <v>465</v>
      </c>
      <c r="GK121">
        <v>467</v>
      </c>
      <c r="GL121">
        <v>469</v>
      </c>
      <c r="GM121">
        <v>471</v>
      </c>
      <c r="GN121">
        <v>474</v>
      </c>
      <c r="GO121">
        <v>477</v>
      </c>
      <c r="GP121">
        <v>479</v>
      </c>
      <c r="GQ121">
        <v>482</v>
      </c>
      <c r="GR121">
        <v>484</v>
      </c>
      <c r="GS121">
        <v>487</v>
      </c>
      <c r="GU121">
        <v>118</v>
      </c>
      <c r="GV121">
        <v>0.84799999999999998</v>
      </c>
    </row>
    <row r="122" spans="1:204">
      <c r="A122" s="278">
        <v>119</v>
      </c>
      <c r="B122" s="344">
        <v>3</v>
      </c>
      <c r="C122" s="344">
        <v>6</v>
      </c>
      <c r="D122" s="344">
        <v>9</v>
      </c>
      <c r="E122" s="344">
        <v>13</v>
      </c>
      <c r="F122" s="344">
        <v>15</v>
      </c>
      <c r="G122" s="344">
        <v>19</v>
      </c>
      <c r="H122" s="344">
        <v>21</v>
      </c>
      <c r="I122" s="344">
        <v>25</v>
      </c>
      <c r="J122" s="344">
        <v>26</v>
      </c>
      <c r="K122" s="344">
        <v>28</v>
      </c>
      <c r="L122" s="344">
        <v>32</v>
      </c>
      <c r="M122" s="344">
        <v>34</v>
      </c>
      <c r="N122" s="344">
        <v>37</v>
      </c>
      <c r="O122" s="344">
        <v>39</v>
      </c>
      <c r="P122" s="344">
        <v>42</v>
      </c>
      <c r="Q122" s="344">
        <v>45</v>
      </c>
      <c r="R122" s="344">
        <v>48</v>
      </c>
      <c r="S122" s="344">
        <v>50</v>
      </c>
      <c r="T122" s="344">
        <v>52</v>
      </c>
      <c r="U122" s="344">
        <v>55</v>
      </c>
      <c r="V122" s="344">
        <v>57</v>
      </c>
      <c r="W122" s="344">
        <v>60</v>
      </c>
      <c r="X122" s="344">
        <v>62</v>
      </c>
      <c r="Y122" s="344">
        <v>65</v>
      </c>
      <c r="Z122" s="344">
        <v>67</v>
      </c>
      <c r="AA122" s="344">
        <v>70</v>
      </c>
      <c r="AB122" s="344">
        <v>72</v>
      </c>
      <c r="AC122" s="344">
        <v>75</v>
      </c>
      <c r="AD122" s="344">
        <v>78</v>
      </c>
      <c r="AE122" s="344">
        <v>80</v>
      </c>
      <c r="AF122" s="337">
        <v>83</v>
      </c>
      <c r="AG122" s="345">
        <v>85</v>
      </c>
      <c r="AH122" s="346">
        <v>88</v>
      </c>
      <c r="AI122">
        <v>90</v>
      </c>
      <c r="AJ122">
        <v>93</v>
      </c>
      <c r="AK122">
        <v>95</v>
      </c>
      <c r="AL122">
        <v>98</v>
      </c>
      <c r="AM122">
        <v>101</v>
      </c>
      <c r="AN122">
        <v>103</v>
      </c>
      <c r="AO122">
        <v>106</v>
      </c>
      <c r="AP122">
        <v>107</v>
      </c>
      <c r="AQ122">
        <v>110</v>
      </c>
      <c r="AR122">
        <v>112</v>
      </c>
      <c r="AS122">
        <v>115</v>
      </c>
      <c r="AT122">
        <v>118</v>
      </c>
      <c r="AU122">
        <v>120</v>
      </c>
      <c r="AV122">
        <v>123</v>
      </c>
      <c r="AW122">
        <v>125</v>
      </c>
      <c r="AX122">
        <v>128</v>
      </c>
      <c r="AY122">
        <v>130</v>
      </c>
      <c r="AZ122">
        <v>132</v>
      </c>
      <c r="BA122">
        <v>135</v>
      </c>
      <c r="BB122">
        <v>137</v>
      </c>
      <c r="BC122">
        <v>140</v>
      </c>
      <c r="BD122">
        <v>141</v>
      </c>
      <c r="BE122">
        <v>144</v>
      </c>
      <c r="BF122">
        <v>147</v>
      </c>
      <c r="BG122">
        <v>149</v>
      </c>
      <c r="BH122">
        <v>151</v>
      </c>
      <c r="BI122">
        <v>153</v>
      </c>
      <c r="BJ122">
        <v>156</v>
      </c>
      <c r="BK122">
        <v>158</v>
      </c>
      <c r="BL122">
        <v>160</v>
      </c>
      <c r="BM122">
        <v>163</v>
      </c>
      <c r="BN122">
        <v>165</v>
      </c>
      <c r="BO122">
        <v>168</v>
      </c>
      <c r="BP122">
        <v>170</v>
      </c>
      <c r="BQ122">
        <v>172</v>
      </c>
      <c r="BR122">
        <v>175</v>
      </c>
      <c r="BS122">
        <v>177</v>
      </c>
      <c r="BT122">
        <v>179</v>
      </c>
      <c r="BU122">
        <v>181</v>
      </c>
      <c r="BV122">
        <v>184</v>
      </c>
      <c r="BW122">
        <v>187</v>
      </c>
      <c r="BX122">
        <v>188</v>
      </c>
      <c r="BY122">
        <v>191</v>
      </c>
      <c r="BZ122">
        <v>193</v>
      </c>
      <c r="CA122">
        <v>195</v>
      </c>
      <c r="CB122">
        <v>198</v>
      </c>
      <c r="CC122">
        <v>200</v>
      </c>
      <c r="CD122">
        <v>202</v>
      </c>
      <c r="CE122">
        <v>204</v>
      </c>
      <c r="CF122">
        <v>207</v>
      </c>
      <c r="CG122">
        <v>209</v>
      </c>
      <c r="CH122">
        <v>211</v>
      </c>
      <c r="CI122">
        <v>214</v>
      </c>
      <c r="CJ122">
        <v>216</v>
      </c>
      <c r="CK122">
        <v>218</v>
      </c>
      <c r="CL122">
        <v>221</v>
      </c>
      <c r="CM122">
        <v>222</v>
      </c>
      <c r="CN122">
        <v>225</v>
      </c>
      <c r="CO122">
        <v>227</v>
      </c>
      <c r="CP122">
        <v>229</v>
      </c>
      <c r="CQ122">
        <v>231</v>
      </c>
      <c r="CR122">
        <v>233</v>
      </c>
      <c r="CS122">
        <v>236</v>
      </c>
      <c r="CT122">
        <v>238</v>
      </c>
      <c r="CU122">
        <v>240</v>
      </c>
      <c r="CV122">
        <v>242</v>
      </c>
      <c r="CW122">
        <v>245</v>
      </c>
      <c r="CX122">
        <v>247</v>
      </c>
      <c r="CY122">
        <v>249</v>
      </c>
      <c r="CZ122">
        <v>251</v>
      </c>
      <c r="DA122">
        <v>254</v>
      </c>
      <c r="DB122">
        <v>256</v>
      </c>
      <c r="DC122">
        <v>259</v>
      </c>
      <c r="DD122">
        <v>262</v>
      </c>
      <c r="DE122">
        <v>264</v>
      </c>
      <c r="DF122">
        <v>266</v>
      </c>
      <c r="DG122">
        <v>268</v>
      </c>
      <c r="DH122">
        <v>271</v>
      </c>
      <c r="DI122">
        <v>273</v>
      </c>
      <c r="DJ122">
        <v>276</v>
      </c>
      <c r="DK122">
        <v>279</v>
      </c>
      <c r="DL122">
        <v>280</v>
      </c>
      <c r="DM122">
        <v>283</v>
      </c>
      <c r="DN122">
        <v>285</v>
      </c>
      <c r="DO122">
        <v>288</v>
      </c>
      <c r="DP122">
        <v>291</v>
      </c>
      <c r="DQ122">
        <v>293</v>
      </c>
      <c r="DR122">
        <v>296</v>
      </c>
      <c r="DS122">
        <v>297</v>
      </c>
      <c r="DT122">
        <v>300</v>
      </c>
      <c r="DU122">
        <v>302</v>
      </c>
      <c r="DV122">
        <v>305</v>
      </c>
      <c r="DW122">
        <v>308</v>
      </c>
      <c r="DX122">
        <v>310</v>
      </c>
      <c r="DY122">
        <v>313</v>
      </c>
      <c r="DZ122">
        <v>315</v>
      </c>
      <c r="EA122">
        <v>317</v>
      </c>
      <c r="EB122">
        <v>320</v>
      </c>
      <c r="EC122">
        <v>322</v>
      </c>
      <c r="ED122">
        <v>325</v>
      </c>
      <c r="EE122">
        <v>327</v>
      </c>
      <c r="EF122">
        <v>330</v>
      </c>
      <c r="EG122">
        <v>332</v>
      </c>
      <c r="EH122">
        <v>335</v>
      </c>
      <c r="EI122">
        <v>337</v>
      </c>
      <c r="EJ122">
        <v>339</v>
      </c>
      <c r="EK122">
        <v>342</v>
      </c>
      <c r="EL122">
        <v>344</v>
      </c>
      <c r="EM122">
        <v>347</v>
      </c>
      <c r="EN122">
        <v>349</v>
      </c>
      <c r="EO122">
        <v>352</v>
      </c>
      <c r="EP122">
        <v>354</v>
      </c>
      <c r="EQ122">
        <v>356</v>
      </c>
      <c r="ER122">
        <v>359</v>
      </c>
      <c r="ES122">
        <v>361</v>
      </c>
      <c r="ET122">
        <v>364</v>
      </c>
      <c r="EU122">
        <v>366</v>
      </c>
      <c r="EV122">
        <v>369</v>
      </c>
      <c r="EW122">
        <v>371</v>
      </c>
      <c r="EX122">
        <v>374</v>
      </c>
      <c r="EY122">
        <v>376</v>
      </c>
      <c r="EZ122">
        <v>378</v>
      </c>
      <c r="FA122">
        <v>381</v>
      </c>
      <c r="FB122">
        <v>383</v>
      </c>
      <c r="FC122">
        <v>386</v>
      </c>
      <c r="FD122">
        <v>389</v>
      </c>
      <c r="FE122">
        <v>391</v>
      </c>
      <c r="FF122">
        <v>394</v>
      </c>
      <c r="FG122">
        <v>395</v>
      </c>
      <c r="FH122">
        <v>398</v>
      </c>
      <c r="FI122">
        <v>400</v>
      </c>
      <c r="FJ122">
        <v>403</v>
      </c>
      <c r="FK122">
        <v>406</v>
      </c>
      <c r="FL122">
        <v>408</v>
      </c>
      <c r="FM122">
        <v>411</v>
      </c>
      <c r="FN122">
        <v>413</v>
      </c>
      <c r="FO122">
        <v>415</v>
      </c>
      <c r="FP122">
        <v>417</v>
      </c>
      <c r="FQ122">
        <v>420</v>
      </c>
      <c r="FR122">
        <v>423</v>
      </c>
      <c r="FS122">
        <v>425</v>
      </c>
      <c r="FT122">
        <v>428</v>
      </c>
      <c r="FU122">
        <v>430</v>
      </c>
      <c r="FV122">
        <v>433</v>
      </c>
      <c r="FW122">
        <v>435</v>
      </c>
      <c r="FX122">
        <v>437</v>
      </c>
      <c r="FY122">
        <v>440</v>
      </c>
      <c r="FZ122">
        <v>442</v>
      </c>
      <c r="GA122">
        <v>445</v>
      </c>
      <c r="GB122">
        <v>447</v>
      </c>
      <c r="GC122">
        <v>450</v>
      </c>
      <c r="GD122">
        <v>452</v>
      </c>
      <c r="GE122">
        <v>454</v>
      </c>
      <c r="GF122">
        <v>457</v>
      </c>
      <c r="GG122">
        <v>459</v>
      </c>
      <c r="GH122">
        <v>462</v>
      </c>
      <c r="GI122">
        <v>464</v>
      </c>
      <c r="GJ122">
        <v>467</v>
      </c>
      <c r="GK122">
        <v>469</v>
      </c>
      <c r="GL122">
        <v>471</v>
      </c>
      <c r="GM122">
        <v>474</v>
      </c>
      <c r="GN122">
        <v>476</v>
      </c>
      <c r="GO122">
        <v>479</v>
      </c>
      <c r="GP122">
        <v>481</v>
      </c>
      <c r="GQ122">
        <v>484</v>
      </c>
      <c r="GR122">
        <v>486</v>
      </c>
      <c r="GS122">
        <v>489</v>
      </c>
      <c r="GU122">
        <v>119</v>
      </c>
      <c r="GV122">
        <v>0.85199999999999998</v>
      </c>
    </row>
    <row r="123" spans="1:204">
      <c r="A123" s="339">
        <v>120</v>
      </c>
      <c r="B123" s="340">
        <v>3</v>
      </c>
      <c r="C123" s="340">
        <v>6</v>
      </c>
      <c r="D123" s="340">
        <v>9</v>
      </c>
      <c r="E123" s="340">
        <v>13</v>
      </c>
      <c r="F123" s="340">
        <v>15</v>
      </c>
      <c r="G123" s="340">
        <v>19</v>
      </c>
      <c r="H123" s="340">
        <v>21</v>
      </c>
      <c r="I123" s="340">
        <v>25</v>
      </c>
      <c r="J123" s="340">
        <v>27</v>
      </c>
      <c r="K123" s="340">
        <v>28</v>
      </c>
      <c r="L123" s="340">
        <v>32</v>
      </c>
      <c r="M123" s="340">
        <v>34</v>
      </c>
      <c r="N123" s="340">
        <v>37</v>
      </c>
      <c r="O123" s="340">
        <v>39</v>
      </c>
      <c r="P123" s="340">
        <v>42</v>
      </c>
      <c r="Q123" s="340">
        <v>45</v>
      </c>
      <c r="R123" s="340">
        <v>48</v>
      </c>
      <c r="S123" s="340">
        <v>51</v>
      </c>
      <c r="T123" s="340">
        <v>52</v>
      </c>
      <c r="U123" s="340">
        <v>55</v>
      </c>
      <c r="V123" s="340">
        <v>57</v>
      </c>
      <c r="W123" s="340">
        <v>60</v>
      </c>
      <c r="X123" s="340">
        <v>62</v>
      </c>
      <c r="Y123" s="340">
        <v>65</v>
      </c>
      <c r="Z123" s="340">
        <v>68</v>
      </c>
      <c r="AA123" s="340">
        <v>70</v>
      </c>
      <c r="AB123" s="340">
        <v>73</v>
      </c>
      <c r="AC123" s="340">
        <v>75</v>
      </c>
      <c r="AD123" s="340">
        <v>78</v>
      </c>
      <c r="AE123" s="340">
        <v>80</v>
      </c>
      <c r="AF123" s="341">
        <v>83</v>
      </c>
      <c r="AG123" s="342">
        <v>86</v>
      </c>
      <c r="AH123" s="347">
        <v>88</v>
      </c>
      <c r="AI123" s="341">
        <v>91</v>
      </c>
      <c r="AJ123" s="341">
        <v>93</v>
      </c>
      <c r="AK123" s="341">
        <v>96</v>
      </c>
      <c r="AL123" s="341">
        <v>98</v>
      </c>
      <c r="AM123" s="341">
        <v>101</v>
      </c>
      <c r="AN123" s="341">
        <v>104</v>
      </c>
      <c r="AO123" s="341">
        <v>106</v>
      </c>
      <c r="AP123" s="341">
        <v>108</v>
      </c>
      <c r="AQ123" s="341">
        <v>110</v>
      </c>
      <c r="AR123" s="341">
        <v>113</v>
      </c>
      <c r="AS123" s="341">
        <v>116</v>
      </c>
      <c r="AT123" s="341">
        <v>118</v>
      </c>
      <c r="AU123" s="341">
        <v>121</v>
      </c>
      <c r="AV123" s="341">
        <v>123</v>
      </c>
      <c r="AW123" s="341">
        <v>126</v>
      </c>
      <c r="AX123" s="341">
        <v>128</v>
      </c>
      <c r="AY123" s="341">
        <v>130</v>
      </c>
      <c r="AZ123" s="341">
        <v>133</v>
      </c>
      <c r="BA123" s="341">
        <v>135</v>
      </c>
      <c r="BB123" s="341">
        <v>138</v>
      </c>
      <c r="BC123" s="341">
        <v>140</v>
      </c>
      <c r="BD123" s="341">
        <v>142</v>
      </c>
      <c r="BE123" s="341">
        <v>145</v>
      </c>
      <c r="BF123" s="341">
        <v>147</v>
      </c>
      <c r="BG123" s="341">
        <v>150</v>
      </c>
      <c r="BH123" s="341">
        <v>152</v>
      </c>
      <c r="BI123" s="341">
        <v>154</v>
      </c>
      <c r="BJ123" s="341">
        <v>157</v>
      </c>
      <c r="BK123" s="341">
        <v>159</v>
      </c>
      <c r="BL123" s="341">
        <v>161</v>
      </c>
      <c r="BM123" s="341">
        <v>163</v>
      </c>
      <c r="BN123" s="341">
        <v>166</v>
      </c>
      <c r="BO123" s="341">
        <v>169</v>
      </c>
      <c r="BP123" s="341">
        <v>170</v>
      </c>
      <c r="BQ123" s="341">
        <v>173</v>
      </c>
      <c r="BR123" s="341">
        <v>175</v>
      </c>
      <c r="BS123" s="341">
        <v>178</v>
      </c>
      <c r="BT123" s="341">
        <v>180</v>
      </c>
      <c r="BU123" s="341">
        <v>182</v>
      </c>
      <c r="BV123" s="341">
        <v>185</v>
      </c>
      <c r="BW123" s="341">
        <v>187</v>
      </c>
      <c r="BX123" s="341">
        <v>189</v>
      </c>
      <c r="BY123" s="341">
        <v>192</v>
      </c>
      <c r="BZ123" s="341">
        <v>194</v>
      </c>
      <c r="CA123" s="341">
        <v>196</v>
      </c>
      <c r="CB123" s="341">
        <v>199</v>
      </c>
      <c r="CC123" s="341">
        <v>201</v>
      </c>
      <c r="CD123" s="341">
        <v>203</v>
      </c>
      <c r="CE123" s="341">
        <v>205</v>
      </c>
      <c r="CF123" s="341">
        <v>208</v>
      </c>
      <c r="CG123" s="341">
        <v>210</v>
      </c>
      <c r="CH123" s="341">
        <v>212</v>
      </c>
      <c r="CI123" s="341">
        <v>215</v>
      </c>
      <c r="CJ123" s="341">
        <v>217</v>
      </c>
      <c r="CK123" s="341">
        <v>219</v>
      </c>
      <c r="CL123" s="341">
        <v>222</v>
      </c>
      <c r="CM123" s="341">
        <v>223</v>
      </c>
      <c r="CN123" s="341">
        <v>226</v>
      </c>
      <c r="CO123" s="341">
        <v>228</v>
      </c>
      <c r="CP123" s="341">
        <v>230</v>
      </c>
      <c r="CQ123" s="341">
        <v>232</v>
      </c>
      <c r="CR123" s="341">
        <v>235</v>
      </c>
      <c r="CS123" s="341">
        <v>237</v>
      </c>
      <c r="CT123" s="341">
        <v>239</v>
      </c>
      <c r="CU123" s="341">
        <v>241</v>
      </c>
      <c r="CV123" s="341">
        <v>243</v>
      </c>
      <c r="CW123" s="341">
        <v>246</v>
      </c>
      <c r="CX123" s="341">
        <v>248</v>
      </c>
      <c r="CY123" s="341">
        <v>250</v>
      </c>
      <c r="CZ123" s="341">
        <v>253</v>
      </c>
      <c r="DA123" s="341">
        <v>255</v>
      </c>
      <c r="DB123" s="341">
        <v>258</v>
      </c>
      <c r="DC123" s="341">
        <v>260</v>
      </c>
      <c r="DD123" s="341">
        <v>263</v>
      </c>
      <c r="DE123" s="341">
        <v>265</v>
      </c>
      <c r="DF123" s="341">
        <v>267</v>
      </c>
      <c r="DG123" s="341">
        <v>270</v>
      </c>
      <c r="DH123" s="341">
        <v>272</v>
      </c>
      <c r="DI123" s="341">
        <v>275</v>
      </c>
      <c r="DJ123" s="341">
        <v>277</v>
      </c>
      <c r="DK123" s="341">
        <v>280</v>
      </c>
      <c r="DL123" s="341">
        <v>282</v>
      </c>
      <c r="DM123" s="341">
        <v>284</v>
      </c>
      <c r="DN123" s="341">
        <v>287</v>
      </c>
      <c r="DO123" s="341">
        <v>289</v>
      </c>
      <c r="DP123" s="341">
        <v>292</v>
      </c>
      <c r="DQ123" s="341">
        <v>294</v>
      </c>
      <c r="DR123" s="341">
        <v>297</v>
      </c>
      <c r="DS123" s="341">
        <v>299</v>
      </c>
      <c r="DT123" s="341">
        <v>301</v>
      </c>
      <c r="DU123" s="341">
        <v>304</v>
      </c>
      <c r="DV123" s="341">
        <v>306</v>
      </c>
      <c r="DW123" s="341">
        <v>309</v>
      </c>
      <c r="DX123" s="341">
        <v>312</v>
      </c>
      <c r="DY123" s="341">
        <v>314</v>
      </c>
      <c r="DZ123" s="341">
        <v>317</v>
      </c>
      <c r="EA123" s="341">
        <v>318</v>
      </c>
      <c r="EB123" s="341">
        <v>321</v>
      </c>
      <c r="EC123" s="341">
        <v>324</v>
      </c>
      <c r="ED123" s="341">
        <v>326</v>
      </c>
      <c r="EE123" s="341">
        <v>329</v>
      </c>
      <c r="EF123" s="341">
        <v>331</v>
      </c>
      <c r="EG123" s="341">
        <v>334</v>
      </c>
      <c r="EH123" s="341">
        <v>336</v>
      </c>
      <c r="EI123" s="341">
        <v>338</v>
      </c>
      <c r="EJ123" s="341">
        <v>341</v>
      </c>
      <c r="EK123" s="341">
        <v>343</v>
      </c>
      <c r="EL123" s="341">
        <v>346</v>
      </c>
      <c r="EM123" s="341">
        <v>348</v>
      </c>
      <c r="EN123" s="341">
        <v>351</v>
      </c>
      <c r="EO123" s="341">
        <v>354</v>
      </c>
      <c r="EP123" s="341">
        <v>356</v>
      </c>
      <c r="EQ123" s="341">
        <v>358</v>
      </c>
      <c r="ER123" s="341">
        <v>360</v>
      </c>
      <c r="ES123" s="341">
        <v>363</v>
      </c>
      <c r="ET123" s="341">
        <v>366</v>
      </c>
      <c r="EU123" s="341">
        <v>368</v>
      </c>
      <c r="EV123" s="341">
        <v>371</v>
      </c>
      <c r="EW123" s="341">
        <v>373</v>
      </c>
      <c r="EX123" s="341">
        <v>376</v>
      </c>
      <c r="EY123" s="341">
        <v>377</v>
      </c>
      <c r="EZ123" s="341">
        <v>380</v>
      </c>
      <c r="FA123" s="341">
        <v>383</v>
      </c>
      <c r="FB123" s="341">
        <v>385</v>
      </c>
      <c r="FC123" s="341">
        <v>388</v>
      </c>
      <c r="FD123" s="341">
        <v>390</v>
      </c>
      <c r="FE123" s="341">
        <v>393</v>
      </c>
      <c r="FF123" s="341">
        <v>395</v>
      </c>
      <c r="FG123" s="341">
        <v>397</v>
      </c>
      <c r="FH123" s="341">
        <v>400</v>
      </c>
      <c r="FI123" s="341">
        <v>402</v>
      </c>
      <c r="FJ123" s="341">
        <v>405</v>
      </c>
      <c r="FK123" s="341">
        <v>407</v>
      </c>
      <c r="FL123" s="341">
        <v>410</v>
      </c>
      <c r="FM123" s="341">
        <v>413</v>
      </c>
      <c r="FN123" s="341">
        <v>415</v>
      </c>
      <c r="FO123" s="341">
        <v>417</v>
      </c>
      <c r="FP123" s="341">
        <v>419</v>
      </c>
      <c r="FQ123" s="341">
        <v>422</v>
      </c>
      <c r="FR123" s="341">
        <v>425</v>
      </c>
      <c r="FS123" s="341">
        <v>427</v>
      </c>
      <c r="FT123" s="341">
        <v>430</v>
      </c>
      <c r="FU123" s="341">
        <v>432</v>
      </c>
      <c r="FV123" s="341">
        <v>435</v>
      </c>
      <c r="FW123" s="341">
        <v>437</v>
      </c>
      <c r="FX123" s="341">
        <v>439</v>
      </c>
      <c r="FY123" s="341">
        <v>442</v>
      </c>
      <c r="FZ123" s="341">
        <v>444</v>
      </c>
      <c r="GA123" s="341">
        <v>447</v>
      </c>
      <c r="GB123" s="341">
        <v>449</v>
      </c>
      <c r="GC123" s="341">
        <v>452</v>
      </c>
      <c r="GD123" s="341">
        <v>454</v>
      </c>
      <c r="GE123" s="341">
        <v>456</v>
      </c>
      <c r="GF123" s="341">
        <v>459</v>
      </c>
      <c r="GG123" s="341">
        <v>461</v>
      </c>
      <c r="GH123" s="341">
        <v>464</v>
      </c>
      <c r="GI123" s="341">
        <v>467</v>
      </c>
      <c r="GJ123" s="341">
        <v>469</v>
      </c>
      <c r="GK123" s="341">
        <v>472</v>
      </c>
      <c r="GL123" s="341">
        <v>473</v>
      </c>
      <c r="GM123" s="341">
        <v>476</v>
      </c>
      <c r="GN123" s="341">
        <v>479</v>
      </c>
      <c r="GO123" s="341">
        <v>481</v>
      </c>
      <c r="GP123" s="341">
        <v>484</v>
      </c>
      <c r="GQ123" s="341">
        <v>486</v>
      </c>
      <c r="GR123" s="341">
        <v>489</v>
      </c>
      <c r="GS123" s="341">
        <v>491</v>
      </c>
      <c r="GT123" s="341"/>
      <c r="GU123" s="341">
        <v>120</v>
      </c>
      <c r="GV123" s="341">
        <v>0.85599999999999998</v>
      </c>
    </row>
    <row r="124" spans="1:204">
      <c r="A124" s="278">
        <v>121</v>
      </c>
      <c r="B124" s="344">
        <v>3</v>
      </c>
      <c r="C124" s="344">
        <v>6</v>
      </c>
      <c r="D124" s="344">
        <v>9</v>
      </c>
      <c r="E124" s="344">
        <v>13</v>
      </c>
      <c r="F124" s="344">
        <v>15</v>
      </c>
      <c r="G124" s="344">
        <v>19</v>
      </c>
      <c r="H124" s="344">
        <v>21</v>
      </c>
      <c r="I124" s="344">
        <v>25</v>
      </c>
      <c r="J124" s="344">
        <v>27</v>
      </c>
      <c r="K124" s="344">
        <v>28</v>
      </c>
      <c r="L124" s="344">
        <v>32</v>
      </c>
      <c r="M124" s="344">
        <v>34</v>
      </c>
      <c r="N124" s="344">
        <v>37</v>
      </c>
      <c r="O124" s="344">
        <v>40</v>
      </c>
      <c r="P124" s="344">
        <v>42</v>
      </c>
      <c r="Q124" s="344">
        <v>46</v>
      </c>
      <c r="R124" s="344">
        <v>48</v>
      </c>
      <c r="S124" s="344">
        <v>51</v>
      </c>
      <c r="T124" s="344">
        <v>52</v>
      </c>
      <c r="U124" s="344">
        <v>55</v>
      </c>
      <c r="V124" s="344">
        <v>58</v>
      </c>
      <c r="W124" s="344">
        <v>60</v>
      </c>
      <c r="X124" s="344">
        <v>63</v>
      </c>
      <c r="Y124" s="344">
        <v>65</v>
      </c>
      <c r="Z124" s="344">
        <v>68</v>
      </c>
      <c r="AA124" s="344">
        <v>70</v>
      </c>
      <c r="AB124" s="344">
        <v>73</v>
      </c>
      <c r="AC124" s="344">
        <v>76</v>
      </c>
      <c r="AD124" s="344">
        <v>78</v>
      </c>
      <c r="AE124" s="344">
        <v>81</v>
      </c>
      <c r="AF124" s="337">
        <v>83</v>
      </c>
      <c r="AG124" s="345">
        <v>86</v>
      </c>
      <c r="AH124" s="346">
        <v>88</v>
      </c>
      <c r="AI124">
        <v>91</v>
      </c>
      <c r="AJ124">
        <v>94</v>
      </c>
      <c r="AK124">
        <v>96</v>
      </c>
      <c r="AL124">
        <v>99</v>
      </c>
      <c r="AM124">
        <v>101</v>
      </c>
      <c r="AN124">
        <v>104</v>
      </c>
      <c r="AO124">
        <v>107</v>
      </c>
      <c r="AP124">
        <v>108</v>
      </c>
      <c r="AQ124">
        <v>111</v>
      </c>
      <c r="AR124">
        <v>113</v>
      </c>
      <c r="AS124">
        <v>116</v>
      </c>
      <c r="AT124">
        <v>119</v>
      </c>
      <c r="AU124">
        <v>121</v>
      </c>
      <c r="AV124">
        <v>124</v>
      </c>
      <c r="AW124">
        <v>126</v>
      </c>
      <c r="AX124">
        <v>129</v>
      </c>
      <c r="AY124">
        <v>131</v>
      </c>
      <c r="AZ124">
        <v>133</v>
      </c>
      <c r="BA124">
        <v>136</v>
      </c>
      <c r="BB124">
        <v>138</v>
      </c>
      <c r="BC124">
        <v>141</v>
      </c>
      <c r="BD124">
        <v>143</v>
      </c>
      <c r="BE124">
        <v>145</v>
      </c>
      <c r="BF124">
        <v>148</v>
      </c>
      <c r="BG124">
        <v>150</v>
      </c>
      <c r="BH124">
        <v>152</v>
      </c>
      <c r="BI124">
        <v>155</v>
      </c>
      <c r="BJ124">
        <v>157</v>
      </c>
      <c r="BK124">
        <v>160</v>
      </c>
      <c r="BL124">
        <v>161</v>
      </c>
      <c r="BM124">
        <v>164</v>
      </c>
      <c r="BN124">
        <v>167</v>
      </c>
      <c r="BO124">
        <v>169</v>
      </c>
      <c r="BP124">
        <v>171</v>
      </c>
      <c r="BQ124">
        <v>174</v>
      </c>
      <c r="BR124">
        <v>176</v>
      </c>
      <c r="BS124">
        <v>179</v>
      </c>
      <c r="BT124">
        <v>180</v>
      </c>
      <c r="BU124">
        <v>183</v>
      </c>
      <c r="BV124">
        <v>186</v>
      </c>
      <c r="BW124">
        <v>188</v>
      </c>
      <c r="BX124">
        <v>190</v>
      </c>
      <c r="BY124">
        <v>192</v>
      </c>
      <c r="BZ124">
        <v>195</v>
      </c>
      <c r="CA124">
        <v>197</v>
      </c>
      <c r="CB124">
        <v>199</v>
      </c>
      <c r="CC124">
        <v>202</v>
      </c>
      <c r="CD124">
        <v>204</v>
      </c>
      <c r="CE124">
        <v>206</v>
      </c>
      <c r="CF124">
        <v>209</v>
      </c>
      <c r="CG124">
        <v>210</v>
      </c>
      <c r="CH124">
        <v>213</v>
      </c>
      <c r="CI124">
        <v>216</v>
      </c>
      <c r="CJ124">
        <v>217</v>
      </c>
      <c r="CK124">
        <v>220</v>
      </c>
      <c r="CL124">
        <v>222</v>
      </c>
      <c r="CM124">
        <v>224</v>
      </c>
      <c r="CN124">
        <v>227</v>
      </c>
      <c r="CO124">
        <v>228</v>
      </c>
      <c r="CP124">
        <v>231</v>
      </c>
      <c r="CQ124">
        <v>233</v>
      </c>
      <c r="CR124">
        <v>235</v>
      </c>
      <c r="CS124">
        <v>238</v>
      </c>
      <c r="CT124">
        <v>240</v>
      </c>
      <c r="CU124">
        <v>242</v>
      </c>
      <c r="CV124">
        <v>244</v>
      </c>
      <c r="CW124">
        <v>247</v>
      </c>
      <c r="CX124">
        <v>249</v>
      </c>
      <c r="CY124">
        <v>251</v>
      </c>
      <c r="CZ124">
        <v>253</v>
      </c>
      <c r="DA124">
        <v>256</v>
      </c>
      <c r="DB124">
        <v>259</v>
      </c>
      <c r="DC124">
        <v>261</v>
      </c>
      <c r="DD124">
        <v>264</v>
      </c>
      <c r="DE124">
        <v>266</v>
      </c>
      <c r="DF124">
        <v>268</v>
      </c>
      <c r="DG124">
        <v>271</v>
      </c>
      <c r="DH124">
        <v>273</v>
      </c>
      <c r="DI124">
        <v>276</v>
      </c>
      <c r="DJ124">
        <v>278</v>
      </c>
      <c r="DK124">
        <v>281</v>
      </c>
      <c r="DL124">
        <v>283</v>
      </c>
      <c r="DM124">
        <v>285</v>
      </c>
      <c r="DN124">
        <v>288</v>
      </c>
      <c r="DO124">
        <v>290</v>
      </c>
      <c r="DP124">
        <v>293</v>
      </c>
      <c r="DQ124">
        <v>295</v>
      </c>
      <c r="DR124">
        <v>298</v>
      </c>
      <c r="DS124">
        <v>300</v>
      </c>
      <c r="DT124">
        <v>302</v>
      </c>
      <c r="DU124">
        <v>305</v>
      </c>
      <c r="DV124">
        <v>308</v>
      </c>
      <c r="DW124">
        <v>310</v>
      </c>
      <c r="DX124">
        <v>313</v>
      </c>
      <c r="DY124">
        <v>315</v>
      </c>
      <c r="DZ124">
        <v>318</v>
      </c>
      <c r="EA124">
        <v>320</v>
      </c>
      <c r="EB124">
        <v>322</v>
      </c>
      <c r="EC124">
        <v>325</v>
      </c>
      <c r="ED124">
        <v>327</v>
      </c>
      <c r="EE124">
        <v>330</v>
      </c>
      <c r="EF124">
        <v>332</v>
      </c>
      <c r="EG124">
        <v>335</v>
      </c>
      <c r="EH124">
        <v>338</v>
      </c>
      <c r="EI124">
        <v>339</v>
      </c>
      <c r="EJ124">
        <v>342</v>
      </c>
      <c r="EK124">
        <v>344</v>
      </c>
      <c r="EL124">
        <v>347</v>
      </c>
      <c r="EM124">
        <v>350</v>
      </c>
      <c r="EN124">
        <v>352</v>
      </c>
      <c r="EO124">
        <v>355</v>
      </c>
      <c r="EP124">
        <v>357</v>
      </c>
      <c r="EQ124">
        <v>359</v>
      </c>
      <c r="ER124">
        <v>362</v>
      </c>
      <c r="ES124">
        <v>364</v>
      </c>
      <c r="ET124">
        <v>367</v>
      </c>
      <c r="EU124">
        <v>369</v>
      </c>
      <c r="EV124">
        <v>372</v>
      </c>
      <c r="EW124">
        <v>375</v>
      </c>
      <c r="EX124">
        <v>377</v>
      </c>
      <c r="EY124">
        <v>379</v>
      </c>
      <c r="EZ124">
        <v>381</v>
      </c>
      <c r="FA124">
        <v>384</v>
      </c>
      <c r="FB124">
        <v>387</v>
      </c>
      <c r="FC124">
        <v>389</v>
      </c>
      <c r="FD124">
        <v>392</v>
      </c>
      <c r="FE124">
        <v>394</v>
      </c>
      <c r="FF124">
        <v>397</v>
      </c>
      <c r="FG124">
        <v>399</v>
      </c>
      <c r="FH124">
        <v>401</v>
      </c>
      <c r="FI124">
        <v>404</v>
      </c>
      <c r="FJ124">
        <v>406</v>
      </c>
      <c r="FK124">
        <v>409</v>
      </c>
      <c r="FL124">
        <v>411</v>
      </c>
      <c r="FM124">
        <v>414</v>
      </c>
      <c r="FN124">
        <v>417</v>
      </c>
      <c r="FO124">
        <v>418</v>
      </c>
      <c r="FP124">
        <v>421</v>
      </c>
      <c r="FQ124">
        <v>423</v>
      </c>
      <c r="FR124">
        <v>426</v>
      </c>
      <c r="FS124">
        <v>429</v>
      </c>
      <c r="FT124">
        <v>431</v>
      </c>
      <c r="FU124">
        <v>434</v>
      </c>
      <c r="FV124">
        <v>436</v>
      </c>
      <c r="FW124">
        <v>438</v>
      </c>
      <c r="FX124">
        <v>441</v>
      </c>
      <c r="FY124">
        <v>443</v>
      </c>
      <c r="FZ124">
        <v>446</v>
      </c>
      <c r="GA124">
        <v>448</v>
      </c>
      <c r="GB124">
        <v>451</v>
      </c>
      <c r="GC124">
        <v>454</v>
      </c>
      <c r="GD124">
        <v>455</v>
      </c>
      <c r="GE124">
        <v>458</v>
      </c>
      <c r="GF124">
        <v>460</v>
      </c>
      <c r="GG124">
        <v>463</v>
      </c>
      <c r="GH124">
        <v>466</v>
      </c>
      <c r="GI124">
        <v>468</v>
      </c>
      <c r="GJ124">
        <v>471</v>
      </c>
      <c r="GK124">
        <v>473</v>
      </c>
      <c r="GL124">
        <v>475</v>
      </c>
      <c r="GM124">
        <v>478</v>
      </c>
      <c r="GN124">
        <v>480</v>
      </c>
      <c r="GO124">
        <v>483</v>
      </c>
      <c r="GP124">
        <v>485</v>
      </c>
      <c r="GQ124">
        <v>488</v>
      </c>
      <c r="GR124">
        <v>490</v>
      </c>
      <c r="GS124">
        <v>493</v>
      </c>
      <c r="GU124">
        <v>121</v>
      </c>
      <c r="GV124">
        <v>0.85899999999999999</v>
      </c>
    </row>
    <row r="125" spans="1:204">
      <c r="A125" s="278">
        <v>122</v>
      </c>
      <c r="B125" s="344">
        <v>3</v>
      </c>
      <c r="C125" s="344">
        <v>6</v>
      </c>
      <c r="D125" s="344">
        <v>9</v>
      </c>
      <c r="E125" s="344">
        <v>13</v>
      </c>
      <c r="F125" s="344">
        <v>16</v>
      </c>
      <c r="G125" s="344">
        <v>19</v>
      </c>
      <c r="H125" s="344">
        <v>22</v>
      </c>
      <c r="I125" s="344">
        <v>25</v>
      </c>
      <c r="J125" s="344">
        <v>27</v>
      </c>
      <c r="K125" s="344">
        <v>28</v>
      </c>
      <c r="L125" s="344">
        <v>32</v>
      </c>
      <c r="M125" s="344">
        <v>34</v>
      </c>
      <c r="N125" s="344">
        <v>37</v>
      </c>
      <c r="O125" s="344">
        <v>40</v>
      </c>
      <c r="P125" s="344">
        <v>42</v>
      </c>
      <c r="Q125" s="344">
        <v>46</v>
      </c>
      <c r="R125" s="344">
        <v>48</v>
      </c>
      <c r="S125" s="344">
        <v>51</v>
      </c>
      <c r="T125" s="344">
        <v>53</v>
      </c>
      <c r="U125" s="344">
        <v>55</v>
      </c>
      <c r="V125" s="344">
        <v>58</v>
      </c>
      <c r="W125" s="344">
        <v>60</v>
      </c>
      <c r="X125" s="344">
        <v>63</v>
      </c>
      <c r="Y125" s="344">
        <v>66</v>
      </c>
      <c r="Z125" s="344">
        <v>68</v>
      </c>
      <c r="AA125" s="344">
        <v>71</v>
      </c>
      <c r="AB125" s="344">
        <v>73</v>
      </c>
      <c r="AC125" s="344">
        <v>76</v>
      </c>
      <c r="AD125" s="344">
        <v>78</v>
      </c>
      <c r="AE125" s="344">
        <v>81</v>
      </c>
      <c r="AF125" s="337">
        <v>84</v>
      </c>
      <c r="AG125" s="345">
        <v>86</v>
      </c>
      <c r="AH125" s="346">
        <v>89</v>
      </c>
      <c r="AI125">
        <v>91</v>
      </c>
      <c r="AJ125">
        <v>94</v>
      </c>
      <c r="AK125">
        <v>97</v>
      </c>
      <c r="AL125">
        <v>99</v>
      </c>
      <c r="AM125">
        <v>102</v>
      </c>
      <c r="AN125">
        <v>104</v>
      </c>
      <c r="AO125">
        <v>107</v>
      </c>
      <c r="AP125">
        <v>109</v>
      </c>
      <c r="AQ125">
        <v>111</v>
      </c>
      <c r="AR125">
        <v>114</v>
      </c>
      <c r="AS125">
        <v>116</v>
      </c>
      <c r="AT125">
        <v>119</v>
      </c>
      <c r="AU125">
        <v>122</v>
      </c>
      <c r="AV125">
        <v>124</v>
      </c>
      <c r="AW125">
        <v>127</v>
      </c>
      <c r="AX125">
        <v>129</v>
      </c>
      <c r="AY125">
        <v>131</v>
      </c>
      <c r="AZ125">
        <v>134</v>
      </c>
      <c r="BA125">
        <v>136</v>
      </c>
      <c r="BB125">
        <v>139</v>
      </c>
      <c r="BC125">
        <v>141</v>
      </c>
      <c r="BD125">
        <v>143</v>
      </c>
      <c r="BE125">
        <v>146</v>
      </c>
      <c r="BF125">
        <v>148</v>
      </c>
      <c r="BG125">
        <v>151</v>
      </c>
      <c r="BH125">
        <v>153</v>
      </c>
      <c r="BI125">
        <v>155</v>
      </c>
      <c r="BJ125">
        <v>158</v>
      </c>
      <c r="BK125">
        <v>160</v>
      </c>
      <c r="BL125">
        <v>162</v>
      </c>
      <c r="BM125">
        <v>165</v>
      </c>
      <c r="BN125">
        <v>167</v>
      </c>
      <c r="BO125">
        <v>170</v>
      </c>
      <c r="BP125">
        <v>172</v>
      </c>
      <c r="BQ125">
        <v>174</v>
      </c>
      <c r="BR125">
        <v>177</v>
      </c>
      <c r="BS125">
        <v>179</v>
      </c>
      <c r="BT125">
        <v>181</v>
      </c>
      <c r="BU125">
        <v>184</v>
      </c>
      <c r="BV125">
        <v>186</v>
      </c>
      <c r="BW125">
        <v>189</v>
      </c>
      <c r="BX125">
        <v>191</v>
      </c>
      <c r="BY125">
        <v>193</v>
      </c>
      <c r="BZ125">
        <v>196</v>
      </c>
      <c r="CA125">
        <v>197</v>
      </c>
      <c r="CB125">
        <v>200</v>
      </c>
      <c r="CC125">
        <v>203</v>
      </c>
      <c r="CD125">
        <v>204</v>
      </c>
      <c r="CE125">
        <v>207</v>
      </c>
      <c r="CF125">
        <v>209</v>
      </c>
      <c r="CG125">
        <v>211</v>
      </c>
      <c r="CH125">
        <v>214</v>
      </c>
      <c r="CI125">
        <v>216</v>
      </c>
      <c r="CJ125">
        <v>218</v>
      </c>
      <c r="CK125">
        <v>221</v>
      </c>
      <c r="CL125">
        <v>223</v>
      </c>
      <c r="CM125">
        <v>225</v>
      </c>
      <c r="CN125">
        <v>228</v>
      </c>
      <c r="CO125">
        <v>229</v>
      </c>
      <c r="CP125">
        <v>232</v>
      </c>
      <c r="CQ125">
        <v>234</v>
      </c>
      <c r="CR125">
        <v>236</v>
      </c>
      <c r="CS125">
        <v>239</v>
      </c>
      <c r="CT125">
        <v>240</v>
      </c>
      <c r="CU125">
        <v>243</v>
      </c>
      <c r="CV125">
        <v>245</v>
      </c>
      <c r="CW125">
        <v>247</v>
      </c>
      <c r="CX125">
        <v>250</v>
      </c>
      <c r="CY125">
        <v>252</v>
      </c>
      <c r="CZ125">
        <v>254</v>
      </c>
      <c r="DA125">
        <v>257</v>
      </c>
      <c r="DB125">
        <v>259</v>
      </c>
      <c r="DC125">
        <v>262</v>
      </c>
      <c r="DD125">
        <v>265</v>
      </c>
      <c r="DE125">
        <v>267</v>
      </c>
      <c r="DF125">
        <v>269</v>
      </c>
      <c r="DG125">
        <v>272</v>
      </c>
      <c r="DH125">
        <v>274</v>
      </c>
      <c r="DI125">
        <v>277</v>
      </c>
      <c r="DJ125">
        <v>279</v>
      </c>
      <c r="DK125">
        <v>282</v>
      </c>
      <c r="DL125">
        <v>284</v>
      </c>
      <c r="DM125">
        <v>286</v>
      </c>
      <c r="DN125">
        <v>289</v>
      </c>
      <c r="DO125">
        <v>291</v>
      </c>
      <c r="DP125">
        <v>294</v>
      </c>
      <c r="DQ125">
        <v>297</v>
      </c>
      <c r="DR125">
        <v>299</v>
      </c>
      <c r="DS125">
        <v>301</v>
      </c>
      <c r="DT125">
        <v>303</v>
      </c>
      <c r="DU125">
        <v>306</v>
      </c>
      <c r="DV125">
        <v>309</v>
      </c>
      <c r="DW125">
        <v>311</v>
      </c>
      <c r="DX125">
        <v>314</v>
      </c>
      <c r="DY125">
        <v>316</v>
      </c>
      <c r="DZ125">
        <v>319</v>
      </c>
      <c r="EA125">
        <v>321</v>
      </c>
      <c r="EB125">
        <v>323</v>
      </c>
      <c r="EC125">
        <v>326</v>
      </c>
      <c r="ED125">
        <v>328</v>
      </c>
      <c r="EE125">
        <v>331</v>
      </c>
      <c r="EF125">
        <v>334</v>
      </c>
      <c r="EG125">
        <v>336</v>
      </c>
      <c r="EH125">
        <v>339</v>
      </c>
      <c r="EI125">
        <v>340</v>
      </c>
      <c r="EJ125">
        <v>343</v>
      </c>
      <c r="EK125">
        <v>346</v>
      </c>
      <c r="EL125">
        <v>348</v>
      </c>
      <c r="EM125">
        <v>351</v>
      </c>
      <c r="EN125">
        <v>353</v>
      </c>
      <c r="EO125">
        <v>356</v>
      </c>
      <c r="EP125">
        <v>359</v>
      </c>
      <c r="EQ125">
        <v>360</v>
      </c>
      <c r="ER125">
        <v>363</v>
      </c>
      <c r="ES125">
        <v>365</v>
      </c>
      <c r="ET125">
        <v>368</v>
      </c>
      <c r="EU125">
        <v>371</v>
      </c>
      <c r="EV125">
        <v>373</v>
      </c>
      <c r="EW125">
        <v>376</v>
      </c>
      <c r="EX125">
        <v>378</v>
      </c>
      <c r="EY125">
        <v>380</v>
      </c>
      <c r="EZ125">
        <v>383</v>
      </c>
      <c r="FA125">
        <v>385</v>
      </c>
      <c r="FB125">
        <v>388</v>
      </c>
      <c r="FC125">
        <v>390</v>
      </c>
      <c r="FD125">
        <v>393</v>
      </c>
      <c r="FE125">
        <v>396</v>
      </c>
      <c r="FF125">
        <v>398</v>
      </c>
      <c r="FG125">
        <v>400</v>
      </c>
      <c r="FH125">
        <v>403</v>
      </c>
      <c r="FI125">
        <v>405</v>
      </c>
      <c r="FJ125">
        <v>408</v>
      </c>
      <c r="FK125">
        <v>410</v>
      </c>
      <c r="FL125">
        <v>413</v>
      </c>
      <c r="FM125">
        <v>415</v>
      </c>
      <c r="FN125">
        <v>418</v>
      </c>
      <c r="FO125">
        <v>420</v>
      </c>
      <c r="FP125">
        <v>422</v>
      </c>
      <c r="FQ125">
        <v>425</v>
      </c>
      <c r="FR125">
        <v>428</v>
      </c>
      <c r="FS125">
        <v>430</v>
      </c>
      <c r="FT125">
        <v>433</v>
      </c>
      <c r="FU125">
        <v>435</v>
      </c>
      <c r="FV125">
        <v>438</v>
      </c>
      <c r="FW125">
        <v>440</v>
      </c>
      <c r="FX125">
        <v>442</v>
      </c>
      <c r="FY125">
        <v>445</v>
      </c>
      <c r="FZ125">
        <v>447</v>
      </c>
      <c r="GA125">
        <v>450</v>
      </c>
      <c r="GB125">
        <v>453</v>
      </c>
      <c r="GC125">
        <v>455</v>
      </c>
      <c r="GD125">
        <v>457</v>
      </c>
      <c r="GE125">
        <v>459</v>
      </c>
      <c r="GF125">
        <v>462</v>
      </c>
      <c r="GG125">
        <v>465</v>
      </c>
      <c r="GH125">
        <v>467</v>
      </c>
      <c r="GI125">
        <v>470</v>
      </c>
      <c r="GJ125">
        <v>472</v>
      </c>
      <c r="GK125">
        <v>475</v>
      </c>
      <c r="GL125">
        <v>477</v>
      </c>
      <c r="GM125">
        <v>479</v>
      </c>
      <c r="GN125">
        <v>482</v>
      </c>
      <c r="GO125">
        <v>484</v>
      </c>
      <c r="GP125">
        <v>487</v>
      </c>
      <c r="GQ125">
        <v>490</v>
      </c>
      <c r="GR125">
        <v>492</v>
      </c>
      <c r="GS125">
        <v>495</v>
      </c>
      <c r="GU125">
        <v>122</v>
      </c>
      <c r="GV125">
        <v>0.86199999999999999</v>
      </c>
    </row>
    <row r="126" spans="1:204">
      <c r="A126" s="278">
        <v>123</v>
      </c>
      <c r="B126" s="344">
        <v>3</v>
      </c>
      <c r="C126" s="344">
        <v>6</v>
      </c>
      <c r="D126" s="344">
        <v>10</v>
      </c>
      <c r="E126" s="344">
        <v>13</v>
      </c>
      <c r="F126" s="344">
        <v>16</v>
      </c>
      <c r="G126" s="344">
        <v>19</v>
      </c>
      <c r="H126" s="344">
        <v>22</v>
      </c>
      <c r="I126" s="344">
        <v>25</v>
      </c>
      <c r="J126" s="344">
        <v>27</v>
      </c>
      <c r="K126" s="344">
        <v>29</v>
      </c>
      <c r="L126" s="344">
        <v>32</v>
      </c>
      <c r="M126" s="344">
        <v>35</v>
      </c>
      <c r="N126" s="344">
        <v>37</v>
      </c>
      <c r="O126" s="344">
        <v>40</v>
      </c>
      <c r="P126" s="344">
        <v>42</v>
      </c>
      <c r="Q126" s="344">
        <v>46</v>
      </c>
      <c r="R126" s="344">
        <v>48</v>
      </c>
      <c r="S126" s="344">
        <v>51</v>
      </c>
      <c r="T126" s="344">
        <v>53</v>
      </c>
      <c r="U126" s="344">
        <v>55</v>
      </c>
      <c r="V126" s="344">
        <v>58</v>
      </c>
      <c r="W126" s="344">
        <v>61</v>
      </c>
      <c r="X126" s="344">
        <v>63</v>
      </c>
      <c r="Y126" s="344">
        <v>66</v>
      </c>
      <c r="Z126" s="344">
        <v>68</v>
      </c>
      <c r="AA126" s="344">
        <v>71</v>
      </c>
      <c r="AB126" s="344">
        <v>74</v>
      </c>
      <c r="AC126" s="344">
        <v>76</v>
      </c>
      <c r="AD126" s="344">
        <v>79</v>
      </c>
      <c r="AE126" s="344">
        <v>81</v>
      </c>
      <c r="AF126" s="337">
        <v>84</v>
      </c>
      <c r="AG126" s="345">
        <v>87</v>
      </c>
      <c r="AH126" s="346">
        <v>89</v>
      </c>
      <c r="AI126">
        <v>92</v>
      </c>
      <c r="AJ126">
        <v>94</v>
      </c>
      <c r="AK126">
        <v>97</v>
      </c>
      <c r="AL126">
        <v>99</v>
      </c>
      <c r="AM126">
        <v>102</v>
      </c>
      <c r="AN126">
        <v>105</v>
      </c>
      <c r="AO126">
        <v>107</v>
      </c>
      <c r="AP126">
        <v>109</v>
      </c>
      <c r="AQ126">
        <v>112</v>
      </c>
      <c r="AR126">
        <v>114</v>
      </c>
      <c r="AS126">
        <v>117</v>
      </c>
      <c r="AT126">
        <v>119</v>
      </c>
      <c r="AU126">
        <v>122</v>
      </c>
      <c r="AV126">
        <v>125</v>
      </c>
      <c r="AW126">
        <v>127</v>
      </c>
      <c r="AX126">
        <v>130</v>
      </c>
      <c r="AY126">
        <v>131</v>
      </c>
      <c r="AZ126">
        <v>134</v>
      </c>
      <c r="BA126">
        <v>137</v>
      </c>
      <c r="BB126">
        <v>139</v>
      </c>
      <c r="BC126">
        <v>142</v>
      </c>
      <c r="BD126">
        <v>144</v>
      </c>
      <c r="BE126">
        <v>146</v>
      </c>
      <c r="BF126">
        <v>149</v>
      </c>
      <c r="BG126">
        <v>151</v>
      </c>
      <c r="BH126">
        <v>153</v>
      </c>
      <c r="BI126">
        <v>156</v>
      </c>
      <c r="BJ126">
        <v>158</v>
      </c>
      <c r="BK126">
        <v>161</v>
      </c>
      <c r="BL126">
        <v>163</v>
      </c>
      <c r="BM126">
        <v>165</v>
      </c>
      <c r="BN126">
        <v>168</v>
      </c>
      <c r="BO126">
        <v>170</v>
      </c>
      <c r="BP126">
        <v>172</v>
      </c>
      <c r="BQ126">
        <v>175</v>
      </c>
      <c r="BR126">
        <v>177</v>
      </c>
      <c r="BS126">
        <v>180</v>
      </c>
      <c r="BT126">
        <v>182</v>
      </c>
      <c r="BU126">
        <v>184</v>
      </c>
      <c r="BV126">
        <v>187</v>
      </c>
      <c r="BW126">
        <v>189</v>
      </c>
      <c r="BX126">
        <v>191</v>
      </c>
      <c r="BY126">
        <v>194</v>
      </c>
      <c r="BZ126">
        <v>196</v>
      </c>
      <c r="CA126">
        <v>198</v>
      </c>
      <c r="CB126">
        <v>201</v>
      </c>
      <c r="CC126">
        <v>203</v>
      </c>
      <c r="CD126">
        <v>205</v>
      </c>
      <c r="CE126">
        <v>208</v>
      </c>
      <c r="CF126">
        <v>210</v>
      </c>
      <c r="CG126">
        <v>212</v>
      </c>
      <c r="CH126">
        <v>215</v>
      </c>
      <c r="CI126">
        <v>217</v>
      </c>
      <c r="CJ126">
        <v>219</v>
      </c>
      <c r="CK126">
        <v>221</v>
      </c>
      <c r="CL126">
        <v>224</v>
      </c>
      <c r="CM126">
        <v>226</v>
      </c>
      <c r="CN126">
        <v>228</v>
      </c>
      <c r="CO126">
        <v>230</v>
      </c>
      <c r="CP126">
        <v>233</v>
      </c>
      <c r="CQ126">
        <v>234</v>
      </c>
      <c r="CR126">
        <v>237</v>
      </c>
      <c r="CS126">
        <v>240</v>
      </c>
      <c r="CT126">
        <v>241</v>
      </c>
      <c r="CU126">
        <v>244</v>
      </c>
      <c r="CV126">
        <v>246</v>
      </c>
      <c r="CW126">
        <v>248</v>
      </c>
      <c r="CX126">
        <v>251</v>
      </c>
      <c r="CY126">
        <v>253</v>
      </c>
      <c r="CZ126">
        <v>255</v>
      </c>
      <c r="DA126">
        <v>258</v>
      </c>
      <c r="DB126">
        <v>260</v>
      </c>
      <c r="DC126">
        <v>263</v>
      </c>
      <c r="DD126">
        <v>266</v>
      </c>
      <c r="DE126">
        <v>268</v>
      </c>
      <c r="DF126">
        <v>270</v>
      </c>
      <c r="DG126">
        <v>272</v>
      </c>
      <c r="DH126">
        <v>275</v>
      </c>
      <c r="DI126">
        <v>278</v>
      </c>
      <c r="DJ126">
        <v>280</v>
      </c>
      <c r="DK126">
        <v>283</v>
      </c>
      <c r="DL126">
        <v>285</v>
      </c>
      <c r="DM126">
        <v>287</v>
      </c>
      <c r="DN126">
        <v>290</v>
      </c>
      <c r="DO126">
        <v>292</v>
      </c>
      <c r="DP126">
        <v>295</v>
      </c>
      <c r="DQ126">
        <v>298</v>
      </c>
      <c r="DR126">
        <v>300</v>
      </c>
      <c r="DS126">
        <v>302</v>
      </c>
      <c r="DT126">
        <v>304</v>
      </c>
      <c r="DU126">
        <v>307</v>
      </c>
      <c r="DV126">
        <v>310</v>
      </c>
      <c r="DW126">
        <v>312</v>
      </c>
      <c r="DX126">
        <v>315</v>
      </c>
      <c r="DY126">
        <v>317</v>
      </c>
      <c r="DZ126">
        <v>320</v>
      </c>
      <c r="EA126">
        <v>322</v>
      </c>
      <c r="EB126">
        <v>324</v>
      </c>
      <c r="EC126">
        <v>327</v>
      </c>
      <c r="ED126">
        <v>330</v>
      </c>
      <c r="EE126">
        <v>332</v>
      </c>
      <c r="EF126">
        <v>335</v>
      </c>
      <c r="EG126">
        <v>337</v>
      </c>
      <c r="EH126">
        <v>340</v>
      </c>
      <c r="EI126">
        <v>342</v>
      </c>
      <c r="EJ126">
        <v>344</v>
      </c>
      <c r="EK126">
        <v>347</v>
      </c>
      <c r="EL126">
        <v>349</v>
      </c>
      <c r="EM126">
        <v>352</v>
      </c>
      <c r="EN126">
        <v>355</v>
      </c>
      <c r="EO126">
        <v>357</v>
      </c>
      <c r="EP126">
        <v>360</v>
      </c>
      <c r="EQ126">
        <v>362</v>
      </c>
      <c r="ER126">
        <v>364</v>
      </c>
      <c r="ES126">
        <v>367</v>
      </c>
      <c r="ET126">
        <v>369</v>
      </c>
      <c r="EU126">
        <v>372</v>
      </c>
      <c r="EV126">
        <v>375</v>
      </c>
      <c r="EW126">
        <v>377</v>
      </c>
      <c r="EX126">
        <v>380</v>
      </c>
      <c r="EY126">
        <v>381</v>
      </c>
      <c r="EZ126">
        <v>384</v>
      </c>
      <c r="FA126">
        <v>387</v>
      </c>
      <c r="FB126">
        <v>389</v>
      </c>
      <c r="FC126">
        <v>392</v>
      </c>
      <c r="FD126">
        <v>394</v>
      </c>
      <c r="FE126">
        <v>397</v>
      </c>
      <c r="FF126">
        <v>400</v>
      </c>
      <c r="FG126">
        <v>401</v>
      </c>
      <c r="FH126">
        <v>404</v>
      </c>
      <c r="FI126">
        <v>407</v>
      </c>
      <c r="FJ126">
        <v>409</v>
      </c>
      <c r="FK126">
        <v>412</v>
      </c>
      <c r="FL126">
        <v>414</v>
      </c>
      <c r="FM126">
        <v>417</v>
      </c>
      <c r="FN126">
        <v>420</v>
      </c>
      <c r="FO126">
        <v>421</v>
      </c>
      <c r="FP126">
        <v>424</v>
      </c>
      <c r="FQ126">
        <v>426</v>
      </c>
      <c r="FR126">
        <v>429</v>
      </c>
      <c r="FS126">
        <v>432</v>
      </c>
      <c r="FT126">
        <v>434</v>
      </c>
      <c r="FU126">
        <v>437</v>
      </c>
      <c r="FV126">
        <v>439</v>
      </c>
      <c r="FW126">
        <v>441</v>
      </c>
      <c r="FX126">
        <v>444</v>
      </c>
      <c r="FY126">
        <v>446</v>
      </c>
      <c r="FZ126">
        <v>449</v>
      </c>
      <c r="GA126">
        <v>452</v>
      </c>
      <c r="GB126">
        <v>454</v>
      </c>
      <c r="GC126">
        <v>457</v>
      </c>
      <c r="GD126">
        <v>458</v>
      </c>
      <c r="GE126">
        <v>461</v>
      </c>
      <c r="GF126">
        <v>464</v>
      </c>
      <c r="GG126">
        <v>466</v>
      </c>
      <c r="GH126">
        <v>469</v>
      </c>
      <c r="GI126">
        <v>471</v>
      </c>
      <c r="GJ126">
        <v>474</v>
      </c>
      <c r="GK126">
        <v>477</v>
      </c>
      <c r="GL126">
        <v>478</v>
      </c>
      <c r="GM126">
        <v>481</v>
      </c>
      <c r="GN126">
        <v>484</v>
      </c>
      <c r="GO126">
        <v>486</v>
      </c>
      <c r="GP126">
        <v>489</v>
      </c>
      <c r="GQ126">
        <v>491</v>
      </c>
      <c r="GR126">
        <v>494</v>
      </c>
      <c r="GS126">
        <v>497</v>
      </c>
      <c r="GU126">
        <v>123</v>
      </c>
      <c r="GV126">
        <v>0.86499999999999999</v>
      </c>
    </row>
    <row r="127" spans="1:204">
      <c r="A127" s="278">
        <v>124</v>
      </c>
      <c r="B127" s="344">
        <v>3</v>
      </c>
      <c r="C127" s="344">
        <v>6</v>
      </c>
      <c r="D127" s="344">
        <v>10</v>
      </c>
      <c r="E127" s="344">
        <v>13</v>
      </c>
      <c r="F127" s="344">
        <v>16</v>
      </c>
      <c r="G127" s="344">
        <v>19</v>
      </c>
      <c r="H127" s="344">
        <v>22</v>
      </c>
      <c r="I127" s="344">
        <v>25</v>
      </c>
      <c r="J127" s="344">
        <v>27</v>
      </c>
      <c r="K127" s="344">
        <v>29</v>
      </c>
      <c r="L127" s="344">
        <v>32</v>
      </c>
      <c r="M127" s="344">
        <v>35</v>
      </c>
      <c r="N127" s="344">
        <v>37</v>
      </c>
      <c r="O127" s="344">
        <v>40</v>
      </c>
      <c r="P127" s="344">
        <v>42</v>
      </c>
      <c r="Q127" s="344">
        <v>46</v>
      </c>
      <c r="R127" s="344">
        <v>49</v>
      </c>
      <c r="S127" s="344">
        <v>51</v>
      </c>
      <c r="T127" s="344">
        <v>53</v>
      </c>
      <c r="U127" s="344">
        <v>55</v>
      </c>
      <c r="V127" s="344">
        <v>58</v>
      </c>
      <c r="W127" s="344">
        <v>61</v>
      </c>
      <c r="X127" s="344">
        <v>63</v>
      </c>
      <c r="Y127" s="344">
        <v>66</v>
      </c>
      <c r="Z127" s="344">
        <v>68</v>
      </c>
      <c r="AA127" s="344">
        <v>71</v>
      </c>
      <c r="AB127" s="344">
        <v>74</v>
      </c>
      <c r="AC127" s="344">
        <v>76</v>
      </c>
      <c r="AD127" s="344">
        <v>79</v>
      </c>
      <c r="AE127" s="344">
        <v>81</v>
      </c>
      <c r="AF127" s="337">
        <v>84</v>
      </c>
      <c r="AG127" s="345">
        <v>87</v>
      </c>
      <c r="AH127" s="346">
        <v>89</v>
      </c>
      <c r="AI127">
        <v>92</v>
      </c>
      <c r="AJ127">
        <v>95</v>
      </c>
      <c r="AK127">
        <v>97</v>
      </c>
      <c r="AL127">
        <v>100</v>
      </c>
      <c r="AM127">
        <v>102</v>
      </c>
      <c r="AN127">
        <v>105</v>
      </c>
      <c r="AO127">
        <v>108</v>
      </c>
      <c r="AP127">
        <v>109</v>
      </c>
      <c r="AQ127">
        <v>112</v>
      </c>
      <c r="AR127">
        <v>114</v>
      </c>
      <c r="AS127">
        <v>117</v>
      </c>
      <c r="AT127">
        <v>120</v>
      </c>
      <c r="AU127">
        <v>122</v>
      </c>
      <c r="AV127">
        <v>125</v>
      </c>
      <c r="AW127">
        <v>127</v>
      </c>
      <c r="AX127">
        <v>130</v>
      </c>
      <c r="AY127">
        <v>132</v>
      </c>
      <c r="AZ127">
        <v>134</v>
      </c>
      <c r="BA127">
        <v>137</v>
      </c>
      <c r="BB127">
        <v>140</v>
      </c>
      <c r="BC127">
        <v>142</v>
      </c>
      <c r="BD127">
        <v>144</v>
      </c>
      <c r="BE127">
        <v>147</v>
      </c>
      <c r="BF127">
        <v>149</v>
      </c>
      <c r="BG127">
        <v>152</v>
      </c>
      <c r="BH127">
        <v>153</v>
      </c>
      <c r="BI127">
        <v>156</v>
      </c>
      <c r="BJ127">
        <v>159</v>
      </c>
      <c r="BK127">
        <v>161</v>
      </c>
      <c r="BL127">
        <v>163</v>
      </c>
      <c r="BM127">
        <v>166</v>
      </c>
      <c r="BN127">
        <v>168</v>
      </c>
      <c r="BO127">
        <v>171</v>
      </c>
      <c r="BP127">
        <v>173</v>
      </c>
      <c r="BQ127">
        <v>175</v>
      </c>
      <c r="BR127">
        <v>178</v>
      </c>
      <c r="BS127">
        <v>180</v>
      </c>
      <c r="BT127">
        <v>182</v>
      </c>
      <c r="BU127">
        <v>185</v>
      </c>
      <c r="BV127">
        <v>187</v>
      </c>
      <c r="BW127">
        <v>190</v>
      </c>
      <c r="BX127">
        <v>192</v>
      </c>
      <c r="BY127">
        <v>194</v>
      </c>
      <c r="BZ127">
        <v>197</v>
      </c>
      <c r="CA127">
        <v>199</v>
      </c>
      <c r="CB127">
        <v>201</v>
      </c>
      <c r="CC127">
        <v>204</v>
      </c>
      <c r="CD127">
        <v>205</v>
      </c>
      <c r="CE127">
        <v>208</v>
      </c>
      <c r="CF127">
        <v>211</v>
      </c>
      <c r="CG127">
        <v>212</v>
      </c>
      <c r="CH127">
        <v>215</v>
      </c>
      <c r="CI127">
        <v>218</v>
      </c>
      <c r="CJ127">
        <v>219</v>
      </c>
      <c r="CK127">
        <v>222</v>
      </c>
      <c r="CL127">
        <v>225</v>
      </c>
      <c r="CM127">
        <v>226</v>
      </c>
      <c r="CN127">
        <v>229</v>
      </c>
      <c r="CO127">
        <v>231</v>
      </c>
      <c r="CP127">
        <v>233</v>
      </c>
      <c r="CQ127">
        <v>235</v>
      </c>
      <c r="CR127">
        <v>238</v>
      </c>
      <c r="CS127">
        <v>240</v>
      </c>
      <c r="CT127">
        <v>242</v>
      </c>
      <c r="CU127">
        <v>244</v>
      </c>
      <c r="CV127">
        <v>246</v>
      </c>
      <c r="CW127">
        <v>249</v>
      </c>
      <c r="CX127">
        <v>251</v>
      </c>
      <c r="CY127">
        <v>253</v>
      </c>
      <c r="CZ127">
        <v>256</v>
      </c>
      <c r="DA127">
        <v>258</v>
      </c>
      <c r="DB127">
        <v>261</v>
      </c>
      <c r="DC127">
        <v>264</v>
      </c>
      <c r="DD127">
        <v>266</v>
      </c>
      <c r="DE127">
        <v>269</v>
      </c>
      <c r="DF127">
        <v>271</v>
      </c>
      <c r="DG127">
        <v>273</v>
      </c>
      <c r="DH127">
        <v>276</v>
      </c>
      <c r="DI127">
        <v>278</v>
      </c>
      <c r="DJ127">
        <v>281</v>
      </c>
      <c r="DK127">
        <v>284</v>
      </c>
      <c r="DL127">
        <v>285</v>
      </c>
      <c r="DM127">
        <v>288</v>
      </c>
      <c r="DN127">
        <v>290</v>
      </c>
      <c r="DO127">
        <v>293</v>
      </c>
      <c r="DP127">
        <v>296</v>
      </c>
      <c r="DQ127">
        <v>298</v>
      </c>
      <c r="DR127">
        <v>301</v>
      </c>
      <c r="DS127">
        <v>303</v>
      </c>
      <c r="DT127">
        <v>305</v>
      </c>
      <c r="DU127">
        <v>308</v>
      </c>
      <c r="DV127">
        <v>310</v>
      </c>
      <c r="DW127">
        <v>313</v>
      </c>
      <c r="DX127">
        <v>316</v>
      </c>
      <c r="DY127">
        <v>318</v>
      </c>
      <c r="DZ127">
        <v>321</v>
      </c>
      <c r="EA127">
        <v>323</v>
      </c>
      <c r="EB127">
        <v>325</v>
      </c>
      <c r="EC127">
        <v>328</v>
      </c>
      <c r="ED127">
        <v>330</v>
      </c>
      <c r="EE127">
        <v>333</v>
      </c>
      <c r="EF127">
        <v>336</v>
      </c>
      <c r="EG127">
        <v>338</v>
      </c>
      <c r="EH127">
        <v>341</v>
      </c>
      <c r="EI127">
        <v>342</v>
      </c>
      <c r="EJ127">
        <v>345</v>
      </c>
      <c r="EK127">
        <v>348</v>
      </c>
      <c r="EL127">
        <v>350</v>
      </c>
      <c r="EM127">
        <v>353</v>
      </c>
      <c r="EN127">
        <v>355</v>
      </c>
      <c r="EO127">
        <v>358</v>
      </c>
      <c r="EP127">
        <v>361</v>
      </c>
      <c r="EQ127">
        <v>362</v>
      </c>
      <c r="ER127">
        <v>365</v>
      </c>
      <c r="ES127">
        <v>368</v>
      </c>
      <c r="ET127">
        <v>370</v>
      </c>
      <c r="EU127">
        <v>373</v>
      </c>
      <c r="EV127">
        <v>375</v>
      </c>
      <c r="EW127">
        <v>378</v>
      </c>
      <c r="EX127">
        <v>381</v>
      </c>
      <c r="EY127">
        <v>382</v>
      </c>
      <c r="EZ127">
        <v>385</v>
      </c>
      <c r="FA127">
        <v>388</v>
      </c>
      <c r="FB127">
        <v>390</v>
      </c>
      <c r="FC127">
        <v>393</v>
      </c>
      <c r="FD127">
        <v>395</v>
      </c>
      <c r="FE127">
        <v>398</v>
      </c>
      <c r="FF127">
        <v>401</v>
      </c>
      <c r="FG127">
        <v>402</v>
      </c>
      <c r="FH127">
        <v>405</v>
      </c>
      <c r="FI127">
        <v>407</v>
      </c>
      <c r="FJ127">
        <v>410</v>
      </c>
      <c r="FK127">
        <v>413</v>
      </c>
      <c r="FL127">
        <v>415</v>
      </c>
      <c r="FM127">
        <v>418</v>
      </c>
      <c r="FN127">
        <v>420</v>
      </c>
      <c r="FO127">
        <v>422</v>
      </c>
      <c r="FP127">
        <v>425</v>
      </c>
      <c r="FQ127">
        <v>427</v>
      </c>
      <c r="FR127">
        <v>430</v>
      </c>
      <c r="FS127">
        <v>433</v>
      </c>
      <c r="FT127">
        <v>435</v>
      </c>
      <c r="FU127">
        <v>438</v>
      </c>
      <c r="FV127">
        <v>440</v>
      </c>
      <c r="FW127">
        <v>442</v>
      </c>
      <c r="FX127">
        <v>445</v>
      </c>
      <c r="FY127">
        <v>447</v>
      </c>
      <c r="FZ127">
        <v>450</v>
      </c>
      <c r="GA127">
        <v>453</v>
      </c>
      <c r="GB127">
        <v>455</v>
      </c>
      <c r="GC127">
        <v>458</v>
      </c>
      <c r="GD127">
        <v>460</v>
      </c>
      <c r="GE127">
        <v>462</v>
      </c>
      <c r="GF127">
        <v>465</v>
      </c>
      <c r="GG127">
        <v>467</v>
      </c>
      <c r="GH127">
        <v>470</v>
      </c>
      <c r="GI127">
        <v>473</v>
      </c>
      <c r="GJ127">
        <v>475</v>
      </c>
      <c r="GK127">
        <v>478</v>
      </c>
      <c r="GL127">
        <v>479</v>
      </c>
      <c r="GM127">
        <v>482</v>
      </c>
      <c r="GN127">
        <v>485</v>
      </c>
      <c r="GO127">
        <v>487</v>
      </c>
      <c r="GP127">
        <v>490</v>
      </c>
      <c r="GQ127">
        <v>492</v>
      </c>
      <c r="GR127">
        <v>495</v>
      </c>
      <c r="GS127">
        <v>498</v>
      </c>
      <c r="GU127">
        <v>124</v>
      </c>
      <c r="GV127">
        <v>0.86699999999999999</v>
      </c>
    </row>
    <row r="128" spans="1:204">
      <c r="A128" s="278">
        <v>125</v>
      </c>
      <c r="B128" s="344">
        <v>3</v>
      </c>
      <c r="C128" s="344">
        <v>6</v>
      </c>
      <c r="D128" s="344">
        <v>10</v>
      </c>
      <c r="E128" s="344">
        <v>13</v>
      </c>
      <c r="F128" s="344">
        <v>16</v>
      </c>
      <c r="G128" s="344">
        <v>19</v>
      </c>
      <c r="H128" s="344">
        <v>22</v>
      </c>
      <c r="I128" s="344">
        <v>25</v>
      </c>
      <c r="J128" s="344">
        <v>27</v>
      </c>
      <c r="K128" s="344">
        <v>29</v>
      </c>
      <c r="L128" s="344">
        <v>32</v>
      </c>
      <c r="M128" s="344">
        <v>35</v>
      </c>
      <c r="N128" s="344">
        <v>37</v>
      </c>
      <c r="O128" s="344">
        <v>40</v>
      </c>
      <c r="P128" s="344">
        <v>43</v>
      </c>
      <c r="Q128" s="344">
        <v>46</v>
      </c>
      <c r="R128" s="344">
        <v>49</v>
      </c>
      <c r="S128" s="344">
        <v>51</v>
      </c>
      <c r="T128" s="344">
        <v>53</v>
      </c>
      <c r="U128" s="344">
        <v>56</v>
      </c>
      <c r="V128" s="344">
        <v>58</v>
      </c>
      <c r="W128" s="344">
        <v>61</v>
      </c>
      <c r="X128" s="344">
        <v>64</v>
      </c>
      <c r="Y128" s="344">
        <v>66</v>
      </c>
      <c r="Z128" s="344">
        <v>69</v>
      </c>
      <c r="AA128" s="344">
        <v>71</v>
      </c>
      <c r="AB128" s="344">
        <v>74</v>
      </c>
      <c r="AC128" s="344">
        <v>77</v>
      </c>
      <c r="AD128" s="344">
        <v>79</v>
      </c>
      <c r="AE128" s="344">
        <v>82</v>
      </c>
      <c r="AF128" s="337">
        <v>84</v>
      </c>
      <c r="AG128" s="345">
        <v>87</v>
      </c>
      <c r="AH128" s="346">
        <v>90</v>
      </c>
      <c r="AI128">
        <v>92</v>
      </c>
      <c r="AJ128">
        <v>95</v>
      </c>
      <c r="AK128">
        <v>97</v>
      </c>
      <c r="AL128">
        <v>100</v>
      </c>
      <c r="AM128">
        <v>103</v>
      </c>
      <c r="AN128">
        <v>105</v>
      </c>
      <c r="AO128">
        <v>108</v>
      </c>
      <c r="AP128">
        <v>110</v>
      </c>
      <c r="AQ128">
        <v>112</v>
      </c>
      <c r="AR128">
        <v>115</v>
      </c>
      <c r="AS128">
        <v>117</v>
      </c>
      <c r="AT128">
        <v>120</v>
      </c>
      <c r="AU128">
        <v>123</v>
      </c>
      <c r="AV128">
        <v>125</v>
      </c>
      <c r="AW128">
        <v>128</v>
      </c>
      <c r="AX128">
        <v>131</v>
      </c>
      <c r="AY128">
        <v>132</v>
      </c>
      <c r="AZ128">
        <v>135</v>
      </c>
      <c r="BA128">
        <v>137</v>
      </c>
      <c r="BB128">
        <v>140</v>
      </c>
      <c r="BC128">
        <v>143</v>
      </c>
      <c r="BD128">
        <v>144</v>
      </c>
      <c r="BE128">
        <v>147</v>
      </c>
      <c r="BF128">
        <v>150</v>
      </c>
      <c r="BG128">
        <v>152</v>
      </c>
      <c r="BH128">
        <v>154</v>
      </c>
      <c r="BI128">
        <v>157</v>
      </c>
      <c r="BJ128">
        <v>159</v>
      </c>
      <c r="BK128">
        <v>162</v>
      </c>
      <c r="BL128">
        <v>164</v>
      </c>
      <c r="BM128">
        <v>166</v>
      </c>
      <c r="BN128">
        <v>169</v>
      </c>
      <c r="BO128">
        <v>171</v>
      </c>
      <c r="BP128">
        <v>173</v>
      </c>
      <c r="BQ128">
        <v>176</v>
      </c>
      <c r="BR128">
        <v>178</v>
      </c>
      <c r="BS128">
        <v>181</v>
      </c>
      <c r="BT128">
        <v>183</v>
      </c>
      <c r="BU128">
        <v>185</v>
      </c>
      <c r="BV128">
        <v>188</v>
      </c>
      <c r="BW128">
        <v>191</v>
      </c>
      <c r="BX128">
        <v>192</v>
      </c>
      <c r="BY128">
        <v>195</v>
      </c>
      <c r="BZ128">
        <v>197</v>
      </c>
      <c r="CA128">
        <v>199</v>
      </c>
      <c r="CB128">
        <v>202</v>
      </c>
      <c r="CC128">
        <v>204</v>
      </c>
      <c r="CD128">
        <v>206</v>
      </c>
      <c r="CE128">
        <v>209</v>
      </c>
      <c r="CF128">
        <v>211</v>
      </c>
      <c r="CG128">
        <v>213</v>
      </c>
      <c r="CH128">
        <v>216</v>
      </c>
      <c r="CI128">
        <v>218</v>
      </c>
      <c r="CJ128">
        <v>220</v>
      </c>
      <c r="CK128">
        <v>223</v>
      </c>
      <c r="CL128">
        <v>225</v>
      </c>
      <c r="CM128">
        <v>227</v>
      </c>
      <c r="CN128">
        <v>230</v>
      </c>
      <c r="CO128">
        <v>231</v>
      </c>
      <c r="CP128">
        <v>234</v>
      </c>
      <c r="CQ128">
        <v>236</v>
      </c>
      <c r="CR128">
        <v>238</v>
      </c>
      <c r="CS128">
        <v>241</v>
      </c>
      <c r="CT128">
        <v>243</v>
      </c>
      <c r="CU128">
        <v>245</v>
      </c>
      <c r="CV128">
        <v>247</v>
      </c>
      <c r="CW128">
        <v>250</v>
      </c>
      <c r="CX128">
        <v>252</v>
      </c>
      <c r="CY128">
        <v>254</v>
      </c>
      <c r="CZ128">
        <v>257</v>
      </c>
      <c r="DA128">
        <v>259</v>
      </c>
      <c r="DB128">
        <v>262</v>
      </c>
      <c r="DC128">
        <v>264</v>
      </c>
      <c r="DD128">
        <v>267</v>
      </c>
      <c r="DE128">
        <v>270</v>
      </c>
      <c r="DF128">
        <v>271</v>
      </c>
      <c r="DG128">
        <v>274</v>
      </c>
      <c r="DH128">
        <v>277</v>
      </c>
      <c r="DI128">
        <v>279</v>
      </c>
      <c r="DJ128">
        <v>282</v>
      </c>
      <c r="DK128">
        <v>284</v>
      </c>
      <c r="DL128">
        <v>286</v>
      </c>
      <c r="DM128">
        <v>289</v>
      </c>
      <c r="DN128">
        <v>291</v>
      </c>
      <c r="DO128">
        <v>294</v>
      </c>
      <c r="DP128">
        <v>297</v>
      </c>
      <c r="DQ128">
        <v>299</v>
      </c>
      <c r="DR128">
        <v>302</v>
      </c>
      <c r="DS128">
        <v>304</v>
      </c>
      <c r="DT128">
        <v>306</v>
      </c>
      <c r="DU128">
        <v>309</v>
      </c>
      <c r="DV128">
        <v>311</v>
      </c>
      <c r="DW128">
        <v>314</v>
      </c>
      <c r="DX128">
        <v>317</v>
      </c>
      <c r="DY128">
        <v>319</v>
      </c>
      <c r="DZ128">
        <v>322</v>
      </c>
      <c r="EA128">
        <v>324</v>
      </c>
      <c r="EB128">
        <v>326</v>
      </c>
      <c r="EC128">
        <v>329</v>
      </c>
      <c r="ED128">
        <v>331</v>
      </c>
      <c r="EE128">
        <v>334</v>
      </c>
      <c r="EF128">
        <v>337</v>
      </c>
      <c r="EG128">
        <v>339</v>
      </c>
      <c r="EH128">
        <v>342</v>
      </c>
      <c r="EI128">
        <v>344</v>
      </c>
      <c r="EJ128">
        <v>346</v>
      </c>
      <c r="EK128">
        <v>349</v>
      </c>
      <c r="EL128">
        <v>351</v>
      </c>
      <c r="EM128">
        <v>354</v>
      </c>
      <c r="EN128">
        <v>357</v>
      </c>
      <c r="EO128">
        <v>359</v>
      </c>
      <c r="EP128">
        <v>362</v>
      </c>
      <c r="EQ128">
        <v>364</v>
      </c>
      <c r="ER128">
        <v>366</v>
      </c>
      <c r="ES128">
        <v>369</v>
      </c>
      <c r="ET128">
        <v>371</v>
      </c>
      <c r="EU128">
        <v>374</v>
      </c>
      <c r="EV128">
        <v>377</v>
      </c>
      <c r="EW128">
        <v>379</v>
      </c>
      <c r="EX128">
        <v>382</v>
      </c>
      <c r="EY128">
        <v>384</v>
      </c>
      <c r="EZ128">
        <v>386</v>
      </c>
      <c r="FA128">
        <v>389</v>
      </c>
      <c r="FB128">
        <v>392</v>
      </c>
      <c r="FC128">
        <v>394</v>
      </c>
      <c r="FD128">
        <v>397</v>
      </c>
      <c r="FE128">
        <v>399</v>
      </c>
      <c r="FF128">
        <v>402</v>
      </c>
      <c r="FG128">
        <v>404</v>
      </c>
      <c r="FH128">
        <v>406</v>
      </c>
      <c r="FI128">
        <v>409</v>
      </c>
      <c r="FJ128">
        <v>412</v>
      </c>
      <c r="FK128">
        <v>414</v>
      </c>
      <c r="FL128">
        <v>417</v>
      </c>
      <c r="FM128">
        <v>419</v>
      </c>
      <c r="FN128">
        <v>422</v>
      </c>
      <c r="FO128">
        <v>424</v>
      </c>
      <c r="FP128">
        <v>426</v>
      </c>
      <c r="FQ128">
        <v>429</v>
      </c>
      <c r="FR128">
        <v>432</v>
      </c>
      <c r="FS128">
        <v>434</v>
      </c>
      <c r="FT128">
        <v>437</v>
      </c>
      <c r="FU128">
        <v>439</v>
      </c>
      <c r="FV128">
        <v>442</v>
      </c>
      <c r="FW128">
        <v>444</v>
      </c>
      <c r="FX128">
        <v>446</v>
      </c>
      <c r="FY128">
        <v>449</v>
      </c>
      <c r="FZ128">
        <v>452</v>
      </c>
      <c r="GA128">
        <v>454</v>
      </c>
      <c r="GB128">
        <v>457</v>
      </c>
      <c r="GC128">
        <v>459</v>
      </c>
      <c r="GD128">
        <v>461</v>
      </c>
      <c r="GE128">
        <v>464</v>
      </c>
      <c r="GF128">
        <v>466</v>
      </c>
      <c r="GG128">
        <v>469</v>
      </c>
      <c r="GH128">
        <v>472</v>
      </c>
      <c r="GI128">
        <v>474</v>
      </c>
      <c r="GJ128">
        <v>477</v>
      </c>
      <c r="GK128">
        <v>479</v>
      </c>
      <c r="GL128">
        <v>481</v>
      </c>
      <c r="GM128">
        <v>484</v>
      </c>
      <c r="GN128">
        <v>486</v>
      </c>
      <c r="GO128">
        <v>489</v>
      </c>
      <c r="GP128">
        <v>492</v>
      </c>
      <c r="GQ128">
        <v>494</v>
      </c>
      <c r="GR128">
        <v>497</v>
      </c>
      <c r="GS128">
        <v>499</v>
      </c>
      <c r="GU128">
        <v>125</v>
      </c>
      <c r="GV128">
        <v>0.87</v>
      </c>
    </row>
    <row r="129" spans="1:204">
      <c r="A129" s="278">
        <v>126</v>
      </c>
      <c r="B129" s="344">
        <v>3</v>
      </c>
      <c r="C129" s="344">
        <v>6</v>
      </c>
      <c r="D129" s="344">
        <v>10</v>
      </c>
      <c r="E129" s="344">
        <v>13</v>
      </c>
      <c r="F129" s="344">
        <v>16</v>
      </c>
      <c r="G129" s="344">
        <v>19</v>
      </c>
      <c r="H129" s="344">
        <v>22</v>
      </c>
      <c r="I129" s="344">
        <v>25</v>
      </c>
      <c r="J129" s="344">
        <v>27</v>
      </c>
      <c r="K129" s="344">
        <v>29</v>
      </c>
      <c r="L129" s="344">
        <v>32</v>
      </c>
      <c r="M129" s="344">
        <v>35</v>
      </c>
      <c r="N129" s="344">
        <v>38</v>
      </c>
      <c r="O129" s="344">
        <v>40</v>
      </c>
      <c r="P129" s="344">
        <v>43</v>
      </c>
      <c r="Q129" s="344">
        <v>46</v>
      </c>
      <c r="R129" s="344">
        <v>49</v>
      </c>
      <c r="S129" s="344">
        <v>52</v>
      </c>
      <c r="T129" s="344">
        <v>53</v>
      </c>
      <c r="U129" s="344">
        <v>56</v>
      </c>
      <c r="V129" s="344">
        <v>58</v>
      </c>
      <c r="W129" s="344">
        <v>61</v>
      </c>
      <c r="X129" s="344">
        <v>64</v>
      </c>
      <c r="Y129" s="344">
        <v>66</v>
      </c>
      <c r="Z129" s="344">
        <v>69</v>
      </c>
      <c r="AA129" s="344">
        <v>72</v>
      </c>
      <c r="AB129" s="344">
        <v>74</v>
      </c>
      <c r="AC129" s="344">
        <v>77</v>
      </c>
      <c r="AD129" s="344">
        <v>79</v>
      </c>
      <c r="AE129" s="344">
        <v>82</v>
      </c>
      <c r="AF129" s="337">
        <v>85</v>
      </c>
      <c r="AG129" s="345">
        <v>87</v>
      </c>
      <c r="AH129" s="346">
        <v>90</v>
      </c>
      <c r="AI129">
        <v>93</v>
      </c>
      <c r="AJ129">
        <v>95</v>
      </c>
      <c r="AK129">
        <v>98</v>
      </c>
      <c r="AL129">
        <v>100</v>
      </c>
      <c r="AM129">
        <v>103</v>
      </c>
      <c r="AN129">
        <v>106</v>
      </c>
      <c r="AO129">
        <v>108</v>
      </c>
      <c r="AP129">
        <v>110</v>
      </c>
      <c r="AQ129">
        <v>113</v>
      </c>
      <c r="AR129">
        <v>115</v>
      </c>
      <c r="AS129">
        <v>118</v>
      </c>
      <c r="AT129">
        <v>120</v>
      </c>
      <c r="AU129">
        <v>123</v>
      </c>
      <c r="AV129">
        <v>126</v>
      </c>
      <c r="AW129">
        <v>128</v>
      </c>
      <c r="AX129">
        <v>131</v>
      </c>
      <c r="AY129">
        <v>133</v>
      </c>
      <c r="AZ129">
        <v>135</v>
      </c>
      <c r="BA129">
        <v>138</v>
      </c>
      <c r="BB129">
        <v>141</v>
      </c>
      <c r="BC129">
        <v>143</v>
      </c>
      <c r="BD129">
        <v>145</v>
      </c>
      <c r="BE129">
        <v>148</v>
      </c>
      <c r="BF129">
        <v>150</v>
      </c>
      <c r="BG129">
        <v>153</v>
      </c>
      <c r="BH129">
        <v>155</v>
      </c>
      <c r="BI129">
        <v>157</v>
      </c>
      <c r="BJ129">
        <v>160</v>
      </c>
      <c r="BK129">
        <v>162</v>
      </c>
      <c r="BL129">
        <v>164</v>
      </c>
      <c r="BM129">
        <v>167</v>
      </c>
      <c r="BN129">
        <v>169</v>
      </c>
      <c r="BO129">
        <v>172</v>
      </c>
      <c r="BP129">
        <v>174</v>
      </c>
      <c r="BQ129">
        <v>176</v>
      </c>
      <c r="BR129">
        <v>179</v>
      </c>
      <c r="BS129">
        <v>182</v>
      </c>
      <c r="BT129">
        <v>183</v>
      </c>
      <c r="BU129">
        <v>186</v>
      </c>
      <c r="BV129">
        <v>189</v>
      </c>
      <c r="BW129">
        <v>191</v>
      </c>
      <c r="BX129">
        <v>193</v>
      </c>
      <c r="BY129">
        <v>196</v>
      </c>
      <c r="BZ129">
        <v>198</v>
      </c>
      <c r="CA129">
        <v>200</v>
      </c>
      <c r="CB129">
        <v>203</v>
      </c>
      <c r="CC129">
        <v>205</v>
      </c>
      <c r="CD129">
        <v>207</v>
      </c>
      <c r="CE129">
        <v>210</v>
      </c>
      <c r="CF129">
        <v>212</v>
      </c>
      <c r="CG129">
        <v>214</v>
      </c>
      <c r="CH129">
        <v>217</v>
      </c>
      <c r="CI129">
        <v>219</v>
      </c>
      <c r="CJ129">
        <v>221</v>
      </c>
      <c r="CK129">
        <v>223</v>
      </c>
      <c r="CL129">
        <v>226</v>
      </c>
      <c r="CM129">
        <v>228</v>
      </c>
      <c r="CN129">
        <v>230</v>
      </c>
      <c r="CO129">
        <v>232</v>
      </c>
      <c r="CP129">
        <v>235</v>
      </c>
      <c r="CQ129">
        <v>237</v>
      </c>
      <c r="CR129">
        <v>239</v>
      </c>
      <c r="CS129">
        <v>242</v>
      </c>
      <c r="CT129">
        <v>244</v>
      </c>
      <c r="CU129">
        <v>246</v>
      </c>
      <c r="CV129">
        <v>248</v>
      </c>
      <c r="CW129">
        <v>251</v>
      </c>
      <c r="CX129">
        <v>253</v>
      </c>
      <c r="CY129">
        <v>255</v>
      </c>
      <c r="CZ129">
        <v>258</v>
      </c>
      <c r="DA129">
        <v>260</v>
      </c>
      <c r="DB129">
        <v>263</v>
      </c>
      <c r="DC129">
        <v>265</v>
      </c>
      <c r="DD129">
        <v>268</v>
      </c>
      <c r="DE129">
        <v>271</v>
      </c>
      <c r="DF129">
        <v>272</v>
      </c>
      <c r="DG129">
        <v>275</v>
      </c>
      <c r="DH129">
        <v>278</v>
      </c>
      <c r="DI129">
        <v>280</v>
      </c>
      <c r="DJ129">
        <v>283</v>
      </c>
      <c r="DK129">
        <v>285</v>
      </c>
      <c r="DL129">
        <v>287</v>
      </c>
      <c r="DM129">
        <v>290</v>
      </c>
      <c r="DN129">
        <v>292</v>
      </c>
      <c r="DO129">
        <v>295</v>
      </c>
      <c r="DP129">
        <v>298</v>
      </c>
      <c r="DQ129">
        <v>300</v>
      </c>
      <c r="DR129">
        <v>303</v>
      </c>
      <c r="DS129">
        <v>305</v>
      </c>
      <c r="DT129">
        <v>307</v>
      </c>
      <c r="DU129">
        <v>310</v>
      </c>
      <c r="DV129">
        <v>313</v>
      </c>
      <c r="DW129">
        <v>315</v>
      </c>
      <c r="DX129">
        <v>318</v>
      </c>
      <c r="DY129">
        <v>320</v>
      </c>
      <c r="DZ129">
        <v>323</v>
      </c>
      <c r="EA129">
        <v>325</v>
      </c>
      <c r="EB129">
        <v>327</v>
      </c>
      <c r="EC129">
        <v>330</v>
      </c>
      <c r="ED129">
        <v>333</v>
      </c>
      <c r="EE129">
        <v>335</v>
      </c>
      <c r="EF129">
        <v>338</v>
      </c>
      <c r="EG129">
        <v>340</v>
      </c>
      <c r="EH129">
        <v>343</v>
      </c>
      <c r="EI129">
        <v>345</v>
      </c>
      <c r="EJ129">
        <v>347</v>
      </c>
      <c r="EK129">
        <v>350</v>
      </c>
      <c r="EL129">
        <v>353</v>
      </c>
      <c r="EM129">
        <v>355</v>
      </c>
      <c r="EN129">
        <v>358</v>
      </c>
      <c r="EO129">
        <v>361</v>
      </c>
      <c r="EP129">
        <v>363</v>
      </c>
      <c r="EQ129">
        <v>365</v>
      </c>
      <c r="ER129">
        <v>368</v>
      </c>
      <c r="ES129">
        <v>370</v>
      </c>
      <c r="ET129">
        <v>373</v>
      </c>
      <c r="EU129">
        <v>375</v>
      </c>
      <c r="EV129">
        <v>378</v>
      </c>
      <c r="EW129">
        <v>381</v>
      </c>
      <c r="EX129">
        <v>383</v>
      </c>
      <c r="EY129">
        <v>385</v>
      </c>
      <c r="EZ129">
        <v>388</v>
      </c>
      <c r="FA129">
        <v>390</v>
      </c>
      <c r="FB129">
        <v>393</v>
      </c>
      <c r="FC129">
        <v>395</v>
      </c>
      <c r="FD129">
        <v>398</v>
      </c>
      <c r="FE129">
        <v>401</v>
      </c>
      <c r="FF129">
        <v>403</v>
      </c>
      <c r="FG129">
        <v>405</v>
      </c>
      <c r="FH129">
        <v>408</v>
      </c>
      <c r="FI129">
        <v>410</v>
      </c>
      <c r="FJ129">
        <v>413</v>
      </c>
      <c r="FK129">
        <v>416</v>
      </c>
      <c r="FL129">
        <v>418</v>
      </c>
      <c r="FM129">
        <v>421</v>
      </c>
      <c r="FN129">
        <v>423</v>
      </c>
      <c r="FO129">
        <v>425</v>
      </c>
      <c r="FP129">
        <v>428</v>
      </c>
      <c r="FQ129">
        <v>430</v>
      </c>
      <c r="FR129">
        <v>433</v>
      </c>
      <c r="FS129">
        <v>436</v>
      </c>
      <c r="FT129">
        <v>438</v>
      </c>
      <c r="FU129">
        <v>441</v>
      </c>
      <c r="FV129">
        <v>443</v>
      </c>
      <c r="FW129">
        <v>445</v>
      </c>
      <c r="FX129">
        <v>448</v>
      </c>
      <c r="FY129">
        <v>450</v>
      </c>
      <c r="FZ129">
        <v>453</v>
      </c>
      <c r="GA129">
        <v>456</v>
      </c>
      <c r="GB129">
        <v>458</v>
      </c>
      <c r="GC129">
        <v>461</v>
      </c>
      <c r="GD129">
        <v>463</v>
      </c>
      <c r="GE129">
        <v>465</v>
      </c>
      <c r="GF129">
        <v>468</v>
      </c>
      <c r="GG129">
        <v>471</v>
      </c>
      <c r="GH129">
        <v>473</v>
      </c>
      <c r="GI129">
        <v>476</v>
      </c>
      <c r="GJ129">
        <v>478</v>
      </c>
      <c r="GK129">
        <v>481</v>
      </c>
      <c r="GL129">
        <v>483</v>
      </c>
      <c r="GM129">
        <v>485</v>
      </c>
      <c r="GN129">
        <v>488</v>
      </c>
      <c r="GO129">
        <v>491</v>
      </c>
      <c r="GP129">
        <v>493</v>
      </c>
      <c r="GQ129">
        <v>496</v>
      </c>
      <c r="GR129">
        <v>498</v>
      </c>
      <c r="GS129">
        <v>501</v>
      </c>
      <c r="GU129">
        <v>126</v>
      </c>
      <c r="GV129">
        <v>0.873</v>
      </c>
    </row>
    <row r="130" spans="1:204">
      <c r="A130" s="278">
        <v>127</v>
      </c>
      <c r="B130" s="344">
        <v>3</v>
      </c>
      <c r="C130" s="344">
        <v>6</v>
      </c>
      <c r="D130" s="344">
        <v>10</v>
      </c>
      <c r="E130" s="344">
        <v>13</v>
      </c>
      <c r="F130" s="344">
        <v>16</v>
      </c>
      <c r="G130" s="344">
        <v>19</v>
      </c>
      <c r="H130" s="344">
        <v>22</v>
      </c>
      <c r="I130" s="344">
        <v>25</v>
      </c>
      <c r="J130" s="344">
        <v>27</v>
      </c>
      <c r="K130" s="344">
        <v>29</v>
      </c>
      <c r="L130" s="344">
        <v>32</v>
      </c>
      <c r="M130" s="344">
        <v>35</v>
      </c>
      <c r="N130" s="344">
        <v>38</v>
      </c>
      <c r="O130" s="344">
        <v>40</v>
      </c>
      <c r="P130" s="344">
        <v>43</v>
      </c>
      <c r="Q130" s="344">
        <v>46</v>
      </c>
      <c r="R130" s="344">
        <v>49</v>
      </c>
      <c r="S130" s="344">
        <v>52</v>
      </c>
      <c r="T130" s="344">
        <v>53</v>
      </c>
      <c r="U130" s="344">
        <v>56</v>
      </c>
      <c r="V130" s="344">
        <v>59</v>
      </c>
      <c r="W130" s="344">
        <v>61</v>
      </c>
      <c r="X130" s="344">
        <v>64</v>
      </c>
      <c r="Y130" s="344">
        <v>67</v>
      </c>
      <c r="Z130" s="344">
        <v>69</v>
      </c>
      <c r="AA130" s="344">
        <v>72</v>
      </c>
      <c r="AB130" s="344">
        <v>74</v>
      </c>
      <c r="AC130" s="344">
        <v>77</v>
      </c>
      <c r="AD130" s="344">
        <v>80</v>
      </c>
      <c r="AE130" s="344">
        <v>82</v>
      </c>
      <c r="AF130" s="337">
        <v>85</v>
      </c>
      <c r="AG130" s="345">
        <v>88</v>
      </c>
      <c r="AH130" s="346">
        <v>90</v>
      </c>
      <c r="AI130">
        <v>93</v>
      </c>
      <c r="AJ130">
        <v>95</v>
      </c>
      <c r="AK130">
        <v>98</v>
      </c>
      <c r="AL130">
        <v>101</v>
      </c>
      <c r="AM130">
        <v>103</v>
      </c>
      <c r="AN130">
        <v>106</v>
      </c>
      <c r="AO130">
        <v>109</v>
      </c>
      <c r="AP130">
        <v>110</v>
      </c>
      <c r="AQ130">
        <v>113</v>
      </c>
      <c r="AR130">
        <v>116</v>
      </c>
      <c r="AS130">
        <v>118</v>
      </c>
      <c r="AT130">
        <v>121</v>
      </c>
      <c r="AU130">
        <v>124</v>
      </c>
      <c r="AV130">
        <v>126</v>
      </c>
      <c r="AW130">
        <v>129</v>
      </c>
      <c r="AX130">
        <v>131</v>
      </c>
      <c r="AY130">
        <v>133</v>
      </c>
      <c r="AZ130">
        <v>136</v>
      </c>
      <c r="BA130">
        <v>138</v>
      </c>
      <c r="BB130">
        <v>141</v>
      </c>
      <c r="BC130">
        <v>144</v>
      </c>
      <c r="BD130">
        <v>145</v>
      </c>
      <c r="BE130">
        <v>148</v>
      </c>
      <c r="BF130">
        <v>151</v>
      </c>
      <c r="BG130">
        <v>153</v>
      </c>
      <c r="BH130">
        <v>155</v>
      </c>
      <c r="BI130">
        <v>158</v>
      </c>
      <c r="BJ130">
        <v>160</v>
      </c>
      <c r="BK130">
        <v>163</v>
      </c>
      <c r="BL130">
        <v>165</v>
      </c>
      <c r="BM130">
        <v>167</v>
      </c>
      <c r="BN130">
        <v>170</v>
      </c>
      <c r="BO130">
        <v>173</v>
      </c>
      <c r="BP130">
        <v>174</v>
      </c>
      <c r="BQ130">
        <v>177</v>
      </c>
      <c r="BR130">
        <v>180</v>
      </c>
      <c r="BS130">
        <v>182</v>
      </c>
      <c r="BT130">
        <v>184</v>
      </c>
      <c r="BU130">
        <v>187</v>
      </c>
      <c r="BV130">
        <v>189</v>
      </c>
      <c r="BW130">
        <v>192</v>
      </c>
      <c r="BX130">
        <v>194</v>
      </c>
      <c r="BY130">
        <v>196</v>
      </c>
      <c r="BZ130">
        <v>199</v>
      </c>
      <c r="CA130">
        <v>201</v>
      </c>
      <c r="CB130">
        <v>203</v>
      </c>
      <c r="CC130">
        <v>206</v>
      </c>
      <c r="CD130">
        <v>208</v>
      </c>
      <c r="CE130">
        <v>210</v>
      </c>
      <c r="CF130">
        <v>213</v>
      </c>
      <c r="CG130">
        <v>215</v>
      </c>
      <c r="CH130">
        <v>217</v>
      </c>
      <c r="CI130">
        <v>220</v>
      </c>
      <c r="CJ130">
        <v>222</v>
      </c>
      <c r="CK130">
        <v>224</v>
      </c>
      <c r="CL130">
        <v>227</v>
      </c>
      <c r="CM130">
        <v>229</v>
      </c>
      <c r="CN130">
        <v>231</v>
      </c>
      <c r="CO130">
        <v>233</v>
      </c>
      <c r="CP130">
        <v>236</v>
      </c>
      <c r="CQ130">
        <v>237</v>
      </c>
      <c r="CR130">
        <v>240</v>
      </c>
      <c r="CS130">
        <v>243</v>
      </c>
      <c r="CT130">
        <v>244</v>
      </c>
      <c r="CU130">
        <v>247</v>
      </c>
      <c r="CV130">
        <v>249</v>
      </c>
      <c r="CW130">
        <v>251</v>
      </c>
      <c r="CX130">
        <v>254</v>
      </c>
      <c r="CY130">
        <v>256</v>
      </c>
      <c r="CZ130">
        <v>258</v>
      </c>
      <c r="DA130">
        <v>261</v>
      </c>
      <c r="DB130">
        <v>264</v>
      </c>
      <c r="DC130">
        <v>266</v>
      </c>
      <c r="DD130">
        <v>269</v>
      </c>
      <c r="DE130">
        <v>272</v>
      </c>
      <c r="DF130">
        <v>273</v>
      </c>
      <c r="DG130">
        <v>276</v>
      </c>
      <c r="DH130">
        <v>279</v>
      </c>
      <c r="DI130">
        <v>281</v>
      </c>
      <c r="DJ130">
        <v>284</v>
      </c>
      <c r="DK130">
        <v>286</v>
      </c>
      <c r="DL130">
        <v>288</v>
      </c>
      <c r="DM130">
        <v>291</v>
      </c>
      <c r="DN130">
        <v>293</v>
      </c>
      <c r="DO130">
        <v>296</v>
      </c>
      <c r="DP130">
        <v>299</v>
      </c>
      <c r="DQ130">
        <v>301</v>
      </c>
      <c r="DR130">
        <v>304</v>
      </c>
      <c r="DS130">
        <v>306</v>
      </c>
      <c r="DT130">
        <v>308</v>
      </c>
      <c r="DU130">
        <v>311</v>
      </c>
      <c r="DV130">
        <v>314</v>
      </c>
      <c r="DW130">
        <v>316</v>
      </c>
      <c r="DX130">
        <v>319</v>
      </c>
      <c r="DY130">
        <v>321</v>
      </c>
      <c r="DZ130">
        <v>324</v>
      </c>
      <c r="EA130">
        <v>326</v>
      </c>
      <c r="EB130">
        <v>329</v>
      </c>
      <c r="EC130">
        <v>331</v>
      </c>
      <c r="ED130">
        <v>334</v>
      </c>
      <c r="EE130">
        <v>336</v>
      </c>
      <c r="EF130">
        <v>339</v>
      </c>
      <c r="EG130">
        <v>342</v>
      </c>
      <c r="EH130">
        <v>344</v>
      </c>
      <c r="EI130">
        <v>346</v>
      </c>
      <c r="EJ130">
        <v>349</v>
      </c>
      <c r="EK130">
        <v>351</v>
      </c>
      <c r="EL130">
        <v>354</v>
      </c>
      <c r="EM130">
        <v>357</v>
      </c>
      <c r="EN130">
        <v>359</v>
      </c>
      <c r="EO130">
        <v>362</v>
      </c>
      <c r="EP130">
        <v>364</v>
      </c>
      <c r="EQ130">
        <v>366</v>
      </c>
      <c r="ER130">
        <v>369</v>
      </c>
      <c r="ES130">
        <v>371</v>
      </c>
      <c r="ET130">
        <v>374</v>
      </c>
      <c r="EU130">
        <v>377</v>
      </c>
      <c r="EV130">
        <v>379</v>
      </c>
      <c r="EW130">
        <v>382</v>
      </c>
      <c r="EX130">
        <v>385</v>
      </c>
      <c r="EY130">
        <v>386</v>
      </c>
      <c r="EZ130">
        <v>389</v>
      </c>
      <c r="FA130">
        <v>392</v>
      </c>
      <c r="FB130">
        <v>394</v>
      </c>
      <c r="FC130">
        <v>397</v>
      </c>
      <c r="FD130">
        <v>399</v>
      </c>
      <c r="FE130">
        <v>402</v>
      </c>
      <c r="FF130">
        <v>405</v>
      </c>
      <c r="FG130">
        <v>406</v>
      </c>
      <c r="FH130">
        <v>409</v>
      </c>
      <c r="FI130">
        <v>412</v>
      </c>
      <c r="FJ130">
        <v>414</v>
      </c>
      <c r="FK130">
        <v>417</v>
      </c>
      <c r="FL130">
        <v>420</v>
      </c>
      <c r="FM130">
        <v>422</v>
      </c>
      <c r="FN130">
        <v>425</v>
      </c>
      <c r="FO130">
        <v>427</v>
      </c>
      <c r="FP130">
        <v>429</v>
      </c>
      <c r="FQ130">
        <v>432</v>
      </c>
      <c r="FR130">
        <v>434</v>
      </c>
      <c r="FS130">
        <v>437</v>
      </c>
      <c r="FT130">
        <v>440</v>
      </c>
      <c r="FU130">
        <v>442</v>
      </c>
      <c r="FV130">
        <v>445</v>
      </c>
      <c r="FW130">
        <v>447</v>
      </c>
      <c r="FX130">
        <v>449</v>
      </c>
      <c r="FY130">
        <v>452</v>
      </c>
      <c r="FZ130">
        <v>455</v>
      </c>
      <c r="GA130">
        <v>457</v>
      </c>
      <c r="GB130">
        <v>460</v>
      </c>
      <c r="GC130">
        <v>463</v>
      </c>
      <c r="GD130">
        <v>464</v>
      </c>
      <c r="GE130">
        <v>467</v>
      </c>
      <c r="GF130">
        <v>470</v>
      </c>
      <c r="GG130">
        <v>472</v>
      </c>
      <c r="GH130">
        <v>475</v>
      </c>
      <c r="GI130">
        <v>477</v>
      </c>
      <c r="GJ130">
        <v>480</v>
      </c>
      <c r="GK130">
        <v>483</v>
      </c>
      <c r="GL130">
        <v>484</v>
      </c>
      <c r="GM130">
        <v>487</v>
      </c>
      <c r="GN130">
        <v>490</v>
      </c>
      <c r="GO130">
        <v>492</v>
      </c>
      <c r="GP130">
        <v>495</v>
      </c>
      <c r="GQ130">
        <v>498</v>
      </c>
      <c r="GR130">
        <v>500</v>
      </c>
      <c r="GS130">
        <v>503</v>
      </c>
      <c r="GU130">
        <v>127</v>
      </c>
      <c r="GV130">
        <v>0.876</v>
      </c>
    </row>
    <row r="131" spans="1:204">
      <c r="A131" s="278">
        <v>128</v>
      </c>
      <c r="B131" s="344">
        <v>3</v>
      </c>
      <c r="C131" s="344">
        <v>6</v>
      </c>
      <c r="D131" s="344">
        <v>10</v>
      </c>
      <c r="E131" s="344">
        <v>13</v>
      </c>
      <c r="F131" s="344">
        <v>16</v>
      </c>
      <c r="G131" s="344">
        <v>19</v>
      </c>
      <c r="H131" s="344">
        <v>22</v>
      </c>
      <c r="I131" s="344">
        <v>25</v>
      </c>
      <c r="J131" s="344">
        <v>27</v>
      </c>
      <c r="K131" s="344">
        <v>29</v>
      </c>
      <c r="L131" s="344">
        <v>33</v>
      </c>
      <c r="M131" s="344">
        <v>35</v>
      </c>
      <c r="N131" s="344">
        <v>38</v>
      </c>
      <c r="O131" s="344">
        <v>40</v>
      </c>
      <c r="P131" s="344">
        <v>43</v>
      </c>
      <c r="Q131" s="344">
        <v>47</v>
      </c>
      <c r="R131" s="344">
        <v>49</v>
      </c>
      <c r="S131" s="344">
        <v>52</v>
      </c>
      <c r="T131" s="344">
        <v>54</v>
      </c>
      <c r="U131" s="344">
        <v>56</v>
      </c>
      <c r="V131" s="344">
        <v>59</v>
      </c>
      <c r="W131" s="344">
        <v>62</v>
      </c>
      <c r="X131" s="344">
        <v>64</v>
      </c>
      <c r="Y131" s="344">
        <v>67</v>
      </c>
      <c r="Z131" s="344">
        <v>69</v>
      </c>
      <c r="AA131" s="344">
        <v>72</v>
      </c>
      <c r="AB131" s="344">
        <v>75</v>
      </c>
      <c r="AC131" s="344">
        <v>77</v>
      </c>
      <c r="AD131" s="344">
        <v>80</v>
      </c>
      <c r="AE131" s="344">
        <v>83</v>
      </c>
      <c r="AF131" s="337">
        <v>85</v>
      </c>
      <c r="AG131" s="345">
        <v>88</v>
      </c>
      <c r="AH131" s="346">
        <v>91</v>
      </c>
      <c r="AI131">
        <v>93</v>
      </c>
      <c r="AJ131">
        <v>96</v>
      </c>
      <c r="AK131">
        <v>98</v>
      </c>
      <c r="AL131">
        <v>101</v>
      </c>
      <c r="AM131">
        <v>104</v>
      </c>
      <c r="AN131">
        <v>106</v>
      </c>
      <c r="AO131">
        <v>109</v>
      </c>
      <c r="AP131">
        <v>111</v>
      </c>
      <c r="AQ131">
        <v>113</v>
      </c>
      <c r="AR131">
        <v>116</v>
      </c>
      <c r="AS131">
        <v>119</v>
      </c>
      <c r="AT131">
        <v>121</v>
      </c>
      <c r="AU131">
        <v>124</v>
      </c>
      <c r="AV131">
        <v>127</v>
      </c>
      <c r="AW131">
        <v>129</v>
      </c>
      <c r="AX131">
        <v>132</v>
      </c>
      <c r="AY131">
        <v>134</v>
      </c>
      <c r="AZ131">
        <v>136</v>
      </c>
      <c r="BA131">
        <v>139</v>
      </c>
      <c r="BB131">
        <v>142</v>
      </c>
      <c r="BC131">
        <v>144</v>
      </c>
      <c r="BD131">
        <v>146</v>
      </c>
      <c r="BE131">
        <v>149</v>
      </c>
      <c r="BF131">
        <v>151</v>
      </c>
      <c r="BG131">
        <v>154</v>
      </c>
      <c r="BH131">
        <v>156</v>
      </c>
      <c r="BI131">
        <v>158</v>
      </c>
      <c r="BJ131">
        <v>161</v>
      </c>
      <c r="BK131">
        <v>163</v>
      </c>
      <c r="BL131">
        <v>165</v>
      </c>
      <c r="BM131">
        <v>168</v>
      </c>
      <c r="BN131">
        <v>171</v>
      </c>
      <c r="BO131">
        <v>173</v>
      </c>
      <c r="BP131">
        <v>175</v>
      </c>
      <c r="BQ131">
        <v>178</v>
      </c>
      <c r="BR131">
        <v>180</v>
      </c>
      <c r="BS131">
        <v>183</v>
      </c>
      <c r="BT131">
        <v>185</v>
      </c>
      <c r="BU131">
        <v>187</v>
      </c>
      <c r="BV131">
        <v>190</v>
      </c>
      <c r="BW131">
        <v>193</v>
      </c>
      <c r="BX131">
        <v>194</v>
      </c>
      <c r="BY131">
        <v>197</v>
      </c>
      <c r="BZ131">
        <v>200</v>
      </c>
      <c r="CA131">
        <v>201</v>
      </c>
      <c r="CB131">
        <v>204</v>
      </c>
      <c r="CC131">
        <v>207</v>
      </c>
      <c r="CD131">
        <v>208</v>
      </c>
      <c r="CE131">
        <v>211</v>
      </c>
      <c r="CF131">
        <v>214</v>
      </c>
      <c r="CG131">
        <v>215</v>
      </c>
      <c r="CH131">
        <v>218</v>
      </c>
      <c r="CI131">
        <v>221</v>
      </c>
      <c r="CJ131">
        <v>222</v>
      </c>
      <c r="CK131">
        <v>225</v>
      </c>
      <c r="CL131">
        <v>228</v>
      </c>
      <c r="CM131">
        <v>229</v>
      </c>
      <c r="CN131">
        <v>232</v>
      </c>
      <c r="CO131">
        <v>234</v>
      </c>
      <c r="CP131">
        <v>236</v>
      </c>
      <c r="CQ131">
        <v>238</v>
      </c>
      <c r="CR131">
        <v>241</v>
      </c>
      <c r="CS131">
        <v>243</v>
      </c>
      <c r="CT131">
        <v>245</v>
      </c>
      <c r="CU131">
        <v>248</v>
      </c>
      <c r="CV131">
        <v>250</v>
      </c>
      <c r="CW131">
        <v>252</v>
      </c>
      <c r="CX131">
        <v>255</v>
      </c>
      <c r="CY131">
        <v>257</v>
      </c>
      <c r="CZ131">
        <v>259</v>
      </c>
      <c r="DA131">
        <v>262</v>
      </c>
      <c r="DB131">
        <v>265</v>
      </c>
      <c r="DC131">
        <v>267</v>
      </c>
      <c r="DD131">
        <v>270</v>
      </c>
      <c r="DE131">
        <v>272</v>
      </c>
      <c r="DF131">
        <v>274</v>
      </c>
      <c r="DG131">
        <v>277</v>
      </c>
      <c r="DH131">
        <v>280</v>
      </c>
      <c r="DI131">
        <v>282</v>
      </c>
      <c r="DJ131">
        <v>285</v>
      </c>
      <c r="DK131">
        <v>287</v>
      </c>
      <c r="DL131">
        <v>289</v>
      </c>
      <c r="DM131">
        <v>292</v>
      </c>
      <c r="DN131">
        <v>294</v>
      </c>
      <c r="DO131">
        <v>297</v>
      </c>
      <c r="DP131">
        <v>300</v>
      </c>
      <c r="DQ131">
        <v>302</v>
      </c>
      <c r="DR131">
        <v>305</v>
      </c>
      <c r="DS131">
        <v>307</v>
      </c>
      <c r="DT131">
        <v>309</v>
      </c>
      <c r="DU131">
        <v>312</v>
      </c>
      <c r="DV131">
        <v>315</v>
      </c>
      <c r="DW131">
        <v>317</v>
      </c>
      <c r="DX131">
        <v>320</v>
      </c>
      <c r="DY131">
        <v>323</v>
      </c>
      <c r="DZ131">
        <v>325</v>
      </c>
      <c r="EA131">
        <v>327</v>
      </c>
      <c r="EB131">
        <v>330</v>
      </c>
      <c r="EC131">
        <v>332</v>
      </c>
      <c r="ED131">
        <v>335</v>
      </c>
      <c r="EE131">
        <v>338</v>
      </c>
      <c r="EF131">
        <v>340</v>
      </c>
      <c r="EG131">
        <v>343</v>
      </c>
      <c r="EH131">
        <v>345</v>
      </c>
      <c r="EI131">
        <v>347</v>
      </c>
      <c r="EJ131">
        <v>350</v>
      </c>
      <c r="EK131">
        <v>352</v>
      </c>
      <c r="EL131">
        <v>355</v>
      </c>
      <c r="EM131">
        <v>358</v>
      </c>
      <c r="EN131">
        <v>360</v>
      </c>
      <c r="EO131">
        <v>363</v>
      </c>
      <c r="EP131">
        <v>366</v>
      </c>
      <c r="EQ131">
        <v>367</v>
      </c>
      <c r="ER131">
        <v>370</v>
      </c>
      <c r="ES131">
        <v>373</v>
      </c>
      <c r="ET131">
        <v>375</v>
      </c>
      <c r="EU131">
        <v>378</v>
      </c>
      <c r="EV131">
        <v>381</v>
      </c>
      <c r="EW131">
        <v>383</v>
      </c>
      <c r="EX131">
        <v>386</v>
      </c>
      <c r="EY131">
        <v>388</v>
      </c>
      <c r="EZ131">
        <v>390</v>
      </c>
      <c r="FA131">
        <v>393</v>
      </c>
      <c r="FB131">
        <v>396</v>
      </c>
      <c r="FC131">
        <v>398</v>
      </c>
      <c r="FD131">
        <v>401</v>
      </c>
      <c r="FE131">
        <v>403</v>
      </c>
      <c r="FF131">
        <v>406</v>
      </c>
      <c r="FG131">
        <v>408</v>
      </c>
      <c r="FH131">
        <v>410</v>
      </c>
      <c r="FI131">
        <v>413</v>
      </c>
      <c r="FJ131">
        <v>416</v>
      </c>
      <c r="FK131">
        <v>418</v>
      </c>
      <c r="FL131">
        <v>421</v>
      </c>
      <c r="FM131">
        <v>424</v>
      </c>
      <c r="FN131">
        <v>426</v>
      </c>
      <c r="FO131">
        <v>428</v>
      </c>
      <c r="FP131">
        <v>431</v>
      </c>
      <c r="FQ131">
        <v>433</v>
      </c>
      <c r="FR131">
        <v>436</v>
      </c>
      <c r="FS131">
        <v>439</v>
      </c>
      <c r="FT131">
        <v>441</v>
      </c>
      <c r="FU131">
        <v>444</v>
      </c>
      <c r="FV131">
        <v>447</v>
      </c>
      <c r="FW131">
        <v>448</v>
      </c>
      <c r="FX131">
        <v>451</v>
      </c>
      <c r="FY131">
        <v>454</v>
      </c>
      <c r="FZ131">
        <v>456</v>
      </c>
      <c r="GA131">
        <v>459</v>
      </c>
      <c r="GB131">
        <v>461</v>
      </c>
      <c r="GC131">
        <v>464</v>
      </c>
      <c r="GD131">
        <v>466</v>
      </c>
      <c r="GE131">
        <v>469</v>
      </c>
      <c r="GF131">
        <v>471</v>
      </c>
      <c r="GG131">
        <v>474</v>
      </c>
      <c r="GH131">
        <v>476</v>
      </c>
      <c r="GI131">
        <v>479</v>
      </c>
      <c r="GJ131">
        <v>482</v>
      </c>
      <c r="GK131">
        <v>484</v>
      </c>
      <c r="GL131">
        <v>486</v>
      </c>
      <c r="GM131">
        <v>489</v>
      </c>
      <c r="GN131">
        <v>491</v>
      </c>
      <c r="GO131">
        <v>494</v>
      </c>
      <c r="GP131">
        <v>497</v>
      </c>
      <c r="GQ131">
        <v>499</v>
      </c>
      <c r="GR131">
        <v>502</v>
      </c>
      <c r="GS131">
        <v>505</v>
      </c>
      <c r="GU131">
        <v>128</v>
      </c>
      <c r="GV131">
        <v>0.879</v>
      </c>
    </row>
    <row r="132" spans="1:204">
      <c r="A132" s="278">
        <v>129</v>
      </c>
      <c r="B132" s="344">
        <v>3</v>
      </c>
      <c r="C132" s="344">
        <v>6</v>
      </c>
      <c r="D132" s="344">
        <v>10</v>
      </c>
      <c r="E132" s="344">
        <v>13</v>
      </c>
      <c r="F132" s="344">
        <v>16</v>
      </c>
      <c r="G132" s="344">
        <v>19</v>
      </c>
      <c r="H132" s="344">
        <v>22</v>
      </c>
      <c r="I132" s="344">
        <v>26</v>
      </c>
      <c r="J132" s="344">
        <v>27</v>
      </c>
      <c r="K132" s="344">
        <v>29</v>
      </c>
      <c r="L132" s="344">
        <v>33</v>
      </c>
      <c r="M132" s="344">
        <v>35</v>
      </c>
      <c r="N132" s="344">
        <v>38</v>
      </c>
      <c r="O132" s="344">
        <v>41</v>
      </c>
      <c r="P132" s="344">
        <v>43</v>
      </c>
      <c r="Q132" s="344">
        <v>47</v>
      </c>
      <c r="R132" s="344">
        <v>49</v>
      </c>
      <c r="S132" s="344">
        <v>52</v>
      </c>
      <c r="T132" s="344">
        <v>54</v>
      </c>
      <c r="U132" s="344">
        <v>56</v>
      </c>
      <c r="V132" s="344">
        <v>59</v>
      </c>
      <c r="W132" s="344">
        <v>62</v>
      </c>
      <c r="X132" s="344">
        <v>64</v>
      </c>
      <c r="Y132" s="344">
        <v>67</v>
      </c>
      <c r="Z132" s="344">
        <v>70</v>
      </c>
      <c r="AA132" s="344">
        <v>72</v>
      </c>
      <c r="AB132" s="344">
        <v>75</v>
      </c>
      <c r="AC132" s="344">
        <v>78</v>
      </c>
      <c r="AD132" s="344">
        <v>80</v>
      </c>
      <c r="AE132" s="344">
        <v>83</v>
      </c>
      <c r="AF132" s="337">
        <v>86</v>
      </c>
      <c r="AG132" s="345">
        <v>88</v>
      </c>
      <c r="AH132" s="346">
        <v>91</v>
      </c>
      <c r="AI132">
        <v>93</v>
      </c>
      <c r="AJ132">
        <v>96</v>
      </c>
      <c r="AK132">
        <v>99</v>
      </c>
      <c r="AL132">
        <v>101</v>
      </c>
      <c r="AM132">
        <v>104</v>
      </c>
      <c r="AN132">
        <v>107</v>
      </c>
      <c r="AO132">
        <v>109</v>
      </c>
      <c r="AP132">
        <v>111</v>
      </c>
      <c r="AQ132">
        <v>114</v>
      </c>
      <c r="AR132">
        <v>116</v>
      </c>
      <c r="AS132">
        <v>119</v>
      </c>
      <c r="AT132">
        <v>122</v>
      </c>
      <c r="AU132">
        <v>124</v>
      </c>
      <c r="AV132">
        <v>127</v>
      </c>
      <c r="AW132">
        <v>130</v>
      </c>
      <c r="AX132">
        <v>132</v>
      </c>
      <c r="AY132">
        <v>134</v>
      </c>
      <c r="AZ132">
        <v>137</v>
      </c>
      <c r="BA132">
        <v>139</v>
      </c>
      <c r="BB132">
        <v>142</v>
      </c>
      <c r="BC132">
        <v>145</v>
      </c>
      <c r="BD132">
        <v>146</v>
      </c>
      <c r="BE132">
        <v>149</v>
      </c>
      <c r="BF132">
        <v>152</v>
      </c>
      <c r="BG132">
        <v>154</v>
      </c>
      <c r="BH132">
        <v>156</v>
      </c>
      <c r="BI132">
        <v>159</v>
      </c>
      <c r="BJ132">
        <v>161</v>
      </c>
      <c r="BK132">
        <v>164</v>
      </c>
      <c r="BL132">
        <v>166</v>
      </c>
      <c r="BM132">
        <v>168</v>
      </c>
      <c r="BN132">
        <v>171</v>
      </c>
      <c r="BO132">
        <v>174</v>
      </c>
      <c r="BP132">
        <v>176</v>
      </c>
      <c r="BQ132">
        <v>178</v>
      </c>
      <c r="BR132">
        <v>181</v>
      </c>
      <c r="BS132">
        <v>183</v>
      </c>
      <c r="BT132">
        <v>185</v>
      </c>
      <c r="BU132">
        <v>188</v>
      </c>
      <c r="BV132">
        <v>191</v>
      </c>
      <c r="BW132">
        <v>193</v>
      </c>
      <c r="BX132">
        <v>195</v>
      </c>
      <c r="BY132">
        <v>198</v>
      </c>
      <c r="BZ132">
        <v>200</v>
      </c>
      <c r="CA132">
        <v>202</v>
      </c>
      <c r="CB132">
        <v>205</v>
      </c>
      <c r="CC132">
        <v>207</v>
      </c>
      <c r="CD132">
        <v>209</v>
      </c>
      <c r="CE132">
        <v>212</v>
      </c>
      <c r="CF132">
        <v>214</v>
      </c>
      <c r="CG132">
        <v>216</v>
      </c>
      <c r="CH132">
        <v>219</v>
      </c>
      <c r="CI132">
        <v>221</v>
      </c>
      <c r="CJ132">
        <v>223</v>
      </c>
      <c r="CK132">
        <v>226</v>
      </c>
      <c r="CL132">
        <v>228</v>
      </c>
      <c r="CM132">
        <v>230</v>
      </c>
      <c r="CN132">
        <v>233</v>
      </c>
      <c r="CO132">
        <v>235</v>
      </c>
      <c r="CP132">
        <v>237</v>
      </c>
      <c r="CQ132">
        <v>239</v>
      </c>
      <c r="CR132">
        <v>242</v>
      </c>
      <c r="CS132">
        <v>244</v>
      </c>
      <c r="CT132">
        <v>246</v>
      </c>
      <c r="CU132">
        <v>249</v>
      </c>
      <c r="CV132">
        <v>250</v>
      </c>
      <c r="CW132">
        <v>253</v>
      </c>
      <c r="CX132">
        <v>256</v>
      </c>
      <c r="CY132">
        <v>258</v>
      </c>
      <c r="CZ132">
        <v>260</v>
      </c>
      <c r="DA132">
        <v>263</v>
      </c>
      <c r="DB132">
        <v>265</v>
      </c>
      <c r="DC132">
        <v>268</v>
      </c>
      <c r="DD132">
        <v>271</v>
      </c>
      <c r="DE132">
        <v>273</v>
      </c>
      <c r="DF132">
        <v>275</v>
      </c>
      <c r="DG132">
        <v>278</v>
      </c>
      <c r="DH132">
        <v>280</v>
      </c>
      <c r="DI132">
        <v>283</v>
      </c>
      <c r="DJ132">
        <v>286</v>
      </c>
      <c r="DK132">
        <v>288</v>
      </c>
      <c r="DL132">
        <v>290</v>
      </c>
      <c r="DM132">
        <v>293</v>
      </c>
      <c r="DN132">
        <v>295</v>
      </c>
      <c r="DO132">
        <v>298</v>
      </c>
      <c r="DP132">
        <v>301</v>
      </c>
      <c r="DQ132">
        <v>303</v>
      </c>
      <c r="DR132">
        <v>306</v>
      </c>
      <c r="DS132">
        <v>308</v>
      </c>
      <c r="DT132">
        <v>310</v>
      </c>
      <c r="DU132">
        <v>313</v>
      </c>
      <c r="DV132">
        <v>316</v>
      </c>
      <c r="DW132">
        <v>318</v>
      </c>
      <c r="DX132">
        <v>321</v>
      </c>
      <c r="DY132">
        <v>324</v>
      </c>
      <c r="DZ132">
        <v>326</v>
      </c>
      <c r="EA132">
        <v>328</v>
      </c>
      <c r="EB132">
        <v>331</v>
      </c>
      <c r="EC132">
        <v>333</v>
      </c>
      <c r="ED132">
        <v>336</v>
      </c>
      <c r="EE132">
        <v>339</v>
      </c>
      <c r="EF132">
        <v>341</v>
      </c>
      <c r="EG132">
        <v>344</v>
      </c>
      <c r="EH132">
        <v>347</v>
      </c>
      <c r="EI132">
        <v>348</v>
      </c>
      <c r="EJ132">
        <v>351</v>
      </c>
      <c r="EK132">
        <v>354</v>
      </c>
      <c r="EL132">
        <v>356</v>
      </c>
      <c r="EM132">
        <v>359</v>
      </c>
      <c r="EN132">
        <v>362</v>
      </c>
      <c r="EO132">
        <v>364</v>
      </c>
      <c r="EP132">
        <v>367</v>
      </c>
      <c r="EQ132">
        <v>369</v>
      </c>
      <c r="ER132">
        <v>371</v>
      </c>
      <c r="ES132">
        <v>374</v>
      </c>
      <c r="ET132">
        <v>377</v>
      </c>
      <c r="EU132">
        <v>379</v>
      </c>
      <c r="EV132">
        <v>382</v>
      </c>
      <c r="EW132">
        <v>385</v>
      </c>
      <c r="EX132">
        <v>387</v>
      </c>
      <c r="EY132">
        <v>389</v>
      </c>
      <c r="EZ132">
        <v>392</v>
      </c>
      <c r="FA132">
        <v>394</v>
      </c>
      <c r="FB132">
        <v>397</v>
      </c>
      <c r="FC132">
        <v>400</v>
      </c>
      <c r="FD132">
        <v>402</v>
      </c>
      <c r="FE132">
        <v>405</v>
      </c>
      <c r="FF132">
        <v>407</v>
      </c>
      <c r="FG132">
        <v>409</v>
      </c>
      <c r="FH132">
        <v>412</v>
      </c>
      <c r="FI132">
        <v>415</v>
      </c>
      <c r="FJ132">
        <v>417</v>
      </c>
      <c r="FK132">
        <v>420</v>
      </c>
      <c r="FL132">
        <v>422</v>
      </c>
      <c r="FM132">
        <v>425</v>
      </c>
      <c r="FN132">
        <v>428</v>
      </c>
      <c r="FO132">
        <v>430</v>
      </c>
      <c r="FP132">
        <v>432</v>
      </c>
      <c r="FQ132">
        <v>435</v>
      </c>
      <c r="FR132">
        <v>437</v>
      </c>
      <c r="FS132">
        <v>440</v>
      </c>
      <c r="FT132">
        <v>443</v>
      </c>
      <c r="FU132">
        <v>445</v>
      </c>
      <c r="FV132">
        <v>448</v>
      </c>
      <c r="FW132">
        <v>450</v>
      </c>
      <c r="FX132">
        <v>452</v>
      </c>
      <c r="FY132">
        <v>455</v>
      </c>
      <c r="FZ132">
        <v>458</v>
      </c>
      <c r="GA132">
        <v>460</v>
      </c>
      <c r="GB132">
        <v>463</v>
      </c>
      <c r="GC132">
        <v>466</v>
      </c>
      <c r="GD132">
        <v>467</v>
      </c>
      <c r="GE132">
        <v>470</v>
      </c>
      <c r="GF132">
        <v>473</v>
      </c>
      <c r="GG132">
        <v>475</v>
      </c>
      <c r="GH132">
        <v>478</v>
      </c>
      <c r="GI132">
        <v>481</v>
      </c>
      <c r="GJ132">
        <v>483</v>
      </c>
      <c r="GK132">
        <v>486</v>
      </c>
      <c r="GL132">
        <v>488</v>
      </c>
      <c r="GM132">
        <v>490</v>
      </c>
      <c r="GN132">
        <v>493</v>
      </c>
      <c r="GO132">
        <v>496</v>
      </c>
      <c r="GP132">
        <v>498</v>
      </c>
      <c r="GQ132">
        <v>501</v>
      </c>
      <c r="GR132">
        <v>504</v>
      </c>
      <c r="GS132">
        <v>506</v>
      </c>
      <c r="GU132">
        <v>129</v>
      </c>
      <c r="GV132">
        <v>0.88200000000000001</v>
      </c>
    </row>
    <row r="133" spans="1:204">
      <c r="A133" s="278">
        <v>130</v>
      </c>
      <c r="B133" s="344">
        <v>3</v>
      </c>
      <c r="C133" s="344">
        <v>6</v>
      </c>
      <c r="D133" s="344">
        <v>10</v>
      </c>
      <c r="E133" s="344">
        <v>13</v>
      </c>
      <c r="F133" s="344">
        <v>16</v>
      </c>
      <c r="G133" s="344">
        <v>19</v>
      </c>
      <c r="H133" s="344">
        <v>22</v>
      </c>
      <c r="I133" s="344">
        <v>26</v>
      </c>
      <c r="J133" s="344">
        <v>27</v>
      </c>
      <c r="K133" s="344">
        <v>29</v>
      </c>
      <c r="L133" s="344">
        <v>33</v>
      </c>
      <c r="M133" s="344">
        <v>35</v>
      </c>
      <c r="N133" s="344">
        <v>38</v>
      </c>
      <c r="O133" s="344">
        <v>41</v>
      </c>
      <c r="P133" s="344">
        <v>43</v>
      </c>
      <c r="Q133" s="344">
        <v>47</v>
      </c>
      <c r="R133" s="344">
        <v>50</v>
      </c>
      <c r="S133" s="344">
        <v>52</v>
      </c>
      <c r="T133" s="344">
        <v>54</v>
      </c>
      <c r="U133" s="344">
        <v>57</v>
      </c>
      <c r="V133" s="344">
        <v>59</v>
      </c>
      <c r="W133" s="344">
        <v>62</v>
      </c>
      <c r="X133" s="344">
        <v>65</v>
      </c>
      <c r="Y133" s="344">
        <v>67</v>
      </c>
      <c r="Z133" s="344">
        <v>70</v>
      </c>
      <c r="AA133" s="344">
        <v>72</v>
      </c>
      <c r="AB133" s="344">
        <v>75</v>
      </c>
      <c r="AC133" s="344">
        <v>78</v>
      </c>
      <c r="AD133" s="344">
        <v>80</v>
      </c>
      <c r="AE133" s="344">
        <v>83</v>
      </c>
      <c r="AF133" s="337">
        <v>86</v>
      </c>
      <c r="AG133" s="345">
        <v>88</v>
      </c>
      <c r="AH133" s="346">
        <v>91</v>
      </c>
      <c r="AI133">
        <v>94</v>
      </c>
      <c r="AJ133">
        <v>96</v>
      </c>
      <c r="AK133">
        <v>99</v>
      </c>
      <c r="AL133">
        <v>102</v>
      </c>
      <c r="AM133">
        <v>104</v>
      </c>
      <c r="AN133">
        <v>107</v>
      </c>
      <c r="AO133">
        <v>110</v>
      </c>
      <c r="AP133">
        <v>111</v>
      </c>
      <c r="AQ133">
        <v>114</v>
      </c>
      <c r="AR133">
        <v>117</v>
      </c>
      <c r="AS133">
        <v>119</v>
      </c>
      <c r="AT133">
        <v>122</v>
      </c>
      <c r="AU133">
        <v>125</v>
      </c>
      <c r="AV133">
        <v>127</v>
      </c>
      <c r="AW133">
        <v>130</v>
      </c>
      <c r="AX133">
        <v>133</v>
      </c>
      <c r="AY133">
        <v>134</v>
      </c>
      <c r="AZ133">
        <v>137</v>
      </c>
      <c r="BA133">
        <v>140</v>
      </c>
      <c r="BB133">
        <v>142</v>
      </c>
      <c r="BC133">
        <v>145</v>
      </c>
      <c r="BD133">
        <v>147</v>
      </c>
      <c r="BE133">
        <v>149</v>
      </c>
      <c r="BF133">
        <v>152</v>
      </c>
      <c r="BG133">
        <v>155</v>
      </c>
      <c r="BH133">
        <v>156</v>
      </c>
      <c r="BI133">
        <v>159</v>
      </c>
      <c r="BJ133">
        <v>162</v>
      </c>
      <c r="BK133">
        <v>164</v>
      </c>
      <c r="BL133">
        <v>166</v>
      </c>
      <c r="BM133">
        <v>169</v>
      </c>
      <c r="BN133">
        <v>171</v>
      </c>
      <c r="BO133">
        <v>174</v>
      </c>
      <c r="BP133">
        <v>176</v>
      </c>
      <c r="BQ133">
        <v>179</v>
      </c>
      <c r="BR133">
        <v>181</v>
      </c>
      <c r="BS133">
        <v>184</v>
      </c>
      <c r="BT133">
        <v>186</v>
      </c>
      <c r="BU133">
        <v>188</v>
      </c>
      <c r="BV133">
        <v>191</v>
      </c>
      <c r="BW133">
        <v>194</v>
      </c>
      <c r="BX133">
        <v>195</v>
      </c>
      <c r="BY133">
        <v>198</v>
      </c>
      <c r="BZ133">
        <v>201</v>
      </c>
      <c r="CA133">
        <v>202</v>
      </c>
      <c r="CB133">
        <v>205</v>
      </c>
      <c r="CC133">
        <v>208</v>
      </c>
      <c r="CD133">
        <v>210</v>
      </c>
      <c r="CE133">
        <v>212</v>
      </c>
      <c r="CF133">
        <v>215</v>
      </c>
      <c r="CG133">
        <v>217</v>
      </c>
      <c r="CH133">
        <v>219</v>
      </c>
      <c r="CI133">
        <v>222</v>
      </c>
      <c r="CJ133">
        <v>224</v>
      </c>
      <c r="CK133">
        <v>226</v>
      </c>
      <c r="CL133">
        <v>229</v>
      </c>
      <c r="CM133">
        <v>231</v>
      </c>
      <c r="CN133">
        <v>233</v>
      </c>
      <c r="CO133">
        <v>235</v>
      </c>
      <c r="CP133">
        <v>238</v>
      </c>
      <c r="CQ133">
        <v>240</v>
      </c>
      <c r="CR133">
        <v>242</v>
      </c>
      <c r="CS133">
        <v>245</v>
      </c>
      <c r="CT133">
        <v>247</v>
      </c>
      <c r="CU133">
        <v>249</v>
      </c>
      <c r="CV133">
        <v>251</v>
      </c>
      <c r="CW133">
        <v>254</v>
      </c>
      <c r="CX133">
        <v>256</v>
      </c>
      <c r="CY133">
        <v>258</v>
      </c>
      <c r="CZ133">
        <v>261</v>
      </c>
      <c r="DA133">
        <v>263</v>
      </c>
      <c r="DB133">
        <v>266</v>
      </c>
      <c r="DC133">
        <v>269</v>
      </c>
      <c r="DD133">
        <v>271</v>
      </c>
      <c r="DE133">
        <v>274</v>
      </c>
      <c r="DF133">
        <v>276</v>
      </c>
      <c r="DG133">
        <v>278</v>
      </c>
      <c r="DH133">
        <v>281</v>
      </c>
      <c r="DI133">
        <v>284</v>
      </c>
      <c r="DJ133">
        <v>286</v>
      </c>
      <c r="DK133">
        <v>289</v>
      </c>
      <c r="DL133">
        <v>291</v>
      </c>
      <c r="DM133">
        <v>293</v>
      </c>
      <c r="DN133">
        <v>296</v>
      </c>
      <c r="DO133">
        <v>299</v>
      </c>
      <c r="DP133">
        <v>301</v>
      </c>
      <c r="DQ133">
        <v>304</v>
      </c>
      <c r="DR133">
        <v>307</v>
      </c>
      <c r="DS133">
        <v>309</v>
      </c>
      <c r="DT133">
        <v>311</v>
      </c>
      <c r="DU133">
        <v>314</v>
      </c>
      <c r="DV133">
        <v>316</v>
      </c>
      <c r="DW133">
        <v>319</v>
      </c>
      <c r="DX133">
        <v>322</v>
      </c>
      <c r="DY133">
        <v>324</v>
      </c>
      <c r="DZ133">
        <v>327</v>
      </c>
      <c r="EA133">
        <v>329</v>
      </c>
      <c r="EB133">
        <v>332</v>
      </c>
      <c r="EC133">
        <v>334</v>
      </c>
      <c r="ED133">
        <v>337</v>
      </c>
      <c r="EE133">
        <v>339</v>
      </c>
      <c r="EF133">
        <v>342</v>
      </c>
      <c r="EG133">
        <v>345</v>
      </c>
      <c r="EH133">
        <v>347</v>
      </c>
      <c r="EI133">
        <v>349</v>
      </c>
      <c r="EJ133">
        <v>352</v>
      </c>
      <c r="EK133">
        <v>354</v>
      </c>
      <c r="EL133">
        <v>357</v>
      </c>
      <c r="EM133">
        <v>360</v>
      </c>
      <c r="EN133">
        <v>362</v>
      </c>
      <c r="EO133">
        <v>365</v>
      </c>
      <c r="EP133">
        <v>368</v>
      </c>
      <c r="EQ133">
        <v>370</v>
      </c>
      <c r="ER133">
        <v>372</v>
      </c>
      <c r="ES133">
        <v>375</v>
      </c>
      <c r="ET133">
        <v>377</v>
      </c>
      <c r="EU133">
        <v>380</v>
      </c>
      <c r="EV133">
        <v>383</v>
      </c>
      <c r="EW133">
        <v>385</v>
      </c>
      <c r="EX133">
        <v>388</v>
      </c>
      <c r="EY133">
        <v>390</v>
      </c>
      <c r="EZ133">
        <v>392</v>
      </c>
      <c r="FA133">
        <v>395</v>
      </c>
      <c r="FB133">
        <v>398</v>
      </c>
      <c r="FC133">
        <v>400</v>
      </c>
      <c r="FD133">
        <v>403</v>
      </c>
      <c r="FE133">
        <v>406</v>
      </c>
      <c r="FF133">
        <v>408</v>
      </c>
      <c r="FG133">
        <v>410</v>
      </c>
      <c r="FH133">
        <v>413</v>
      </c>
      <c r="FI133">
        <v>415</v>
      </c>
      <c r="FJ133">
        <v>418</v>
      </c>
      <c r="FK133">
        <v>421</v>
      </c>
      <c r="FL133">
        <v>423</v>
      </c>
      <c r="FM133">
        <v>426</v>
      </c>
      <c r="FN133">
        <v>429</v>
      </c>
      <c r="FO133">
        <v>431</v>
      </c>
      <c r="FP133">
        <v>433</v>
      </c>
      <c r="FQ133">
        <v>436</v>
      </c>
      <c r="FR133">
        <v>438</v>
      </c>
      <c r="FS133">
        <v>441</v>
      </c>
      <c r="FT133">
        <v>444</v>
      </c>
      <c r="FU133">
        <v>446</v>
      </c>
      <c r="FV133">
        <v>449</v>
      </c>
      <c r="FW133">
        <v>451</v>
      </c>
      <c r="FX133">
        <v>453</v>
      </c>
      <c r="FY133">
        <v>456</v>
      </c>
      <c r="FZ133">
        <v>459</v>
      </c>
      <c r="GA133">
        <v>461</v>
      </c>
      <c r="GB133">
        <v>464</v>
      </c>
      <c r="GC133">
        <v>467</v>
      </c>
      <c r="GD133">
        <v>469</v>
      </c>
      <c r="GE133">
        <v>471</v>
      </c>
      <c r="GF133">
        <v>474</v>
      </c>
      <c r="GG133">
        <v>476</v>
      </c>
      <c r="GH133">
        <v>479</v>
      </c>
      <c r="GI133">
        <v>482</v>
      </c>
      <c r="GJ133">
        <v>484</v>
      </c>
      <c r="GK133">
        <v>487</v>
      </c>
      <c r="GL133">
        <v>489</v>
      </c>
      <c r="GM133">
        <v>492</v>
      </c>
      <c r="GN133">
        <v>494</v>
      </c>
      <c r="GO133">
        <v>497</v>
      </c>
      <c r="GP133">
        <v>499</v>
      </c>
      <c r="GQ133">
        <v>502</v>
      </c>
      <c r="GR133">
        <v>505</v>
      </c>
      <c r="GS133">
        <v>507</v>
      </c>
      <c r="GU133">
        <v>130</v>
      </c>
      <c r="GV133">
        <v>0.88400000000000001</v>
      </c>
    </row>
    <row r="134" spans="1:204">
      <c r="A134" s="278">
        <v>131</v>
      </c>
      <c r="B134" s="344">
        <v>3</v>
      </c>
      <c r="C134" s="344">
        <v>6</v>
      </c>
      <c r="D134" s="344">
        <v>10</v>
      </c>
      <c r="E134" s="344">
        <v>13</v>
      </c>
      <c r="F134" s="344">
        <v>16</v>
      </c>
      <c r="G134" s="344">
        <v>20</v>
      </c>
      <c r="H134" s="344">
        <v>22</v>
      </c>
      <c r="I134" s="344">
        <v>26</v>
      </c>
      <c r="J134" s="344">
        <v>27</v>
      </c>
      <c r="K134" s="344">
        <v>29</v>
      </c>
      <c r="L134" s="344">
        <v>33</v>
      </c>
      <c r="M134" s="344">
        <v>35</v>
      </c>
      <c r="N134" s="344">
        <v>38</v>
      </c>
      <c r="O134" s="344">
        <v>41</v>
      </c>
      <c r="P134" s="344">
        <v>43</v>
      </c>
      <c r="Q134" s="344">
        <v>47</v>
      </c>
      <c r="R134" s="344">
        <v>50</v>
      </c>
      <c r="S134" s="344">
        <v>52</v>
      </c>
      <c r="T134" s="344">
        <v>54</v>
      </c>
      <c r="U134" s="344">
        <v>57</v>
      </c>
      <c r="V134" s="344">
        <v>59</v>
      </c>
      <c r="W134" s="344">
        <v>62</v>
      </c>
      <c r="X134" s="344">
        <v>65</v>
      </c>
      <c r="Y134" s="344">
        <v>67</v>
      </c>
      <c r="Z134" s="344">
        <v>70</v>
      </c>
      <c r="AA134" s="344">
        <v>73</v>
      </c>
      <c r="AB134" s="344">
        <v>75</v>
      </c>
      <c r="AC134" s="344">
        <v>78</v>
      </c>
      <c r="AD134" s="344">
        <v>81</v>
      </c>
      <c r="AE134" s="344">
        <v>83</v>
      </c>
      <c r="AF134" s="337">
        <v>86</v>
      </c>
      <c r="AG134" s="345">
        <v>89</v>
      </c>
      <c r="AH134" s="346">
        <v>91</v>
      </c>
      <c r="AI134">
        <v>94</v>
      </c>
      <c r="AJ134">
        <v>97</v>
      </c>
      <c r="AK134">
        <v>99</v>
      </c>
      <c r="AL134">
        <v>102</v>
      </c>
      <c r="AM134">
        <v>105</v>
      </c>
      <c r="AN134">
        <v>107</v>
      </c>
      <c r="AO134">
        <v>110</v>
      </c>
      <c r="AP134">
        <v>112</v>
      </c>
      <c r="AQ134">
        <v>114</v>
      </c>
      <c r="AR134">
        <v>117</v>
      </c>
      <c r="AS134">
        <v>120</v>
      </c>
      <c r="AT134">
        <v>122</v>
      </c>
      <c r="AU134">
        <v>125</v>
      </c>
      <c r="AV134">
        <v>128</v>
      </c>
      <c r="AW134">
        <v>130</v>
      </c>
      <c r="AX134">
        <v>133</v>
      </c>
      <c r="AY134">
        <v>135</v>
      </c>
      <c r="AZ134">
        <v>137</v>
      </c>
      <c r="BA134">
        <v>140</v>
      </c>
      <c r="BB134">
        <v>143</v>
      </c>
      <c r="BC134">
        <v>145</v>
      </c>
      <c r="BD134">
        <v>147</v>
      </c>
      <c r="BE134">
        <v>150</v>
      </c>
      <c r="BF134">
        <v>153</v>
      </c>
      <c r="BG134">
        <v>155</v>
      </c>
      <c r="BH134">
        <v>157</v>
      </c>
      <c r="BI134">
        <v>160</v>
      </c>
      <c r="BJ134">
        <v>162</v>
      </c>
      <c r="BK134">
        <v>165</v>
      </c>
      <c r="BL134">
        <v>167</v>
      </c>
      <c r="BM134">
        <v>169</v>
      </c>
      <c r="BN134">
        <v>172</v>
      </c>
      <c r="BO134">
        <v>175</v>
      </c>
      <c r="BP134">
        <v>177</v>
      </c>
      <c r="BQ134">
        <v>179</v>
      </c>
      <c r="BR134">
        <v>182</v>
      </c>
      <c r="BS134">
        <v>184</v>
      </c>
      <c r="BT134">
        <v>186</v>
      </c>
      <c r="BU134">
        <v>189</v>
      </c>
      <c r="BV134">
        <v>192</v>
      </c>
      <c r="BW134">
        <v>194</v>
      </c>
      <c r="BX134">
        <v>196</v>
      </c>
      <c r="BY134">
        <v>199</v>
      </c>
      <c r="BZ134">
        <v>201</v>
      </c>
      <c r="CA134">
        <v>203</v>
      </c>
      <c r="CB134">
        <v>206</v>
      </c>
      <c r="CC134">
        <v>208</v>
      </c>
      <c r="CD134">
        <v>210</v>
      </c>
      <c r="CE134">
        <v>213</v>
      </c>
      <c r="CF134">
        <v>216</v>
      </c>
      <c r="CG134">
        <v>217</v>
      </c>
      <c r="CH134">
        <v>220</v>
      </c>
      <c r="CI134">
        <v>223</v>
      </c>
      <c r="CJ134">
        <v>224</v>
      </c>
      <c r="CK134">
        <v>227</v>
      </c>
      <c r="CL134">
        <v>230</v>
      </c>
      <c r="CM134">
        <v>232</v>
      </c>
      <c r="CN134">
        <v>234</v>
      </c>
      <c r="CO134">
        <v>236</v>
      </c>
      <c r="CP134">
        <v>239</v>
      </c>
      <c r="CQ134">
        <v>240</v>
      </c>
      <c r="CR134">
        <v>243</v>
      </c>
      <c r="CS134">
        <v>246</v>
      </c>
      <c r="CT134">
        <v>247</v>
      </c>
      <c r="CU134">
        <v>250</v>
      </c>
      <c r="CV134">
        <v>252</v>
      </c>
      <c r="CW134">
        <v>255</v>
      </c>
      <c r="CX134">
        <v>257</v>
      </c>
      <c r="CY134">
        <v>259</v>
      </c>
      <c r="CZ134">
        <v>262</v>
      </c>
      <c r="DA134">
        <v>264</v>
      </c>
      <c r="DB134">
        <v>267</v>
      </c>
      <c r="DC134">
        <v>270</v>
      </c>
      <c r="DD134">
        <v>272</v>
      </c>
      <c r="DE134">
        <v>275</v>
      </c>
      <c r="DF134">
        <v>277</v>
      </c>
      <c r="DG134">
        <v>279</v>
      </c>
      <c r="DH134">
        <v>282</v>
      </c>
      <c r="DI134">
        <v>285</v>
      </c>
      <c r="DJ134">
        <v>287</v>
      </c>
      <c r="DK134">
        <v>290</v>
      </c>
      <c r="DL134">
        <v>292</v>
      </c>
      <c r="DM134">
        <v>294</v>
      </c>
      <c r="DN134">
        <v>297</v>
      </c>
      <c r="DO134">
        <v>300</v>
      </c>
      <c r="DP134">
        <v>302</v>
      </c>
      <c r="DQ134">
        <v>305</v>
      </c>
      <c r="DR134">
        <v>308</v>
      </c>
      <c r="DS134">
        <v>310</v>
      </c>
      <c r="DT134">
        <v>312</v>
      </c>
      <c r="DU134">
        <v>315</v>
      </c>
      <c r="DV134">
        <v>318</v>
      </c>
      <c r="DW134">
        <v>320</v>
      </c>
      <c r="DX134">
        <v>323</v>
      </c>
      <c r="DY134">
        <v>326</v>
      </c>
      <c r="DZ134">
        <v>328</v>
      </c>
      <c r="EA134">
        <v>330</v>
      </c>
      <c r="EB134">
        <v>333</v>
      </c>
      <c r="EC134">
        <v>335</v>
      </c>
      <c r="ED134">
        <v>338</v>
      </c>
      <c r="EE134">
        <v>341</v>
      </c>
      <c r="EF134">
        <v>343</v>
      </c>
      <c r="EG134">
        <v>346</v>
      </c>
      <c r="EH134">
        <v>349</v>
      </c>
      <c r="EI134">
        <v>350</v>
      </c>
      <c r="EJ134">
        <v>353</v>
      </c>
      <c r="EK134">
        <v>356</v>
      </c>
      <c r="EL134">
        <v>358</v>
      </c>
      <c r="EM134">
        <v>361</v>
      </c>
      <c r="EN134">
        <v>364</v>
      </c>
      <c r="EO134">
        <v>366</v>
      </c>
      <c r="EP134">
        <v>369</v>
      </c>
      <c r="EQ134">
        <v>371</v>
      </c>
      <c r="ER134">
        <v>373</v>
      </c>
      <c r="ES134">
        <v>376</v>
      </c>
      <c r="ET134">
        <v>379</v>
      </c>
      <c r="EU134">
        <v>381</v>
      </c>
      <c r="EV134">
        <v>384</v>
      </c>
      <c r="EW134">
        <v>387</v>
      </c>
      <c r="EX134">
        <v>389</v>
      </c>
      <c r="EY134">
        <v>391</v>
      </c>
      <c r="EZ134">
        <v>394</v>
      </c>
      <c r="FA134">
        <v>396</v>
      </c>
      <c r="FB134">
        <v>399</v>
      </c>
      <c r="FC134">
        <v>402</v>
      </c>
      <c r="FD134">
        <v>404</v>
      </c>
      <c r="FE134">
        <v>407</v>
      </c>
      <c r="FF134">
        <v>410</v>
      </c>
      <c r="FG134">
        <v>412</v>
      </c>
      <c r="FH134">
        <v>414</v>
      </c>
      <c r="FI134">
        <v>417</v>
      </c>
      <c r="FJ134">
        <v>420</v>
      </c>
      <c r="FK134">
        <v>422</v>
      </c>
      <c r="FL134">
        <v>425</v>
      </c>
      <c r="FM134">
        <v>428</v>
      </c>
      <c r="FN134">
        <v>430</v>
      </c>
      <c r="FO134">
        <v>432</v>
      </c>
      <c r="FP134">
        <v>435</v>
      </c>
      <c r="FQ134">
        <v>437</v>
      </c>
      <c r="FR134">
        <v>440</v>
      </c>
      <c r="FS134">
        <v>443</v>
      </c>
      <c r="FT134">
        <v>445</v>
      </c>
      <c r="FU134">
        <v>448</v>
      </c>
      <c r="FV134">
        <v>451</v>
      </c>
      <c r="FW134">
        <v>452</v>
      </c>
      <c r="FX134">
        <v>455</v>
      </c>
      <c r="FY134">
        <v>458</v>
      </c>
      <c r="FZ134">
        <v>460</v>
      </c>
      <c r="GA134">
        <v>463</v>
      </c>
      <c r="GB134">
        <v>466</v>
      </c>
      <c r="GC134">
        <v>468</v>
      </c>
      <c r="GD134">
        <v>470</v>
      </c>
      <c r="GE134">
        <v>473</v>
      </c>
      <c r="GF134">
        <v>475</v>
      </c>
      <c r="GG134">
        <v>478</v>
      </c>
      <c r="GH134">
        <v>481</v>
      </c>
      <c r="GI134">
        <v>483</v>
      </c>
      <c r="GJ134">
        <v>486</v>
      </c>
      <c r="GK134">
        <v>489</v>
      </c>
      <c r="GL134">
        <v>491</v>
      </c>
      <c r="GM134">
        <v>493</v>
      </c>
      <c r="GN134">
        <v>496</v>
      </c>
      <c r="GO134">
        <v>498</v>
      </c>
      <c r="GP134">
        <v>501</v>
      </c>
      <c r="GQ134">
        <v>504</v>
      </c>
      <c r="GR134">
        <v>506</v>
      </c>
      <c r="GS134">
        <v>509</v>
      </c>
      <c r="GU134">
        <v>131</v>
      </c>
      <c r="GV134">
        <v>0.88700000000000001</v>
      </c>
    </row>
    <row r="135" spans="1:204">
      <c r="A135" s="278">
        <v>132</v>
      </c>
      <c r="B135" s="344">
        <v>3</v>
      </c>
      <c r="C135" s="344">
        <v>6</v>
      </c>
      <c r="D135" s="344">
        <v>10</v>
      </c>
      <c r="E135" s="344">
        <v>13</v>
      </c>
      <c r="F135" s="344">
        <v>16</v>
      </c>
      <c r="G135" s="344">
        <v>20</v>
      </c>
      <c r="H135" s="344">
        <v>22</v>
      </c>
      <c r="I135" s="344">
        <v>26</v>
      </c>
      <c r="J135" s="344">
        <v>28</v>
      </c>
      <c r="K135" s="344">
        <v>29</v>
      </c>
      <c r="L135" s="344">
        <v>33</v>
      </c>
      <c r="M135" s="344">
        <v>36</v>
      </c>
      <c r="N135" s="344">
        <v>38</v>
      </c>
      <c r="O135" s="344">
        <v>41</v>
      </c>
      <c r="P135" s="344">
        <v>44</v>
      </c>
      <c r="Q135" s="344">
        <v>47</v>
      </c>
      <c r="R135" s="344">
        <v>50</v>
      </c>
      <c r="S135" s="344">
        <v>53</v>
      </c>
      <c r="T135" s="344">
        <v>54</v>
      </c>
      <c r="U135" s="344">
        <v>57</v>
      </c>
      <c r="V135" s="344">
        <v>60</v>
      </c>
      <c r="W135" s="344">
        <v>62</v>
      </c>
      <c r="X135" s="344">
        <v>65</v>
      </c>
      <c r="Y135" s="344">
        <v>68</v>
      </c>
      <c r="Z135" s="344">
        <v>70</v>
      </c>
      <c r="AA135" s="344">
        <v>73</v>
      </c>
      <c r="AB135" s="344">
        <v>76</v>
      </c>
      <c r="AC135" s="344">
        <v>78</v>
      </c>
      <c r="AD135" s="344">
        <v>81</v>
      </c>
      <c r="AE135" s="344">
        <v>84</v>
      </c>
      <c r="AF135" s="337">
        <v>86</v>
      </c>
      <c r="AG135" s="345">
        <v>89</v>
      </c>
      <c r="AH135" s="346">
        <v>92</v>
      </c>
      <c r="AI135">
        <v>94</v>
      </c>
      <c r="AJ135">
        <v>97</v>
      </c>
      <c r="AK135">
        <v>100</v>
      </c>
      <c r="AL135">
        <v>102</v>
      </c>
      <c r="AM135">
        <v>105</v>
      </c>
      <c r="AN135">
        <v>108</v>
      </c>
      <c r="AO135">
        <v>110</v>
      </c>
      <c r="AP135">
        <v>112</v>
      </c>
      <c r="AQ135">
        <v>115</v>
      </c>
      <c r="AR135">
        <v>117</v>
      </c>
      <c r="AS135">
        <v>120</v>
      </c>
      <c r="AT135">
        <v>123</v>
      </c>
      <c r="AU135">
        <v>125</v>
      </c>
      <c r="AV135">
        <v>128</v>
      </c>
      <c r="AW135">
        <v>131</v>
      </c>
      <c r="AX135">
        <v>134</v>
      </c>
      <c r="AY135">
        <v>135</v>
      </c>
      <c r="AZ135">
        <v>138</v>
      </c>
      <c r="BA135">
        <v>141</v>
      </c>
      <c r="BB135">
        <v>143</v>
      </c>
      <c r="BC135">
        <v>146</v>
      </c>
      <c r="BD135">
        <v>148</v>
      </c>
      <c r="BE135">
        <v>150</v>
      </c>
      <c r="BF135">
        <v>153</v>
      </c>
      <c r="BG135">
        <v>156</v>
      </c>
      <c r="BH135">
        <v>158</v>
      </c>
      <c r="BI135">
        <v>160</v>
      </c>
      <c r="BJ135">
        <v>163</v>
      </c>
      <c r="BK135">
        <v>166</v>
      </c>
      <c r="BL135">
        <v>167</v>
      </c>
      <c r="BM135">
        <v>170</v>
      </c>
      <c r="BN135">
        <v>173</v>
      </c>
      <c r="BO135">
        <v>175</v>
      </c>
      <c r="BP135">
        <v>177</v>
      </c>
      <c r="BQ135">
        <v>180</v>
      </c>
      <c r="BR135">
        <v>182</v>
      </c>
      <c r="BS135">
        <v>185</v>
      </c>
      <c r="BT135">
        <v>187</v>
      </c>
      <c r="BU135">
        <v>190</v>
      </c>
      <c r="BV135">
        <v>192</v>
      </c>
      <c r="BW135">
        <v>195</v>
      </c>
      <c r="BX135">
        <v>197</v>
      </c>
      <c r="BY135">
        <v>199</v>
      </c>
      <c r="BZ135">
        <v>202</v>
      </c>
      <c r="CA135">
        <v>204</v>
      </c>
      <c r="CB135">
        <v>206</v>
      </c>
      <c r="CC135">
        <v>209</v>
      </c>
      <c r="CD135">
        <v>211</v>
      </c>
      <c r="CE135">
        <v>214</v>
      </c>
      <c r="CF135">
        <v>216</v>
      </c>
      <c r="CG135">
        <v>218</v>
      </c>
      <c r="CH135">
        <v>221</v>
      </c>
      <c r="CI135">
        <v>223</v>
      </c>
      <c r="CJ135">
        <v>225</v>
      </c>
      <c r="CK135">
        <v>228</v>
      </c>
      <c r="CL135">
        <v>231</v>
      </c>
      <c r="CM135">
        <v>232</v>
      </c>
      <c r="CN135">
        <v>235</v>
      </c>
      <c r="CO135">
        <v>237</v>
      </c>
      <c r="CP135">
        <v>239</v>
      </c>
      <c r="CQ135">
        <v>241</v>
      </c>
      <c r="CR135">
        <v>244</v>
      </c>
      <c r="CS135">
        <v>247</v>
      </c>
      <c r="CT135">
        <v>248</v>
      </c>
      <c r="CU135">
        <v>251</v>
      </c>
      <c r="CV135">
        <v>253</v>
      </c>
      <c r="CW135">
        <v>255</v>
      </c>
      <c r="CX135">
        <v>258</v>
      </c>
      <c r="CY135">
        <v>260</v>
      </c>
      <c r="CZ135">
        <v>263</v>
      </c>
      <c r="DA135">
        <v>265</v>
      </c>
      <c r="DB135">
        <v>268</v>
      </c>
      <c r="DC135">
        <v>271</v>
      </c>
      <c r="DD135">
        <v>273</v>
      </c>
      <c r="DE135">
        <v>276</v>
      </c>
      <c r="DF135">
        <v>278</v>
      </c>
      <c r="DG135">
        <v>280</v>
      </c>
      <c r="DH135">
        <v>283</v>
      </c>
      <c r="DI135">
        <v>286</v>
      </c>
      <c r="DJ135">
        <v>288</v>
      </c>
      <c r="DK135">
        <v>291</v>
      </c>
      <c r="DL135">
        <v>293</v>
      </c>
      <c r="DM135">
        <v>295</v>
      </c>
      <c r="DN135">
        <v>298</v>
      </c>
      <c r="DO135">
        <v>301</v>
      </c>
      <c r="DP135">
        <v>303</v>
      </c>
      <c r="DQ135">
        <v>306</v>
      </c>
      <c r="DR135">
        <v>309</v>
      </c>
      <c r="DS135">
        <v>311</v>
      </c>
      <c r="DT135">
        <v>313</v>
      </c>
      <c r="DU135">
        <v>316</v>
      </c>
      <c r="DV135">
        <v>319</v>
      </c>
      <c r="DW135">
        <v>321</v>
      </c>
      <c r="DX135">
        <v>324</v>
      </c>
      <c r="DY135">
        <v>327</v>
      </c>
      <c r="DZ135">
        <v>329</v>
      </c>
      <c r="EA135">
        <v>331</v>
      </c>
      <c r="EB135">
        <v>334</v>
      </c>
      <c r="EC135">
        <v>336</v>
      </c>
      <c r="ED135">
        <v>339</v>
      </c>
      <c r="EE135">
        <v>342</v>
      </c>
      <c r="EF135">
        <v>344</v>
      </c>
      <c r="EG135">
        <v>347</v>
      </c>
      <c r="EH135">
        <v>350</v>
      </c>
      <c r="EI135">
        <v>352</v>
      </c>
      <c r="EJ135">
        <v>354</v>
      </c>
      <c r="EK135">
        <v>357</v>
      </c>
      <c r="EL135">
        <v>360</v>
      </c>
      <c r="EM135">
        <v>362</v>
      </c>
      <c r="EN135">
        <v>365</v>
      </c>
      <c r="EO135">
        <v>368</v>
      </c>
      <c r="EP135">
        <v>370</v>
      </c>
      <c r="EQ135">
        <v>372</v>
      </c>
      <c r="ER135">
        <v>375</v>
      </c>
      <c r="ES135">
        <v>377</v>
      </c>
      <c r="ET135">
        <v>380</v>
      </c>
      <c r="EU135">
        <v>383</v>
      </c>
      <c r="EV135">
        <v>385</v>
      </c>
      <c r="EW135">
        <v>388</v>
      </c>
      <c r="EX135">
        <v>391</v>
      </c>
      <c r="EY135">
        <v>392</v>
      </c>
      <c r="EZ135">
        <v>395</v>
      </c>
      <c r="FA135">
        <v>398</v>
      </c>
      <c r="FB135">
        <v>401</v>
      </c>
      <c r="FC135">
        <v>403</v>
      </c>
      <c r="FD135">
        <v>406</v>
      </c>
      <c r="FE135">
        <v>409</v>
      </c>
      <c r="FF135">
        <v>411</v>
      </c>
      <c r="FG135">
        <v>413</v>
      </c>
      <c r="FH135">
        <v>416</v>
      </c>
      <c r="FI135">
        <v>418</v>
      </c>
      <c r="FJ135">
        <v>421</v>
      </c>
      <c r="FK135">
        <v>424</v>
      </c>
      <c r="FL135">
        <v>426</v>
      </c>
      <c r="FM135">
        <v>429</v>
      </c>
      <c r="FN135">
        <v>432</v>
      </c>
      <c r="FO135">
        <v>433</v>
      </c>
      <c r="FP135">
        <v>436</v>
      </c>
      <c r="FQ135">
        <v>439</v>
      </c>
      <c r="FR135">
        <v>441</v>
      </c>
      <c r="FS135">
        <v>444</v>
      </c>
      <c r="FT135">
        <v>447</v>
      </c>
      <c r="FU135">
        <v>449</v>
      </c>
      <c r="FV135">
        <v>452</v>
      </c>
      <c r="FW135">
        <v>454</v>
      </c>
      <c r="FX135">
        <v>457</v>
      </c>
      <c r="FY135">
        <v>459</v>
      </c>
      <c r="FZ135">
        <v>462</v>
      </c>
      <c r="GA135">
        <v>465</v>
      </c>
      <c r="GB135">
        <v>467</v>
      </c>
      <c r="GC135">
        <v>470</v>
      </c>
      <c r="GD135">
        <v>472</v>
      </c>
      <c r="GE135">
        <v>474</v>
      </c>
      <c r="GF135">
        <v>477</v>
      </c>
      <c r="GG135">
        <v>480</v>
      </c>
      <c r="GH135">
        <v>482</v>
      </c>
      <c r="GI135">
        <v>485</v>
      </c>
      <c r="GJ135">
        <v>488</v>
      </c>
      <c r="GK135">
        <v>490</v>
      </c>
      <c r="GL135">
        <v>492</v>
      </c>
      <c r="GM135">
        <v>495</v>
      </c>
      <c r="GN135">
        <v>498</v>
      </c>
      <c r="GO135">
        <v>500</v>
      </c>
      <c r="GP135">
        <v>503</v>
      </c>
      <c r="GQ135">
        <v>506</v>
      </c>
      <c r="GR135">
        <v>508</v>
      </c>
      <c r="GS135">
        <v>511</v>
      </c>
      <c r="GU135">
        <v>132</v>
      </c>
      <c r="GV135">
        <v>0.89</v>
      </c>
    </row>
    <row r="136" spans="1:204">
      <c r="A136" s="278">
        <v>133</v>
      </c>
      <c r="B136" s="344">
        <v>3</v>
      </c>
      <c r="C136" s="344">
        <v>6</v>
      </c>
      <c r="D136" s="344">
        <v>10</v>
      </c>
      <c r="E136" s="344">
        <v>13</v>
      </c>
      <c r="F136" s="344">
        <v>16</v>
      </c>
      <c r="G136" s="344">
        <v>20</v>
      </c>
      <c r="H136" s="344">
        <v>22</v>
      </c>
      <c r="I136" s="344">
        <v>26</v>
      </c>
      <c r="J136" s="344">
        <v>28</v>
      </c>
      <c r="K136" s="344">
        <v>29</v>
      </c>
      <c r="L136" s="344">
        <v>33</v>
      </c>
      <c r="M136" s="344">
        <v>36</v>
      </c>
      <c r="N136" s="344">
        <v>38</v>
      </c>
      <c r="O136" s="344">
        <v>41</v>
      </c>
      <c r="P136" s="344">
        <v>44</v>
      </c>
      <c r="Q136" s="344">
        <v>47</v>
      </c>
      <c r="R136" s="344">
        <v>50</v>
      </c>
      <c r="S136" s="344">
        <v>53</v>
      </c>
      <c r="T136" s="344">
        <v>54</v>
      </c>
      <c r="U136" s="344">
        <v>57</v>
      </c>
      <c r="V136" s="344">
        <v>60</v>
      </c>
      <c r="W136" s="344">
        <v>63</v>
      </c>
      <c r="X136" s="344">
        <v>65</v>
      </c>
      <c r="Y136" s="344">
        <v>68</v>
      </c>
      <c r="Z136" s="344">
        <v>71</v>
      </c>
      <c r="AA136" s="344">
        <v>73</v>
      </c>
      <c r="AB136" s="344">
        <v>76</v>
      </c>
      <c r="AC136" s="344">
        <v>79</v>
      </c>
      <c r="AD136" s="344">
        <v>81</v>
      </c>
      <c r="AE136" s="344">
        <v>84</v>
      </c>
      <c r="AF136" s="337">
        <v>87</v>
      </c>
      <c r="AG136" s="345">
        <v>89</v>
      </c>
      <c r="AH136" s="346">
        <v>92</v>
      </c>
      <c r="AI136">
        <v>95</v>
      </c>
      <c r="AJ136">
        <v>97</v>
      </c>
      <c r="AK136">
        <v>100</v>
      </c>
      <c r="AL136">
        <v>103</v>
      </c>
      <c r="AM136">
        <v>105</v>
      </c>
      <c r="AN136">
        <v>108</v>
      </c>
      <c r="AO136">
        <v>111</v>
      </c>
      <c r="AP136">
        <v>113</v>
      </c>
      <c r="AQ136">
        <v>115</v>
      </c>
      <c r="AR136">
        <v>118</v>
      </c>
      <c r="AS136">
        <v>121</v>
      </c>
      <c r="AT136">
        <v>123</v>
      </c>
      <c r="AU136">
        <v>126</v>
      </c>
      <c r="AV136">
        <v>129</v>
      </c>
      <c r="AW136">
        <v>131</v>
      </c>
      <c r="AX136">
        <v>134</v>
      </c>
      <c r="AY136">
        <v>136</v>
      </c>
      <c r="AZ136">
        <v>138</v>
      </c>
      <c r="BA136">
        <v>141</v>
      </c>
      <c r="BB136">
        <v>144</v>
      </c>
      <c r="BC136">
        <v>146</v>
      </c>
      <c r="BD136">
        <v>148</v>
      </c>
      <c r="BE136">
        <v>151</v>
      </c>
      <c r="BF136">
        <v>154</v>
      </c>
      <c r="BG136">
        <v>156</v>
      </c>
      <c r="BH136">
        <v>158</v>
      </c>
      <c r="BI136">
        <v>161</v>
      </c>
      <c r="BJ136">
        <v>163</v>
      </c>
      <c r="BK136">
        <v>166</v>
      </c>
      <c r="BL136">
        <v>168</v>
      </c>
      <c r="BM136">
        <v>171</v>
      </c>
      <c r="BN136">
        <v>173</v>
      </c>
      <c r="BO136">
        <v>176</v>
      </c>
      <c r="BP136">
        <v>178</v>
      </c>
      <c r="BQ136">
        <v>180</v>
      </c>
      <c r="BR136">
        <v>183</v>
      </c>
      <c r="BS136">
        <v>186</v>
      </c>
      <c r="BT136">
        <v>188</v>
      </c>
      <c r="BU136">
        <v>190</v>
      </c>
      <c r="BV136">
        <v>193</v>
      </c>
      <c r="BW136">
        <v>196</v>
      </c>
      <c r="BX136">
        <v>197</v>
      </c>
      <c r="BY136">
        <v>200</v>
      </c>
      <c r="BZ136">
        <v>203</v>
      </c>
      <c r="CA136">
        <v>204</v>
      </c>
      <c r="CB136">
        <v>207</v>
      </c>
      <c r="CC136">
        <v>210</v>
      </c>
      <c r="CD136">
        <v>212</v>
      </c>
      <c r="CE136">
        <v>214</v>
      </c>
      <c r="CF136">
        <v>217</v>
      </c>
      <c r="CG136">
        <v>219</v>
      </c>
      <c r="CH136">
        <v>221</v>
      </c>
      <c r="CI136">
        <v>224</v>
      </c>
      <c r="CJ136">
        <v>226</v>
      </c>
      <c r="CK136">
        <v>229</v>
      </c>
      <c r="CL136">
        <v>231</v>
      </c>
      <c r="CM136">
        <v>233</v>
      </c>
      <c r="CN136">
        <v>236</v>
      </c>
      <c r="CO136">
        <v>238</v>
      </c>
      <c r="CP136">
        <v>240</v>
      </c>
      <c r="CQ136">
        <v>242</v>
      </c>
      <c r="CR136">
        <v>245</v>
      </c>
      <c r="CS136">
        <v>247</v>
      </c>
      <c r="CT136">
        <v>249</v>
      </c>
      <c r="CU136">
        <v>252</v>
      </c>
      <c r="CV136">
        <v>254</v>
      </c>
      <c r="CW136">
        <v>256</v>
      </c>
      <c r="CX136">
        <v>259</v>
      </c>
      <c r="CY136">
        <v>261</v>
      </c>
      <c r="CZ136">
        <v>263</v>
      </c>
      <c r="DA136">
        <v>266</v>
      </c>
      <c r="DB136">
        <v>269</v>
      </c>
      <c r="DC136">
        <v>271</v>
      </c>
      <c r="DD136">
        <v>274</v>
      </c>
      <c r="DE136">
        <v>277</v>
      </c>
      <c r="DF136">
        <v>279</v>
      </c>
      <c r="DG136">
        <v>281</v>
      </c>
      <c r="DH136">
        <v>284</v>
      </c>
      <c r="DI136">
        <v>287</v>
      </c>
      <c r="DJ136">
        <v>289</v>
      </c>
      <c r="DK136">
        <v>292</v>
      </c>
      <c r="DL136">
        <v>294</v>
      </c>
      <c r="DM136">
        <v>296</v>
      </c>
      <c r="DN136">
        <v>299</v>
      </c>
      <c r="DO136">
        <v>302</v>
      </c>
      <c r="DP136">
        <v>305</v>
      </c>
      <c r="DQ136">
        <v>307</v>
      </c>
      <c r="DR136">
        <v>310</v>
      </c>
      <c r="DS136">
        <v>312</v>
      </c>
      <c r="DT136">
        <v>314</v>
      </c>
      <c r="DU136">
        <v>317</v>
      </c>
      <c r="DV136">
        <v>320</v>
      </c>
      <c r="DW136">
        <v>322</v>
      </c>
      <c r="DX136">
        <v>325</v>
      </c>
      <c r="DY136">
        <v>328</v>
      </c>
      <c r="DZ136">
        <v>330</v>
      </c>
      <c r="EA136">
        <v>332</v>
      </c>
      <c r="EB136">
        <v>335</v>
      </c>
      <c r="EC136">
        <v>338</v>
      </c>
      <c r="ED136">
        <v>340</v>
      </c>
      <c r="EE136">
        <v>343</v>
      </c>
      <c r="EF136">
        <v>346</v>
      </c>
      <c r="EG136">
        <v>348</v>
      </c>
      <c r="EH136">
        <v>351</v>
      </c>
      <c r="EI136">
        <v>353</v>
      </c>
      <c r="EJ136">
        <v>355</v>
      </c>
      <c r="EK136">
        <v>358</v>
      </c>
      <c r="EL136">
        <v>361</v>
      </c>
      <c r="EM136">
        <v>363</v>
      </c>
      <c r="EN136">
        <v>366</v>
      </c>
      <c r="EO136">
        <v>369</v>
      </c>
      <c r="EP136">
        <v>371</v>
      </c>
      <c r="EQ136">
        <v>373</v>
      </c>
      <c r="ER136">
        <v>376</v>
      </c>
      <c r="ES136">
        <v>379</v>
      </c>
      <c r="ET136">
        <v>381</v>
      </c>
      <c r="EU136">
        <v>384</v>
      </c>
      <c r="EV136">
        <v>387</v>
      </c>
      <c r="EW136">
        <v>389</v>
      </c>
      <c r="EX136">
        <v>392</v>
      </c>
      <c r="EY136">
        <v>394</v>
      </c>
      <c r="EZ136">
        <v>396</v>
      </c>
      <c r="FA136">
        <v>399</v>
      </c>
      <c r="FB136">
        <v>402</v>
      </c>
      <c r="FC136">
        <v>405</v>
      </c>
      <c r="FD136">
        <v>407</v>
      </c>
      <c r="FE136">
        <v>410</v>
      </c>
      <c r="FF136">
        <v>413</v>
      </c>
      <c r="FG136">
        <v>414</v>
      </c>
      <c r="FH136">
        <v>417</v>
      </c>
      <c r="FI136">
        <v>420</v>
      </c>
      <c r="FJ136">
        <v>422</v>
      </c>
      <c r="FK136">
        <v>425</v>
      </c>
      <c r="FL136">
        <v>428</v>
      </c>
      <c r="FM136">
        <v>430</v>
      </c>
      <c r="FN136">
        <v>433</v>
      </c>
      <c r="FO136">
        <v>435</v>
      </c>
      <c r="FP136">
        <v>438</v>
      </c>
      <c r="FQ136">
        <v>440</v>
      </c>
      <c r="FR136">
        <v>443</v>
      </c>
      <c r="FS136">
        <v>446</v>
      </c>
      <c r="FT136">
        <v>448</v>
      </c>
      <c r="FU136">
        <v>451</v>
      </c>
      <c r="FV136">
        <v>454</v>
      </c>
      <c r="FW136">
        <v>455</v>
      </c>
      <c r="FX136">
        <v>458</v>
      </c>
      <c r="FY136">
        <v>461</v>
      </c>
      <c r="FZ136">
        <v>463</v>
      </c>
      <c r="GA136">
        <v>466</v>
      </c>
      <c r="GB136">
        <v>469</v>
      </c>
      <c r="GC136">
        <v>472</v>
      </c>
      <c r="GD136">
        <v>473</v>
      </c>
      <c r="GE136">
        <v>476</v>
      </c>
      <c r="GF136">
        <v>479</v>
      </c>
      <c r="GG136">
        <v>481</v>
      </c>
      <c r="GH136">
        <v>484</v>
      </c>
      <c r="GI136">
        <v>487</v>
      </c>
      <c r="GJ136">
        <v>489</v>
      </c>
      <c r="GK136">
        <v>492</v>
      </c>
      <c r="GL136">
        <v>494</v>
      </c>
      <c r="GM136">
        <v>497</v>
      </c>
      <c r="GN136">
        <v>499</v>
      </c>
      <c r="GO136">
        <v>502</v>
      </c>
      <c r="GP136">
        <v>505</v>
      </c>
      <c r="GQ136">
        <v>507</v>
      </c>
      <c r="GR136">
        <v>510</v>
      </c>
      <c r="GS136">
        <v>513</v>
      </c>
      <c r="GU136">
        <v>133</v>
      </c>
      <c r="GV136">
        <v>0.89300000000000002</v>
      </c>
    </row>
    <row r="137" spans="1:204">
      <c r="A137" s="278">
        <v>134</v>
      </c>
      <c r="B137" s="344">
        <v>3</v>
      </c>
      <c r="C137" s="344">
        <v>6</v>
      </c>
      <c r="D137" s="344">
        <v>10</v>
      </c>
      <c r="E137" s="344">
        <v>13</v>
      </c>
      <c r="F137" s="344">
        <v>16</v>
      </c>
      <c r="G137" s="344">
        <v>20</v>
      </c>
      <c r="H137" s="344">
        <v>22</v>
      </c>
      <c r="I137" s="344">
        <v>26</v>
      </c>
      <c r="J137" s="344">
        <v>28</v>
      </c>
      <c r="K137" s="344">
        <v>30</v>
      </c>
      <c r="L137" s="344">
        <v>33</v>
      </c>
      <c r="M137" s="344">
        <v>36</v>
      </c>
      <c r="N137" s="344">
        <v>39</v>
      </c>
      <c r="O137" s="344">
        <v>41</v>
      </c>
      <c r="P137" s="344">
        <v>44</v>
      </c>
      <c r="Q137" s="344">
        <v>47</v>
      </c>
      <c r="R137" s="344">
        <v>50</v>
      </c>
      <c r="S137" s="344">
        <v>53</v>
      </c>
      <c r="T137" s="344">
        <v>55</v>
      </c>
      <c r="U137" s="344">
        <v>57</v>
      </c>
      <c r="V137" s="344">
        <v>60</v>
      </c>
      <c r="W137" s="344">
        <v>63</v>
      </c>
      <c r="X137" s="344">
        <v>65</v>
      </c>
      <c r="Y137" s="344">
        <v>68</v>
      </c>
      <c r="Z137" s="344">
        <v>71</v>
      </c>
      <c r="AA137" s="344">
        <v>73</v>
      </c>
      <c r="AB137" s="344">
        <v>76</v>
      </c>
      <c r="AC137" s="344">
        <v>79</v>
      </c>
      <c r="AD137" s="344">
        <v>82</v>
      </c>
      <c r="AE137" s="344">
        <v>84</v>
      </c>
      <c r="AF137" s="337">
        <v>87</v>
      </c>
      <c r="AG137" s="345">
        <v>90</v>
      </c>
      <c r="AH137" s="346">
        <v>92</v>
      </c>
      <c r="AI137">
        <v>95</v>
      </c>
      <c r="AJ137">
        <v>98</v>
      </c>
      <c r="AK137">
        <v>100</v>
      </c>
      <c r="AL137">
        <v>103</v>
      </c>
      <c r="AM137">
        <v>106</v>
      </c>
      <c r="AN137">
        <v>108</v>
      </c>
      <c r="AO137">
        <v>111</v>
      </c>
      <c r="AP137">
        <v>113</v>
      </c>
      <c r="AQ137">
        <v>116</v>
      </c>
      <c r="AR137">
        <v>118</v>
      </c>
      <c r="AS137">
        <v>121</v>
      </c>
      <c r="AT137">
        <v>124</v>
      </c>
      <c r="AU137">
        <v>126</v>
      </c>
      <c r="AV137">
        <v>129</v>
      </c>
      <c r="AW137">
        <v>132</v>
      </c>
      <c r="AX137">
        <v>134</v>
      </c>
      <c r="AY137">
        <v>136</v>
      </c>
      <c r="AZ137">
        <v>139</v>
      </c>
      <c r="BA137">
        <v>142</v>
      </c>
      <c r="BB137">
        <v>144</v>
      </c>
      <c r="BC137">
        <v>147</v>
      </c>
      <c r="BD137">
        <v>149</v>
      </c>
      <c r="BE137">
        <v>151</v>
      </c>
      <c r="BF137">
        <v>154</v>
      </c>
      <c r="BG137">
        <v>157</v>
      </c>
      <c r="BH137">
        <v>159</v>
      </c>
      <c r="BI137">
        <v>161</v>
      </c>
      <c r="BJ137">
        <v>164</v>
      </c>
      <c r="BK137">
        <v>167</v>
      </c>
      <c r="BL137">
        <v>168</v>
      </c>
      <c r="BM137">
        <v>171</v>
      </c>
      <c r="BN137">
        <v>174</v>
      </c>
      <c r="BO137">
        <v>177</v>
      </c>
      <c r="BP137">
        <v>178</v>
      </c>
      <c r="BQ137">
        <v>181</v>
      </c>
      <c r="BR137">
        <v>184</v>
      </c>
      <c r="BS137">
        <v>186</v>
      </c>
      <c r="BT137">
        <v>188</v>
      </c>
      <c r="BU137">
        <v>191</v>
      </c>
      <c r="BV137">
        <v>194</v>
      </c>
      <c r="BW137">
        <v>196</v>
      </c>
      <c r="BX137">
        <v>198</v>
      </c>
      <c r="BY137">
        <v>201</v>
      </c>
      <c r="BZ137">
        <v>203</v>
      </c>
      <c r="CA137">
        <v>205</v>
      </c>
      <c r="CB137">
        <v>208</v>
      </c>
      <c r="CC137">
        <v>211</v>
      </c>
      <c r="CD137">
        <v>212</v>
      </c>
      <c r="CE137">
        <v>215</v>
      </c>
      <c r="CF137">
        <v>218</v>
      </c>
      <c r="CG137">
        <v>220</v>
      </c>
      <c r="CH137">
        <v>222</v>
      </c>
      <c r="CI137">
        <v>225</v>
      </c>
      <c r="CJ137">
        <v>227</v>
      </c>
      <c r="CK137">
        <v>229</v>
      </c>
      <c r="CL137">
        <v>232</v>
      </c>
      <c r="CM137">
        <v>234</v>
      </c>
      <c r="CN137">
        <v>237</v>
      </c>
      <c r="CO137">
        <v>238</v>
      </c>
      <c r="CP137">
        <v>241</v>
      </c>
      <c r="CQ137">
        <v>243</v>
      </c>
      <c r="CR137">
        <v>246</v>
      </c>
      <c r="CS137">
        <v>248</v>
      </c>
      <c r="CT137">
        <v>250</v>
      </c>
      <c r="CU137">
        <v>253</v>
      </c>
      <c r="CV137">
        <v>254</v>
      </c>
      <c r="CW137">
        <v>257</v>
      </c>
      <c r="CX137">
        <v>260</v>
      </c>
      <c r="CY137">
        <v>262</v>
      </c>
      <c r="CZ137">
        <v>264</v>
      </c>
      <c r="DA137">
        <v>267</v>
      </c>
      <c r="DB137">
        <v>270</v>
      </c>
      <c r="DC137">
        <v>272</v>
      </c>
      <c r="DD137">
        <v>275</v>
      </c>
      <c r="DE137">
        <v>278</v>
      </c>
      <c r="DF137">
        <v>280</v>
      </c>
      <c r="DG137">
        <v>282</v>
      </c>
      <c r="DH137">
        <v>285</v>
      </c>
      <c r="DI137">
        <v>288</v>
      </c>
      <c r="DJ137">
        <v>290</v>
      </c>
      <c r="DK137">
        <v>293</v>
      </c>
      <c r="DL137">
        <v>295</v>
      </c>
      <c r="DM137">
        <v>297</v>
      </c>
      <c r="DN137">
        <v>300</v>
      </c>
      <c r="DO137">
        <v>303</v>
      </c>
      <c r="DP137">
        <v>306</v>
      </c>
      <c r="DQ137">
        <v>308</v>
      </c>
      <c r="DR137">
        <v>311</v>
      </c>
      <c r="DS137">
        <v>313</v>
      </c>
      <c r="DT137">
        <v>315</v>
      </c>
      <c r="DU137">
        <v>318</v>
      </c>
      <c r="DV137">
        <v>321</v>
      </c>
      <c r="DW137">
        <v>323</v>
      </c>
      <c r="DX137">
        <v>326</v>
      </c>
      <c r="DY137">
        <v>329</v>
      </c>
      <c r="DZ137">
        <v>332</v>
      </c>
      <c r="EA137">
        <v>333</v>
      </c>
      <c r="EB137">
        <v>336</v>
      </c>
      <c r="EC137">
        <v>339</v>
      </c>
      <c r="ED137">
        <v>341</v>
      </c>
      <c r="EE137">
        <v>344</v>
      </c>
      <c r="EF137">
        <v>347</v>
      </c>
      <c r="EG137">
        <v>349</v>
      </c>
      <c r="EH137">
        <v>352</v>
      </c>
      <c r="EI137">
        <v>354</v>
      </c>
      <c r="EJ137">
        <v>357</v>
      </c>
      <c r="EK137">
        <v>359</v>
      </c>
      <c r="EL137">
        <v>362</v>
      </c>
      <c r="EM137">
        <v>365</v>
      </c>
      <c r="EN137">
        <v>367</v>
      </c>
      <c r="EO137">
        <v>370</v>
      </c>
      <c r="EP137">
        <v>373</v>
      </c>
      <c r="EQ137">
        <v>375</v>
      </c>
      <c r="ER137">
        <v>377</v>
      </c>
      <c r="ES137">
        <v>380</v>
      </c>
      <c r="ET137">
        <v>383</v>
      </c>
      <c r="EU137">
        <v>385</v>
      </c>
      <c r="EV137">
        <v>388</v>
      </c>
      <c r="EW137">
        <v>391</v>
      </c>
      <c r="EX137">
        <v>393</v>
      </c>
      <c r="EY137">
        <v>395</v>
      </c>
      <c r="EZ137">
        <v>398</v>
      </c>
      <c r="FA137">
        <v>401</v>
      </c>
      <c r="FB137">
        <v>403</v>
      </c>
      <c r="FC137">
        <v>406</v>
      </c>
      <c r="FD137">
        <v>409</v>
      </c>
      <c r="FE137">
        <v>411</v>
      </c>
      <c r="FF137">
        <v>414</v>
      </c>
      <c r="FG137">
        <v>416</v>
      </c>
      <c r="FH137">
        <v>418</v>
      </c>
      <c r="FI137">
        <v>421</v>
      </c>
      <c r="FJ137">
        <v>424</v>
      </c>
      <c r="FK137">
        <v>426</v>
      </c>
      <c r="FL137">
        <v>429</v>
      </c>
      <c r="FM137">
        <v>432</v>
      </c>
      <c r="FN137">
        <v>435</v>
      </c>
      <c r="FO137">
        <v>436</v>
      </c>
      <c r="FP137">
        <v>439</v>
      </c>
      <c r="FQ137">
        <v>442</v>
      </c>
      <c r="FR137">
        <v>444</v>
      </c>
      <c r="FS137">
        <v>447</v>
      </c>
      <c r="FT137">
        <v>450</v>
      </c>
      <c r="FU137">
        <v>452</v>
      </c>
      <c r="FV137">
        <v>455</v>
      </c>
      <c r="FW137">
        <v>457</v>
      </c>
      <c r="FX137">
        <v>460</v>
      </c>
      <c r="FY137">
        <v>462</v>
      </c>
      <c r="FZ137">
        <v>465</v>
      </c>
      <c r="GA137">
        <v>468</v>
      </c>
      <c r="GB137">
        <v>470</v>
      </c>
      <c r="GC137">
        <v>473</v>
      </c>
      <c r="GD137">
        <v>475</v>
      </c>
      <c r="GE137">
        <v>478</v>
      </c>
      <c r="GF137">
        <v>480</v>
      </c>
      <c r="GG137">
        <v>483</v>
      </c>
      <c r="GH137">
        <v>486</v>
      </c>
      <c r="GI137">
        <v>488</v>
      </c>
      <c r="GJ137">
        <v>491</v>
      </c>
      <c r="GK137">
        <v>494</v>
      </c>
      <c r="GL137">
        <v>495</v>
      </c>
      <c r="GM137">
        <v>498</v>
      </c>
      <c r="GN137">
        <v>501</v>
      </c>
      <c r="GO137">
        <v>504</v>
      </c>
      <c r="GP137">
        <v>506</v>
      </c>
      <c r="GQ137">
        <v>509</v>
      </c>
      <c r="GR137">
        <v>512</v>
      </c>
      <c r="GS137">
        <v>514</v>
      </c>
      <c r="GU137">
        <v>134</v>
      </c>
      <c r="GV137">
        <v>0.89600000000000002</v>
      </c>
    </row>
    <row r="138" spans="1:204">
      <c r="A138" s="278">
        <v>135</v>
      </c>
      <c r="B138" s="344">
        <v>3</v>
      </c>
      <c r="C138" s="344">
        <v>6</v>
      </c>
      <c r="D138" s="344">
        <v>10</v>
      </c>
      <c r="E138" s="344">
        <v>13</v>
      </c>
      <c r="F138" s="344">
        <v>16</v>
      </c>
      <c r="G138" s="344">
        <v>20</v>
      </c>
      <c r="H138" s="344">
        <v>22</v>
      </c>
      <c r="I138" s="344">
        <v>26</v>
      </c>
      <c r="J138" s="344">
        <v>28</v>
      </c>
      <c r="K138" s="344">
        <v>30</v>
      </c>
      <c r="L138" s="344">
        <v>33</v>
      </c>
      <c r="M138" s="344">
        <v>36</v>
      </c>
      <c r="N138" s="344">
        <v>39</v>
      </c>
      <c r="O138" s="344">
        <v>41</v>
      </c>
      <c r="P138" s="344">
        <v>44</v>
      </c>
      <c r="Q138" s="344">
        <v>48</v>
      </c>
      <c r="R138" s="344">
        <v>50</v>
      </c>
      <c r="S138" s="344">
        <v>53</v>
      </c>
      <c r="T138" s="344">
        <v>55</v>
      </c>
      <c r="U138" s="344">
        <v>58</v>
      </c>
      <c r="V138" s="344">
        <v>60</v>
      </c>
      <c r="W138" s="344">
        <v>63</v>
      </c>
      <c r="X138" s="344">
        <v>66</v>
      </c>
      <c r="Y138" s="344">
        <v>68</v>
      </c>
      <c r="Z138" s="344">
        <v>71</v>
      </c>
      <c r="AA138" s="344">
        <v>74</v>
      </c>
      <c r="AB138" s="344">
        <v>76</v>
      </c>
      <c r="AC138" s="344">
        <v>79</v>
      </c>
      <c r="AD138" s="344">
        <v>82</v>
      </c>
      <c r="AE138" s="344">
        <v>85</v>
      </c>
      <c r="AF138" s="337">
        <v>87</v>
      </c>
      <c r="AG138" s="345">
        <v>90</v>
      </c>
      <c r="AH138" s="346">
        <v>93</v>
      </c>
      <c r="AI138">
        <v>95</v>
      </c>
      <c r="AJ138">
        <v>98</v>
      </c>
      <c r="AK138">
        <v>101</v>
      </c>
      <c r="AL138">
        <v>103</v>
      </c>
      <c r="AM138">
        <v>106</v>
      </c>
      <c r="AN138">
        <v>109</v>
      </c>
      <c r="AO138">
        <v>111</v>
      </c>
      <c r="AP138">
        <v>113</v>
      </c>
      <c r="AQ138">
        <v>116</v>
      </c>
      <c r="AR138">
        <v>119</v>
      </c>
      <c r="AS138">
        <v>121</v>
      </c>
      <c r="AT138">
        <v>124</v>
      </c>
      <c r="AU138">
        <v>127</v>
      </c>
      <c r="AV138">
        <v>129</v>
      </c>
      <c r="AW138">
        <v>132</v>
      </c>
      <c r="AX138">
        <v>135</v>
      </c>
      <c r="AY138">
        <v>137</v>
      </c>
      <c r="AZ138">
        <v>139</v>
      </c>
      <c r="BA138">
        <v>142</v>
      </c>
      <c r="BB138">
        <v>145</v>
      </c>
      <c r="BC138">
        <v>147</v>
      </c>
      <c r="BD138">
        <v>149</v>
      </c>
      <c r="BE138">
        <v>152</v>
      </c>
      <c r="BF138">
        <v>155</v>
      </c>
      <c r="BG138">
        <v>157</v>
      </c>
      <c r="BH138">
        <v>159</v>
      </c>
      <c r="BI138">
        <v>162</v>
      </c>
      <c r="BJ138">
        <v>165</v>
      </c>
      <c r="BK138">
        <v>167</v>
      </c>
      <c r="BL138">
        <v>169</v>
      </c>
      <c r="BM138">
        <v>172</v>
      </c>
      <c r="BN138">
        <v>174</v>
      </c>
      <c r="BO138">
        <v>177</v>
      </c>
      <c r="BP138">
        <v>179</v>
      </c>
      <c r="BQ138">
        <v>182</v>
      </c>
      <c r="BR138">
        <v>184</v>
      </c>
      <c r="BS138">
        <v>187</v>
      </c>
      <c r="BT138">
        <v>189</v>
      </c>
      <c r="BU138">
        <v>191</v>
      </c>
      <c r="BV138">
        <v>194</v>
      </c>
      <c r="BW138">
        <v>197</v>
      </c>
      <c r="BX138">
        <v>199</v>
      </c>
      <c r="BY138">
        <v>201</v>
      </c>
      <c r="BZ138">
        <v>204</v>
      </c>
      <c r="CA138">
        <v>206</v>
      </c>
      <c r="CB138">
        <v>209</v>
      </c>
      <c r="CC138">
        <v>211</v>
      </c>
      <c r="CD138">
        <v>213</v>
      </c>
      <c r="CE138">
        <v>216</v>
      </c>
      <c r="CF138">
        <v>218</v>
      </c>
      <c r="CG138">
        <v>220</v>
      </c>
      <c r="CH138">
        <v>223</v>
      </c>
      <c r="CI138">
        <v>226</v>
      </c>
      <c r="CJ138">
        <v>227</v>
      </c>
      <c r="CK138">
        <v>230</v>
      </c>
      <c r="CL138">
        <v>233</v>
      </c>
      <c r="CM138">
        <v>235</v>
      </c>
      <c r="CN138">
        <v>237</v>
      </c>
      <c r="CO138">
        <v>239</v>
      </c>
      <c r="CP138">
        <v>242</v>
      </c>
      <c r="CQ138">
        <v>244</v>
      </c>
      <c r="CR138">
        <v>246</v>
      </c>
      <c r="CS138">
        <v>249</v>
      </c>
      <c r="CT138">
        <v>251</v>
      </c>
      <c r="CU138">
        <v>254</v>
      </c>
      <c r="CV138">
        <v>255</v>
      </c>
      <c r="CW138">
        <v>258</v>
      </c>
      <c r="CX138">
        <v>261</v>
      </c>
      <c r="CY138">
        <v>263</v>
      </c>
      <c r="CZ138">
        <v>265</v>
      </c>
      <c r="DA138">
        <v>268</v>
      </c>
      <c r="DB138">
        <v>271</v>
      </c>
      <c r="DC138">
        <v>273</v>
      </c>
      <c r="DD138">
        <v>276</v>
      </c>
      <c r="DE138">
        <v>279</v>
      </c>
      <c r="DF138">
        <v>280</v>
      </c>
      <c r="DG138">
        <v>283</v>
      </c>
      <c r="DH138">
        <v>286</v>
      </c>
      <c r="DI138">
        <v>289</v>
      </c>
      <c r="DJ138">
        <v>291</v>
      </c>
      <c r="DK138">
        <v>294</v>
      </c>
      <c r="DL138">
        <v>296</v>
      </c>
      <c r="DM138">
        <v>298</v>
      </c>
      <c r="DN138">
        <v>301</v>
      </c>
      <c r="DO138">
        <v>304</v>
      </c>
      <c r="DP138">
        <v>307</v>
      </c>
      <c r="DQ138">
        <v>309</v>
      </c>
      <c r="DR138">
        <v>312</v>
      </c>
      <c r="DS138">
        <v>314</v>
      </c>
      <c r="DT138">
        <v>316</v>
      </c>
      <c r="DU138">
        <v>319</v>
      </c>
      <c r="DV138">
        <v>322</v>
      </c>
      <c r="DW138">
        <v>325</v>
      </c>
      <c r="DX138">
        <v>327</v>
      </c>
      <c r="DY138">
        <v>330</v>
      </c>
      <c r="DZ138">
        <v>333</v>
      </c>
      <c r="EA138">
        <v>334</v>
      </c>
      <c r="EB138">
        <v>337</v>
      </c>
      <c r="EC138">
        <v>340</v>
      </c>
      <c r="ED138">
        <v>343</v>
      </c>
      <c r="EE138">
        <v>345</v>
      </c>
      <c r="EF138">
        <v>348</v>
      </c>
      <c r="EG138">
        <v>351</v>
      </c>
      <c r="EH138">
        <v>353</v>
      </c>
      <c r="EI138">
        <v>355</v>
      </c>
      <c r="EJ138">
        <v>358</v>
      </c>
      <c r="EK138">
        <v>360</v>
      </c>
      <c r="EL138">
        <v>363</v>
      </c>
      <c r="EM138">
        <v>366</v>
      </c>
      <c r="EN138">
        <v>369</v>
      </c>
      <c r="EO138">
        <v>371</v>
      </c>
      <c r="EP138">
        <v>374</v>
      </c>
      <c r="EQ138">
        <v>376</v>
      </c>
      <c r="ER138">
        <v>378</v>
      </c>
      <c r="ES138">
        <v>381</v>
      </c>
      <c r="ET138">
        <v>384</v>
      </c>
      <c r="EU138">
        <v>387</v>
      </c>
      <c r="EV138">
        <v>389</v>
      </c>
      <c r="EW138">
        <v>392</v>
      </c>
      <c r="EX138">
        <v>395</v>
      </c>
      <c r="EY138">
        <v>396</v>
      </c>
      <c r="EZ138">
        <v>399</v>
      </c>
      <c r="FA138">
        <v>402</v>
      </c>
      <c r="FB138">
        <v>405</v>
      </c>
      <c r="FC138">
        <v>407</v>
      </c>
      <c r="FD138">
        <v>410</v>
      </c>
      <c r="FE138">
        <v>413</v>
      </c>
      <c r="FF138">
        <v>415</v>
      </c>
      <c r="FG138">
        <v>417</v>
      </c>
      <c r="FH138">
        <v>420</v>
      </c>
      <c r="FI138">
        <v>423</v>
      </c>
      <c r="FJ138">
        <v>425</v>
      </c>
      <c r="FK138">
        <v>428</v>
      </c>
      <c r="FL138">
        <v>431</v>
      </c>
      <c r="FM138">
        <v>433</v>
      </c>
      <c r="FN138">
        <v>436</v>
      </c>
      <c r="FO138">
        <v>438</v>
      </c>
      <c r="FP138">
        <v>441</v>
      </c>
      <c r="FQ138">
        <v>443</v>
      </c>
      <c r="FR138">
        <v>446</v>
      </c>
      <c r="FS138">
        <v>449</v>
      </c>
      <c r="FT138">
        <v>451</v>
      </c>
      <c r="FU138">
        <v>454</v>
      </c>
      <c r="FV138">
        <v>457</v>
      </c>
      <c r="FW138">
        <v>458</v>
      </c>
      <c r="FX138">
        <v>461</v>
      </c>
      <c r="FY138">
        <v>464</v>
      </c>
      <c r="FZ138">
        <v>467</v>
      </c>
      <c r="GA138">
        <v>469</v>
      </c>
      <c r="GB138">
        <v>472</v>
      </c>
      <c r="GC138">
        <v>475</v>
      </c>
      <c r="GD138">
        <v>476</v>
      </c>
      <c r="GE138">
        <v>479</v>
      </c>
      <c r="GF138">
        <v>482</v>
      </c>
      <c r="GG138">
        <v>485</v>
      </c>
      <c r="GH138">
        <v>487</v>
      </c>
      <c r="GI138">
        <v>490</v>
      </c>
      <c r="GJ138">
        <v>493</v>
      </c>
      <c r="GK138">
        <v>495</v>
      </c>
      <c r="GL138">
        <v>497</v>
      </c>
      <c r="GM138">
        <v>500</v>
      </c>
      <c r="GN138">
        <v>503</v>
      </c>
      <c r="GO138">
        <v>505</v>
      </c>
      <c r="GP138">
        <v>508</v>
      </c>
      <c r="GQ138">
        <v>511</v>
      </c>
      <c r="GR138">
        <v>513</v>
      </c>
      <c r="GS138">
        <v>516</v>
      </c>
      <c r="GU138">
        <v>135</v>
      </c>
      <c r="GV138">
        <v>0.89900000000000002</v>
      </c>
    </row>
    <row r="139" spans="1:204">
      <c r="A139" s="278">
        <v>136</v>
      </c>
      <c r="B139" s="344">
        <v>3</v>
      </c>
      <c r="C139" s="344">
        <v>6</v>
      </c>
      <c r="D139" s="344">
        <v>10</v>
      </c>
      <c r="E139" s="344">
        <v>14</v>
      </c>
      <c r="F139" s="344">
        <v>16</v>
      </c>
      <c r="G139" s="344">
        <v>20</v>
      </c>
      <c r="H139" s="344">
        <v>23</v>
      </c>
      <c r="I139" s="344">
        <v>26</v>
      </c>
      <c r="J139" s="344">
        <v>28</v>
      </c>
      <c r="K139" s="344">
        <v>30</v>
      </c>
      <c r="L139" s="344">
        <v>33</v>
      </c>
      <c r="M139" s="344">
        <v>36</v>
      </c>
      <c r="N139" s="344">
        <v>39</v>
      </c>
      <c r="O139" s="344">
        <v>41</v>
      </c>
      <c r="P139" s="344">
        <v>44</v>
      </c>
      <c r="Q139" s="344">
        <v>48</v>
      </c>
      <c r="R139" s="344">
        <v>50</v>
      </c>
      <c r="S139" s="344">
        <v>53</v>
      </c>
      <c r="T139" s="344">
        <v>55</v>
      </c>
      <c r="U139" s="344">
        <v>58</v>
      </c>
      <c r="V139" s="344">
        <v>60</v>
      </c>
      <c r="W139" s="344">
        <v>63</v>
      </c>
      <c r="X139" s="344">
        <v>66</v>
      </c>
      <c r="Y139" s="344">
        <v>68</v>
      </c>
      <c r="Z139" s="344">
        <v>71</v>
      </c>
      <c r="AA139" s="344">
        <v>74</v>
      </c>
      <c r="AB139" s="344">
        <v>77</v>
      </c>
      <c r="AC139" s="344">
        <v>79</v>
      </c>
      <c r="AD139" s="344">
        <v>82</v>
      </c>
      <c r="AE139" s="344">
        <v>85</v>
      </c>
      <c r="AF139" s="337">
        <v>87</v>
      </c>
      <c r="AG139" s="345">
        <v>90</v>
      </c>
      <c r="AH139" s="346">
        <v>93</v>
      </c>
      <c r="AI139">
        <v>96</v>
      </c>
      <c r="AJ139">
        <v>98</v>
      </c>
      <c r="AK139">
        <v>101</v>
      </c>
      <c r="AL139">
        <v>104</v>
      </c>
      <c r="AM139">
        <v>106</v>
      </c>
      <c r="AN139">
        <v>109</v>
      </c>
      <c r="AO139">
        <v>112</v>
      </c>
      <c r="AP139">
        <v>114</v>
      </c>
      <c r="AQ139">
        <v>116</v>
      </c>
      <c r="AR139">
        <v>119</v>
      </c>
      <c r="AS139">
        <v>122</v>
      </c>
      <c r="AT139">
        <v>124</v>
      </c>
      <c r="AU139">
        <v>127</v>
      </c>
      <c r="AV139">
        <v>130</v>
      </c>
      <c r="AW139">
        <v>132</v>
      </c>
      <c r="AX139">
        <v>135</v>
      </c>
      <c r="AY139">
        <v>137</v>
      </c>
      <c r="AZ139">
        <v>140</v>
      </c>
      <c r="BA139">
        <v>142</v>
      </c>
      <c r="BB139">
        <v>145</v>
      </c>
      <c r="BC139">
        <v>148</v>
      </c>
      <c r="BD139">
        <v>150</v>
      </c>
      <c r="BE139">
        <v>152</v>
      </c>
      <c r="BF139">
        <v>155</v>
      </c>
      <c r="BG139">
        <v>158</v>
      </c>
      <c r="BH139">
        <v>159</v>
      </c>
      <c r="BI139">
        <v>162</v>
      </c>
      <c r="BJ139">
        <v>165</v>
      </c>
      <c r="BK139">
        <v>168</v>
      </c>
      <c r="BL139">
        <v>169</v>
      </c>
      <c r="BM139">
        <v>172</v>
      </c>
      <c r="BN139">
        <v>175</v>
      </c>
      <c r="BO139">
        <v>177</v>
      </c>
      <c r="BP139">
        <v>179</v>
      </c>
      <c r="BQ139">
        <v>182</v>
      </c>
      <c r="BR139">
        <v>185</v>
      </c>
      <c r="BS139">
        <v>187</v>
      </c>
      <c r="BT139">
        <v>189</v>
      </c>
      <c r="BU139">
        <v>192</v>
      </c>
      <c r="BV139">
        <v>195</v>
      </c>
      <c r="BW139">
        <v>197</v>
      </c>
      <c r="BX139">
        <v>199</v>
      </c>
      <c r="BY139">
        <v>202</v>
      </c>
      <c r="BZ139">
        <v>205</v>
      </c>
      <c r="CA139">
        <v>206</v>
      </c>
      <c r="CB139">
        <v>209</v>
      </c>
      <c r="CC139">
        <v>212</v>
      </c>
      <c r="CD139">
        <v>214</v>
      </c>
      <c r="CE139">
        <v>216</v>
      </c>
      <c r="CF139">
        <v>219</v>
      </c>
      <c r="CG139">
        <v>221</v>
      </c>
      <c r="CH139">
        <v>223</v>
      </c>
      <c r="CI139">
        <v>226</v>
      </c>
      <c r="CJ139">
        <v>228</v>
      </c>
      <c r="CK139">
        <v>231</v>
      </c>
      <c r="CL139">
        <v>233</v>
      </c>
      <c r="CM139">
        <v>235</v>
      </c>
      <c r="CN139">
        <v>238</v>
      </c>
      <c r="CO139">
        <v>240</v>
      </c>
      <c r="CP139">
        <v>242</v>
      </c>
      <c r="CQ139">
        <v>244</v>
      </c>
      <c r="CR139">
        <v>247</v>
      </c>
      <c r="CS139">
        <v>250</v>
      </c>
      <c r="CT139">
        <v>251</v>
      </c>
      <c r="CU139">
        <v>254</v>
      </c>
      <c r="CV139">
        <v>256</v>
      </c>
      <c r="CW139">
        <v>259</v>
      </c>
      <c r="CX139">
        <v>261</v>
      </c>
      <c r="CY139">
        <v>263</v>
      </c>
      <c r="CZ139">
        <v>266</v>
      </c>
      <c r="DA139">
        <v>268</v>
      </c>
      <c r="DB139">
        <v>271</v>
      </c>
      <c r="DC139">
        <v>274</v>
      </c>
      <c r="DD139">
        <v>277</v>
      </c>
      <c r="DE139">
        <v>279</v>
      </c>
      <c r="DF139">
        <v>281</v>
      </c>
      <c r="DG139">
        <v>284</v>
      </c>
      <c r="DH139">
        <v>287</v>
      </c>
      <c r="DI139">
        <v>289</v>
      </c>
      <c r="DJ139">
        <v>292</v>
      </c>
      <c r="DK139">
        <v>295</v>
      </c>
      <c r="DL139">
        <v>296</v>
      </c>
      <c r="DM139">
        <v>299</v>
      </c>
      <c r="DN139">
        <v>302</v>
      </c>
      <c r="DO139">
        <v>305</v>
      </c>
      <c r="DP139">
        <v>307</v>
      </c>
      <c r="DQ139">
        <v>310</v>
      </c>
      <c r="DR139">
        <v>313</v>
      </c>
      <c r="DS139">
        <v>314</v>
      </c>
      <c r="DT139">
        <v>317</v>
      </c>
      <c r="DU139">
        <v>320</v>
      </c>
      <c r="DV139">
        <v>323</v>
      </c>
      <c r="DW139">
        <v>325</v>
      </c>
      <c r="DX139">
        <v>328</v>
      </c>
      <c r="DY139">
        <v>331</v>
      </c>
      <c r="DZ139">
        <v>333</v>
      </c>
      <c r="EA139">
        <v>335</v>
      </c>
      <c r="EB139">
        <v>338</v>
      </c>
      <c r="EC139">
        <v>341</v>
      </c>
      <c r="ED139">
        <v>343</v>
      </c>
      <c r="EE139">
        <v>346</v>
      </c>
      <c r="EF139">
        <v>349</v>
      </c>
      <c r="EG139">
        <v>351</v>
      </c>
      <c r="EH139">
        <v>354</v>
      </c>
      <c r="EI139">
        <v>356</v>
      </c>
      <c r="EJ139">
        <v>359</v>
      </c>
      <c r="EK139">
        <v>361</v>
      </c>
      <c r="EL139">
        <v>364</v>
      </c>
      <c r="EM139">
        <v>367</v>
      </c>
      <c r="EN139">
        <v>369</v>
      </c>
      <c r="EO139">
        <v>372</v>
      </c>
      <c r="EP139">
        <v>375</v>
      </c>
      <c r="EQ139">
        <v>377</v>
      </c>
      <c r="ER139">
        <v>379</v>
      </c>
      <c r="ES139">
        <v>382</v>
      </c>
      <c r="ET139">
        <v>385</v>
      </c>
      <c r="EU139">
        <v>387</v>
      </c>
      <c r="EV139">
        <v>390</v>
      </c>
      <c r="EW139">
        <v>393</v>
      </c>
      <c r="EX139">
        <v>396</v>
      </c>
      <c r="EY139">
        <v>397</v>
      </c>
      <c r="EZ139">
        <v>400</v>
      </c>
      <c r="FA139">
        <v>403</v>
      </c>
      <c r="FB139">
        <v>405</v>
      </c>
      <c r="FC139">
        <v>408</v>
      </c>
      <c r="FD139">
        <v>411</v>
      </c>
      <c r="FE139">
        <v>414</v>
      </c>
      <c r="FF139">
        <v>416</v>
      </c>
      <c r="FG139">
        <v>418</v>
      </c>
      <c r="FH139">
        <v>421</v>
      </c>
      <c r="FI139">
        <v>423</v>
      </c>
      <c r="FJ139">
        <v>426</v>
      </c>
      <c r="FK139">
        <v>429</v>
      </c>
      <c r="FL139">
        <v>432</v>
      </c>
      <c r="FM139">
        <v>434</v>
      </c>
      <c r="FN139">
        <v>437</v>
      </c>
      <c r="FO139">
        <v>439</v>
      </c>
      <c r="FP139">
        <v>441</v>
      </c>
      <c r="FQ139">
        <v>444</v>
      </c>
      <c r="FR139">
        <v>447</v>
      </c>
      <c r="FS139">
        <v>450</v>
      </c>
      <c r="FT139">
        <v>452</v>
      </c>
      <c r="FU139">
        <v>455</v>
      </c>
      <c r="FV139">
        <v>458</v>
      </c>
      <c r="FW139">
        <v>460</v>
      </c>
      <c r="FX139">
        <v>462</v>
      </c>
      <c r="FY139">
        <v>465</v>
      </c>
      <c r="FZ139">
        <v>468</v>
      </c>
      <c r="GA139">
        <v>470</v>
      </c>
      <c r="GB139">
        <v>473</v>
      </c>
      <c r="GC139">
        <v>476</v>
      </c>
      <c r="GD139">
        <v>478</v>
      </c>
      <c r="GE139">
        <v>480</v>
      </c>
      <c r="GF139">
        <v>483</v>
      </c>
      <c r="GG139">
        <v>486</v>
      </c>
      <c r="GH139">
        <v>488</v>
      </c>
      <c r="GI139">
        <v>491</v>
      </c>
      <c r="GJ139">
        <v>494</v>
      </c>
      <c r="GK139">
        <v>496</v>
      </c>
      <c r="GL139">
        <v>498</v>
      </c>
      <c r="GM139">
        <v>501</v>
      </c>
      <c r="GN139">
        <v>504</v>
      </c>
      <c r="GO139">
        <v>506</v>
      </c>
      <c r="GP139">
        <v>509</v>
      </c>
      <c r="GQ139">
        <v>512</v>
      </c>
      <c r="GR139">
        <v>514</v>
      </c>
      <c r="GS139">
        <v>517</v>
      </c>
      <c r="GU139">
        <v>136</v>
      </c>
      <c r="GV139">
        <v>0.90100000000000002</v>
      </c>
    </row>
    <row r="140" spans="1:204">
      <c r="A140" s="278">
        <v>137</v>
      </c>
      <c r="B140" s="344">
        <v>3</v>
      </c>
      <c r="C140" s="344">
        <v>6</v>
      </c>
      <c r="D140" s="344">
        <v>10</v>
      </c>
      <c r="E140" s="344">
        <v>14</v>
      </c>
      <c r="F140" s="344">
        <v>16</v>
      </c>
      <c r="G140" s="344">
        <v>20</v>
      </c>
      <c r="H140" s="344">
        <v>23</v>
      </c>
      <c r="I140" s="344">
        <v>26</v>
      </c>
      <c r="J140" s="344">
        <v>28</v>
      </c>
      <c r="K140" s="344">
        <v>30</v>
      </c>
      <c r="L140" s="344">
        <v>33</v>
      </c>
      <c r="M140" s="344">
        <v>36</v>
      </c>
      <c r="N140" s="344">
        <v>39</v>
      </c>
      <c r="O140" s="344">
        <v>42</v>
      </c>
      <c r="P140" s="344">
        <v>44</v>
      </c>
      <c r="Q140" s="344">
        <v>48</v>
      </c>
      <c r="R140" s="344">
        <v>51</v>
      </c>
      <c r="S140" s="344">
        <v>53</v>
      </c>
      <c r="T140" s="344">
        <v>55</v>
      </c>
      <c r="U140" s="344">
        <v>58</v>
      </c>
      <c r="V140" s="344">
        <v>61</v>
      </c>
      <c r="W140" s="344">
        <v>63</v>
      </c>
      <c r="X140" s="344">
        <v>66</v>
      </c>
      <c r="Y140" s="344">
        <v>69</v>
      </c>
      <c r="Z140" s="344">
        <v>71</v>
      </c>
      <c r="AA140" s="344">
        <v>74</v>
      </c>
      <c r="AB140" s="344">
        <v>77</v>
      </c>
      <c r="AC140" s="344">
        <v>80</v>
      </c>
      <c r="AD140" s="344">
        <v>82</v>
      </c>
      <c r="AE140" s="344">
        <v>85</v>
      </c>
      <c r="AF140" s="337">
        <v>88</v>
      </c>
      <c r="AG140" s="345">
        <v>90</v>
      </c>
      <c r="AH140" s="346">
        <v>93</v>
      </c>
      <c r="AI140">
        <v>96</v>
      </c>
      <c r="AJ140">
        <v>99</v>
      </c>
      <c r="AK140">
        <v>101</v>
      </c>
      <c r="AL140">
        <v>104</v>
      </c>
      <c r="AM140">
        <v>107</v>
      </c>
      <c r="AN140">
        <v>109</v>
      </c>
      <c r="AO140">
        <v>112</v>
      </c>
      <c r="AP140">
        <v>114</v>
      </c>
      <c r="AQ140">
        <v>117</v>
      </c>
      <c r="AR140">
        <v>119</v>
      </c>
      <c r="AS140">
        <v>122</v>
      </c>
      <c r="AT140">
        <v>125</v>
      </c>
      <c r="AU140">
        <v>127</v>
      </c>
      <c r="AV140">
        <v>130</v>
      </c>
      <c r="AW140">
        <v>133</v>
      </c>
      <c r="AX140">
        <v>136</v>
      </c>
      <c r="AY140">
        <v>137</v>
      </c>
      <c r="AZ140">
        <v>140</v>
      </c>
      <c r="BA140">
        <v>143</v>
      </c>
      <c r="BB140">
        <v>146</v>
      </c>
      <c r="BC140">
        <v>148</v>
      </c>
      <c r="BD140">
        <v>150</v>
      </c>
      <c r="BE140">
        <v>153</v>
      </c>
      <c r="BF140">
        <v>155</v>
      </c>
      <c r="BG140">
        <v>158</v>
      </c>
      <c r="BH140">
        <v>160</v>
      </c>
      <c r="BI140">
        <v>163</v>
      </c>
      <c r="BJ140">
        <v>165</v>
      </c>
      <c r="BK140">
        <v>168</v>
      </c>
      <c r="BL140">
        <v>170</v>
      </c>
      <c r="BM140">
        <v>173</v>
      </c>
      <c r="BN140">
        <v>175</v>
      </c>
      <c r="BO140">
        <v>178</v>
      </c>
      <c r="BP140">
        <v>180</v>
      </c>
      <c r="BQ140">
        <v>183</v>
      </c>
      <c r="BR140">
        <v>185</v>
      </c>
      <c r="BS140">
        <v>188</v>
      </c>
      <c r="BT140">
        <v>190</v>
      </c>
      <c r="BU140">
        <v>193</v>
      </c>
      <c r="BV140">
        <v>195</v>
      </c>
      <c r="BW140">
        <v>198</v>
      </c>
      <c r="BX140">
        <v>200</v>
      </c>
      <c r="BY140">
        <v>202</v>
      </c>
      <c r="BZ140">
        <v>205</v>
      </c>
      <c r="CA140">
        <v>207</v>
      </c>
      <c r="CB140">
        <v>210</v>
      </c>
      <c r="CC140">
        <v>212</v>
      </c>
      <c r="CD140">
        <v>214</v>
      </c>
      <c r="CE140">
        <v>217</v>
      </c>
      <c r="CF140">
        <v>220</v>
      </c>
      <c r="CG140">
        <v>221</v>
      </c>
      <c r="CH140">
        <v>224</v>
      </c>
      <c r="CI140">
        <v>227</v>
      </c>
      <c r="CJ140">
        <v>229</v>
      </c>
      <c r="CK140">
        <v>231</v>
      </c>
      <c r="CL140">
        <v>234</v>
      </c>
      <c r="CM140">
        <v>236</v>
      </c>
      <c r="CN140">
        <v>239</v>
      </c>
      <c r="CO140">
        <v>240</v>
      </c>
      <c r="CP140">
        <v>243</v>
      </c>
      <c r="CQ140">
        <v>245</v>
      </c>
      <c r="CR140">
        <v>248</v>
      </c>
      <c r="CS140">
        <v>250</v>
      </c>
      <c r="CT140">
        <v>252</v>
      </c>
      <c r="CU140">
        <v>255</v>
      </c>
      <c r="CV140">
        <v>257</v>
      </c>
      <c r="CW140">
        <v>259</v>
      </c>
      <c r="CX140">
        <v>262</v>
      </c>
      <c r="CY140">
        <v>264</v>
      </c>
      <c r="CZ140">
        <v>267</v>
      </c>
      <c r="DA140">
        <v>269</v>
      </c>
      <c r="DB140">
        <v>272</v>
      </c>
      <c r="DC140">
        <v>275</v>
      </c>
      <c r="DD140">
        <v>278</v>
      </c>
      <c r="DE140">
        <v>280</v>
      </c>
      <c r="DF140">
        <v>282</v>
      </c>
      <c r="DG140">
        <v>285</v>
      </c>
      <c r="DH140">
        <v>287</v>
      </c>
      <c r="DI140">
        <v>290</v>
      </c>
      <c r="DJ140">
        <v>293</v>
      </c>
      <c r="DK140">
        <v>296</v>
      </c>
      <c r="DL140">
        <v>297</v>
      </c>
      <c r="DM140">
        <v>300</v>
      </c>
      <c r="DN140">
        <v>303</v>
      </c>
      <c r="DO140">
        <v>306</v>
      </c>
      <c r="DP140">
        <v>308</v>
      </c>
      <c r="DQ140">
        <v>311</v>
      </c>
      <c r="DR140">
        <v>314</v>
      </c>
      <c r="DS140">
        <v>315</v>
      </c>
      <c r="DT140">
        <v>318</v>
      </c>
      <c r="DU140">
        <v>321</v>
      </c>
      <c r="DV140">
        <v>324</v>
      </c>
      <c r="DW140">
        <v>326</v>
      </c>
      <c r="DX140">
        <v>329</v>
      </c>
      <c r="DY140">
        <v>332</v>
      </c>
      <c r="DZ140">
        <v>334</v>
      </c>
      <c r="EA140">
        <v>336</v>
      </c>
      <c r="EB140">
        <v>339</v>
      </c>
      <c r="EC140">
        <v>342</v>
      </c>
      <c r="ED140">
        <v>344</v>
      </c>
      <c r="EE140">
        <v>347</v>
      </c>
      <c r="EF140">
        <v>350</v>
      </c>
      <c r="EG140">
        <v>353</v>
      </c>
      <c r="EH140">
        <v>355</v>
      </c>
      <c r="EI140">
        <v>357</v>
      </c>
      <c r="EJ140">
        <v>360</v>
      </c>
      <c r="EK140">
        <v>363</v>
      </c>
      <c r="EL140">
        <v>365</v>
      </c>
      <c r="EM140">
        <v>368</v>
      </c>
      <c r="EN140">
        <v>371</v>
      </c>
      <c r="EO140">
        <v>373</v>
      </c>
      <c r="EP140">
        <v>376</v>
      </c>
      <c r="EQ140">
        <v>378</v>
      </c>
      <c r="ER140">
        <v>381</v>
      </c>
      <c r="ES140">
        <v>383</v>
      </c>
      <c r="ET140">
        <v>386</v>
      </c>
      <c r="EU140">
        <v>389</v>
      </c>
      <c r="EV140">
        <v>391</v>
      </c>
      <c r="EW140">
        <v>394</v>
      </c>
      <c r="EX140">
        <v>397</v>
      </c>
      <c r="EY140">
        <v>399</v>
      </c>
      <c r="EZ140">
        <v>401</v>
      </c>
      <c r="FA140">
        <v>404</v>
      </c>
      <c r="FB140">
        <v>407</v>
      </c>
      <c r="FC140">
        <v>410</v>
      </c>
      <c r="FD140">
        <v>412</v>
      </c>
      <c r="FE140">
        <v>415</v>
      </c>
      <c r="FF140">
        <v>418</v>
      </c>
      <c r="FG140">
        <v>419</v>
      </c>
      <c r="FH140">
        <v>422</v>
      </c>
      <c r="FI140">
        <v>425</v>
      </c>
      <c r="FJ140">
        <v>428</v>
      </c>
      <c r="FK140">
        <v>430</v>
      </c>
      <c r="FL140">
        <v>433</v>
      </c>
      <c r="FM140">
        <v>436</v>
      </c>
      <c r="FN140">
        <v>438</v>
      </c>
      <c r="FO140">
        <v>440</v>
      </c>
      <c r="FP140">
        <v>443</v>
      </c>
      <c r="FQ140">
        <v>446</v>
      </c>
      <c r="FR140">
        <v>448</v>
      </c>
      <c r="FS140">
        <v>451</v>
      </c>
      <c r="FT140">
        <v>454</v>
      </c>
      <c r="FU140">
        <v>457</v>
      </c>
      <c r="FV140">
        <v>459</v>
      </c>
      <c r="FW140">
        <v>461</v>
      </c>
      <c r="FX140">
        <v>464</v>
      </c>
      <c r="FY140">
        <v>466</v>
      </c>
      <c r="FZ140">
        <v>469</v>
      </c>
      <c r="GA140">
        <v>472</v>
      </c>
      <c r="GB140">
        <v>475</v>
      </c>
      <c r="GC140">
        <v>477</v>
      </c>
      <c r="GD140">
        <v>479</v>
      </c>
      <c r="GE140">
        <v>482</v>
      </c>
      <c r="GF140">
        <v>485</v>
      </c>
      <c r="GG140">
        <v>487</v>
      </c>
      <c r="GH140">
        <v>490</v>
      </c>
      <c r="GI140">
        <v>493</v>
      </c>
      <c r="GJ140">
        <v>495</v>
      </c>
      <c r="GK140">
        <v>498</v>
      </c>
      <c r="GL140">
        <v>500</v>
      </c>
      <c r="GM140">
        <v>503</v>
      </c>
      <c r="GN140">
        <v>505</v>
      </c>
      <c r="GO140">
        <v>508</v>
      </c>
      <c r="GP140">
        <v>511</v>
      </c>
      <c r="GQ140">
        <v>513</v>
      </c>
      <c r="GR140">
        <v>516</v>
      </c>
      <c r="GS140">
        <v>519</v>
      </c>
      <c r="GU140">
        <v>137</v>
      </c>
      <c r="GV140">
        <v>0.90400000000000003</v>
      </c>
    </row>
    <row r="141" spans="1:204">
      <c r="A141" s="278">
        <v>138</v>
      </c>
      <c r="B141" s="344">
        <v>3</v>
      </c>
      <c r="C141" s="344">
        <v>6</v>
      </c>
      <c r="D141" s="344">
        <v>10</v>
      </c>
      <c r="E141" s="344">
        <v>14</v>
      </c>
      <c r="F141" s="344">
        <v>16</v>
      </c>
      <c r="G141" s="344">
        <v>20</v>
      </c>
      <c r="H141" s="344">
        <v>23</v>
      </c>
      <c r="I141" s="344">
        <v>26</v>
      </c>
      <c r="J141" s="344">
        <v>28</v>
      </c>
      <c r="K141" s="344">
        <v>30</v>
      </c>
      <c r="L141" s="344">
        <v>34</v>
      </c>
      <c r="M141" s="344">
        <v>36</v>
      </c>
      <c r="N141" s="344">
        <v>39</v>
      </c>
      <c r="O141" s="344">
        <v>42</v>
      </c>
      <c r="P141" s="344">
        <v>44</v>
      </c>
      <c r="Q141" s="344">
        <v>48</v>
      </c>
      <c r="R141" s="344">
        <v>51</v>
      </c>
      <c r="S141" s="344">
        <v>54</v>
      </c>
      <c r="T141" s="344">
        <v>55</v>
      </c>
      <c r="U141" s="344">
        <v>58</v>
      </c>
      <c r="V141" s="344">
        <v>61</v>
      </c>
      <c r="W141" s="344">
        <v>63</v>
      </c>
      <c r="X141" s="344">
        <v>66</v>
      </c>
      <c r="Y141" s="344">
        <v>69</v>
      </c>
      <c r="Z141" s="344">
        <v>72</v>
      </c>
      <c r="AA141" s="344">
        <v>74</v>
      </c>
      <c r="AB141" s="344">
        <v>77</v>
      </c>
      <c r="AC141" s="344">
        <v>80</v>
      </c>
      <c r="AD141" s="344">
        <v>83</v>
      </c>
      <c r="AE141" s="344">
        <v>85</v>
      </c>
      <c r="AF141" s="337">
        <v>88</v>
      </c>
      <c r="AG141" s="345">
        <v>91</v>
      </c>
      <c r="AH141" s="346">
        <v>93</v>
      </c>
      <c r="AI141">
        <v>96</v>
      </c>
      <c r="AJ141">
        <v>99</v>
      </c>
      <c r="AK141">
        <v>102</v>
      </c>
      <c r="AL141">
        <v>104</v>
      </c>
      <c r="AM141">
        <v>107</v>
      </c>
      <c r="AN141">
        <v>110</v>
      </c>
      <c r="AO141">
        <v>112</v>
      </c>
      <c r="AP141">
        <v>114</v>
      </c>
      <c r="AQ141">
        <v>117</v>
      </c>
      <c r="AR141">
        <v>120</v>
      </c>
      <c r="AS141">
        <v>122</v>
      </c>
      <c r="AT141">
        <v>125</v>
      </c>
      <c r="AU141">
        <v>128</v>
      </c>
      <c r="AV141">
        <v>131</v>
      </c>
      <c r="AW141">
        <v>133</v>
      </c>
      <c r="AX141">
        <v>136</v>
      </c>
      <c r="AY141">
        <v>138</v>
      </c>
      <c r="AZ141">
        <v>141</v>
      </c>
      <c r="BA141">
        <v>143</v>
      </c>
      <c r="BB141">
        <v>146</v>
      </c>
      <c r="BC141">
        <v>149</v>
      </c>
      <c r="BD141">
        <v>151</v>
      </c>
      <c r="BE141">
        <v>153</v>
      </c>
      <c r="BF141">
        <v>156</v>
      </c>
      <c r="BG141">
        <v>159</v>
      </c>
      <c r="BH141">
        <v>161</v>
      </c>
      <c r="BI141">
        <v>163</v>
      </c>
      <c r="BJ141">
        <v>166</v>
      </c>
      <c r="BK141">
        <v>169</v>
      </c>
      <c r="BL141">
        <v>171</v>
      </c>
      <c r="BM141">
        <v>173</v>
      </c>
      <c r="BN141">
        <v>176</v>
      </c>
      <c r="BO141">
        <v>179</v>
      </c>
      <c r="BP141">
        <v>180</v>
      </c>
      <c r="BQ141">
        <v>183</v>
      </c>
      <c r="BR141">
        <v>186</v>
      </c>
      <c r="BS141">
        <v>189</v>
      </c>
      <c r="BT141">
        <v>190</v>
      </c>
      <c r="BU141">
        <v>193</v>
      </c>
      <c r="BV141">
        <v>196</v>
      </c>
      <c r="BW141">
        <v>199</v>
      </c>
      <c r="BX141">
        <v>200</v>
      </c>
      <c r="BY141">
        <v>203</v>
      </c>
      <c r="BZ141">
        <v>206</v>
      </c>
      <c r="CA141">
        <v>208</v>
      </c>
      <c r="CB141">
        <v>210</v>
      </c>
      <c r="CC141">
        <v>213</v>
      </c>
      <c r="CD141">
        <v>215</v>
      </c>
      <c r="CE141">
        <v>218</v>
      </c>
      <c r="CF141">
        <v>220</v>
      </c>
      <c r="CG141">
        <v>222</v>
      </c>
      <c r="CH141">
        <v>225</v>
      </c>
      <c r="CI141">
        <v>228</v>
      </c>
      <c r="CJ141">
        <v>229</v>
      </c>
      <c r="CK141">
        <v>232</v>
      </c>
      <c r="CL141">
        <v>235</v>
      </c>
      <c r="CM141">
        <v>237</v>
      </c>
      <c r="CN141">
        <v>239</v>
      </c>
      <c r="CO141">
        <v>241</v>
      </c>
      <c r="CP141">
        <v>244</v>
      </c>
      <c r="CQ141">
        <v>246</v>
      </c>
      <c r="CR141">
        <v>249</v>
      </c>
      <c r="CS141">
        <v>251</v>
      </c>
      <c r="CT141">
        <v>253</v>
      </c>
      <c r="CU141">
        <v>256</v>
      </c>
      <c r="CV141">
        <v>258</v>
      </c>
      <c r="CW141">
        <v>260</v>
      </c>
      <c r="CX141">
        <v>263</v>
      </c>
      <c r="CY141">
        <v>265</v>
      </c>
      <c r="CZ141">
        <v>268</v>
      </c>
      <c r="DA141">
        <v>270</v>
      </c>
      <c r="DB141">
        <v>273</v>
      </c>
      <c r="DC141">
        <v>276</v>
      </c>
      <c r="DD141">
        <v>278</v>
      </c>
      <c r="DE141">
        <v>281</v>
      </c>
      <c r="DF141">
        <v>283</v>
      </c>
      <c r="DG141">
        <v>286</v>
      </c>
      <c r="DH141">
        <v>288</v>
      </c>
      <c r="DI141">
        <v>291</v>
      </c>
      <c r="DJ141">
        <v>294</v>
      </c>
      <c r="DK141">
        <v>297</v>
      </c>
      <c r="DL141">
        <v>298</v>
      </c>
      <c r="DM141">
        <v>301</v>
      </c>
      <c r="DN141">
        <v>304</v>
      </c>
      <c r="DO141">
        <v>307</v>
      </c>
      <c r="DP141">
        <v>309</v>
      </c>
      <c r="DQ141">
        <v>312</v>
      </c>
      <c r="DR141">
        <v>315</v>
      </c>
      <c r="DS141">
        <v>317</v>
      </c>
      <c r="DT141">
        <v>319</v>
      </c>
      <c r="DU141">
        <v>322</v>
      </c>
      <c r="DV141">
        <v>325</v>
      </c>
      <c r="DW141">
        <v>327</v>
      </c>
      <c r="DX141">
        <v>330</v>
      </c>
      <c r="DY141">
        <v>333</v>
      </c>
      <c r="DZ141">
        <v>336</v>
      </c>
      <c r="EA141">
        <v>337</v>
      </c>
      <c r="EB141">
        <v>340</v>
      </c>
      <c r="EC141">
        <v>343</v>
      </c>
      <c r="ED141">
        <v>346</v>
      </c>
      <c r="EE141">
        <v>348</v>
      </c>
      <c r="EF141">
        <v>351</v>
      </c>
      <c r="EG141">
        <v>354</v>
      </c>
      <c r="EH141">
        <v>356</v>
      </c>
      <c r="EI141">
        <v>358</v>
      </c>
      <c r="EJ141">
        <v>361</v>
      </c>
      <c r="EK141">
        <v>364</v>
      </c>
      <c r="EL141">
        <v>366</v>
      </c>
      <c r="EM141">
        <v>369</v>
      </c>
      <c r="EN141">
        <v>372</v>
      </c>
      <c r="EO141">
        <v>375</v>
      </c>
      <c r="EP141">
        <v>377</v>
      </c>
      <c r="EQ141">
        <v>379</v>
      </c>
      <c r="ER141">
        <v>382</v>
      </c>
      <c r="ES141">
        <v>385</v>
      </c>
      <c r="ET141">
        <v>387</v>
      </c>
      <c r="EU141">
        <v>390</v>
      </c>
      <c r="EV141">
        <v>393</v>
      </c>
      <c r="EW141">
        <v>395</v>
      </c>
      <c r="EX141">
        <v>398</v>
      </c>
      <c r="EY141">
        <v>400</v>
      </c>
      <c r="EZ141">
        <v>403</v>
      </c>
      <c r="FA141">
        <v>405</v>
      </c>
      <c r="FB141">
        <v>408</v>
      </c>
      <c r="FC141">
        <v>411</v>
      </c>
      <c r="FD141">
        <v>414</v>
      </c>
      <c r="FE141">
        <v>416</v>
      </c>
      <c r="FF141">
        <v>419</v>
      </c>
      <c r="FG141">
        <v>421</v>
      </c>
      <c r="FH141">
        <v>424</v>
      </c>
      <c r="FI141">
        <v>426</v>
      </c>
      <c r="FJ141">
        <v>429</v>
      </c>
      <c r="FK141">
        <v>432</v>
      </c>
      <c r="FL141">
        <v>434</v>
      </c>
      <c r="FM141">
        <v>437</v>
      </c>
      <c r="FN141">
        <v>440</v>
      </c>
      <c r="FO141">
        <v>442</v>
      </c>
      <c r="FP141">
        <v>444</v>
      </c>
      <c r="FQ141">
        <v>447</v>
      </c>
      <c r="FR141">
        <v>450</v>
      </c>
      <c r="FS141">
        <v>453</v>
      </c>
      <c r="FT141">
        <v>455</v>
      </c>
      <c r="FU141">
        <v>458</v>
      </c>
      <c r="FV141">
        <v>461</v>
      </c>
      <c r="FW141">
        <v>463</v>
      </c>
      <c r="FX141">
        <v>465</v>
      </c>
      <c r="FY141">
        <v>468</v>
      </c>
      <c r="FZ141">
        <v>471</v>
      </c>
      <c r="GA141">
        <v>473</v>
      </c>
      <c r="GB141">
        <v>476</v>
      </c>
      <c r="GC141">
        <v>479</v>
      </c>
      <c r="GD141">
        <v>481</v>
      </c>
      <c r="GE141">
        <v>483</v>
      </c>
      <c r="GF141">
        <v>486</v>
      </c>
      <c r="GG141">
        <v>489</v>
      </c>
      <c r="GH141">
        <v>492</v>
      </c>
      <c r="GI141">
        <v>494</v>
      </c>
      <c r="GJ141">
        <v>497</v>
      </c>
      <c r="GK141">
        <v>500</v>
      </c>
      <c r="GL141">
        <v>502</v>
      </c>
      <c r="GM141">
        <v>504</v>
      </c>
      <c r="GN141">
        <v>507</v>
      </c>
      <c r="GO141">
        <v>510</v>
      </c>
      <c r="GP141">
        <v>512</v>
      </c>
      <c r="GQ141">
        <v>515</v>
      </c>
      <c r="GR141">
        <v>518</v>
      </c>
      <c r="GS141">
        <v>521</v>
      </c>
      <c r="GU141">
        <v>138</v>
      </c>
      <c r="GV141">
        <v>0.90700000000000003</v>
      </c>
    </row>
    <row r="142" spans="1:204">
      <c r="A142" s="278">
        <v>139</v>
      </c>
      <c r="B142" s="344">
        <v>3</v>
      </c>
      <c r="C142" s="344">
        <v>6</v>
      </c>
      <c r="D142" s="344">
        <v>10</v>
      </c>
      <c r="E142" s="344">
        <v>14</v>
      </c>
      <c r="F142" s="344">
        <v>16</v>
      </c>
      <c r="G142" s="344">
        <v>20</v>
      </c>
      <c r="H142" s="344">
        <v>23</v>
      </c>
      <c r="I142" s="344">
        <v>26</v>
      </c>
      <c r="J142" s="344">
        <v>28</v>
      </c>
      <c r="K142" s="344">
        <v>30</v>
      </c>
      <c r="L142" s="344">
        <v>34</v>
      </c>
      <c r="M142" s="344">
        <v>36</v>
      </c>
      <c r="N142" s="344">
        <v>39</v>
      </c>
      <c r="O142" s="344">
        <v>42</v>
      </c>
      <c r="P142" s="344">
        <v>45</v>
      </c>
      <c r="Q142" s="344">
        <v>48</v>
      </c>
      <c r="R142" s="344">
        <v>51</v>
      </c>
      <c r="S142" s="344">
        <v>54</v>
      </c>
      <c r="T142" s="344">
        <v>56</v>
      </c>
      <c r="U142" s="344">
        <v>58</v>
      </c>
      <c r="V142" s="344">
        <v>61</v>
      </c>
      <c r="W142" s="344">
        <v>64</v>
      </c>
      <c r="X142" s="344">
        <v>66</v>
      </c>
      <c r="Y142" s="344">
        <v>69</v>
      </c>
      <c r="Z142" s="344">
        <v>72</v>
      </c>
      <c r="AA142" s="344">
        <v>75</v>
      </c>
      <c r="AB142" s="344">
        <v>77</v>
      </c>
      <c r="AC142" s="344">
        <v>80</v>
      </c>
      <c r="AD142" s="344">
        <v>83</v>
      </c>
      <c r="AE142" s="344">
        <v>86</v>
      </c>
      <c r="AF142" s="337">
        <v>88</v>
      </c>
      <c r="AG142" s="345">
        <v>91</v>
      </c>
      <c r="AH142" s="346">
        <v>94</v>
      </c>
      <c r="AI142">
        <v>96</v>
      </c>
      <c r="AJ142">
        <v>99</v>
      </c>
      <c r="AK142">
        <v>102</v>
      </c>
      <c r="AL142">
        <v>105</v>
      </c>
      <c r="AM142">
        <v>107</v>
      </c>
      <c r="AN142">
        <v>110</v>
      </c>
      <c r="AO142">
        <v>113</v>
      </c>
      <c r="AP142">
        <v>115</v>
      </c>
      <c r="AQ142">
        <v>117</v>
      </c>
      <c r="AR142">
        <v>120</v>
      </c>
      <c r="AS142">
        <v>123</v>
      </c>
      <c r="AT142">
        <v>126</v>
      </c>
      <c r="AU142">
        <v>128</v>
      </c>
      <c r="AV142">
        <v>131</v>
      </c>
      <c r="AW142">
        <v>134</v>
      </c>
      <c r="AX142">
        <v>137</v>
      </c>
      <c r="AY142">
        <v>138</v>
      </c>
      <c r="AZ142">
        <v>141</v>
      </c>
      <c r="BA142">
        <v>144</v>
      </c>
      <c r="BB142">
        <v>147</v>
      </c>
      <c r="BC142">
        <v>149</v>
      </c>
      <c r="BD142">
        <v>151</v>
      </c>
      <c r="BE142">
        <v>154</v>
      </c>
      <c r="BF142">
        <v>157</v>
      </c>
      <c r="BG142">
        <v>159</v>
      </c>
      <c r="BH142">
        <v>161</v>
      </c>
      <c r="BI142">
        <v>164</v>
      </c>
      <c r="BJ142">
        <v>167</v>
      </c>
      <c r="BK142">
        <v>169</v>
      </c>
      <c r="BL142">
        <v>171</v>
      </c>
      <c r="BM142">
        <v>174</v>
      </c>
      <c r="BN142">
        <v>177</v>
      </c>
      <c r="BO142">
        <v>179</v>
      </c>
      <c r="BP142">
        <v>181</v>
      </c>
      <c r="BQ142">
        <v>184</v>
      </c>
      <c r="BR142">
        <v>187</v>
      </c>
      <c r="BS142">
        <v>189</v>
      </c>
      <c r="BT142">
        <v>191</v>
      </c>
      <c r="BU142">
        <v>194</v>
      </c>
      <c r="BV142">
        <v>197</v>
      </c>
      <c r="BW142">
        <v>199</v>
      </c>
      <c r="BX142">
        <v>201</v>
      </c>
      <c r="BY142">
        <v>204</v>
      </c>
      <c r="BZ142">
        <v>207</v>
      </c>
      <c r="CA142">
        <v>208</v>
      </c>
      <c r="CB142">
        <v>211</v>
      </c>
      <c r="CC142">
        <v>214</v>
      </c>
      <c r="CD142">
        <v>216</v>
      </c>
      <c r="CE142">
        <v>218</v>
      </c>
      <c r="CF142">
        <v>221</v>
      </c>
      <c r="CG142">
        <v>223</v>
      </c>
      <c r="CH142">
        <v>226</v>
      </c>
      <c r="CI142">
        <v>228</v>
      </c>
      <c r="CJ142">
        <v>230</v>
      </c>
      <c r="CK142">
        <v>233</v>
      </c>
      <c r="CL142">
        <v>236</v>
      </c>
      <c r="CM142">
        <v>238</v>
      </c>
      <c r="CN142">
        <v>240</v>
      </c>
      <c r="CO142">
        <v>242</v>
      </c>
      <c r="CP142">
        <v>245</v>
      </c>
      <c r="CQ142">
        <v>247</v>
      </c>
      <c r="CR142">
        <v>249</v>
      </c>
      <c r="CS142">
        <v>252</v>
      </c>
      <c r="CT142">
        <v>254</v>
      </c>
      <c r="CU142">
        <v>257</v>
      </c>
      <c r="CV142">
        <v>258</v>
      </c>
      <c r="CW142">
        <v>261</v>
      </c>
      <c r="CX142">
        <v>264</v>
      </c>
      <c r="CY142">
        <v>266</v>
      </c>
      <c r="CZ142">
        <v>268</v>
      </c>
      <c r="DA142">
        <v>271</v>
      </c>
      <c r="DB142">
        <v>274</v>
      </c>
      <c r="DC142">
        <v>277</v>
      </c>
      <c r="DD142">
        <v>279</v>
      </c>
      <c r="DE142">
        <v>282</v>
      </c>
      <c r="DF142">
        <v>284</v>
      </c>
      <c r="DG142">
        <v>287</v>
      </c>
      <c r="DH142">
        <v>289</v>
      </c>
      <c r="DI142">
        <v>292</v>
      </c>
      <c r="DJ142">
        <v>295</v>
      </c>
      <c r="DK142">
        <v>298</v>
      </c>
      <c r="DL142">
        <v>299</v>
      </c>
      <c r="DM142">
        <v>302</v>
      </c>
      <c r="DN142">
        <v>305</v>
      </c>
      <c r="DO142">
        <v>308</v>
      </c>
      <c r="DP142">
        <v>310</v>
      </c>
      <c r="DQ142">
        <v>313</v>
      </c>
      <c r="DR142">
        <v>316</v>
      </c>
      <c r="DS142">
        <v>318</v>
      </c>
      <c r="DT142">
        <v>320</v>
      </c>
      <c r="DU142">
        <v>323</v>
      </c>
      <c r="DV142">
        <v>326</v>
      </c>
      <c r="DW142">
        <v>329</v>
      </c>
      <c r="DX142">
        <v>331</v>
      </c>
      <c r="DY142">
        <v>334</v>
      </c>
      <c r="DZ142">
        <v>337</v>
      </c>
      <c r="EA142">
        <v>339</v>
      </c>
      <c r="EB142">
        <v>341</v>
      </c>
      <c r="EC142">
        <v>344</v>
      </c>
      <c r="ED142">
        <v>347</v>
      </c>
      <c r="EE142">
        <v>349</v>
      </c>
      <c r="EF142">
        <v>352</v>
      </c>
      <c r="EG142">
        <v>355</v>
      </c>
      <c r="EH142">
        <v>358</v>
      </c>
      <c r="EI142">
        <v>359</v>
      </c>
      <c r="EJ142">
        <v>362</v>
      </c>
      <c r="EK142">
        <v>365</v>
      </c>
      <c r="EL142">
        <v>368</v>
      </c>
      <c r="EM142">
        <v>370</v>
      </c>
      <c r="EN142">
        <v>373</v>
      </c>
      <c r="EO142">
        <v>376</v>
      </c>
      <c r="EP142">
        <v>379</v>
      </c>
      <c r="EQ142">
        <v>380</v>
      </c>
      <c r="ER142">
        <v>383</v>
      </c>
      <c r="ES142">
        <v>386</v>
      </c>
      <c r="ET142">
        <v>389</v>
      </c>
      <c r="EU142">
        <v>391</v>
      </c>
      <c r="EV142">
        <v>394</v>
      </c>
      <c r="EW142">
        <v>397</v>
      </c>
      <c r="EX142">
        <v>399</v>
      </c>
      <c r="EY142">
        <v>401</v>
      </c>
      <c r="EZ142">
        <v>404</v>
      </c>
      <c r="FA142">
        <v>407</v>
      </c>
      <c r="FB142">
        <v>410</v>
      </c>
      <c r="FC142">
        <v>412</v>
      </c>
      <c r="FD142">
        <v>415</v>
      </c>
      <c r="FE142">
        <v>418</v>
      </c>
      <c r="FF142">
        <v>420</v>
      </c>
      <c r="FG142">
        <v>422</v>
      </c>
      <c r="FH142">
        <v>425</v>
      </c>
      <c r="FI142">
        <v>428</v>
      </c>
      <c r="FJ142">
        <v>430</v>
      </c>
      <c r="FK142">
        <v>433</v>
      </c>
      <c r="FL142">
        <v>436</v>
      </c>
      <c r="FM142">
        <v>439</v>
      </c>
      <c r="FN142">
        <v>441</v>
      </c>
      <c r="FO142">
        <v>443</v>
      </c>
      <c r="FP142">
        <v>446</v>
      </c>
      <c r="FQ142">
        <v>449</v>
      </c>
      <c r="FR142">
        <v>451</v>
      </c>
      <c r="FS142">
        <v>454</v>
      </c>
      <c r="FT142">
        <v>457</v>
      </c>
      <c r="FU142">
        <v>460</v>
      </c>
      <c r="FV142">
        <v>462</v>
      </c>
      <c r="FW142">
        <v>464</v>
      </c>
      <c r="FX142">
        <v>467</v>
      </c>
      <c r="FY142">
        <v>470</v>
      </c>
      <c r="FZ142">
        <v>472</v>
      </c>
      <c r="GA142">
        <v>475</v>
      </c>
      <c r="GB142">
        <v>478</v>
      </c>
      <c r="GC142">
        <v>480</v>
      </c>
      <c r="GD142">
        <v>482</v>
      </c>
      <c r="GE142">
        <v>485</v>
      </c>
      <c r="GF142">
        <v>488</v>
      </c>
      <c r="GG142">
        <v>490</v>
      </c>
      <c r="GH142">
        <v>493</v>
      </c>
      <c r="GI142">
        <v>496</v>
      </c>
      <c r="GJ142">
        <v>499</v>
      </c>
      <c r="GK142">
        <v>501</v>
      </c>
      <c r="GL142">
        <v>503</v>
      </c>
      <c r="GM142">
        <v>506</v>
      </c>
      <c r="GN142">
        <v>509</v>
      </c>
      <c r="GO142">
        <v>511</v>
      </c>
      <c r="GP142">
        <v>514</v>
      </c>
      <c r="GQ142">
        <v>517</v>
      </c>
      <c r="GR142">
        <v>520</v>
      </c>
      <c r="GS142">
        <v>522</v>
      </c>
      <c r="GU142">
        <v>139</v>
      </c>
      <c r="GV142">
        <v>0.91</v>
      </c>
    </row>
    <row r="143" spans="1:204">
      <c r="A143" s="278">
        <v>140</v>
      </c>
      <c r="B143" s="344">
        <v>3</v>
      </c>
      <c r="C143" s="344">
        <v>6</v>
      </c>
      <c r="D143" s="344">
        <v>10</v>
      </c>
      <c r="E143" s="344">
        <v>14</v>
      </c>
      <c r="F143" s="344">
        <v>16</v>
      </c>
      <c r="G143" s="344">
        <v>20</v>
      </c>
      <c r="H143" s="344">
        <v>23</v>
      </c>
      <c r="I143" s="344">
        <v>26</v>
      </c>
      <c r="J143" s="344">
        <v>28</v>
      </c>
      <c r="K143" s="344">
        <v>30</v>
      </c>
      <c r="L143" s="344">
        <v>34</v>
      </c>
      <c r="M143" s="344">
        <v>37</v>
      </c>
      <c r="N143" s="344">
        <v>39</v>
      </c>
      <c r="O143" s="344">
        <v>42</v>
      </c>
      <c r="P143" s="344">
        <v>45</v>
      </c>
      <c r="Q143" s="344">
        <v>48</v>
      </c>
      <c r="R143" s="344">
        <v>51</v>
      </c>
      <c r="S143" s="344">
        <v>54</v>
      </c>
      <c r="T143" s="344">
        <v>56</v>
      </c>
      <c r="U143" s="344">
        <v>58</v>
      </c>
      <c r="V143" s="344">
        <v>61</v>
      </c>
      <c r="W143" s="344">
        <v>64</v>
      </c>
      <c r="X143" s="344">
        <v>67</v>
      </c>
      <c r="Y143" s="344">
        <v>69</v>
      </c>
      <c r="Z143" s="344">
        <v>72</v>
      </c>
      <c r="AA143" s="344">
        <v>75</v>
      </c>
      <c r="AB143" s="344">
        <v>78</v>
      </c>
      <c r="AC143" s="344">
        <v>80</v>
      </c>
      <c r="AD143" s="344">
        <v>83</v>
      </c>
      <c r="AE143" s="344">
        <v>86</v>
      </c>
      <c r="AF143" s="337">
        <v>89</v>
      </c>
      <c r="AG143" s="345">
        <v>91</v>
      </c>
      <c r="AH143" s="346">
        <v>94</v>
      </c>
      <c r="AI143">
        <v>97</v>
      </c>
      <c r="AJ143">
        <v>100</v>
      </c>
      <c r="AK143">
        <v>102</v>
      </c>
      <c r="AL143">
        <v>105</v>
      </c>
      <c r="AM143">
        <v>108</v>
      </c>
      <c r="AN143">
        <v>110</v>
      </c>
      <c r="AO143">
        <v>113</v>
      </c>
      <c r="AP143">
        <v>115</v>
      </c>
      <c r="AQ143">
        <v>118</v>
      </c>
      <c r="AR143">
        <v>121</v>
      </c>
      <c r="AS143">
        <v>123</v>
      </c>
      <c r="AT143">
        <v>126</v>
      </c>
      <c r="AU143">
        <v>129</v>
      </c>
      <c r="AV143">
        <v>131</v>
      </c>
      <c r="AW143">
        <v>134</v>
      </c>
      <c r="AX143">
        <v>137</v>
      </c>
      <c r="AY143">
        <v>139</v>
      </c>
      <c r="AZ143">
        <v>142</v>
      </c>
      <c r="BA143">
        <v>144</v>
      </c>
      <c r="BB143">
        <v>147</v>
      </c>
      <c r="BC143">
        <v>150</v>
      </c>
      <c r="BD143">
        <v>152</v>
      </c>
      <c r="BE143">
        <v>154</v>
      </c>
      <c r="BF143">
        <v>157</v>
      </c>
      <c r="BG143">
        <v>160</v>
      </c>
      <c r="BH143">
        <v>162</v>
      </c>
      <c r="BI143">
        <v>164</v>
      </c>
      <c r="BJ143">
        <v>167</v>
      </c>
      <c r="BK143">
        <v>170</v>
      </c>
      <c r="BL143">
        <v>172</v>
      </c>
      <c r="BM143">
        <v>174</v>
      </c>
      <c r="BN143">
        <v>177</v>
      </c>
      <c r="BO143">
        <v>180</v>
      </c>
      <c r="BP143">
        <v>182</v>
      </c>
      <c r="BQ143">
        <v>184</v>
      </c>
      <c r="BR143">
        <v>187</v>
      </c>
      <c r="BS143">
        <v>190</v>
      </c>
      <c r="BT143">
        <v>192</v>
      </c>
      <c r="BU143">
        <v>194</v>
      </c>
      <c r="BV143">
        <v>197</v>
      </c>
      <c r="BW143">
        <v>200</v>
      </c>
      <c r="BX143">
        <v>202</v>
      </c>
      <c r="BY143">
        <v>205</v>
      </c>
      <c r="BZ143">
        <v>207</v>
      </c>
      <c r="CA143">
        <v>209</v>
      </c>
      <c r="CB143">
        <v>212</v>
      </c>
      <c r="CC143">
        <v>215</v>
      </c>
      <c r="CD143">
        <v>216</v>
      </c>
      <c r="CE143">
        <v>219</v>
      </c>
      <c r="CF143">
        <v>222</v>
      </c>
      <c r="CG143">
        <v>224</v>
      </c>
      <c r="CH143">
        <v>226</v>
      </c>
      <c r="CI143">
        <v>229</v>
      </c>
      <c r="CJ143">
        <v>231</v>
      </c>
      <c r="CK143">
        <v>234</v>
      </c>
      <c r="CL143">
        <v>236</v>
      </c>
      <c r="CM143">
        <v>238</v>
      </c>
      <c r="CN143">
        <v>241</v>
      </c>
      <c r="CO143">
        <v>243</v>
      </c>
      <c r="CP143">
        <v>246</v>
      </c>
      <c r="CQ143">
        <v>247</v>
      </c>
      <c r="CR143">
        <v>250</v>
      </c>
      <c r="CS143">
        <v>253</v>
      </c>
      <c r="CT143">
        <v>255</v>
      </c>
      <c r="CU143">
        <v>257</v>
      </c>
      <c r="CV143">
        <v>259</v>
      </c>
      <c r="CW143">
        <v>262</v>
      </c>
      <c r="CX143">
        <v>265</v>
      </c>
      <c r="CY143">
        <v>267</v>
      </c>
      <c r="CZ143">
        <v>269</v>
      </c>
      <c r="DA143">
        <v>272</v>
      </c>
      <c r="DB143">
        <v>275</v>
      </c>
      <c r="DC143">
        <v>278</v>
      </c>
      <c r="DD143">
        <v>280</v>
      </c>
      <c r="DE143">
        <v>283</v>
      </c>
      <c r="DF143">
        <v>285</v>
      </c>
      <c r="DG143">
        <v>288</v>
      </c>
      <c r="DH143">
        <v>290</v>
      </c>
      <c r="DI143">
        <v>293</v>
      </c>
      <c r="DJ143">
        <v>296</v>
      </c>
      <c r="DK143">
        <v>299</v>
      </c>
      <c r="DL143">
        <v>300</v>
      </c>
      <c r="DM143">
        <v>303</v>
      </c>
      <c r="DN143">
        <v>306</v>
      </c>
      <c r="DO143">
        <v>309</v>
      </c>
      <c r="DP143">
        <v>311</v>
      </c>
      <c r="DQ143">
        <v>314</v>
      </c>
      <c r="DR143">
        <v>317</v>
      </c>
      <c r="DS143">
        <v>319</v>
      </c>
      <c r="DT143">
        <v>321</v>
      </c>
      <c r="DU143">
        <v>324</v>
      </c>
      <c r="DV143">
        <v>327</v>
      </c>
      <c r="DW143">
        <v>330</v>
      </c>
      <c r="DX143">
        <v>332</v>
      </c>
      <c r="DY143">
        <v>335</v>
      </c>
      <c r="DZ143">
        <v>338</v>
      </c>
      <c r="EA143">
        <v>340</v>
      </c>
      <c r="EB143">
        <v>342</v>
      </c>
      <c r="EC143">
        <v>345</v>
      </c>
      <c r="ED143">
        <v>348</v>
      </c>
      <c r="EE143">
        <v>351</v>
      </c>
      <c r="EF143">
        <v>353</v>
      </c>
      <c r="EG143">
        <v>356</v>
      </c>
      <c r="EH143">
        <v>359</v>
      </c>
      <c r="EI143">
        <v>361</v>
      </c>
      <c r="EJ143">
        <v>363</v>
      </c>
      <c r="EK143">
        <v>366</v>
      </c>
      <c r="EL143">
        <v>369</v>
      </c>
      <c r="EM143">
        <v>372</v>
      </c>
      <c r="EN143">
        <v>374</v>
      </c>
      <c r="EO143">
        <v>377</v>
      </c>
      <c r="EP143">
        <v>380</v>
      </c>
      <c r="EQ143">
        <v>382</v>
      </c>
      <c r="ER143">
        <v>384</v>
      </c>
      <c r="ES143">
        <v>387</v>
      </c>
      <c r="ET143">
        <v>390</v>
      </c>
      <c r="EU143">
        <v>393</v>
      </c>
      <c r="EV143">
        <v>395</v>
      </c>
      <c r="EW143">
        <v>398</v>
      </c>
      <c r="EX143">
        <v>401</v>
      </c>
      <c r="EY143">
        <v>403</v>
      </c>
      <c r="EZ143">
        <v>405</v>
      </c>
      <c r="FA143">
        <v>408</v>
      </c>
      <c r="FB143">
        <v>411</v>
      </c>
      <c r="FC143">
        <v>414</v>
      </c>
      <c r="FD143">
        <v>416</v>
      </c>
      <c r="FE143">
        <v>419</v>
      </c>
      <c r="FF143">
        <v>422</v>
      </c>
      <c r="FG143">
        <v>424</v>
      </c>
      <c r="FH143">
        <v>426</v>
      </c>
      <c r="FI143">
        <v>429</v>
      </c>
      <c r="FJ143">
        <v>432</v>
      </c>
      <c r="FK143">
        <v>435</v>
      </c>
      <c r="FL143">
        <v>437</v>
      </c>
      <c r="FM143">
        <v>440</v>
      </c>
      <c r="FN143">
        <v>443</v>
      </c>
      <c r="FO143">
        <v>445</v>
      </c>
      <c r="FP143">
        <v>447</v>
      </c>
      <c r="FQ143">
        <v>450</v>
      </c>
      <c r="FR143">
        <v>453</v>
      </c>
      <c r="FS143">
        <v>456</v>
      </c>
      <c r="FT143">
        <v>458</v>
      </c>
      <c r="FU143">
        <v>461</v>
      </c>
      <c r="FV143">
        <v>464</v>
      </c>
      <c r="FW143">
        <v>466</v>
      </c>
      <c r="FX143">
        <v>468</v>
      </c>
      <c r="FY143">
        <v>471</v>
      </c>
      <c r="FZ143">
        <v>474</v>
      </c>
      <c r="GA143">
        <v>477</v>
      </c>
      <c r="GB143">
        <v>479</v>
      </c>
      <c r="GC143">
        <v>482</v>
      </c>
      <c r="GD143">
        <v>484</v>
      </c>
      <c r="GE143">
        <v>487</v>
      </c>
      <c r="GF143">
        <v>489</v>
      </c>
      <c r="GG143">
        <v>492</v>
      </c>
      <c r="GH143">
        <v>495</v>
      </c>
      <c r="GI143">
        <v>498</v>
      </c>
      <c r="GJ143">
        <v>500</v>
      </c>
      <c r="GK143">
        <v>503</v>
      </c>
      <c r="GL143">
        <v>505</v>
      </c>
      <c r="GM143">
        <v>508</v>
      </c>
      <c r="GN143">
        <v>510</v>
      </c>
      <c r="GO143">
        <v>513</v>
      </c>
      <c r="GP143">
        <v>516</v>
      </c>
      <c r="GQ143">
        <v>519</v>
      </c>
      <c r="GR143">
        <v>521</v>
      </c>
      <c r="GS143">
        <v>524</v>
      </c>
      <c r="GU143">
        <v>140</v>
      </c>
      <c r="GV143">
        <v>0.91300000000000003</v>
      </c>
    </row>
    <row r="144" spans="1:204">
      <c r="A144" s="278">
        <v>141</v>
      </c>
      <c r="B144" s="344">
        <v>3</v>
      </c>
      <c r="C144" s="344">
        <v>6</v>
      </c>
      <c r="D144" s="344">
        <v>10</v>
      </c>
      <c r="E144" s="344">
        <v>14</v>
      </c>
      <c r="F144" s="344">
        <v>16</v>
      </c>
      <c r="G144" s="344">
        <v>20</v>
      </c>
      <c r="H144" s="344">
        <v>23</v>
      </c>
      <c r="I144" s="344">
        <v>27</v>
      </c>
      <c r="J144" s="344">
        <v>28</v>
      </c>
      <c r="K144" s="344">
        <v>30</v>
      </c>
      <c r="L144" s="344">
        <v>34</v>
      </c>
      <c r="M144" s="344">
        <v>37</v>
      </c>
      <c r="N144" s="344">
        <v>39</v>
      </c>
      <c r="O144" s="344">
        <v>42</v>
      </c>
      <c r="P144" s="344">
        <v>45</v>
      </c>
      <c r="Q144" s="344">
        <v>49</v>
      </c>
      <c r="R144" s="344">
        <v>51</v>
      </c>
      <c r="S144" s="344">
        <v>54</v>
      </c>
      <c r="T144" s="344">
        <v>56</v>
      </c>
      <c r="U144" s="344">
        <v>59</v>
      </c>
      <c r="V144" s="344">
        <v>61</v>
      </c>
      <c r="W144" s="344">
        <v>64</v>
      </c>
      <c r="X144" s="344">
        <v>67</v>
      </c>
      <c r="Y144" s="344">
        <v>70</v>
      </c>
      <c r="Z144" s="344">
        <v>72</v>
      </c>
      <c r="AA144" s="344">
        <v>75</v>
      </c>
      <c r="AB144" s="344">
        <v>78</v>
      </c>
      <c r="AC144" s="344">
        <v>81</v>
      </c>
      <c r="AD144" s="344">
        <v>83</v>
      </c>
      <c r="AE144" s="344">
        <v>86</v>
      </c>
      <c r="AF144" s="337">
        <v>89</v>
      </c>
      <c r="AG144" s="345">
        <v>92</v>
      </c>
      <c r="AH144" s="346">
        <v>94</v>
      </c>
      <c r="AI144">
        <v>97</v>
      </c>
      <c r="AJ144">
        <v>100</v>
      </c>
      <c r="AK144">
        <v>103</v>
      </c>
      <c r="AL144">
        <v>105</v>
      </c>
      <c r="AM144">
        <v>108</v>
      </c>
      <c r="AN144">
        <v>111</v>
      </c>
      <c r="AO144">
        <v>114</v>
      </c>
      <c r="AP144">
        <v>115</v>
      </c>
      <c r="AQ144">
        <v>118</v>
      </c>
      <c r="AR144">
        <v>121</v>
      </c>
      <c r="AS144">
        <v>124</v>
      </c>
      <c r="AT144">
        <v>126</v>
      </c>
      <c r="AU144">
        <v>129</v>
      </c>
      <c r="AV144">
        <v>132</v>
      </c>
      <c r="AW144">
        <v>135</v>
      </c>
      <c r="AX144">
        <v>137</v>
      </c>
      <c r="AY144">
        <v>139</v>
      </c>
      <c r="AZ144">
        <v>142</v>
      </c>
      <c r="BA144">
        <v>145</v>
      </c>
      <c r="BB144">
        <v>147</v>
      </c>
      <c r="BC144">
        <v>150</v>
      </c>
      <c r="BD144">
        <v>152</v>
      </c>
      <c r="BE144">
        <v>155</v>
      </c>
      <c r="BF144">
        <v>158</v>
      </c>
      <c r="BG144">
        <v>160</v>
      </c>
      <c r="BH144">
        <v>162</v>
      </c>
      <c r="BI144">
        <v>165</v>
      </c>
      <c r="BJ144">
        <v>168</v>
      </c>
      <c r="BK144">
        <v>170</v>
      </c>
      <c r="BL144">
        <v>172</v>
      </c>
      <c r="BM144">
        <v>175</v>
      </c>
      <c r="BN144">
        <v>178</v>
      </c>
      <c r="BO144">
        <v>180</v>
      </c>
      <c r="BP144">
        <v>182</v>
      </c>
      <c r="BQ144">
        <v>185</v>
      </c>
      <c r="BR144">
        <v>188</v>
      </c>
      <c r="BS144">
        <v>191</v>
      </c>
      <c r="BT144">
        <v>192</v>
      </c>
      <c r="BU144">
        <v>195</v>
      </c>
      <c r="BV144">
        <v>198</v>
      </c>
      <c r="BW144">
        <v>201</v>
      </c>
      <c r="BX144">
        <v>202</v>
      </c>
      <c r="BY144">
        <v>205</v>
      </c>
      <c r="BZ144">
        <v>208</v>
      </c>
      <c r="CA144">
        <v>210</v>
      </c>
      <c r="CB144">
        <v>213</v>
      </c>
      <c r="CC144">
        <v>215</v>
      </c>
      <c r="CD144">
        <v>217</v>
      </c>
      <c r="CE144">
        <v>220</v>
      </c>
      <c r="CF144">
        <v>223</v>
      </c>
      <c r="CG144">
        <v>224</v>
      </c>
      <c r="CH144">
        <v>227</v>
      </c>
      <c r="CI144">
        <v>230</v>
      </c>
      <c r="CJ144">
        <v>232</v>
      </c>
      <c r="CK144">
        <v>234</v>
      </c>
      <c r="CL144">
        <v>237</v>
      </c>
      <c r="CM144">
        <v>239</v>
      </c>
      <c r="CN144">
        <v>242</v>
      </c>
      <c r="CO144">
        <v>244</v>
      </c>
      <c r="CP144">
        <v>246</v>
      </c>
      <c r="CQ144">
        <v>248</v>
      </c>
      <c r="CR144">
        <v>251</v>
      </c>
      <c r="CS144">
        <v>254</v>
      </c>
      <c r="CT144">
        <v>256</v>
      </c>
      <c r="CU144">
        <v>258</v>
      </c>
      <c r="CV144">
        <v>260</v>
      </c>
      <c r="CW144">
        <v>263</v>
      </c>
      <c r="CX144">
        <v>266</v>
      </c>
      <c r="CY144">
        <v>267</v>
      </c>
      <c r="CZ144">
        <v>270</v>
      </c>
      <c r="DA144">
        <v>273</v>
      </c>
      <c r="DB144">
        <v>276</v>
      </c>
      <c r="DC144">
        <v>278</v>
      </c>
      <c r="DD144">
        <v>281</v>
      </c>
      <c r="DE144">
        <v>284</v>
      </c>
      <c r="DF144">
        <v>286</v>
      </c>
      <c r="DG144">
        <v>289</v>
      </c>
      <c r="DH144">
        <v>291</v>
      </c>
      <c r="DI144">
        <v>294</v>
      </c>
      <c r="DJ144">
        <v>297</v>
      </c>
      <c r="DK144">
        <v>300</v>
      </c>
      <c r="DL144">
        <v>301</v>
      </c>
      <c r="DM144">
        <v>304</v>
      </c>
      <c r="DN144">
        <v>307</v>
      </c>
      <c r="DO144">
        <v>310</v>
      </c>
      <c r="DP144">
        <v>312</v>
      </c>
      <c r="DQ144">
        <v>315</v>
      </c>
      <c r="DR144">
        <v>318</v>
      </c>
      <c r="DS144">
        <v>320</v>
      </c>
      <c r="DT144">
        <v>322</v>
      </c>
      <c r="DU144">
        <v>325</v>
      </c>
      <c r="DV144">
        <v>328</v>
      </c>
      <c r="DW144">
        <v>331</v>
      </c>
      <c r="DX144">
        <v>333</v>
      </c>
      <c r="DY144">
        <v>336</v>
      </c>
      <c r="DZ144">
        <v>339</v>
      </c>
      <c r="EA144">
        <v>341</v>
      </c>
      <c r="EB144">
        <v>344</v>
      </c>
      <c r="EC144">
        <v>346</v>
      </c>
      <c r="ED144">
        <v>349</v>
      </c>
      <c r="EE144">
        <v>352</v>
      </c>
      <c r="EF144">
        <v>354</v>
      </c>
      <c r="EG144">
        <v>357</v>
      </c>
      <c r="EH144">
        <v>360</v>
      </c>
      <c r="EI144">
        <v>362</v>
      </c>
      <c r="EJ144">
        <v>365</v>
      </c>
      <c r="EK144">
        <v>367</v>
      </c>
      <c r="EL144">
        <v>370</v>
      </c>
      <c r="EM144">
        <v>373</v>
      </c>
      <c r="EN144">
        <v>376</v>
      </c>
      <c r="EO144">
        <v>378</v>
      </c>
      <c r="EP144">
        <v>381</v>
      </c>
      <c r="EQ144">
        <v>383</v>
      </c>
      <c r="ER144">
        <v>386</v>
      </c>
      <c r="ES144">
        <v>388</v>
      </c>
      <c r="ET144">
        <v>391</v>
      </c>
      <c r="EU144">
        <v>394</v>
      </c>
      <c r="EV144">
        <v>397</v>
      </c>
      <c r="EW144">
        <v>399</v>
      </c>
      <c r="EX144">
        <v>402</v>
      </c>
      <c r="EY144">
        <v>404</v>
      </c>
      <c r="EZ144">
        <v>407</v>
      </c>
      <c r="FA144">
        <v>409</v>
      </c>
      <c r="FB144">
        <v>412</v>
      </c>
      <c r="FC144">
        <v>415</v>
      </c>
      <c r="FD144">
        <v>418</v>
      </c>
      <c r="FE144">
        <v>420</v>
      </c>
      <c r="FF144">
        <v>423</v>
      </c>
      <c r="FG144">
        <v>425</v>
      </c>
      <c r="FH144">
        <v>428</v>
      </c>
      <c r="FI144">
        <v>431</v>
      </c>
      <c r="FJ144">
        <v>433</v>
      </c>
      <c r="FK144">
        <v>436</v>
      </c>
      <c r="FL144">
        <v>439</v>
      </c>
      <c r="FM144">
        <v>442</v>
      </c>
      <c r="FN144">
        <v>444</v>
      </c>
      <c r="FO144">
        <v>446</v>
      </c>
      <c r="FP144">
        <v>449</v>
      </c>
      <c r="FQ144">
        <v>452</v>
      </c>
      <c r="FR144">
        <v>454</v>
      </c>
      <c r="FS144">
        <v>457</v>
      </c>
      <c r="FT144">
        <v>460</v>
      </c>
      <c r="FU144">
        <v>463</v>
      </c>
      <c r="FV144">
        <v>465</v>
      </c>
      <c r="FW144">
        <v>467</v>
      </c>
      <c r="FX144">
        <v>470</v>
      </c>
      <c r="FY144">
        <v>473</v>
      </c>
      <c r="FZ144">
        <v>475</v>
      </c>
      <c r="GA144">
        <v>478</v>
      </c>
      <c r="GB144">
        <v>481</v>
      </c>
      <c r="GC144">
        <v>484</v>
      </c>
      <c r="GD144">
        <v>485</v>
      </c>
      <c r="GE144">
        <v>488</v>
      </c>
      <c r="GF144">
        <v>491</v>
      </c>
      <c r="GG144">
        <v>494</v>
      </c>
      <c r="GH144">
        <v>496</v>
      </c>
      <c r="GI144">
        <v>499</v>
      </c>
      <c r="GJ144">
        <v>502</v>
      </c>
      <c r="GK144">
        <v>505</v>
      </c>
      <c r="GL144">
        <v>507</v>
      </c>
      <c r="GM144">
        <v>509</v>
      </c>
      <c r="GN144">
        <v>512</v>
      </c>
      <c r="GO144">
        <v>515</v>
      </c>
      <c r="GP144">
        <v>518</v>
      </c>
      <c r="GQ144">
        <v>520</v>
      </c>
      <c r="GR144">
        <v>523</v>
      </c>
      <c r="GS144">
        <v>526</v>
      </c>
      <c r="GU144">
        <v>141</v>
      </c>
      <c r="GV144">
        <v>0.91600000000000004</v>
      </c>
    </row>
    <row r="145" spans="1:204">
      <c r="A145" s="278">
        <v>142</v>
      </c>
      <c r="B145" s="344">
        <v>3</v>
      </c>
      <c r="C145" s="344">
        <v>6</v>
      </c>
      <c r="D145" s="344">
        <v>10</v>
      </c>
      <c r="E145" s="344">
        <v>14</v>
      </c>
      <c r="F145" s="344">
        <v>17</v>
      </c>
      <c r="G145" s="344">
        <v>20</v>
      </c>
      <c r="H145" s="344">
        <v>23</v>
      </c>
      <c r="I145" s="344">
        <v>27</v>
      </c>
      <c r="J145" s="344">
        <v>28</v>
      </c>
      <c r="K145" s="344">
        <v>30</v>
      </c>
      <c r="L145" s="344">
        <v>34</v>
      </c>
      <c r="M145" s="344">
        <v>37</v>
      </c>
      <c r="N145" s="344">
        <v>39</v>
      </c>
      <c r="O145" s="344">
        <v>42</v>
      </c>
      <c r="P145" s="344">
        <v>45</v>
      </c>
      <c r="Q145" s="344">
        <v>49</v>
      </c>
      <c r="R145" s="344">
        <v>51</v>
      </c>
      <c r="S145" s="344">
        <v>54</v>
      </c>
      <c r="T145" s="344">
        <v>56</v>
      </c>
      <c r="U145" s="344">
        <v>59</v>
      </c>
      <c r="V145" s="344">
        <v>62</v>
      </c>
      <c r="W145" s="344">
        <v>64</v>
      </c>
      <c r="X145" s="344">
        <v>67</v>
      </c>
      <c r="Y145" s="344">
        <v>70</v>
      </c>
      <c r="Z145" s="344">
        <v>73</v>
      </c>
      <c r="AA145" s="344">
        <v>75</v>
      </c>
      <c r="AB145" s="344">
        <v>78</v>
      </c>
      <c r="AC145" s="344">
        <v>81</v>
      </c>
      <c r="AD145" s="344">
        <v>84</v>
      </c>
      <c r="AE145" s="344">
        <v>86</v>
      </c>
      <c r="AF145" s="337">
        <v>89</v>
      </c>
      <c r="AG145" s="345">
        <v>92</v>
      </c>
      <c r="AH145" s="346">
        <v>95</v>
      </c>
      <c r="AI145">
        <v>97</v>
      </c>
      <c r="AJ145">
        <v>100</v>
      </c>
      <c r="AK145">
        <v>103</v>
      </c>
      <c r="AL145">
        <v>106</v>
      </c>
      <c r="AM145">
        <v>108</v>
      </c>
      <c r="AN145">
        <v>111</v>
      </c>
      <c r="AO145">
        <v>114</v>
      </c>
      <c r="AP145">
        <v>116</v>
      </c>
      <c r="AQ145">
        <v>118</v>
      </c>
      <c r="AR145">
        <v>121</v>
      </c>
      <c r="AS145">
        <v>124</v>
      </c>
      <c r="AT145">
        <v>127</v>
      </c>
      <c r="AU145">
        <v>129</v>
      </c>
      <c r="AV145">
        <v>132</v>
      </c>
      <c r="AW145">
        <v>135</v>
      </c>
      <c r="AX145">
        <v>138</v>
      </c>
      <c r="AY145">
        <v>140</v>
      </c>
      <c r="AZ145">
        <v>142</v>
      </c>
      <c r="BA145">
        <v>145</v>
      </c>
      <c r="BB145">
        <v>148</v>
      </c>
      <c r="BC145">
        <v>151</v>
      </c>
      <c r="BD145">
        <v>152</v>
      </c>
      <c r="BE145">
        <v>155</v>
      </c>
      <c r="BF145">
        <v>158</v>
      </c>
      <c r="BG145">
        <v>161</v>
      </c>
      <c r="BH145">
        <v>162</v>
      </c>
      <c r="BI145">
        <v>165</v>
      </c>
      <c r="BJ145">
        <v>168</v>
      </c>
      <c r="BK145">
        <v>171</v>
      </c>
      <c r="BL145">
        <v>173</v>
      </c>
      <c r="BM145">
        <v>175</v>
      </c>
      <c r="BN145">
        <v>178</v>
      </c>
      <c r="BO145">
        <v>181</v>
      </c>
      <c r="BP145">
        <v>183</v>
      </c>
      <c r="BQ145">
        <v>185</v>
      </c>
      <c r="BR145">
        <v>188</v>
      </c>
      <c r="BS145">
        <v>191</v>
      </c>
      <c r="BT145">
        <v>193</v>
      </c>
      <c r="BU145">
        <v>196</v>
      </c>
      <c r="BV145">
        <v>198</v>
      </c>
      <c r="BW145">
        <v>201</v>
      </c>
      <c r="BX145">
        <v>203</v>
      </c>
      <c r="BY145">
        <v>206</v>
      </c>
      <c r="BZ145">
        <v>208</v>
      </c>
      <c r="CA145">
        <v>210</v>
      </c>
      <c r="CB145">
        <v>213</v>
      </c>
      <c r="CC145">
        <v>216</v>
      </c>
      <c r="CD145">
        <v>218</v>
      </c>
      <c r="CE145">
        <v>220</v>
      </c>
      <c r="CF145">
        <v>223</v>
      </c>
      <c r="CG145">
        <v>225</v>
      </c>
      <c r="CH145">
        <v>228</v>
      </c>
      <c r="CI145">
        <v>230</v>
      </c>
      <c r="CJ145">
        <v>232</v>
      </c>
      <c r="CK145">
        <v>235</v>
      </c>
      <c r="CL145">
        <v>238</v>
      </c>
      <c r="CM145">
        <v>240</v>
      </c>
      <c r="CN145">
        <v>242</v>
      </c>
      <c r="CO145">
        <v>244</v>
      </c>
      <c r="CP145">
        <v>247</v>
      </c>
      <c r="CQ145">
        <v>249</v>
      </c>
      <c r="CR145">
        <v>252</v>
      </c>
      <c r="CS145">
        <v>254</v>
      </c>
      <c r="CT145">
        <v>256</v>
      </c>
      <c r="CU145">
        <v>259</v>
      </c>
      <c r="CV145">
        <v>261</v>
      </c>
      <c r="CW145">
        <v>263</v>
      </c>
      <c r="CX145">
        <v>266</v>
      </c>
      <c r="CY145">
        <v>268</v>
      </c>
      <c r="CZ145">
        <v>271</v>
      </c>
      <c r="DA145">
        <v>274</v>
      </c>
      <c r="DB145">
        <v>276</v>
      </c>
      <c r="DC145">
        <v>279</v>
      </c>
      <c r="DD145">
        <v>282</v>
      </c>
      <c r="DE145">
        <v>285</v>
      </c>
      <c r="DF145">
        <v>286</v>
      </c>
      <c r="DG145">
        <v>289</v>
      </c>
      <c r="DH145">
        <v>292</v>
      </c>
      <c r="DI145">
        <v>295</v>
      </c>
      <c r="DJ145">
        <v>297</v>
      </c>
      <c r="DK145">
        <v>300</v>
      </c>
      <c r="DL145">
        <v>302</v>
      </c>
      <c r="DM145">
        <v>305</v>
      </c>
      <c r="DN145">
        <v>308</v>
      </c>
      <c r="DO145">
        <v>310</v>
      </c>
      <c r="DP145">
        <v>313</v>
      </c>
      <c r="DQ145">
        <v>316</v>
      </c>
      <c r="DR145">
        <v>319</v>
      </c>
      <c r="DS145">
        <v>320</v>
      </c>
      <c r="DT145">
        <v>323</v>
      </c>
      <c r="DU145">
        <v>326</v>
      </c>
      <c r="DV145">
        <v>329</v>
      </c>
      <c r="DW145">
        <v>331</v>
      </c>
      <c r="DX145">
        <v>334</v>
      </c>
      <c r="DY145">
        <v>337</v>
      </c>
      <c r="DZ145">
        <v>340</v>
      </c>
      <c r="EA145">
        <v>341</v>
      </c>
      <c r="EB145">
        <v>344</v>
      </c>
      <c r="EC145">
        <v>347</v>
      </c>
      <c r="ED145">
        <v>350</v>
      </c>
      <c r="EE145">
        <v>353</v>
      </c>
      <c r="EF145">
        <v>355</v>
      </c>
      <c r="EG145">
        <v>358</v>
      </c>
      <c r="EH145">
        <v>361</v>
      </c>
      <c r="EI145">
        <v>363</v>
      </c>
      <c r="EJ145">
        <v>365</v>
      </c>
      <c r="EK145">
        <v>368</v>
      </c>
      <c r="EL145">
        <v>371</v>
      </c>
      <c r="EM145">
        <v>374</v>
      </c>
      <c r="EN145">
        <v>376</v>
      </c>
      <c r="EO145">
        <v>379</v>
      </c>
      <c r="EP145">
        <v>382</v>
      </c>
      <c r="EQ145">
        <v>384</v>
      </c>
      <c r="ER145">
        <v>386</v>
      </c>
      <c r="ES145">
        <v>389</v>
      </c>
      <c r="ET145">
        <v>392</v>
      </c>
      <c r="EU145">
        <v>395</v>
      </c>
      <c r="EV145">
        <v>397</v>
      </c>
      <c r="EW145">
        <v>400</v>
      </c>
      <c r="EX145">
        <v>403</v>
      </c>
      <c r="EY145">
        <v>405</v>
      </c>
      <c r="EZ145">
        <v>408</v>
      </c>
      <c r="FA145">
        <v>410</v>
      </c>
      <c r="FB145">
        <v>413</v>
      </c>
      <c r="FC145">
        <v>416</v>
      </c>
      <c r="FD145">
        <v>419</v>
      </c>
      <c r="FE145">
        <v>421</v>
      </c>
      <c r="FF145">
        <v>424</v>
      </c>
      <c r="FG145">
        <v>426</v>
      </c>
      <c r="FH145">
        <v>429</v>
      </c>
      <c r="FI145">
        <v>431</v>
      </c>
      <c r="FJ145">
        <v>434</v>
      </c>
      <c r="FK145">
        <v>437</v>
      </c>
      <c r="FL145">
        <v>440</v>
      </c>
      <c r="FM145">
        <v>442</v>
      </c>
      <c r="FN145">
        <v>445</v>
      </c>
      <c r="FO145">
        <v>447</v>
      </c>
      <c r="FP145">
        <v>450</v>
      </c>
      <c r="FQ145">
        <v>453</v>
      </c>
      <c r="FR145">
        <v>455</v>
      </c>
      <c r="FS145">
        <v>458</v>
      </c>
      <c r="FT145">
        <v>461</v>
      </c>
      <c r="FU145">
        <v>464</v>
      </c>
      <c r="FV145">
        <v>466</v>
      </c>
      <c r="FW145">
        <v>468</v>
      </c>
      <c r="FX145">
        <v>471</v>
      </c>
      <c r="FY145">
        <v>474</v>
      </c>
      <c r="FZ145">
        <v>476</v>
      </c>
      <c r="GA145">
        <v>479</v>
      </c>
      <c r="GB145">
        <v>482</v>
      </c>
      <c r="GC145">
        <v>485</v>
      </c>
      <c r="GD145">
        <v>487</v>
      </c>
      <c r="GE145">
        <v>489</v>
      </c>
      <c r="GF145">
        <v>492</v>
      </c>
      <c r="GG145">
        <v>495</v>
      </c>
      <c r="GH145">
        <v>498</v>
      </c>
      <c r="GI145">
        <v>500</v>
      </c>
      <c r="GJ145">
        <v>503</v>
      </c>
      <c r="GK145">
        <v>506</v>
      </c>
      <c r="GL145">
        <v>508</v>
      </c>
      <c r="GM145">
        <v>510</v>
      </c>
      <c r="GN145">
        <v>513</v>
      </c>
      <c r="GO145">
        <v>516</v>
      </c>
      <c r="GP145">
        <v>519</v>
      </c>
      <c r="GQ145">
        <v>521</v>
      </c>
      <c r="GR145">
        <v>524</v>
      </c>
      <c r="GS145">
        <v>527</v>
      </c>
      <c r="GU145">
        <v>142</v>
      </c>
      <c r="GV145">
        <v>0.91800000000000004</v>
      </c>
    </row>
    <row r="146" spans="1:204">
      <c r="A146" s="278">
        <v>143</v>
      </c>
      <c r="B146" s="344">
        <v>3</v>
      </c>
      <c r="C146" s="344">
        <v>6</v>
      </c>
      <c r="D146" s="344">
        <v>10</v>
      </c>
      <c r="E146" s="344">
        <v>14</v>
      </c>
      <c r="F146" s="344">
        <v>17</v>
      </c>
      <c r="G146" s="344">
        <v>20</v>
      </c>
      <c r="H146" s="344">
        <v>23</v>
      </c>
      <c r="I146" s="344">
        <v>27</v>
      </c>
      <c r="J146" s="344">
        <v>29</v>
      </c>
      <c r="K146" s="344">
        <v>30</v>
      </c>
      <c r="L146" s="344">
        <v>34</v>
      </c>
      <c r="M146" s="344">
        <v>37</v>
      </c>
      <c r="N146" s="344">
        <v>40</v>
      </c>
      <c r="O146" s="344">
        <v>42</v>
      </c>
      <c r="P146" s="344">
        <v>45</v>
      </c>
      <c r="Q146" s="344">
        <v>49</v>
      </c>
      <c r="R146" s="344">
        <v>52</v>
      </c>
      <c r="S146" s="344">
        <v>54</v>
      </c>
      <c r="T146" s="344">
        <v>56</v>
      </c>
      <c r="U146" s="344">
        <v>59</v>
      </c>
      <c r="V146" s="344">
        <v>62</v>
      </c>
      <c r="W146" s="344">
        <v>64</v>
      </c>
      <c r="X146" s="344">
        <v>67</v>
      </c>
      <c r="Y146" s="344">
        <v>70</v>
      </c>
      <c r="Z146" s="344">
        <v>73</v>
      </c>
      <c r="AA146" s="344">
        <v>76</v>
      </c>
      <c r="AB146" s="344">
        <v>78</v>
      </c>
      <c r="AC146" s="344">
        <v>81</v>
      </c>
      <c r="AD146" s="344">
        <v>84</v>
      </c>
      <c r="AE146" s="344">
        <v>87</v>
      </c>
      <c r="AF146" s="337">
        <v>89</v>
      </c>
      <c r="AG146" s="345">
        <v>92</v>
      </c>
      <c r="AH146" s="346">
        <v>95</v>
      </c>
      <c r="AI146">
        <v>98</v>
      </c>
      <c r="AJ146">
        <v>100</v>
      </c>
      <c r="AK146">
        <v>103</v>
      </c>
      <c r="AL146">
        <v>106</v>
      </c>
      <c r="AM146">
        <v>109</v>
      </c>
      <c r="AN146">
        <v>111</v>
      </c>
      <c r="AO146">
        <v>114</v>
      </c>
      <c r="AP146">
        <v>116</v>
      </c>
      <c r="AQ146">
        <v>119</v>
      </c>
      <c r="AR146">
        <v>122</v>
      </c>
      <c r="AS146">
        <v>124</v>
      </c>
      <c r="AT146">
        <v>127</v>
      </c>
      <c r="AU146">
        <v>130</v>
      </c>
      <c r="AV146">
        <v>133</v>
      </c>
      <c r="AW146">
        <v>135</v>
      </c>
      <c r="AX146">
        <v>138</v>
      </c>
      <c r="AY146">
        <v>140</v>
      </c>
      <c r="AZ146">
        <v>143</v>
      </c>
      <c r="BA146">
        <v>146</v>
      </c>
      <c r="BB146">
        <v>148</v>
      </c>
      <c r="BC146">
        <v>151</v>
      </c>
      <c r="BD146">
        <v>153</v>
      </c>
      <c r="BE146">
        <v>156</v>
      </c>
      <c r="BF146">
        <v>158</v>
      </c>
      <c r="BG146">
        <v>161</v>
      </c>
      <c r="BH146">
        <v>163</v>
      </c>
      <c r="BI146">
        <v>166</v>
      </c>
      <c r="BJ146">
        <v>169</v>
      </c>
      <c r="BK146">
        <v>171</v>
      </c>
      <c r="BL146">
        <v>173</v>
      </c>
      <c r="BM146">
        <v>176</v>
      </c>
      <c r="BN146">
        <v>179</v>
      </c>
      <c r="BO146">
        <v>181</v>
      </c>
      <c r="BP146">
        <v>183</v>
      </c>
      <c r="BQ146">
        <v>186</v>
      </c>
      <c r="BR146">
        <v>189</v>
      </c>
      <c r="BS146">
        <v>192</v>
      </c>
      <c r="BT146">
        <v>193</v>
      </c>
      <c r="BU146">
        <v>196</v>
      </c>
      <c r="BV146">
        <v>199</v>
      </c>
      <c r="BW146">
        <v>202</v>
      </c>
      <c r="BX146">
        <v>204</v>
      </c>
      <c r="BY146">
        <v>206</v>
      </c>
      <c r="BZ146">
        <v>209</v>
      </c>
      <c r="CA146">
        <v>211</v>
      </c>
      <c r="CB146">
        <v>214</v>
      </c>
      <c r="CC146">
        <v>216</v>
      </c>
      <c r="CD146">
        <v>218</v>
      </c>
      <c r="CE146">
        <v>221</v>
      </c>
      <c r="CF146">
        <v>224</v>
      </c>
      <c r="CG146">
        <v>226</v>
      </c>
      <c r="CH146">
        <v>228</v>
      </c>
      <c r="CI146">
        <v>231</v>
      </c>
      <c r="CJ146">
        <v>233</v>
      </c>
      <c r="CK146">
        <v>236</v>
      </c>
      <c r="CL146">
        <v>239</v>
      </c>
      <c r="CM146">
        <v>240</v>
      </c>
      <c r="CN146">
        <v>243</v>
      </c>
      <c r="CO146">
        <v>245</v>
      </c>
      <c r="CP146">
        <v>248</v>
      </c>
      <c r="CQ146">
        <v>250</v>
      </c>
      <c r="CR146">
        <v>252</v>
      </c>
      <c r="CS146">
        <v>255</v>
      </c>
      <c r="CT146">
        <v>257</v>
      </c>
      <c r="CU146">
        <v>260</v>
      </c>
      <c r="CV146">
        <v>262</v>
      </c>
      <c r="CW146">
        <v>264</v>
      </c>
      <c r="CX146">
        <v>267</v>
      </c>
      <c r="CY146">
        <v>269</v>
      </c>
      <c r="CZ146">
        <v>272</v>
      </c>
      <c r="DA146">
        <v>274</v>
      </c>
      <c r="DB146">
        <v>277</v>
      </c>
      <c r="DC146">
        <v>280</v>
      </c>
      <c r="DD146">
        <v>283</v>
      </c>
      <c r="DE146">
        <v>286</v>
      </c>
      <c r="DF146">
        <v>287</v>
      </c>
      <c r="DG146">
        <v>290</v>
      </c>
      <c r="DH146">
        <v>293</v>
      </c>
      <c r="DI146">
        <v>296</v>
      </c>
      <c r="DJ146">
        <v>298</v>
      </c>
      <c r="DK146">
        <v>301</v>
      </c>
      <c r="DL146">
        <v>303</v>
      </c>
      <c r="DM146">
        <v>306</v>
      </c>
      <c r="DN146">
        <v>309</v>
      </c>
      <c r="DO146">
        <v>311</v>
      </c>
      <c r="DP146">
        <v>314</v>
      </c>
      <c r="DQ146">
        <v>317</v>
      </c>
      <c r="DR146">
        <v>320</v>
      </c>
      <c r="DS146">
        <v>321</v>
      </c>
      <c r="DT146">
        <v>324</v>
      </c>
      <c r="DU146">
        <v>327</v>
      </c>
      <c r="DV146">
        <v>330</v>
      </c>
      <c r="DW146">
        <v>332</v>
      </c>
      <c r="DX146">
        <v>335</v>
      </c>
      <c r="DY146">
        <v>338</v>
      </c>
      <c r="DZ146">
        <v>341</v>
      </c>
      <c r="EA146">
        <v>343</v>
      </c>
      <c r="EB146">
        <v>345</v>
      </c>
      <c r="EC146">
        <v>348</v>
      </c>
      <c r="ED146">
        <v>351</v>
      </c>
      <c r="EE146">
        <v>354</v>
      </c>
      <c r="EF146">
        <v>356</v>
      </c>
      <c r="EG146">
        <v>359</v>
      </c>
      <c r="EH146">
        <v>362</v>
      </c>
      <c r="EI146">
        <v>364</v>
      </c>
      <c r="EJ146">
        <v>367</v>
      </c>
      <c r="EK146">
        <v>369</v>
      </c>
      <c r="EL146">
        <v>372</v>
      </c>
      <c r="EM146">
        <v>375</v>
      </c>
      <c r="EN146">
        <v>378</v>
      </c>
      <c r="EO146">
        <v>380</v>
      </c>
      <c r="EP146">
        <v>383</v>
      </c>
      <c r="EQ146">
        <v>385</v>
      </c>
      <c r="ER146">
        <v>388</v>
      </c>
      <c r="ES146">
        <v>391</v>
      </c>
      <c r="ET146">
        <v>393</v>
      </c>
      <c r="EU146">
        <v>396</v>
      </c>
      <c r="EV146">
        <v>399</v>
      </c>
      <c r="EW146">
        <v>402</v>
      </c>
      <c r="EX146">
        <v>404</v>
      </c>
      <c r="EY146">
        <v>406</v>
      </c>
      <c r="EZ146">
        <v>409</v>
      </c>
      <c r="FA146">
        <v>412</v>
      </c>
      <c r="FB146">
        <v>414</v>
      </c>
      <c r="FC146">
        <v>417</v>
      </c>
      <c r="FD146">
        <v>420</v>
      </c>
      <c r="FE146">
        <v>423</v>
      </c>
      <c r="FF146">
        <v>426</v>
      </c>
      <c r="FG146">
        <v>427</v>
      </c>
      <c r="FH146">
        <v>430</v>
      </c>
      <c r="FI146">
        <v>433</v>
      </c>
      <c r="FJ146">
        <v>436</v>
      </c>
      <c r="FK146">
        <v>438</v>
      </c>
      <c r="FL146">
        <v>441</v>
      </c>
      <c r="FM146">
        <v>444</v>
      </c>
      <c r="FN146">
        <v>447</v>
      </c>
      <c r="FO146">
        <v>449</v>
      </c>
      <c r="FP146">
        <v>451</v>
      </c>
      <c r="FQ146">
        <v>454</v>
      </c>
      <c r="FR146">
        <v>457</v>
      </c>
      <c r="FS146">
        <v>460</v>
      </c>
      <c r="FT146">
        <v>462</v>
      </c>
      <c r="FU146">
        <v>465</v>
      </c>
      <c r="FV146">
        <v>468</v>
      </c>
      <c r="FW146">
        <v>470</v>
      </c>
      <c r="FX146">
        <v>472</v>
      </c>
      <c r="FY146">
        <v>475</v>
      </c>
      <c r="FZ146">
        <v>478</v>
      </c>
      <c r="GA146">
        <v>481</v>
      </c>
      <c r="GB146">
        <v>484</v>
      </c>
      <c r="GC146">
        <v>486</v>
      </c>
      <c r="GD146">
        <v>488</v>
      </c>
      <c r="GE146">
        <v>491</v>
      </c>
      <c r="GF146">
        <v>494</v>
      </c>
      <c r="GG146">
        <v>496</v>
      </c>
      <c r="GH146">
        <v>499</v>
      </c>
      <c r="GI146">
        <v>502</v>
      </c>
      <c r="GJ146">
        <v>505</v>
      </c>
      <c r="GK146">
        <v>507</v>
      </c>
      <c r="GL146">
        <v>509</v>
      </c>
      <c r="GM146">
        <v>512</v>
      </c>
      <c r="GN146">
        <v>515</v>
      </c>
      <c r="GO146">
        <v>518</v>
      </c>
      <c r="GP146">
        <v>520</v>
      </c>
      <c r="GQ146">
        <v>523</v>
      </c>
      <c r="GR146">
        <v>526</v>
      </c>
      <c r="GS146">
        <v>529</v>
      </c>
      <c r="GU146">
        <v>143</v>
      </c>
      <c r="GV146">
        <v>0.92100000000000004</v>
      </c>
    </row>
    <row r="147" spans="1:204">
      <c r="A147" s="278">
        <v>144</v>
      </c>
      <c r="B147" s="344">
        <v>3</v>
      </c>
      <c r="C147" s="344">
        <v>6</v>
      </c>
      <c r="D147" s="344">
        <v>10</v>
      </c>
      <c r="E147" s="344">
        <v>14</v>
      </c>
      <c r="F147" s="344">
        <v>17</v>
      </c>
      <c r="G147" s="344">
        <v>20</v>
      </c>
      <c r="H147" s="344">
        <v>23</v>
      </c>
      <c r="I147" s="344">
        <v>27</v>
      </c>
      <c r="J147" s="344">
        <v>29</v>
      </c>
      <c r="K147" s="344">
        <v>30</v>
      </c>
      <c r="L147" s="344">
        <v>34</v>
      </c>
      <c r="M147" s="344">
        <v>37</v>
      </c>
      <c r="N147" s="344">
        <v>40</v>
      </c>
      <c r="O147" s="344">
        <v>43</v>
      </c>
      <c r="P147" s="344">
        <v>45</v>
      </c>
      <c r="Q147" s="344">
        <v>49</v>
      </c>
      <c r="R147" s="344">
        <v>52</v>
      </c>
      <c r="S147" s="344">
        <v>55</v>
      </c>
      <c r="T147" s="344">
        <v>56</v>
      </c>
      <c r="U147" s="344">
        <v>59</v>
      </c>
      <c r="V147" s="344">
        <v>62</v>
      </c>
      <c r="W147" s="344">
        <v>65</v>
      </c>
      <c r="X147" s="344">
        <v>67</v>
      </c>
      <c r="Y147" s="344">
        <v>70</v>
      </c>
      <c r="Z147" s="344">
        <v>73</v>
      </c>
      <c r="AA147" s="344">
        <v>76</v>
      </c>
      <c r="AB147" s="344">
        <v>79</v>
      </c>
      <c r="AC147" s="344">
        <v>81</v>
      </c>
      <c r="AD147" s="344">
        <v>84</v>
      </c>
      <c r="AE147" s="344">
        <v>87</v>
      </c>
      <c r="AF147" s="337">
        <v>90</v>
      </c>
      <c r="AG147" s="345">
        <v>92</v>
      </c>
      <c r="AH147" s="346">
        <v>95</v>
      </c>
      <c r="AI147">
        <v>98</v>
      </c>
      <c r="AJ147">
        <v>101</v>
      </c>
      <c r="AK147">
        <v>103</v>
      </c>
      <c r="AL147">
        <v>106</v>
      </c>
      <c r="AM147">
        <v>109</v>
      </c>
      <c r="AN147">
        <v>112</v>
      </c>
      <c r="AO147">
        <v>115</v>
      </c>
      <c r="AP147">
        <v>116</v>
      </c>
      <c r="AQ147">
        <v>119</v>
      </c>
      <c r="AR147">
        <v>122</v>
      </c>
      <c r="AS147">
        <v>125</v>
      </c>
      <c r="AT147">
        <v>128</v>
      </c>
      <c r="AU147">
        <v>130</v>
      </c>
      <c r="AV147">
        <v>133</v>
      </c>
      <c r="AW147">
        <v>136</v>
      </c>
      <c r="AX147">
        <v>139</v>
      </c>
      <c r="AY147">
        <v>140</v>
      </c>
      <c r="AZ147">
        <v>143</v>
      </c>
      <c r="BA147">
        <v>146</v>
      </c>
      <c r="BB147">
        <v>149</v>
      </c>
      <c r="BC147">
        <v>152</v>
      </c>
      <c r="BD147">
        <v>153</v>
      </c>
      <c r="BE147">
        <v>156</v>
      </c>
      <c r="BF147">
        <v>159</v>
      </c>
      <c r="BG147">
        <v>162</v>
      </c>
      <c r="BH147">
        <v>164</v>
      </c>
      <c r="BI147">
        <v>166</v>
      </c>
      <c r="BJ147">
        <v>169</v>
      </c>
      <c r="BK147">
        <v>172</v>
      </c>
      <c r="BL147">
        <v>174</v>
      </c>
      <c r="BM147">
        <v>176</v>
      </c>
      <c r="BN147">
        <v>179</v>
      </c>
      <c r="BO147">
        <v>182</v>
      </c>
      <c r="BP147">
        <v>184</v>
      </c>
      <c r="BQ147">
        <v>187</v>
      </c>
      <c r="BR147">
        <v>189</v>
      </c>
      <c r="BS147">
        <v>192</v>
      </c>
      <c r="BT147">
        <v>194</v>
      </c>
      <c r="BU147">
        <v>197</v>
      </c>
      <c r="BV147">
        <v>200</v>
      </c>
      <c r="BW147">
        <v>202</v>
      </c>
      <c r="BX147">
        <v>204</v>
      </c>
      <c r="BY147">
        <v>207</v>
      </c>
      <c r="BZ147">
        <v>210</v>
      </c>
      <c r="CA147">
        <v>212</v>
      </c>
      <c r="CB147">
        <v>214</v>
      </c>
      <c r="CC147">
        <v>217</v>
      </c>
      <c r="CD147">
        <v>219</v>
      </c>
      <c r="CE147">
        <v>222</v>
      </c>
      <c r="CF147">
        <v>225</v>
      </c>
      <c r="CG147">
        <v>226</v>
      </c>
      <c r="CH147">
        <v>229</v>
      </c>
      <c r="CI147">
        <v>232</v>
      </c>
      <c r="CJ147">
        <v>234</v>
      </c>
      <c r="CK147">
        <v>237</v>
      </c>
      <c r="CL147">
        <v>239</v>
      </c>
      <c r="CM147">
        <v>241</v>
      </c>
      <c r="CN147">
        <v>244</v>
      </c>
      <c r="CO147">
        <v>246</v>
      </c>
      <c r="CP147">
        <v>249</v>
      </c>
      <c r="CQ147">
        <v>250</v>
      </c>
      <c r="CR147">
        <v>253</v>
      </c>
      <c r="CS147">
        <v>256</v>
      </c>
      <c r="CT147">
        <v>258</v>
      </c>
      <c r="CU147">
        <v>261</v>
      </c>
      <c r="CV147">
        <v>262</v>
      </c>
      <c r="CW147">
        <v>265</v>
      </c>
      <c r="CX147">
        <v>268</v>
      </c>
      <c r="CY147">
        <v>270</v>
      </c>
      <c r="CZ147">
        <v>273</v>
      </c>
      <c r="DA147">
        <v>275</v>
      </c>
      <c r="DB147">
        <v>278</v>
      </c>
      <c r="DC147">
        <v>281</v>
      </c>
      <c r="DD147">
        <v>284</v>
      </c>
      <c r="DE147">
        <v>286</v>
      </c>
      <c r="DF147">
        <v>288</v>
      </c>
      <c r="DG147">
        <v>291</v>
      </c>
      <c r="DH147">
        <v>294</v>
      </c>
      <c r="DI147">
        <v>297</v>
      </c>
      <c r="DJ147">
        <v>299</v>
      </c>
      <c r="DK147">
        <v>302</v>
      </c>
      <c r="DL147">
        <v>304</v>
      </c>
      <c r="DM147">
        <v>307</v>
      </c>
      <c r="DN147">
        <v>310</v>
      </c>
      <c r="DO147">
        <v>312</v>
      </c>
      <c r="DP147">
        <v>315</v>
      </c>
      <c r="DQ147">
        <v>318</v>
      </c>
      <c r="DR147">
        <v>321</v>
      </c>
      <c r="DS147">
        <v>322</v>
      </c>
      <c r="DT147">
        <v>325</v>
      </c>
      <c r="DU147">
        <v>328</v>
      </c>
      <c r="DV147">
        <v>331</v>
      </c>
      <c r="DW147">
        <v>334</v>
      </c>
      <c r="DX147">
        <v>336</v>
      </c>
      <c r="DY147">
        <v>339</v>
      </c>
      <c r="DZ147">
        <v>342</v>
      </c>
      <c r="EA147">
        <v>344</v>
      </c>
      <c r="EB147">
        <v>347</v>
      </c>
      <c r="EC147">
        <v>349</v>
      </c>
      <c r="ED147">
        <v>352</v>
      </c>
      <c r="EE147">
        <v>355</v>
      </c>
      <c r="EF147">
        <v>358</v>
      </c>
      <c r="EG147">
        <v>360</v>
      </c>
      <c r="EH147">
        <v>363</v>
      </c>
      <c r="EI147">
        <v>365</v>
      </c>
      <c r="EJ147">
        <v>368</v>
      </c>
      <c r="EK147">
        <v>371</v>
      </c>
      <c r="EL147">
        <v>373</v>
      </c>
      <c r="EM147">
        <v>376</v>
      </c>
      <c r="EN147">
        <v>379</v>
      </c>
      <c r="EO147">
        <v>382</v>
      </c>
      <c r="EP147">
        <v>384</v>
      </c>
      <c r="EQ147">
        <v>386</v>
      </c>
      <c r="ER147">
        <v>389</v>
      </c>
      <c r="ES147">
        <v>392</v>
      </c>
      <c r="ET147">
        <v>395</v>
      </c>
      <c r="EU147">
        <v>397</v>
      </c>
      <c r="EV147">
        <v>400</v>
      </c>
      <c r="EW147">
        <v>403</v>
      </c>
      <c r="EX147">
        <v>406</v>
      </c>
      <c r="EY147">
        <v>407</v>
      </c>
      <c r="EZ147">
        <v>410</v>
      </c>
      <c r="FA147">
        <v>413</v>
      </c>
      <c r="FB147">
        <v>416</v>
      </c>
      <c r="FC147">
        <v>419</v>
      </c>
      <c r="FD147">
        <v>421</v>
      </c>
      <c r="FE147">
        <v>424</v>
      </c>
      <c r="FF147">
        <v>427</v>
      </c>
      <c r="FG147">
        <v>429</v>
      </c>
      <c r="FH147">
        <v>432</v>
      </c>
      <c r="FI147">
        <v>434</v>
      </c>
      <c r="FJ147">
        <v>437</v>
      </c>
      <c r="FK147">
        <v>440</v>
      </c>
      <c r="FL147">
        <v>443</v>
      </c>
      <c r="FM147">
        <v>445</v>
      </c>
      <c r="FN147">
        <v>448</v>
      </c>
      <c r="FO147">
        <v>450</v>
      </c>
      <c r="FP147">
        <v>453</v>
      </c>
      <c r="FQ147">
        <v>456</v>
      </c>
      <c r="FR147">
        <v>458</v>
      </c>
      <c r="FS147">
        <v>461</v>
      </c>
      <c r="FT147">
        <v>464</v>
      </c>
      <c r="FU147">
        <v>467</v>
      </c>
      <c r="FV147">
        <v>469</v>
      </c>
      <c r="FW147">
        <v>471</v>
      </c>
      <c r="FX147">
        <v>474</v>
      </c>
      <c r="FY147">
        <v>477</v>
      </c>
      <c r="FZ147">
        <v>480</v>
      </c>
      <c r="GA147">
        <v>482</v>
      </c>
      <c r="GB147">
        <v>485</v>
      </c>
      <c r="GC147">
        <v>488</v>
      </c>
      <c r="GD147">
        <v>490</v>
      </c>
      <c r="GE147">
        <v>492</v>
      </c>
      <c r="GF147">
        <v>495</v>
      </c>
      <c r="GG147">
        <v>498</v>
      </c>
      <c r="GH147">
        <v>501</v>
      </c>
      <c r="GI147">
        <v>504</v>
      </c>
      <c r="GJ147">
        <v>506</v>
      </c>
      <c r="GK147">
        <v>509</v>
      </c>
      <c r="GL147">
        <v>511</v>
      </c>
      <c r="GM147">
        <v>514</v>
      </c>
      <c r="GN147">
        <v>517</v>
      </c>
      <c r="GO147">
        <v>519</v>
      </c>
      <c r="GP147">
        <v>522</v>
      </c>
      <c r="GQ147">
        <v>525</v>
      </c>
      <c r="GR147">
        <v>528</v>
      </c>
      <c r="GS147">
        <v>530</v>
      </c>
      <c r="GU147">
        <v>144</v>
      </c>
      <c r="GV147">
        <v>0.92400000000000004</v>
      </c>
    </row>
    <row r="148" spans="1:204">
      <c r="A148" s="278">
        <v>145</v>
      </c>
      <c r="B148" s="344">
        <v>3</v>
      </c>
      <c r="C148" s="344">
        <v>6</v>
      </c>
      <c r="D148" s="344">
        <v>10</v>
      </c>
      <c r="E148" s="344">
        <v>14</v>
      </c>
      <c r="F148" s="344">
        <v>17</v>
      </c>
      <c r="G148" s="344">
        <v>20</v>
      </c>
      <c r="H148" s="344">
        <v>23</v>
      </c>
      <c r="I148" s="344">
        <v>27</v>
      </c>
      <c r="J148" s="344">
        <v>29</v>
      </c>
      <c r="K148" s="344">
        <v>31</v>
      </c>
      <c r="L148" s="344">
        <v>34</v>
      </c>
      <c r="M148" s="344">
        <v>37</v>
      </c>
      <c r="N148" s="344">
        <v>40</v>
      </c>
      <c r="O148" s="344">
        <v>43</v>
      </c>
      <c r="P148" s="344">
        <v>45</v>
      </c>
      <c r="Q148" s="344">
        <v>49</v>
      </c>
      <c r="R148" s="344">
        <v>52</v>
      </c>
      <c r="S148" s="344">
        <v>55</v>
      </c>
      <c r="T148" s="344">
        <v>57</v>
      </c>
      <c r="U148" s="344">
        <v>59</v>
      </c>
      <c r="V148" s="344">
        <v>62</v>
      </c>
      <c r="W148" s="344">
        <v>65</v>
      </c>
      <c r="X148" s="344">
        <v>68</v>
      </c>
      <c r="Y148" s="344">
        <v>70</v>
      </c>
      <c r="Z148" s="344">
        <v>73</v>
      </c>
      <c r="AA148" s="344">
        <v>76</v>
      </c>
      <c r="AB148" s="344">
        <v>79</v>
      </c>
      <c r="AC148" s="344">
        <v>82</v>
      </c>
      <c r="AD148" s="344">
        <v>84</v>
      </c>
      <c r="AE148" s="344">
        <v>87</v>
      </c>
      <c r="AF148" s="337">
        <v>90</v>
      </c>
      <c r="AG148" s="345">
        <v>93</v>
      </c>
      <c r="AH148" s="346">
        <v>95</v>
      </c>
      <c r="AI148">
        <v>98</v>
      </c>
      <c r="AJ148">
        <v>101</v>
      </c>
      <c r="AK148">
        <v>104</v>
      </c>
      <c r="AL148">
        <v>107</v>
      </c>
      <c r="AM148">
        <v>109</v>
      </c>
      <c r="AN148">
        <v>112</v>
      </c>
      <c r="AO148">
        <v>115</v>
      </c>
      <c r="AP148">
        <v>117</v>
      </c>
      <c r="AQ148">
        <v>120</v>
      </c>
      <c r="AR148">
        <v>122</v>
      </c>
      <c r="AS148">
        <v>125</v>
      </c>
      <c r="AT148">
        <v>128</v>
      </c>
      <c r="AU148">
        <v>131</v>
      </c>
      <c r="AV148">
        <v>133</v>
      </c>
      <c r="AW148">
        <v>136</v>
      </c>
      <c r="AX148">
        <v>139</v>
      </c>
      <c r="AY148">
        <v>141</v>
      </c>
      <c r="AZ148">
        <v>144</v>
      </c>
      <c r="BA148">
        <v>146</v>
      </c>
      <c r="BB148">
        <v>149</v>
      </c>
      <c r="BC148">
        <v>152</v>
      </c>
      <c r="BD148">
        <v>154</v>
      </c>
      <c r="BE148">
        <v>157</v>
      </c>
      <c r="BF148">
        <v>159</v>
      </c>
      <c r="BG148">
        <v>162</v>
      </c>
      <c r="BH148">
        <v>164</v>
      </c>
      <c r="BI148">
        <v>167</v>
      </c>
      <c r="BJ148">
        <v>170</v>
      </c>
      <c r="BK148">
        <v>172</v>
      </c>
      <c r="BL148">
        <v>174</v>
      </c>
      <c r="BM148">
        <v>177</v>
      </c>
      <c r="BN148">
        <v>180</v>
      </c>
      <c r="BO148">
        <v>183</v>
      </c>
      <c r="BP148">
        <v>184</v>
      </c>
      <c r="BQ148">
        <v>187</v>
      </c>
      <c r="BR148">
        <v>190</v>
      </c>
      <c r="BS148">
        <v>193</v>
      </c>
      <c r="BT148">
        <v>195</v>
      </c>
      <c r="BU148">
        <v>197</v>
      </c>
      <c r="BV148">
        <v>200</v>
      </c>
      <c r="BW148">
        <v>203</v>
      </c>
      <c r="BX148">
        <v>205</v>
      </c>
      <c r="BY148">
        <v>208</v>
      </c>
      <c r="BZ148">
        <v>210</v>
      </c>
      <c r="CA148">
        <v>212</v>
      </c>
      <c r="CB148">
        <v>215</v>
      </c>
      <c r="CC148">
        <v>218</v>
      </c>
      <c r="CD148">
        <v>220</v>
      </c>
      <c r="CE148">
        <v>222</v>
      </c>
      <c r="CF148">
        <v>225</v>
      </c>
      <c r="CG148">
        <v>227</v>
      </c>
      <c r="CH148">
        <v>230</v>
      </c>
      <c r="CI148">
        <v>233</v>
      </c>
      <c r="CJ148">
        <v>235</v>
      </c>
      <c r="CK148">
        <v>237</v>
      </c>
      <c r="CL148">
        <v>240</v>
      </c>
      <c r="CM148">
        <v>242</v>
      </c>
      <c r="CN148">
        <v>245</v>
      </c>
      <c r="CO148">
        <v>247</v>
      </c>
      <c r="CP148">
        <v>249</v>
      </c>
      <c r="CQ148">
        <v>251</v>
      </c>
      <c r="CR148">
        <v>254</v>
      </c>
      <c r="CS148">
        <v>257</v>
      </c>
      <c r="CT148">
        <v>259</v>
      </c>
      <c r="CU148">
        <v>261</v>
      </c>
      <c r="CV148">
        <v>263</v>
      </c>
      <c r="CW148">
        <v>266</v>
      </c>
      <c r="CX148">
        <v>269</v>
      </c>
      <c r="CY148">
        <v>271</v>
      </c>
      <c r="CZ148">
        <v>273</v>
      </c>
      <c r="DA148">
        <v>276</v>
      </c>
      <c r="DB148">
        <v>279</v>
      </c>
      <c r="DC148">
        <v>282</v>
      </c>
      <c r="DD148">
        <v>285</v>
      </c>
      <c r="DE148">
        <v>287</v>
      </c>
      <c r="DF148">
        <v>289</v>
      </c>
      <c r="DG148">
        <v>292</v>
      </c>
      <c r="DH148">
        <v>295</v>
      </c>
      <c r="DI148">
        <v>298</v>
      </c>
      <c r="DJ148">
        <v>300</v>
      </c>
      <c r="DK148">
        <v>303</v>
      </c>
      <c r="DL148">
        <v>305</v>
      </c>
      <c r="DM148">
        <v>308</v>
      </c>
      <c r="DN148">
        <v>311</v>
      </c>
      <c r="DO148">
        <v>313</v>
      </c>
      <c r="DP148">
        <v>316</v>
      </c>
      <c r="DQ148">
        <v>319</v>
      </c>
      <c r="DR148">
        <v>322</v>
      </c>
      <c r="DS148">
        <v>324</v>
      </c>
      <c r="DT148">
        <v>326</v>
      </c>
      <c r="DU148">
        <v>329</v>
      </c>
      <c r="DV148">
        <v>332</v>
      </c>
      <c r="DW148">
        <v>335</v>
      </c>
      <c r="DX148">
        <v>337</v>
      </c>
      <c r="DY148">
        <v>340</v>
      </c>
      <c r="DZ148">
        <v>343</v>
      </c>
      <c r="EA148">
        <v>345</v>
      </c>
      <c r="EB148">
        <v>348</v>
      </c>
      <c r="EC148">
        <v>350</v>
      </c>
      <c r="ED148">
        <v>353</v>
      </c>
      <c r="EE148">
        <v>356</v>
      </c>
      <c r="EF148">
        <v>359</v>
      </c>
      <c r="EG148">
        <v>362</v>
      </c>
      <c r="EH148">
        <v>364</v>
      </c>
      <c r="EI148">
        <v>366</v>
      </c>
      <c r="EJ148">
        <v>369</v>
      </c>
      <c r="EK148">
        <v>372</v>
      </c>
      <c r="EL148">
        <v>375</v>
      </c>
      <c r="EM148">
        <v>377</v>
      </c>
      <c r="EN148">
        <v>380</v>
      </c>
      <c r="EO148">
        <v>383</v>
      </c>
      <c r="EP148">
        <v>386</v>
      </c>
      <c r="EQ148">
        <v>387</v>
      </c>
      <c r="ER148">
        <v>390</v>
      </c>
      <c r="ES148">
        <v>393</v>
      </c>
      <c r="ET148">
        <v>396</v>
      </c>
      <c r="EU148">
        <v>399</v>
      </c>
      <c r="EV148">
        <v>401</v>
      </c>
      <c r="EW148">
        <v>404</v>
      </c>
      <c r="EX148">
        <v>407</v>
      </c>
      <c r="EY148">
        <v>409</v>
      </c>
      <c r="EZ148">
        <v>412</v>
      </c>
      <c r="FA148">
        <v>414</v>
      </c>
      <c r="FB148">
        <v>417</v>
      </c>
      <c r="FC148">
        <v>420</v>
      </c>
      <c r="FD148">
        <v>423</v>
      </c>
      <c r="FE148">
        <v>425</v>
      </c>
      <c r="FF148">
        <v>428</v>
      </c>
      <c r="FG148">
        <v>430</v>
      </c>
      <c r="FH148">
        <v>433</v>
      </c>
      <c r="FI148">
        <v>436</v>
      </c>
      <c r="FJ148">
        <v>438</v>
      </c>
      <c r="FK148">
        <v>441</v>
      </c>
      <c r="FL148">
        <v>444</v>
      </c>
      <c r="FM148">
        <v>447</v>
      </c>
      <c r="FN148">
        <v>450</v>
      </c>
      <c r="FO148">
        <v>451</v>
      </c>
      <c r="FP148">
        <v>454</v>
      </c>
      <c r="FQ148">
        <v>457</v>
      </c>
      <c r="FR148">
        <v>460</v>
      </c>
      <c r="FS148">
        <v>463</v>
      </c>
      <c r="FT148">
        <v>465</v>
      </c>
      <c r="FU148">
        <v>468</v>
      </c>
      <c r="FV148">
        <v>471</v>
      </c>
      <c r="FW148">
        <v>473</v>
      </c>
      <c r="FX148">
        <v>476</v>
      </c>
      <c r="FY148">
        <v>478</v>
      </c>
      <c r="FZ148">
        <v>481</v>
      </c>
      <c r="GA148">
        <v>484</v>
      </c>
      <c r="GB148">
        <v>487</v>
      </c>
      <c r="GC148">
        <v>489</v>
      </c>
      <c r="GD148">
        <v>491</v>
      </c>
      <c r="GE148">
        <v>494</v>
      </c>
      <c r="GF148">
        <v>497</v>
      </c>
      <c r="GG148">
        <v>500</v>
      </c>
      <c r="GH148">
        <v>502</v>
      </c>
      <c r="GI148">
        <v>505</v>
      </c>
      <c r="GJ148">
        <v>508</v>
      </c>
      <c r="GK148">
        <v>511</v>
      </c>
      <c r="GL148">
        <v>513</v>
      </c>
      <c r="GM148">
        <v>515</v>
      </c>
      <c r="GN148">
        <v>518</v>
      </c>
      <c r="GO148">
        <v>521</v>
      </c>
      <c r="GP148">
        <v>524</v>
      </c>
      <c r="GQ148">
        <v>527</v>
      </c>
      <c r="GR148">
        <v>529</v>
      </c>
      <c r="GS148">
        <v>532</v>
      </c>
      <c r="GU148">
        <v>145</v>
      </c>
      <c r="GV148">
        <v>0.92700000000000005</v>
      </c>
    </row>
    <row r="149" spans="1:204">
      <c r="A149" s="278">
        <v>146</v>
      </c>
      <c r="B149" s="344">
        <v>3</v>
      </c>
      <c r="C149" s="344">
        <v>7</v>
      </c>
      <c r="D149" s="344">
        <v>10</v>
      </c>
      <c r="E149" s="344">
        <v>14</v>
      </c>
      <c r="F149" s="344">
        <v>17</v>
      </c>
      <c r="G149" s="344">
        <v>20</v>
      </c>
      <c r="H149" s="344">
        <v>23</v>
      </c>
      <c r="I149" s="344">
        <v>27</v>
      </c>
      <c r="J149" s="344">
        <v>29</v>
      </c>
      <c r="K149" s="344">
        <v>31</v>
      </c>
      <c r="L149" s="344">
        <v>34</v>
      </c>
      <c r="M149" s="344">
        <v>37</v>
      </c>
      <c r="N149" s="344">
        <v>40</v>
      </c>
      <c r="O149" s="344">
        <v>43</v>
      </c>
      <c r="P149" s="344">
        <v>46</v>
      </c>
      <c r="Q149" s="344">
        <v>49</v>
      </c>
      <c r="R149" s="344">
        <v>52</v>
      </c>
      <c r="S149" s="344">
        <v>55</v>
      </c>
      <c r="T149" s="344">
        <v>57</v>
      </c>
      <c r="U149" s="344">
        <v>60</v>
      </c>
      <c r="V149" s="344">
        <v>62</v>
      </c>
      <c r="W149" s="344">
        <v>65</v>
      </c>
      <c r="X149" s="344">
        <v>68</v>
      </c>
      <c r="Y149" s="344">
        <v>71</v>
      </c>
      <c r="Z149" s="344">
        <v>73</v>
      </c>
      <c r="AA149" s="344">
        <v>76</v>
      </c>
      <c r="AB149" s="344">
        <v>79</v>
      </c>
      <c r="AC149" s="344">
        <v>82</v>
      </c>
      <c r="AD149" s="344">
        <v>85</v>
      </c>
      <c r="AE149" s="344">
        <v>87</v>
      </c>
      <c r="AF149" s="337">
        <v>90</v>
      </c>
      <c r="AG149" s="345">
        <v>93</v>
      </c>
      <c r="AH149" s="346">
        <v>96</v>
      </c>
      <c r="AI149">
        <v>99</v>
      </c>
      <c r="AJ149">
        <v>101</v>
      </c>
      <c r="AK149">
        <v>104</v>
      </c>
      <c r="AL149">
        <v>107</v>
      </c>
      <c r="AM149">
        <v>110</v>
      </c>
      <c r="AN149">
        <v>113</v>
      </c>
      <c r="AO149">
        <v>115</v>
      </c>
      <c r="AP149">
        <v>117</v>
      </c>
      <c r="AQ149">
        <v>120</v>
      </c>
      <c r="AR149">
        <v>123</v>
      </c>
      <c r="AS149">
        <v>126</v>
      </c>
      <c r="AT149">
        <v>128</v>
      </c>
      <c r="AU149">
        <v>131</v>
      </c>
      <c r="AV149">
        <v>134</v>
      </c>
      <c r="AW149">
        <v>137</v>
      </c>
      <c r="AX149">
        <v>140</v>
      </c>
      <c r="AY149">
        <v>141</v>
      </c>
      <c r="AZ149">
        <v>144</v>
      </c>
      <c r="BA149">
        <v>147</v>
      </c>
      <c r="BB149">
        <v>150</v>
      </c>
      <c r="BC149">
        <v>153</v>
      </c>
      <c r="BD149">
        <v>154</v>
      </c>
      <c r="BE149">
        <v>157</v>
      </c>
      <c r="BF149">
        <v>160</v>
      </c>
      <c r="BG149">
        <v>163</v>
      </c>
      <c r="BH149">
        <v>165</v>
      </c>
      <c r="BI149">
        <v>167</v>
      </c>
      <c r="BJ149">
        <v>170</v>
      </c>
      <c r="BK149">
        <v>173</v>
      </c>
      <c r="BL149">
        <v>175</v>
      </c>
      <c r="BM149">
        <v>178</v>
      </c>
      <c r="BN149">
        <v>180</v>
      </c>
      <c r="BO149">
        <v>183</v>
      </c>
      <c r="BP149">
        <v>185</v>
      </c>
      <c r="BQ149">
        <v>188</v>
      </c>
      <c r="BR149">
        <v>191</v>
      </c>
      <c r="BS149">
        <v>193</v>
      </c>
      <c r="BT149">
        <v>195</v>
      </c>
      <c r="BU149">
        <v>198</v>
      </c>
      <c r="BV149">
        <v>201</v>
      </c>
      <c r="BW149">
        <v>204</v>
      </c>
      <c r="BX149">
        <v>206</v>
      </c>
      <c r="BY149">
        <v>208</v>
      </c>
      <c r="BZ149">
        <v>211</v>
      </c>
      <c r="CA149">
        <v>213</v>
      </c>
      <c r="CB149">
        <v>216</v>
      </c>
      <c r="CC149">
        <v>219</v>
      </c>
      <c r="CD149">
        <v>220</v>
      </c>
      <c r="CE149">
        <v>223</v>
      </c>
      <c r="CF149">
        <v>226</v>
      </c>
      <c r="CG149">
        <v>228</v>
      </c>
      <c r="CH149">
        <v>231</v>
      </c>
      <c r="CI149">
        <v>233</v>
      </c>
      <c r="CJ149">
        <v>235</v>
      </c>
      <c r="CK149">
        <v>238</v>
      </c>
      <c r="CL149">
        <v>241</v>
      </c>
      <c r="CM149">
        <v>243</v>
      </c>
      <c r="CN149">
        <v>246</v>
      </c>
      <c r="CO149">
        <v>247</v>
      </c>
      <c r="CP149">
        <v>250</v>
      </c>
      <c r="CQ149">
        <v>252</v>
      </c>
      <c r="CR149">
        <v>255</v>
      </c>
      <c r="CS149">
        <v>258</v>
      </c>
      <c r="CT149">
        <v>259</v>
      </c>
      <c r="CU149">
        <v>262</v>
      </c>
      <c r="CV149">
        <v>264</v>
      </c>
      <c r="CW149">
        <v>267</v>
      </c>
      <c r="CX149">
        <v>270</v>
      </c>
      <c r="CY149">
        <v>272</v>
      </c>
      <c r="CZ149">
        <v>274</v>
      </c>
      <c r="DA149">
        <v>277</v>
      </c>
      <c r="DB149">
        <v>280</v>
      </c>
      <c r="DC149">
        <v>283</v>
      </c>
      <c r="DD149">
        <v>286</v>
      </c>
      <c r="DE149">
        <v>288</v>
      </c>
      <c r="DF149">
        <v>290</v>
      </c>
      <c r="DG149">
        <v>293</v>
      </c>
      <c r="DH149">
        <v>296</v>
      </c>
      <c r="DI149">
        <v>299</v>
      </c>
      <c r="DJ149">
        <v>301</v>
      </c>
      <c r="DK149">
        <v>304</v>
      </c>
      <c r="DL149">
        <v>306</v>
      </c>
      <c r="DM149">
        <v>309</v>
      </c>
      <c r="DN149">
        <v>312</v>
      </c>
      <c r="DO149">
        <v>314</v>
      </c>
      <c r="DP149">
        <v>317</v>
      </c>
      <c r="DQ149">
        <v>320</v>
      </c>
      <c r="DR149">
        <v>323</v>
      </c>
      <c r="DS149">
        <v>325</v>
      </c>
      <c r="DT149">
        <v>327</v>
      </c>
      <c r="DU149">
        <v>330</v>
      </c>
      <c r="DV149">
        <v>333</v>
      </c>
      <c r="DW149">
        <v>336</v>
      </c>
      <c r="DX149">
        <v>339</v>
      </c>
      <c r="DY149">
        <v>341</v>
      </c>
      <c r="DZ149">
        <v>344</v>
      </c>
      <c r="EA149">
        <v>346</v>
      </c>
      <c r="EB149">
        <v>349</v>
      </c>
      <c r="EC149">
        <v>352</v>
      </c>
      <c r="ED149">
        <v>354</v>
      </c>
      <c r="EE149">
        <v>357</v>
      </c>
      <c r="EF149">
        <v>360</v>
      </c>
      <c r="EG149">
        <v>363</v>
      </c>
      <c r="EH149">
        <v>365</v>
      </c>
      <c r="EI149">
        <v>367</v>
      </c>
      <c r="EJ149">
        <v>370</v>
      </c>
      <c r="EK149">
        <v>373</v>
      </c>
      <c r="EL149">
        <v>376</v>
      </c>
      <c r="EM149">
        <v>379</v>
      </c>
      <c r="EN149">
        <v>381</v>
      </c>
      <c r="EO149">
        <v>384</v>
      </c>
      <c r="EP149">
        <v>387</v>
      </c>
      <c r="EQ149">
        <v>389</v>
      </c>
      <c r="ER149">
        <v>392</v>
      </c>
      <c r="ES149">
        <v>394</v>
      </c>
      <c r="ET149">
        <v>397</v>
      </c>
      <c r="EU149">
        <v>400</v>
      </c>
      <c r="EV149">
        <v>403</v>
      </c>
      <c r="EW149">
        <v>405</v>
      </c>
      <c r="EX149">
        <v>408</v>
      </c>
      <c r="EY149">
        <v>410</v>
      </c>
      <c r="EZ149">
        <v>413</v>
      </c>
      <c r="FA149">
        <v>416</v>
      </c>
      <c r="FB149">
        <v>419</v>
      </c>
      <c r="FC149">
        <v>421</v>
      </c>
      <c r="FD149">
        <v>424</v>
      </c>
      <c r="FE149">
        <v>427</v>
      </c>
      <c r="FF149">
        <v>430</v>
      </c>
      <c r="FG149">
        <v>432</v>
      </c>
      <c r="FH149">
        <v>434</v>
      </c>
      <c r="FI149">
        <v>437</v>
      </c>
      <c r="FJ149">
        <v>440</v>
      </c>
      <c r="FK149">
        <v>443</v>
      </c>
      <c r="FL149">
        <v>445</v>
      </c>
      <c r="FM149">
        <v>448</v>
      </c>
      <c r="FN149">
        <v>451</v>
      </c>
      <c r="FO149">
        <v>453</v>
      </c>
      <c r="FP149">
        <v>456</v>
      </c>
      <c r="FQ149">
        <v>458</v>
      </c>
      <c r="FR149">
        <v>461</v>
      </c>
      <c r="FS149">
        <v>464</v>
      </c>
      <c r="FT149">
        <v>467</v>
      </c>
      <c r="FU149">
        <v>470</v>
      </c>
      <c r="FV149">
        <v>472</v>
      </c>
      <c r="FW149">
        <v>474</v>
      </c>
      <c r="FX149">
        <v>477</v>
      </c>
      <c r="FY149">
        <v>480</v>
      </c>
      <c r="FZ149">
        <v>483</v>
      </c>
      <c r="GA149">
        <v>485</v>
      </c>
      <c r="GB149">
        <v>488</v>
      </c>
      <c r="GC149">
        <v>491</v>
      </c>
      <c r="GD149">
        <v>493</v>
      </c>
      <c r="GE149">
        <v>496</v>
      </c>
      <c r="GF149">
        <v>498</v>
      </c>
      <c r="GG149">
        <v>501</v>
      </c>
      <c r="GH149">
        <v>504</v>
      </c>
      <c r="GI149">
        <v>507</v>
      </c>
      <c r="GJ149">
        <v>510</v>
      </c>
      <c r="GK149">
        <v>512</v>
      </c>
      <c r="GL149">
        <v>514</v>
      </c>
      <c r="GM149">
        <v>517</v>
      </c>
      <c r="GN149">
        <v>520</v>
      </c>
      <c r="GO149">
        <v>523</v>
      </c>
      <c r="GP149">
        <v>525</v>
      </c>
      <c r="GQ149">
        <v>528</v>
      </c>
      <c r="GR149">
        <v>531</v>
      </c>
      <c r="GS149">
        <v>534</v>
      </c>
      <c r="GU149">
        <v>146</v>
      </c>
      <c r="GV149">
        <v>0.93</v>
      </c>
    </row>
    <row r="150" spans="1:204">
      <c r="A150" s="278">
        <v>147</v>
      </c>
      <c r="B150" s="344">
        <v>3</v>
      </c>
      <c r="C150" s="344">
        <v>7</v>
      </c>
      <c r="D150" s="344">
        <v>10</v>
      </c>
      <c r="E150" s="344">
        <v>14</v>
      </c>
      <c r="F150" s="344">
        <v>17</v>
      </c>
      <c r="G150" s="344">
        <v>21</v>
      </c>
      <c r="H150" s="344">
        <v>23</v>
      </c>
      <c r="I150" s="344">
        <v>27</v>
      </c>
      <c r="J150" s="344">
        <v>29</v>
      </c>
      <c r="K150" s="344">
        <v>31</v>
      </c>
      <c r="L150" s="344">
        <v>35</v>
      </c>
      <c r="M150" s="344">
        <v>37</v>
      </c>
      <c r="N150" s="344">
        <v>40</v>
      </c>
      <c r="O150" s="344">
        <v>43</v>
      </c>
      <c r="P150" s="344">
        <v>46</v>
      </c>
      <c r="Q150" s="344">
        <v>49</v>
      </c>
      <c r="R150" s="344">
        <v>52</v>
      </c>
      <c r="S150" s="344">
        <v>55</v>
      </c>
      <c r="T150" s="344">
        <v>57</v>
      </c>
      <c r="U150" s="344">
        <v>60</v>
      </c>
      <c r="V150" s="344">
        <v>63</v>
      </c>
      <c r="W150" s="344">
        <v>65</v>
      </c>
      <c r="X150" s="344">
        <v>68</v>
      </c>
      <c r="Y150" s="344">
        <v>71</v>
      </c>
      <c r="Z150" s="344">
        <v>74</v>
      </c>
      <c r="AA150" s="344">
        <v>77</v>
      </c>
      <c r="AB150" s="344">
        <v>79</v>
      </c>
      <c r="AC150" s="344">
        <v>82</v>
      </c>
      <c r="AD150" s="344">
        <v>85</v>
      </c>
      <c r="AE150" s="344">
        <v>88</v>
      </c>
      <c r="AF150" s="337">
        <v>91</v>
      </c>
      <c r="AG150" s="345">
        <v>93</v>
      </c>
      <c r="AH150" s="346">
        <v>96</v>
      </c>
      <c r="AI150">
        <v>99</v>
      </c>
      <c r="AJ150">
        <v>102</v>
      </c>
      <c r="AK150">
        <v>104</v>
      </c>
      <c r="AL150">
        <v>107</v>
      </c>
      <c r="AM150">
        <v>110</v>
      </c>
      <c r="AN150">
        <v>113</v>
      </c>
      <c r="AO150">
        <v>116</v>
      </c>
      <c r="AP150">
        <v>118</v>
      </c>
      <c r="AQ150">
        <v>120</v>
      </c>
      <c r="AR150">
        <v>123</v>
      </c>
      <c r="AS150">
        <v>126</v>
      </c>
      <c r="AT150">
        <v>129</v>
      </c>
      <c r="AU150">
        <v>132</v>
      </c>
      <c r="AV150">
        <v>134</v>
      </c>
      <c r="AW150">
        <v>137</v>
      </c>
      <c r="AX150">
        <v>140</v>
      </c>
      <c r="AY150">
        <v>142</v>
      </c>
      <c r="AZ150">
        <v>145</v>
      </c>
      <c r="BA150">
        <v>147</v>
      </c>
      <c r="BB150">
        <v>150</v>
      </c>
      <c r="BC150">
        <v>153</v>
      </c>
      <c r="BD150">
        <v>155</v>
      </c>
      <c r="BE150">
        <v>158</v>
      </c>
      <c r="BF150">
        <v>160</v>
      </c>
      <c r="BG150">
        <v>163</v>
      </c>
      <c r="BH150">
        <v>165</v>
      </c>
      <c r="BI150">
        <v>168</v>
      </c>
      <c r="BJ150">
        <v>171</v>
      </c>
      <c r="BK150">
        <v>174</v>
      </c>
      <c r="BL150">
        <v>175</v>
      </c>
      <c r="BM150">
        <v>178</v>
      </c>
      <c r="BN150">
        <v>181</v>
      </c>
      <c r="BO150">
        <v>184</v>
      </c>
      <c r="BP150">
        <v>186</v>
      </c>
      <c r="BQ150">
        <v>188</v>
      </c>
      <c r="BR150">
        <v>191</v>
      </c>
      <c r="BS150">
        <v>194</v>
      </c>
      <c r="BT150">
        <v>196</v>
      </c>
      <c r="BU150">
        <v>199</v>
      </c>
      <c r="BV150">
        <v>202</v>
      </c>
      <c r="BW150">
        <v>204</v>
      </c>
      <c r="BX150">
        <v>206</v>
      </c>
      <c r="BY150">
        <v>209</v>
      </c>
      <c r="BZ150">
        <v>212</v>
      </c>
      <c r="CA150">
        <v>214</v>
      </c>
      <c r="CB150">
        <v>216</v>
      </c>
      <c r="CC150">
        <v>219</v>
      </c>
      <c r="CD150">
        <v>221</v>
      </c>
      <c r="CE150">
        <v>224</v>
      </c>
      <c r="CF150">
        <v>227</v>
      </c>
      <c r="CG150">
        <v>229</v>
      </c>
      <c r="CH150">
        <v>231</v>
      </c>
      <c r="CI150">
        <v>234</v>
      </c>
      <c r="CJ150">
        <v>236</v>
      </c>
      <c r="CK150">
        <v>239</v>
      </c>
      <c r="CL150">
        <v>242</v>
      </c>
      <c r="CM150">
        <v>244</v>
      </c>
      <c r="CN150">
        <v>246</v>
      </c>
      <c r="CO150">
        <v>248</v>
      </c>
      <c r="CP150">
        <v>251</v>
      </c>
      <c r="CQ150">
        <v>253</v>
      </c>
      <c r="CR150">
        <v>256</v>
      </c>
      <c r="CS150">
        <v>258</v>
      </c>
      <c r="CT150">
        <v>260</v>
      </c>
      <c r="CU150">
        <v>263</v>
      </c>
      <c r="CV150">
        <v>265</v>
      </c>
      <c r="CW150">
        <v>268</v>
      </c>
      <c r="CX150">
        <v>271</v>
      </c>
      <c r="CY150">
        <v>272</v>
      </c>
      <c r="CZ150">
        <v>275</v>
      </c>
      <c r="DA150">
        <v>278</v>
      </c>
      <c r="DB150">
        <v>281</v>
      </c>
      <c r="DC150">
        <v>284</v>
      </c>
      <c r="DD150">
        <v>286</v>
      </c>
      <c r="DE150">
        <v>289</v>
      </c>
      <c r="DF150">
        <v>291</v>
      </c>
      <c r="DG150">
        <v>294</v>
      </c>
      <c r="DH150">
        <v>297</v>
      </c>
      <c r="DI150">
        <v>299</v>
      </c>
      <c r="DJ150">
        <v>302</v>
      </c>
      <c r="DK150">
        <v>305</v>
      </c>
      <c r="DL150">
        <v>307</v>
      </c>
      <c r="DM150">
        <v>310</v>
      </c>
      <c r="DN150">
        <v>313</v>
      </c>
      <c r="DO150">
        <v>315</v>
      </c>
      <c r="DP150">
        <v>318</v>
      </c>
      <c r="DQ150">
        <v>321</v>
      </c>
      <c r="DR150">
        <v>324</v>
      </c>
      <c r="DS150">
        <v>326</v>
      </c>
      <c r="DT150">
        <v>328</v>
      </c>
      <c r="DU150">
        <v>331</v>
      </c>
      <c r="DV150">
        <v>334</v>
      </c>
      <c r="DW150">
        <v>337</v>
      </c>
      <c r="DX150">
        <v>340</v>
      </c>
      <c r="DY150">
        <v>342</v>
      </c>
      <c r="DZ150">
        <v>345</v>
      </c>
      <c r="EA150">
        <v>347</v>
      </c>
      <c r="EB150">
        <v>350</v>
      </c>
      <c r="EC150">
        <v>353</v>
      </c>
      <c r="ED150">
        <v>355</v>
      </c>
      <c r="EE150">
        <v>358</v>
      </c>
      <c r="EF150">
        <v>361</v>
      </c>
      <c r="EG150">
        <v>364</v>
      </c>
      <c r="EH150">
        <v>367</v>
      </c>
      <c r="EI150">
        <v>369</v>
      </c>
      <c r="EJ150">
        <v>371</v>
      </c>
      <c r="EK150">
        <v>374</v>
      </c>
      <c r="EL150">
        <v>377</v>
      </c>
      <c r="EM150">
        <v>380</v>
      </c>
      <c r="EN150">
        <v>383</v>
      </c>
      <c r="EO150">
        <v>385</v>
      </c>
      <c r="EP150">
        <v>388</v>
      </c>
      <c r="EQ150">
        <v>390</v>
      </c>
      <c r="ER150">
        <v>393</v>
      </c>
      <c r="ES150">
        <v>396</v>
      </c>
      <c r="ET150">
        <v>398</v>
      </c>
      <c r="EU150">
        <v>401</v>
      </c>
      <c r="EV150">
        <v>404</v>
      </c>
      <c r="EW150">
        <v>407</v>
      </c>
      <c r="EX150">
        <v>410</v>
      </c>
      <c r="EY150">
        <v>411</v>
      </c>
      <c r="EZ150">
        <v>414</v>
      </c>
      <c r="FA150">
        <v>417</v>
      </c>
      <c r="FB150">
        <v>420</v>
      </c>
      <c r="FC150">
        <v>423</v>
      </c>
      <c r="FD150">
        <v>425</v>
      </c>
      <c r="FE150">
        <v>428</v>
      </c>
      <c r="FF150">
        <v>431</v>
      </c>
      <c r="FG150">
        <v>433</v>
      </c>
      <c r="FH150">
        <v>436</v>
      </c>
      <c r="FI150">
        <v>439</v>
      </c>
      <c r="FJ150">
        <v>441</v>
      </c>
      <c r="FK150">
        <v>444</v>
      </c>
      <c r="FL150">
        <v>447</v>
      </c>
      <c r="FM150">
        <v>450</v>
      </c>
      <c r="FN150">
        <v>453</v>
      </c>
      <c r="FO150">
        <v>454</v>
      </c>
      <c r="FP150">
        <v>457</v>
      </c>
      <c r="FQ150">
        <v>460</v>
      </c>
      <c r="FR150">
        <v>463</v>
      </c>
      <c r="FS150">
        <v>466</v>
      </c>
      <c r="FT150">
        <v>468</v>
      </c>
      <c r="FU150">
        <v>471</v>
      </c>
      <c r="FV150">
        <v>474</v>
      </c>
      <c r="FW150">
        <v>476</v>
      </c>
      <c r="FX150">
        <v>479</v>
      </c>
      <c r="FY150">
        <v>481</v>
      </c>
      <c r="FZ150">
        <v>484</v>
      </c>
      <c r="GA150">
        <v>487</v>
      </c>
      <c r="GB150">
        <v>490</v>
      </c>
      <c r="GC150">
        <v>493</v>
      </c>
      <c r="GD150">
        <v>494</v>
      </c>
      <c r="GE150">
        <v>497</v>
      </c>
      <c r="GF150">
        <v>500</v>
      </c>
      <c r="GG150">
        <v>503</v>
      </c>
      <c r="GH150">
        <v>506</v>
      </c>
      <c r="GI150">
        <v>508</v>
      </c>
      <c r="GJ150">
        <v>511</v>
      </c>
      <c r="GK150">
        <v>514</v>
      </c>
      <c r="GL150">
        <v>516</v>
      </c>
      <c r="GM150">
        <v>519</v>
      </c>
      <c r="GN150">
        <v>522</v>
      </c>
      <c r="GO150">
        <v>524</v>
      </c>
      <c r="GP150">
        <v>527</v>
      </c>
      <c r="GQ150">
        <v>530</v>
      </c>
      <c r="GR150">
        <v>533</v>
      </c>
      <c r="GS150">
        <v>536</v>
      </c>
      <c r="GU150">
        <v>147</v>
      </c>
      <c r="GV150">
        <v>0.93300000000000005</v>
      </c>
    </row>
    <row r="151" spans="1:204">
      <c r="A151" s="278">
        <v>148</v>
      </c>
      <c r="B151" s="344">
        <v>3</v>
      </c>
      <c r="C151" s="344">
        <v>7</v>
      </c>
      <c r="D151" s="344">
        <v>10</v>
      </c>
      <c r="E151" s="344">
        <v>14</v>
      </c>
      <c r="F151" s="344">
        <v>17</v>
      </c>
      <c r="G151" s="344">
        <v>21</v>
      </c>
      <c r="H151" s="344">
        <v>23</v>
      </c>
      <c r="I151" s="344">
        <v>27</v>
      </c>
      <c r="J151" s="344">
        <v>29</v>
      </c>
      <c r="K151" s="344">
        <v>31</v>
      </c>
      <c r="L151" s="344">
        <v>35</v>
      </c>
      <c r="M151" s="344">
        <v>37</v>
      </c>
      <c r="N151" s="344">
        <v>40</v>
      </c>
      <c r="O151" s="344">
        <v>43</v>
      </c>
      <c r="P151" s="344">
        <v>46</v>
      </c>
      <c r="Q151" s="344">
        <v>50</v>
      </c>
      <c r="R151" s="344">
        <v>52</v>
      </c>
      <c r="S151" s="344">
        <v>55</v>
      </c>
      <c r="T151" s="344">
        <v>57</v>
      </c>
      <c r="U151" s="344">
        <v>60</v>
      </c>
      <c r="V151" s="344">
        <v>63</v>
      </c>
      <c r="W151" s="344">
        <v>65</v>
      </c>
      <c r="X151" s="344">
        <v>68</v>
      </c>
      <c r="Y151" s="344">
        <v>71</v>
      </c>
      <c r="Z151" s="344">
        <v>74</v>
      </c>
      <c r="AA151" s="344">
        <v>77</v>
      </c>
      <c r="AB151" s="344">
        <v>79</v>
      </c>
      <c r="AC151" s="344">
        <v>82</v>
      </c>
      <c r="AD151" s="344">
        <v>85</v>
      </c>
      <c r="AE151" s="344">
        <v>88</v>
      </c>
      <c r="AF151" s="337">
        <v>91</v>
      </c>
      <c r="AG151" s="345">
        <v>94</v>
      </c>
      <c r="AH151" s="346">
        <v>96</v>
      </c>
      <c r="AI151">
        <v>99</v>
      </c>
      <c r="AJ151">
        <v>102</v>
      </c>
      <c r="AK151">
        <v>105</v>
      </c>
      <c r="AL151">
        <v>108</v>
      </c>
      <c r="AM151">
        <v>110</v>
      </c>
      <c r="AN151">
        <v>113</v>
      </c>
      <c r="AO151">
        <v>116</v>
      </c>
      <c r="AP151">
        <v>118</v>
      </c>
      <c r="AQ151">
        <v>121</v>
      </c>
      <c r="AR151">
        <v>123</v>
      </c>
      <c r="AS151">
        <v>126</v>
      </c>
      <c r="AT151">
        <v>129</v>
      </c>
      <c r="AU151">
        <v>132</v>
      </c>
      <c r="AV151">
        <v>135</v>
      </c>
      <c r="AW151">
        <v>137</v>
      </c>
      <c r="AX151">
        <v>140</v>
      </c>
      <c r="AY151">
        <v>142</v>
      </c>
      <c r="AZ151">
        <v>145</v>
      </c>
      <c r="BA151">
        <v>148</v>
      </c>
      <c r="BB151">
        <v>151</v>
      </c>
      <c r="BC151">
        <v>153</v>
      </c>
      <c r="BD151">
        <v>155</v>
      </c>
      <c r="BE151">
        <v>158</v>
      </c>
      <c r="BF151">
        <v>161</v>
      </c>
      <c r="BG151">
        <v>164</v>
      </c>
      <c r="BH151">
        <v>165</v>
      </c>
      <c r="BI151">
        <v>168</v>
      </c>
      <c r="BJ151">
        <v>171</v>
      </c>
      <c r="BK151">
        <v>174</v>
      </c>
      <c r="BL151">
        <v>176</v>
      </c>
      <c r="BM151">
        <v>179</v>
      </c>
      <c r="BN151">
        <v>181</v>
      </c>
      <c r="BO151">
        <v>184</v>
      </c>
      <c r="BP151">
        <v>186</v>
      </c>
      <c r="BQ151">
        <v>189</v>
      </c>
      <c r="BR151">
        <v>192</v>
      </c>
      <c r="BS151">
        <v>194</v>
      </c>
      <c r="BT151">
        <v>196</v>
      </c>
      <c r="BU151">
        <v>199</v>
      </c>
      <c r="BV151">
        <v>202</v>
      </c>
      <c r="BW151">
        <v>205</v>
      </c>
      <c r="BX151">
        <v>207</v>
      </c>
      <c r="BY151">
        <v>209</v>
      </c>
      <c r="BZ151">
        <v>212</v>
      </c>
      <c r="CA151">
        <v>214</v>
      </c>
      <c r="CB151">
        <v>217</v>
      </c>
      <c r="CC151">
        <v>220</v>
      </c>
      <c r="CD151">
        <v>222</v>
      </c>
      <c r="CE151">
        <v>224</v>
      </c>
      <c r="CF151">
        <v>227</v>
      </c>
      <c r="CG151">
        <v>229</v>
      </c>
      <c r="CH151">
        <v>232</v>
      </c>
      <c r="CI151">
        <v>235</v>
      </c>
      <c r="CJ151">
        <v>237</v>
      </c>
      <c r="CK151">
        <v>239</v>
      </c>
      <c r="CL151">
        <v>242</v>
      </c>
      <c r="CM151">
        <v>244</v>
      </c>
      <c r="CN151">
        <v>247</v>
      </c>
      <c r="CO151">
        <v>249</v>
      </c>
      <c r="CP151">
        <v>252</v>
      </c>
      <c r="CQ151">
        <v>253</v>
      </c>
      <c r="CR151">
        <v>256</v>
      </c>
      <c r="CS151">
        <v>259</v>
      </c>
      <c r="CT151">
        <v>261</v>
      </c>
      <c r="CU151">
        <v>264</v>
      </c>
      <c r="CV151">
        <v>266</v>
      </c>
      <c r="CW151">
        <v>268</v>
      </c>
      <c r="CX151">
        <v>271</v>
      </c>
      <c r="CY151">
        <v>273</v>
      </c>
      <c r="CZ151">
        <v>276</v>
      </c>
      <c r="DA151">
        <v>279</v>
      </c>
      <c r="DB151">
        <v>281</v>
      </c>
      <c r="DC151">
        <v>284</v>
      </c>
      <c r="DD151">
        <v>287</v>
      </c>
      <c r="DE151">
        <v>290</v>
      </c>
      <c r="DF151">
        <v>292</v>
      </c>
      <c r="DG151">
        <v>295</v>
      </c>
      <c r="DH151">
        <v>297</v>
      </c>
      <c r="DI151">
        <v>300</v>
      </c>
      <c r="DJ151">
        <v>303</v>
      </c>
      <c r="DK151">
        <v>306</v>
      </c>
      <c r="DL151">
        <v>308</v>
      </c>
      <c r="DM151">
        <v>310</v>
      </c>
      <c r="DN151">
        <v>313</v>
      </c>
      <c r="DO151">
        <v>316</v>
      </c>
      <c r="DP151">
        <v>319</v>
      </c>
      <c r="DQ151">
        <v>322</v>
      </c>
      <c r="DR151">
        <v>324</v>
      </c>
      <c r="DS151">
        <v>326</v>
      </c>
      <c r="DT151">
        <v>329</v>
      </c>
      <c r="DU151">
        <v>332</v>
      </c>
      <c r="DV151">
        <v>335</v>
      </c>
      <c r="DW151">
        <v>338</v>
      </c>
      <c r="DX151">
        <v>340</v>
      </c>
      <c r="DY151">
        <v>343</v>
      </c>
      <c r="DZ151">
        <v>346</v>
      </c>
      <c r="EA151">
        <v>348</v>
      </c>
      <c r="EB151">
        <v>351</v>
      </c>
      <c r="EC151">
        <v>353</v>
      </c>
      <c r="ED151">
        <v>356</v>
      </c>
      <c r="EE151">
        <v>359</v>
      </c>
      <c r="EF151">
        <v>362</v>
      </c>
      <c r="EG151">
        <v>365</v>
      </c>
      <c r="EH151">
        <v>367</v>
      </c>
      <c r="EI151">
        <v>369</v>
      </c>
      <c r="EJ151">
        <v>372</v>
      </c>
      <c r="EK151">
        <v>375</v>
      </c>
      <c r="EL151">
        <v>378</v>
      </c>
      <c r="EM151">
        <v>381</v>
      </c>
      <c r="EN151">
        <v>383</v>
      </c>
      <c r="EO151">
        <v>386</v>
      </c>
      <c r="EP151">
        <v>389</v>
      </c>
      <c r="EQ151">
        <v>391</v>
      </c>
      <c r="ER151">
        <v>394</v>
      </c>
      <c r="ES151">
        <v>396</v>
      </c>
      <c r="ET151">
        <v>399</v>
      </c>
      <c r="EU151">
        <v>402</v>
      </c>
      <c r="EV151">
        <v>405</v>
      </c>
      <c r="EW151">
        <v>408</v>
      </c>
      <c r="EX151">
        <v>410</v>
      </c>
      <c r="EY151">
        <v>412</v>
      </c>
      <c r="EZ151">
        <v>415</v>
      </c>
      <c r="FA151">
        <v>418</v>
      </c>
      <c r="FB151">
        <v>421</v>
      </c>
      <c r="FC151">
        <v>424</v>
      </c>
      <c r="FD151">
        <v>426</v>
      </c>
      <c r="FE151">
        <v>429</v>
      </c>
      <c r="FF151">
        <v>432</v>
      </c>
      <c r="FG151">
        <v>434</v>
      </c>
      <c r="FH151">
        <v>437</v>
      </c>
      <c r="FI151">
        <v>439</v>
      </c>
      <c r="FJ151">
        <v>442</v>
      </c>
      <c r="FK151">
        <v>445</v>
      </c>
      <c r="FL151">
        <v>448</v>
      </c>
      <c r="FM151">
        <v>451</v>
      </c>
      <c r="FN151">
        <v>453</v>
      </c>
      <c r="FO151">
        <v>455</v>
      </c>
      <c r="FP151">
        <v>458</v>
      </c>
      <c r="FQ151">
        <v>461</v>
      </c>
      <c r="FR151">
        <v>464</v>
      </c>
      <c r="FS151">
        <v>467</v>
      </c>
      <c r="FT151">
        <v>469</v>
      </c>
      <c r="FU151">
        <v>472</v>
      </c>
      <c r="FV151">
        <v>475</v>
      </c>
      <c r="FW151">
        <v>477</v>
      </c>
      <c r="FX151">
        <v>480</v>
      </c>
      <c r="FY151">
        <v>482</v>
      </c>
      <c r="FZ151">
        <v>485</v>
      </c>
      <c r="GA151">
        <v>488</v>
      </c>
      <c r="GB151">
        <v>491</v>
      </c>
      <c r="GC151">
        <v>494</v>
      </c>
      <c r="GD151">
        <v>496</v>
      </c>
      <c r="GE151">
        <v>498</v>
      </c>
      <c r="GF151">
        <v>501</v>
      </c>
      <c r="GG151">
        <v>504</v>
      </c>
      <c r="GH151">
        <v>507</v>
      </c>
      <c r="GI151">
        <v>510</v>
      </c>
      <c r="GJ151">
        <v>512</v>
      </c>
      <c r="GK151">
        <v>515</v>
      </c>
      <c r="GL151">
        <v>517</v>
      </c>
      <c r="GM151">
        <v>520</v>
      </c>
      <c r="GN151">
        <v>523</v>
      </c>
      <c r="GO151">
        <v>525</v>
      </c>
      <c r="GP151">
        <v>528</v>
      </c>
      <c r="GQ151">
        <v>531</v>
      </c>
      <c r="GR151">
        <v>534</v>
      </c>
      <c r="GS151">
        <v>537</v>
      </c>
      <c r="GU151">
        <v>148</v>
      </c>
      <c r="GV151">
        <v>0.93500000000000005</v>
      </c>
    </row>
    <row r="152" spans="1:204">
      <c r="A152" s="278">
        <v>149</v>
      </c>
      <c r="B152" s="344">
        <v>3</v>
      </c>
      <c r="C152" s="344">
        <v>7</v>
      </c>
      <c r="D152" s="344">
        <v>10</v>
      </c>
      <c r="E152" s="344">
        <v>14</v>
      </c>
      <c r="F152" s="344">
        <v>17</v>
      </c>
      <c r="G152" s="344">
        <v>21</v>
      </c>
      <c r="H152" s="344">
        <v>23</v>
      </c>
      <c r="I152" s="344">
        <v>27</v>
      </c>
      <c r="J152" s="344">
        <v>29</v>
      </c>
      <c r="K152" s="344">
        <v>31</v>
      </c>
      <c r="L152" s="344">
        <v>35</v>
      </c>
      <c r="M152" s="344">
        <v>38</v>
      </c>
      <c r="N152" s="344">
        <v>40</v>
      </c>
      <c r="O152" s="344">
        <v>43</v>
      </c>
      <c r="P152" s="344">
        <v>46</v>
      </c>
      <c r="Q152" s="344">
        <v>50</v>
      </c>
      <c r="R152" s="344">
        <v>53</v>
      </c>
      <c r="S152" s="344">
        <v>55</v>
      </c>
      <c r="T152" s="344">
        <v>57</v>
      </c>
      <c r="U152" s="344">
        <v>60</v>
      </c>
      <c r="V152" s="344">
        <v>63</v>
      </c>
      <c r="W152" s="344">
        <v>66</v>
      </c>
      <c r="X152" s="344">
        <v>68</v>
      </c>
      <c r="Y152" s="344">
        <v>71</v>
      </c>
      <c r="Z152" s="344">
        <v>74</v>
      </c>
      <c r="AA152" s="344">
        <v>77</v>
      </c>
      <c r="AB152" s="344">
        <v>80</v>
      </c>
      <c r="AC152" s="344">
        <v>83</v>
      </c>
      <c r="AD152" s="344">
        <v>85</v>
      </c>
      <c r="AE152" s="344">
        <v>88</v>
      </c>
      <c r="AF152" s="337">
        <v>91</v>
      </c>
      <c r="AG152" s="345">
        <v>94</v>
      </c>
      <c r="AH152" s="346">
        <v>97</v>
      </c>
      <c r="AI152">
        <v>99</v>
      </c>
      <c r="AJ152">
        <v>102</v>
      </c>
      <c r="AK152">
        <v>105</v>
      </c>
      <c r="AL152">
        <v>108</v>
      </c>
      <c r="AM152">
        <v>111</v>
      </c>
      <c r="AN152">
        <v>113</v>
      </c>
      <c r="AO152">
        <v>116</v>
      </c>
      <c r="AP152">
        <v>118</v>
      </c>
      <c r="AQ152">
        <v>121</v>
      </c>
      <c r="AR152">
        <v>124</v>
      </c>
      <c r="AS152">
        <v>127</v>
      </c>
      <c r="AT152">
        <v>129</v>
      </c>
      <c r="AU152">
        <v>132</v>
      </c>
      <c r="AV152">
        <v>135</v>
      </c>
      <c r="AW152">
        <v>138</v>
      </c>
      <c r="AX152">
        <v>141</v>
      </c>
      <c r="AY152">
        <v>143</v>
      </c>
      <c r="AZ152">
        <v>145</v>
      </c>
      <c r="BA152">
        <v>148</v>
      </c>
      <c r="BB152">
        <v>151</v>
      </c>
      <c r="BC152">
        <v>154</v>
      </c>
      <c r="BD152">
        <v>156</v>
      </c>
      <c r="BE152">
        <v>159</v>
      </c>
      <c r="BF152">
        <v>161</v>
      </c>
      <c r="BG152">
        <v>164</v>
      </c>
      <c r="BH152">
        <v>166</v>
      </c>
      <c r="BI152">
        <v>169</v>
      </c>
      <c r="BJ152">
        <v>172</v>
      </c>
      <c r="BK152">
        <v>174</v>
      </c>
      <c r="BL152">
        <v>176</v>
      </c>
      <c r="BM152">
        <v>179</v>
      </c>
      <c r="BN152">
        <v>182</v>
      </c>
      <c r="BO152">
        <v>185</v>
      </c>
      <c r="BP152">
        <v>187</v>
      </c>
      <c r="BQ152">
        <v>189</v>
      </c>
      <c r="BR152">
        <v>192</v>
      </c>
      <c r="BS152">
        <v>195</v>
      </c>
      <c r="BT152">
        <v>197</v>
      </c>
      <c r="BU152">
        <v>200</v>
      </c>
      <c r="BV152">
        <v>203</v>
      </c>
      <c r="BW152">
        <v>205</v>
      </c>
      <c r="BX152">
        <v>207</v>
      </c>
      <c r="BY152">
        <v>210</v>
      </c>
      <c r="BZ152">
        <v>213</v>
      </c>
      <c r="CA152">
        <v>215</v>
      </c>
      <c r="CB152">
        <v>218</v>
      </c>
      <c r="CC152">
        <v>220</v>
      </c>
      <c r="CD152">
        <v>222</v>
      </c>
      <c r="CE152">
        <v>225</v>
      </c>
      <c r="CF152">
        <v>228</v>
      </c>
      <c r="CG152">
        <v>230</v>
      </c>
      <c r="CH152">
        <v>233</v>
      </c>
      <c r="CI152">
        <v>235</v>
      </c>
      <c r="CJ152">
        <v>237</v>
      </c>
      <c r="CK152">
        <v>240</v>
      </c>
      <c r="CL152">
        <v>243</v>
      </c>
      <c r="CM152">
        <v>245</v>
      </c>
      <c r="CN152">
        <v>248</v>
      </c>
      <c r="CO152">
        <v>250</v>
      </c>
      <c r="CP152">
        <v>252</v>
      </c>
      <c r="CQ152">
        <v>254</v>
      </c>
      <c r="CR152">
        <v>257</v>
      </c>
      <c r="CS152">
        <v>260</v>
      </c>
      <c r="CT152">
        <v>262</v>
      </c>
      <c r="CU152">
        <v>265</v>
      </c>
      <c r="CV152">
        <v>266</v>
      </c>
      <c r="CW152">
        <v>269</v>
      </c>
      <c r="CX152">
        <v>272</v>
      </c>
      <c r="CY152">
        <v>274</v>
      </c>
      <c r="CZ152">
        <v>277</v>
      </c>
      <c r="DA152">
        <v>280</v>
      </c>
      <c r="DB152">
        <v>282</v>
      </c>
      <c r="DC152">
        <v>285</v>
      </c>
      <c r="DD152">
        <v>288</v>
      </c>
      <c r="DE152">
        <v>291</v>
      </c>
      <c r="DF152">
        <v>293</v>
      </c>
      <c r="DG152">
        <v>295</v>
      </c>
      <c r="DH152">
        <v>298</v>
      </c>
      <c r="DI152">
        <v>301</v>
      </c>
      <c r="DJ152">
        <v>304</v>
      </c>
      <c r="DK152">
        <v>307</v>
      </c>
      <c r="DL152">
        <v>309</v>
      </c>
      <c r="DM152">
        <v>311</v>
      </c>
      <c r="DN152">
        <v>314</v>
      </c>
      <c r="DO152">
        <v>317</v>
      </c>
      <c r="DP152">
        <v>320</v>
      </c>
      <c r="DQ152">
        <v>323</v>
      </c>
      <c r="DR152">
        <v>325</v>
      </c>
      <c r="DS152">
        <v>327</v>
      </c>
      <c r="DT152">
        <v>330</v>
      </c>
      <c r="DU152">
        <v>333</v>
      </c>
      <c r="DV152">
        <v>336</v>
      </c>
      <c r="DW152">
        <v>339</v>
      </c>
      <c r="DX152">
        <v>341</v>
      </c>
      <c r="DY152">
        <v>344</v>
      </c>
      <c r="DZ152">
        <v>347</v>
      </c>
      <c r="EA152">
        <v>349</v>
      </c>
      <c r="EB152">
        <v>352</v>
      </c>
      <c r="EC152">
        <v>355</v>
      </c>
      <c r="ED152">
        <v>357</v>
      </c>
      <c r="EE152">
        <v>360</v>
      </c>
      <c r="EF152">
        <v>363</v>
      </c>
      <c r="EG152">
        <v>366</v>
      </c>
      <c r="EH152">
        <v>369</v>
      </c>
      <c r="EI152">
        <v>371</v>
      </c>
      <c r="EJ152">
        <v>373</v>
      </c>
      <c r="EK152">
        <v>376</v>
      </c>
      <c r="EL152">
        <v>379</v>
      </c>
      <c r="EM152">
        <v>382</v>
      </c>
      <c r="EN152">
        <v>385</v>
      </c>
      <c r="EO152">
        <v>387</v>
      </c>
      <c r="EP152">
        <v>390</v>
      </c>
      <c r="EQ152">
        <v>392</v>
      </c>
      <c r="ER152">
        <v>395</v>
      </c>
      <c r="ES152">
        <v>398</v>
      </c>
      <c r="ET152">
        <v>401</v>
      </c>
      <c r="EU152">
        <v>403</v>
      </c>
      <c r="EV152">
        <v>406</v>
      </c>
      <c r="EW152">
        <v>409</v>
      </c>
      <c r="EX152">
        <v>412</v>
      </c>
      <c r="EY152">
        <v>414</v>
      </c>
      <c r="EZ152">
        <v>416</v>
      </c>
      <c r="FA152">
        <v>419</v>
      </c>
      <c r="FB152">
        <v>422</v>
      </c>
      <c r="FC152">
        <v>425</v>
      </c>
      <c r="FD152">
        <v>428</v>
      </c>
      <c r="FE152">
        <v>431</v>
      </c>
      <c r="FF152">
        <v>433</v>
      </c>
      <c r="FG152">
        <v>435</v>
      </c>
      <c r="FH152">
        <v>438</v>
      </c>
      <c r="FI152">
        <v>441</v>
      </c>
      <c r="FJ152">
        <v>444</v>
      </c>
      <c r="FK152">
        <v>446</v>
      </c>
      <c r="FL152">
        <v>449</v>
      </c>
      <c r="FM152">
        <v>452</v>
      </c>
      <c r="FN152">
        <v>455</v>
      </c>
      <c r="FO152">
        <v>457</v>
      </c>
      <c r="FP152">
        <v>460</v>
      </c>
      <c r="FQ152">
        <v>462</v>
      </c>
      <c r="FR152">
        <v>465</v>
      </c>
      <c r="FS152">
        <v>468</v>
      </c>
      <c r="FT152">
        <v>471</v>
      </c>
      <c r="FU152">
        <v>474</v>
      </c>
      <c r="FV152">
        <v>477</v>
      </c>
      <c r="FW152">
        <v>478</v>
      </c>
      <c r="FX152">
        <v>481</v>
      </c>
      <c r="FY152">
        <v>484</v>
      </c>
      <c r="FZ152">
        <v>487</v>
      </c>
      <c r="GA152">
        <v>490</v>
      </c>
      <c r="GB152">
        <v>492</v>
      </c>
      <c r="GC152">
        <v>495</v>
      </c>
      <c r="GD152">
        <v>497</v>
      </c>
      <c r="GE152">
        <v>500</v>
      </c>
      <c r="GF152">
        <v>503</v>
      </c>
      <c r="GG152">
        <v>506</v>
      </c>
      <c r="GH152">
        <v>508</v>
      </c>
      <c r="GI152">
        <v>511</v>
      </c>
      <c r="GJ152">
        <v>514</v>
      </c>
      <c r="GK152">
        <v>517</v>
      </c>
      <c r="GL152">
        <v>519</v>
      </c>
      <c r="GM152">
        <v>522</v>
      </c>
      <c r="GN152">
        <v>524</v>
      </c>
      <c r="GO152">
        <v>527</v>
      </c>
      <c r="GP152">
        <v>530</v>
      </c>
      <c r="GQ152">
        <v>533</v>
      </c>
      <c r="GR152">
        <v>536</v>
      </c>
      <c r="GS152">
        <v>538</v>
      </c>
      <c r="GU152">
        <v>149</v>
      </c>
      <c r="GV152">
        <v>0.93799999999999994</v>
      </c>
    </row>
    <row r="153" spans="1:204">
      <c r="A153" s="339">
        <v>150</v>
      </c>
      <c r="B153" s="340">
        <v>3</v>
      </c>
      <c r="C153" s="340">
        <v>7</v>
      </c>
      <c r="D153" s="340">
        <v>10</v>
      </c>
      <c r="E153" s="340">
        <v>14</v>
      </c>
      <c r="F153" s="340">
        <v>17</v>
      </c>
      <c r="G153" s="340">
        <v>21</v>
      </c>
      <c r="H153" s="340">
        <v>24</v>
      </c>
      <c r="I153" s="340">
        <v>27</v>
      </c>
      <c r="J153" s="340">
        <v>29</v>
      </c>
      <c r="K153" s="340">
        <v>31</v>
      </c>
      <c r="L153" s="340">
        <v>35</v>
      </c>
      <c r="M153" s="340">
        <v>38</v>
      </c>
      <c r="N153" s="340">
        <v>40</v>
      </c>
      <c r="O153" s="340">
        <v>43</v>
      </c>
      <c r="P153" s="340">
        <v>46</v>
      </c>
      <c r="Q153" s="340">
        <v>50</v>
      </c>
      <c r="R153" s="340">
        <v>53</v>
      </c>
      <c r="S153" s="340">
        <v>56</v>
      </c>
      <c r="T153" s="340">
        <v>57</v>
      </c>
      <c r="U153" s="340">
        <v>60</v>
      </c>
      <c r="V153" s="340">
        <v>63</v>
      </c>
      <c r="W153" s="340">
        <v>66</v>
      </c>
      <c r="X153" s="340">
        <v>69</v>
      </c>
      <c r="Y153" s="340">
        <v>72</v>
      </c>
      <c r="Z153" s="340">
        <v>74</v>
      </c>
      <c r="AA153" s="340">
        <v>77</v>
      </c>
      <c r="AB153" s="340">
        <v>80</v>
      </c>
      <c r="AC153" s="340">
        <v>83</v>
      </c>
      <c r="AD153" s="340">
        <v>86</v>
      </c>
      <c r="AE153" s="340">
        <v>88</v>
      </c>
      <c r="AF153" s="341">
        <v>91</v>
      </c>
      <c r="AG153" s="342">
        <v>94</v>
      </c>
      <c r="AH153" s="347">
        <v>97</v>
      </c>
      <c r="AI153" s="341">
        <v>100</v>
      </c>
      <c r="AJ153" s="341">
        <v>103</v>
      </c>
      <c r="AK153" s="341">
        <v>105</v>
      </c>
      <c r="AL153" s="341">
        <v>108</v>
      </c>
      <c r="AM153" s="341">
        <v>111</v>
      </c>
      <c r="AN153" s="341">
        <v>114</v>
      </c>
      <c r="AO153" s="341">
        <v>117</v>
      </c>
      <c r="AP153" s="341">
        <v>119</v>
      </c>
      <c r="AQ153" s="341">
        <v>121</v>
      </c>
      <c r="AR153" s="341">
        <v>124</v>
      </c>
      <c r="AS153" s="341">
        <v>127</v>
      </c>
      <c r="AT153" s="341">
        <v>130</v>
      </c>
      <c r="AU153" s="341">
        <v>133</v>
      </c>
      <c r="AV153" s="341">
        <v>136</v>
      </c>
      <c r="AW153" s="341">
        <v>138</v>
      </c>
      <c r="AX153" s="341">
        <v>141</v>
      </c>
      <c r="AY153" s="341">
        <v>143</v>
      </c>
      <c r="AZ153" s="341">
        <v>146</v>
      </c>
      <c r="BA153" s="341">
        <v>149</v>
      </c>
      <c r="BB153" s="341">
        <v>152</v>
      </c>
      <c r="BC153" s="341">
        <v>154</v>
      </c>
      <c r="BD153" s="341">
        <v>156</v>
      </c>
      <c r="BE153" s="341">
        <v>159</v>
      </c>
      <c r="BF153" s="341">
        <v>162</v>
      </c>
      <c r="BG153" s="341">
        <v>165</v>
      </c>
      <c r="BH153" s="341">
        <v>167</v>
      </c>
      <c r="BI153" s="341">
        <v>169</v>
      </c>
      <c r="BJ153" s="341">
        <v>172</v>
      </c>
      <c r="BK153" s="341">
        <v>175</v>
      </c>
      <c r="BL153" s="341">
        <v>177</v>
      </c>
      <c r="BM153" s="341">
        <v>180</v>
      </c>
      <c r="BN153" s="341">
        <v>183</v>
      </c>
      <c r="BO153" s="341">
        <v>185</v>
      </c>
      <c r="BP153" s="341">
        <v>187</v>
      </c>
      <c r="BQ153" s="341">
        <v>190</v>
      </c>
      <c r="BR153" s="341">
        <v>193</v>
      </c>
      <c r="BS153" s="341">
        <v>196</v>
      </c>
      <c r="BT153" s="341">
        <v>198</v>
      </c>
      <c r="BU153" s="341">
        <v>200</v>
      </c>
      <c r="BV153" s="341">
        <v>203</v>
      </c>
      <c r="BW153" s="341">
        <v>206</v>
      </c>
      <c r="BX153" s="341">
        <v>208</v>
      </c>
      <c r="BY153" s="341">
        <v>211</v>
      </c>
      <c r="BZ153" s="341">
        <v>214</v>
      </c>
      <c r="CA153" s="341">
        <v>215</v>
      </c>
      <c r="CB153" s="341">
        <v>218</v>
      </c>
      <c r="CC153" s="341">
        <v>221</v>
      </c>
      <c r="CD153" s="341">
        <v>223</v>
      </c>
      <c r="CE153" s="341">
        <v>226</v>
      </c>
      <c r="CF153" s="341">
        <v>229</v>
      </c>
      <c r="CG153" s="341">
        <v>231</v>
      </c>
      <c r="CH153" s="341">
        <v>233</v>
      </c>
      <c r="CI153" s="341">
        <v>236</v>
      </c>
      <c r="CJ153" s="341">
        <v>238</v>
      </c>
      <c r="CK153" s="341">
        <v>241</v>
      </c>
      <c r="CL153" s="341">
        <v>244</v>
      </c>
      <c r="CM153" s="341">
        <v>246</v>
      </c>
      <c r="CN153" s="341">
        <v>248</v>
      </c>
      <c r="CO153" s="341">
        <v>250</v>
      </c>
      <c r="CP153" s="341">
        <v>253</v>
      </c>
      <c r="CQ153" s="341">
        <v>255</v>
      </c>
      <c r="CR153" s="341">
        <v>258</v>
      </c>
      <c r="CS153" s="341">
        <v>261</v>
      </c>
      <c r="CT153" s="341">
        <v>263</v>
      </c>
      <c r="CU153" s="341">
        <v>265</v>
      </c>
      <c r="CV153" s="341">
        <v>267</v>
      </c>
      <c r="CW153" s="341">
        <v>270</v>
      </c>
      <c r="CX153" s="341">
        <v>273</v>
      </c>
      <c r="CY153" s="341">
        <v>275</v>
      </c>
      <c r="CZ153" s="341">
        <v>278</v>
      </c>
      <c r="DA153" s="341">
        <v>280</v>
      </c>
      <c r="DB153" s="341">
        <v>283</v>
      </c>
      <c r="DC153" s="341">
        <v>286</v>
      </c>
      <c r="DD153" s="341">
        <v>289</v>
      </c>
      <c r="DE153" s="341">
        <v>292</v>
      </c>
      <c r="DF153" s="341">
        <v>294</v>
      </c>
      <c r="DG153" s="341">
        <v>296</v>
      </c>
      <c r="DH153" s="341">
        <v>299</v>
      </c>
      <c r="DI153" s="341">
        <v>302</v>
      </c>
      <c r="DJ153" s="341">
        <v>305</v>
      </c>
      <c r="DK153" s="341">
        <v>308</v>
      </c>
      <c r="DL153" s="341">
        <v>310</v>
      </c>
      <c r="DM153" s="341">
        <v>312</v>
      </c>
      <c r="DN153" s="341">
        <v>315</v>
      </c>
      <c r="DO153" s="341">
        <v>318</v>
      </c>
      <c r="DP153" s="341">
        <v>321</v>
      </c>
      <c r="DQ153" s="341">
        <v>324</v>
      </c>
      <c r="DR153" s="341">
        <v>327</v>
      </c>
      <c r="DS153" s="341">
        <v>328</v>
      </c>
      <c r="DT153" s="341">
        <v>331</v>
      </c>
      <c r="DU153" s="341">
        <v>334</v>
      </c>
      <c r="DV153" s="341">
        <v>337</v>
      </c>
      <c r="DW153" s="341">
        <v>340</v>
      </c>
      <c r="DX153" s="341">
        <v>343</v>
      </c>
      <c r="DY153" s="341">
        <v>345</v>
      </c>
      <c r="DZ153" s="341">
        <v>348</v>
      </c>
      <c r="EA153" s="341">
        <v>350</v>
      </c>
      <c r="EB153" s="341">
        <v>353</v>
      </c>
      <c r="EC153" s="341">
        <v>356</v>
      </c>
      <c r="ED153" s="341">
        <v>359</v>
      </c>
      <c r="EE153" s="341">
        <v>361</v>
      </c>
      <c r="EF153" s="341">
        <v>364</v>
      </c>
      <c r="EG153" s="341">
        <v>367</v>
      </c>
      <c r="EH153" s="341">
        <v>370</v>
      </c>
      <c r="EI153" s="341">
        <v>372</v>
      </c>
      <c r="EJ153" s="341">
        <v>375</v>
      </c>
      <c r="EK153" s="341">
        <v>377</v>
      </c>
      <c r="EL153" s="341">
        <v>380</v>
      </c>
      <c r="EM153" s="341">
        <v>383</v>
      </c>
      <c r="EN153" s="341">
        <v>386</v>
      </c>
      <c r="EO153" s="341">
        <v>389</v>
      </c>
      <c r="EP153" s="341">
        <v>391</v>
      </c>
      <c r="EQ153" s="341">
        <v>393</v>
      </c>
      <c r="ER153" s="341">
        <v>396</v>
      </c>
      <c r="ES153" s="341">
        <v>399</v>
      </c>
      <c r="ET153" s="341">
        <v>402</v>
      </c>
      <c r="EU153" s="341">
        <v>405</v>
      </c>
      <c r="EV153" s="341">
        <v>407</v>
      </c>
      <c r="EW153" s="341">
        <v>410</v>
      </c>
      <c r="EX153" s="341">
        <v>413</v>
      </c>
      <c r="EY153" s="341">
        <v>415</v>
      </c>
      <c r="EZ153" s="341">
        <v>418</v>
      </c>
      <c r="FA153" s="341">
        <v>421</v>
      </c>
      <c r="FB153" s="341">
        <v>423</v>
      </c>
      <c r="FC153" s="341">
        <v>426</v>
      </c>
      <c r="FD153" s="341">
        <v>429</v>
      </c>
      <c r="FE153" s="341">
        <v>432</v>
      </c>
      <c r="FF153" s="341">
        <v>435</v>
      </c>
      <c r="FG153" s="341">
        <v>437</v>
      </c>
      <c r="FH153" s="341">
        <v>439</v>
      </c>
      <c r="FI153" s="341">
        <v>442</v>
      </c>
      <c r="FJ153" s="341">
        <v>445</v>
      </c>
      <c r="FK153" s="341">
        <v>448</v>
      </c>
      <c r="FL153" s="341">
        <v>451</v>
      </c>
      <c r="FM153" s="341">
        <v>454</v>
      </c>
      <c r="FN153" s="341">
        <v>456</v>
      </c>
      <c r="FO153" s="341">
        <v>458</v>
      </c>
      <c r="FP153" s="341">
        <v>461</v>
      </c>
      <c r="FQ153" s="341">
        <v>464</v>
      </c>
      <c r="FR153" s="341">
        <v>467</v>
      </c>
      <c r="FS153" s="341">
        <v>470</v>
      </c>
      <c r="FT153" s="341">
        <v>472</v>
      </c>
      <c r="FU153" s="341">
        <v>475</v>
      </c>
      <c r="FV153" s="341">
        <v>478</v>
      </c>
      <c r="FW153" s="341">
        <v>480</v>
      </c>
      <c r="FX153" s="341">
        <v>483</v>
      </c>
      <c r="FY153" s="341">
        <v>486</v>
      </c>
      <c r="FZ153" s="341">
        <v>488</v>
      </c>
      <c r="GA153" s="341">
        <v>491</v>
      </c>
      <c r="GB153" s="341">
        <v>494</v>
      </c>
      <c r="GC153" s="341">
        <v>497</v>
      </c>
      <c r="GD153" s="341">
        <v>499</v>
      </c>
      <c r="GE153" s="341">
        <v>502</v>
      </c>
      <c r="GF153" s="341">
        <v>504</v>
      </c>
      <c r="GG153" s="341">
        <v>507</v>
      </c>
      <c r="GH153" s="341">
        <v>510</v>
      </c>
      <c r="GI153" s="341">
        <v>513</v>
      </c>
      <c r="GJ153" s="341">
        <v>516</v>
      </c>
      <c r="GK153" s="341">
        <v>518</v>
      </c>
      <c r="GL153" s="341">
        <v>520</v>
      </c>
      <c r="GM153" s="341">
        <v>523</v>
      </c>
      <c r="GN153" s="341">
        <v>526</v>
      </c>
      <c r="GO153" s="341">
        <v>529</v>
      </c>
      <c r="GP153" s="341">
        <v>532</v>
      </c>
      <c r="GQ153" s="341">
        <v>534</v>
      </c>
      <c r="GR153" s="341">
        <v>537</v>
      </c>
      <c r="GS153" s="341">
        <v>540</v>
      </c>
      <c r="GT153" s="341"/>
      <c r="GU153" s="341">
        <v>150</v>
      </c>
      <c r="GV153" s="341">
        <v>0.94099999999999995</v>
      </c>
    </row>
    <row r="154" spans="1:204">
      <c r="A154" s="278">
        <v>151</v>
      </c>
      <c r="B154" s="344">
        <v>3</v>
      </c>
      <c r="C154" s="344">
        <v>7</v>
      </c>
      <c r="D154" s="344">
        <v>10</v>
      </c>
      <c r="E154" s="344">
        <v>14</v>
      </c>
      <c r="F154" s="344">
        <v>17</v>
      </c>
      <c r="G154" s="344">
        <v>21</v>
      </c>
      <c r="H154" s="344">
        <v>24</v>
      </c>
      <c r="I154" s="344">
        <v>27</v>
      </c>
      <c r="J154" s="344">
        <v>29</v>
      </c>
      <c r="K154" s="344">
        <v>31</v>
      </c>
      <c r="L154" s="344">
        <v>35</v>
      </c>
      <c r="M154" s="344">
        <v>38</v>
      </c>
      <c r="N154" s="344">
        <v>41</v>
      </c>
      <c r="O154" s="344">
        <v>43</v>
      </c>
      <c r="P154" s="344">
        <v>46</v>
      </c>
      <c r="Q154" s="344">
        <v>50</v>
      </c>
      <c r="R154" s="344">
        <v>53</v>
      </c>
      <c r="S154" s="344">
        <v>56</v>
      </c>
      <c r="T154" s="344">
        <v>58</v>
      </c>
      <c r="U154" s="344">
        <v>60</v>
      </c>
      <c r="V154" s="344">
        <v>63</v>
      </c>
      <c r="W154" s="344">
        <v>66</v>
      </c>
      <c r="X154" s="344">
        <v>69</v>
      </c>
      <c r="Y154" s="344">
        <v>72</v>
      </c>
      <c r="Z154" s="344">
        <v>74</v>
      </c>
      <c r="AA154" s="344">
        <v>77</v>
      </c>
      <c r="AB154" s="344">
        <v>80</v>
      </c>
      <c r="AC154" s="344">
        <v>83</v>
      </c>
      <c r="AD154" s="344">
        <v>86</v>
      </c>
      <c r="AE154" s="344">
        <v>89</v>
      </c>
      <c r="AF154" s="337">
        <v>91</v>
      </c>
      <c r="AG154" s="345">
        <v>94</v>
      </c>
      <c r="AH154" s="346">
        <v>97</v>
      </c>
      <c r="AI154">
        <v>100</v>
      </c>
      <c r="AJ154">
        <v>103</v>
      </c>
      <c r="AK154">
        <v>106</v>
      </c>
      <c r="AL154">
        <v>108</v>
      </c>
      <c r="AM154">
        <v>111</v>
      </c>
      <c r="AN154">
        <v>114</v>
      </c>
      <c r="AO154">
        <v>117</v>
      </c>
      <c r="AP154">
        <v>119</v>
      </c>
      <c r="AQ154">
        <v>122</v>
      </c>
      <c r="AR154">
        <v>124</v>
      </c>
      <c r="AS154">
        <v>127</v>
      </c>
      <c r="AT154">
        <v>130</v>
      </c>
      <c r="AU154">
        <v>133</v>
      </c>
      <c r="AV154">
        <v>136</v>
      </c>
      <c r="AW154">
        <v>139</v>
      </c>
      <c r="AX154">
        <v>141</v>
      </c>
      <c r="AY154">
        <v>143</v>
      </c>
      <c r="AZ154">
        <v>146</v>
      </c>
      <c r="BA154">
        <v>149</v>
      </c>
      <c r="BB154">
        <v>152</v>
      </c>
      <c r="BC154">
        <v>155</v>
      </c>
      <c r="BD154">
        <v>157</v>
      </c>
      <c r="BE154">
        <v>159</v>
      </c>
      <c r="BF154">
        <v>162</v>
      </c>
      <c r="BG154">
        <v>165</v>
      </c>
      <c r="BH154">
        <v>167</v>
      </c>
      <c r="BI154">
        <v>170</v>
      </c>
      <c r="BJ154">
        <v>173</v>
      </c>
      <c r="BK154">
        <v>175</v>
      </c>
      <c r="BL154">
        <v>177</v>
      </c>
      <c r="BM154">
        <v>180</v>
      </c>
      <c r="BN154">
        <v>183</v>
      </c>
      <c r="BO154">
        <v>186</v>
      </c>
      <c r="BP154">
        <v>188</v>
      </c>
      <c r="BQ154">
        <v>190</v>
      </c>
      <c r="BR154">
        <v>193</v>
      </c>
      <c r="BS154">
        <v>196</v>
      </c>
      <c r="BT154">
        <v>198</v>
      </c>
      <c r="BU154">
        <v>201</v>
      </c>
      <c r="BV154">
        <v>204</v>
      </c>
      <c r="BW154">
        <v>207</v>
      </c>
      <c r="BX154">
        <v>208</v>
      </c>
      <c r="BY154">
        <v>211</v>
      </c>
      <c r="BZ154">
        <v>214</v>
      </c>
      <c r="CA154">
        <v>216</v>
      </c>
      <c r="CB154">
        <v>219</v>
      </c>
      <c r="CC154">
        <v>222</v>
      </c>
      <c r="CD154">
        <v>223</v>
      </c>
      <c r="CE154">
        <v>226</v>
      </c>
      <c r="CF154">
        <v>229</v>
      </c>
      <c r="CG154">
        <v>231</v>
      </c>
      <c r="CH154">
        <v>234</v>
      </c>
      <c r="CI154">
        <v>237</v>
      </c>
      <c r="CJ154">
        <v>239</v>
      </c>
      <c r="CK154">
        <v>241</v>
      </c>
      <c r="CL154">
        <v>244</v>
      </c>
      <c r="CM154">
        <v>246</v>
      </c>
      <c r="CN154">
        <v>249</v>
      </c>
      <c r="CO154">
        <v>251</v>
      </c>
      <c r="CP154">
        <v>254</v>
      </c>
      <c r="CQ154">
        <v>256</v>
      </c>
      <c r="CR154">
        <v>258</v>
      </c>
      <c r="CS154">
        <v>261</v>
      </c>
      <c r="CT154">
        <v>263</v>
      </c>
      <c r="CU154">
        <v>266</v>
      </c>
      <c r="CV154">
        <v>268</v>
      </c>
      <c r="CW154">
        <v>271</v>
      </c>
      <c r="CX154">
        <v>273</v>
      </c>
      <c r="CY154">
        <v>275</v>
      </c>
      <c r="CZ154">
        <v>278</v>
      </c>
      <c r="DA154">
        <v>281</v>
      </c>
      <c r="DB154">
        <v>284</v>
      </c>
      <c r="DC154">
        <v>287</v>
      </c>
      <c r="DD154">
        <v>290</v>
      </c>
      <c r="DE154">
        <v>292</v>
      </c>
      <c r="DF154">
        <v>294</v>
      </c>
      <c r="DG154">
        <v>297</v>
      </c>
      <c r="DH154">
        <v>300</v>
      </c>
      <c r="DI154">
        <v>303</v>
      </c>
      <c r="DJ154">
        <v>306</v>
      </c>
      <c r="DK154">
        <v>308</v>
      </c>
      <c r="DL154">
        <v>310</v>
      </c>
      <c r="DM154">
        <v>313</v>
      </c>
      <c r="DN154">
        <v>316</v>
      </c>
      <c r="DO154">
        <v>319</v>
      </c>
      <c r="DP154">
        <v>322</v>
      </c>
      <c r="DQ154">
        <v>324</v>
      </c>
      <c r="DR154">
        <v>327</v>
      </c>
      <c r="DS154">
        <v>329</v>
      </c>
      <c r="DT154">
        <v>332</v>
      </c>
      <c r="DU154">
        <v>335</v>
      </c>
      <c r="DV154">
        <v>338</v>
      </c>
      <c r="DW154">
        <v>340</v>
      </c>
      <c r="DX154">
        <v>343</v>
      </c>
      <c r="DY154">
        <v>346</v>
      </c>
      <c r="DZ154">
        <v>349</v>
      </c>
      <c r="EA154">
        <v>351</v>
      </c>
      <c r="EB154">
        <v>354</v>
      </c>
      <c r="EC154">
        <v>356</v>
      </c>
      <c r="ED154">
        <v>359</v>
      </c>
      <c r="EE154">
        <v>362</v>
      </c>
      <c r="EF154">
        <v>365</v>
      </c>
      <c r="EG154">
        <v>368</v>
      </c>
      <c r="EH154">
        <v>371</v>
      </c>
      <c r="EI154">
        <v>372</v>
      </c>
      <c r="EJ154">
        <v>375</v>
      </c>
      <c r="EK154">
        <v>378</v>
      </c>
      <c r="EL154">
        <v>381</v>
      </c>
      <c r="EM154">
        <v>384</v>
      </c>
      <c r="EN154">
        <v>387</v>
      </c>
      <c r="EO154">
        <v>389</v>
      </c>
      <c r="EP154">
        <v>392</v>
      </c>
      <c r="EQ154">
        <v>394</v>
      </c>
      <c r="ER154">
        <v>397</v>
      </c>
      <c r="ES154">
        <v>400</v>
      </c>
      <c r="ET154">
        <v>403</v>
      </c>
      <c r="EU154">
        <v>405</v>
      </c>
      <c r="EV154">
        <v>408</v>
      </c>
      <c r="EW154">
        <v>411</v>
      </c>
      <c r="EX154">
        <v>414</v>
      </c>
      <c r="EY154">
        <v>416</v>
      </c>
      <c r="EZ154">
        <v>419</v>
      </c>
      <c r="FA154">
        <v>422</v>
      </c>
      <c r="FB154">
        <v>424</v>
      </c>
      <c r="FC154">
        <v>427</v>
      </c>
      <c r="FD154">
        <v>430</v>
      </c>
      <c r="FE154">
        <v>433</v>
      </c>
      <c r="FF154">
        <v>436</v>
      </c>
      <c r="FG154">
        <v>438</v>
      </c>
      <c r="FH154">
        <v>440</v>
      </c>
      <c r="FI154">
        <v>443</v>
      </c>
      <c r="FJ154">
        <v>446</v>
      </c>
      <c r="FK154">
        <v>449</v>
      </c>
      <c r="FL154">
        <v>452</v>
      </c>
      <c r="FM154">
        <v>455</v>
      </c>
      <c r="FN154">
        <v>457</v>
      </c>
      <c r="FO154">
        <v>459</v>
      </c>
      <c r="FP154">
        <v>462</v>
      </c>
      <c r="FQ154">
        <v>465</v>
      </c>
      <c r="FR154">
        <v>468</v>
      </c>
      <c r="FS154">
        <v>471</v>
      </c>
      <c r="FT154">
        <v>473</v>
      </c>
      <c r="FU154">
        <v>476</v>
      </c>
      <c r="FV154">
        <v>479</v>
      </c>
      <c r="FW154">
        <v>481</v>
      </c>
      <c r="FX154">
        <v>484</v>
      </c>
      <c r="FY154">
        <v>487</v>
      </c>
      <c r="FZ154">
        <v>489</v>
      </c>
      <c r="GA154">
        <v>492</v>
      </c>
      <c r="GB154">
        <v>495</v>
      </c>
      <c r="GC154">
        <v>498</v>
      </c>
      <c r="GD154">
        <v>500</v>
      </c>
      <c r="GE154">
        <v>503</v>
      </c>
      <c r="GF154">
        <v>505</v>
      </c>
      <c r="GG154">
        <v>508</v>
      </c>
      <c r="GH154">
        <v>511</v>
      </c>
      <c r="GI154">
        <v>514</v>
      </c>
      <c r="GJ154">
        <v>517</v>
      </c>
      <c r="GK154">
        <v>520</v>
      </c>
      <c r="GL154">
        <v>521</v>
      </c>
      <c r="GM154">
        <v>524</v>
      </c>
      <c r="GN154">
        <v>527</v>
      </c>
      <c r="GO154">
        <v>530</v>
      </c>
      <c r="GP154">
        <v>533</v>
      </c>
      <c r="GQ154">
        <v>536</v>
      </c>
      <c r="GR154">
        <v>538</v>
      </c>
      <c r="GS154">
        <v>541</v>
      </c>
      <c r="GU154">
        <v>151</v>
      </c>
      <c r="GV154">
        <v>0.94299999999999995</v>
      </c>
    </row>
    <row r="155" spans="1:204">
      <c r="A155" s="278">
        <v>152</v>
      </c>
      <c r="B155" s="344">
        <v>3</v>
      </c>
      <c r="C155" s="344">
        <v>7</v>
      </c>
      <c r="D155" s="344">
        <v>10</v>
      </c>
      <c r="E155" s="344">
        <v>14</v>
      </c>
      <c r="F155" s="344">
        <v>17</v>
      </c>
      <c r="G155" s="344">
        <v>21</v>
      </c>
      <c r="H155" s="344">
        <v>24</v>
      </c>
      <c r="I155" s="344">
        <v>27</v>
      </c>
      <c r="J155" s="344">
        <v>29</v>
      </c>
      <c r="K155" s="344">
        <v>31</v>
      </c>
      <c r="L155" s="344">
        <v>35</v>
      </c>
      <c r="M155" s="344">
        <v>38</v>
      </c>
      <c r="N155" s="344">
        <v>41</v>
      </c>
      <c r="O155" s="344">
        <v>43</v>
      </c>
      <c r="P155" s="344">
        <v>46</v>
      </c>
      <c r="Q155" s="344">
        <v>50</v>
      </c>
      <c r="R155" s="344">
        <v>53</v>
      </c>
      <c r="S155" s="344">
        <v>56</v>
      </c>
      <c r="T155" s="344">
        <v>58</v>
      </c>
      <c r="U155" s="344">
        <v>60</v>
      </c>
      <c r="V155" s="344">
        <v>63</v>
      </c>
      <c r="W155" s="344">
        <v>66</v>
      </c>
      <c r="X155" s="344">
        <v>69</v>
      </c>
      <c r="Y155" s="344">
        <v>72</v>
      </c>
      <c r="Z155" s="344">
        <v>75</v>
      </c>
      <c r="AA155" s="344">
        <v>77</v>
      </c>
      <c r="AB155" s="344">
        <v>80</v>
      </c>
      <c r="AC155" s="344">
        <v>83</v>
      </c>
      <c r="AD155" s="344">
        <v>86</v>
      </c>
      <c r="AE155" s="344">
        <v>89</v>
      </c>
      <c r="AF155" s="337">
        <v>92</v>
      </c>
      <c r="AG155" s="345">
        <v>95</v>
      </c>
      <c r="AH155" s="346">
        <v>97</v>
      </c>
      <c r="AI155">
        <v>100</v>
      </c>
      <c r="AJ155">
        <v>103</v>
      </c>
      <c r="AK155">
        <v>106</v>
      </c>
      <c r="AL155">
        <v>109</v>
      </c>
      <c r="AM155">
        <v>112</v>
      </c>
      <c r="AN155">
        <v>114</v>
      </c>
      <c r="AO155">
        <v>117</v>
      </c>
      <c r="AP155">
        <v>119</v>
      </c>
      <c r="AQ155">
        <v>122</v>
      </c>
      <c r="AR155">
        <v>125</v>
      </c>
      <c r="AS155">
        <v>128</v>
      </c>
      <c r="AT155">
        <v>130</v>
      </c>
      <c r="AU155">
        <v>133</v>
      </c>
      <c r="AV155">
        <v>136</v>
      </c>
      <c r="AW155">
        <v>139</v>
      </c>
      <c r="AX155">
        <v>142</v>
      </c>
      <c r="AY155">
        <v>144</v>
      </c>
      <c r="AZ155">
        <v>146</v>
      </c>
      <c r="BA155">
        <v>149</v>
      </c>
      <c r="BB155">
        <v>152</v>
      </c>
      <c r="BC155">
        <v>155</v>
      </c>
      <c r="BD155">
        <v>157</v>
      </c>
      <c r="BE155">
        <v>160</v>
      </c>
      <c r="BF155">
        <v>163</v>
      </c>
      <c r="BG155">
        <v>165</v>
      </c>
      <c r="BH155">
        <v>167</v>
      </c>
      <c r="BI155">
        <v>170</v>
      </c>
      <c r="BJ155">
        <v>173</v>
      </c>
      <c r="BK155">
        <v>176</v>
      </c>
      <c r="BL155">
        <v>178</v>
      </c>
      <c r="BM155">
        <v>180</v>
      </c>
      <c r="BN155">
        <v>183</v>
      </c>
      <c r="BO155">
        <v>186</v>
      </c>
      <c r="BP155">
        <v>188</v>
      </c>
      <c r="BQ155">
        <v>191</v>
      </c>
      <c r="BR155">
        <v>194</v>
      </c>
      <c r="BS155">
        <v>197</v>
      </c>
      <c r="BT155">
        <v>198</v>
      </c>
      <c r="BU155">
        <v>201</v>
      </c>
      <c r="BV155">
        <v>204</v>
      </c>
      <c r="BW155">
        <v>207</v>
      </c>
      <c r="BX155">
        <v>209</v>
      </c>
      <c r="BY155">
        <v>212</v>
      </c>
      <c r="BZ155">
        <v>215</v>
      </c>
      <c r="CA155">
        <v>216</v>
      </c>
      <c r="CB155">
        <v>219</v>
      </c>
      <c r="CC155">
        <v>222</v>
      </c>
      <c r="CD155">
        <v>224</v>
      </c>
      <c r="CE155">
        <v>227</v>
      </c>
      <c r="CF155">
        <v>230</v>
      </c>
      <c r="CG155">
        <v>232</v>
      </c>
      <c r="CH155">
        <v>234</v>
      </c>
      <c r="CI155">
        <v>237</v>
      </c>
      <c r="CJ155">
        <v>239</v>
      </c>
      <c r="CK155">
        <v>242</v>
      </c>
      <c r="CL155">
        <v>245</v>
      </c>
      <c r="CM155">
        <v>247</v>
      </c>
      <c r="CN155">
        <v>249</v>
      </c>
      <c r="CO155">
        <v>251</v>
      </c>
      <c r="CP155">
        <v>254</v>
      </c>
      <c r="CQ155">
        <v>256</v>
      </c>
      <c r="CR155">
        <v>259</v>
      </c>
      <c r="CS155">
        <v>262</v>
      </c>
      <c r="CT155">
        <v>264</v>
      </c>
      <c r="CU155">
        <v>266</v>
      </c>
      <c r="CV155">
        <v>268</v>
      </c>
      <c r="CW155">
        <v>271</v>
      </c>
      <c r="CX155">
        <v>274</v>
      </c>
      <c r="CY155">
        <v>276</v>
      </c>
      <c r="CZ155">
        <v>279</v>
      </c>
      <c r="DA155">
        <v>282</v>
      </c>
      <c r="DB155">
        <v>284</v>
      </c>
      <c r="DC155">
        <v>287</v>
      </c>
      <c r="DD155">
        <v>290</v>
      </c>
      <c r="DE155">
        <v>293</v>
      </c>
      <c r="DF155">
        <v>295</v>
      </c>
      <c r="DG155">
        <v>298</v>
      </c>
      <c r="DH155">
        <v>301</v>
      </c>
      <c r="DI155">
        <v>303</v>
      </c>
      <c r="DJ155">
        <v>306</v>
      </c>
      <c r="DK155">
        <v>309</v>
      </c>
      <c r="DL155">
        <v>311</v>
      </c>
      <c r="DM155">
        <v>314</v>
      </c>
      <c r="DN155">
        <v>317</v>
      </c>
      <c r="DO155">
        <v>319</v>
      </c>
      <c r="DP155">
        <v>322</v>
      </c>
      <c r="DQ155">
        <v>325</v>
      </c>
      <c r="DR155">
        <v>328</v>
      </c>
      <c r="DS155">
        <v>330</v>
      </c>
      <c r="DT155">
        <v>333</v>
      </c>
      <c r="DU155">
        <v>335</v>
      </c>
      <c r="DV155">
        <v>338</v>
      </c>
      <c r="DW155">
        <v>341</v>
      </c>
      <c r="DX155">
        <v>344</v>
      </c>
      <c r="DY155">
        <v>347</v>
      </c>
      <c r="DZ155">
        <v>350</v>
      </c>
      <c r="EA155">
        <v>352</v>
      </c>
      <c r="EB155">
        <v>354</v>
      </c>
      <c r="EC155">
        <v>357</v>
      </c>
      <c r="ED155">
        <v>360</v>
      </c>
      <c r="EE155">
        <v>363</v>
      </c>
      <c r="EF155">
        <v>366</v>
      </c>
      <c r="EG155">
        <v>369</v>
      </c>
      <c r="EH155">
        <v>371</v>
      </c>
      <c r="EI155">
        <v>373</v>
      </c>
      <c r="EJ155">
        <v>376</v>
      </c>
      <c r="EK155">
        <v>379</v>
      </c>
      <c r="EL155">
        <v>382</v>
      </c>
      <c r="EM155">
        <v>385</v>
      </c>
      <c r="EN155">
        <v>387</v>
      </c>
      <c r="EO155">
        <v>390</v>
      </c>
      <c r="EP155">
        <v>393</v>
      </c>
      <c r="EQ155">
        <v>395</v>
      </c>
      <c r="ER155">
        <v>398</v>
      </c>
      <c r="ES155">
        <v>401</v>
      </c>
      <c r="ET155">
        <v>404</v>
      </c>
      <c r="EU155">
        <v>406</v>
      </c>
      <c r="EV155">
        <v>409</v>
      </c>
      <c r="EW155">
        <v>412</v>
      </c>
      <c r="EX155">
        <v>415</v>
      </c>
      <c r="EY155">
        <v>417</v>
      </c>
      <c r="EZ155">
        <v>420</v>
      </c>
      <c r="FA155">
        <v>422</v>
      </c>
      <c r="FB155">
        <v>425</v>
      </c>
      <c r="FC155">
        <v>428</v>
      </c>
      <c r="FD155">
        <v>431</v>
      </c>
      <c r="FE155">
        <v>434</v>
      </c>
      <c r="FF155">
        <v>437</v>
      </c>
      <c r="FG155">
        <v>438</v>
      </c>
      <c r="FH155">
        <v>441</v>
      </c>
      <c r="FI155">
        <v>444</v>
      </c>
      <c r="FJ155">
        <v>447</v>
      </c>
      <c r="FK155">
        <v>450</v>
      </c>
      <c r="FL155">
        <v>453</v>
      </c>
      <c r="FM155">
        <v>455</v>
      </c>
      <c r="FN155">
        <v>458</v>
      </c>
      <c r="FO155">
        <v>460</v>
      </c>
      <c r="FP155">
        <v>463</v>
      </c>
      <c r="FQ155">
        <v>466</v>
      </c>
      <c r="FR155">
        <v>469</v>
      </c>
      <c r="FS155">
        <v>472</v>
      </c>
      <c r="FT155">
        <v>474</v>
      </c>
      <c r="FU155">
        <v>477</v>
      </c>
      <c r="FV155">
        <v>480</v>
      </c>
      <c r="FW155">
        <v>482</v>
      </c>
      <c r="FX155">
        <v>485</v>
      </c>
      <c r="FY155">
        <v>488</v>
      </c>
      <c r="FZ155">
        <v>490</v>
      </c>
      <c r="GA155">
        <v>493</v>
      </c>
      <c r="GB155">
        <v>496</v>
      </c>
      <c r="GC155">
        <v>499</v>
      </c>
      <c r="GD155">
        <v>501</v>
      </c>
      <c r="GE155">
        <v>504</v>
      </c>
      <c r="GF155">
        <v>507</v>
      </c>
      <c r="GG155">
        <v>509</v>
      </c>
      <c r="GH155">
        <v>512</v>
      </c>
      <c r="GI155">
        <v>515</v>
      </c>
      <c r="GJ155">
        <v>518</v>
      </c>
      <c r="GK155">
        <v>521</v>
      </c>
      <c r="GL155">
        <v>523</v>
      </c>
      <c r="GM155">
        <v>525</v>
      </c>
      <c r="GN155">
        <v>528</v>
      </c>
      <c r="GO155">
        <v>531</v>
      </c>
      <c r="GP155">
        <v>534</v>
      </c>
      <c r="GQ155">
        <v>537</v>
      </c>
      <c r="GR155">
        <v>540</v>
      </c>
      <c r="GS155">
        <v>542</v>
      </c>
      <c r="GU155">
        <v>152</v>
      </c>
      <c r="GV155">
        <v>0.94499999999999995</v>
      </c>
    </row>
    <row r="156" spans="1:204">
      <c r="A156" s="278">
        <v>153</v>
      </c>
      <c r="B156" s="344">
        <v>3</v>
      </c>
      <c r="C156" s="344">
        <v>7</v>
      </c>
      <c r="D156" s="344">
        <v>10</v>
      </c>
      <c r="E156" s="344">
        <v>14</v>
      </c>
      <c r="F156" s="344">
        <v>17</v>
      </c>
      <c r="G156" s="344">
        <v>21</v>
      </c>
      <c r="H156" s="344">
        <v>24</v>
      </c>
      <c r="I156" s="344">
        <v>27</v>
      </c>
      <c r="J156" s="344">
        <v>29</v>
      </c>
      <c r="K156" s="344">
        <v>31</v>
      </c>
      <c r="L156" s="344">
        <v>35</v>
      </c>
      <c r="M156" s="344">
        <v>38</v>
      </c>
      <c r="N156" s="344">
        <v>41</v>
      </c>
      <c r="O156" s="344">
        <v>44</v>
      </c>
      <c r="P156" s="344">
        <v>46</v>
      </c>
      <c r="Q156" s="344">
        <v>50</v>
      </c>
      <c r="R156" s="344">
        <v>53</v>
      </c>
      <c r="S156" s="344">
        <v>56</v>
      </c>
      <c r="T156" s="344">
        <v>58</v>
      </c>
      <c r="U156" s="344">
        <v>61</v>
      </c>
      <c r="V156" s="344">
        <v>63</v>
      </c>
      <c r="W156" s="344">
        <v>66</v>
      </c>
      <c r="X156" s="344">
        <v>69</v>
      </c>
      <c r="Y156" s="344">
        <v>72</v>
      </c>
      <c r="Z156" s="344">
        <v>75</v>
      </c>
      <c r="AA156" s="344">
        <v>78</v>
      </c>
      <c r="AB156" s="344">
        <v>80</v>
      </c>
      <c r="AC156" s="344">
        <v>83</v>
      </c>
      <c r="AD156" s="344">
        <v>86</v>
      </c>
      <c r="AE156" s="344">
        <v>89</v>
      </c>
      <c r="AF156" s="337">
        <v>92</v>
      </c>
      <c r="AG156" s="345">
        <v>95</v>
      </c>
      <c r="AH156" s="346">
        <v>98</v>
      </c>
      <c r="AI156">
        <v>100</v>
      </c>
      <c r="AJ156">
        <v>103</v>
      </c>
      <c r="AK156">
        <v>106</v>
      </c>
      <c r="AL156">
        <v>109</v>
      </c>
      <c r="AM156">
        <v>112</v>
      </c>
      <c r="AN156">
        <v>115</v>
      </c>
      <c r="AO156">
        <v>117</v>
      </c>
      <c r="AP156">
        <v>119</v>
      </c>
      <c r="AQ156">
        <v>122</v>
      </c>
      <c r="AR156">
        <v>125</v>
      </c>
      <c r="AS156">
        <v>128</v>
      </c>
      <c r="AT156">
        <v>131</v>
      </c>
      <c r="AU156">
        <v>134</v>
      </c>
      <c r="AV156">
        <v>136</v>
      </c>
      <c r="AW156">
        <v>139</v>
      </c>
      <c r="AX156">
        <v>142</v>
      </c>
      <c r="AY156">
        <v>144</v>
      </c>
      <c r="AZ156">
        <v>147</v>
      </c>
      <c r="BA156">
        <v>150</v>
      </c>
      <c r="BB156">
        <v>152</v>
      </c>
      <c r="BC156">
        <v>155</v>
      </c>
      <c r="BD156">
        <v>157</v>
      </c>
      <c r="BE156">
        <v>160</v>
      </c>
      <c r="BF156">
        <v>163</v>
      </c>
      <c r="BG156">
        <v>166</v>
      </c>
      <c r="BH156">
        <v>168</v>
      </c>
      <c r="BI156">
        <v>170</v>
      </c>
      <c r="BJ156">
        <v>173</v>
      </c>
      <c r="BK156">
        <v>176</v>
      </c>
      <c r="BL156">
        <v>178</v>
      </c>
      <c r="BM156">
        <v>181</v>
      </c>
      <c r="BN156">
        <v>184</v>
      </c>
      <c r="BO156">
        <v>187</v>
      </c>
      <c r="BP156">
        <v>188</v>
      </c>
      <c r="BQ156">
        <v>191</v>
      </c>
      <c r="BR156">
        <v>194</v>
      </c>
      <c r="BS156">
        <v>197</v>
      </c>
      <c r="BT156">
        <v>199</v>
      </c>
      <c r="BU156">
        <v>202</v>
      </c>
      <c r="BV156">
        <v>205</v>
      </c>
      <c r="BW156">
        <v>207</v>
      </c>
      <c r="BX156">
        <v>209</v>
      </c>
      <c r="BY156">
        <v>212</v>
      </c>
      <c r="BZ156">
        <v>215</v>
      </c>
      <c r="CA156">
        <v>217</v>
      </c>
      <c r="CB156">
        <v>220</v>
      </c>
      <c r="CC156">
        <v>223</v>
      </c>
      <c r="CD156">
        <v>224</v>
      </c>
      <c r="CE156">
        <v>227</v>
      </c>
      <c r="CF156">
        <v>230</v>
      </c>
      <c r="CG156">
        <v>232</v>
      </c>
      <c r="CH156">
        <v>235</v>
      </c>
      <c r="CI156">
        <v>238</v>
      </c>
      <c r="CJ156">
        <v>240</v>
      </c>
      <c r="CK156">
        <v>242</v>
      </c>
      <c r="CL156">
        <v>245</v>
      </c>
      <c r="CM156">
        <v>247</v>
      </c>
      <c r="CN156">
        <v>250</v>
      </c>
      <c r="CO156">
        <v>252</v>
      </c>
      <c r="CP156">
        <v>255</v>
      </c>
      <c r="CQ156">
        <v>257</v>
      </c>
      <c r="CR156">
        <v>259</v>
      </c>
      <c r="CS156">
        <v>262</v>
      </c>
      <c r="CT156">
        <v>264</v>
      </c>
      <c r="CU156">
        <v>267</v>
      </c>
      <c r="CV156">
        <v>269</v>
      </c>
      <c r="CW156">
        <v>272</v>
      </c>
      <c r="CX156">
        <v>275</v>
      </c>
      <c r="CY156">
        <v>277</v>
      </c>
      <c r="CZ156">
        <v>279</v>
      </c>
      <c r="DA156">
        <v>282</v>
      </c>
      <c r="DB156">
        <v>285</v>
      </c>
      <c r="DC156">
        <v>288</v>
      </c>
      <c r="DD156">
        <v>291</v>
      </c>
      <c r="DE156">
        <v>294</v>
      </c>
      <c r="DF156">
        <v>295</v>
      </c>
      <c r="DG156">
        <v>298</v>
      </c>
      <c r="DH156">
        <v>301</v>
      </c>
      <c r="DI156">
        <v>304</v>
      </c>
      <c r="DJ156">
        <v>307</v>
      </c>
      <c r="DK156">
        <v>310</v>
      </c>
      <c r="DL156">
        <v>312</v>
      </c>
      <c r="DM156">
        <v>314</v>
      </c>
      <c r="DN156">
        <v>317</v>
      </c>
      <c r="DO156">
        <v>320</v>
      </c>
      <c r="DP156">
        <v>323</v>
      </c>
      <c r="DQ156">
        <v>326</v>
      </c>
      <c r="DR156">
        <v>329</v>
      </c>
      <c r="DS156">
        <v>331</v>
      </c>
      <c r="DT156">
        <v>333</v>
      </c>
      <c r="DU156">
        <v>336</v>
      </c>
      <c r="DV156">
        <v>339</v>
      </c>
      <c r="DW156">
        <v>342</v>
      </c>
      <c r="DX156">
        <v>345</v>
      </c>
      <c r="DY156">
        <v>348</v>
      </c>
      <c r="DZ156">
        <v>350</v>
      </c>
      <c r="EA156">
        <v>352</v>
      </c>
      <c r="EB156">
        <v>355</v>
      </c>
      <c r="EC156">
        <v>358</v>
      </c>
      <c r="ED156">
        <v>361</v>
      </c>
      <c r="EE156">
        <v>364</v>
      </c>
      <c r="EF156">
        <v>366</v>
      </c>
      <c r="EG156">
        <v>369</v>
      </c>
      <c r="EH156">
        <v>372</v>
      </c>
      <c r="EI156">
        <v>374</v>
      </c>
      <c r="EJ156">
        <v>377</v>
      </c>
      <c r="EK156">
        <v>380</v>
      </c>
      <c r="EL156">
        <v>383</v>
      </c>
      <c r="EM156">
        <v>385</v>
      </c>
      <c r="EN156">
        <v>388</v>
      </c>
      <c r="EO156">
        <v>391</v>
      </c>
      <c r="EP156">
        <v>394</v>
      </c>
      <c r="EQ156">
        <v>396</v>
      </c>
      <c r="ER156">
        <v>399</v>
      </c>
      <c r="ES156">
        <v>402</v>
      </c>
      <c r="ET156">
        <v>404</v>
      </c>
      <c r="EU156">
        <v>407</v>
      </c>
      <c r="EV156">
        <v>410</v>
      </c>
      <c r="EW156">
        <v>413</v>
      </c>
      <c r="EX156">
        <v>416</v>
      </c>
      <c r="EY156">
        <v>418</v>
      </c>
      <c r="EZ156">
        <v>420</v>
      </c>
      <c r="FA156">
        <v>423</v>
      </c>
      <c r="FB156">
        <v>426</v>
      </c>
      <c r="FC156">
        <v>429</v>
      </c>
      <c r="FD156">
        <v>432</v>
      </c>
      <c r="FE156">
        <v>435</v>
      </c>
      <c r="FF156">
        <v>438</v>
      </c>
      <c r="FG156">
        <v>439</v>
      </c>
      <c r="FH156">
        <v>442</v>
      </c>
      <c r="FI156">
        <v>445</v>
      </c>
      <c r="FJ156">
        <v>448</v>
      </c>
      <c r="FK156">
        <v>451</v>
      </c>
      <c r="FL156">
        <v>454</v>
      </c>
      <c r="FM156">
        <v>456</v>
      </c>
      <c r="FN156">
        <v>459</v>
      </c>
      <c r="FO156">
        <v>461</v>
      </c>
      <c r="FP156">
        <v>464</v>
      </c>
      <c r="FQ156">
        <v>467</v>
      </c>
      <c r="FR156">
        <v>470</v>
      </c>
      <c r="FS156">
        <v>473</v>
      </c>
      <c r="FT156">
        <v>475</v>
      </c>
      <c r="FU156">
        <v>478</v>
      </c>
      <c r="FV156">
        <v>481</v>
      </c>
      <c r="FW156">
        <v>483</v>
      </c>
      <c r="FX156">
        <v>486</v>
      </c>
      <c r="FY156">
        <v>489</v>
      </c>
      <c r="FZ156">
        <v>491</v>
      </c>
      <c r="GA156">
        <v>494</v>
      </c>
      <c r="GB156">
        <v>497</v>
      </c>
      <c r="GC156">
        <v>500</v>
      </c>
      <c r="GD156">
        <v>502</v>
      </c>
      <c r="GE156">
        <v>505</v>
      </c>
      <c r="GF156">
        <v>508</v>
      </c>
      <c r="GG156">
        <v>510</v>
      </c>
      <c r="GH156">
        <v>513</v>
      </c>
      <c r="GI156">
        <v>516</v>
      </c>
      <c r="GJ156">
        <v>519</v>
      </c>
      <c r="GK156">
        <v>522</v>
      </c>
      <c r="GL156">
        <v>524</v>
      </c>
      <c r="GM156">
        <v>527</v>
      </c>
      <c r="GN156">
        <v>529</v>
      </c>
      <c r="GO156">
        <v>532</v>
      </c>
      <c r="GP156">
        <v>535</v>
      </c>
      <c r="GQ156">
        <v>538</v>
      </c>
      <c r="GR156">
        <v>541</v>
      </c>
      <c r="GS156">
        <v>544</v>
      </c>
      <c r="GU156">
        <v>153</v>
      </c>
      <c r="GV156">
        <v>0.94699999999999995</v>
      </c>
    </row>
    <row r="157" spans="1:204">
      <c r="A157" s="278">
        <v>154</v>
      </c>
      <c r="B157" s="344">
        <v>3</v>
      </c>
      <c r="C157" s="344">
        <v>7</v>
      </c>
      <c r="D157" s="344">
        <v>10</v>
      </c>
      <c r="E157" s="344">
        <v>14</v>
      </c>
      <c r="F157" s="344">
        <v>17</v>
      </c>
      <c r="G157" s="344">
        <v>21</v>
      </c>
      <c r="H157" s="344">
        <v>24</v>
      </c>
      <c r="I157" s="344">
        <v>28</v>
      </c>
      <c r="J157" s="344">
        <v>29</v>
      </c>
      <c r="K157" s="344">
        <v>31</v>
      </c>
      <c r="L157" s="344">
        <v>35</v>
      </c>
      <c r="M157" s="344">
        <v>38</v>
      </c>
      <c r="N157" s="344">
        <v>41</v>
      </c>
      <c r="O157" s="344">
        <v>44</v>
      </c>
      <c r="P157" s="344">
        <v>47</v>
      </c>
      <c r="Q157" s="344">
        <v>50</v>
      </c>
      <c r="R157" s="344">
        <v>53</v>
      </c>
      <c r="S157" s="344">
        <v>56</v>
      </c>
      <c r="T157" s="344">
        <v>58</v>
      </c>
      <c r="U157" s="344">
        <v>61</v>
      </c>
      <c r="V157" s="344">
        <v>64</v>
      </c>
      <c r="W157" s="344">
        <v>66</v>
      </c>
      <c r="X157" s="344">
        <v>69</v>
      </c>
      <c r="Y157" s="344">
        <v>72</v>
      </c>
      <c r="Z157" s="344">
        <v>75</v>
      </c>
      <c r="AA157" s="344">
        <v>78</v>
      </c>
      <c r="AB157" s="344">
        <v>81</v>
      </c>
      <c r="AC157" s="344">
        <v>84</v>
      </c>
      <c r="AD157" s="344">
        <v>86</v>
      </c>
      <c r="AE157" s="344">
        <v>89</v>
      </c>
      <c r="AF157" s="337">
        <v>92</v>
      </c>
      <c r="AG157" s="345">
        <v>95</v>
      </c>
      <c r="AH157" s="346">
        <v>98</v>
      </c>
      <c r="AI157">
        <v>101</v>
      </c>
      <c r="AJ157">
        <v>103</v>
      </c>
      <c r="AK157">
        <v>106</v>
      </c>
      <c r="AL157">
        <v>109</v>
      </c>
      <c r="AM157">
        <v>112</v>
      </c>
      <c r="AN157">
        <v>115</v>
      </c>
      <c r="AO157">
        <v>118</v>
      </c>
      <c r="AP157">
        <v>120</v>
      </c>
      <c r="AQ157">
        <v>122</v>
      </c>
      <c r="AR157">
        <v>125</v>
      </c>
      <c r="AS157">
        <v>128</v>
      </c>
      <c r="AT157">
        <v>131</v>
      </c>
      <c r="AU157">
        <v>134</v>
      </c>
      <c r="AV157">
        <v>137</v>
      </c>
      <c r="AW157">
        <v>140</v>
      </c>
      <c r="AX157">
        <v>142</v>
      </c>
      <c r="AY157">
        <v>144</v>
      </c>
      <c r="AZ157">
        <v>147</v>
      </c>
      <c r="BA157">
        <v>150</v>
      </c>
      <c r="BB157">
        <v>153</v>
      </c>
      <c r="BC157">
        <v>156</v>
      </c>
      <c r="BD157">
        <v>158</v>
      </c>
      <c r="BE157">
        <v>160</v>
      </c>
      <c r="BF157">
        <v>163</v>
      </c>
      <c r="BG157">
        <v>166</v>
      </c>
      <c r="BH157">
        <v>168</v>
      </c>
      <c r="BI157">
        <v>171</v>
      </c>
      <c r="BJ157">
        <v>174</v>
      </c>
      <c r="BK157">
        <v>177</v>
      </c>
      <c r="BL157">
        <v>178</v>
      </c>
      <c r="BM157">
        <v>181</v>
      </c>
      <c r="BN157">
        <v>184</v>
      </c>
      <c r="BO157">
        <v>187</v>
      </c>
      <c r="BP157">
        <v>189</v>
      </c>
      <c r="BQ157">
        <v>192</v>
      </c>
      <c r="BR157">
        <v>195</v>
      </c>
      <c r="BS157">
        <v>197</v>
      </c>
      <c r="BT157">
        <v>199</v>
      </c>
      <c r="BU157">
        <v>202</v>
      </c>
      <c r="BV157">
        <v>205</v>
      </c>
      <c r="BW157">
        <v>208</v>
      </c>
      <c r="BX157">
        <v>210</v>
      </c>
      <c r="BY157">
        <v>213</v>
      </c>
      <c r="BZ157">
        <v>215</v>
      </c>
      <c r="CA157">
        <v>217</v>
      </c>
      <c r="CB157">
        <v>220</v>
      </c>
      <c r="CC157">
        <v>223</v>
      </c>
      <c r="CD157">
        <v>225</v>
      </c>
      <c r="CE157">
        <v>228</v>
      </c>
      <c r="CF157">
        <v>231</v>
      </c>
      <c r="CG157">
        <v>233</v>
      </c>
      <c r="CH157">
        <v>235</v>
      </c>
      <c r="CI157">
        <v>238</v>
      </c>
      <c r="CJ157">
        <v>240</v>
      </c>
      <c r="CK157">
        <v>243</v>
      </c>
      <c r="CL157">
        <v>246</v>
      </c>
      <c r="CM157">
        <v>248</v>
      </c>
      <c r="CN157">
        <v>251</v>
      </c>
      <c r="CO157">
        <v>252</v>
      </c>
      <c r="CP157">
        <v>255</v>
      </c>
      <c r="CQ157">
        <v>257</v>
      </c>
      <c r="CR157">
        <v>260</v>
      </c>
      <c r="CS157">
        <v>263</v>
      </c>
      <c r="CT157">
        <v>265</v>
      </c>
      <c r="CU157">
        <v>268</v>
      </c>
      <c r="CV157">
        <v>270</v>
      </c>
      <c r="CW157">
        <v>272</v>
      </c>
      <c r="CX157">
        <v>275</v>
      </c>
      <c r="CY157">
        <v>277</v>
      </c>
      <c r="CZ157">
        <v>280</v>
      </c>
      <c r="DA157">
        <v>283</v>
      </c>
      <c r="DB157">
        <v>286</v>
      </c>
      <c r="DC157">
        <v>288</v>
      </c>
      <c r="DD157">
        <v>291</v>
      </c>
      <c r="DE157">
        <v>294</v>
      </c>
      <c r="DF157">
        <v>296</v>
      </c>
      <c r="DG157">
        <v>299</v>
      </c>
      <c r="DH157">
        <v>302</v>
      </c>
      <c r="DI157">
        <v>305</v>
      </c>
      <c r="DJ157">
        <v>307</v>
      </c>
      <c r="DK157">
        <v>310</v>
      </c>
      <c r="DL157">
        <v>312</v>
      </c>
      <c r="DM157">
        <v>315</v>
      </c>
      <c r="DN157">
        <v>318</v>
      </c>
      <c r="DO157">
        <v>321</v>
      </c>
      <c r="DP157">
        <v>324</v>
      </c>
      <c r="DQ157">
        <v>326</v>
      </c>
      <c r="DR157">
        <v>329</v>
      </c>
      <c r="DS157">
        <v>331</v>
      </c>
      <c r="DT157">
        <v>334</v>
      </c>
      <c r="DU157">
        <v>337</v>
      </c>
      <c r="DV157">
        <v>340</v>
      </c>
      <c r="DW157">
        <v>343</v>
      </c>
      <c r="DX157">
        <v>345</v>
      </c>
      <c r="DY157">
        <v>348</v>
      </c>
      <c r="DZ157">
        <v>351</v>
      </c>
      <c r="EA157">
        <v>353</v>
      </c>
      <c r="EB157">
        <v>356</v>
      </c>
      <c r="EC157">
        <v>359</v>
      </c>
      <c r="ED157">
        <v>362</v>
      </c>
      <c r="EE157">
        <v>364</v>
      </c>
      <c r="EF157">
        <v>367</v>
      </c>
      <c r="EG157">
        <v>370</v>
      </c>
      <c r="EH157">
        <v>373</v>
      </c>
      <c r="EI157">
        <v>375</v>
      </c>
      <c r="EJ157">
        <v>378</v>
      </c>
      <c r="EK157">
        <v>381</v>
      </c>
      <c r="EL157">
        <v>383</v>
      </c>
      <c r="EM157">
        <v>386</v>
      </c>
      <c r="EN157">
        <v>389</v>
      </c>
      <c r="EO157">
        <v>392</v>
      </c>
      <c r="EP157">
        <v>395</v>
      </c>
      <c r="EQ157">
        <v>397</v>
      </c>
      <c r="ER157">
        <v>400</v>
      </c>
      <c r="ES157">
        <v>402</v>
      </c>
      <c r="ET157">
        <v>405</v>
      </c>
      <c r="EU157">
        <v>408</v>
      </c>
      <c r="EV157">
        <v>411</v>
      </c>
      <c r="EW157">
        <v>414</v>
      </c>
      <c r="EX157">
        <v>417</v>
      </c>
      <c r="EY157">
        <v>419</v>
      </c>
      <c r="EZ157">
        <v>421</v>
      </c>
      <c r="FA157">
        <v>424</v>
      </c>
      <c r="FB157">
        <v>427</v>
      </c>
      <c r="FC157">
        <v>430</v>
      </c>
      <c r="FD157">
        <v>433</v>
      </c>
      <c r="FE157">
        <v>436</v>
      </c>
      <c r="FF157">
        <v>438</v>
      </c>
      <c r="FG157">
        <v>440</v>
      </c>
      <c r="FH157">
        <v>443</v>
      </c>
      <c r="FI157">
        <v>446</v>
      </c>
      <c r="FJ157">
        <v>449</v>
      </c>
      <c r="FK157">
        <v>452</v>
      </c>
      <c r="FL157">
        <v>455</v>
      </c>
      <c r="FM157">
        <v>457</v>
      </c>
      <c r="FN157">
        <v>460</v>
      </c>
      <c r="FO157">
        <v>462</v>
      </c>
      <c r="FP157">
        <v>465</v>
      </c>
      <c r="FQ157">
        <v>468</v>
      </c>
      <c r="FR157">
        <v>471</v>
      </c>
      <c r="FS157">
        <v>474</v>
      </c>
      <c r="FT157">
        <v>476</v>
      </c>
      <c r="FU157">
        <v>479</v>
      </c>
      <c r="FV157">
        <v>482</v>
      </c>
      <c r="FW157">
        <v>484</v>
      </c>
      <c r="FX157">
        <v>487</v>
      </c>
      <c r="FY157">
        <v>490</v>
      </c>
      <c r="FZ157">
        <v>493</v>
      </c>
      <c r="GA157">
        <v>495</v>
      </c>
      <c r="GB157">
        <v>498</v>
      </c>
      <c r="GC157">
        <v>501</v>
      </c>
      <c r="GD157">
        <v>503</v>
      </c>
      <c r="GE157">
        <v>506</v>
      </c>
      <c r="GF157">
        <v>509</v>
      </c>
      <c r="GG157">
        <v>512</v>
      </c>
      <c r="GH157">
        <v>514</v>
      </c>
      <c r="GI157">
        <v>517</v>
      </c>
      <c r="GJ157">
        <v>520</v>
      </c>
      <c r="GK157">
        <v>523</v>
      </c>
      <c r="GL157">
        <v>525</v>
      </c>
      <c r="GM157">
        <v>528</v>
      </c>
      <c r="GN157">
        <v>530</v>
      </c>
      <c r="GO157">
        <v>533</v>
      </c>
      <c r="GP157">
        <v>536</v>
      </c>
      <c r="GQ157">
        <v>539</v>
      </c>
      <c r="GR157">
        <v>542</v>
      </c>
      <c r="GS157">
        <v>545</v>
      </c>
      <c r="GU157">
        <v>154</v>
      </c>
      <c r="GV157">
        <v>0.94899999999999995</v>
      </c>
    </row>
    <row r="158" spans="1:204">
      <c r="A158" s="278">
        <v>155</v>
      </c>
      <c r="B158" s="344">
        <v>3</v>
      </c>
      <c r="C158" s="344">
        <v>7</v>
      </c>
      <c r="D158" s="344">
        <v>10</v>
      </c>
      <c r="E158" s="344">
        <v>14</v>
      </c>
      <c r="F158" s="344">
        <v>17</v>
      </c>
      <c r="G158" s="344">
        <v>21</v>
      </c>
      <c r="H158" s="344">
        <v>24</v>
      </c>
      <c r="I158" s="344">
        <v>28</v>
      </c>
      <c r="J158" s="344">
        <v>29</v>
      </c>
      <c r="K158" s="344">
        <v>31</v>
      </c>
      <c r="L158" s="344">
        <v>35</v>
      </c>
      <c r="M158" s="344">
        <v>38</v>
      </c>
      <c r="N158" s="344">
        <v>41</v>
      </c>
      <c r="O158" s="344">
        <v>44</v>
      </c>
      <c r="P158" s="344">
        <v>47</v>
      </c>
      <c r="Q158" s="344">
        <v>50</v>
      </c>
      <c r="R158" s="344">
        <v>53</v>
      </c>
      <c r="S158" s="344">
        <v>56</v>
      </c>
      <c r="T158" s="344">
        <v>58</v>
      </c>
      <c r="U158" s="344">
        <v>61</v>
      </c>
      <c r="V158" s="344">
        <v>64</v>
      </c>
      <c r="W158" s="344">
        <v>67</v>
      </c>
      <c r="X158" s="344">
        <v>69</v>
      </c>
      <c r="Y158" s="344">
        <v>72</v>
      </c>
      <c r="Z158" s="344">
        <v>75</v>
      </c>
      <c r="AA158" s="344">
        <v>78</v>
      </c>
      <c r="AB158" s="344">
        <v>81</v>
      </c>
      <c r="AC158" s="344">
        <v>84</v>
      </c>
      <c r="AD158" s="344">
        <v>87</v>
      </c>
      <c r="AE158" s="344">
        <v>89</v>
      </c>
      <c r="AF158" s="337">
        <v>92</v>
      </c>
      <c r="AG158" s="345">
        <v>95</v>
      </c>
      <c r="AH158" s="346">
        <v>98</v>
      </c>
      <c r="AI158">
        <v>101</v>
      </c>
      <c r="AJ158">
        <v>104</v>
      </c>
      <c r="AK158">
        <v>107</v>
      </c>
      <c r="AL158">
        <v>109</v>
      </c>
      <c r="AM158">
        <v>112</v>
      </c>
      <c r="AN158">
        <v>115</v>
      </c>
      <c r="AO158">
        <v>118</v>
      </c>
      <c r="AP158">
        <v>120</v>
      </c>
      <c r="AQ158">
        <v>123</v>
      </c>
      <c r="AR158">
        <v>126</v>
      </c>
      <c r="AS158">
        <v>128</v>
      </c>
      <c r="AT158">
        <v>131</v>
      </c>
      <c r="AU158">
        <v>134</v>
      </c>
      <c r="AV158">
        <v>137</v>
      </c>
      <c r="AW158">
        <v>140</v>
      </c>
      <c r="AX158">
        <v>143</v>
      </c>
      <c r="AY158">
        <v>145</v>
      </c>
      <c r="AZ158">
        <v>147</v>
      </c>
      <c r="BA158">
        <v>150</v>
      </c>
      <c r="BB158">
        <v>153</v>
      </c>
      <c r="BC158">
        <v>156</v>
      </c>
      <c r="BD158">
        <v>158</v>
      </c>
      <c r="BE158">
        <v>161</v>
      </c>
      <c r="BF158">
        <v>164</v>
      </c>
      <c r="BG158">
        <v>166</v>
      </c>
      <c r="BH158">
        <v>168</v>
      </c>
      <c r="BI158">
        <v>171</v>
      </c>
      <c r="BJ158">
        <v>174</v>
      </c>
      <c r="BK158">
        <v>177</v>
      </c>
      <c r="BL158">
        <v>179</v>
      </c>
      <c r="BM158">
        <v>182</v>
      </c>
      <c r="BN158">
        <v>184</v>
      </c>
      <c r="BO158">
        <v>187</v>
      </c>
      <c r="BP158">
        <v>189</v>
      </c>
      <c r="BQ158">
        <v>192</v>
      </c>
      <c r="BR158">
        <v>195</v>
      </c>
      <c r="BS158">
        <v>198</v>
      </c>
      <c r="BT158">
        <v>200</v>
      </c>
      <c r="BU158">
        <v>203</v>
      </c>
      <c r="BV158">
        <v>205</v>
      </c>
      <c r="BW158">
        <v>208</v>
      </c>
      <c r="BX158">
        <v>210</v>
      </c>
      <c r="BY158">
        <v>213</v>
      </c>
      <c r="BZ158">
        <v>216</v>
      </c>
      <c r="CA158">
        <v>218</v>
      </c>
      <c r="CB158">
        <v>221</v>
      </c>
      <c r="CC158">
        <v>223</v>
      </c>
      <c r="CD158">
        <v>225</v>
      </c>
      <c r="CE158">
        <v>228</v>
      </c>
      <c r="CF158">
        <v>231</v>
      </c>
      <c r="CG158">
        <v>233</v>
      </c>
      <c r="CH158">
        <v>236</v>
      </c>
      <c r="CI158">
        <v>239</v>
      </c>
      <c r="CJ158">
        <v>241</v>
      </c>
      <c r="CK158">
        <v>243</v>
      </c>
      <c r="CL158">
        <v>246</v>
      </c>
      <c r="CM158">
        <v>248</v>
      </c>
      <c r="CN158">
        <v>251</v>
      </c>
      <c r="CO158">
        <v>253</v>
      </c>
      <c r="CP158">
        <v>256</v>
      </c>
      <c r="CQ158">
        <v>258</v>
      </c>
      <c r="CR158">
        <v>261</v>
      </c>
      <c r="CS158">
        <v>263</v>
      </c>
      <c r="CT158">
        <v>265</v>
      </c>
      <c r="CU158">
        <v>268</v>
      </c>
      <c r="CV158">
        <v>270</v>
      </c>
      <c r="CW158">
        <v>273</v>
      </c>
      <c r="CX158">
        <v>276</v>
      </c>
      <c r="CY158">
        <v>278</v>
      </c>
      <c r="CZ158">
        <v>281</v>
      </c>
      <c r="DA158">
        <v>283</v>
      </c>
      <c r="DB158">
        <v>286</v>
      </c>
      <c r="DC158">
        <v>289</v>
      </c>
      <c r="DD158">
        <v>292</v>
      </c>
      <c r="DE158">
        <v>295</v>
      </c>
      <c r="DF158">
        <v>297</v>
      </c>
      <c r="DG158">
        <v>300</v>
      </c>
      <c r="DH158">
        <v>302</v>
      </c>
      <c r="DI158">
        <v>305</v>
      </c>
      <c r="DJ158">
        <v>308</v>
      </c>
      <c r="DK158">
        <v>311</v>
      </c>
      <c r="DL158">
        <v>313</v>
      </c>
      <c r="DM158">
        <v>316</v>
      </c>
      <c r="DN158">
        <v>319</v>
      </c>
      <c r="DO158">
        <v>321</v>
      </c>
      <c r="DP158">
        <v>324</v>
      </c>
      <c r="DQ158">
        <v>327</v>
      </c>
      <c r="DR158">
        <v>330</v>
      </c>
      <c r="DS158">
        <v>332</v>
      </c>
      <c r="DT158">
        <v>335</v>
      </c>
      <c r="DU158">
        <v>338</v>
      </c>
      <c r="DV158">
        <v>340</v>
      </c>
      <c r="DW158">
        <v>343</v>
      </c>
      <c r="DX158">
        <v>346</v>
      </c>
      <c r="DY158">
        <v>349</v>
      </c>
      <c r="DZ158">
        <v>352</v>
      </c>
      <c r="EA158">
        <v>354</v>
      </c>
      <c r="EB158">
        <v>357</v>
      </c>
      <c r="EC158">
        <v>359</v>
      </c>
      <c r="ED158">
        <v>362</v>
      </c>
      <c r="EE158">
        <v>365</v>
      </c>
      <c r="EF158">
        <v>368</v>
      </c>
      <c r="EG158">
        <v>371</v>
      </c>
      <c r="EH158">
        <v>374</v>
      </c>
      <c r="EI158">
        <v>376</v>
      </c>
      <c r="EJ158">
        <v>378</v>
      </c>
      <c r="EK158">
        <v>381</v>
      </c>
      <c r="EL158">
        <v>384</v>
      </c>
      <c r="EM158">
        <v>387</v>
      </c>
      <c r="EN158">
        <v>390</v>
      </c>
      <c r="EO158">
        <v>393</v>
      </c>
      <c r="EP158">
        <v>396</v>
      </c>
      <c r="EQ158">
        <v>398</v>
      </c>
      <c r="ER158">
        <v>400</v>
      </c>
      <c r="ES158">
        <v>403</v>
      </c>
      <c r="ET158">
        <v>406</v>
      </c>
      <c r="EU158">
        <v>409</v>
      </c>
      <c r="EV158">
        <v>412</v>
      </c>
      <c r="EW158">
        <v>415</v>
      </c>
      <c r="EX158">
        <v>417</v>
      </c>
      <c r="EY158">
        <v>419</v>
      </c>
      <c r="EZ158">
        <v>422</v>
      </c>
      <c r="FA158">
        <v>425</v>
      </c>
      <c r="FB158">
        <v>428</v>
      </c>
      <c r="FC158">
        <v>431</v>
      </c>
      <c r="FD158">
        <v>434</v>
      </c>
      <c r="FE158">
        <v>437</v>
      </c>
      <c r="FF158">
        <v>439</v>
      </c>
      <c r="FG158">
        <v>441</v>
      </c>
      <c r="FH158">
        <v>444</v>
      </c>
      <c r="FI158">
        <v>447</v>
      </c>
      <c r="FJ158">
        <v>450</v>
      </c>
      <c r="FK158">
        <v>453</v>
      </c>
      <c r="FL158">
        <v>456</v>
      </c>
      <c r="FM158">
        <v>458</v>
      </c>
      <c r="FN158">
        <v>461</v>
      </c>
      <c r="FO158">
        <v>463</v>
      </c>
      <c r="FP158">
        <v>466</v>
      </c>
      <c r="FQ158">
        <v>469</v>
      </c>
      <c r="FR158">
        <v>472</v>
      </c>
      <c r="FS158">
        <v>475</v>
      </c>
      <c r="FT158">
        <v>477</v>
      </c>
      <c r="FU158">
        <v>480</v>
      </c>
      <c r="FV158">
        <v>483</v>
      </c>
      <c r="FW158">
        <v>485</v>
      </c>
      <c r="FX158">
        <v>488</v>
      </c>
      <c r="FY158">
        <v>491</v>
      </c>
      <c r="FZ158">
        <v>494</v>
      </c>
      <c r="GA158">
        <v>496</v>
      </c>
      <c r="GB158">
        <v>499</v>
      </c>
      <c r="GC158">
        <v>502</v>
      </c>
      <c r="GD158">
        <v>504</v>
      </c>
      <c r="GE158">
        <v>507</v>
      </c>
      <c r="GF158">
        <v>510</v>
      </c>
      <c r="GG158">
        <v>513</v>
      </c>
      <c r="GH158">
        <v>515</v>
      </c>
      <c r="GI158">
        <v>518</v>
      </c>
      <c r="GJ158">
        <v>521</v>
      </c>
      <c r="GK158">
        <v>524</v>
      </c>
      <c r="GL158">
        <v>526</v>
      </c>
      <c r="GM158">
        <v>529</v>
      </c>
      <c r="GN158">
        <v>532</v>
      </c>
      <c r="GO158">
        <v>534</v>
      </c>
      <c r="GP158">
        <v>537</v>
      </c>
      <c r="GQ158">
        <v>540</v>
      </c>
      <c r="GR158">
        <v>543</v>
      </c>
      <c r="GS158">
        <v>546</v>
      </c>
      <c r="GU158">
        <v>155</v>
      </c>
      <c r="GV158">
        <v>0.95099999999999996</v>
      </c>
    </row>
    <row r="159" spans="1:204">
      <c r="A159" s="278">
        <v>156</v>
      </c>
      <c r="B159" s="344">
        <v>3</v>
      </c>
      <c r="C159" s="344">
        <v>7</v>
      </c>
      <c r="D159" s="344">
        <v>10</v>
      </c>
      <c r="E159" s="344">
        <v>14</v>
      </c>
      <c r="F159" s="344">
        <v>17</v>
      </c>
      <c r="G159" s="344">
        <v>21</v>
      </c>
      <c r="H159" s="344">
        <v>24</v>
      </c>
      <c r="I159" s="344">
        <v>28</v>
      </c>
      <c r="J159" s="344">
        <v>30</v>
      </c>
      <c r="K159" s="344">
        <v>31</v>
      </c>
      <c r="L159" s="344">
        <v>35</v>
      </c>
      <c r="M159" s="344">
        <v>38</v>
      </c>
      <c r="N159" s="344">
        <v>41</v>
      </c>
      <c r="O159" s="344">
        <v>44</v>
      </c>
      <c r="P159" s="344">
        <v>47</v>
      </c>
      <c r="Q159" s="344">
        <v>51</v>
      </c>
      <c r="R159" s="344">
        <v>53</v>
      </c>
      <c r="S159" s="344">
        <v>56</v>
      </c>
      <c r="T159" s="344">
        <v>58</v>
      </c>
      <c r="U159" s="344">
        <v>61</v>
      </c>
      <c r="V159" s="344">
        <v>64</v>
      </c>
      <c r="W159" s="344">
        <v>67</v>
      </c>
      <c r="X159" s="344">
        <v>70</v>
      </c>
      <c r="Y159" s="344">
        <v>72</v>
      </c>
      <c r="Z159" s="344">
        <v>75</v>
      </c>
      <c r="AA159" s="344">
        <v>78</v>
      </c>
      <c r="AB159" s="344">
        <v>81</v>
      </c>
      <c r="AC159" s="344">
        <v>84</v>
      </c>
      <c r="AD159" s="344">
        <v>87</v>
      </c>
      <c r="AE159" s="344">
        <v>90</v>
      </c>
      <c r="AF159" s="337">
        <v>92</v>
      </c>
      <c r="AG159" s="345">
        <v>95</v>
      </c>
      <c r="AH159" s="346">
        <v>98</v>
      </c>
      <c r="AI159">
        <v>101</v>
      </c>
      <c r="AJ159">
        <v>104</v>
      </c>
      <c r="AK159">
        <v>107</v>
      </c>
      <c r="AL159">
        <v>110</v>
      </c>
      <c r="AM159">
        <v>112</v>
      </c>
      <c r="AN159">
        <v>115</v>
      </c>
      <c r="AO159">
        <v>118</v>
      </c>
      <c r="AP159">
        <v>120</v>
      </c>
      <c r="AQ159">
        <v>123</v>
      </c>
      <c r="AR159">
        <v>126</v>
      </c>
      <c r="AS159">
        <v>129</v>
      </c>
      <c r="AT159">
        <v>132</v>
      </c>
      <c r="AU159">
        <v>134</v>
      </c>
      <c r="AV159">
        <v>137</v>
      </c>
      <c r="AW159">
        <v>140</v>
      </c>
      <c r="AX159">
        <v>143</v>
      </c>
      <c r="AY159">
        <v>145</v>
      </c>
      <c r="AZ159">
        <v>148</v>
      </c>
      <c r="BA159">
        <v>151</v>
      </c>
      <c r="BB159">
        <v>153</v>
      </c>
      <c r="BC159">
        <v>156</v>
      </c>
      <c r="BD159">
        <v>158</v>
      </c>
      <c r="BE159">
        <v>161</v>
      </c>
      <c r="BF159">
        <v>164</v>
      </c>
      <c r="BG159">
        <v>167</v>
      </c>
      <c r="BH159">
        <v>169</v>
      </c>
      <c r="BI159">
        <v>172</v>
      </c>
      <c r="BJ159">
        <v>174</v>
      </c>
      <c r="BK159">
        <v>177</v>
      </c>
      <c r="BL159">
        <v>179</v>
      </c>
      <c r="BM159">
        <v>182</v>
      </c>
      <c r="BN159">
        <v>185</v>
      </c>
      <c r="BO159">
        <v>188</v>
      </c>
      <c r="BP159">
        <v>190</v>
      </c>
      <c r="BQ159">
        <v>193</v>
      </c>
      <c r="BR159">
        <v>195</v>
      </c>
      <c r="BS159">
        <v>198</v>
      </c>
      <c r="BT159">
        <v>200</v>
      </c>
      <c r="BU159">
        <v>203</v>
      </c>
      <c r="BV159">
        <v>206</v>
      </c>
      <c r="BW159">
        <v>209</v>
      </c>
      <c r="BX159">
        <v>211</v>
      </c>
      <c r="BY159">
        <v>213</v>
      </c>
      <c r="BZ159">
        <v>216</v>
      </c>
      <c r="CA159">
        <v>218</v>
      </c>
      <c r="CB159">
        <v>221</v>
      </c>
      <c r="CC159">
        <v>224</v>
      </c>
      <c r="CD159">
        <v>226</v>
      </c>
      <c r="CE159">
        <v>229</v>
      </c>
      <c r="CF159">
        <v>232</v>
      </c>
      <c r="CG159">
        <v>233</v>
      </c>
      <c r="CH159">
        <v>236</v>
      </c>
      <c r="CI159">
        <v>239</v>
      </c>
      <c r="CJ159">
        <v>241</v>
      </c>
      <c r="CK159">
        <v>244</v>
      </c>
      <c r="CL159">
        <v>247</v>
      </c>
      <c r="CM159">
        <v>249</v>
      </c>
      <c r="CN159">
        <v>252</v>
      </c>
      <c r="CO159">
        <v>253</v>
      </c>
      <c r="CP159">
        <v>256</v>
      </c>
      <c r="CQ159">
        <v>258</v>
      </c>
      <c r="CR159">
        <v>261</v>
      </c>
      <c r="CS159">
        <v>264</v>
      </c>
      <c r="CT159">
        <v>266</v>
      </c>
      <c r="CU159">
        <v>269</v>
      </c>
      <c r="CV159">
        <v>271</v>
      </c>
      <c r="CW159">
        <v>274</v>
      </c>
      <c r="CX159">
        <v>276</v>
      </c>
      <c r="CY159">
        <v>278</v>
      </c>
      <c r="CZ159">
        <v>281</v>
      </c>
      <c r="DA159">
        <v>284</v>
      </c>
      <c r="DB159">
        <v>287</v>
      </c>
      <c r="DC159">
        <v>290</v>
      </c>
      <c r="DD159">
        <v>293</v>
      </c>
      <c r="DE159">
        <v>295</v>
      </c>
      <c r="DF159">
        <v>297</v>
      </c>
      <c r="DG159">
        <v>300</v>
      </c>
      <c r="DH159">
        <v>303</v>
      </c>
      <c r="DI159">
        <v>306</v>
      </c>
      <c r="DJ159">
        <v>309</v>
      </c>
      <c r="DK159">
        <v>312</v>
      </c>
      <c r="DL159">
        <v>314</v>
      </c>
      <c r="DM159">
        <v>316</v>
      </c>
      <c r="DN159">
        <v>319</v>
      </c>
      <c r="DO159">
        <v>322</v>
      </c>
      <c r="DP159">
        <v>325</v>
      </c>
      <c r="DQ159">
        <v>328</v>
      </c>
      <c r="DR159">
        <v>331</v>
      </c>
      <c r="DS159">
        <v>333</v>
      </c>
      <c r="DT159">
        <v>335</v>
      </c>
      <c r="DU159">
        <v>338</v>
      </c>
      <c r="DV159">
        <v>341</v>
      </c>
      <c r="DW159">
        <v>344</v>
      </c>
      <c r="DX159">
        <v>347</v>
      </c>
      <c r="DY159">
        <v>350</v>
      </c>
      <c r="DZ159">
        <v>353</v>
      </c>
      <c r="EA159">
        <v>355</v>
      </c>
      <c r="EB159">
        <v>357</v>
      </c>
      <c r="EC159">
        <v>360</v>
      </c>
      <c r="ED159">
        <v>363</v>
      </c>
      <c r="EE159">
        <v>366</v>
      </c>
      <c r="EF159">
        <v>369</v>
      </c>
      <c r="EG159">
        <v>372</v>
      </c>
      <c r="EH159">
        <v>375</v>
      </c>
      <c r="EI159">
        <v>376</v>
      </c>
      <c r="EJ159">
        <v>379</v>
      </c>
      <c r="EK159">
        <v>382</v>
      </c>
      <c r="EL159">
        <v>385</v>
      </c>
      <c r="EM159">
        <v>388</v>
      </c>
      <c r="EN159">
        <v>391</v>
      </c>
      <c r="EO159">
        <v>394</v>
      </c>
      <c r="EP159">
        <v>396</v>
      </c>
      <c r="EQ159">
        <v>398</v>
      </c>
      <c r="ER159">
        <v>401</v>
      </c>
      <c r="ES159">
        <v>404</v>
      </c>
      <c r="ET159">
        <v>407</v>
      </c>
      <c r="EU159">
        <v>410</v>
      </c>
      <c r="EV159">
        <v>413</v>
      </c>
      <c r="EW159">
        <v>416</v>
      </c>
      <c r="EX159">
        <v>418</v>
      </c>
      <c r="EY159">
        <v>420</v>
      </c>
      <c r="EZ159">
        <v>423</v>
      </c>
      <c r="FA159">
        <v>426</v>
      </c>
      <c r="FB159">
        <v>429</v>
      </c>
      <c r="FC159">
        <v>432</v>
      </c>
      <c r="FD159">
        <v>435</v>
      </c>
      <c r="FE159">
        <v>437</v>
      </c>
      <c r="FF159">
        <v>440</v>
      </c>
      <c r="FG159">
        <v>442</v>
      </c>
      <c r="FH159">
        <v>445</v>
      </c>
      <c r="FI159">
        <v>448</v>
      </c>
      <c r="FJ159">
        <v>451</v>
      </c>
      <c r="FK159">
        <v>454</v>
      </c>
      <c r="FL159">
        <v>456</v>
      </c>
      <c r="FM159">
        <v>459</v>
      </c>
      <c r="FN159">
        <v>462</v>
      </c>
      <c r="FO159">
        <v>464</v>
      </c>
      <c r="FP159">
        <v>467</v>
      </c>
      <c r="FQ159">
        <v>470</v>
      </c>
      <c r="FR159">
        <v>473</v>
      </c>
      <c r="FS159">
        <v>476</v>
      </c>
      <c r="FT159">
        <v>478</v>
      </c>
      <c r="FU159">
        <v>481</v>
      </c>
      <c r="FV159">
        <v>484</v>
      </c>
      <c r="FW159">
        <v>486</v>
      </c>
      <c r="FX159">
        <v>489</v>
      </c>
      <c r="FY159">
        <v>492</v>
      </c>
      <c r="FZ159">
        <v>495</v>
      </c>
      <c r="GA159">
        <v>497</v>
      </c>
      <c r="GB159">
        <v>500</v>
      </c>
      <c r="GC159">
        <v>503</v>
      </c>
      <c r="GD159">
        <v>505</v>
      </c>
      <c r="GE159">
        <v>508</v>
      </c>
      <c r="GF159">
        <v>511</v>
      </c>
      <c r="GG159">
        <v>514</v>
      </c>
      <c r="GH159">
        <v>517</v>
      </c>
      <c r="GI159">
        <v>519</v>
      </c>
      <c r="GJ159">
        <v>522</v>
      </c>
      <c r="GK159">
        <v>525</v>
      </c>
      <c r="GL159">
        <v>527</v>
      </c>
      <c r="GM159">
        <v>530</v>
      </c>
      <c r="GN159">
        <v>533</v>
      </c>
      <c r="GO159">
        <v>536</v>
      </c>
      <c r="GP159">
        <v>538</v>
      </c>
      <c r="GQ159">
        <v>541</v>
      </c>
      <c r="GR159">
        <v>544</v>
      </c>
      <c r="GS159">
        <v>547</v>
      </c>
      <c r="GU159">
        <v>156</v>
      </c>
      <c r="GV159">
        <v>0.95299999999999996</v>
      </c>
    </row>
    <row r="160" spans="1:204">
      <c r="A160" s="278">
        <v>157</v>
      </c>
      <c r="B160" s="344">
        <v>3</v>
      </c>
      <c r="C160" s="344">
        <v>7</v>
      </c>
      <c r="D160" s="344">
        <v>11</v>
      </c>
      <c r="E160" s="344">
        <v>14</v>
      </c>
      <c r="F160" s="344">
        <v>17</v>
      </c>
      <c r="G160" s="344">
        <v>21</v>
      </c>
      <c r="H160" s="344">
        <v>24</v>
      </c>
      <c r="I160" s="344">
        <v>28</v>
      </c>
      <c r="J160" s="344">
        <v>30</v>
      </c>
      <c r="K160" s="344">
        <v>32</v>
      </c>
      <c r="L160" s="344">
        <v>35</v>
      </c>
      <c r="M160" s="344">
        <v>38</v>
      </c>
      <c r="N160" s="344">
        <v>41</v>
      </c>
      <c r="O160" s="344">
        <v>44</v>
      </c>
      <c r="P160" s="344">
        <v>47</v>
      </c>
      <c r="Q160" s="344">
        <v>51</v>
      </c>
      <c r="R160" s="344">
        <v>53</v>
      </c>
      <c r="S160" s="344">
        <v>56</v>
      </c>
      <c r="T160" s="344">
        <v>58</v>
      </c>
      <c r="U160" s="344">
        <v>61</v>
      </c>
      <c r="V160" s="344">
        <v>64</v>
      </c>
      <c r="W160" s="344">
        <v>67</v>
      </c>
      <c r="X160" s="344">
        <v>70</v>
      </c>
      <c r="Y160" s="344">
        <v>73</v>
      </c>
      <c r="Z160" s="344">
        <v>75</v>
      </c>
      <c r="AA160" s="344">
        <v>78</v>
      </c>
      <c r="AB160" s="344">
        <v>81</v>
      </c>
      <c r="AC160" s="344">
        <v>84</v>
      </c>
      <c r="AD160" s="344">
        <v>87</v>
      </c>
      <c r="AE160" s="344">
        <v>90</v>
      </c>
      <c r="AF160" s="337">
        <v>93</v>
      </c>
      <c r="AG160" s="345">
        <v>96</v>
      </c>
      <c r="AH160" s="346">
        <v>98</v>
      </c>
      <c r="AI160">
        <v>101</v>
      </c>
      <c r="AJ160">
        <v>104</v>
      </c>
      <c r="AK160">
        <v>107</v>
      </c>
      <c r="AL160">
        <v>110</v>
      </c>
      <c r="AM160">
        <v>113</v>
      </c>
      <c r="AN160">
        <v>116</v>
      </c>
      <c r="AO160">
        <v>118</v>
      </c>
      <c r="AP160">
        <v>120</v>
      </c>
      <c r="AQ160">
        <v>123</v>
      </c>
      <c r="AR160">
        <v>126</v>
      </c>
      <c r="AS160">
        <v>129</v>
      </c>
      <c r="AT160">
        <v>132</v>
      </c>
      <c r="AU160">
        <v>135</v>
      </c>
      <c r="AV160">
        <v>138</v>
      </c>
      <c r="AW160">
        <v>140</v>
      </c>
      <c r="AX160">
        <v>143</v>
      </c>
      <c r="AY160">
        <v>145</v>
      </c>
      <c r="AZ160">
        <v>148</v>
      </c>
      <c r="BA160">
        <v>151</v>
      </c>
      <c r="BB160">
        <v>154</v>
      </c>
      <c r="BC160">
        <v>157</v>
      </c>
      <c r="BD160">
        <v>159</v>
      </c>
      <c r="BE160">
        <v>161</v>
      </c>
      <c r="BF160">
        <v>164</v>
      </c>
      <c r="BG160">
        <v>167</v>
      </c>
      <c r="BH160">
        <v>169</v>
      </c>
      <c r="BI160">
        <v>172</v>
      </c>
      <c r="BJ160">
        <v>175</v>
      </c>
      <c r="BK160">
        <v>178</v>
      </c>
      <c r="BL160">
        <v>180</v>
      </c>
      <c r="BM160">
        <v>182</v>
      </c>
      <c r="BN160">
        <v>185</v>
      </c>
      <c r="BO160">
        <v>188</v>
      </c>
      <c r="BP160">
        <v>190</v>
      </c>
      <c r="BQ160">
        <v>193</v>
      </c>
      <c r="BR160">
        <v>196</v>
      </c>
      <c r="BS160">
        <v>199</v>
      </c>
      <c r="BT160">
        <v>201</v>
      </c>
      <c r="BU160">
        <v>203</v>
      </c>
      <c r="BV160">
        <v>206</v>
      </c>
      <c r="BW160">
        <v>209</v>
      </c>
      <c r="BX160">
        <v>211</v>
      </c>
      <c r="BY160">
        <v>214</v>
      </c>
      <c r="BZ160">
        <v>217</v>
      </c>
      <c r="CA160">
        <v>219</v>
      </c>
      <c r="CB160">
        <v>222</v>
      </c>
      <c r="CC160">
        <v>224</v>
      </c>
      <c r="CD160">
        <v>226</v>
      </c>
      <c r="CE160">
        <v>229</v>
      </c>
      <c r="CF160">
        <v>232</v>
      </c>
      <c r="CG160">
        <v>234</v>
      </c>
      <c r="CH160">
        <v>237</v>
      </c>
      <c r="CI160">
        <v>240</v>
      </c>
      <c r="CJ160">
        <v>242</v>
      </c>
      <c r="CK160">
        <v>244</v>
      </c>
      <c r="CL160">
        <v>247</v>
      </c>
      <c r="CM160">
        <v>249</v>
      </c>
      <c r="CN160">
        <v>252</v>
      </c>
      <c r="CO160">
        <v>254</v>
      </c>
      <c r="CP160">
        <v>257</v>
      </c>
      <c r="CQ160">
        <v>259</v>
      </c>
      <c r="CR160">
        <v>262</v>
      </c>
      <c r="CS160">
        <v>265</v>
      </c>
      <c r="CT160">
        <v>266</v>
      </c>
      <c r="CU160">
        <v>269</v>
      </c>
      <c r="CV160">
        <v>271</v>
      </c>
      <c r="CW160">
        <v>274</v>
      </c>
      <c r="CX160">
        <v>277</v>
      </c>
      <c r="CY160">
        <v>279</v>
      </c>
      <c r="CZ160">
        <v>282</v>
      </c>
      <c r="DA160">
        <v>285</v>
      </c>
      <c r="DB160">
        <v>287</v>
      </c>
      <c r="DC160">
        <v>290</v>
      </c>
      <c r="DD160">
        <v>293</v>
      </c>
      <c r="DE160">
        <v>296</v>
      </c>
      <c r="DF160">
        <v>298</v>
      </c>
      <c r="DG160">
        <v>301</v>
      </c>
      <c r="DH160">
        <v>304</v>
      </c>
      <c r="DI160">
        <v>307</v>
      </c>
      <c r="DJ160">
        <v>309</v>
      </c>
      <c r="DK160">
        <v>312</v>
      </c>
      <c r="DL160">
        <v>314</v>
      </c>
      <c r="DM160">
        <v>317</v>
      </c>
      <c r="DN160">
        <v>320</v>
      </c>
      <c r="DO160">
        <v>323</v>
      </c>
      <c r="DP160">
        <v>326</v>
      </c>
      <c r="DQ160">
        <v>329</v>
      </c>
      <c r="DR160">
        <v>331</v>
      </c>
      <c r="DS160">
        <v>333</v>
      </c>
      <c r="DT160">
        <v>336</v>
      </c>
      <c r="DU160">
        <v>339</v>
      </c>
      <c r="DV160">
        <v>342</v>
      </c>
      <c r="DW160">
        <v>345</v>
      </c>
      <c r="DX160">
        <v>348</v>
      </c>
      <c r="DY160">
        <v>350</v>
      </c>
      <c r="DZ160">
        <v>353</v>
      </c>
      <c r="EA160">
        <v>355</v>
      </c>
      <c r="EB160">
        <v>358</v>
      </c>
      <c r="EC160">
        <v>361</v>
      </c>
      <c r="ED160">
        <v>364</v>
      </c>
      <c r="EE160">
        <v>367</v>
      </c>
      <c r="EF160">
        <v>370</v>
      </c>
      <c r="EG160">
        <v>372</v>
      </c>
      <c r="EH160">
        <v>375</v>
      </c>
      <c r="EI160">
        <v>377</v>
      </c>
      <c r="EJ160">
        <v>380</v>
      </c>
      <c r="EK160">
        <v>383</v>
      </c>
      <c r="EL160">
        <v>386</v>
      </c>
      <c r="EM160">
        <v>389</v>
      </c>
      <c r="EN160">
        <v>392</v>
      </c>
      <c r="EO160">
        <v>394</v>
      </c>
      <c r="EP160">
        <v>397</v>
      </c>
      <c r="EQ160">
        <v>399</v>
      </c>
      <c r="ER160">
        <v>402</v>
      </c>
      <c r="ES160">
        <v>405</v>
      </c>
      <c r="ET160">
        <v>408</v>
      </c>
      <c r="EU160">
        <v>411</v>
      </c>
      <c r="EV160">
        <v>414</v>
      </c>
      <c r="EW160">
        <v>416</v>
      </c>
      <c r="EX160">
        <v>419</v>
      </c>
      <c r="EY160">
        <v>421</v>
      </c>
      <c r="EZ160">
        <v>424</v>
      </c>
      <c r="FA160">
        <v>427</v>
      </c>
      <c r="FB160">
        <v>430</v>
      </c>
      <c r="FC160">
        <v>433</v>
      </c>
      <c r="FD160">
        <v>435</v>
      </c>
      <c r="FE160">
        <v>438</v>
      </c>
      <c r="FF160">
        <v>441</v>
      </c>
      <c r="FG160">
        <v>443</v>
      </c>
      <c r="FH160">
        <v>446</v>
      </c>
      <c r="FI160">
        <v>449</v>
      </c>
      <c r="FJ160">
        <v>452</v>
      </c>
      <c r="FK160">
        <v>455</v>
      </c>
      <c r="FL160">
        <v>457</v>
      </c>
      <c r="FM160">
        <v>460</v>
      </c>
      <c r="FN160">
        <v>463</v>
      </c>
      <c r="FO160">
        <v>465</v>
      </c>
      <c r="FP160">
        <v>468</v>
      </c>
      <c r="FQ160">
        <v>471</v>
      </c>
      <c r="FR160">
        <v>474</v>
      </c>
      <c r="FS160">
        <v>477</v>
      </c>
      <c r="FT160">
        <v>479</v>
      </c>
      <c r="FU160">
        <v>482</v>
      </c>
      <c r="FV160">
        <v>485</v>
      </c>
      <c r="FW160">
        <v>487</v>
      </c>
      <c r="FX160">
        <v>490</v>
      </c>
      <c r="FY160">
        <v>493</v>
      </c>
      <c r="FZ160">
        <v>496</v>
      </c>
      <c r="GA160">
        <v>499</v>
      </c>
      <c r="GB160">
        <v>501</v>
      </c>
      <c r="GC160">
        <v>504</v>
      </c>
      <c r="GD160">
        <v>506</v>
      </c>
      <c r="GE160">
        <v>509</v>
      </c>
      <c r="GF160">
        <v>512</v>
      </c>
      <c r="GG160">
        <v>515</v>
      </c>
      <c r="GH160">
        <v>518</v>
      </c>
      <c r="GI160">
        <v>520</v>
      </c>
      <c r="GJ160">
        <v>523</v>
      </c>
      <c r="GK160">
        <v>526</v>
      </c>
      <c r="GL160">
        <v>528</v>
      </c>
      <c r="GM160">
        <v>531</v>
      </c>
      <c r="GN160">
        <v>534</v>
      </c>
      <c r="GO160">
        <v>537</v>
      </c>
      <c r="GP160">
        <v>540</v>
      </c>
      <c r="GQ160">
        <v>542</v>
      </c>
      <c r="GR160">
        <v>545</v>
      </c>
      <c r="GS160">
        <v>548</v>
      </c>
      <c r="GU160">
        <v>157</v>
      </c>
      <c r="GV160">
        <v>0.95499999999999996</v>
      </c>
    </row>
    <row r="161" spans="1:204">
      <c r="A161" s="278">
        <v>158</v>
      </c>
      <c r="B161" s="344">
        <v>3</v>
      </c>
      <c r="C161" s="344">
        <v>7</v>
      </c>
      <c r="D161" s="344">
        <v>11</v>
      </c>
      <c r="E161" s="344">
        <v>14</v>
      </c>
      <c r="F161" s="344">
        <v>17</v>
      </c>
      <c r="G161" s="344">
        <v>21</v>
      </c>
      <c r="H161" s="344">
        <v>24</v>
      </c>
      <c r="I161" s="344">
        <v>28</v>
      </c>
      <c r="J161" s="344">
        <v>30</v>
      </c>
      <c r="K161" s="344">
        <v>32</v>
      </c>
      <c r="L161" s="344">
        <v>35</v>
      </c>
      <c r="M161" s="344">
        <v>38</v>
      </c>
      <c r="N161" s="344">
        <v>41</v>
      </c>
      <c r="O161" s="344">
        <v>44</v>
      </c>
      <c r="P161" s="344">
        <v>47</v>
      </c>
      <c r="Q161" s="344">
        <v>51</v>
      </c>
      <c r="R161" s="344">
        <v>54</v>
      </c>
      <c r="S161" s="344">
        <v>56</v>
      </c>
      <c r="T161" s="344">
        <v>58</v>
      </c>
      <c r="U161" s="344">
        <v>61</v>
      </c>
      <c r="V161" s="344">
        <v>64</v>
      </c>
      <c r="W161" s="344">
        <v>67</v>
      </c>
      <c r="X161" s="344">
        <v>70</v>
      </c>
      <c r="Y161" s="344">
        <v>73</v>
      </c>
      <c r="Z161" s="344">
        <v>76</v>
      </c>
      <c r="AA161" s="344">
        <v>78</v>
      </c>
      <c r="AB161" s="344">
        <v>81</v>
      </c>
      <c r="AC161" s="344">
        <v>84</v>
      </c>
      <c r="AD161" s="344">
        <v>87</v>
      </c>
      <c r="AE161" s="344">
        <v>90</v>
      </c>
      <c r="AF161" s="337">
        <v>93</v>
      </c>
      <c r="AG161" s="345">
        <v>96</v>
      </c>
      <c r="AH161" s="346">
        <v>99</v>
      </c>
      <c r="AI161">
        <v>101</v>
      </c>
      <c r="AJ161">
        <v>104</v>
      </c>
      <c r="AK161">
        <v>107</v>
      </c>
      <c r="AL161">
        <v>110</v>
      </c>
      <c r="AM161">
        <v>113</v>
      </c>
      <c r="AN161">
        <v>116</v>
      </c>
      <c r="AO161">
        <v>119</v>
      </c>
      <c r="AP161">
        <v>121</v>
      </c>
      <c r="AQ161">
        <v>123</v>
      </c>
      <c r="AR161">
        <v>126</v>
      </c>
      <c r="AS161">
        <v>129</v>
      </c>
      <c r="AT161">
        <v>132</v>
      </c>
      <c r="AU161">
        <v>135</v>
      </c>
      <c r="AV161">
        <v>138</v>
      </c>
      <c r="AW161">
        <v>141</v>
      </c>
      <c r="AX161">
        <v>144</v>
      </c>
      <c r="AY161">
        <v>145</v>
      </c>
      <c r="AZ161">
        <v>148</v>
      </c>
      <c r="BA161">
        <v>151</v>
      </c>
      <c r="BB161">
        <v>154</v>
      </c>
      <c r="BC161">
        <v>157</v>
      </c>
      <c r="BD161">
        <v>159</v>
      </c>
      <c r="BE161">
        <v>162</v>
      </c>
      <c r="BF161">
        <v>165</v>
      </c>
      <c r="BG161">
        <v>167</v>
      </c>
      <c r="BH161">
        <v>169</v>
      </c>
      <c r="BI161">
        <v>172</v>
      </c>
      <c r="BJ161">
        <v>175</v>
      </c>
      <c r="BK161">
        <v>178</v>
      </c>
      <c r="BL161">
        <v>180</v>
      </c>
      <c r="BM161">
        <v>183</v>
      </c>
      <c r="BN161">
        <v>186</v>
      </c>
      <c r="BO161">
        <v>189</v>
      </c>
      <c r="BP161">
        <v>190</v>
      </c>
      <c r="BQ161">
        <v>193</v>
      </c>
      <c r="BR161">
        <v>196</v>
      </c>
      <c r="BS161">
        <v>199</v>
      </c>
      <c r="BT161">
        <v>201</v>
      </c>
      <c r="BU161">
        <v>204</v>
      </c>
      <c r="BV161">
        <v>207</v>
      </c>
      <c r="BW161">
        <v>210</v>
      </c>
      <c r="BX161">
        <v>211</v>
      </c>
      <c r="BY161">
        <v>214</v>
      </c>
      <c r="BZ161">
        <v>217</v>
      </c>
      <c r="CA161">
        <v>219</v>
      </c>
      <c r="CB161">
        <v>222</v>
      </c>
      <c r="CC161">
        <v>225</v>
      </c>
      <c r="CD161">
        <v>227</v>
      </c>
      <c r="CE161">
        <v>230</v>
      </c>
      <c r="CF161">
        <v>233</v>
      </c>
      <c r="CG161">
        <v>234</v>
      </c>
      <c r="CH161">
        <v>237</v>
      </c>
      <c r="CI161">
        <v>240</v>
      </c>
      <c r="CJ161">
        <v>242</v>
      </c>
      <c r="CK161">
        <v>245</v>
      </c>
      <c r="CL161">
        <v>248</v>
      </c>
      <c r="CM161">
        <v>250</v>
      </c>
      <c r="CN161">
        <v>253</v>
      </c>
      <c r="CO161">
        <v>255</v>
      </c>
      <c r="CP161">
        <v>257</v>
      </c>
      <c r="CQ161">
        <v>259</v>
      </c>
      <c r="CR161">
        <v>262</v>
      </c>
      <c r="CS161">
        <v>265</v>
      </c>
      <c r="CT161">
        <v>267</v>
      </c>
      <c r="CU161">
        <v>270</v>
      </c>
      <c r="CV161">
        <v>272</v>
      </c>
      <c r="CW161">
        <v>275</v>
      </c>
      <c r="CX161">
        <v>278</v>
      </c>
      <c r="CY161">
        <v>279</v>
      </c>
      <c r="CZ161">
        <v>282</v>
      </c>
      <c r="DA161">
        <v>285</v>
      </c>
      <c r="DB161">
        <v>288</v>
      </c>
      <c r="DC161">
        <v>291</v>
      </c>
      <c r="DD161">
        <v>294</v>
      </c>
      <c r="DE161">
        <v>297</v>
      </c>
      <c r="DF161">
        <v>299</v>
      </c>
      <c r="DG161">
        <v>301</v>
      </c>
      <c r="DH161">
        <v>304</v>
      </c>
      <c r="DI161">
        <v>307</v>
      </c>
      <c r="DJ161">
        <v>310</v>
      </c>
      <c r="DK161">
        <v>313</v>
      </c>
      <c r="DL161">
        <v>315</v>
      </c>
      <c r="DM161">
        <v>318</v>
      </c>
      <c r="DN161">
        <v>321</v>
      </c>
      <c r="DO161">
        <v>323</v>
      </c>
      <c r="DP161">
        <v>326</v>
      </c>
      <c r="DQ161">
        <v>329</v>
      </c>
      <c r="DR161">
        <v>332</v>
      </c>
      <c r="DS161">
        <v>334</v>
      </c>
      <c r="DT161">
        <v>337</v>
      </c>
      <c r="DU161">
        <v>340</v>
      </c>
      <c r="DV161">
        <v>343</v>
      </c>
      <c r="DW161">
        <v>345</v>
      </c>
      <c r="DX161">
        <v>348</v>
      </c>
      <c r="DY161">
        <v>351</v>
      </c>
      <c r="DZ161">
        <v>354</v>
      </c>
      <c r="EA161">
        <v>356</v>
      </c>
      <c r="EB161">
        <v>359</v>
      </c>
      <c r="EC161">
        <v>362</v>
      </c>
      <c r="ED161">
        <v>365</v>
      </c>
      <c r="EE161">
        <v>367</v>
      </c>
      <c r="EF161">
        <v>370</v>
      </c>
      <c r="EG161">
        <v>373</v>
      </c>
      <c r="EH161">
        <v>376</v>
      </c>
      <c r="EI161">
        <v>378</v>
      </c>
      <c r="EJ161">
        <v>381</v>
      </c>
      <c r="EK161">
        <v>384</v>
      </c>
      <c r="EL161">
        <v>387</v>
      </c>
      <c r="EM161">
        <v>389</v>
      </c>
      <c r="EN161">
        <v>392</v>
      </c>
      <c r="EO161">
        <v>395</v>
      </c>
      <c r="EP161">
        <v>398</v>
      </c>
      <c r="EQ161">
        <v>400</v>
      </c>
      <c r="ER161">
        <v>403</v>
      </c>
      <c r="ES161">
        <v>406</v>
      </c>
      <c r="ET161">
        <v>409</v>
      </c>
      <c r="EU161">
        <v>412</v>
      </c>
      <c r="EV161">
        <v>414</v>
      </c>
      <c r="EW161">
        <v>417</v>
      </c>
      <c r="EX161">
        <v>420</v>
      </c>
      <c r="EY161">
        <v>422</v>
      </c>
      <c r="EZ161">
        <v>425</v>
      </c>
      <c r="FA161">
        <v>428</v>
      </c>
      <c r="FB161">
        <v>431</v>
      </c>
      <c r="FC161">
        <v>434</v>
      </c>
      <c r="FD161">
        <v>436</v>
      </c>
      <c r="FE161">
        <v>439</v>
      </c>
      <c r="FF161">
        <v>442</v>
      </c>
      <c r="FG161">
        <v>444</v>
      </c>
      <c r="FH161">
        <v>447</v>
      </c>
      <c r="FI161">
        <v>450</v>
      </c>
      <c r="FJ161">
        <v>453</v>
      </c>
      <c r="FK161">
        <v>456</v>
      </c>
      <c r="FL161">
        <v>458</v>
      </c>
      <c r="FM161">
        <v>461</v>
      </c>
      <c r="FN161">
        <v>464</v>
      </c>
      <c r="FO161">
        <v>466</v>
      </c>
      <c r="FP161">
        <v>469</v>
      </c>
      <c r="FQ161">
        <v>472</v>
      </c>
      <c r="FR161">
        <v>475</v>
      </c>
      <c r="FS161">
        <v>478</v>
      </c>
      <c r="FT161">
        <v>480</v>
      </c>
      <c r="FU161">
        <v>483</v>
      </c>
      <c r="FV161">
        <v>486</v>
      </c>
      <c r="FW161">
        <v>488</v>
      </c>
      <c r="FX161">
        <v>491</v>
      </c>
      <c r="FY161">
        <v>494</v>
      </c>
      <c r="FZ161">
        <v>497</v>
      </c>
      <c r="GA161">
        <v>500</v>
      </c>
      <c r="GB161">
        <v>502</v>
      </c>
      <c r="GC161">
        <v>505</v>
      </c>
      <c r="GD161">
        <v>507</v>
      </c>
      <c r="GE161">
        <v>510</v>
      </c>
      <c r="GF161">
        <v>513</v>
      </c>
      <c r="GG161">
        <v>516</v>
      </c>
      <c r="GH161">
        <v>519</v>
      </c>
      <c r="GI161">
        <v>522</v>
      </c>
      <c r="GJ161">
        <v>524</v>
      </c>
      <c r="GK161">
        <v>527</v>
      </c>
      <c r="GL161">
        <v>529</v>
      </c>
      <c r="GM161">
        <v>532</v>
      </c>
      <c r="GN161">
        <v>535</v>
      </c>
      <c r="GO161">
        <v>538</v>
      </c>
      <c r="GP161">
        <v>541</v>
      </c>
      <c r="GQ161">
        <v>544</v>
      </c>
      <c r="GR161">
        <v>546</v>
      </c>
      <c r="GS161">
        <v>549</v>
      </c>
      <c r="GU161">
        <v>158</v>
      </c>
      <c r="GV161">
        <v>0.95699999999999996</v>
      </c>
    </row>
    <row r="162" spans="1:204">
      <c r="A162" s="278">
        <v>159</v>
      </c>
      <c r="B162" s="344">
        <v>3</v>
      </c>
      <c r="C162" s="344">
        <v>7</v>
      </c>
      <c r="D162" s="344">
        <v>11</v>
      </c>
      <c r="E162" s="344">
        <v>14</v>
      </c>
      <c r="F162" s="344">
        <v>17</v>
      </c>
      <c r="G162" s="344">
        <v>21</v>
      </c>
      <c r="H162" s="344">
        <v>24</v>
      </c>
      <c r="I162" s="344">
        <v>28</v>
      </c>
      <c r="J162" s="344">
        <v>30</v>
      </c>
      <c r="K162" s="344">
        <v>32</v>
      </c>
      <c r="L162" s="344">
        <v>35</v>
      </c>
      <c r="M162" s="344">
        <v>38</v>
      </c>
      <c r="N162" s="344">
        <v>41</v>
      </c>
      <c r="O162" s="344">
        <v>44</v>
      </c>
      <c r="P162" s="344">
        <v>47</v>
      </c>
      <c r="Q162" s="344">
        <v>51</v>
      </c>
      <c r="R162" s="344">
        <v>54</v>
      </c>
      <c r="S162" s="344">
        <v>57</v>
      </c>
      <c r="T162" s="344">
        <v>58</v>
      </c>
      <c r="U162" s="344">
        <v>61</v>
      </c>
      <c r="V162" s="344">
        <v>64</v>
      </c>
      <c r="W162" s="344">
        <v>67</v>
      </c>
      <c r="X162" s="344">
        <v>70</v>
      </c>
      <c r="Y162" s="344">
        <v>73</v>
      </c>
      <c r="Z162" s="344">
        <v>76</v>
      </c>
      <c r="AA162" s="344">
        <v>79</v>
      </c>
      <c r="AB162" s="344">
        <v>82</v>
      </c>
      <c r="AC162" s="344">
        <v>84</v>
      </c>
      <c r="AD162" s="344">
        <v>87</v>
      </c>
      <c r="AE162" s="344">
        <v>90</v>
      </c>
      <c r="AF162" s="337">
        <v>93</v>
      </c>
      <c r="AG162" s="345">
        <v>96</v>
      </c>
      <c r="AH162" s="346">
        <v>99</v>
      </c>
      <c r="AI162">
        <v>102</v>
      </c>
      <c r="AJ162">
        <v>105</v>
      </c>
      <c r="AK162">
        <v>107</v>
      </c>
      <c r="AL162">
        <v>110</v>
      </c>
      <c r="AM162">
        <v>113</v>
      </c>
      <c r="AN162">
        <v>116</v>
      </c>
      <c r="AO162">
        <v>119</v>
      </c>
      <c r="AP162">
        <v>121</v>
      </c>
      <c r="AQ162">
        <v>124</v>
      </c>
      <c r="AR162">
        <v>127</v>
      </c>
      <c r="AS162">
        <v>129</v>
      </c>
      <c r="AT162">
        <v>132</v>
      </c>
      <c r="AU162">
        <v>135</v>
      </c>
      <c r="AV162">
        <v>138</v>
      </c>
      <c r="AW162">
        <v>141</v>
      </c>
      <c r="AX162">
        <v>144</v>
      </c>
      <c r="AY162">
        <v>146</v>
      </c>
      <c r="AZ162">
        <v>149</v>
      </c>
      <c r="BA162">
        <v>152</v>
      </c>
      <c r="BB162">
        <v>154</v>
      </c>
      <c r="BC162">
        <v>157</v>
      </c>
      <c r="BD162">
        <v>159</v>
      </c>
      <c r="BE162">
        <v>162</v>
      </c>
      <c r="BF162">
        <v>165</v>
      </c>
      <c r="BG162">
        <v>168</v>
      </c>
      <c r="BH162">
        <v>170</v>
      </c>
      <c r="BI162">
        <v>173</v>
      </c>
      <c r="BJ162">
        <v>175</v>
      </c>
      <c r="BK162">
        <v>178</v>
      </c>
      <c r="BL162">
        <v>180</v>
      </c>
      <c r="BM162">
        <v>183</v>
      </c>
      <c r="BN162">
        <v>186</v>
      </c>
      <c r="BO162">
        <v>189</v>
      </c>
      <c r="BP162">
        <v>191</v>
      </c>
      <c r="BQ162">
        <v>194</v>
      </c>
      <c r="BR162">
        <v>197</v>
      </c>
      <c r="BS162">
        <v>199</v>
      </c>
      <c r="BT162">
        <v>201</v>
      </c>
      <c r="BU162">
        <v>204</v>
      </c>
      <c r="BV162">
        <v>207</v>
      </c>
      <c r="BW162">
        <v>210</v>
      </c>
      <c r="BX162">
        <v>212</v>
      </c>
      <c r="BY162">
        <v>215</v>
      </c>
      <c r="BZ162">
        <v>218</v>
      </c>
      <c r="CA162">
        <v>220</v>
      </c>
      <c r="CB162">
        <v>222</v>
      </c>
      <c r="CC162">
        <v>225</v>
      </c>
      <c r="CD162">
        <v>227</v>
      </c>
      <c r="CE162">
        <v>230</v>
      </c>
      <c r="CF162">
        <v>233</v>
      </c>
      <c r="CG162">
        <v>235</v>
      </c>
      <c r="CH162">
        <v>238</v>
      </c>
      <c r="CI162">
        <v>241</v>
      </c>
      <c r="CJ162">
        <v>243</v>
      </c>
      <c r="CK162">
        <v>246</v>
      </c>
      <c r="CL162">
        <v>248</v>
      </c>
      <c r="CM162">
        <v>250</v>
      </c>
      <c r="CN162">
        <v>253</v>
      </c>
      <c r="CO162">
        <v>255</v>
      </c>
      <c r="CP162">
        <v>258</v>
      </c>
      <c r="CQ162">
        <v>260</v>
      </c>
      <c r="CR162">
        <v>263</v>
      </c>
      <c r="CS162">
        <v>266</v>
      </c>
      <c r="CT162">
        <v>268</v>
      </c>
      <c r="CU162">
        <v>270</v>
      </c>
      <c r="CV162">
        <v>272</v>
      </c>
      <c r="CW162">
        <v>275</v>
      </c>
      <c r="CX162">
        <v>278</v>
      </c>
      <c r="CY162">
        <v>280</v>
      </c>
      <c r="CZ162">
        <v>283</v>
      </c>
      <c r="DA162">
        <v>286</v>
      </c>
      <c r="DB162">
        <v>289</v>
      </c>
      <c r="DC162">
        <v>292</v>
      </c>
      <c r="DD162">
        <v>294</v>
      </c>
      <c r="DE162">
        <v>297</v>
      </c>
      <c r="DF162">
        <v>299</v>
      </c>
      <c r="DG162">
        <v>302</v>
      </c>
      <c r="DH162">
        <v>305</v>
      </c>
      <c r="DI162">
        <v>308</v>
      </c>
      <c r="DJ162">
        <v>311</v>
      </c>
      <c r="DK162">
        <v>314</v>
      </c>
      <c r="DL162">
        <v>316</v>
      </c>
      <c r="DM162">
        <v>318</v>
      </c>
      <c r="DN162">
        <v>321</v>
      </c>
      <c r="DO162">
        <v>324</v>
      </c>
      <c r="DP162">
        <v>327</v>
      </c>
      <c r="DQ162">
        <v>330</v>
      </c>
      <c r="DR162">
        <v>333</v>
      </c>
      <c r="DS162">
        <v>335</v>
      </c>
      <c r="DT162">
        <v>338</v>
      </c>
      <c r="DU162">
        <v>340</v>
      </c>
      <c r="DV162">
        <v>343</v>
      </c>
      <c r="DW162">
        <v>346</v>
      </c>
      <c r="DX162">
        <v>349</v>
      </c>
      <c r="DY162">
        <v>352</v>
      </c>
      <c r="DZ162">
        <v>355</v>
      </c>
      <c r="EA162">
        <v>357</v>
      </c>
      <c r="EB162">
        <v>360</v>
      </c>
      <c r="EC162">
        <v>363</v>
      </c>
      <c r="ED162">
        <v>365</v>
      </c>
      <c r="EE162">
        <v>368</v>
      </c>
      <c r="EF162">
        <v>371</v>
      </c>
      <c r="EG162">
        <v>374</v>
      </c>
      <c r="EH162">
        <v>377</v>
      </c>
      <c r="EI162">
        <v>379</v>
      </c>
      <c r="EJ162">
        <v>382</v>
      </c>
      <c r="EK162">
        <v>385</v>
      </c>
      <c r="EL162">
        <v>387</v>
      </c>
      <c r="EM162">
        <v>390</v>
      </c>
      <c r="EN162">
        <v>393</v>
      </c>
      <c r="EO162">
        <v>396</v>
      </c>
      <c r="EP162">
        <v>399</v>
      </c>
      <c r="EQ162">
        <v>401</v>
      </c>
      <c r="ER162">
        <v>404</v>
      </c>
      <c r="ES162">
        <v>407</v>
      </c>
      <c r="ET162">
        <v>409</v>
      </c>
      <c r="EU162">
        <v>412</v>
      </c>
      <c r="EV162">
        <v>415</v>
      </c>
      <c r="EW162">
        <v>418</v>
      </c>
      <c r="EX162">
        <v>421</v>
      </c>
      <c r="EY162">
        <v>423</v>
      </c>
      <c r="EZ162">
        <v>426</v>
      </c>
      <c r="FA162">
        <v>429</v>
      </c>
      <c r="FB162">
        <v>432</v>
      </c>
      <c r="FC162">
        <v>434</v>
      </c>
      <c r="FD162">
        <v>437</v>
      </c>
      <c r="FE162">
        <v>440</v>
      </c>
      <c r="FF162">
        <v>443</v>
      </c>
      <c r="FG162">
        <v>445</v>
      </c>
      <c r="FH162">
        <v>448</v>
      </c>
      <c r="FI162">
        <v>451</v>
      </c>
      <c r="FJ162">
        <v>454</v>
      </c>
      <c r="FK162">
        <v>456</v>
      </c>
      <c r="FL162">
        <v>459</v>
      </c>
      <c r="FM162">
        <v>462</v>
      </c>
      <c r="FN162">
        <v>465</v>
      </c>
      <c r="FO162">
        <v>467</v>
      </c>
      <c r="FP162">
        <v>470</v>
      </c>
      <c r="FQ162">
        <v>473</v>
      </c>
      <c r="FR162">
        <v>476</v>
      </c>
      <c r="FS162">
        <v>479</v>
      </c>
      <c r="FT162">
        <v>481</v>
      </c>
      <c r="FU162">
        <v>484</v>
      </c>
      <c r="FV162">
        <v>487</v>
      </c>
      <c r="FW162">
        <v>489</v>
      </c>
      <c r="FX162">
        <v>492</v>
      </c>
      <c r="FY162">
        <v>495</v>
      </c>
      <c r="FZ162">
        <v>498</v>
      </c>
      <c r="GA162">
        <v>501</v>
      </c>
      <c r="GB162">
        <v>503</v>
      </c>
      <c r="GC162">
        <v>506</v>
      </c>
      <c r="GD162">
        <v>508</v>
      </c>
      <c r="GE162">
        <v>511</v>
      </c>
      <c r="GF162">
        <v>514</v>
      </c>
      <c r="GG162">
        <v>517</v>
      </c>
      <c r="GH162">
        <v>520</v>
      </c>
      <c r="GI162">
        <v>523</v>
      </c>
      <c r="GJ162">
        <v>526</v>
      </c>
      <c r="GK162">
        <v>528</v>
      </c>
      <c r="GL162">
        <v>530</v>
      </c>
      <c r="GM162">
        <v>533</v>
      </c>
      <c r="GN162">
        <v>536</v>
      </c>
      <c r="GO162">
        <v>539</v>
      </c>
      <c r="GP162">
        <v>542</v>
      </c>
      <c r="GQ162">
        <v>545</v>
      </c>
      <c r="GR162">
        <v>548</v>
      </c>
      <c r="GS162">
        <v>550</v>
      </c>
      <c r="GU162">
        <v>159</v>
      </c>
      <c r="GV162">
        <v>0.95899999999999996</v>
      </c>
    </row>
    <row r="163" spans="1:204">
      <c r="A163" s="278">
        <v>160</v>
      </c>
      <c r="B163" s="344">
        <v>3</v>
      </c>
      <c r="C163" s="344">
        <v>7</v>
      </c>
      <c r="D163" s="344">
        <v>11</v>
      </c>
      <c r="E163" s="344">
        <v>14</v>
      </c>
      <c r="F163" s="344">
        <v>17</v>
      </c>
      <c r="G163" s="344">
        <v>21</v>
      </c>
      <c r="H163" s="344">
        <v>24</v>
      </c>
      <c r="I163" s="344">
        <v>28</v>
      </c>
      <c r="J163" s="344">
        <v>30</v>
      </c>
      <c r="K163" s="344">
        <v>32</v>
      </c>
      <c r="L163" s="344">
        <v>36</v>
      </c>
      <c r="M163" s="344">
        <v>38</v>
      </c>
      <c r="N163" s="344">
        <v>41</v>
      </c>
      <c r="O163" s="344">
        <v>44</v>
      </c>
      <c r="P163" s="344">
        <v>47</v>
      </c>
      <c r="Q163" s="344">
        <v>51</v>
      </c>
      <c r="R163" s="344">
        <v>54</v>
      </c>
      <c r="S163" s="344">
        <v>57</v>
      </c>
      <c r="T163" s="344">
        <v>59</v>
      </c>
      <c r="U163" s="344">
        <v>62</v>
      </c>
      <c r="V163" s="344">
        <v>64</v>
      </c>
      <c r="W163" s="344">
        <v>67</v>
      </c>
      <c r="X163" s="344">
        <v>70</v>
      </c>
      <c r="Y163" s="344">
        <v>73</v>
      </c>
      <c r="Z163" s="344">
        <v>76</v>
      </c>
      <c r="AA163" s="344">
        <v>79</v>
      </c>
      <c r="AB163" s="344">
        <v>82</v>
      </c>
      <c r="AC163" s="344">
        <v>85</v>
      </c>
      <c r="AD163" s="344">
        <v>87</v>
      </c>
      <c r="AE163" s="344">
        <v>90</v>
      </c>
      <c r="AF163" s="337">
        <v>93</v>
      </c>
      <c r="AG163" s="345">
        <v>96</v>
      </c>
      <c r="AH163" s="346">
        <v>99</v>
      </c>
      <c r="AI163">
        <v>102</v>
      </c>
      <c r="AJ163">
        <v>105</v>
      </c>
      <c r="AK163">
        <v>108</v>
      </c>
      <c r="AL163">
        <v>111</v>
      </c>
      <c r="AM163">
        <v>113</v>
      </c>
      <c r="AN163">
        <v>116</v>
      </c>
      <c r="AO163">
        <v>119</v>
      </c>
      <c r="AP163">
        <v>121</v>
      </c>
      <c r="AQ163">
        <v>124</v>
      </c>
      <c r="AR163">
        <v>127</v>
      </c>
      <c r="AS163">
        <v>130</v>
      </c>
      <c r="AT163">
        <v>133</v>
      </c>
      <c r="AU163">
        <v>136</v>
      </c>
      <c r="AV163">
        <v>138</v>
      </c>
      <c r="AW163">
        <v>141</v>
      </c>
      <c r="AX163">
        <v>144</v>
      </c>
      <c r="AY163">
        <v>146</v>
      </c>
      <c r="AZ163">
        <v>149</v>
      </c>
      <c r="BA163">
        <v>152</v>
      </c>
      <c r="BB163">
        <v>155</v>
      </c>
      <c r="BC163">
        <v>158</v>
      </c>
      <c r="BD163">
        <v>160</v>
      </c>
      <c r="BE163">
        <v>162</v>
      </c>
      <c r="BF163">
        <v>165</v>
      </c>
      <c r="BG163">
        <v>168</v>
      </c>
      <c r="BH163">
        <v>170</v>
      </c>
      <c r="BI163">
        <v>173</v>
      </c>
      <c r="BJ163">
        <v>176</v>
      </c>
      <c r="BK163">
        <v>179</v>
      </c>
      <c r="BL163">
        <v>181</v>
      </c>
      <c r="BM163">
        <v>184</v>
      </c>
      <c r="BN163">
        <v>186</v>
      </c>
      <c r="BO163">
        <v>189</v>
      </c>
      <c r="BP163">
        <v>191</v>
      </c>
      <c r="BQ163">
        <v>194</v>
      </c>
      <c r="BR163">
        <v>197</v>
      </c>
      <c r="BS163">
        <v>200</v>
      </c>
      <c r="BT163">
        <v>202</v>
      </c>
      <c r="BU163">
        <v>205</v>
      </c>
      <c r="BV163">
        <v>208</v>
      </c>
      <c r="BW163">
        <v>210</v>
      </c>
      <c r="BX163">
        <v>212</v>
      </c>
      <c r="BY163">
        <v>215</v>
      </c>
      <c r="BZ163">
        <v>218</v>
      </c>
      <c r="CA163">
        <v>220</v>
      </c>
      <c r="CB163">
        <v>223</v>
      </c>
      <c r="CC163">
        <v>226</v>
      </c>
      <c r="CD163">
        <v>228</v>
      </c>
      <c r="CE163">
        <v>231</v>
      </c>
      <c r="CF163">
        <v>234</v>
      </c>
      <c r="CG163">
        <v>235</v>
      </c>
      <c r="CH163">
        <v>238</v>
      </c>
      <c r="CI163">
        <v>241</v>
      </c>
      <c r="CJ163">
        <v>243</v>
      </c>
      <c r="CK163">
        <v>246</v>
      </c>
      <c r="CL163">
        <v>249</v>
      </c>
      <c r="CM163">
        <v>251</v>
      </c>
      <c r="CN163">
        <v>254</v>
      </c>
      <c r="CO163">
        <v>256</v>
      </c>
      <c r="CP163">
        <v>259</v>
      </c>
      <c r="CQ163">
        <v>260</v>
      </c>
      <c r="CR163">
        <v>263</v>
      </c>
      <c r="CS163">
        <v>266</v>
      </c>
      <c r="CT163">
        <v>268</v>
      </c>
      <c r="CU163">
        <v>271</v>
      </c>
      <c r="CV163">
        <v>273</v>
      </c>
      <c r="CW163">
        <v>276</v>
      </c>
      <c r="CX163">
        <v>279</v>
      </c>
      <c r="CY163">
        <v>281</v>
      </c>
      <c r="CZ163">
        <v>283</v>
      </c>
      <c r="DA163">
        <v>286</v>
      </c>
      <c r="DB163">
        <v>289</v>
      </c>
      <c r="DC163">
        <v>292</v>
      </c>
      <c r="DD163">
        <v>295</v>
      </c>
      <c r="DE163">
        <v>298</v>
      </c>
      <c r="DF163">
        <v>300</v>
      </c>
      <c r="DG163">
        <v>303</v>
      </c>
      <c r="DH163">
        <v>306</v>
      </c>
      <c r="DI163">
        <v>308</v>
      </c>
      <c r="DJ163">
        <v>311</v>
      </c>
      <c r="DK163">
        <v>314</v>
      </c>
      <c r="DL163">
        <v>316</v>
      </c>
      <c r="DM163">
        <v>319</v>
      </c>
      <c r="DN163">
        <v>322</v>
      </c>
      <c r="DO163">
        <v>325</v>
      </c>
      <c r="DP163">
        <v>328</v>
      </c>
      <c r="DQ163">
        <v>331</v>
      </c>
      <c r="DR163">
        <v>333</v>
      </c>
      <c r="DS163">
        <v>335</v>
      </c>
      <c r="DT163">
        <v>338</v>
      </c>
      <c r="DU163">
        <v>341</v>
      </c>
      <c r="DV163">
        <v>344</v>
      </c>
      <c r="DW163">
        <v>347</v>
      </c>
      <c r="DX163">
        <v>350</v>
      </c>
      <c r="DY163">
        <v>353</v>
      </c>
      <c r="DZ163">
        <v>356</v>
      </c>
      <c r="EA163">
        <v>357</v>
      </c>
      <c r="EB163">
        <v>360</v>
      </c>
      <c r="EC163">
        <v>363</v>
      </c>
      <c r="ED163">
        <v>366</v>
      </c>
      <c r="EE163">
        <v>369</v>
      </c>
      <c r="EF163">
        <v>372</v>
      </c>
      <c r="EG163">
        <v>375</v>
      </c>
      <c r="EH163">
        <v>378</v>
      </c>
      <c r="EI163">
        <v>380</v>
      </c>
      <c r="EJ163">
        <v>382</v>
      </c>
      <c r="EK163">
        <v>385</v>
      </c>
      <c r="EL163">
        <v>388</v>
      </c>
      <c r="EM163">
        <v>391</v>
      </c>
      <c r="EN163">
        <v>394</v>
      </c>
      <c r="EO163">
        <v>397</v>
      </c>
      <c r="EP163">
        <v>400</v>
      </c>
      <c r="EQ163">
        <v>402</v>
      </c>
      <c r="ER163">
        <v>405</v>
      </c>
      <c r="ES163">
        <v>407</v>
      </c>
      <c r="ET163">
        <v>410</v>
      </c>
      <c r="EU163">
        <v>413</v>
      </c>
      <c r="EV163">
        <v>416</v>
      </c>
      <c r="EW163">
        <v>419</v>
      </c>
      <c r="EX163">
        <v>422</v>
      </c>
      <c r="EY163">
        <v>424</v>
      </c>
      <c r="EZ163">
        <v>427</v>
      </c>
      <c r="FA163">
        <v>430</v>
      </c>
      <c r="FB163">
        <v>432</v>
      </c>
      <c r="FC163">
        <v>435</v>
      </c>
      <c r="FD163">
        <v>438</v>
      </c>
      <c r="FE163">
        <v>441</v>
      </c>
      <c r="FF163">
        <v>444</v>
      </c>
      <c r="FG163">
        <v>446</v>
      </c>
      <c r="FH163">
        <v>449</v>
      </c>
      <c r="FI163">
        <v>452</v>
      </c>
      <c r="FJ163">
        <v>455</v>
      </c>
      <c r="FK163">
        <v>457</v>
      </c>
      <c r="FL163">
        <v>460</v>
      </c>
      <c r="FM163">
        <v>463</v>
      </c>
      <c r="FN163">
        <v>466</v>
      </c>
      <c r="FO163">
        <v>468</v>
      </c>
      <c r="FP163">
        <v>471</v>
      </c>
      <c r="FQ163">
        <v>474</v>
      </c>
      <c r="FR163">
        <v>477</v>
      </c>
      <c r="FS163">
        <v>480</v>
      </c>
      <c r="FT163">
        <v>482</v>
      </c>
      <c r="FU163">
        <v>485</v>
      </c>
      <c r="FV163">
        <v>488</v>
      </c>
      <c r="FW163">
        <v>490</v>
      </c>
      <c r="FX163">
        <v>493</v>
      </c>
      <c r="FY163">
        <v>496</v>
      </c>
      <c r="FZ163">
        <v>499</v>
      </c>
      <c r="GA163">
        <v>502</v>
      </c>
      <c r="GB163">
        <v>505</v>
      </c>
      <c r="GC163">
        <v>507</v>
      </c>
      <c r="GD163">
        <v>509</v>
      </c>
      <c r="GE163">
        <v>512</v>
      </c>
      <c r="GF163">
        <v>515</v>
      </c>
      <c r="GG163">
        <v>518</v>
      </c>
      <c r="GH163">
        <v>521</v>
      </c>
      <c r="GI163">
        <v>524</v>
      </c>
      <c r="GJ163">
        <v>527</v>
      </c>
      <c r="GK163">
        <v>530</v>
      </c>
      <c r="GL163">
        <v>531</v>
      </c>
      <c r="GM163">
        <v>534</v>
      </c>
      <c r="GN163">
        <v>537</v>
      </c>
      <c r="GO163">
        <v>540</v>
      </c>
      <c r="GP163">
        <v>543</v>
      </c>
      <c r="GQ163">
        <v>546</v>
      </c>
      <c r="GR163">
        <v>549</v>
      </c>
      <c r="GS163">
        <v>552</v>
      </c>
      <c r="GU163">
        <v>160</v>
      </c>
      <c r="GV163">
        <v>0.96099999999999997</v>
      </c>
    </row>
    <row r="164" spans="1:204">
      <c r="A164" s="278">
        <v>161</v>
      </c>
      <c r="B164" s="344">
        <v>3</v>
      </c>
      <c r="C164" s="344">
        <v>7</v>
      </c>
      <c r="D164" s="344">
        <v>11</v>
      </c>
      <c r="E164" s="344">
        <v>14</v>
      </c>
      <c r="F164" s="344">
        <v>17</v>
      </c>
      <c r="G164" s="344">
        <v>21</v>
      </c>
      <c r="H164" s="344">
        <v>24</v>
      </c>
      <c r="I164" s="344">
        <v>28</v>
      </c>
      <c r="J164" s="344">
        <v>30</v>
      </c>
      <c r="K164" s="344">
        <v>32</v>
      </c>
      <c r="L164" s="344">
        <v>36</v>
      </c>
      <c r="M164" s="344">
        <v>39</v>
      </c>
      <c r="N164" s="344">
        <v>41</v>
      </c>
      <c r="O164" s="344">
        <v>44</v>
      </c>
      <c r="P164" s="344">
        <v>47</v>
      </c>
      <c r="Q164" s="344">
        <v>51</v>
      </c>
      <c r="R164" s="344">
        <v>54</v>
      </c>
      <c r="S164" s="344">
        <v>57</v>
      </c>
      <c r="T164" s="344">
        <v>59</v>
      </c>
      <c r="U164" s="344">
        <v>62</v>
      </c>
      <c r="V164" s="344">
        <v>65</v>
      </c>
      <c r="W164" s="344">
        <v>67</v>
      </c>
      <c r="X164" s="344">
        <v>70</v>
      </c>
      <c r="Y164" s="344">
        <v>73</v>
      </c>
      <c r="Z164" s="344">
        <v>76</v>
      </c>
      <c r="AA164" s="344">
        <v>79</v>
      </c>
      <c r="AB164" s="344">
        <v>82</v>
      </c>
      <c r="AC164" s="344">
        <v>85</v>
      </c>
      <c r="AD164" s="344">
        <v>88</v>
      </c>
      <c r="AE164" s="344">
        <v>91</v>
      </c>
      <c r="AF164" s="337">
        <v>93</v>
      </c>
      <c r="AG164" s="345">
        <v>96</v>
      </c>
      <c r="AH164" s="346">
        <v>99</v>
      </c>
      <c r="AI164">
        <v>102</v>
      </c>
      <c r="AJ164">
        <v>105</v>
      </c>
      <c r="AK164">
        <v>108</v>
      </c>
      <c r="AL164">
        <v>111</v>
      </c>
      <c r="AM164">
        <v>114</v>
      </c>
      <c r="AN164">
        <v>117</v>
      </c>
      <c r="AO164">
        <v>119</v>
      </c>
      <c r="AP164">
        <v>121</v>
      </c>
      <c r="AQ164">
        <v>124</v>
      </c>
      <c r="AR164">
        <v>127</v>
      </c>
      <c r="AS164">
        <v>130</v>
      </c>
      <c r="AT164">
        <v>133</v>
      </c>
      <c r="AU164">
        <v>136</v>
      </c>
      <c r="AV164">
        <v>139</v>
      </c>
      <c r="AW164">
        <v>142</v>
      </c>
      <c r="AX164">
        <v>144</v>
      </c>
      <c r="AY164">
        <v>146</v>
      </c>
      <c r="AZ164">
        <v>149</v>
      </c>
      <c r="BA164">
        <v>152</v>
      </c>
      <c r="BB164">
        <v>155</v>
      </c>
      <c r="BC164">
        <v>158</v>
      </c>
      <c r="BD164">
        <v>160</v>
      </c>
      <c r="BE164">
        <v>163</v>
      </c>
      <c r="BF164">
        <v>166</v>
      </c>
      <c r="BG164">
        <v>169</v>
      </c>
      <c r="BH164">
        <v>170</v>
      </c>
      <c r="BI164">
        <v>173</v>
      </c>
      <c r="BJ164">
        <v>176</v>
      </c>
      <c r="BK164">
        <v>179</v>
      </c>
      <c r="BL164">
        <v>181</v>
      </c>
      <c r="BM164">
        <v>184</v>
      </c>
      <c r="BN164">
        <v>187</v>
      </c>
      <c r="BO164">
        <v>190</v>
      </c>
      <c r="BP164">
        <v>192</v>
      </c>
      <c r="BQ164">
        <v>195</v>
      </c>
      <c r="BR164">
        <v>197</v>
      </c>
      <c r="BS164">
        <v>200</v>
      </c>
      <c r="BT164">
        <v>202</v>
      </c>
      <c r="BU164">
        <v>205</v>
      </c>
      <c r="BV164">
        <v>208</v>
      </c>
      <c r="BW164">
        <v>211</v>
      </c>
      <c r="BX164">
        <v>213</v>
      </c>
      <c r="BY164">
        <v>216</v>
      </c>
      <c r="BZ164">
        <v>219</v>
      </c>
      <c r="CA164">
        <v>221</v>
      </c>
      <c r="CB164">
        <v>223</v>
      </c>
      <c r="CC164">
        <v>226</v>
      </c>
      <c r="CD164">
        <v>228</v>
      </c>
      <c r="CE164">
        <v>231</v>
      </c>
      <c r="CF164">
        <v>234</v>
      </c>
      <c r="CG164">
        <v>236</v>
      </c>
      <c r="CH164">
        <v>239</v>
      </c>
      <c r="CI164">
        <v>242</v>
      </c>
      <c r="CJ164">
        <v>244</v>
      </c>
      <c r="CK164">
        <v>247</v>
      </c>
      <c r="CL164">
        <v>249</v>
      </c>
      <c r="CM164">
        <v>251</v>
      </c>
      <c r="CN164">
        <v>254</v>
      </c>
      <c r="CO164">
        <v>256</v>
      </c>
      <c r="CP164">
        <v>259</v>
      </c>
      <c r="CQ164">
        <v>261</v>
      </c>
      <c r="CR164">
        <v>264</v>
      </c>
      <c r="CS164">
        <v>267</v>
      </c>
      <c r="CT164">
        <v>269</v>
      </c>
      <c r="CU164">
        <v>272</v>
      </c>
      <c r="CV164">
        <v>273</v>
      </c>
      <c r="CW164">
        <v>276</v>
      </c>
      <c r="CX164">
        <v>279</v>
      </c>
      <c r="CY164">
        <v>281</v>
      </c>
      <c r="CZ164">
        <v>284</v>
      </c>
      <c r="DA164">
        <v>287</v>
      </c>
      <c r="DB164">
        <v>290</v>
      </c>
      <c r="DC164">
        <v>293</v>
      </c>
      <c r="DD164">
        <v>296</v>
      </c>
      <c r="DE164">
        <v>299</v>
      </c>
      <c r="DF164">
        <v>300</v>
      </c>
      <c r="DG164">
        <v>303</v>
      </c>
      <c r="DH164">
        <v>306</v>
      </c>
      <c r="DI164">
        <v>309</v>
      </c>
      <c r="DJ164">
        <v>312</v>
      </c>
      <c r="DK164">
        <v>315</v>
      </c>
      <c r="DL164">
        <v>317</v>
      </c>
      <c r="DM164">
        <v>320</v>
      </c>
      <c r="DN164">
        <v>323</v>
      </c>
      <c r="DO164">
        <v>325</v>
      </c>
      <c r="DP164">
        <v>328</v>
      </c>
      <c r="DQ164">
        <v>331</v>
      </c>
      <c r="DR164">
        <v>334</v>
      </c>
      <c r="DS164">
        <v>336</v>
      </c>
      <c r="DT164">
        <v>339</v>
      </c>
      <c r="DU164">
        <v>342</v>
      </c>
      <c r="DV164">
        <v>345</v>
      </c>
      <c r="DW164">
        <v>348</v>
      </c>
      <c r="DX164">
        <v>351</v>
      </c>
      <c r="DY164">
        <v>353</v>
      </c>
      <c r="DZ164">
        <v>356</v>
      </c>
      <c r="EA164">
        <v>358</v>
      </c>
      <c r="EB164">
        <v>361</v>
      </c>
      <c r="EC164">
        <v>364</v>
      </c>
      <c r="ED164">
        <v>367</v>
      </c>
      <c r="EE164">
        <v>370</v>
      </c>
      <c r="EF164">
        <v>373</v>
      </c>
      <c r="EG164">
        <v>376</v>
      </c>
      <c r="EH164">
        <v>378</v>
      </c>
      <c r="EI164">
        <v>380</v>
      </c>
      <c r="EJ164">
        <v>383</v>
      </c>
      <c r="EK164">
        <v>386</v>
      </c>
      <c r="EL164">
        <v>389</v>
      </c>
      <c r="EM164">
        <v>392</v>
      </c>
      <c r="EN164">
        <v>395</v>
      </c>
      <c r="EO164">
        <v>398</v>
      </c>
      <c r="EP164">
        <v>401</v>
      </c>
      <c r="EQ164">
        <v>403</v>
      </c>
      <c r="ER164">
        <v>405</v>
      </c>
      <c r="ES164">
        <v>408</v>
      </c>
      <c r="ET164">
        <v>411</v>
      </c>
      <c r="EU164">
        <v>414</v>
      </c>
      <c r="EV164">
        <v>417</v>
      </c>
      <c r="EW164">
        <v>420</v>
      </c>
      <c r="EX164">
        <v>423</v>
      </c>
      <c r="EY164">
        <v>425</v>
      </c>
      <c r="EZ164">
        <v>428</v>
      </c>
      <c r="FA164">
        <v>430</v>
      </c>
      <c r="FB164">
        <v>433</v>
      </c>
      <c r="FC164">
        <v>436</v>
      </c>
      <c r="FD164">
        <v>439</v>
      </c>
      <c r="FE164">
        <v>442</v>
      </c>
      <c r="FF164">
        <v>445</v>
      </c>
      <c r="FG164">
        <v>447</v>
      </c>
      <c r="FH164">
        <v>450</v>
      </c>
      <c r="FI164">
        <v>453</v>
      </c>
      <c r="FJ164">
        <v>455</v>
      </c>
      <c r="FK164">
        <v>458</v>
      </c>
      <c r="FL164">
        <v>461</v>
      </c>
      <c r="FM164">
        <v>464</v>
      </c>
      <c r="FN164">
        <v>467</v>
      </c>
      <c r="FO164">
        <v>469</v>
      </c>
      <c r="FP164">
        <v>472</v>
      </c>
      <c r="FQ164">
        <v>475</v>
      </c>
      <c r="FR164">
        <v>478</v>
      </c>
      <c r="FS164">
        <v>481</v>
      </c>
      <c r="FT164">
        <v>483</v>
      </c>
      <c r="FU164">
        <v>486</v>
      </c>
      <c r="FV164">
        <v>489</v>
      </c>
      <c r="FW164">
        <v>491</v>
      </c>
      <c r="FX164">
        <v>494</v>
      </c>
      <c r="FY164">
        <v>497</v>
      </c>
      <c r="FZ164">
        <v>500</v>
      </c>
      <c r="GA164">
        <v>503</v>
      </c>
      <c r="GB164">
        <v>506</v>
      </c>
      <c r="GC164">
        <v>508</v>
      </c>
      <c r="GD164">
        <v>510</v>
      </c>
      <c r="GE164">
        <v>513</v>
      </c>
      <c r="GF164">
        <v>516</v>
      </c>
      <c r="GG164">
        <v>519</v>
      </c>
      <c r="GH164">
        <v>522</v>
      </c>
      <c r="GI164">
        <v>525</v>
      </c>
      <c r="GJ164">
        <v>528</v>
      </c>
      <c r="GK164">
        <v>531</v>
      </c>
      <c r="GL164">
        <v>533</v>
      </c>
      <c r="GM164">
        <v>535</v>
      </c>
      <c r="GN164">
        <v>538</v>
      </c>
      <c r="GO164">
        <v>541</v>
      </c>
      <c r="GP164">
        <v>544</v>
      </c>
      <c r="GQ164">
        <v>547</v>
      </c>
      <c r="GR164">
        <v>550</v>
      </c>
      <c r="GS164">
        <v>553</v>
      </c>
      <c r="GU164">
        <v>161</v>
      </c>
      <c r="GV164">
        <v>0.96299999999999997</v>
      </c>
    </row>
    <row r="165" spans="1:204">
      <c r="A165" s="278">
        <v>162</v>
      </c>
      <c r="B165" s="344">
        <v>3</v>
      </c>
      <c r="C165" s="344">
        <v>7</v>
      </c>
      <c r="D165" s="344">
        <v>11</v>
      </c>
      <c r="E165" s="344">
        <v>14</v>
      </c>
      <c r="F165" s="344">
        <v>17</v>
      </c>
      <c r="G165" s="344">
        <v>21</v>
      </c>
      <c r="H165" s="344">
        <v>24</v>
      </c>
      <c r="I165" s="344">
        <v>28</v>
      </c>
      <c r="J165" s="344">
        <v>30</v>
      </c>
      <c r="K165" s="344">
        <v>32</v>
      </c>
      <c r="L165" s="344">
        <v>36</v>
      </c>
      <c r="M165" s="344">
        <v>39</v>
      </c>
      <c r="N165" s="344">
        <v>41</v>
      </c>
      <c r="O165" s="344">
        <v>44</v>
      </c>
      <c r="P165" s="344">
        <v>47</v>
      </c>
      <c r="Q165" s="344">
        <v>51</v>
      </c>
      <c r="R165" s="344">
        <v>54</v>
      </c>
      <c r="S165" s="344">
        <v>57</v>
      </c>
      <c r="T165" s="344">
        <v>59</v>
      </c>
      <c r="U165" s="344">
        <v>62</v>
      </c>
      <c r="V165" s="344">
        <v>65</v>
      </c>
      <c r="W165" s="344">
        <v>68</v>
      </c>
      <c r="X165" s="344">
        <v>70</v>
      </c>
      <c r="Y165" s="344">
        <v>73</v>
      </c>
      <c r="Z165" s="344">
        <v>76</v>
      </c>
      <c r="AA165" s="344">
        <v>79</v>
      </c>
      <c r="AB165" s="344">
        <v>82</v>
      </c>
      <c r="AC165" s="344">
        <v>85</v>
      </c>
      <c r="AD165" s="344">
        <v>88</v>
      </c>
      <c r="AE165" s="344">
        <v>91</v>
      </c>
      <c r="AF165" s="337">
        <v>94</v>
      </c>
      <c r="AG165" s="345">
        <v>97</v>
      </c>
      <c r="AH165" s="346">
        <v>99</v>
      </c>
      <c r="AI165">
        <v>102</v>
      </c>
      <c r="AJ165">
        <v>105</v>
      </c>
      <c r="AK165">
        <v>108</v>
      </c>
      <c r="AL165">
        <v>111</v>
      </c>
      <c r="AM165">
        <v>114</v>
      </c>
      <c r="AN165">
        <v>117</v>
      </c>
      <c r="AO165">
        <v>120</v>
      </c>
      <c r="AP165">
        <v>122</v>
      </c>
      <c r="AQ165">
        <v>124</v>
      </c>
      <c r="AR165">
        <v>127</v>
      </c>
      <c r="AS165">
        <v>130</v>
      </c>
      <c r="AT165">
        <v>133</v>
      </c>
      <c r="AU165">
        <v>136</v>
      </c>
      <c r="AV165">
        <v>139</v>
      </c>
      <c r="AW165">
        <v>142</v>
      </c>
      <c r="AX165">
        <v>145</v>
      </c>
      <c r="AY165">
        <v>147</v>
      </c>
      <c r="AZ165">
        <v>150</v>
      </c>
      <c r="BA165">
        <v>152</v>
      </c>
      <c r="BB165">
        <v>155</v>
      </c>
      <c r="BC165">
        <v>158</v>
      </c>
      <c r="BD165">
        <v>160</v>
      </c>
      <c r="BE165">
        <v>163</v>
      </c>
      <c r="BF165">
        <v>166</v>
      </c>
      <c r="BG165">
        <v>169</v>
      </c>
      <c r="BH165">
        <v>171</v>
      </c>
      <c r="BI165">
        <v>174</v>
      </c>
      <c r="BJ165">
        <v>177</v>
      </c>
      <c r="BK165">
        <v>179</v>
      </c>
      <c r="BL165">
        <v>181</v>
      </c>
      <c r="BM165">
        <v>184</v>
      </c>
      <c r="BN165">
        <v>187</v>
      </c>
      <c r="BO165">
        <v>190</v>
      </c>
      <c r="BP165">
        <v>192</v>
      </c>
      <c r="BQ165">
        <v>195</v>
      </c>
      <c r="BR165">
        <v>198</v>
      </c>
      <c r="BS165">
        <v>201</v>
      </c>
      <c r="BT165">
        <v>203</v>
      </c>
      <c r="BU165">
        <v>206</v>
      </c>
      <c r="BV165">
        <v>208</v>
      </c>
      <c r="BW165">
        <v>211</v>
      </c>
      <c r="BX165">
        <v>213</v>
      </c>
      <c r="BY165">
        <v>216</v>
      </c>
      <c r="BZ165">
        <v>219</v>
      </c>
      <c r="CA165">
        <v>221</v>
      </c>
      <c r="CB165">
        <v>224</v>
      </c>
      <c r="CC165">
        <v>227</v>
      </c>
      <c r="CD165">
        <v>229</v>
      </c>
      <c r="CE165">
        <v>232</v>
      </c>
      <c r="CF165">
        <v>234</v>
      </c>
      <c r="CG165">
        <v>236</v>
      </c>
      <c r="CH165">
        <v>239</v>
      </c>
      <c r="CI165">
        <v>242</v>
      </c>
      <c r="CJ165">
        <v>244</v>
      </c>
      <c r="CK165">
        <v>247</v>
      </c>
      <c r="CL165">
        <v>250</v>
      </c>
      <c r="CM165">
        <v>252</v>
      </c>
      <c r="CN165">
        <v>255</v>
      </c>
      <c r="CO165">
        <v>257</v>
      </c>
      <c r="CP165">
        <v>260</v>
      </c>
      <c r="CQ165">
        <v>262</v>
      </c>
      <c r="CR165">
        <v>264</v>
      </c>
      <c r="CS165">
        <v>267</v>
      </c>
      <c r="CT165">
        <v>269</v>
      </c>
      <c r="CU165">
        <v>272</v>
      </c>
      <c r="CV165">
        <v>274</v>
      </c>
      <c r="CW165">
        <v>277</v>
      </c>
      <c r="CX165">
        <v>280</v>
      </c>
      <c r="CY165">
        <v>282</v>
      </c>
      <c r="CZ165">
        <v>285</v>
      </c>
      <c r="DA165">
        <v>288</v>
      </c>
      <c r="DB165">
        <v>290</v>
      </c>
      <c r="DC165">
        <v>293</v>
      </c>
      <c r="DD165">
        <v>296</v>
      </c>
      <c r="DE165">
        <v>299</v>
      </c>
      <c r="DF165">
        <v>301</v>
      </c>
      <c r="DG165">
        <v>304</v>
      </c>
      <c r="DH165">
        <v>307</v>
      </c>
      <c r="DI165">
        <v>310</v>
      </c>
      <c r="DJ165">
        <v>313</v>
      </c>
      <c r="DK165">
        <v>316</v>
      </c>
      <c r="DL165">
        <v>317</v>
      </c>
      <c r="DM165">
        <v>320</v>
      </c>
      <c r="DN165">
        <v>323</v>
      </c>
      <c r="DO165">
        <v>326</v>
      </c>
      <c r="DP165">
        <v>329</v>
      </c>
      <c r="DQ165">
        <v>332</v>
      </c>
      <c r="DR165">
        <v>335</v>
      </c>
      <c r="DS165">
        <v>337</v>
      </c>
      <c r="DT165">
        <v>340</v>
      </c>
      <c r="DU165">
        <v>343</v>
      </c>
      <c r="DV165">
        <v>345</v>
      </c>
      <c r="DW165">
        <v>348</v>
      </c>
      <c r="DX165">
        <v>351</v>
      </c>
      <c r="DY165">
        <v>354</v>
      </c>
      <c r="DZ165">
        <v>357</v>
      </c>
      <c r="EA165">
        <v>359</v>
      </c>
      <c r="EB165">
        <v>362</v>
      </c>
      <c r="EC165">
        <v>365</v>
      </c>
      <c r="ED165">
        <v>368</v>
      </c>
      <c r="EE165">
        <v>371</v>
      </c>
      <c r="EF165">
        <v>373</v>
      </c>
      <c r="EG165">
        <v>376</v>
      </c>
      <c r="EH165">
        <v>379</v>
      </c>
      <c r="EI165">
        <v>381</v>
      </c>
      <c r="EJ165">
        <v>384</v>
      </c>
      <c r="EK165">
        <v>387</v>
      </c>
      <c r="EL165">
        <v>390</v>
      </c>
      <c r="EM165">
        <v>393</v>
      </c>
      <c r="EN165">
        <v>396</v>
      </c>
      <c r="EO165">
        <v>399</v>
      </c>
      <c r="EP165">
        <v>401</v>
      </c>
      <c r="EQ165">
        <v>403</v>
      </c>
      <c r="ER165">
        <v>406</v>
      </c>
      <c r="ES165">
        <v>409</v>
      </c>
      <c r="ET165">
        <v>412</v>
      </c>
      <c r="EU165">
        <v>415</v>
      </c>
      <c r="EV165">
        <v>418</v>
      </c>
      <c r="EW165">
        <v>421</v>
      </c>
      <c r="EX165">
        <v>424</v>
      </c>
      <c r="EY165">
        <v>426</v>
      </c>
      <c r="EZ165">
        <v>428</v>
      </c>
      <c r="FA165">
        <v>431</v>
      </c>
      <c r="FB165">
        <v>434</v>
      </c>
      <c r="FC165">
        <v>437</v>
      </c>
      <c r="FD165">
        <v>440</v>
      </c>
      <c r="FE165">
        <v>443</v>
      </c>
      <c r="FF165">
        <v>446</v>
      </c>
      <c r="FG165">
        <v>448</v>
      </c>
      <c r="FH165">
        <v>451</v>
      </c>
      <c r="FI165">
        <v>454</v>
      </c>
      <c r="FJ165">
        <v>456</v>
      </c>
      <c r="FK165">
        <v>459</v>
      </c>
      <c r="FL165">
        <v>462</v>
      </c>
      <c r="FM165">
        <v>465</v>
      </c>
      <c r="FN165">
        <v>468</v>
      </c>
      <c r="FO165">
        <v>470</v>
      </c>
      <c r="FP165">
        <v>473</v>
      </c>
      <c r="FQ165">
        <v>476</v>
      </c>
      <c r="FR165">
        <v>479</v>
      </c>
      <c r="FS165">
        <v>482</v>
      </c>
      <c r="FT165">
        <v>484</v>
      </c>
      <c r="FU165">
        <v>487</v>
      </c>
      <c r="FV165">
        <v>490</v>
      </c>
      <c r="FW165">
        <v>492</v>
      </c>
      <c r="FX165">
        <v>495</v>
      </c>
      <c r="FY165">
        <v>498</v>
      </c>
      <c r="FZ165">
        <v>501</v>
      </c>
      <c r="GA165">
        <v>504</v>
      </c>
      <c r="GB165">
        <v>507</v>
      </c>
      <c r="GC165">
        <v>510</v>
      </c>
      <c r="GD165">
        <v>511</v>
      </c>
      <c r="GE165">
        <v>514</v>
      </c>
      <c r="GF165">
        <v>517</v>
      </c>
      <c r="GG165">
        <v>520</v>
      </c>
      <c r="GH165">
        <v>523</v>
      </c>
      <c r="GI165">
        <v>526</v>
      </c>
      <c r="GJ165">
        <v>529</v>
      </c>
      <c r="GK165">
        <v>532</v>
      </c>
      <c r="GL165">
        <v>534</v>
      </c>
      <c r="GM165">
        <v>537</v>
      </c>
      <c r="GN165">
        <v>539</v>
      </c>
      <c r="GO165">
        <v>542</v>
      </c>
      <c r="GP165">
        <v>545</v>
      </c>
      <c r="GQ165">
        <v>548</v>
      </c>
      <c r="GR165">
        <v>551</v>
      </c>
      <c r="GS165">
        <v>554</v>
      </c>
      <c r="GU165">
        <v>162</v>
      </c>
      <c r="GV165">
        <v>0.96499999999999997</v>
      </c>
    </row>
    <row r="166" spans="1:204">
      <c r="A166" s="278">
        <v>163</v>
      </c>
      <c r="B166" s="344">
        <v>3</v>
      </c>
      <c r="C166" s="344">
        <v>7</v>
      </c>
      <c r="D166" s="344">
        <v>11</v>
      </c>
      <c r="E166" s="344">
        <v>15</v>
      </c>
      <c r="F166" s="344">
        <v>17</v>
      </c>
      <c r="G166" s="344">
        <v>21</v>
      </c>
      <c r="H166" s="344">
        <v>24</v>
      </c>
      <c r="I166" s="344">
        <v>28</v>
      </c>
      <c r="J166" s="344">
        <v>30</v>
      </c>
      <c r="K166" s="344">
        <v>32</v>
      </c>
      <c r="L166" s="344">
        <v>36</v>
      </c>
      <c r="M166" s="344">
        <v>39</v>
      </c>
      <c r="N166" s="344">
        <v>42</v>
      </c>
      <c r="O166" s="344">
        <v>44</v>
      </c>
      <c r="P166" s="344">
        <v>47</v>
      </c>
      <c r="Q166" s="344">
        <v>51</v>
      </c>
      <c r="R166" s="344">
        <v>54</v>
      </c>
      <c r="S166" s="344">
        <v>57</v>
      </c>
      <c r="T166" s="344">
        <v>59</v>
      </c>
      <c r="U166" s="344">
        <v>62</v>
      </c>
      <c r="V166" s="344">
        <v>65</v>
      </c>
      <c r="W166" s="344">
        <v>68</v>
      </c>
      <c r="X166" s="344">
        <v>71</v>
      </c>
      <c r="Y166" s="344">
        <v>73</v>
      </c>
      <c r="Z166" s="344">
        <v>76</v>
      </c>
      <c r="AA166" s="344">
        <v>79</v>
      </c>
      <c r="AB166" s="344">
        <v>82</v>
      </c>
      <c r="AC166" s="344">
        <v>85</v>
      </c>
      <c r="AD166" s="344">
        <v>88</v>
      </c>
      <c r="AE166" s="344">
        <v>91</v>
      </c>
      <c r="AF166" s="337">
        <v>94</v>
      </c>
      <c r="AG166" s="345">
        <v>97</v>
      </c>
      <c r="AH166" s="346">
        <v>100</v>
      </c>
      <c r="AI166">
        <v>103</v>
      </c>
      <c r="AJ166">
        <v>105</v>
      </c>
      <c r="AK166">
        <v>108</v>
      </c>
      <c r="AL166">
        <v>111</v>
      </c>
      <c r="AM166">
        <v>114</v>
      </c>
      <c r="AN166">
        <v>117</v>
      </c>
      <c r="AO166">
        <v>120</v>
      </c>
      <c r="AP166">
        <v>122</v>
      </c>
      <c r="AQ166">
        <v>125</v>
      </c>
      <c r="AR166">
        <v>128</v>
      </c>
      <c r="AS166">
        <v>131</v>
      </c>
      <c r="AT166">
        <v>133</v>
      </c>
      <c r="AU166">
        <v>136</v>
      </c>
      <c r="AV166">
        <v>139</v>
      </c>
      <c r="AW166">
        <v>142</v>
      </c>
      <c r="AX166">
        <v>145</v>
      </c>
      <c r="AY166">
        <v>147</v>
      </c>
      <c r="AZ166">
        <v>150</v>
      </c>
      <c r="BA166">
        <v>153</v>
      </c>
      <c r="BB166">
        <v>156</v>
      </c>
      <c r="BC166">
        <v>159</v>
      </c>
      <c r="BD166">
        <v>161</v>
      </c>
      <c r="BE166">
        <v>163</v>
      </c>
      <c r="BF166">
        <v>166</v>
      </c>
      <c r="BG166">
        <v>169</v>
      </c>
      <c r="BH166">
        <v>171</v>
      </c>
      <c r="BI166">
        <v>174</v>
      </c>
      <c r="BJ166">
        <v>177</v>
      </c>
      <c r="BK166">
        <v>180</v>
      </c>
      <c r="BL166">
        <v>182</v>
      </c>
      <c r="BM166">
        <v>185</v>
      </c>
      <c r="BN166">
        <v>188</v>
      </c>
      <c r="BO166">
        <v>190</v>
      </c>
      <c r="BP166">
        <v>192</v>
      </c>
      <c r="BQ166">
        <v>195</v>
      </c>
      <c r="BR166">
        <v>198</v>
      </c>
      <c r="BS166">
        <v>201</v>
      </c>
      <c r="BT166">
        <v>203</v>
      </c>
      <c r="BU166">
        <v>206</v>
      </c>
      <c r="BV166">
        <v>209</v>
      </c>
      <c r="BW166">
        <v>212</v>
      </c>
      <c r="BX166">
        <v>214</v>
      </c>
      <c r="BY166">
        <v>217</v>
      </c>
      <c r="BZ166">
        <v>220</v>
      </c>
      <c r="CA166">
        <v>221</v>
      </c>
      <c r="CB166">
        <v>224</v>
      </c>
      <c r="CC166">
        <v>227</v>
      </c>
      <c r="CD166">
        <v>229</v>
      </c>
      <c r="CE166">
        <v>232</v>
      </c>
      <c r="CF166">
        <v>235</v>
      </c>
      <c r="CG166">
        <v>237</v>
      </c>
      <c r="CH166">
        <v>240</v>
      </c>
      <c r="CI166">
        <v>243</v>
      </c>
      <c r="CJ166">
        <v>245</v>
      </c>
      <c r="CK166">
        <v>248</v>
      </c>
      <c r="CL166">
        <v>250</v>
      </c>
      <c r="CM166">
        <v>252</v>
      </c>
      <c r="CN166">
        <v>255</v>
      </c>
      <c r="CO166">
        <v>257</v>
      </c>
      <c r="CP166">
        <v>260</v>
      </c>
      <c r="CQ166">
        <v>262</v>
      </c>
      <c r="CR166">
        <v>265</v>
      </c>
      <c r="CS166">
        <v>268</v>
      </c>
      <c r="CT166">
        <v>270</v>
      </c>
      <c r="CU166">
        <v>273</v>
      </c>
      <c r="CV166">
        <v>275</v>
      </c>
      <c r="CW166">
        <v>278</v>
      </c>
      <c r="CX166">
        <v>280</v>
      </c>
      <c r="CY166">
        <v>282</v>
      </c>
      <c r="CZ166">
        <v>285</v>
      </c>
      <c r="DA166">
        <v>288</v>
      </c>
      <c r="DB166">
        <v>291</v>
      </c>
      <c r="DC166">
        <v>294</v>
      </c>
      <c r="DD166">
        <v>297</v>
      </c>
      <c r="DE166">
        <v>300</v>
      </c>
      <c r="DF166">
        <v>302</v>
      </c>
      <c r="DG166">
        <v>305</v>
      </c>
      <c r="DH166">
        <v>308</v>
      </c>
      <c r="DI166">
        <v>310</v>
      </c>
      <c r="DJ166">
        <v>313</v>
      </c>
      <c r="DK166">
        <v>316</v>
      </c>
      <c r="DL166">
        <v>318</v>
      </c>
      <c r="DM166">
        <v>321</v>
      </c>
      <c r="DN166">
        <v>324</v>
      </c>
      <c r="DO166">
        <v>327</v>
      </c>
      <c r="DP166">
        <v>330</v>
      </c>
      <c r="DQ166">
        <v>333</v>
      </c>
      <c r="DR166">
        <v>336</v>
      </c>
      <c r="DS166">
        <v>337</v>
      </c>
      <c r="DT166">
        <v>340</v>
      </c>
      <c r="DU166">
        <v>343</v>
      </c>
      <c r="DV166">
        <v>346</v>
      </c>
      <c r="DW166">
        <v>349</v>
      </c>
      <c r="DX166">
        <v>352</v>
      </c>
      <c r="DY166">
        <v>355</v>
      </c>
      <c r="DZ166">
        <v>358</v>
      </c>
      <c r="EA166">
        <v>360</v>
      </c>
      <c r="EB166">
        <v>363</v>
      </c>
      <c r="EC166">
        <v>366</v>
      </c>
      <c r="ED166">
        <v>368</v>
      </c>
      <c r="EE166">
        <v>371</v>
      </c>
      <c r="EF166">
        <v>374</v>
      </c>
      <c r="EG166">
        <v>377</v>
      </c>
      <c r="EH166">
        <v>380</v>
      </c>
      <c r="EI166">
        <v>382</v>
      </c>
      <c r="EJ166">
        <v>385</v>
      </c>
      <c r="EK166">
        <v>388</v>
      </c>
      <c r="EL166">
        <v>391</v>
      </c>
      <c r="EM166">
        <v>394</v>
      </c>
      <c r="EN166">
        <v>396</v>
      </c>
      <c r="EO166">
        <v>399</v>
      </c>
      <c r="EP166">
        <v>402</v>
      </c>
      <c r="EQ166">
        <v>404</v>
      </c>
      <c r="ER166">
        <v>407</v>
      </c>
      <c r="ES166">
        <v>410</v>
      </c>
      <c r="ET166">
        <v>413</v>
      </c>
      <c r="EU166">
        <v>416</v>
      </c>
      <c r="EV166">
        <v>419</v>
      </c>
      <c r="EW166">
        <v>422</v>
      </c>
      <c r="EX166">
        <v>425</v>
      </c>
      <c r="EY166">
        <v>426</v>
      </c>
      <c r="EZ166">
        <v>429</v>
      </c>
      <c r="FA166">
        <v>432</v>
      </c>
      <c r="FB166">
        <v>435</v>
      </c>
      <c r="FC166">
        <v>438</v>
      </c>
      <c r="FD166">
        <v>441</v>
      </c>
      <c r="FE166">
        <v>444</v>
      </c>
      <c r="FF166">
        <v>447</v>
      </c>
      <c r="FG166">
        <v>449</v>
      </c>
      <c r="FH166">
        <v>452</v>
      </c>
      <c r="FI166">
        <v>454</v>
      </c>
      <c r="FJ166">
        <v>457</v>
      </c>
      <c r="FK166">
        <v>460</v>
      </c>
      <c r="FL166">
        <v>463</v>
      </c>
      <c r="FM166">
        <v>466</v>
      </c>
      <c r="FN166">
        <v>469</v>
      </c>
      <c r="FO166">
        <v>471</v>
      </c>
      <c r="FP166">
        <v>474</v>
      </c>
      <c r="FQ166">
        <v>477</v>
      </c>
      <c r="FR166">
        <v>480</v>
      </c>
      <c r="FS166">
        <v>483</v>
      </c>
      <c r="FT166">
        <v>485</v>
      </c>
      <c r="FU166">
        <v>488</v>
      </c>
      <c r="FV166">
        <v>491</v>
      </c>
      <c r="FW166">
        <v>493</v>
      </c>
      <c r="FX166">
        <v>496</v>
      </c>
      <c r="FY166">
        <v>499</v>
      </c>
      <c r="FZ166">
        <v>502</v>
      </c>
      <c r="GA166">
        <v>505</v>
      </c>
      <c r="GB166">
        <v>508</v>
      </c>
      <c r="GC166">
        <v>511</v>
      </c>
      <c r="GD166">
        <v>513</v>
      </c>
      <c r="GE166">
        <v>515</v>
      </c>
      <c r="GF166">
        <v>518</v>
      </c>
      <c r="GG166">
        <v>521</v>
      </c>
      <c r="GH166">
        <v>524</v>
      </c>
      <c r="GI166">
        <v>527</v>
      </c>
      <c r="GJ166">
        <v>530</v>
      </c>
      <c r="GK166">
        <v>533</v>
      </c>
      <c r="GL166">
        <v>535</v>
      </c>
      <c r="GM166">
        <v>538</v>
      </c>
      <c r="GN166">
        <v>541</v>
      </c>
      <c r="GO166">
        <v>543</v>
      </c>
      <c r="GP166">
        <v>546</v>
      </c>
      <c r="GQ166">
        <v>549</v>
      </c>
      <c r="GR166">
        <v>552</v>
      </c>
      <c r="GS166">
        <v>555</v>
      </c>
      <c r="GU166">
        <v>163</v>
      </c>
      <c r="GV166">
        <v>0.96699999999999997</v>
      </c>
    </row>
    <row r="167" spans="1:204">
      <c r="A167" s="278">
        <v>164</v>
      </c>
      <c r="B167" s="344">
        <v>3</v>
      </c>
      <c r="C167" s="344">
        <v>7</v>
      </c>
      <c r="D167" s="344">
        <v>11</v>
      </c>
      <c r="E167" s="344">
        <v>15</v>
      </c>
      <c r="F167" s="344">
        <v>17</v>
      </c>
      <c r="G167" s="344">
        <v>21</v>
      </c>
      <c r="H167" s="344">
        <v>24</v>
      </c>
      <c r="I167" s="344">
        <v>28</v>
      </c>
      <c r="J167" s="344">
        <v>30</v>
      </c>
      <c r="K167" s="344">
        <v>32</v>
      </c>
      <c r="L167" s="344">
        <v>36</v>
      </c>
      <c r="M167" s="344">
        <v>39</v>
      </c>
      <c r="N167" s="344">
        <v>42</v>
      </c>
      <c r="O167" s="344">
        <v>45</v>
      </c>
      <c r="P167" s="344">
        <v>47</v>
      </c>
      <c r="Q167" s="344">
        <v>51</v>
      </c>
      <c r="R167" s="344">
        <v>54</v>
      </c>
      <c r="S167" s="344">
        <v>57</v>
      </c>
      <c r="T167" s="344">
        <v>59</v>
      </c>
      <c r="U167" s="344">
        <v>62</v>
      </c>
      <c r="V167" s="344">
        <v>65</v>
      </c>
      <c r="W167" s="344">
        <v>68</v>
      </c>
      <c r="X167" s="344">
        <v>71</v>
      </c>
      <c r="Y167" s="344">
        <v>74</v>
      </c>
      <c r="Z167" s="344">
        <v>77</v>
      </c>
      <c r="AA167" s="344">
        <v>79</v>
      </c>
      <c r="AB167" s="344">
        <v>82</v>
      </c>
      <c r="AC167" s="344">
        <v>85</v>
      </c>
      <c r="AD167" s="344">
        <v>88</v>
      </c>
      <c r="AE167" s="344">
        <v>91</v>
      </c>
      <c r="AF167" s="337">
        <v>94</v>
      </c>
      <c r="AG167" s="345">
        <v>97</v>
      </c>
      <c r="AH167" s="346">
        <v>100</v>
      </c>
      <c r="AI167">
        <v>103</v>
      </c>
      <c r="AJ167">
        <v>106</v>
      </c>
      <c r="AK167">
        <v>109</v>
      </c>
      <c r="AL167">
        <v>111</v>
      </c>
      <c r="AM167">
        <v>114</v>
      </c>
      <c r="AN167">
        <v>117</v>
      </c>
      <c r="AO167">
        <v>120</v>
      </c>
      <c r="AP167">
        <v>122</v>
      </c>
      <c r="AQ167">
        <v>125</v>
      </c>
      <c r="AR167">
        <v>128</v>
      </c>
      <c r="AS167">
        <v>131</v>
      </c>
      <c r="AT167">
        <v>134</v>
      </c>
      <c r="AU167">
        <v>137</v>
      </c>
      <c r="AV167">
        <v>140</v>
      </c>
      <c r="AW167">
        <v>142</v>
      </c>
      <c r="AX167">
        <v>145</v>
      </c>
      <c r="AY167">
        <v>147</v>
      </c>
      <c r="AZ167">
        <v>150</v>
      </c>
      <c r="BA167">
        <v>153</v>
      </c>
      <c r="BB167">
        <v>156</v>
      </c>
      <c r="BC167">
        <v>159</v>
      </c>
      <c r="BD167">
        <v>161</v>
      </c>
      <c r="BE167">
        <v>164</v>
      </c>
      <c r="BF167">
        <v>167</v>
      </c>
      <c r="BG167">
        <v>170</v>
      </c>
      <c r="BH167">
        <v>172</v>
      </c>
      <c r="BI167">
        <v>174</v>
      </c>
      <c r="BJ167">
        <v>177</v>
      </c>
      <c r="BK167">
        <v>180</v>
      </c>
      <c r="BL167">
        <v>182</v>
      </c>
      <c r="BM167">
        <v>185</v>
      </c>
      <c r="BN167">
        <v>188</v>
      </c>
      <c r="BO167">
        <v>191</v>
      </c>
      <c r="BP167">
        <v>193</v>
      </c>
      <c r="BQ167">
        <v>196</v>
      </c>
      <c r="BR167">
        <v>199</v>
      </c>
      <c r="BS167">
        <v>202</v>
      </c>
      <c r="BT167">
        <v>203</v>
      </c>
      <c r="BU167">
        <v>206</v>
      </c>
      <c r="BV167">
        <v>209</v>
      </c>
      <c r="BW167">
        <v>212</v>
      </c>
      <c r="BX167">
        <v>214</v>
      </c>
      <c r="BY167">
        <v>217</v>
      </c>
      <c r="BZ167">
        <v>220</v>
      </c>
      <c r="CA167">
        <v>222</v>
      </c>
      <c r="CB167">
        <v>225</v>
      </c>
      <c r="CC167">
        <v>228</v>
      </c>
      <c r="CD167">
        <v>230</v>
      </c>
      <c r="CE167">
        <v>233</v>
      </c>
      <c r="CF167">
        <v>235</v>
      </c>
      <c r="CG167">
        <v>237</v>
      </c>
      <c r="CH167">
        <v>240</v>
      </c>
      <c r="CI167">
        <v>243</v>
      </c>
      <c r="CJ167">
        <v>245</v>
      </c>
      <c r="CK167">
        <v>248</v>
      </c>
      <c r="CL167">
        <v>251</v>
      </c>
      <c r="CM167">
        <v>253</v>
      </c>
      <c r="CN167">
        <v>256</v>
      </c>
      <c r="CO167">
        <v>258</v>
      </c>
      <c r="CP167">
        <v>261</v>
      </c>
      <c r="CQ167">
        <v>263</v>
      </c>
      <c r="CR167">
        <v>266</v>
      </c>
      <c r="CS167">
        <v>268</v>
      </c>
      <c r="CT167">
        <v>270</v>
      </c>
      <c r="CU167">
        <v>273</v>
      </c>
      <c r="CV167">
        <v>275</v>
      </c>
      <c r="CW167">
        <v>278</v>
      </c>
      <c r="CX167">
        <v>281</v>
      </c>
      <c r="CY167">
        <v>283</v>
      </c>
      <c r="CZ167">
        <v>286</v>
      </c>
      <c r="DA167">
        <v>289</v>
      </c>
      <c r="DB167">
        <v>292</v>
      </c>
      <c r="DC167">
        <v>295</v>
      </c>
      <c r="DD167">
        <v>297</v>
      </c>
      <c r="DE167">
        <v>300</v>
      </c>
      <c r="DF167">
        <v>302</v>
      </c>
      <c r="DG167">
        <v>305</v>
      </c>
      <c r="DH167">
        <v>308</v>
      </c>
      <c r="DI167">
        <v>311</v>
      </c>
      <c r="DJ167">
        <v>314</v>
      </c>
      <c r="DK167">
        <v>317</v>
      </c>
      <c r="DL167">
        <v>319</v>
      </c>
      <c r="DM167">
        <v>322</v>
      </c>
      <c r="DN167">
        <v>325</v>
      </c>
      <c r="DO167">
        <v>328</v>
      </c>
      <c r="DP167">
        <v>330</v>
      </c>
      <c r="DQ167">
        <v>333</v>
      </c>
      <c r="DR167">
        <v>336</v>
      </c>
      <c r="DS167">
        <v>338</v>
      </c>
      <c r="DT167">
        <v>341</v>
      </c>
      <c r="DU167">
        <v>344</v>
      </c>
      <c r="DV167">
        <v>347</v>
      </c>
      <c r="DW167">
        <v>350</v>
      </c>
      <c r="DX167">
        <v>353</v>
      </c>
      <c r="DY167">
        <v>356</v>
      </c>
      <c r="DZ167">
        <v>359</v>
      </c>
      <c r="EA167">
        <v>360</v>
      </c>
      <c r="EB167">
        <v>363</v>
      </c>
      <c r="EC167">
        <v>366</v>
      </c>
      <c r="ED167">
        <v>369</v>
      </c>
      <c r="EE167">
        <v>372</v>
      </c>
      <c r="EF167">
        <v>375</v>
      </c>
      <c r="EG167">
        <v>378</v>
      </c>
      <c r="EH167">
        <v>381</v>
      </c>
      <c r="EI167">
        <v>383</v>
      </c>
      <c r="EJ167">
        <v>386</v>
      </c>
      <c r="EK167">
        <v>389</v>
      </c>
      <c r="EL167">
        <v>391</v>
      </c>
      <c r="EM167">
        <v>394</v>
      </c>
      <c r="EN167">
        <v>397</v>
      </c>
      <c r="EO167">
        <v>400</v>
      </c>
      <c r="EP167">
        <v>403</v>
      </c>
      <c r="EQ167">
        <v>405</v>
      </c>
      <c r="ER167">
        <v>408</v>
      </c>
      <c r="ES167">
        <v>411</v>
      </c>
      <c r="ET167">
        <v>414</v>
      </c>
      <c r="EU167">
        <v>417</v>
      </c>
      <c r="EV167">
        <v>420</v>
      </c>
      <c r="EW167">
        <v>422</v>
      </c>
      <c r="EX167">
        <v>425</v>
      </c>
      <c r="EY167">
        <v>427</v>
      </c>
      <c r="EZ167">
        <v>430</v>
      </c>
      <c r="FA167">
        <v>433</v>
      </c>
      <c r="FB167">
        <v>436</v>
      </c>
      <c r="FC167">
        <v>439</v>
      </c>
      <c r="FD167">
        <v>442</v>
      </c>
      <c r="FE167">
        <v>445</v>
      </c>
      <c r="FF167">
        <v>448</v>
      </c>
      <c r="FG167">
        <v>450</v>
      </c>
      <c r="FH167">
        <v>453</v>
      </c>
      <c r="FI167">
        <v>455</v>
      </c>
      <c r="FJ167">
        <v>458</v>
      </c>
      <c r="FK167">
        <v>461</v>
      </c>
      <c r="FL167">
        <v>464</v>
      </c>
      <c r="FM167">
        <v>467</v>
      </c>
      <c r="FN167">
        <v>470</v>
      </c>
      <c r="FO167">
        <v>472</v>
      </c>
      <c r="FP167">
        <v>475</v>
      </c>
      <c r="FQ167">
        <v>478</v>
      </c>
      <c r="FR167">
        <v>481</v>
      </c>
      <c r="FS167">
        <v>484</v>
      </c>
      <c r="FT167">
        <v>486</v>
      </c>
      <c r="FU167">
        <v>489</v>
      </c>
      <c r="FV167">
        <v>492</v>
      </c>
      <c r="FW167">
        <v>494</v>
      </c>
      <c r="FX167">
        <v>497</v>
      </c>
      <c r="FY167">
        <v>500</v>
      </c>
      <c r="FZ167">
        <v>503</v>
      </c>
      <c r="GA167">
        <v>506</v>
      </c>
      <c r="GB167">
        <v>509</v>
      </c>
      <c r="GC167">
        <v>512</v>
      </c>
      <c r="GD167">
        <v>514</v>
      </c>
      <c r="GE167">
        <v>516</v>
      </c>
      <c r="GF167">
        <v>519</v>
      </c>
      <c r="GG167">
        <v>522</v>
      </c>
      <c r="GH167">
        <v>525</v>
      </c>
      <c r="GI167">
        <v>528</v>
      </c>
      <c r="GJ167">
        <v>531</v>
      </c>
      <c r="GK167">
        <v>534</v>
      </c>
      <c r="GL167">
        <v>536</v>
      </c>
      <c r="GM167">
        <v>539</v>
      </c>
      <c r="GN167">
        <v>542</v>
      </c>
      <c r="GO167">
        <v>545</v>
      </c>
      <c r="GP167">
        <v>547</v>
      </c>
      <c r="GQ167">
        <v>550</v>
      </c>
      <c r="GR167">
        <v>553</v>
      </c>
      <c r="GS167">
        <v>556</v>
      </c>
      <c r="GU167">
        <v>164</v>
      </c>
      <c r="GV167">
        <v>0.96899999999999997</v>
      </c>
    </row>
    <row r="168" spans="1:204">
      <c r="A168" s="278">
        <v>165</v>
      </c>
      <c r="B168" s="344">
        <v>3</v>
      </c>
      <c r="C168" s="344">
        <v>7</v>
      </c>
      <c r="D168" s="344">
        <v>11</v>
      </c>
      <c r="E168" s="344">
        <v>15</v>
      </c>
      <c r="F168" s="344">
        <v>17</v>
      </c>
      <c r="G168" s="344">
        <v>21</v>
      </c>
      <c r="H168" s="344">
        <v>24</v>
      </c>
      <c r="I168" s="344">
        <v>28</v>
      </c>
      <c r="J168" s="344">
        <v>30</v>
      </c>
      <c r="K168" s="344">
        <v>32</v>
      </c>
      <c r="L168" s="344">
        <v>36</v>
      </c>
      <c r="M168" s="344">
        <v>39</v>
      </c>
      <c r="N168" s="344">
        <v>42</v>
      </c>
      <c r="O168" s="344">
        <v>45</v>
      </c>
      <c r="P168" s="344">
        <v>48</v>
      </c>
      <c r="Q168" s="344">
        <v>51</v>
      </c>
      <c r="R168" s="344">
        <v>54</v>
      </c>
      <c r="S168" s="344">
        <v>57</v>
      </c>
      <c r="T168" s="344">
        <v>59</v>
      </c>
      <c r="U168" s="344">
        <v>62</v>
      </c>
      <c r="V168" s="344">
        <v>65</v>
      </c>
      <c r="W168" s="344">
        <v>68</v>
      </c>
      <c r="X168" s="344">
        <v>71</v>
      </c>
      <c r="Y168" s="344">
        <v>74</v>
      </c>
      <c r="Z168" s="344">
        <v>77</v>
      </c>
      <c r="AA168" s="344">
        <v>80</v>
      </c>
      <c r="AB168" s="344">
        <v>83</v>
      </c>
      <c r="AC168" s="344">
        <v>85</v>
      </c>
      <c r="AD168" s="344">
        <v>88</v>
      </c>
      <c r="AE168" s="344">
        <v>91</v>
      </c>
      <c r="AF168" s="337">
        <v>94</v>
      </c>
      <c r="AG168" s="345">
        <v>97</v>
      </c>
      <c r="AH168" s="346">
        <v>100</v>
      </c>
      <c r="AI168">
        <v>103</v>
      </c>
      <c r="AJ168">
        <v>106</v>
      </c>
      <c r="AK168">
        <v>109</v>
      </c>
      <c r="AL168">
        <v>112</v>
      </c>
      <c r="AM168">
        <v>115</v>
      </c>
      <c r="AN168">
        <v>117</v>
      </c>
      <c r="AO168">
        <v>120</v>
      </c>
      <c r="AP168">
        <v>122</v>
      </c>
      <c r="AQ168">
        <v>125</v>
      </c>
      <c r="AR168">
        <v>128</v>
      </c>
      <c r="AS168">
        <v>131</v>
      </c>
      <c r="AT168">
        <v>134</v>
      </c>
      <c r="AU168">
        <v>137</v>
      </c>
      <c r="AV168">
        <v>140</v>
      </c>
      <c r="AW168">
        <v>143</v>
      </c>
      <c r="AX168">
        <v>146</v>
      </c>
      <c r="AY168">
        <v>148</v>
      </c>
      <c r="AZ168">
        <v>151</v>
      </c>
      <c r="BA168">
        <v>153</v>
      </c>
      <c r="BB168">
        <v>156</v>
      </c>
      <c r="BC168">
        <v>159</v>
      </c>
      <c r="BD168">
        <v>161</v>
      </c>
      <c r="BE168">
        <v>164</v>
      </c>
      <c r="BF168">
        <v>167</v>
      </c>
      <c r="BG168">
        <v>170</v>
      </c>
      <c r="BH168">
        <v>172</v>
      </c>
      <c r="BI168">
        <v>175</v>
      </c>
      <c r="BJ168">
        <v>178</v>
      </c>
      <c r="BK168">
        <v>181</v>
      </c>
      <c r="BL168">
        <v>183</v>
      </c>
      <c r="BM168">
        <v>185</v>
      </c>
      <c r="BN168">
        <v>188</v>
      </c>
      <c r="BO168">
        <v>191</v>
      </c>
      <c r="BP168">
        <v>193</v>
      </c>
      <c r="BQ168">
        <v>196</v>
      </c>
      <c r="BR168">
        <v>199</v>
      </c>
      <c r="BS168">
        <v>202</v>
      </c>
      <c r="BT168">
        <v>204</v>
      </c>
      <c r="BU168">
        <v>207</v>
      </c>
      <c r="BV168">
        <v>210</v>
      </c>
      <c r="BW168">
        <v>213</v>
      </c>
      <c r="BX168">
        <v>215</v>
      </c>
      <c r="BY168">
        <v>218</v>
      </c>
      <c r="BZ168">
        <v>220</v>
      </c>
      <c r="CA168">
        <v>222</v>
      </c>
      <c r="CB168">
        <v>225</v>
      </c>
      <c r="CC168">
        <v>228</v>
      </c>
      <c r="CD168">
        <v>230</v>
      </c>
      <c r="CE168">
        <v>233</v>
      </c>
      <c r="CF168">
        <v>236</v>
      </c>
      <c r="CG168">
        <v>238</v>
      </c>
      <c r="CH168">
        <v>241</v>
      </c>
      <c r="CI168">
        <v>244</v>
      </c>
      <c r="CJ168">
        <v>246</v>
      </c>
      <c r="CK168">
        <v>249</v>
      </c>
      <c r="CL168">
        <v>251</v>
      </c>
      <c r="CM168">
        <v>253</v>
      </c>
      <c r="CN168">
        <v>256</v>
      </c>
      <c r="CO168">
        <v>258</v>
      </c>
      <c r="CP168">
        <v>261</v>
      </c>
      <c r="CQ168">
        <v>263</v>
      </c>
      <c r="CR168">
        <v>266</v>
      </c>
      <c r="CS168">
        <v>269</v>
      </c>
      <c r="CT168">
        <v>271</v>
      </c>
      <c r="CU168">
        <v>274</v>
      </c>
      <c r="CV168">
        <v>276</v>
      </c>
      <c r="CW168">
        <v>279</v>
      </c>
      <c r="CX168">
        <v>282</v>
      </c>
      <c r="CY168">
        <v>284</v>
      </c>
      <c r="CZ168">
        <v>286</v>
      </c>
      <c r="DA168">
        <v>289</v>
      </c>
      <c r="DB168">
        <v>292</v>
      </c>
      <c r="DC168">
        <v>295</v>
      </c>
      <c r="DD168">
        <v>298</v>
      </c>
      <c r="DE168">
        <v>301</v>
      </c>
      <c r="DF168">
        <v>303</v>
      </c>
      <c r="DG168">
        <v>306</v>
      </c>
      <c r="DH168">
        <v>309</v>
      </c>
      <c r="DI168">
        <v>312</v>
      </c>
      <c r="DJ168">
        <v>315</v>
      </c>
      <c r="DK168">
        <v>318</v>
      </c>
      <c r="DL168">
        <v>319</v>
      </c>
      <c r="DM168">
        <v>322</v>
      </c>
      <c r="DN168">
        <v>325</v>
      </c>
      <c r="DO168">
        <v>328</v>
      </c>
      <c r="DP168">
        <v>331</v>
      </c>
      <c r="DQ168">
        <v>334</v>
      </c>
      <c r="DR168">
        <v>337</v>
      </c>
      <c r="DS168">
        <v>339</v>
      </c>
      <c r="DT168">
        <v>342</v>
      </c>
      <c r="DU168">
        <v>345</v>
      </c>
      <c r="DV168">
        <v>348</v>
      </c>
      <c r="DW168">
        <v>351</v>
      </c>
      <c r="DX168">
        <v>353</v>
      </c>
      <c r="DY168">
        <v>356</v>
      </c>
      <c r="DZ168">
        <v>359</v>
      </c>
      <c r="EA168">
        <v>361</v>
      </c>
      <c r="EB168">
        <v>364</v>
      </c>
      <c r="EC168">
        <v>367</v>
      </c>
      <c r="ED168">
        <v>370</v>
      </c>
      <c r="EE168">
        <v>373</v>
      </c>
      <c r="EF168">
        <v>376</v>
      </c>
      <c r="EG168">
        <v>379</v>
      </c>
      <c r="EH168">
        <v>382</v>
      </c>
      <c r="EI168">
        <v>384</v>
      </c>
      <c r="EJ168">
        <v>386</v>
      </c>
      <c r="EK168">
        <v>389</v>
      </c>
      <c r="EL168">
        <v>392</v>
      </c>
      <c r="EM168">
        <v>395</v>
      </c>
      <c r="EN168">
        <v>398</v>
      </c>
      <c r="EO168">
        <v>401</v>
      </c>
      <c r="EP168">
        <v>404</v>
      </c>
      <c r="EQ168">
        <v>406</v>
      </c>
      <c r="ER168">
        <v>409</v>
      </c>
      <c r="ES168">
        <v>412</v>
      </c>
      <c r="ET168">
        <v>415</v>
      </c>
      <c r="EU168">
        <v>418</v>
      </c>
      <c r="EV168">
        <v>420</v>
      </c>
      <c r="EW168">
        <v>423</v>
      </c>
      <c r="EX168">
        <v>426</v>
      </c>
      <c r="EY168">
        <v>428</v>
      </c>
      <c r="EZ168">
        <v>431</v>
      </c>
      <c r="FA168">
        <v>434</v>
      </c>
      <c r="FB168">
        <v>437</v>
      </c>
      <c r="FC168">
        <v>440</v>
      </c>
      <c r="FD168">
        <v>443</v>
      </c>
      <c r="FE168">
        <v>446</v>
      </c>
      <c r="FF168">
        <v>449</v>
      </c>
      <c r="FG168">
        <v>451</v>
      </c>
      <c r="FH168">
        <v>453</v>
      </c>
      <c r="FI168">
        <v>456</v>
      </c>
      <c r="FJ168">
        <v>459</v>
      </c>
      <c r="FK168">
        <v>462</v>
      </c>
      <c r="FL168">
        <v>465</v>
      </c>
      <c r="FM168">
        <v>468</v>
      </c>
      <c r="FN168">
        <v>471</v>
      </c>
      <c r="FO168">
        <v>473</v>
      </c>
      <c r="FP168">
        <v>476</v>
      </c>
      <c r="FQ168">
        <v>479</v>
      </c>
      <c r="FR168">
        <v>482</v>
      </c>
      <c r="FS168">
        <v>485</v>
      </c>
      <c r="FT168">
        <v>487</v>
      </c>
      <c r="FU168">
        <v>490</v>
      </c>
      <c r="FV168">
        <v>493</v>
      </c>
      <c r="FW168">
        <v>495</v>
      </c>
      <c r="FX168">
        <v>498</v>
      </c>
      <c r="FY168">
        <v>501</v>
      </c>
      <c r="FZ168">
        <v>504</v>
      </c>
      <c r="GA168">
        <v>507</v>
      </c>
      <c r="GB168">
        <v>510</v>
      </c>
      <c r="GC168">
        <v>513</v>
      </c>
      <c r="GD168">
        <v>515</v>
      </c>
      <c r="GE168">
        <v>518</v>
      </c>
      <c r="GF168">
        <v>520</v>
      </c>
      <c r="GG168">
        <v>523</v>
      </c>
      <c r="GH168">
        <v>526</v>
      </c>
      <c r="GI168">
        <v>529</v>
      </c>
      <c r="GJ168">
        <v>532</v>
      </c>
      <c r="GK168">
        <v>535</v>
      </c>
      <c r="GL168">
        <v>537</v>
      </c>
      <c r="GM168">
        <v>540</v>
      </c>
      <c r="GN168">
        <v>543</v>
      </c>
      <c r="GO168">
        <v>546</v>
      </c>
      <c r="GP168">
        <v>549</v>
      </c>
      <c r="GQ168">
        <v>552</v>
      </c>
      <c r="GR168">
        <v>554</v>
      </c>
      <c r="GS168">
        <v>557</v>
      </c>
      <c r="GU168">
        <v>165</v>
      </c>
      <c r="GV168">
        <v>0.97099999999999997</v>
      </c>
    </row>
    <row r="169" spans="1:204">
      <c r="A169" s="278">
        <v>166</v>
      </c>
      <c r="B169" s="344">
        <v>3</v>
      </c>
      <c r="C169" s="344">
        <v>7</v>
      </c>
      <c r="D169" s="344">
        <v>11</v>
      </c>
      <c r="E169" s="344">
        <v>15</v>
      </c>
      <c r="F169" s="344">
        <v>17</v>
      </c>
      <c r="G169" s="344">
        <v>21</v>
      </c>
      <c r="H169" s="344">
        <v>24</v>
      </c>
      <c r="I169" s="344">
        <v>28</v>
      </c>
      <c r="J169" s="344">
        <v>30</v>
      </c>
      <c r="K169" s="344">
        <v>32</v>
      </c>
      <c r="L169" s="344">
        <v>36</v>
      </c>
      <c r="M169" s="344">
        <v>39</v>
      </c>
      <c r="N169" s="344">
        <v>42</v>
      </c>
      <c r="O169" s="344">
        <v>45</v>
      </c>
      <c r="P169" s="344">
        <v>48</v>
      </c>
      <c r="Q169" s="344">
        <v>52</v>
      </c>
      <c r="R169" s="344">
        <v>54</v>
      </c>
      <c r="S169" s="344">
        <v>57</v>
      </c>
      <c r="T169" s="344">
        <v>59</v>
      </c>
      <c r="U169" s="344">
        <v>62</v>
      </c>
      <c r="V169" s="344">
        <v>65</v>
      </c>
      <c r="W169" s="344">
        <v>68</v>
      </c>
      <c r="X169" s="344">
        <v>71</v>
      </c>
      <c r="Y169" s="344">
        <v>74</v>
      </c>
      <c r="Z169" s="344">
        <v>77</v>
      </c>
      <c r="AA169" s="344">
        <v>80</v>
      </c>
      <c r="AB169" s="344">
        <v>83</v>
      </c>
      <c r="AC169" s="344">
        <v>86</v>
      </c>
      <c r="AD169" s="344">
        <v>88</v>
      </c>
      <c r="AE169" s="344">
        <v>91</v>
      </c>
      <c r="AF169" s="337">
        <v>94</v>
      </c>
      <c r="AG169" s="345">
        <v>97</v>
      </c>
      <c r="AH169" s="346">
        <v>100</v>
      </c>
      <c r="AI169">
        <v>103</v>
      </c>
      <c r="AJ169">
        <v>106</v>
      </c>
      <c r="AK169">
        <v>109</v>
      </c>
      <c r="AL169">
        <v>112</v>
      </c>
      <c r="AM169">
        <v>115</v>
      </c>
      <c r="AN169">
        <v>118</v>
      </c>
      <c r="AO169">
        <v>121</v>
      </c>
      <c r="AP169">
        <v>122</v>
      </c>
      <c r="AQ169">
        <v>125</v>
      </c>
      <c r="AR169">
        <v>128</v>
      </c>
      <c r="AS169">
        <v>131</v>
      </c>
      <c r="AT169">
        <v>134</v>
      </c>
      <c r="AU169">
        <v>137</v>
      </c>
      <c r="AV169">
        <v>140</v>
      </c>
      <c r="AW169">
        <v>143</v>
      </c>
      <c r="AX169">
        <v>146</v>
      </c>
      <c r="AY169">
        <v>148</v>
      </c>
      <c r="AZ169">
        <v>151</v>
      </c>
      <c r="BA169">
        <v>154</v>
      </c>
      <c r="BB169">
        <v>156</v>
      </c>
      <c r="BC169">
        <v>159</v>
      </c>
      <c r="BD169">
        <v>161</v>
      </c>
      <c r="BE169">
        <v>164</v>
      </c>
      <c r="BF169">
        <v>167</v>
      </c>
      <c r="BG169">
        <v>170</v>
      </c>
      <c r="BH169">
        <v>172</v>
      </c>
      <c r="BI169">
        <v>175</v>
      </c>
      <c r="BJ169">
        <v>178</v>
      </c>
      <c r="BK169">
        <v>181</v>
      </c>
      <c r="BL169">
        <v>183</v>
      </c>
      <c r="BM169">
        <v>186</v>
      </c>
      <c r="BN169">
        <v>189</v>
      </c>
      <c r="BO169">
        <v>191</v>
      </c>
      <c r="BP169">
        <v>193</v>
      </c>
      <c r="BQ169">
        <v>196</v>
      </c>
      <c r="BR169">
        <v>199</v>
      </c>
      <c r="BS169">
        <v>202</v>
      </c>
      <c r="BT169">
        <v>204</v>
      </c>
      <c r="BU169">
        <v>207</v>
      </c>
      <c r="BV169">
        <v>210</v>
      </c>
      <c r="BW169">
        <v>213</v>
      </c>
      <c r="BX169">
        <v>215</v>
      </c>
      <c r="BY169">
        <v>218</v>
      </c>
      <c r="BZ169">
        <v>221</v>
      </c>
      <c r="CA169">
        <v>223</v>
      </c>
      <c r="CB169">
        <v>226</v>
      </c>
      <c r="CC169">
        <v>228</v>
      </c>
      <c r="CD169">
        <v>230</v>
      </c>
      <c r="CE169">
        <v>233</v>
      </c>
      <c r="CF169">
        <v>236</v>
      </c>
      <c r="CG169">
        <v>238</v>
      </c>
      <c r="CH169">
        <v>241</v>
      </c>
      <c r="CI169">
        <v>244</v>
      </c>
      <c r="CJ169">
        <v>246</v>
      </c>
      <c r="CK169">
        <v>249</v>
      </c>
      <c r="CL169">
        <v>252</v>
      </c>
      <c r="CM169">
        <v>254</v>
      </c>
      <c r="CN169">
        <v>257</v>
      </c>
      <c r="CO169">
        <v>259</v>
      </c>
      <c r="CP169">
        <v>261</v>
      </c>
      <c r="CQ169">
        <v>263</v>
      </c>
      <c r="CR169">
        <v>266</v>
      </c>
      <c r="CS169">
        <v>269</v>
      </c>
      <c r="CT169">
        <v>271</v>
      </c>
      <c r="CU169">
        <v>274</v>
      </c>
      <c r="CV169">
        <v>276</v>
      </c>
      <c r="CW169">
        <v>279</v>
      </c>
      <c r="CX169">
        <v>282</v>
      </c>
      <c r="CY169">
        <v>284</v>
      </c>
      <c r="CZ169">
        <v>287</v>
      </c>
      <c r="DA169">
        <v>290</v>
      </c>
      <c r="DB169">
        <v>293</v>
      </c>
      <c r="DC169">
        <v>295</v>
      </c>
      <c r="DD169">
        <v>298</v>
      </c>
      <c r="DE169">
        <v>301</v>
      </c>
      <c r="DF169">
        <v>303</v>
      </c>
      <c r="DG169">
        <v>306</v>
      </c>
      <c r="DH169">
        <v>309</v>
      </c>
      <c r="DI169">
        <v>312</v>
      </c>
      <c r="DJ169">
        <v>315</v>
      </c>
      <c r="DK169">
        <v>318</v>
      </c>
      <c r="DL169">
        <v>320</v>
      </c>
      <c r="DM169">
        <v>323</v>
      </c>
      <c r="DN169">
        <v>326</v>
      </c>
      <c r="DO169">
        <v>329</v>
      </c>
      <c r="DP169">
        <v>331</v>
      </c>
      <c r="DQ169">
        <v>334</v>
      </c>
      <c r="DR169">
        <v>337</v>
      </c>
      <c r="DS169">
        <v>339</v>
      </c>
      <c r="DT169">
        <v>342</v>
      </c>
      <c r="DU169">
        <v>345</v>
      </c>
      <c r="DV169">
        <v>348</v>
      </c>
      <c r="DW169">
        <v>351</v>
      </c>
      <c r="DX169">
        <v>354</v>
      </c>
      <c r="DY169">
        <v>357</v>
      </c>
      <c r="DZ169">
        <v>360</v>
      </c>
      <c r="EA169">
        <v>362</v>
      </c>
      <c r="EB169">
        <v>365</v>
      </c>
      <c r="EC169">
        <v>367</v>
      </c>
      <c r="ED169">
        <v>370</v>
      </c>
      <c r="EE169">
        <v>373</v>
      </c>
      <c r="EF169">
        <v>376</v>
      </c>
      <c r="EG169">
        <v>379</v>
      </c>
      <c r="EH169">
        <v>382</v>
      </c>
      <c r="EI169">
        <v>384</v>
      </c>
      <c r="EJ169">
        <v>387</v>
      </c>
      <c r="EK169">
        <v>390</v>
      </c>
      <c r="EL169">
        <v>393</v>
      </c>
      <c r="EM169">
        <v>396</v>
      </c>
      <c r="EN169">
        <v>399</v>
      </c>
      <c r="EO169">
        <v>401</v>
      </c>
      <c r="EP169">
        <v>404</v>
      </c>
      <c r="EQ169">
        <v>406</v>
      </c>
      <c r="ER169">
        <v>409</v>
      </c>
      <c r="ES169">
        <v>412</v>
      </c>
      <c r="ET169">
        <v>415</v>
      </c>
      <c r="EU169">
        <v>418</v>
      </c>
      <c r="EV169">
        <v>421</v>
      </c>
      <c r="EW169">
        <v>424</v>
      </c>
      <c r="EX169">
        <v>427</v>
      </c>
      <c r="EY169">
        <v>429</v>
      </c>
      <c r="EZ169">
        <v>432</v>
      </c>
      <c r="FA169">
        <v>434</v>
      </c>
      <c r="FB169">
        <v>437</v>
      </c>
      <c r="FC169">
        <v>440</v>
      </c>
      <c r="FD169">
        <v>443</v>
      </c>
      <c r="FE169">
        <v>446</v>
      </c>
      <c r="FF169">
        <v>449</v>
      </c>
      <c r="FG169">
        <v>451</v>
      </c>
      <c r="FH169">
        <v>454</v>
      </c>
      <c r="FI169">
        <v>457</v>
      </c>
      <c r="FJ169">
        <v>460</v>
      </c>
      <c r="FK169">
        <v>463</v>
      </c>
      <c r="FL169">
        <v>466</v>
      </c>
      <c r="FM169">
        <v>469</v>
      </c>
      <c r="FN169">
        <v>471</v>
      </c>
      <c r="FO169">
        <v>473</v>
      </c>
      <c r="FP169">
        <v>476</v>
      </c>
      <c r="FQ169">
        <v>479</v>
      </c>
      <c r="FR169">
        <v>482</v>
      </c>
      <c r="FS169">
        <v>485</v>
      </c>
      <c r="FT169">
        <v>488</v>
      </c>
      <c r="FU169">
        <v>491</v>
      </c>
      <c r="FV169">
        <v>494</v>
      </c>
      <c r="FW169">
        <v>496</v>
      </c>
      <c r="FX169">
        <v>499</v>
      </c>
      <c r="FY169">
        <v>502</v>
      </c>
      <c r="FZ169">
        <v>504</v>
      </c>
      <c r="GA169">
        <v>507</v>
      </c>
      <c r="GB169">
        <v>510</v>
      </c>
      <c r="GC169">
        <v>513</v>
      </c>
      <c r="GD169">
        <v>515</v>
      </c>
      <c r="GE169">
        <v>518</v>
      </c>
      <c r="GF169">
        <v>521</v>
      </c>
      <c r="GG169">
        <v>524</v>
      </c>
      <c r="GH169">
        <v>527</v>
      </c>
      <c r="GI169">
        <v>530</v>
      </c>
      <c r="GJ169">
        <v>533</v>
      </c>
      <c r="GK169">
        <v>536</v>
      </c>
      <c r="GL169">
        <v>538</v>
      </c>
      <c r="GM169">
        <v>540</v>
      </c>
      <c r="GN169">
        <v>543</v>
      </c>
      <c r="GO169">
        <v>546</v>
      </c>
      <c r="GP169">
        <v>549</v>
      </c>
      <c r="GQ169">
        <v>552</v>
      </c>
      <c r="GR169">
        <v>555</v>
      </c>
      <c r="GS169">
        <v>558</v>
      </c>
      <c r="GU169">
        <v>166</v>
      </c>
      <c r="GV169">
        <v>0.97199999999999998</v>
      </c>
    </row>
    <row r="170" spans="1:204">
      <c r="A170" s="278">
        <v>167</v>
      </c>
      <c r="B170" s="344">
        <v>3</v>
      </c>
      <c r="C170" s="344">
        <v>7</v>
      </c>
      <c r="D170" s="344">
        <v>11</v>
      </c>
      <c r="E170" s="344">
        <v>15</v>
      </c>
      <c r="F170" s="344">
        <v>18</v>
      </c>
      <c r="G170" s="344">
        <v>21</v>
      </c>
      <c r="H170" s="344">
        <v>24</v>
      </c>
      <c r="I170" s="344">
        <v>28</v>
      </c>
      <c r="J170" s="344">
        <v>30</v>
      </c>
      <c r="K170" s="344">
        <v>32</v>
      </c>
      <c r="L170" s="344">
        <v>36</v>
      </c>
      <c r="M170" s="344">
        <v>39</v>
      </c>
      <c r="N170" s="344">
        <v>42</v>
      </c>
      <c r="O170" s="344">
        <v>45</v>
      </c>
      <c r="P170" s="344">
        <v>48</v>
      </c>
      <c r="Q170" s="344">
        <v>52</v>
      </c>
      <c r="R170" s="344">
        <v>55</v>
      </c>
      <c r="S170" s="344">
        <v>57</v>
      </c>
      <c r="T170" s="344">
        <v>59</v>
      </c>
      <c r="U170" s="344">
        <v>62</v>
      </c>
      <c r="V170" s="344">
        <v>65</v>
      </c>
      <c r="W170" s="344">
        <v>68</v>
      </c>
      <c r="X170" s="344">
        <v>71</v>
      </c>
      <c r="Y170" s="344">
        <v>74</v>
      </c>
      <c r="Z170" s="344">
        <v>77</v>
      </c>
      <c r="AA170" s="344">
        <v>80</v>
      </c>
      <c r="AB170" s="344">
        <v>83</v>
      </c>
      <c r="AC170" s="344">
        <v>86</v>
      </c>
      <c r="AD170" s="344">
        <v>89</v>
      </c>
      <c r="AE170" s="344">
        <v>92</v>
      </c>
      <c r="AF170" s="337">
        <v>94</v>
      </c>
      <c r="AG170" s="345">
        <v>97</v>
      </c>
      <c r="AH170" s="346">
        <v>100</v>
      </c>
      <c r="AI170">
        <v>103</v>
      </c>
      <c r="AJ170">
        <v>106</v>
      </c>
      <c r="AK170">
        <v>109</v>
      </c>
      <c r="AL170">
        <v>112</v>
      </c>
      <c r="AM170">
        <v>115</v>
      </c>
      <c r="AN170">
        <v>118</v>
      </c>
      <c r="AO170">
        <v>121</v>
      </c>
      <c r="AP170">
        <v>123</v>
      </c>
      <c r="AQ170">
        <v>126</v>
      </c>
      <c r="AR170">
        <v>129</v>
      </c>
      <c r="AS170">
        <v>131</v>
      </c>
      <c r="AT170">
        <v>134</v>
      </c>
      <c r="AU170">
        <v>137</v>
      </c>
      <c r="AV170">
        <v>140</v>
      </c>
      <c r="AW170">
        <v>143</v>
      </c>
      <c r="AX170">
        <v>146</v>
      </c>
      <c r="AY170">
        <v>148</v>
      </c>
      <c r="AZ170">
        <v>151</v>
      </c>
      <c r="BA170">
        <v>154</v>
      </c>
      <c r="BB170">
        <v>157</v>
      </c>
      <c r="BC170">
        <v>160</v>
      </c>
      <c r="BD170">
        <v>162</v>
      </c>
      <c r="BE170">
        <v>165</v>
      </c>
      <c r="BF170">
        <v>168</v>
      </c>
      <c r="BG170">
        <v>170</v>
      </c>
      <c r="BH170">
        <v>172</v>
      </c>
      <c r="BI170">
        <v>175</v>
      </c>
      <c r="BJ170">
        <v>178</v>
      </c>
      <c r="BK170">
        <v>181</v>
      </c>
      <c r="BL170">
        <v>183</v>
      </c>
      <c r="BM170">
        <v>186</v>
      </c>
      <c r="BN170">
        <v>189</v>
      </c>
      <c r="BO170">
        <v>192</v>
      </c>
      <c r="BP170">
        <v>194</v>
      </c>
      <c r="BQ170">
        <v>197</v>
      </c>
      <c r="BR170">
        <v>200</v>
      </c>
      <c r="BS170">
        <v>203</v>
      </c>
      <c r="BT170">
        <v>205</v>
      </c>
      <c r="BU170">
        <v>207</v>
      </c>
      <c r="BV170">
        <v>210</v>
      </c>
      <c r="BW170">
        <v>213</v>
      </c>
      <c r="BX170">
        <v>215</v>
      </c>
      <c r="BY170">
        <v>218</v>
      </c>
      <c r="BZ170">
        <v>221</v>
      </c>
      <c r="CA170">
        <v>223</v>
      </c>
      <c r="CB170">
        <v>226</v>
      </c>
      <c r="CC170">
        <v>229</v>
      </c>
      <c r="CD170">
        <v>231</v>
      </c>
      <c r="CE170">
        <v>234</v>
      </c>
      <c r="CF170">
        <v>237</v>
      </c>
      <c r="CG170">
        <v>239</v>
      </c>
      <c r="CH170">
        <v>242</v>
      </c>
      <c r="CI170">
        <v>244</v>
      </c>
      <c r="CJ170">
        <v>246</v>
      </c>
      <c r="CK170">
        <v>249</v>
      </c>
      <c r="CL170">
        <v>252</v>
      </c>
      <c r="CM170">
        <v>254</v>
      </c>
      <c r="CN170">
        <v>257</v>
      </c>
      <c r="CO170">
        <v>259</v>
      </c>
      <c r="CP170">
        <v>262</v>
      </c>
      <c r="CQ170">
        <v>264</v>
      </c>
      <c r="CR170">
        <v>267</v>
      </c>
      <c r="CS170">
        <v>270</v>
      </c>
      <c r="CT170">
        <v>272</v>
      </c>
      <c r="CU170">
        <v>275</v>
      </c>
      <c r="CV170">
        <v>277</v>
      </c>
      <c r="CW170">
        <v>280</v>
      </c>
      <c r="CX170">
        <v>282</v>
      </c>
      <c r="CY170">
        <v>284</v>
      </c>
      <c r="CZ170">
        <v>287</v>
      </c>
      <c r="DA170">
        <v>290</v>
      </c>
      <c r="DB170">
        <v>293</v>
      </c>
      <c r="DC170">
        <v>296</v>
      </c>
      <c r="DD170">
        <v>299</v>
      </c>
      <c r="DE170">
        <v>302</v>
      </c>
      <c r="DF170">
        <v>304</v>
      </c>
      <c r="DG170">
        <v>307</v>
      </c>
      <c r="DH170">
        <v>310</v>
      </c>
      <c r="DI170">
        <v>313</v>
      </c>
      <c r="DJ170">
        <v>316</v>
      </c>
      <c r="DK170">
        <v>318</v>
      </c>
      <c r="DL170">
        <v>320</v>
      </c>
      <c r="DM170">
        <v>323</v>
      </c>
      <c r="DN170">
        <v>326</v>
      </c>
      <c r="DO170">
        <v>329</v>
      </c>
      <c r="DP170">
        <v>332</v>
      </c>
      <c r="DQ170">
        <v>335</v>
      </c>
      <c r="DR170">
        <v>338</v>
      </c>
      <c r="DS170">
        <v>340</v>
      </c>
      <c r="DT170">
        <v>343</v>
      </c>
      <c r="DU170">
        <v>346</v>
      </c>
      <c r="DV170">
        <v>349</v>
      </c>
      <c r="DW170">
        <v>352</v>
      </c>
      <c r="DX170">
        <v>355</v>
      </c>
      <c r="DY170">
        <v>357</v>
      </c>
      <c r="DZ170">
        <v>360</v>
      </c>
      <c r="EA170">
        <v>362</v>
      </c>
      <c r="EB170">
        <v>365</v>
      </c>
      <c r="EC170">
        <v>368</v>
      </c>
      <c r="ED170">
        <v>371</v>
      </c>
      <c r="EE170">
        <v>374</v>
      </c>
      <c r="EF170">
        <v>377</v>
      </c>
      <c r="EG170">
        <v>380</v>
      </c>
      <c r="EH170">
        <v>383</v>
      </c>
      <c r="EI170">
        <v>385</v>
      </c>
      <c r="EJ170">
        <v>388</v>
      </c>
      <c r="EK170">
        <v>391</v>
      </c>
      <c r="EL170">
        <v>393</v>
      </c>
      <c r="EM170">
        <v>396</v>
      </c>
      <c r="EN170">
        <v>399</v>
      </c>
      <c r="EO170">
        <v>402</v>
      </c>
      <c r="EP170">
        <v>405</v>
      </c>
      <c r="EQ170">
        <v>407</v>
      </c>
      <c r="ER170">
        <v>410</v>
      </c>
      <c r="ES170">
        <v>413</v>
      </c>
      <c r="ET170">
        <v>416</v>
      </c>
      <c r="EU170">
        <v>419</v>
      </c>
      <c r="EV170">
        <v>422</v>
      </c>
      <c r="EW170">
        <v>425</v>
      </c>
      <c r="EX170">
        <v>428</v>
      </c>
      <c r="EY170">
        <v>430</v>
      </c>
      <c r="EZ170">
        <v>432</v>
      </c>
      <c r="FA170">
        <v>435</v>
      </c>
      <c r="FB170">
        <v>438</v>
      </c>
      <c r="FC170">
        <v>441</v>
      </c>
      <c r="FD170">
        <v>444</v>
      </c>
      <c r="FE170">
        <v>447</v>
      </c>
      <c r="FF170">
        <v>450</v>
      </c>
      <c r="FG170">
        <v>452</v>
      </c>
      <c r="FH170">
        <v>455</v>
      </c>
      <c r="FI170">
        <v>458</v>
      </c>
      <c r="FJ170">
        <v>461</v>
      </c>
      <c r="FK170">
        <v>464</v>
      </c>
      <c r="FL170">
        <v>467</v>
      </c>
      <c r="FM170">
        <v>469</v>
      </c>
      <c r="FN170">
        <v>472</v>
      </c>
      <c r="FO170">
        <v>474</v>
      </c>
      <c r="FP170">
        <v>477</v>
      </c>
      <c r="FQ170">
        <v>480</v>
      </c>
      <c r="FR170">
        <v>483</v>
      </c>
      <c r="FS170">
        <v>486</v>
      </c>
      <c r="FT170">
        <v>489</v>
      </c>
      <c r="FU170">
        <v>492</v>
      </c>
      <c r="FV170">
        <v>495</v>
      </c>
      <c r="FW170">
        <v>497</v>
      </c>
      <c r="FX170">
        <v>500</v>
      </c>
      <c r="FY170">
        <v>503</v>
      </c>
      <c r="FZ170">
        <v>506</v>
      </c>
      <c r="GA170">
        <v>508</v>
      </c>
      <c r="GB170">
        <v>511</v>
      </c>
      <c r="GC170">
        <v>514</v>
      </c>
      <c r="GD170">
        <v>516</v>
      </c>
      <c r="GE170">
        <v>519</v>
      </c>
      <c r="GF170">
        <v>522</v>
      </c>
      <c r="GG170">
        <v>525</v>
      </c>
      <c r="GH170">
        <v>528</v>
      </c>
      <c r="GI170">
        <v>531</v>
      </c>
      <c r="GJ170">
        <v>534</v>
      </c>
      <c r="GK170">
        <v>537</v>
      </c>
      <c r="GL170">
        <v>539</v>
      </c>
      <c r="GM170">
        <v>542</v>
      </c>
      <c r="GN170">
        <v>544</v>
      </c>
      <c r="GO170">
        <v>547</v>
      </c>
      <c r="GP170">
        <v>550</v>
      </c>
      <c r="GQ170">
        <v>553</v>
      </c>
      <c r="GR170">
        <v>556</v>
      </c>
      <c r="GS170">
        <v>559</v>
      </c>
      <c r="GU170">
        <v>167</v>
      </c>
      <c r="GV170">
        <v>0.97399999999999998</v>
      </c>
    </row>
    <row r="171" spans="1:204">
      <c r="A171" s="278">
        <v>168</v>
      </c>
      <c r="B171" s="344">
        <v>3</v>
      </c>
      <c r="C171" s="344">
        <v>7</v>
      </c>
      <c r="D171" s="344">
        <v>11</v>
      </c>
      <c r="E171" s="344">
        <v>15</v>
      </c>
      <c r="F171" s="344">
        <v>18</v>
      </c>
      <c r="G171" s="344">
        <v>21</v>
      </c>
      <c r="H171" s="344">
        <v>24</v>
      </c>
      <c r="I171" s="344">
        <v>28</v>
      </c>
      <c r="J171" s="344">
        <v>30</v>
      </c>
      <c r="K171" s="344">
        <v>32</v>
      </c>
      <c r="L171" s="344">
        <v>36</v>
      </c>
      <c r="M171" s="344">
        <v>39</v>
      </c>
      <c r="N171" s="344">
        <v>42</v>
      </c>
      <c r="O171" s="344">
        <v>45</v>
      </c>
      <c r="P171" s="344">
        <v>48</v>
      </c>
      <c r="Q171" s="344">
        <v>52</v>
      </c>
      <c r="R171" s="344">
        <v>55</v>
      </c>
      <c r="S171" s="344">
        <v>58</v>
      </c>
      <c r="T171" s="344">
        <v>60</v>
      </c>
      <c r="U171" s="344">
        <v>62</v>
      </c>
      <c r="V171" s="344">
        <v>65</v>
      </c>
      <c r="W171" s="344">
        <v>68</v>
      </c>
      <c r="X171" s="344">
        <v>71</v>
      </c>
      <c r="Y171" s="344">
        <v>74</v>
      </c>
      <c r="Z171" s="344">
        <v>77</v>
      </c>
      <c r="AA171" s="344">
        <v>80</v>
      </c>
      <c r="AB171" s="344">
        <v>83</v>
      </c>
      <c r="AC171" s="344">
        <v>86</v>
      </c>
      <c r="AD171" s="344">
        <v>89</v>
      </c>
      <c r="AE171" s="344">
        <v>92</v>
      </c>
      <c r="AF171" s="337">
        <v>95</v>
      </c>
      <c r="AG171" s="345">
        <v>98</v>
      </c>
      <c r="AH171" s="346">
        <v>101</v>
      </c>
      <c r="AI171">
        <v>103</v>
      </c>
      <c r="AJ171">
        <v>106</v>
      </c>
      <c r="AK171">
        <v>109</v>
      </c>
      <c r="AL171">
        <v>112</v>
      </c>
      <c r="AM171">
        <v>115</v>
      </c>
      <c r="AN171">
        <v>118</v>
      </c>
      <c r="AO171">
        <v>121</v>
      </c>
      <c r="AP171">
        <v>123</v>
      </c>
      <c r="AQ171">
        <v>126</v>
      </c>
      <c r="AR171">
        <v>129</v>
      </c>
      <c r="AS171">
        <v>132</v>
      </c>
      <c r="AT171">
        <v>135</v>
      </c>
      <c r="AU171">
        <v>138</v>
      </c>
      <c r="AV171">
        <v>141</v>
      </c>
      <c r="AW171">
        <v>143</v>
      </c>
      <c r="AX171">
        <v>146</v>
      </c>
      <c r="AY171">
        <v>148</v>
      </c>
      <c r="AZ171">
        <v>151</v>
      </c>
      <c r="BA171">
        <v>154</v>
      </c>
      <c r="BB171">
        <v>157</v>
      </c>
      <c r="BC171">
        <v>160</v>
      </c>
      <c r="BD171">
        <v>162</v>
      </c>
      <c r="BE171">
        <v>165</v>
      </c>
      <c r="BF171">
        <v>168</v>
      </c>
      <c r="BG171">
        <v>171</v>
      </c>
      <c r="BH171">
        <v>173</v>
      </c>
      <c r="BI171">
        <v>176</v>
      </c>
      <c r="BJ171">
        <v>179</v>
      </c>
      <c r="BK171">
        <v>182</v>
      </c>
      <c r="BL171">
        <v>183</v>
      </c>
      <c r="BM171">
        <v>186</v>
      </c>
      <c r="BN171">
        <v>189</v>
      </c>
      <c r="BO171">
        <v>192</v>
      </c>
      <c r="BP171">
        <v>194</v>
      </c>
      <c r="BQ171">
        <v>197</v>
      </c>
      <c r="BR171">
        <v>200</v>
      </c>
      <c r="BS171">
        <v>203</v>
      </c>
      <c r="BT171">
        <v>205</v>
      </c>
      <c r="BU171">
        <v>208</v>
      </c>
      <c r="BV171">
        <v>211</v>
      </c>
      <c r="BW171">
        <v>214</v>
      </c>
      <c r="BX171">
        <v>216</v>
      </c>
      <c r="BY171">
        <v>219</v>
      </c>
      <c r="BZ171">
        <v>222</v>
      </c>
      <c r="CA171">
        <v>224</v>
      </c>
      <c r="CB171">
        <v>226</v>
      </c>
      <c r="CC171">
        <v>229</v>
      </c>
      <c r="CD171">
        <v>231</v>
      </c>
      <c r="CE171">
        <v>234</v>
      </c>
      <c r="CF171">
        <v>237</v>
      </c>
      <c r="CG171">
        <v>239</v>
      </c>
      <c r="CH171">
        <v>242</v>
      </c>
      <c r="CI171">
        <v>245</v>
      </c>
      <c r="CJ171">
        <v>247</v>
      </c>
      <c r="CK171">
        <v>250</v>
      </c>
      <c r="CL171">
        <v>253</v>
      </c>
      <c r="CM171">
        <v>255</v>
      </c>
      <c r="CN171">
        <v>258</v>
      </c>
      <c r="CO171">
        <v>260</v>
      </c>
      <c r="CP171">
        <v>263</v>
      </c>
      <c r="CQ171">
        <v>264</v>
      </c>
      <c r="CR171">
        <v>267</v>
      </c>
      <c r="CS171">
        <v>270</v>
      </c>
      <c r="CT171">
        <v>272</v>
      </c>
      <c r="CU171">
        <v>275</v>
      </c>
      <c r="CV171">
        <v>277</v>
      </c>
      <c r="CW171">
        <v>280</v>
      </c>
      <c r="CX171">
        <v>283</v>
      </c>
      <c r="CY171">
        <v>285</v>
      </c>
      <c r="CZ171">
        <v>288</v>
      </c>
      <c r="DA171">
        <v>291</v>
      </c>
      <c r="DB171">
        <v>294</v>
      </c>
      <c r="DC171">
        <v>297</v>
      </c>
      <c r="DD171">
        <v>300</v>
      </c>
      <c r="DE171">
        <v>303</v>
      </c>
      <c r="DF171">
        <v>305</v>
      </c>
      <c r="DG171">
        <v>307</v>
      </c>
      <c r="DH171">
        <v>310</v>
      </c>
      <c r="DI171">
        <v>313</v>
      </c>
      <c r="DJ171">
        <v>316</v>
      </c>
      <c r="DK171">
        <v>319</v>
      </c>
      <c r="DL171">
        <v>321</v>
      </c>
      <c r="DM171">
        <v>324</v>
      </c>
      <c r="DN171">
        <v>327</v>
      </c>
      <c r="DO171">
        <v>330</v>
      </c>
      <c r="DP171">
        <v>333</v>
      </c>
      <c r="DQ171">
        <v>336</v>
      </c>
      <c r="DR171">
        <v>339</v>
      </c>
      <c r="DS171">
        <v>341</v>
      </c>
      <c r="DT171">
        <v>344</v>
      </c>
      <c r="DU171">
        <v>346</v>
      </c>
      <c r="DV171">
        <v>349</v>
      </c>
      <c r="DW171">
        <v>352</v>
      </c>
      <c r="DX171">
        <v>355</v>
      </c>
      <c r="DY171">
        <v>358</v>
      </c>
      <c r="DZ171">
        <v>361</v>
      </c>
      <c r="EA171">
        <v>363</v>
      </c>
      <c r="EB171">
        <v>366</v>
      </c>
      <c r="EC171">
        <v>369</v>
      </c>
      <c r="ED171">
        <v>372</v>
      </c>
      <c r="EE171">
        <v>375</v>
      </c>
      <c r="EF171">
        <v>378</v>
      </c>
      <c r="EG171">
        <v>381</v>
      </c>
      <c r="EH171">
        <v>384</v>
      </c>
      <c r="EI171">
        <v>386</v>
      </c>
      <c r="EJ171">
        <v>388</v>
      </c>
      <c r="EK171">
        <v>391</v>
      </c>
      <c r="EL171">
        <v>394</v>
      </c>
      <c r="EM171">
        <v>397</v>
      </c>
      <c r="EN171">
        <v>400</v>
      </c>
      <c r="EO171">
        <v>403</v>
      </c>
      <c r="EP171">
        <v>406</v>
      </c>
      <c r="EQ171">
        <v>408</v>
      </c>
      <c r="ER171">
        <v>411</v>
      </c>
      <c r="ES171">
        <v>414</v>
      </c>
      <c r="ET171">
        <v>417</v>
      </c>
      <c r="EU171">
        <v>420</v>
      </c>
      <c r="EV171">
        <v>423</v>
      </c>
      <c r="EW171">
        <v>426</v>
      </c>
      <c r="EX171">
        <v>428</v>
      </c>
      <c r="EY171">
        <v>430</v>
      </c>
      <c r="EZ171">
        <v>433</v>
      </c>
      <c r="FA171">
        <v>436</v>
      </c>
      <c r="FB171">
        <v>439</v>
      </c>
      <c r="FC171">
        <v>442</v>
      </c>
      <c r="FD171">
        <v>445</v>
      </c>
      <c r="FE171">
        <v>448</v>
      </c>
      <c r="FF171">
        <v>451</v>
      </c>
      <c r="FG171">
        <v>453</v>
      </c>
      <c r="FH171">
        <v>456</v>
      </c>
      <c r="FI171">
        <v>459</v>
      </c>
      <c r="FJ171">
        <v>462</v>
      </c>
      <c r="FK171">
        <v>465</v>
      </c>
      <c r="FL171">
        <v>468</v>
      </c>
      <c r="FM171">
        <v>470</v>
      </c>
      <c r="FN171">
        <v>473</v>
      </c>
      <c r="FO171">
        <v>475</v>
      </c>
      <c r="FP171">
        <v>478</v>
      </c>
      <c r="FQ171">
        <v>481</v>
      </c>
      <c r="FR171">
        <v>484</v>
      </c>
      <c r="FS171">
        <v>487</v>
      </c>
      <c r="FT171">
        <v>490</v>
      </c>
      <c r="FU171">
        <v>493</v>
      </c>
      <c r="FV171">
        <v>496</v>
      </c>
      <c r="FW171">
        <v>498</v>
      </c>
      <c r="FX171">
        <v>501</v>
      </c>
      <c r="FY171">
        <v>504</v>
      </c>
      <c r="FZ171">
        <v>507</v>
      </c>
      <c r="GA171">
        <v>509</v>
      </c>
      <c r="GB171">
        <v>512</v>
      </c>
      <c r="GC171">
        <v>515</v>
      </c>
      <c r="GD171">
        <v>517</v>
      </c>
      <c r="GE171">
        <v>520</v>
      </c>
      <c r="GF171">
        <v>523</v>
      </c>
      <c r="GG171">
        <v>526</v>
      </c>
      <c r="GH171">
        <v>529</v>
      </c>
      <c r="GI171">
        <v>532</v>
      </c>
      <c r="GJ171">
        <v>535</v>
      </c>
      <c r="GK171">
        <v>538</v>
      </c>
      <c r="GL171">
        <v>540</v>
      </c>
      <c r="GM171">
        <v>543</v>
      </c>
      <c r="GN171">
        <v>546</v>
      </c>
      <c r="GO171">
        <v>549</v>
      </c>
      <c r="GP171">
        <v>551</v>
      </c>
      <c r="GQ171">
        <v>554</v>
      </c>
      <c r="GR171">
        <v>557</v>
      </c>
      <c r="GS171">
        <v>560</v>
      </c>
      <c r="GU171">
        <v>168</v>
      </c>
      <c r="GV171">
        <v>0.97599999999999998</v>
      </c>
    </row>
    <row r="172" spans="1:204">
      <c r="A172" s="278">
        <v>169</v>
      </c>
      <c r="B172" s="344">
        <v>3</v>
      </c>
      <c r="C172" s="344">
        <v>7</v>
      </c>
      <c r="D172" s="344">
        <v>11</v>
      </c>
      <c r="E172" s="344">
        <v>15</v>
      </c>
      <c r="F172" s="344">
        <v>18</v>
      </c>
      <c r="G172" s="344">
        <v>22</v>
      </c>
      <c r="H172" s="344">
        <v>24</v>
      </c>
      <c r="I172" s="344">
        <v>28</v>
      </c>
      <c r="J172" s="344">
        <v>30</v>
      </c>
      <c r="K172" s="344">
        <v>32</v>
      </c>
      <c r="L172" s="344">
        <v>36</v>
      </c>
      <c r="M172" s="344">
        <v>39</v>
      </c>
      <c r="N172" s="344">
        <v>42</v>
      </c>
      <c r="O172" s="344">
        <v>45</v>
      </c>
      <c r="P172" s="344">
        <v>48</v>
      </c>
      <c r="Q172" s="344">
        <v>52</v>
      </c>
      <c r="R172" s="344">
        <v>55</v>
      </c>
      <c r="S172" s="344">
        <v>58</v>
      </c>
      <c r="T172" s="344">
        <v>60</v>
      </c>
      <c r="U172" s="344">
        <v>63</v>
      </c>
      <c r="V172" s="344">
        <v>66</v>
      </c>
      <c r="W172" s="344">
        <v>68</v>
      </c>
      <c r="X172" s="344">
        <v>71</v>
      </c>
      <c r="Y172" s="344">
        <v>74</v>
      </c>
      <c r="Z172" s="344">
        <v>77</v>
      </c>
      <c r="AA172" s="344">
        <v>80</v>
      </c>
      <c r="AB172" s="344">
        <v>83</v>
      </c>
      <c r="AC172" s="344">
        <v>86</v>
      </c>
      <c r="AD172" s="344">
        <v>89</v>
      </c>
      <c r="AE172" s="344">
        <v>92</v>
      </c>
      <c r="AF172" s="337">
        <v>95</v>
      </c>
      <c r="AG172" s="345">
        <v>98</v>
      </c>
      <c r="AH172" s="346">
        <v>101</v>
      </c>
      <c r="AI172">
        <v>104</v>
      </c>
      <c r="AJ172">
        <v>107</v>
      </c>
      <c r="AK172">
        <v>110</v>
      </c>
      <c r="AL172">
        <v>112</v>
      </c>
      <c r="AM172">
        <v>115</v>
      </c>
      <c r="AN172">
        <v>118</v>
      </c>
      <c r="AO172">
        <v>121</v>
      </c>
      <c r="AP172">
        <v>123</v>
      </c>
      <c r="AQ172">
        <v>126</v>
      </c>
      <c r="AR172">
        <v>129</v>
      </c>
      <c r="AS172">
        <v>132</v>
      </c>
      <c r="AT172">
        <v>135</v>
      </c>
      <c r="AU172">
        <v>138</v>
      </c>
      <c r="AV172">
        <v>141</v>
      </c>
      <c r="AW172">
        <v>144</v>
      </c>
      <c r="AX172">
        <v>147</v>
      </c>
      <c r="AY172">
        <v>149</v>
      </c>
      <c r="AZ172">
        <v>152</v>
      </c>
      <c r="BA172">
        <v>155</v>
      </c>
      <c r="BB172">
        <v>157</v>
      </c>
      <c r="BC172">
        <v>160</v>
      </c>
      <c r="BD172">
        <v>162</v>
      </c>
      <c r="BE172">
        <v>165</v>
      </c>
      <c r="BF172">
        <v>168</v>
      </c>
      <c r="BG172">
        <v>171</v>
      </c>
      <c r="BH172">
        <v>173</v>
      </c>
      <c r="BI172">
        <v>176</v>
      </c>
      <c r="BJ172">
        <v>179</v>
      </c>
      <c r="BK172">
        <v>182</v>
      </c>
      <c r="BL172">
        <v>184</v>
      </c>
      <c r="BM172">
        <v>187</v>
      </c>
      <c r="BN172">
        <v>190</v>
      </c>
      <c r="BO172">
        <v>193</v>
      </c>
      <c r="BP172">
        <v>195</v>
      </c>
      <c r="BQ172">
        <v>198</v>
      </c>
      <c r="BR172">
        <v>200</v>
      </c>
      <c r="BS172">
        <v>203</v>
      </c>
      <c r="BT172">
        <v>205</v>
      </c>
      <c r="BU172">
        <v>208</v>
      </c>
      <c r="BV172">
        <v>211</v>
      </c>
      <c r="BW172">
        <v>214</v>
      </c>
      <c r="BX172">
        <v>216</v>
      </c>
      <c r="BY172">
        <v>219</v>
      </c>
      <c r="BZ172">
        <v>222</v>
      </c>
      <c r="CA172">
        <v>224</v>
      </c>
      <c r="CB172">
        <v>227</v>
      </c>
      <c r="CC172">
        <v>230</v>
      </c>
      <c r="CD172">
        <v>232</v>
      </c>
      <c r="CE172">
        <v>235</v>
      </c>
      <c r="CF172">
        <v>238</v>
      </c>
      <c r="CG172">
        <v>240</v>
      </c>
      <c r="CH172">
        <v>243</v>
      </c>
      <c r="CI172">
        <v>245</v>
      </c>
      <c r="CJ172">
        <v>247</v>
      </c>
      <c r="CK172">
        <v>250</v>
      </c>
      <c r="CL172">
        <v>253</v>
      </c>
      <c r="CM172">
        <v>255</v>
      </c>
      <c r="CN172">
        <v>258</v>
      </c>
      <c r="CO172">
        <v>260</v>
      </c>
      <c r="CP172">
        <v>263</v>
      </c>
      <c r="CQ172">
        <v>265</v>
      </c>
      <c r="CR172">
        <v>268</v>
      </c>
      <c r="CS172">
        <v>271</v>
      </c>
      <c r="CT172">
        <v>273</v>
      </c>
      <c r="CU172">
        <v>276</v>
      </c>
      <c r="CV172">
        <v>278</v>
      </c>
      <c r="CW172">
        <v>281</v>
      </c>
      <c r="CX172">
        <v>284</v>
      </c>
      <c r="CY172">
        <v>286</v>
      </c>
      <c r="CZ172">
        <v>289</v>
      </c>
      <c r="DA172">
        <v>291</v>
      </c>
      <c r="DB172">
        <v>294</v>
      </c>
      <c r="DC172">
        <v>297</v>
      </c>
      <c r="DD172">
        <v>300</v>
      </c>
      <c r="DE172">
        <v>303</v>
      </c>
      <c r="DF172">
        <v>305</v>
      </c>
      <c r="DG172">
        <v>308</v>
      </c>
      <c r="DH172">
        <v>311</v>
      </c>
      <c r="DI172">
        <v>314</v>
      </c>
      <c r="DJ172">
        <v>317</v>
      </c>
      <c r="DK172">
        <v>320</v>
      </c>
      <c r="DL172">
        <v>322</v>
      </c>
      <c r="DM172">
        <v>325</v>
      </c>
      <c r="DN172">
        <v>328</v>
      </c>
      <c r="DO172">
        <v>331</v>
      </c>
      <c r="DP172">
        <v>333</v>
      </c>
      <c r="DQ172">
        <v>336</v>
      </c>
      <c r="DR172">
        <v>339</v>
      </c>
      <c r="DS172">
        <v>341</v>
      </c>
      <c r="DT172">
        <v>344</v>
      </c>
      <c r="DU172">
        <v>347</v>
      </c>
      <c r="DV172">
        <v>350</v>
      </c>
      <c r="DW172">
        <v>353</v>
      </c>
      <c r="DX172">
        <v>356</v>
      </c>
      <c r="DY172">
        <v>359</v>
      </c>
      <c r="DZ172">
        <v>362</v>
      </c>
      <c r="EA172">
        <v>364</v>
      </c>
      <c r="EB172">
        <v>367</v>
      </c>
      <c r="EC172">
        <v>370</v>
      </c>
      <c r="ED172">
        <v>373</v>
      </c>
      <c r="EE172">
        <v>376</v>
      </c>
      <c r="EF172">
        <v>378</v>
      </c>
      <c r="EG172">
        <v>381</v>
      </c>
      <c r="EH172">
        <v>384</v>
      </c>
      <c r="EI172">
        <v>386</v>
      </c>
      <c r="EJ172">
        <v>389</v>
      </c>
      <c r="EK172">
        <v>392</v>
      </c>
      <c r="EL172">
        <v>395</v>
      </c>
      <c r="EM172">
        <v>398</v>
      </c>
      <c r="EN172">
        <v>401</v>
      </c>
      <c r="EO172">
        <v>404</v>
      </c>
      <c r="EP172">
        <v>407</v>
      </c>
      <c r="EQ172">
        <v>409</v>
      </c>
      <c r="ER172">
        <v>412</v>
      </c>
      <c r="ES172">
        <v>415</v>
      </c>
      <c r="ET172">
        <v>418</v>
      </c>
      <c r="EU172">
        <v>421</v>
      </c>
      <c r="EV172">
        <v>423</v>
      </c>
      <c r="EW172">
        <v>426</v>
      </c>
      <c r="EX172">
        <v>429</v>
      </c>
      <c r="EY172">
        <v>431</v>
      </c>
      <c r="EZ172">
        <v>434</v>
      </c>
      <c r="FA172">
        <v>437</v>
      </c>
      <c r="FB172">
        <v>440</v>
      </c>
      <c r="FC172">
        <v>443</v>
      </c>
      <c r="FD172">
        <v>446</v>
      </c>
      <c r="FE172">
        <v>449</v>
      </c>
      <c r="FF172">
        <v>452</v>
      </c>
      <c r="FG172">
        <v>454</v>
      </c>
      <c r="FH172">
        <v>457</v>
      </c>
      <c r="FI172">
        <v>460</v>
      </c>
      <c r="FJ172">
        <v>463</v>
      </c>
      <c r="FK172">
        <v>466</v>
      </c>
      <c r="FL172">
        <v>468</v>
      </c>
      <c r="FM172">
        <v>471</v>
      </c>
      <c r="FN172">
        <v>474</v>
      </c>
      <c r="FO172">
        <v>476</v>
      </c>
      <c r="FP172">
        <v>479</v>
      </c>
      <c r="FQ172">
        <v>482</v>
      </c>
      <c r="FR172">
        <v>485</v>
      </c>
      <c r="FS172">
        <v>488</v>
      </c>
      <c r="FT172">
        <v>491</v>
      </c>
      <c r="FU172">
        <v>494</v>
      </c>
      <c r="FV172">
        <v>497</v>
      </c>
      <c r="FW172">
        <v>499</v>
      </c>
      <c r="FX172">
        <v>502</v>
      </c>
      <c r="FY172">
        <v>505</v>
      </c>
      <c r="FZ172">
        <v>508</v>
      </c>
      <c r="GA172">
        <v>511</v>
      </c>
      <c r="GB172">
        <v>513</v>
      </c>
      <c r="GC172">
        <v>516</v>
      </c>
      <c r="GD172">
        <v>518</v>
      </c>
      <c r="GE172">
        <v>521</v>
      </c>
      <c r="GF172">
        <v>524</v>
      </c>
      <c r="GG172">
        <v>527</v>
      </c>
      <c r="GH172">
        <v>530</v>
      </c>
      <c r="GI172">
        <v>533</v>
      </c>
      <c r="GJ172">
        <v>536</v>
      </c>
      <c r="GK172">
        <v>539</v>
      </c>
      <c r="GL172">
        <v>541</v>
      </c>
      <c r="GM172">
        <v>544</v>
      </c>
      <c r="GN172">
        <v>547</v>
      </c>
      <c r="GO172">
        <v>550</v>
      </c>
      <c r="GP172">
        <v>553</v>
      </c>
      <c r="GQ172">
        <v>556</v>
      </c>
      <c r="GR172">
        <v>558</v>
      </c>
      <c r="GS172">
        <v>561</v>
      </c>
      <c r="GU172">
        <v>169</v>
      </c>
      <c r="GV172">
        <v>0.97799999999999998</v>
      </c>
    </row>
    <row r="173" spans="1:204">
      <c r="A173" s="278">
        <v>170</v>
      </c>
      <c r="B173" s="344">
        <v>3</v>
      </c>
      <c r="C173" s="344">
        <v>7</v>
      </c>
      <c r="D173" s="344">
        <v>11</v>
      </c>
      <c r="E173" s="344">
        <v>15</v>
      </c>
      <c r="F173" s="344">
        <v>18</v>
      </c>
      <c r="G173" s="344">
        <v>22</v>
      </c>
      <c r="H173" s="344">
        <v>25</v>
      </c>
      <c r="I173" s="344">
        <v>28</v>
      </c>
      <c r="J173" s="344">
        <v>30</v>
      </c>
      <c r="K173" s="344">
        <v>32</v>
      </c>
      <c r="L173" s="344">
        <v>36</v>
      </c>
      <c r="M173" s="344">
        <v>39</v>
      </c>
      <c r="N173" s="344">
        <v>42</v>
      </c>
      <c r="O173" s="344">
        <v>45</v>
      </c>
      <c r="P173" s="344">
        <v>48</v>
      </c>
      <c r="Q173" s="344">
        <v>52</v>
      </c>
      <c r="R173" s="344">
        <v>55</v>
      </c>
      <c r="S173" s="344">
        <v>58</v>
      </c>
      <c r="T173" s="344">
        <v>60</v>
      </c>
      <c r="U173" s="344">
        <v>63</v>
      </c>
      <c r="V173" s="344">
        <v>66</v>
      </c>
      <c r="W173" s="344">
        <v>69</v>
      </c>
      <c r="X173" s="344">
        <v>72</v>
      </c>
      <c r="Y173" s="344">
        <v>74</v>
      </c>
      <c r="Z173" s="344">
        <v>77</v>
      </c>
      <c r="AA173" s="344">
        <v>80</v>
      </c>
      <c r="AB173" s="344">
        <v>83</v>
      </c>
      <c r="AC173" s="344">
        <v>86</v>
      </c>
      <c r="AD173" s="344">
        <v>89</v>
      </c>
      <c r="AE173" s="344">
        <v>92</v>
      </c>
      <c r="AF173" s="337">
        <v>95</v>
      </c>
      <c r="AG173" s="345">
        <v>98</v>
      </c>
      <c r="AH173" s="346">
        <v>101</v>
      </c>
      <c r="AI173">
        <v>104</v>
      </c>
      <c r="AJ173">
        <v>107</v>
      </c>
      <c r="AK173">
        <v>110</v>
      </c>
      <c r="AL173">
        <v>113</v>
      </c>
      <c r="AM173">
        <v>116</v>
      </c>
      <c r="AN173">
        <v>119</v>
      </c>
      <c r="AO173">
        <v>122</v>
      </c>
      <c r="AP173">
        <v>123</v>
      </c>
      <c r="AQ173">
        <v>126</v>
      </c>
      <c r="AR173">
        <v>129</v>
      </c>
      <c r="AS173">
        <v>132</v>
      </c>
      <c r="AT173">
        <v>135</v>
      </c>
      <c r="AU173">
        <v>138</v>
      </c>
      <c r="AV173">
        <v>141</v>
      </c>
      <c r="AW173">
        <v>144</v>
      </c>
      <c r="AX173">
        <v>147</v>
      </c>
      <c r="AY173">
        <v>149</v>
      </c>
      <c r="AZ173">
        <v>152</v>
      </c>
      <c r="BA173">
        <v>155</v>
      </c>
      <c r="BB173">
        <v>158</v>
      </c>
      <c r="BC173">
        <v>161</v>
      </c>
      <c r="BD173">
        <v>163</v>
      </c>
      <c r="BE173">
        <v>166</v>
      </c>
      <c r="BF173">
        <v>169</v>
      </c>
      <c r="BG173">
        <v>172</v>
      </c>
      <c r="BH173">
        <v>173</v>
      </c>
      <c r="BI173">
        <v>176</v>
      </c>
      <c r="BJ173">
        <v>179</v>
      </c>
      <c r="BK173">
        <v>182</v>
      </c>
      <c r="BL173">
        <v>184</v>
      </c>
      <c r="BM173">
        <v>187</v>
      </c>
      <c r="BN173">
        <v>190</v>
      </c>
      <c r="BO173">
        <v>193</v>
      </c>
      <c r="BP173">
        <v>195</v>
      </c>
      <c r="BQ173">
        <v>198</v>
      </c>
      <c r="BR173">
        <v>201</v>
      </c>
      <c r="BS173">
        <v>204</v>
      </c>
      <c r="BT173">
        <v>206</v>
      </c>
      <c r="BU173">
        <v>209</v>
      </c>
      <c r="BV173">
        <v>212</v>
      </c>
      <c r="BW173">
        <v>215</v>
      </c>
      <c r="BX173">
        <v>217</v>
      </c>
      <c r="BY173">
        <v>220</v>
      </c>
      <c r="BZ173">
        <v>222</v>
      </c>
      <c r="CA173">
        <v>224</v>
      </c>
      <c r="CB173">
        <v>227</v>
      </c>
      <c r="CC173">
        <v>230</v>
      </c>
      <c r="CD173">
        <v>232</v>
      </c>
      <c r="CE173">
        <v>235</v>
      </c>
      <c r="CF173">
        <v>238</v>
      </c>
      <c r="CG173">
        <v>240</v>
      </c>
      <c r="CH173">
        <v>243</v>
      </c>
      <c r="CI173">
        <v>246</v>
      </c>
      <c r="CJ173">
        <v>248</v>
      </c>
      <c r="CK173">
        <v>251</v>
      </c>
      <c r="CL173">
        <v>254</v>
      </c>
      <c r="CM173">
        <v>256</v>
      </c>
      <c r="CN173">
        <v>259</v>
      </c>
      <c r="CO173">
        <v>261</v>
      </c>
      <c r="CP173">
        <v>264</v>
      </c>
      <c r="CQ173">
        <v>266</v>
      </c>
      <c r="CR173">
        <v>269</v>
      </c>
      <c r="CS173">
        <v>271</v>
      </c>
      <c r="CT173">
        <v>273</v>
      </c>
      <c r="CU173">
        <v>276</v>
      </c>
      <c r="CV173">
        <v>278</v>
      </c>
      <c r="CW173">
        <v>281</v>
      </c>
      <c r="CX173">
        <v>284</v>
      </c>
      <c r="CY173">
        <v>286</v>
      </c>
      <c r="CZ173">
        <v>289</v>
      </c>
      <c r="DA173">
        <v>292</v>
      </c>
      <c r="DB173">
        <v>295</v>
      </c>
      <c r="DC173">
        <v>298</v>
      </c>
      <c r="DD173">
        <v>301</v>
      </c>
      <c r="DE173">
        <v>304</v>
      </c>
      <c r="DF173">
        <v>306</v>
      </c>
      <c r="DG173">
        <v>309</v>
      </c>
      <c r="DH173">
        <v>312</v>
      </c>
      <c r="DI173">
        <v>315</v>
      </c>
      <c r="DJ173">
        <v>318</v>
      </c>
      <c r="DK173">
        <v>320</v>
      </c>
      <c r="DL173">
        <v>322</v>
      </c>
      <c r="DM173">
        <v>325</v>
      </c>
      <c r="DN173">
        <v>328</v>
      </c>
      <c r="DO173">
        <v>331</v>
      </c>
      <c r="DP173">
        <v>334</v>
      </c>
      <c r="DQ173">
        <v>337</v>
      </c>
      <c r="DR173">
        <v>340</v>
      </c>
      <c r="DS173">
        <v>342</v>
      </c>
      <c r="DT173">
        <v>345</v>
      </c>
      <c r="DU173">
        <v>348</v>
      </c>
      <c r="DV173">
        <v>351</v>
      </c>
      <c r="DW173">
        <v>354</v>
      </c>
      <c r="DX173">
        <v>357</v>
      </c>
      <c r="DY173">
        <v>360</v>
      </c>
      <c r="DZ173">
        <v>363</v>
      </c>
      <c r="EA173">
        <v>365</v>
      </c>
      <c r="EB173">
        <v>368</v>
      </c>
      <c r="EC173">
        <v>370</v>
      </c>
      <c r="ED173">
        <v>373</v>
      </c>
      <c r="EE173">
        <v>376</v>
      </c>
      <c r="EF173">
        <v>379</v>
      </c>
      <c r="EG173">
        <v>382</v>
      </c>
      <c r="EH173">
        <v>385</v>
      </c>
      <c r="EI173">
        <v>387</v>
      </c>
      <c r="EJ173">
        <v>390</v>
      </c>
      <c r="EK173">
        <v>393</v>
      </c>
      <c r="EL173">
        <v>396</v>
      </c>
      <c r="EM173">
        <v>399</v>
      </c>
      <c r="EN173">
        <v>402</v>
      </c>
      <c r="EO173">
        <v>405</v>
      </c>
      <c r="EP173">
        <v>408</v>
      </c>
      <c r="EQ173">
        <v>410</v>
      </c>
      <c r="ER173">
        <v>413</v>
      </c>
      <c r="ES173">
        <v>416</v>
      </c>
      <c r="ET173">
        <v>418</v>
      </c>
      <c r="EU173">
        <v>421</v>
      </c>
      <c r="EV173">
        <v>424</v>
      </c>
      <c r="EW173">
        <v>427</v>
      </c>
      <c r="EX173">
        <v>430</v>
      </c>
      <c r="EY173">
        <v>432</v>
      </c>
      <c r="EZ173">
        <v>435</v>
      </c>
      <c r="FA173">
        <v>438</v>
      </c>
      <c r="FB173">
        <v>441</v>
      </c>
      <c r="FC173">
        <v>444</v>
      </c>
      <c r="FD173">
        <v>447</v>
      </c>
      <c r="FE173">
        <v>450</v>
      </c>
      <c r="FF173">
        <v>453</v>
      </c>
      <c r="FG173">
        <v>455</v>
      </c>
      <c r="FH173">
        <v>458</v>
      </c>
      <c r="FI173">
        <v>461</v>
      </c>
      <c r="FJ173">
        <v>464</v>
      </c>
      <c r="FK173">
        <v>466</v>
      </c>
      <c r="FL173">
        <v>469</v>
      </c>
      <c r="FM173">
        <v>472</v>
      </c>
      <c r="FN173">
        <v>475</v>
      </c>
      <c r="FO173">
        <v>477</v>
      </c>
      <c r="FP173">
        <v>480</v>
      </c>
      <c r="FQ173">
        <v>483</v>
      </c>
      <c r="FR173">
        <v>486</v>
      </c>
      <c r="FS173">
        <v>489</v>
      </c>
      <c r="FT173">
        <v>492</v>
      </c>
      <c r="FU173">
        <v>495</v>
      </c>
      <c r="FV173">
        <v>498</v>
      </c>
      <c r="FW173">
        <v>500</v>
      </c>
      <c r="FX173">
        <v>503</v>
      </c>
      <c r="FY173">
        <v>506</v>
      </c>
      <c r="FZ173">
        <v>509</v>
      </c>
      <c r="GA173">
        <v>512</v>
      </c>
      <c r="GB173">
        <v>515</v>
      </c>
      <c r="GC173">
        <v>517</v>
      </c>
      <c r="GD173">
        <v>519</v>
      </c>
      <c r="GE173">
        <v>522</v>
      </c>
      <c r="GF173">
        <v>525</v>
      </c>
      <c r="GG173">
        <v>528</v>
      </c>
      <c r="GH173">
        <v>531</v>
      </c>
      <c r="GI173">
        <v>534</v>
      </c>
      <c r="GJ173">
        <v>537</v>
      </c>
      <c r="GK173">
        <v>540</v>
      </c>
      <c r="GL173">
        <v>542</v>
      </c>
      <c r="GM173">
        <v>545</v>
      </c>
      <c r="GN173">
        <v>548</v>
      </c>
      <c r="GO173">
        <v>551</v>
      </c>
      <c r="GP173">
        <v>554</v>
      </c>
      <c r="GQ173">
        <v>557</v>
      </c>
      <c r="GR173">
        <v>560</v>
      </c>
      <c r="GS173">
        <v>563</v>
      </c>
      <c r="GU173">
        <v>170</v>
      </c>
      <c r="GV173">
        <v>0.98</v>
      </c>
    </row>
    <row r="174" spans="1:204">
      <c r="A174" s="278">
        <v>171</v>
      </c>
      <c r="B174" s="344">
        <v>3</v>
      </c>
      <c r="C174" s="344">
        <v>7</v>
      </c>
      <c r="D174" s="344">
        <v>11</v>
      </c>
      <c r="E174" s="344">
        <v>15</v>
      </c>
      <c r="F174" s="344">
        <v>18</v>
      </c>
      <c r="G174" s="344">
        <v>22</v>
      </c>
      <c r="H174" s="344">
        <v>25</v>
      </c>
      <c r="I174" s="344">
        <v>28</v>
      </c>
      <c r="J174" s="344">
        <v>30</v>
      </c>
      <c r="K174" s="344">
        <v>32</v>
      </c>
      <c r="L174" s="344">
        <v>36</v>
      </c>
      <c r="M174" s="344">
        <v>39</v>
      </c>
      <c r="N174" s="344">
        <v>42</v>
      </c>
      <c r="O174" s="344">
        <v>45</v>
      </c>
      <c r="P174" s="344">
        <v>48</v>
      </c>
      <c r="Q174" s="344">
        <v>52</v>
      </c>
      <c r="R174" s="344">
        <v>55</v>
      </c>
      <c r="S174" s="344">
        <v>58</v>
      </c>
      <c r="T174" s="344">
        <v>60</v>
      </c>
      <c r="U174" s="344">
        <v>63</v>
      </c>
      <c r="V174" s="344">
        <v>66</v>
      </c>
      <c r="W174" s="344">
        <v>69</v>
      </c>
      <c r="X174" s="344">
        <v>72</v>
      </c>
      <c r="Y174" s="344">
        <v>75</v>
      </c>
      <c r="Z174" s="344">
        <v>78</v>
      </c>
      <c r="AA174" s="344">
        <v>81</v>
      </c>
      <c r="AB174" s="344">
        <v>83</v>
      </c>
      <c r="AC174" s="344">
        <v>86</v>
      </c>
      <c r="AD174" s="344">
        <v>89</v>
      </c>
      <c r="AE174" s="344">
        <v>92</v>
      </c>
      <c r="AF174" s="337">
        <v>95</v>
      </c>
      <c r="AG174" s="345">
        <v>98</v>
      </c>
      <c r="AH174" s="346">
        <v>101</v>
      </c>
      <c r="AI174">
        <v>104</v>
      </c>
      <c r="AJ174">
        <v>107</v>
      </c>
      <c r="AK174">
        <v>110</v>
      </c>
      <c r="AL174">
        <v>113</v>
      </c>
      <c r="AM174">
        <v>116</v>
      </c>
      <c r="AN174">
        <v>119</v>
      </c>
      <c r="AO174">
        <v>122</v>
      </c>
      <c r="AP174">
        <v>124</v>
      </c>
      <c r="AQ174">
        <v>127</v>
      </c>
      <c r="AR174">
        <v>130</v>
      </c>
      <c r="AS174">
        <v>133</v>
      </c>
      <c r="AT174">
        <v>136</v>
      </c>
      <c r="AU174">
        <v>138</v>
      </c>
      <c r="AV174">
        <v>141</v>
      </c>
      <c r="AW174">
        <v>144</v>
      </c>
      <c r="AX174">
        <v>147</v>
      </c>
      <c r="AY174">
        <v>149</v>
      </c>
      <c r="AZ174">
        <v>152</v>
      </c>
      <c r="BA174">
        <v>155</v>
      </c>
      <c r="BB174">
        <v>158</v>
      </c>
      <c r="BC174">
        <v>161</v>
      </c>
      <c r="BD174">
        <v>163</v>
      </c>
      <c r="BE174">
        <v>166</v>
      </c>
      <c r="BF174">
        <v>169</v>
      </c>
      <c r="BG174">
        <v>172</v>
      </c>
      <c r="BH174">
        <v>174</v>
      </c>
      <c r="BI174">
        <v>177</v>
      </c>
      <c r="BJ174">
        <v>180</v>
      </c>
      <c r="BK174">
        <v>183</v>
      </c>
      <c r="BL174">
        <v>185</v>
      </c>
      <c r="BM174">
        <v>188</v>
      </c>
      <c r="BN174">
        <v>191</v>
      </c>
      <c r="BO174">
        <v>193</v>
      </c>
      <c r="BP174">
        <v>195</v>
      </c>
      <c r="BQ174">
        <v>198</v>
      </c>
      <c r="BR174">
        <v>201</v>
      </c>
      <c r="BS174">
        <v>204</v>
      </c>
      <c r="BT174">
        <v>206</v>
      </c>
      <c r="BU174">
        <v>209</v>
      </c>
      <c r="BV174">
        <v>212</v>
      </c>
      <c r="BW174">
        <v>215</v>
      </c>
      <c r="BX174">
        <v>217</v>
      </c>
      <c r="BY174">
        <v>220</v>
      </c>
      <c r="BZ174">
        <v>223</v>
      </c>
      <c r="CA174">
        <v>225</v>
      </c>
      <c r="CB174">
        <v>228</v>
      </c>
      <c r="CC174">
        <v>231</v>
      </c>
      <c r="CD174">
        <v>233</v>
      </c>
      <c r="CE174">
        <v>236</v>
      </c>
      <c r="CF174">
        <v>239</v>
      </c>
      <c r="CG174">
        <v>241</v>
      </c>
      <c r="CH174">
        <v>244</v>
      </c>
      <c r="CI174">
        <v>246</v>
      </c>
      <c r="CJ174">
        <v>248</v>
      </c>
      <c r="CK174">
        <v>251</v>
      </c>
      <c r="CL174">
        <v>254</v>
      </c>
      <c r="CM174">
        <v>256</v>
      </c>
      <c r="CN174">
        <v>259</v>
      </c>
      <c r="CO174">
        <v>261</v>
      </c>
      <c r="CP174">
        <v>264</v>
      </c>
      <c r="CQ174">
        <v>266</v>
      </c>
      <c r="CR174">
        <v>269</v>
      </c>
      <c r="CS174">
        <v>272</v>
      </c>
      <c r="CT174">
        <v>274</v>
      </c>
      <c r="CU174">
        <v>277</v>
      </c>
      <c r="CV174">
        <v>279</v>
      </c>
      <c r="CW174">
        <v>282</v>
      </c>
      <c r="CX174">
        <v>285</v>
      </c>
      <c r="CY174">
        <v>287</v>
      </c>
      <c r="CZ174">
        <v>290</v>
      </c>
      <c r="DA174">
        <v>293</v>
      </c>
      <c r="DB174">
        <v>296</v>
      </c>
      <c r="DC174">
        <v>299</v>
      </c>
      <c r="DD174">
        <v>301</v>
      </c>
      <c r="DE174">
        <v>304</v>
      </c>
      <c r="DF174">
        <v>306</v>
      </c>
      <c r="DG174">
        <v>309</v>
      </c>
      <c r="DH174">
        <v>312</v>
      </c>
      <c r="DI174">
        <v>315</v>
      </c>
      <c r="DJ174">
        <v>318</v>
      </c>
      <c r="DK174">
        <v>321</v>
      </c>
      <c r="DL174">
        <v>323</v>
      </c>
      <c r="DM174">
        <v>326</v>
      </c>
      <c r="DN174">
        <v>329</v>
      </c>
      <c r="DO174">
        <v>332</v>
      </c>
      <c r="DP174">
        <v>335</v>
      </c>
      <c r="DQ174">
        <v>338</v>
      </c>
      <c r="DR174">
        <v>341</v>
      </c>
      <c r="DS174">
        <v>343</v>
      </c>
      <c r="DT174">
        <v>346</v>
      </c>
      <c r="DU174">
        <v>349</v>
      </c>
      <c r="DV174">
        <v>352</v>
      </c>
      <c r="DW174">
        <v>355</v>
      </c>
      <c r="DX174">
        <v>357</v>
      </c>
      <c r="DY174">
        <v>360</v>
      </c>
      <c r="DZ174">
        <v>363</v>
      </c>
      <c r="EA174">
        <v>365</v>
      </c>
      <c r="EB174">
        <v>368</v>
      </c>
      <c r="EC174">
        <v>371</v>
      </c>
      <c r="ED174">
        <v>374</v>
      </c>
      <c r="EE174">
        <v>377</v>
      </c>
      <c r="EF174">
        <v>380</v>
      </c>
      <c r="EG174">
        <v>383</v>
      </c>
      <c r="EH174">
        <v>386</v>
      </c>
      <c r="EI174">
        <v>388</v>
      </c>
      <c r="EJ174">
        <v>391</v>
      </c>
      <c r="EK174">
        <v>394</v>
      </c>
      <c r="EL174">
        <v>397</v>
      </c>
      <c r="EM174">
        <v>400</v>
      </c>
      <c r="EN174">
        <v>403</v>
      </c>
      <c r="EO174">
        <v>406</v>
      </c>
      <c r="EP174">
        <v>409</v>
      </c>
      <c r="EQ174">
        <v>410</v>
      </c>
      <c r="ER174">
        <v>413</v>
      </c>
      <c r="ES174">
        <v>416</v>
      </c>
      <c r="ET174">
        <v>419</v>
      </c>
      <c r="EU174">
        <v>422</v>
      </c>
      <c r="EV174">
        <v>425</v>
      </c>
      <c r="EW174">
        <v>428</v>
      </c>
      <c r="EX174">
        <v>431</v>
      </c>
      <c r="EY174">
        <v>433</v>
      </c>
      <c r="EZ174">
        <v>436</v>
      </c>
      <c r="FA174">
        <v>439</v>
      </c>
      <c r="FB174">
        <v>442</v>
      </c>
      <c r="FC174">
        <v>445</v>
      </c>
      <c r="FD174">
        <v>448</v>
      </c>
      <c r="FE174">
        <v>451</v>
      </c>
      <c r="FF174">
        <v>454</v>
      </c>
      <c r="FG174">
        <v>456</v>
      </c>
      <c r="FH174">
        <v>459</v>
      </c>
      <c r="FI174">
        <v>462</v>
      </c>
      <c r="FJ174">
        <v>464</v>
      </c>
      <c r="FK174">
        <v>467</v>
      </c>
      <c r="FL174">
        <v>470</v>
      </c>
      <c r="FM174">
        <v>473</v>
      </c>
      <c r="FN174">
        <v>476</v>
      </c>
      <c r="FO174">
        <v>478</v>
      </c>
      <c r="FP174">
        <v>481</v>
      </c>
      <c r="FQ174">
        <v>484</v>
      </c>
      <c r="FR174">
        <v>487</v>
      </c>
      <c r="FS174">
        <v>490</v>
      </c>
      <c r="FT174">
        <v>493</v>
      </c>
      <c r="FU174">
        <v>496</v>
      </c>
      <c r="FV174">
        <v>499</v>
      </c>
      <c r="FW174">
        <v>501</v>
      </c>
      <c r="FX174">
        <v>504</v>
      </c>
      <c r="FY174">
        <v>507</v>
      </c>
      <c r="FZ174">
        <v>510</v>
      </c>
      <c r="GA174">
        <v>513</v>
      </c>
      <c r="GB174">
        <v>516</v>
      </c>
      <c r="GC174">
        <v>518</v>
      </c>
      <c r="GD174">
        <v>520</v>
      </c>
      <c r="GE174">
        <v>523</v>
      </c>
      <c r="GF174">
        <v>526</v>
      </c>
      <c r="GG174">
        <v>529</v>
      </c>
      <c r="GH174">
        <v>532</v>
      </c>
      <c r="GI174">
        <v>535</v>
      </c>
      <c r="GJ174">
        <v>538</v>
      </c>
      <c r="GK174">
        <v>541</v>
      </c>
      <c r="GL174">
        <v>543</v>
      </c>
      <c r="GM174">
        <v>546</v>
      </c>
      <c r="GN174">
        <v>549</v>
      </c>
      <c r="GO174">
        <v>552</v>
      </c>
      <c r="GP174">
        <v>555</v>
      </c>
      <c r="GQ174">
        <v>558</v>
      </c>
      <c r="GR174">
        <v>561</v>
      </c>
      <c r="GS174">
        <v>564</v>
      </c>
      <c r="GU174">
        <v>171</v>
      </c>
      <c r="GV174">
        <v>0.98199999999999998</v>
      </c>
    </row>
    <row r="175" spans="1:204">
      <c r="A175" s="278">
        <v>172</v>
      </c>
      <c r="B175" s="344">
        <v>3</v>
      </c>
      <c r="C175" s="344">
        <v>7</v>
      </c>
      <c r="D175" s="344">
        <v>11</v>
      </c>
      <c r="E175" s="344">
        <v>15</v>
      </c>
      <c r="F175" s="344">
        <v>18</v>
      </c>
      <c r="G175" s="344">
        <v>22</v>
      </c>
      <c r="H175" s="344">
        <v>25</v>
      </c>
      <c r="I175" s="344">
        <v>29</v>
      </c>
      <c r="J175" s="344">
        <v>31</v>
      </c>
      <c r="K175" s="344">
        <v>32</v>
      </c>
      <c r="L175" s="344">
        <v>36</v>
      </c>
      <c r="M175" s="344">
        <v>39</v>
      </c>
      <c r="N175" s="344">
        <v>42</v>
      </c>
      <c r="O175" s="344">
        <v>45</v>
      </c>
      <c r="P175" s="344">
        <v>48</v>
      </c>
      <c r="Q175" s="344">
        <v>52</v>
      </c>
      <c r="R175" s="344">
        <v>55</v>
      </c>
      <c r="S175" s="344">
        <v>58</v>
      </c>
      <c r="T175" s="344">
        <v>60</v>
      </c>
      <c r="U175" s="344">
        <v>63</v>
      </c>
      <c r="V175" s="344">
        <v>66</v>
      </c>
      <c r="W175" s="344">
        <v>69</v>
      </c>
      <c r="X175" s="344">
        <v>72</v>
      </c>
      <c r="Y175" s="344">
        <v>75</v>
      </c>
      <c r="Z175" s="344">
        <v>78</v>
      </c>
      <c r="AA175" s="344">
        <v>81</v>
      </c>
      <c r="AB175" s="344">
        <v>84</v>
      </c>
      <c r="AC175" s="344">
        <v>87</v>
      </c>
      <c r="AD175" s="344">
        <v>90</v>
      </c>
      <c r="AE175" s="344">
        <v>92</v>
      </c>
      <c r="AF175" s="337">
        <v>95</v>
      </c>
      <c r="AG175" s="345">
        <v>98</v>
      </c>
      <c r="AH175" s="346">
        <v>101</v>
      </c>
      <c r="AI175">
        <v>104</v>
      </c>
      <c r="AJ175">
        <v>107</v>
      </c>
      <c r="AK175">
        <v>110</v>
      </c>
      <c r="AL175">
        <v>113</v>
      </c>
      <c r="AM175">
        <v>116</v>
      </c>
      <c r="AN175">
        <v>119</v>
      </c>
      <c r="AO175">
        <v>122</v>
      </c>
      <c r="AP175">
        <v>124</v>
      </c>
      <c r="AQ175">
        <v>127</v>
      </c>
      <c r="AR175">
        <v>130</v>
      </c>
      <c r="AS175">
        <v>133</v>
      </c>
      <c r="AT175">
        <v>136</v>
      </c>
      <c r="AU175">
        <v>139</v>
      </c>
      <c r="AV175">
        <v>142</v>
      </c>
      <c r="AW175">
        <v>145</v>
      </c>
      <c r="AX175">
        <v>148</v>
      </c>
      <c r="AY175">
        <v>150</v>
      </c>
      <c r="AZ175">
        <v>153</v>
      </c>
      <c r="BA175">
        <v>155</v>
      </c>
      <c r="BB175">
        <v>158</v>
      </c>
      <c r="BC175">
        <v>161</v>
      </c>
      <c r="BD175">
        <v>163</v>
      </c>
      <c r="BE175">
        <v>166</v>
      </c>
      <c r="BF175">
        <v>169</v>
      </c>
      <c r="BG175">
        <v>172</v>
      </c>
      <c r="BH175">
        <v>174</v>
      </c>
      <c r="BI175">
        <v>177</v>
      </c>
      <c r="BJ175">
        <v>180</v>
      </c>
      <c r="BK175">
        <v>183</v>
      </c>
      <c r="BL175">
        <v>185</v>
      </c>
      <c r="BM175">
        <v>188</v>
      </c>
      <c r="BN175">
        <v>191</v>
      </c>
      <c r="BO175">
        <v>194</v>
      </c>
      <c r="BP175">
        <v>196</v>
      </c>
      <c r="BQ175">
        <v>199</v>
      </c>
      <c r="BR175">
        <v>202</v>
      </c>
      <c r="BS175">
        <v>205</v>
      </c>
      <c r="BT175">
        <v>207</v>
      </c>
      <c r="BU175">
        <v>210</v>
      </c>
      <c r="BV175">
        <v>213</v>
      </c>
      <c r="BW175">
        <v>215</v>
      </c>
      <c r="BX175">
        <v>217</v>
      </c>
      <c r="BY175">
        <v>220</v>
      </c>
      <c r="BZ175">
        <v>223</v>
      </c>
      <c r="CA175">
        <v>225</v>
      </c>
      <c r="CB175">
        <v>228</v>
      </c>
      <c r="CC175">
        <v>231</v>
      </c>
      <c r="CD175">
        <v>233</v>
      </c>
      <c r="CE175">
        <v>236</v>
      </c>
      <c r="CF175">
        <v>239</v>
      </c>
      <c r="CG175">
        <v>241</v>
      </c>
      <c r="CH175">
        <v>244</v>
      </c>
      <c r="CI175">
        <v>247</v>
      </c>
      <c r="CJ175">
        <v>249</v>
      </c>
      <c r="CK175">
        <v>252</v>
      </c>
      <c r="CL175">
        <v>255</v>
      </c>
      <c r="CM175">
        <v>257</v>
      </c>
      <c r="CN175">
        <v>260</v>
      </c>
      <c r="CO175">
        <v>262</v>
      </c>
      <c r="CP175">
        <v>265</v>
      </c>
      <c r="CQ175">
        <v>267</v>
      </c>
      <c r="CR175">
        <v>270</v>
      </c>
      <c r="CS175">
        <v>273</v>
      </c>
      <c r="CT175">
        <v>275</v>
      </c>
      <c r="CU175">
        <v>277</v>
      </c>
      <c r="CV175">
        <v>279</v>
      </c>
      <c r="CW175">
        <v>282</v>
      </c>
      <c r="CX175">
        <v>285</v>
      </c>
      <c r="CY175">
        <v>287</v>
      </c>
      <c r="CZ175">
        <v>290</v>
      </c>
      <c r="DA175">
        <v>293</v>
      </c>
      <c r="DB175">
        <v>296</v>
      </c>
      <c r="DC175">
        <v>299</v>
      </c>
      <c r="DD175">
        <v>302</v>
      </c>
      <c r="DE175">
        <v>305</v>
      </c>
      <c r="DF175">
        <v>307</v>
      </c>
      <c r="DG175">
        <v>310</v>
      </c>
      <c r="DH175">
        <v>313</v>
      </c>
      <c r="DI175">
        <v>316</v>
      </c>
      <c r="DJ175">
        <v>319</v>
      </c>
      <c r="DK175">
        <v>322</v>
      </c>
      <c r="DL175">
        <v>324</v>
      </c>
      <c r="DM175">
        <v>327</v>
      </c>
      <c r="DN175">
        <v>330</v>
      </c>
      <c r="DO175">
        <v>333</v>
      </c>
      <c r="DP175">
        <v>336</v>
      </c>
      <c r="DQ175">
        <v>338</v>
      </c>
      <c r="DR175">
        <v>341</v>
      </c>
      <c r="DS175">
        <v>343</v>
      </c>
      <c r="DT175">
        <v>346</v>
      </c>
      <c r="DU175">
        <v>349</v>
      </c>
      <c r="DV175">
        <v>352</v>
      </c>
      <c r="DW175">
        <v>355</v>
      </c>
      <c r="DX175">
        <v>358</v>
      </c>
      <c r="DY175">
        <v>361</v>
      </c>
      <c r="DZ175">
        <v>364</v>
      </c>
      <c r="EA175">
        <v>366</v>
      </c>
      <c r="EB175">
        <v>369</v>
      </c>
      <c r="EC175">
        <v>372</v>
      </c>
      <c r="ED175">
        <v>375</v>
      </c>
      <c r="EE175">
        <v>378</v>
      </c>
      <c r="EF175">
        <v>381</v>
      </c>
      <c r="EG175">
        <v>384</v>
      </c>
      <c r="EH175">
        <v>387</v>
      </c>
      <c r="EI175">
        <v>389</v>
      </c>
      <c r="EJ175">
        <v>392</v>
      </c>
      <c r="EK175">
        <v>395</v>
      </c>
      <c r="EL175">
        <v>398</v>
      </c>
      <c r="EM175">
        <v>400</v>
      </c>
      <c r="EN175">
        <v>403</v>
      </c>
      <c r="EO175">
        <v>406</v>
      </c>
      <c r="EP175">
        <v>409</v>
      </c>
      <c r="EQ175">
        <v>411</v>
      </c>
      <c r="ER175">
        <v>414</v>
      </c>
      <c r="ES175">
        <v>417</v>
      </c>
      <c r="ET175">
        <v>420</v>
      </c>
      <c r="EU175">
        <v>423</v>
      </c>
      <c r="EV175">
        <v>426</v>
      </c>
      <c r="EW175">
        <v>429</v>
      </c>
      <c r="EX175">
        <v>432</v>
      </c>
      <c r="EY175">
        <v>434</v>
      </c>
      <c r="EZ175">
        <v>437</v>
      </c>
      <c r="FA175">
        <v>440</v>
      </c>
      <c r="FB175">
        <v>443</v>
      </c>
      <c r="FC175">
        <v>446</v>
      </c>
      <c r="FD175">
        <v>449</v>
      </c>
      <c r="FE175">
        <v>452</v>
      </c>
      <c r="FF175">
        <v>455</v>
      </c>
      <c r="FG175">
        <v>457</v>
      </c>
      <c r="FH175">
        <v>460</v>
      </c>
      <c r="FI175">
        <v>462</v>
      </c>
      <c r="FJ175">
        <v>465</v>
      </c>
      <c r="FK175">
        <v>468</v>
      </c>
      <c r="FL175">
        <v>471</v>
      </c>
      <c r="FM175">
        <v>474</v>
      </c>
      <c r="FN175">
        <v>477</v>
      </c>
      <c r="FO175">
        <v>479</v>
      </c>
      <c r="FP175">
        <v>482</v>
      </c>
      <c r="FQ175">
        <v>485</v>
      </c>
      <c r="FR175">
        <v>488</v>
      </c>
      <c r="FS175">
        <v>491</v>
      </c>
      <c r="FT175">
        <v>494</v>
      </c>
      <c r="FU175">
        <v>497</v>
      </c>
      <c r="FV175">
        <v>500</v>
      </c>
      <c r="FW175">
        <v>502</v>
      </c>
      <c r="FX175">
        <v>505</v>
      </c>
      <c r="FY175">
        <v>508</v>
      </c>
      <c r="FZ175">
        <v>511</v>
      </c>
      <c r="GA175">
        <v>514</v>
      </c>
      <c r="GB175">
        <v>517</v>
      </c>
      <c r="GC175">
        <v>520</v>
      </c>
      <c r="GD175">
        <v>522</v>
      </c>
      <c r="GE175">
        <v>524</v>
      </c>
      <c r="GF175">
        <v>527</v>
      </c>
      <c r="GG175">
        <v>530</v>
      </c>
      <c r="GH175">
        <v>533</v>
      </c>
      <c r="GI175">
        <v>536</v>
      </c>
      <c r="GJ175">
        <v>539</v>
      </c>
      <c r="GK175">
        <v>542</v>
      </c>
      <c r="GL175">
        <v>544</v>
      </c>
      <c r="GM175">
        <v>547</v>
      </c>
      <c r="GN175">
        <v>550</v>
      </c>
      <c r="GO175">
        <v>553</v>
      </c>
      <c r="GP175">
        <v>556</v>
      </c>
      <c r="GQ175">
        <v>559</v>
      </c>
      <c r="GR175">
        <v>562</v>
      </c>
      <c r="GS175">
        <v>565</v>
      </c>
      <c r="GU175">
        <v>172</v>
      </c>
      <c r="GV175">
        <v>0.98399999999999999</v>
      </c>
    </row>
    <row r="176" spans="1:204">
      <c r="A176" s="278">
        <v>173</v>
      </c>
      <c r="B176" s="344">
        <v>3</v>
      </c>
      <c r="C176" s="344">
        <v>7</v>
      </c>
      <c r="D176" s="344">
        <v>11</v>
      </c>
      <c r="E176" s="344">
        <v>15</v>
      </c>
      <c r="F176" s="344">
        <v>18</v>
      </c>
      <c r="G176" s="344">
        <v>22</v>
      </c>
      <c r="H176" s="344">
        <v>25</v>
      </c>
      <c r="I176" s="344">
        <v>29</v>
      </c>
      <c r="J176" s="344">
        <v>31</v>
      </c>
      <c r="K176" s="344">
        <v>33</v>
      </c>
      <c r="L176" s="344">
        <v>36</v>
      </c>
      <c r="M176" s="344">
        <v>39</v>
      </c>
      <c r="N176" s="344">
        <v>42</v>
      </c>
      <c r="O176" s="344">
        <v>45</v>
      </c>
      <c r="P176" s="344">
        <v>48</v>
      </c>
      <c r="Q176" s="344">
        <v>52</v>
      </c>
      <c r="R176" s="344">
        <v>55</v>
      </c>
      <c r="S176" s="344">
        <v>58</v>
      </c>
      <c r="T176" s="344">
        <v>60</v>
      </c>
      <c r="U176" s="344">
        <v>63</v>
      </c>
      <c r="V176" s="344">
        <v>66</v>
      </c>
      <c r="W176" s="344">
        <v>69</v>
      </c>
      <c r="X176" s="344">
        <v>72</v>
      </c>
      <c r="Y176" s="344">
        <v>75</v>
      </c>
      <c r="Z176" s="344">
        <v>78</v>
      </c>
      <c r="AA176" s="344">
        <v>81</v>
      </c>
      <c r="AB176" s="344">
        <v>84</v>
      </c>
      <c r="AC176" s="344">
        <v>87</v>
      </c>
      <c r="AD176" s="344">
        <v>90</v>
      </c>
      <c r="AE176" s="344">
        <v>93</v>
      </c>
      <c r="AF176" s="337">
        <v>96</v>
      </c>
      <c r="AG176" s="345">
        <v>99</v>
      </c>
      <c r="AH176" s="346">
        <v>102</v>
      </c>
      <c r="AI176">
        <v>105</v>
      </c>
      <c r="AJ176">
        <v>107</v>
      </c>
      <c r="AK176">
        <v>110</v>
      </c>
      <c r="AL176">
        <v>113</v>
      </c>
      <c r="AM176">
        <v>116</v>
      </c>
      <c r="AN176">
        <v>119</v>
      </c>
      <c r="AO176">
        <v>122</v>
      </c>
      <c r="AP176">
        <v>124</v>
      </c>
      <c r="AQ176">
        <v>127</v>
      </c>
      <c r="AR176">
        <v>130</v>
      </c>
      <c r="AS176">
        <v>133</v>
      </c>
      <c r="AT176">
        <v>136</v>
      </c>
      <c r="AU176">
        <v>139</v>
      </c>
      <c r="AV176">
        <v>142</v>
      </c>
      <c r="AW176">
        <v>145</v>
      </c>
      <c r="AX176">
        <v>148</v>
      </c>
      <c r="AY176">
        <v>150</v>
      </c>
      <c r="AZ176">
        <v>153</v>
      </c>
      <c r="BA176">
        <v>156</v>
      </c>
      <c r="BB176">
        <v>159</v>
      </c>
      <c r="BC176">
        <v>162</v>
      </c>
      <c r="BD176">
        <v>164</v>
      </c>
      <c r="BE176">
        <v>167</v>
      </c>
      <c r="BF176">
        <v>170</v>
      </c>
      <c r="BG176">
        <v>173</v>
      </c>
      <c r="BH176">
        <v>175</v>
      </c>
      <c r="BI176">
        <v>177</v>
      </c>
      <c r="BJ176">
        <v>180</v>
      </c>
      <c r="BK176">
        <v>183</v>
      </c>
      <c r="BL176">
        <v>185</v>
      </c>
      <c r="BM176">
        <v>188</v>
      </c>
      <c r="BN176">
        <v>191</v>
      </c>
      <c r="BO176">
        <v>194</v>
      </c>
      <c r="BP176">
        <v>196</v>
      </c>
      <c r="BQ176">
        <v>199</v>
      </c>
      <c r="BR176">
        <v>202</v>
      </c>
      <c r="BS176">
        <v>205</v>
      </c>
      <c r="BT176">
        <v>207</v>
      </c>
      <c r="BU176">
        <v>210</v>
      </c>
      <c r="BV176">
        <v>213</v>
      </c>
      <c r="BW176">
        <v>216</v>
      </c>
      <c r="BX176">
        <v>218</v>
      </c>
      <c r="BY176">
        <v>221</v>
      </c>
      <c r="BZ176">
        <v>224</v>
      </c>
      <c r="CA176">
        <v>226</v>
      </c>
      <c r="CB176">
        <v>229</v>
      </c>
      <c r="CC176">
        <v>232</v>
      </c>
      <c r="CD176">
        <v>234</v>
      </c>
      <c r="CE176">
        <v>237</v>
      </c>
      <c r="CF176">
        <v>240</v>
      </c>
      <c r="CG176">
        <v>242</v>
      </c>
      <c r="CH176">
        <v>245</v>
      </c>
      <c r="CI176">
        <v>247</v>
      </c>
      <c r="CJ176">
        <v>249</v>
      </c>
      <c r="CK176">
        <v>252</v>
      </c>
      <c r="CL176">
        <v>255</v>
      </c>
      <c r="CM176">
        <v>257</v>
      </c>
      <c r="CN176">
        <v>260</v>
      </c>
      <c r="CO176">
        <v>262</v>
      </c>
      <c r="CP176">
        <v>265</v>
      </c>
      <c r="CQ176">
        <v>267</v>
      </c>
      <c r="CR176">
        <v>270</v>
      </c>
      <c r="CS176">
        <v>273</v>
      </c>
      <c r="CT176">
        <v>275</v>
      </c>
      <c r="CU176">
        <v>278</v>
      </c>
      <c r="CV176">
        <v>280</v>
      </c>
      <c r="CW176">
        <v>283</v>
      </c>
      <c r="CX176">
        <v>286</v>
      </c>
      <c r="CY176">
        <v>288</v>
      </c>
      <c r="CZ176">
        <v>291</v>
      </c>
      <c r="DA176">
        <v>294</v>
      </c>
      <c r="DB176">
        <v>297</v>
      </c>
      <c r="DC176">
        <v>300</v>
      </c>
      <c r="DD176">
        <v>303</v>
      </c>
      <c r="DE176">
        <v>306</v>
      </c>
      <c r="DF176">
        <v>308</v>
      </c>
      <c r="DG176">
        <v>311</v>
      </c>
      <c r="DH176">
        <v>314</v>
      </c>
      <c r="DI176">
        <v>317</v>
      </c>
      <c r="DJ176">
        <v>319</v>
      </c>
      <c r="DK176">
        <v>322</v>
      </c>
      <c r="DL176">
        <v>324</v>
      </c>
      <c r="DM176">
        <v>327</v>
      </c>
      <c r="DN176">
        <v>330</v>
      </c>
      <c r="DO176">
        <v>333</v>
      </c>
      <c r="DP176">
        <v>336</v>
      </c>
      <c r="DQ176">
        <v>339</v>
      </c>
      <c r="DR176">
        <v>342</v>
      </c>
      <c r="DS176">
        <v>344</v>
      </c>
      <c r="DT176">
        <v>347</v>
      </c>
      <c r="DU176">
        <v>350</v>
      </c>
      <c r="DV176">
        <v>353</v>
      </c>
      <c r="DW176">
        <v>356</v>
      </c>
      <c r="DX176">
        <v>359</v>
      </c>
      <c r="DY176">
        <v>362</v>
      </c>
      <c r="DZ176">
        <v>365</v>
      </c>
      <c r="EA176">
        <v>367</v>
      </c>
      <c r="EB176">
        <v>370</v>
      </c>
      <c r="EC176">
        <v>373</v>
      </c>
      <c r="ED176">
        <v>376</v>
      </c>
      <c r="EE176">
        <v>379</v>
      </c>
      <c r="EF176">
        <v>382</v>
      </c>
      <c r="EG176">
        <v>385</v>
      </c>
      <c r="EH176">
        <v>387</v>
      </c>
      <c r="EI176">
        <v>389</v>
      </c>
      <c r="EJ176">
        <v>392</v>
      </c>
      <c r="EK176">
        <v>395</v>
      </c>
      <c r="EL176">
        <v>398</v>
      </c>
      <c r="EM176">
        <v>401</v>
      </c>
      <c r="EN176">
        <v>404</v>
      </c>
      <c r="EO176">
        <v>407</v>
      </c>
      <c r="EP176">
        <v>410</v>
      </c>
      <c r="EQ176">
        <v>412</v>
      </c>
      <c r="ER176">
        <v>415</v>
      </c>
      <c r="ES176">
        <v>418</v>
      </c>
      <c r="ET176">
        <v>421</v>
      </c>
      <c r="EU176">
        <v>424</v>
      </c>
      <c r="EV176">
        <v>427</v>
      </c>
      <c r="EW176">
        <v>430</v>
      </c>
      <c r="EX176">
        <v>433</v>
      </c>
      <c r="EY176">
        <v>435</v>
      </c>
      <c r="EZ176">
        <v>438</v>
      </c>
      <c r="FA176">
        <v>441</v>
      </c>
      <c r="FB176">
        <v>444</v>
      </c>
      <c r="FC176">
        <v>447</v>
      </c>
      <c r="FD176">
        <v>450</v>
      </c>
      <c r="FE176">
        <v>453</v>
      </c>
      <c r="FF176">
        <v>456</v>
      </c>
      <c r="FG176">
        <v>458</v>
      </c>
      <c r="FH176">
        <v>460</v>
      </c>
      <c r="FI176">
        <v>463</v>
      </c>
      <c r="FJ176">
        <v>466</v>
      </c>
      <c r="FK176">
        <v>469</v>
      </c>
      <c r="FL176">
        <v>472</v>
      </c>
      <c r="FM176">
        <v>475</v>
      </c>
      <c r="FN176">
        <v>478</v>
      </c>
      <c r="FO176">
        <v>480</v>
      </c>
      <c r="FP176">
        <v>483</v>
      </c>
      <c r="FQ176">
        <v>486</v>
      </c>
      <c r="FR176">
        <v>489</v>
      </c>
      <c r="FS176">
        <v>492</v>
      </c>
      <c r="FT176">
        <v>495</v>
      </c>
      <c r="FU176">
        <v>498</v>
      </c>
      <c r="FV176">
        <v>501</v>
      </c>
      <c r="FW176">
        <v>503</v>
      </c>
      <c r="FX176">
        <v>506</v>
      </c>
      <c r="FY176">
        <v>509</v>
      </c>
      <c r="FZ176">
        <v>512</v>
      </c>
      <c r="GA176">
        <v>515</v>
      </c>
      <c r="GB176">
        <v>518</v>
      </c>
      <c r="GC176">
        <v>521</v>
      </c>
      <c r="GD176">
        <v>523</v>
      </c>
      <c r="GE176">
        <v>526</v>
      </c>
      <c r="GF176">
        <v>528</v>
      </c>
      <c r="GG176">
        <v>531</v>
      </c>
      <c r="GH176">
        <v>534</v>
      </c>
      <c r="GI176">
        <v>537</v>
      </c>
      <c r="GJ176">
        <v>540</v>
      </c>
      <c r="GK176">
        <v>543</v>
      </c>
      <c r="GL176">
        <v>545</v>
      </c>
      <c r="GM176">
        <v>548</v>
      </c>
      <c r="GN176">
        <v>551</v>
      </c>
      <c r="GO176">
        <v>554</v>
      </c>
      <c r="GP176">
        <v>557</v>
      </c>
      <c r="GQ176">
        <v>560</v>
      </c>
      <c r="GR176">
        <v>563</v>
      </c>
      <c r="GS176">
        <v>566</v>
      </c>
      <c r="GU176">
        <v>173</v>
      </c>
      <c r="GV176">
        <v>0.98599999999999999</v>
      </c>
    </row>
    <row r="177" spans="1:204">
      <c r="A177" s="278">
        <v>174</v>
      </c>
      <c r="B177" s="344">
        <v>3</v>
      </c>
      <c r="C177" s="344">
        <v>7</v>
      </c>
      <c r="D177" s="344">
        <v>11</v>
      </c>
      <c r="E177" s="344">
        <v>15</v>
      </c>
      <c r="F177" s="344">
        <v>18</v>
      </c>
      <c r="G177" s="344">
        <v>22</v>
      </c>
      <c r="H177" s="344">
        <v>25</v>
      </c>
      <c r="I177" s="344">
        <v>29</v>
      </c>
      <c r="J177" s="344">
        <v>31</v>
      </c>
      <c r="K177" s="344">
        <v>33</v>
      </c>
      <c r="L177" s="344">
        <v>37</v>
      </c>
      <c r="M177" s="344">
        <v>40</v>
      </c>
      <c r="N177" s="344">
        <v>42</v>
      </c>
      <c r="O177" s="344">
        <v>45</v>
      </c>
      <c r="P177" s="344">
        <v>48</v>
      </c>
      <c r="Q177" s="344">
        <v>52</v>
      </c>
      <c r="R177" s="344">
        <v>55</v>
      </c>
      <c r="S177" s="344">
        <v>58</v>
      </c>
      <c r="T177" s="344">
        <v>60</v>
      </c>
      <c r="U177" s="344">
        <v>63</v>
      </c>
      <c r="V177" s="344">
        <v>66</v>
      </c>
      <c r="W177" s="344">
        <v>69</v>
      </c>
      <c r="X177" s="344">
        <v>72</v>
      </c>
      <c r="Y177" s="344">
        <v>75</v>
      </c>
      <c r="Z177" s="344">
        <v>78</v>
      </c>
      <c r="AA177" s="344">
        <v>81</v>
      </c>
      <c r="AB177" s="344">
        <v>84</v>
      </c>
      <c r="AC177" s="344">
        <v>87</v>
      </c>
      <c r="AD177" s="344">
        <v>90</v>
      </c>
      <c r="AE177" s="344">
        <v>93</v>
      </c>
      <c r="AF177" s="337">
        <v>96</v>
      </c>
      <c r="AG177" s="345">
        <v>99</v>
      </c>
      <c r="AH177" s="346">
        <v>102</v>
      </c>
      <c r="AI177">
        <v>105</v>
      </c>
      <c r="AJ177">
        <v>108</v>
      </c>
      <c r="AK177">
        <v>111</v>
      </c>
      <c r="AL177">
        <v>114</v>
      </c>
      <c r="AM177">
        <v>117</v>
      </c>
      <c r="AN177">
        <v>120</v>
      </c>
      <c r="AO177">
        <v>123</v>
      </c>
      <c r="AP177">
        <v>124</v>
      </c>
      <c r="AQ177">
        <v>127</v>
      </c>
      <c r="AR177">
        <v>130</v>
      </c>
      <c r="AS177">
        <v>133</v>
      </c>
      <c r="AT177">
        <v>136</v>
      </c>
      <c r="AU177">
        <v>139</v>
      </c>
      <c r="AV177">
        <v>142</v>
      </c>
      <c r="AW177">
        <v>145</v>
      </c>
      <c r="AX177">
        <v>148</v>
      </c>
      <c r="AY177">
        <v>150</v>
      </c>
      <c r="AZ177">
        <v>153</v>
      </c>
      <c r="BA177">
        <v>156</v>
      </c>
      <c r="BB177">
        <v>159</v>
      </c>
      <c r="BC177">
        <v>162</v>
      </c>
      <c r="BD177">
        <v>164</v>
      </c>
      <c r="BE177">
        <v>167</v>
      </c>
      <c r="BF177">
        <v>170</v>
      </c>
      <c r="BG177">
        <v>173</v>
      </c>
      <c r="BH177">
        <v>175</v>
      </c>
      <c r="BI177">
        <v>178</v>
      </c>
      <c r="BJ177">
        <v>181</v>
      </c>
      <c r="BK177">
        <v>184</v>
      </c>
      <c r="BL177">
        <v>186</v>
      </c>
      <c r="BM177">
        <v>189</v>
      </c>
      <c r="BN177">
        <v>192</v>
      </c>
      <c r="BO177">
        <v>195</v>
      </c>
      <c r="BP177">
        <v>197</v>
      </c>
      <c r="BQ177">
        <v>200</v>
      </c>
      <c r="BR177">
        <v>203</v>
      </c>
      <c r="BS177">
        <v>206</v>
      </c>
      <c r="BT177">
        <v>207</v>
      </c>
      <c r="BU177">
        <v>210</v>
      </c>
      <c r="BV177">
        <v>213</v>
      </c>
      <c r="BW177">
        <v>216</v>
      </c>
      <c r="BX177">
        <v>218</v>
      </c>
      <c r="BY177">
        <v>221</v>
      </c>
      <c r="BZ177">
        <v>224</v>
      </c>
      <c r="CA177">
        <v>226</v>
      </c>
      <c r="CB177">
        <v>229</v>
      </c>
      <c r="CC177">
        <v>232</v>
      </c>
      <c r="CD177">
        <v>234</v>
      </c>
      <c r="CE177">
        <v>237</v>
      </c>
      <c r="CF177">
        <v>240</v>
      </c>
      <c r="CG177">
        <v>242</v>
      </c>
      <c r="CH177">
        <v>245</v>
      </c>
      <c r="CI177">
        <v>248</v>
      </c>
      <c r="CJ177">
        <v>250</v>
      </c>
      <c r="CK177">
        <v>253</v>
      </c>
      <c r="CL177">
        <v>256</v>
      </c>
      <c r="CM177">
        <v>258</v>
      </c>
      <c r="CN177">
        <v>261</v>
      </c>
      <c r="CO177">
        <v>263</v>
      </c>
      <c r="CP177">
        <v>266</v>
      </c>
      <c r="CQ177">
        <v>268</v>
      </c>
      <c r="CR177">
        <v>271</v>
      </c>
      <c r="CS177">
        <v>274</v>
      </c>
      <c r="CT177">
        <v>276</v>
      </c>
      <c r="CU177">
        <v>279</v>
      </c>
      <c r="CV177">
        <v>281</v>
      </c>
      <c r="CW177">
        <v>284</v>
      </c>
      <c r="CX177">
        <v>287</v>
      </c>
      <c r="CY177">
        <v>288</v>
      </c>
      <c r="CZ177">
        <v>291</v>
      </c>
      <c r="DA177">
        <v>294</v>
      </c>
      <c r="DB177">
        <v>297</v>
      </c>
      <c r="DC177">
        <v>300</v>
      </c>
      <c r="DD177">
        <v>303</v>
      </c>
      <c r="DE177">
        <v>306</v>
      </c>
      <c r="DF177">
        <v>308</v>
      </c>
      <c r="DG177">
        <v>311</v>
      </c>
      <c r="DH177">
        <v>314</v>
      </c>
      <c r="DI177">
        <v>317</v>
      </c>
      <c r="DJ177">
        <v>320</v>
      </c>
      <c r="DK177">
        <v>323</v>
      </c>
      <c r="DL177">
        <v>325</v>
      </c>
      <c r="DM177">
        <v>328</v>
      </c>
      <c r="DN177">
        <v>331</v>
      </c>
      <c r="DO177">
        <v>334</v>
      </c>
      <c r="DP177">
        <v>337</v>
      </c>
      <c r="DQ177">
        <v>340</v>
      </c>
      <c r="DR177">
        <v>343</v>
      </c>
      <c r="DS177">
        <v>345</v>
      </c>
      <c r="DT177">
        <v>348</v>
      </c>
      <c r="DU177">
        <v>351</v>
      </c>
      <c r="DV177">
        <v>354</v>
      </c>
      <c r="DW177">
        <v>357</v>
      </c>
      <c r="DX177">
        <v>360</v>
      </c>
      <c r="DY177">
        <v>363</v>
      </c>
      <c r="DZ177">
        <v>366</v>
      </c>
      <c r="EA177">
        <v>368</v>
      </c>
      <c r="EB177">
        <v>371</v>
      </c>
      <c r="EC177">
        <v>373</v>
      </c>
      <c r="ED177">
        <v>376</v>
      </c>
      <c r="EE177">
        <v>379</v>
      </c>
      <c r="EF177">
        <v>382</v>
      </c>
      <c r="EG177">
        <v>385</v>
      </c>
      <c r="EH177">
        <v>388</v>
      </c>
      <c r="EI177">
        <v>390</v>
      </c>
      <c r="EJ177">
        <v>393</v>
      </c>
      <c r="EK177">
        <v>396</v>
      </c>
      <c r="EL177">
        <v>399</v>
      </c>
      <c r="EM177">
        <v>402</v>
      </c>
      <c r="EN177">
        <v>405</v>
      </c>
      <c r="EO177">
        <v>408</v>
      </c>
      <c r="EP177">
        <v>411</v>
      </c>
      <c r="EQ177">
        <v>413</v>
      </c>
      <c r="ER177">
        <v>416</v>
      </c>
      <c r="ES177">
        <v>419</v>
      </c>
      <c r="ET177">
        <v>422</v>
      </c>
      <c r="EU177">
        <v>425</v>
      </c>
      <c r="EV177">
        <v>428</v>
      </c>
      <c r="EW177">
        <v>431</v>
      </c>
      <c r="EX177">
        <v>434</v>
      </c>
      <c r="EY177">
        <v>436</v>
      </c>
      <c r="EZ177">
        <v>439</v>
      </c>
      <c r="FA177">
        <v>442</v>
      </c>
      <c r="FB177">
        <v>445</v>
      </c>
      <c r="FC177">
        <v>448</v>
      </c>
      <c r="FD177">
        <v>451</v>
      </c>
      <c r="FE177">
        <v>453</v>
      </c>
      <c r="FF177">
        <v>456</v>
      </c>
      <c r="FG177">
        <v>458</v>
      </c>
      <c r="FH177">
        <v>461</v>
      </c>
      <c r="FI177">
        <v>464</v>
      </c>
      <c r="FJ177">
        <v>467</v>
      </c>
      <c r="FK177">
        <v>470</v>
      </c>
      <c r="FL177">
        <v>473</v>
      </c>
      <c r="FM177">
        <v>476</v>
      </c>
      <c r="FN177">
        <v>479</v>
      </c>
      <c r="FO177">
        <v>481</v>
      </c>
      <c r="FP177">
        <v>484</v>
      </c>
      <c r="FQ177">
        <v>487</v>
      </c>
      <c r="FR177">
        <v>490</v>
      </c>
      <c r="FS177">
        <v>493</v>
      </c>
      <c r="FT177">
        <v>496</v>
      </c>
      <c r="FU177">
        <v>499</v>
      </c>
      <c r="FV177">
        <v>502</v>
      </c>
      <c r="FW177">
        <v>504</v>
      </c>
      <c r="FX177">
        <v>507</v>
      </c>
      <c r="FY177">
        <v>510</v>
      </c>
      <c r="FZ177">
        <v>513</v>
      </c>
      <c r="GA177">
        <v>516</v>
      </c>
      <c r="GB177">
        <v>519</v>
      </c>
      <c r="GC177">
        <v>522</v>
      </c>
      <c r="GD177">
        <v>524</v>
      </c>
      <c r="GE177">
        <v>527</v>
      </c>
      <c r="GF177">
        <v>530</v>
      </c>
      <c r="GG177">
        <v>533</v>
      </c>
      <c r="GH177">
        <v>535</v>
      </c>
      <c r="GI177">
        <v>538</v>
      </c>
      <c r="GJ177">
        <v>541</v>
      </c>
      <c r="GK177">
        <v>544</v>
      </c>
      <c r="GL177">
        <v>546</v>
      </c>
      <c r="GM177">
        <v>549</v>
      </c>
      <c r="GN177">
        <v>552</v>
      </c>
      <c r="GO177">
        <v>555</v>
      </c>
      <c r="GP177">
        <v>558</v>
      </c>
      <c r="GQ177">
        <v>561</v>
      </c>
      <c r="GR177">
        <v>564</v>
      </c>
      <c r="GS177">
        <v>567</v>
      </c>
      <c r="GU177">
        <v>174</v>
      </c>
      <c r="GV177">
        <v>0.98799999999999999</v>
      </c>
    </row>
    <row r="178" spans="1:204">
      <c r="A178" s="278">
        <v>175</v>
      </c>
      <c r="B178" s="344">
        <v>3</v>
      </c>
      <c r="C178" s="344">
        <v>7</v>
      </c>
      <c r="D178" s="344">
        <v>11</v>
      </c>
      <c r="E178" s="344">
        <v>15</v>
      </c>
      <c r="F178" s="344">
        <v>18</v>
      </c>
      <c r="G178" s="344">
        <v>22</v>
      </c>
      <c r="H178" s="344">
        <v>25</v>
      </c>
      <c r="I178" s="344">
        <v>29</v>
      </c>
      <c r="J178" s="344">
        <v>31</v>
      </c>
      <c r="K178" s="344">
        <v>33</v>
      </c>
      <c r="L178" s="344">
        <v>37</v>
      </c>
      <c r="M178" s="344">
        <v>40</v>
      </c>
      <c r="N178" s="344">
        <v>43</v>
      </c>
      <c r="O178" s="344">
        <v>46</v>
      </c>
      <c r="P178" s="344">
        <v>49</v>
      </c>
      <c r="Q178" s="344">
        <v>52</v>
      </c>
      <c r="R178" s="344">
        <v>55</v>
      </c>
      <c r="S178" s="344">
        <v>58</v>
      </c>
      <c r="T178" s="344">
        <v>60</v>
      </c>
      <c r="U178" s="344">
        <v>63</v>
      </c>
      <c r="V178" s="344">
        <v>66</v>
      </c>
      <c r="W178" s="344">
        <v>69</v>
      </c>
      <c r="X178" s="344">
        <v>72</v>
      </c>
      <c r="Y178" s="344">
        <v>75</v>
      </c>
      <c r="Z178" s="344">
        <v>78</v>
      </c>
      <c r="AA178" s="344">
        <v>81</v>
      </c>
      <c r="AB178" s="344">
        <v>84</v>
      </c>
      <c r="AC178" s="344">
        <v>87</v>
      </c>
      <c r="AD178" s="344">
        <v>90</v>
      </c>
      <c r="AE178" s="344">
        <v>93</v>
      </c>
      <c r="AF178" s="337">
        <v>96</v>
      </c>
      <c r="AG178" s="345">
        <v>99</v>
      </c>
      <c r="AH178" s="346">
        <v>102</v>
      </c>
      <c r="AI178">
        <v>105</v>
      </c>
      <c r="AJ178">
        <v>108</v>
      </c>
      <c r="AK178">
        <v>111</v>
      </c>
      <c r="AL178">
        <v>114</v>
      </c>
      <c r="AM178">
        <v>117</v>
      </c>
      <c r="AN178">
        <v>120</v>
      </c>
      <c r="AO178">
        <v>123</v>
      </c>
      <c r="AP178">
        <v>125</v>
      </c>
      <c r="AQ178">
        <v>128</v>
      </c>
      <c r="AR178">
        <v>131</v>
      </c>
      <c r="AS178">
        <v>134</v>
      </c>
      <c r="AT178">
        <v>137</v>
      </c>
      <c r="AU178">
        <v>140</v>
      </c>
      <c r="AV178">
        <v>143</v>
      </c>
      <c r="AW178">
        <v>146</v>
      </c>
      <c r="AX178">
        <v>149</v>
      </c>
      <c r="AY178">
        <v>150</v>
      </c>
      <c r="AZ178">
        <v>153</v>
      </c>
      <c r="BA178">
        <v>156</v>
      </c>
      <c r="BB178">
        <v>159</v>
      </c>
      <c r="BC178">
        <v>162</v>
      </c>
      <c r="BD178">
        <v>164</v>
      </c>
      <c r="BE178">
        <v>167</v>
      </c>
      <c r="BF178">
        <v>170</v>
      </c>
      <c r="BG178">
        <v>173</v>
      </c>
      <c r="BH178">
        <v>175</v>
      </c>
      <c r="BI178">
        <v>178</v>
      </c>
      <c r="BJ178">
        <v>181</v>
      </c>
      <c r="BK178">
        <v>184</v>
      </c>
      <c r="BL178">
        <v>186</v>
      </c>
      <c r="BM178">
        <v>189</v>
      </c>
      <c r="BN178">
        <v>192</v>
      </c>
      <c r="BO178">
        <v>195</v>
      </c>
      <c r="BP178">
        <v>197</v>
      </c>
      <c r="BQ178">
        <v>200</v>
      </c>
      <c r="BR178">
        <v>203</v>
      </c>
      <c r="BS178">
        <v>206</v>
      </c>
      <c r="BT178">
        <v>208</v>
      </c>
      <c r="BU178">
        <v>211</v>
      </c>
      <c r="BV178">
        <v>214</v>
      </c>
      <c r="BW178">
        <v>217</v>
      </c>
      <c r="BX178">
        <v>219</v>
      </c>
      <c r="BY178">
        <v>222</v>
      </c>
      <c r="BZ178">
        <v>225</v>
      </c>
      <c r="CA178">
        <v>227</v>
      </c>
      <c r="CB178">
        <v>230</v>
      </c>
      <c r="CC178">
        <v>233</v>
      </c>
      <c r="CD178">
        <v>235</v>
      </c>
      <c r="CE178">
        <v>238</v>
      </c>
      <c r="CF178">
        <v>241</v>
      </c>
      <c r="CG178">
        <v>243</v>
      </c>
      <c r="CH178">
        <v>246</v>
      </c>
      <c r="CI178">
        <v>248</v>
      </c>
      <c r="CJ178">
        <v>250</v>
      </c>
      <c r="CK178">
        <v>253</v>
      </c>
      <c r="CL178">
        <v>256</v>
      </c>
      <c r="CM178">
        <v>258</v>
      </c>
      <c r="CN178">
        <v>261</v>
      </c>
      <c r="CO178">
        <v>263</v>
      </c>
      <c r="CP178">
        <v>266</v>
      </c>
      <c r="CQ178">
        <v>268</v>
      </c>
      <c r="CR178">
        <v>271</v>
      </c>
      <c r="CS178">
        <v>274</v>
      </c>
      <c r="CT178">
        <v>276</v>
      </c>
      <c r="CU178">
        <v>279</v>
      </c>
      <c r="CV178">
        <v>281</v>
      </c>
      <c r="CW178">
        <v>284</v>
      </c>
      <c r="CX178">
        <v>287</v>
      </c>
      <c r="CY178">
        <v>289</v>
      </c>
      <c r="CZ178">
        <v>292</v>
      </c>
      <c r="DA178">
        <v>295</v>
      </c>
      <c r="DB178">
        <v>298</v>
      </c>
      <c r="DC178">
        <v>301</v>
      </c>
      <c r="DD178">
        <v>304</v>
      </c>
      <c r="DE178">
        <v>307</v>
      </c>
      <c r="DF178">
        <v>309</v>
      </c>
      <c r="DG178">
        <v>312</v>
      </c>
      <c r="DH178">
        <v>315</v>
      </c>
      <c r="DI178">
        <v>318</v>
      </c>
      <c r="DJ178">
        <v>321</v>
      </c>
      <c r="DK178">
        <v>324</v>
      </c>
      <c r="DL178">
        <v>326</v>
      </c>
      <c r="DM178">
        <v>329</v>
      </c>
      <c r="DN178">
        <v>332</v>
      </c>
      <c r="DO178">
        <v>335</v>
      </c>
      <c r="DP178">
        <v>338</v>
      </c>
      <c r="DQ178">
        <v>341</v>
      </c>
      <c r="DR178">
        <v>344</v>
      </c>
      <c r="DS178">
        <v>346</v>
      </c>
      <c r="DT178">
        <v>348</v>
      </c>
      <c r="DU178">
        <v>351</v>
      </c>
      <c r="DV178">
        <v>354</v>
      </c>
      <c r="DW178">
        <v>357</v>
      </c>
      <c r="DX178">
        <v>360</v>
      </c>
      <c r="DY178">
        <v>363</v>
      </c>
      <c r="DZ178">
        <v>366</v>
      </c>
      <c r="EA178">
        <v>368</v>
      </c>
      <c r="EB178">
        <v>371</v>
      </c>
      <c r="EC178">
        <v>374</v>
      </c>
      <c r="ED178">
        <v>377</v>
      </c>
      <c r="EE178">
        <v>380</v>
      </c>
      <c r="EF178">
        <v>383</v>
      </c>
      <c r="EG178">
        <v>386</v>
      </c>
      <c r="EH178">
        <v>389</v>
      </c>
      <c r="EI178">
        <v>391</v>
      </c>
      <c r="EJ178">
        <v>394</v>
      </c>
      <c r="EK178">
        <v>397</v>
      </c>
      <c r="EL178">
        <v>400</v>
      </c>
      <c r="EM178">
        <v>403</v>
      </c>
      <c r="EN178">
        <v>406</v>
      </c>
      <c r="EO178">
        <v>409</v>
      </c>
      <c r="EP178">
        <v>412</v>
      </c>
      <c r="EQ178">
        <v>414</v>
      </c>
      <c r="ER178">
        <v>417</v>
      </c>
      <c r="ES178">
        <v>420</v>
      </c>
      <c r="ET178">
        <v>423</v>
      </c>
      <c r="EU178">
        <v>426</v>
      </c>
      <c r="EV178">
        <v>429</v>
      </c>
      <c r="EW178">
        <v>432</v>
      </c>
      <c r="EX178">
        <v>435</v>
      </c>
      <c r="EY178">
        <v>437</v>
      </c>
      <c r="EZ178">
        <v>440</v>
      </c>
      <c r="FA178">
        <v>443</v>
      </c>
      <c r="FB178">
        <v>446</v>
      </c>
      <c r="FC178">
        <v>448</v>
      </c>
      <c r="FD178">
        <v>451</v>
      </c>
      <c r="FE178">
        <v>454</v>
      </c>
      <c r="FF178">
        <v>457</v>
      </c>
      <c r="FG178">
        <v>459</v>
      </c>
      <c r="FH178">
        <v>462</v>
      </c>
      <c r="FI178">
        <v>465</v>
      </c>
      <c r="FJ178">
        <v>468</v>
      </c>
      <c r="FK178">
        <v>471</v>
      </c>
      <c r="FL178">
        <v>474</v>
      </c>
      <c r="FM178">
        <v>477</v>
      </c>
      <c r="FN178">
        <v>480</v>
      </c>
      <c r="FO178">
        <v>482</v>
      </c>
      <c r="FP178">
        <v>485</v>
      </c>
      <c r="FQ178">
        <v>488</v>
      </c>
      <c r="FR178">
        <v>491</v>
      </c>
      <c r="FS178">
        <v>494</v>
      </c>
      <c r="FT178">
        <v>497</v>
      </c>
      <c r="FU178">
        <v>500</v>
      </c>
      <c r="FV178">
        <v>503</v>
      </c>
      <c r="FW178">
        <v>505</v>
      </c>
      <c r="FX178">
        <v>508</v>
      </c>
      <c r="FY178">
        <v>511</v>
      </c>
      <c r="FZ178">
        <v>514</v>
      </c>
      <c r="GA178">
        <v>517</v>
      </c>
      <c r="GB178">
        <v>520</v>
      </c>
      <c r="GC178">
        <v>523</v>
      </c>
      <c r="GD178">
        <v>525</v>
      </c>
      <c r="GE178">
        <v>528</v>
      </c>
      <c r="GF178">
        <v>531</v>
      </c>
      <c r="GG178">
        <v>534</v>
      </c>
      <c r="GH178">
        <v>537</v>
      </c>
      <c r="GI178">
        <v>540</v>
      </c>
      <c r="GJ178">
        <v>543</v>
      </c>
      <c r="GK178">
        <v>545</v>
      </c>
      <c r="GL178">
        <v>547</v>
      </c>
      <c r="GM178">
        <v>550</v>
      </c>
      <c r="GN178">
        <v>553</v>
      </c>
      <c r="GO178">
        <v>556</v>
      </c>
      <c r="GP178">
        <v>559</v>
      </c>
      <c r="GQ178">
        <v>562</v>
      </c>
      <c r="GR178">
        <v>565</v>
      </c>
      <c r="GS178">
        <v>568</v>
      </c>
      <c r="GU178">
        <v>175</v>
      </c>
      <c r="GV178">
        <v>0.99</v>
      </c>
    </row>
    <row r="179" spans="1:204">
      <c r="A179" s="278">
        <v>176</v>
      </c>
      <c r="B179" s="344">
        <v>3</v>
      </c>
      <c r="C179" s="344">
        <v>7</v>
      </c>
      <c r="D179" s="344">
        <v>11</v>
      </c>
      <c r="E179" s="344">
        <v>15</v>
      </c>
      <c r="F179" s="344">
        <v>18</v>
      </c>
      <c r="G179" s="344">
        <v>22</v>
      </c>
      <c r="H179" s="344">
        <v>25</v>
      </c>
      <c r="I179" s="344">
        <v>29</v>
      </c>
      <c r="J179" s="344">
        <v>31</v>
      </c>
      <c r="K179" s="344">
        <v>33</v>
      </c>
      <c r="L179" s="344">
        <v>37</v>
      </c>
      <c r="M179" s="344">
        <v>40</v>
      </c>
      <c r="N179" s="344">
        <v>43</v>
      </c>
      <c r="O179" s="344">
        <v>46</v>
      </c>
      <c r="P179" s="344">
        <v>49</v>
      </c>
      <c r="Q179" s="344">
        <v>53</v>
      </c>
      <c r="R179" s="344">
        <v>56</v>
      </c>
      <c r="S179" s="344">
        <v>59</v>
      </c>
      <c r="T179" s="344">
        <v>61</v>
      </c>
      <c r="U179" s="344">
        <v>63</v>
      </c>
      <c r="V179" s="344">
        <v>66</v>
      </c>
      <c r="W179" s="344">
        <v>69</v>
      </c>
      <c r="X179" s="344">
        <v>72</v>
      </c>
      <c r="Y179" s="344">
        <v>75</v>
      </c>
      <c r="Z179" s="344">
        <v>78</v>
      </c>
      <c r="AA179" s="344">
        <v>81</v>
      </c>
      <c r="AB179" s="344">
        <v>84</v>
      </c>
      <c r="AC179" s="344">
        <v>87</v>
      </c>
      <c r="AD179" s="344">
        <v>90</v>
      </c>
      <c r="AE179" s="344">
        <v>93</v>
      </c>
      <c r="AF179" s="337">
        <v>96</v>
      </c>
      <c r="AG179" s="345">
        <v>99</v>
      </c>
      <c r="AH179" s="346">
        <v>102</v>
      </c>
      <c r="AI179">
        <v>105</v>
      </c>
      <c r="AJ179">
        <v>108</v>
      </c>
      <c r="AK179">
        <v>111</v>
      </c>
      <c r="AL179">
        <v>114</v>
      </c>
      <c r="AM179">
        <v>117</v>
      </c>
      <c r="AN179">
        <v>120</v>
      </c>
      <c r="AO179">
        <v>123</v>
      </c>
      <c r="AP179">
        <v>125</v>
      </c>
      <c r="AQ179">
        <v>128</v>
      </c>
      <c r="AR179">
        <v>131</v>
      </c>
      <c r="AS179">
        <v>134</v>
      </c>
      <c r="AT179">
        <v>137</v>
      </c>
      <c r="AU179">
        <v>140</v>
      </c>
      <c r="AV179">
        <v>143</v>
      </c>
      <c r="AW179">
        <v>146</v>
      </c>
      <c r="AX179">
        <v>149</v>
      </c>
      <c r="AY179">
        <v>151</v>
      </c>
      <c r="AZ179">
        <v>154</v>
      </c>
      <c r="BA179">
        <v>157</v>
      </c>
      <c r="BB179">
        <v>160</v>
      </c>
      <c r="BC179">
        <v>163</v>
      </c>
      <c r="BD179">
        <v>165</v>
      </c>
      <c r="BE179">
        <v>168</v>
      </c>
      <c r="BF179">
        <v>171</v>
      </c>
      <c r="BG179">
        <v>174</v>
      </c>
      <c r="BH179">
        <v>176</v>
      </c>
      <c r="BI179">
        <v>179</v>
      </c>
      <c r="BJ179">
        <v>182</v>
      </c>
      <c r="BK179">
        <v>185</v>
      </c>
      <c r="BL179">
        <v>186</v>
      </c>
      <c r="BM179">
        <v>189</v>
      </c>
      <c r="BN179">
        <v>192</v>
      </c>
      <c r="BO179">
        <v>195</v>
      </c>
      <c r="BP179">
        <v>197</v>
      </c>
      <c r="BQ179">
        <v>200</v>
      </c>
      <c r="BR179">
        <v>203</v>
      </c>
      <c r="BS179">
        <v>206</v>
      </c>
      <c r="BT179">
        <v>208</v>
      </c>
      <c r="BU179">
        <v>211</v>
      </c>
      <c r="BV179">
        <v>214</v>
      </c>
      <c r="BW179">
        <v>217</v>
      </c>
      <c r="BX179">
        <v>219</v>
      </c>
      <c r="BY179">
        <v>222</v>
      </c>
      <c r="BZ179">
        <v>225</v>
      </c>
      <c r="CA179">
        <v>227</v>
      </c>
      <c r="CB179">
        <v>230</v>
      </c>
      <c r="CC179">
        <v>233</v>
      </c>
      <c r="CD179">
        <v>235</v>
      </c>
      <c r="CE179">
        <v>238</v>
      </c>
      <c r="CF179">
        <v>241</v>
      </c>
      <c r="CG179">
        <v>243</v>
      </c>
      <c r="CH179">
        <v>246</v>
      </c>
      <c r="CI179">
        <v>249</v>
      </c>
      <c r="CJ179">
        <v>251</v>
      </c>
      <c r="CK179">
        <v>254</v>
      </c>
      <c r="CL179">
        <v>257</v>
      </c>
      <c r="CM179">
        <v>259</v>
      </c>
      <c r="CN179">
        <v>262</v>
      </c>
      <c r="CO179">
        <v>264</v>
      </c>
      <c r="CP179">
        <v>267</v>
      </c>
      <c r="CQ179">
        <v>269</v>
      </c>
      <c r="CR179">
        <v>272</v>
      </c>
      <c r="CS179">
        <v>275</v>
      </c>
      <c r="CT179">
        <v>277</v>
      </c>
      <c r="CU179">
        <v>280</v>
      </c>
      <c r="CV179">
        <v>282</v>
      </c>
      <c r="CW179">
        <v>285</v>
      </c>
      <c r="CX179">
        <v>288</v>
      </c>
      <c r="CY179">
        <v>290</v>
      </c>
      <c r="CZ179">
        <v>293</v>
      </c>
      <c r="DA179">
        <v>296</v>
      </c>
      <c r="DB179">
        <v>299</v>
      </c>
      <c r="DC179">
        <v>302</v>
      </c>
      <c r="DD179">
        <v>305</v>
      </c>
      <c r="DE179">
        <v>308</v>
      </c>
      <c r="DF179">
        <v>310</v>
      </c>
      <c r="DG179">
        <v>312</v>
      </c>
      <c r="DH179">
        <v>315</v>
      </c>
      <c r="DI179">
        <v>318</v>
      </c>
      <c r="DJ179">
        <v>321</v>
      </c>
      <c r="DK179">
        <v>324</v>
      </c>
      <c r="DL179">
        <v>326</v>
      </c>
      <c r="DM179">
        <v>329</v>
      </c>
      <c r="DN179">
        <v>332</v>
      </c>
      <c r="DO179">
        <v>335</v>
      </c>
      <c r="DP179">
        <v>338</v>
      </c>
      <c r="DQ179">
        <v>341</v>
      </c>
      <c r="DR179">
        <v>344</v>
      </c>
      <c r="DS179">
        <v>346</v>
      </c>
      <c r="DT179">
        <v>349</v>
      </c>
      <c r="DU179">
        <v>352</v>
      </c>
      <c r="DV179">
        <v>355</v>
      </c>
      <c r="DW179">
        <v>358</v>
      </c>
      <c r="DX179">
        <v>361</v>
      </c>
      <c r="DY179">
        <v>364</v>
      </c>
      <c r="DZ179">
        <v>367</v>
      </c>
      <c r="EA179">
        <v>369</v>
      </c>
      <c r="EB179">
        <v>372</v>
      </c>
      <c r="EC179">
        <v>375</v>
      </c>
      <c r="ED179">
        <v>378</v>
      </c>
      <c r="EE179">
        <v>381</v>
      </c>
      <c r="EF179">
        <v>384</v>
      </c>
      <c r="EG179">
        <v>387</v>
      </c>
      <c r="EH179">
        <v>390</v>
      </c>
      <c r="EI179">
        <v>392</v>
      </c>
      <c r="EJ179">
        <v>395</v>
      </c>
      <c r="EK179">
        <v>398</v>
      </c>
      <c r="EL179">
        <v>401</v>
      </c>
      <c r="EM179">
        <v>404</v>
      </c>
      <c r="EN179">
        <v>407</v>
      </c>
      <c r="EO179">
        <v>410</v>
      </c>
      <c r="EP179">
        <v>413</v>
      </c>
      <c r="EQ179">
        <v>415</v>
      </c>
      <c r="ER179">
        <v>418</v>
      </c>
      <c r="ES179">
        <v>421</v>
      </c>
      <c r="ET179">
        <v>424</v>
      </c>
      <c r="EU179">
        <v>427</v>
      </c>
      <c r="EV179">
        <v>430</v>
      </c>
      <c r="EW179">
        <v>433</v>
      </c>
      <c r="EX179">
        <v>435</v>
      </c>
      <c r="EY179">
        <v>437</v>
      </c>
      <c r="EZ179">
        <v>440</v>
      </c>
      <c r="FA179">
        <v>443</v>
      </c>
      <c r="FB179">
        <v>446</v>
      </c>
      <c r="FC179">
        <v>449</v>
      </c>
      <c r="FD179">
        <v>452</v>
      </c>
      <c r="FE179">
        <v>455</v>
      </c>
      <c r="FF179">
        <v>458</v>
      </c>
      <c r="FG179">
        <v>460</v>
      </c>
      <c r="FH179">
        <v>463</v>
      </c>
      <c r="FI179">
        <v>466</v>
      </c>
      <c r="FJ179">
        <v>469</v>
      </c>
      <c r="FK179">
        <v>472</v>
      </c>
      <c r="FL179">
        <v>475</v>
      </c>
      <c r="FM179">
        <v>478</v>
      </c>
      <c r="FN179">
        <v>481</v>
      </c>
      <c r="FO179">
        <v>483</v>
      </c>
      <c r="FP179">
        <v>486</v>
      </c>
      <c r="FQ179">
        <v>489</v>
      </c>
      <c r="FR179">
        <v>492</v>
      </c>
      <c r="FS179">
        <v>495</v>
      </c>
      <c r="FT179">
        <v>498</v>
      </c>
      <c r="FU179">
        <v>501</v>
      </c>
      <c r="FV179">
        <v>504</v>
      </c>
      <c r="FW179">
        <v>506</v>
      </c>
      <c r="FX179">
        <v>509</v>
      </c>
      <c r="FY179">
        <v>512</v>
      </c>
      <c r="FZ179">
        <v>515</v>
      </c>
      <c r="GA179">
        <v>518</v>
      </c>
      <c r="GB179">
        <v>521</v>
      </c>
      <c r="GC179">
        <v>524</v>
      </c>
      <c r="GD179">
        <v>526</v>
      </c>
      <c r="GE179">
        <v>529</v>
      </c>
      <c r="GF179">
        <v>532</v>
      </c>
      <c r="GG179">
        <v>535</v>
      </c>
      <c r="GH179">
        <v>538</v>
      </c>
      <c r="GI179">
        <v>541</v>
      </c>
      <c r="GJ179">
        <v>544</v>
      </c>
      <c r="GK179">
        <v>547</v>
      </c>
      <c r="GL179">
        <v>549</v>
      </c>
      <c r="GM179">
        <v>552</v>
      </c>
      <c r="GN179">
        <v>555</v>
      </c>
      <c r="GO179">
        <v>558</v>
      </c>
      <c r="GP179">
        <v>560</v>
      </c>
      <c r="GQ179">
        <v>563</v>
      </c>
      <c r="GR179">
        <v>566</v>
      </c>
      <c r="GS179">
        <v>569</v>
      </c>
      <c r="GU179">
        <v>176</v>
      </c>
      <c r="GV179">
        <v>0.99199999999999999</v>
      </c>
    </row>
    <row r="180" spans="1:204">
      <c r="A180" s="278">
        <v>177</v>
      </c>
      <c r="B180" s="344">
        <v>3</v>
      </c>
      <c r="C180" s="344">
        <v>7</v>
      </c>
      <c r="D180" s="344">
        <v>11</v>
      </c>
      <c r="E180" s="344">
        <v>15</v>
      </c>
      <c r="F180" s="344">
        <v>18</v>
      </c>
      <c r="G180" s="344">
        <v>22</v>
      </c>
      <c r="H180" s="344">
        <v>25</v>
      </c>
      <c r="I180" s="344">
        <v>29</v>
      </c>
      <c r="J180" s="344">
        <v>31</v>
      </c>
      <c r="K180" s="344">
        <v>33</v>
      </c>
      <c r="L180" s="344">
        <v>37</v>
      </c>
      <c r="M180" s="344">
        <v>40</v>
      </c>
      <c r="N180" s="344">
        <v>43</v>
      </c>
      <c r="O180" s="344">
        <v>46</v>
      </c>
      <c r="P180" s="344">
        <v>49</v>
      </c>
      <c r="Q180" s="344">
        <v>53</v>
      </c>
      <c r="R180" s="344">
        <v>56</v>
      </c>
      <c r="S180" s="344">
        <v>59</v>
      </c>
      <c r="T180" s="344">
        <v>61</v>
      </c>
      <c r="U180" s="344">
        <v>64</v>
      </c>
      <c r="V180" s="344">
        <v>67</v>
      </c>
      <c r="W180" s="344">
        <v>70</v>
      </c>
      <c r="X180" s="344">
        <v>73</v>
      </c>
      <c r="Y180" s="344">
        <v>76</v>
      </c>
      <c r="Z180" s="344">
        <v>79</v>
      </c>
      <c r="AA180" s="344">
        <v>82</v>
      </c>
      <c r="AB180" s="344">
        <v>84</v>
      </c>
      <c r="AC180" s="344">
        <v>87</v>
      </c>
      <c r="AD180" s="344">
        <v>90</v>
      </c>
      <c r="AE180" s="344">
        <v>93</v>
      </c>
      <c r="AF180" s="337">
        <v>96</v>
      </c>
      <c r="AG180" s="345">
        <v>99</v>
      </c>
      <c r="AH180" s="346">
        <v>102</v>
      </c>
      <c r="AI180">
        <v>105</v>
      </c>
      <c r="AJ180">
        <v>108</v>
      </c>
      <c r="AK180">
        <v>111</v>
      </c>
      <c r="AL180">
        <v>114</v>
      </c>
      <c r="AM180">
        <v>117</v>
      </c>
      <c r="AN180">
        <v>120</v>
      </c>
      <c r="AO180">
        <v>123</v>
      </c>
      <c r="AP180">
        <v>125</v>
      </c>
      <c r="AQ180">
        <v>128</v>
      </c>
      <c r="AR180">
        <v>131</v>
      </c>
      <c r="AS180">
        <v>134</v>
      </c>
      <c r="AT180">
        <v>137</v>
      </c>
      <c r="AU180">
        <v>140</v>
      </c>
      <c r="AV180">
        <v>143</v>
      </c>
      <c r="AW180">
        <v>146</v>
      </c>
      <c r="AX180">
        <v>149</v>
      </c>
      <c r="AY180">
        <v>151</v>
      </c>
      <c r="AZ180">
        <v>154</v>
      </c>
      <c r="BA180">
        <v>157</v>
      </c>
      <c r="BB180">
        <v>160</v>
      </c>
      <c r="BC180">
        <v>163</v>
      </c>
      <c r="BD180">
        <v>165</v>
      </c>
      <c r="BE180">
        <v>168</v>
      </c>
      <c r="BF180">
        <v>171</v>
      </c>
      <c r="BG180">
        <v>174</v>
      </c>
      <c r="BH180">
        <v>176</v>
      </c>
      <c r="BI180">
        <v>179</v>
      </c>
      <c r="BJ180">
        <v>182</v>
      </c>
      <c r="BK180">
        <v>185</v>
      </c>
      <c r="BL180">
        <v>187</v>
      </c>
      <c r="BM180">
        <v>190</v>
      </c>
      <c r="BN180">
        <v>193</v>
      </c>
      <c r="BO180">
        <v>196</v>
      </c>
      <c r="BP180">
        <v>198</v>
      </c>
      <c r="BQ180">
        <v>201</v>
      </c>
      <c r="BR180">
        <v>204</v>
      </c>
      <c r="BS180">
        <v>207</v>
      </c>
      <c r="BT180">
        <v>209</v>
      </c>
      <c r="BU180">
        <v>212</v>
      </c>
      <c r="BV180">
        <v>215</v>
      </c>
      <c r="BW180">
        <v>218</v>
      </c>
      <c r="BX180">
        <v>220</v>
      </c>
      <c r="BY180">
        <v>223</v>
      </c>
      <c r="BZ180">
        <v>226</v>
      </c>
      <c r="CA180">
        <v>228</v>
      </c>
      <c r="CB180">
        <v>231</v>
      </c>
      <c r="CC180">
        <v>234</v>
      </c>
      <c r="CD180">
        <v>236</v>
      </c>
      <c r="CE180">
        <v>239</v>
      </c>
      <c r="CF180">
        <v>242</v>
      </c>
      <c r="CG180">
        <v>244</v>
      </c>
      <c r="CH180">
        <v>247</v>
      </c>
      <c r="CI180">
        <v>249</v>
      </c>
      <c r="CJ180">
        <v>251</v>
      </c>
      <c r="CK180">
        <v>254</v>
      </c>
      <c r="CL180">
        <v>257</v>
      </c>
      <c r="CM180">
        <v>259</v>
      </c>
      <c r="CN180">
        <v>262</v>
      </c>
      <c r="CO180">
        <v>264</v>
      </c>
      <c r="CP180">
        <v>267</v>
      </c>
      <c r="CQ180">
        <v>269</v>
      </c>
      <c r="CR180">
        <v>272</v>
      </c>
      <c r="CS180">
        <v>275</v>
      </c>
      <c r="CT180">
        <v>277</v>
      </c>
      <c r="CU180">
        <v>280</v>
      </c>
      <c r="CV180">
        <v>282</v>
      </c>
      <c r="CW180">
        <v>285</v>
      </c>
      <c r="CX180">
        <v>288</v>
      </c>
      <c r="CY180">
        <v>290</v>
      </c>
      <c r="CZ180">
        <v>293</v>
      </c>
      <c r="DA180">
        <v>296</v>
      </c>
      <c r="DB180">
        <v>299</v>
      </c>
      <c r="DC180">
        <v>302</v>
      </c>
      <c r="DD180">
        <v>305</v>
      </c>
      <c r="DE180">
        <v>308</v>
      </c>
      <c r="DF180">
        <v>310</v>
      </c>
      <c r="DG180">
        <v>313</v>
      </c>
      <c r="DH180">
        <v>316</v>
      </c>
      <c r="DI180">
        <v>319</v>
      </c>
      <c r="DJ180">
        <v>322</v>
      </c>
      <c r="DK180">
        <v>325</v>
      </c>
      <c r="DL180">
        <v>327</v>
      </c>
      <c r="DM180">
        <v>330</v>
      </c>
      <c r="DN180">
        <v>333</v>
      </c>
      <c r="DO180">
        <v>336</v>
      </c>
      <c r="DP180">
        <v>339</v>
      </c>
      <c r="DQ180">
        <v>342</v>
      </c>
      <c r="DR180">
        <v>345</v>
      </c>
      <c r="DS180">
        <v>347</v>
      </c>
      <c r="DT180">
        <v>350</v>
      </c>
      <c r="DU180">
        <v>353</v>
      </c>
      <c r="DV180">
        <v>356</v>
      </c>
      <c r="DW180">
        <v>359</v>
      </c>
      <c r="DX180">
        <v>362</v>
      </c>
      <c r="DY180">
        <v>365</v>
      </c>
      <c r="DZ180">
        <v>368</v>
      </c>
      <c r="EA180">
        <v>370</v>
      </c>
      <c r="EB180">
        <v>373</v>
      </c>
      <c r="EC180">
        <v>376</v>
      </c>
      <c r="ED180">
        <v>379</v>
      </c>
      <c r="EE180">
        <v>382</v>
      </c>
      <c r="EF180">
        <v>385</v>
      </c>
      <c r="EG180">
        <v>388</v>
      </c>
      <c r="EH180">
        <v>391</v>
      </c>
      <c r="EI180">
        <v>393</v>
      </c>
      <c r="EJ180">
        <v>396</v>
      </c>
      <c r="EK180">
        <v>399</v>
      </c>
      <c r="EL180">
        <v>402</v>
      </c>
      <c r="EM180">
        <v>405</v>
      </c>
      <c r="EN180">
        <v>408</v>
      </c>
      <c r="EO180">
        <v>411</v>
      </c>
      <c r="EP180">
        <v>414</v>
      </c>
      <c r="EQ180">
        <v>415</v>
      </c>
      <c r="ER180">
        <v>418</v>
      </c>
      <c r="ES180">
        <v>421</v>
      </c>
      <c r="ET180">
        <v>424</v>
      </c>
      <c r="EU180">
        <v>427</v>
      </c>
      <c r="EV180">
        <v>430</v>
      </c>
      <c r="EW180">
        <v>433</v>
      </c>
      <c r="EX180">
        <v>436</v>
      </c>
      <c r="EY180">
        <v>438</v>
      </c>
      <c r="EZ180">
        <v>441</v>
      </c>
      <c r="FA180">
        <v>444</v>
      </c>
      <c r="FB180">
        <v>447</v>
      </c>
      <c r="FC180">
        <v>450</v>
      </c>
      <c r="FD180">
        <v>453</v>
      </c>
      <c r="FE180">
        <v>456</v>
      </c>
      <c r="FF180">
        <v>459</v>
      </c>
      <c r="FG180">
        <v>461</v>
      </c>
      <c r="FH180">
        <v>464</v>
      </c>
      <c r="FI180">
        <v>467</v>
      </c>
      <c r="FJ180">
        <v>470</v>
      </c>
      <c r="FK180">
        <v>473</v>
      </c>
      <c r="FL180">
        <v>476</v>
      </c>
      <c r="FM180">
        <v>479</v>
      </c>
      <c r="FN180">
        <v>482</v>
      </c>
      <c r="FO180">
        <v>484</v>
      </c>
      <c r="FP180">
        <v>487</v>
      </c>
      <c r="FQ180">
        <v>490</v>
      </c>
      <c r="FR180">
        <v>493</v>
      </c>
      <c r="FS180">
        <v>496</v>
      </c>
      <c r="FT180">
        <v>499</v>
      </c>
      <c r="FU180">
        <v>502</v>
      </c>
      <c r="FV180">
        <v>505</v>
      </c>
      <c r="FW180">
        <v>507</v>
      </c>
      <c r="FX180">
        <v>510</v>
      </c>
      <c r="FY180">
        <v>513</v>
      </c>
      <c r="FZ180">
        <v>516</v>
      </c>
      <c r="GA180">
        <v>519</v>
      </c>
      <c r="GB180">
        <v>522</v>
      </c>
      <c r="GC180">
        <v>525</v>
      </c>
      <c r="GD180">
        <v>527</v>
      </c>
      <c r="GE180">
        <v>530</v>
      </c>
      <c r="GF180">
        <v>533</v>
      </c>
      <c r="GG180">
        <v>536</v>
      </c>
      <c r="GH180">
        <v>539</v>
      </c>
      <c r="GI180">
        <v>542</v>
      </c>
      <c r="GJ180">
        <v>545</v>
      </c>
      <c r="GK180">
        <v>548</v>
      </c>
      <c r="GL180">
        <v>550</v>
      </c>
      <c r="GM180">
        <v>553</v>
      </c>
      <c r="GN180">
        <v>556</v>
      </c>
      <c r="GO180">
        <v>559</v>
      </c>
      <c r="GP180">
        <v>562</v>
      </c>
      <c r="GQ180">
        <v>565</v>
      </c>
      <c r="GR180">
        <v>568</v>
      </c>
      <c r="GS180">
        <v>571</v>
      </c>
      <c r="GU180">
        <v>177</v>
      </c>
      <c r="GV180">
        <v>0.99399999999999999</v>
      </c>
    </row>
    <row r="181" spans="1:204">
      <c r="A181" s="278">
        <v>178</v>
      </c>
      <c r="B181" s="344">
        <v>3</v>
      </c>
      <c r="C181" s="344">
        <v>7</v>
      </c>
      <c r="D181" s="344">
        <v>11</v>
      </c>
      <c r="E181" s="344">
        <v>15</v>
      </c>
      <c r="F181" s="344">
        <v>18</v>
      </c>
      <c r="G181" s="344">
        <v>22</v>
      </c>
      <c r="H181" s="344">
        <v>25</v>
      </c>
      <c r="I181" s="344">
        <v>29</v>
      </c>
      <c r="J181" s="344">
        <v>31</v>
      </c>
      <c r="K181" s="344">
        <v>33</v>
      </c>
      <c r="L181" s="344">
        <v>37</v>
      </c>
      <c r="M181" s="344">
        <v>40</v>
      </c>
      <c r="N181" s="344">
        <v>43</v>
      </c>
      <c r="O181" s="344">
        <v>46</v>
      </c>
      <c r="P181" s="344">
        <v>49</v>
      </c>
      <c r="Q181" s="344">
        <v>53</v>
      </c>
      <c r="R181" s="344">
        <v>56</v>
      </c>
      <c r="S181" s="344">
        <v>59</v>
      </c>
      <c r="T181" s="344">
        <v>61</v>
      </c>
      <c r="U181" s="344">
        <v>64</v>
      </c>
      <c r="V181" s="344">
        <v>67</v>
      </c>
      <c r="W181" s="344">
        <v>70</v>
      </c>
      <c r="X181" s="344">
        <v>73</v>
      </c>
      <c r="Y181" s="344">
        <v>76</v>
      </c>
      <c r="Z181" s="344">
        <v>79</v>
      </c>
      <c r="AA181" s="344">
        <v>82</v>
      </c>
      <c r="AB181" s="344">
        <v>85</v>
      </c>
      <c r="AC181" s="344">
        <v>88</v>
      </c>
      <c r="AD181" s="344">
        <v>91</v>
      </c>
      <c r="AE181" s="344">
        <v>94</v>
      </c>
      <c r="AF181" s="337">
        <v>97</v>
      </c>
      <c r="AG181" s="345">
        <v>100</v>
      </c>
      <c r="AH181" s="346">
        <v>103</v>
      </c>
      <c r="AI181">
        <v>106</v>
      </c>
      <c r="AJ181">
        <v>109</v>
      </c>
      <c r="AK181">
        <v>112</v>
      </c>
      <c r="AL181">
        <v>115</v>
      </c>
      <c r="AM181">
        <v>118</v>
      </c>
      <c r="AN181">
        <v>121</v>
      </c>
      <c r="AO181">
        <v>124</v>
      </c>
      <c r="AP181">
        <v>125</v>
      </c>
      <c r="AQ181">
        <v>128</v>
      </c>
      <c r="AR181">
        <v>131</v>
      </c>
      <c r="AS181">
        <v>134</v>
      </c>
      <c r="AT181">
        <v>137</v>
      </c>
      <c r="AU181">
        <v>140</v>
      </c>
      <c r="AV181">
        <v>143</v>
      </c>
      <c r="AW181">
        <v>146</v>
      </c>
      <c r="AX181">
        <v>149</v>
      </c>
      <c r="AY181">
        <v>151</v>
      </c>
      <c r="AZ181">
        <v>154</v>
      </c>
      <c r="BA181">
        <v>157</v>
      </c>
      <c r="BB181">
        <v>160</v>
      </c>
      <c r="BC181">
        <v>163</v>
      </c>
      <c r="BD181">
        <v>165</v>
      </c>
      <c r="BE181">
        <v>168</v>
      </c>
      <c r="BF181">
        <v>171</v>
      </c>
      <c r="BG181">
        <v>174</v>
      </c>
      <c r="BH181">
        <v>176</v>
      </c>
      <c r="BI181">
        <v>179</v>
      </c>
      <c r="BJ181">
        <v>182</v>
      </c>
      <c r="BK181">
        <v>185</v>
      </c>
      <c r="BL181">
        <v>187</v>
      </c>
      <c r="BM181">
        <v>190</v>
      </c>
      <c r="BN181">
        <v>193</v>
      </c>
      <c r="BO181">
        <v>196</v>
      </c>
      <c r="BP181">
        <v>198</v>
      </c>
      <c r="BQ181">
        <v>201</v>
      </c>
      <c r="BR181">
        <v>204</v>
      </c>
      <c r="BS181">
        <v>207</v>
      </c>
      <c r="BT181">
        <v>209</v>
      </c>
      <c r="BU181">
        <v>212</v>
      </c>
      <c r="BV181">
        <v>215</v>
      </c>
      <c r="BW181">
        <v>218</v>
      </c>
      <c r="BX181">
        <v>220</v>
      </c>
      <c r="BY181">
        <v>223</v>
      </c>
      <c r="BZ181">
        <v>226</v>
      </c>
      <c r="CA181">
        <v>228</v>
      </c>
      <c r="CB181">
        <v>231</v>
      </c>
      <c r="CC181">
        <v>234</v>
      </c>
      <c r="CD181">
        <v>236</v>
      </c>
      <c r="CE181">
        <v>239</v>
      </c>
      <c r="CF181">
        <v>242</v>
      </c>
      <c r="CG181">
        <v>244</v>
      </c>
      <c r="CH181">
        <v>247</v>
      </c>
      <c r="CI181">
        <v>250</v>
      </c>
      <c r="CJ181">
        <v>252</v>
      </c>
      <c r="CK181">
        <v>255</v>
      </c>
      <c r="CL181">
        <v>258</v>
      </c>
      <c r="CM181">
        <v>260</v>
      </c>
      <c r="CN181">
        <v>263</v>
      </c>
      <c r="CO181">
        <v>265</v>
      </c>
      <c r="CP181">
        <v>268</v>
      </c>
      <c r="CQ181">
        <v>270</v>
      </c>
      <c r="CR181">
        <v>273</v>
      </c>
      <c r="CS181">
        <v>276</v>
      </c>
      <c r="CT181">
        <v>278</v>
      </c>
      <c r="CU181">
        <v>281</v>
      </c>
      <c r="CV181">
        <v>283</v>
      </c>
      <c r="CW181">
        <v>286</v>
      </c>
      <c r="CX181">
        <v>289</v>
      </c>
      <c r="CY181">
        <v>291</v>
      </c>
      <c r="CZ181">
        <v>294</v>
      </c>
      <c r="DA181">
        <v>297</v>
      </c>
      <c r="DB181">
        <v>300</v>
      </c>
      <c r="DC181">
        <v>303</v>
      </c>
      <c r="DD181">
        <v>306</v>
      </c>
      <c r="DE181">
        <v>309</v>
      </c>
      <c r="DF181">
        <v>311</v>
      </c>
      <c r="DG181">
        <v>314</v>
      </c>
      <c r="DH181">
        <v>317</v>
      </c>
      <c r="DI181">
        <v>320</v>
      </c>
      <c r="DJ181">
        <v>323</v>
      </c>
      <c r="DK181">
        <v>326</v>
      </c>
      <c r="DL181">
        <v>328</v>
      </c>
      <c r="DM181">
        <v>331</v>
      </c>
      <c r="DN181">
        <v>334</v>
      </c>
      <c r="DO181">
        <v>337</v>
      </c>
      <c r="DP181">
        <v>340</v>
      </c>
      <c r="DQ181">
        <v>343</v>
      </c>
      <c r="DR181">
        <v>346</v>
      </c>
      <c r="DS181">
        <v>348</v>
      </c>
      <c r="DT181">
        <v>351</v>
      </c>
      <c r="DU181">
        <v>354</v>
      </c>
      <c r="DV181">
        <v>357</v>
      </c>
      <c r="DW181">
        <v>360</v>
      </c>
      <c r="DX181">
        <v>363</v>
      </c>
      <c r="DY181">
        <v>366</v>
      </c>
      <c r="DZ181">
        <v>369</v>
      </c>
      <c r="EA181">
        <v>371</v>
      </c>
      <c r="EB181">
        <v>374</v>
      </c>
      <c r="EC181">
        <v>376</v>
      </c>
      <c r="ED181">
        <v>379</v>
      </c>
      <c r="EE181">
        <v>382</v>
      </c>
      <c r="EF181">
        <v>385</v>
      </c>
      <c r="EG181">
        <v>388</v>
      </c>
      <c r="EH181">
        <v>391</v>
      </c>
      <c r="EI181">
        <v>393</v>
      </c>
      <c r="EJ181">
        <v>396</v>
      </c>
      <c r="EK181">
        <v>399</v>
      </c>
      <c r="EL181">
        <v>402</v>
      </c>
      <c r="EM181">
        <v>405</v>
      </c>
      <c r="EN181">
        <v>408</v>
      </c>
      <c r="EO181">
        <v>411</v>
      </c>
      <c r="EP181">
        <v>414</v>
      </c>
      <c r="EQ181">
        <v>416</v>
      </c>
      <c r="ER181">
        <v>419</v>
      </c>
      <c r="ES181">
        <v>422</v>
      </c>
      <c r="ET181">
        <v>425</v>
      </c>
      <c r="EU181">
        <v>428</v>
      </c>
      <c r="EV181">
        <v>431</v>
      </c>
      <c r="EW181">
        <v>434</v>
      </c>
      <c r="EX181">
        <v>437</v>
      </c>
      <c r="EY181">
        <v>439</v>
      </c>
      <c r="EZ181">
        <v>442</v>
      </c>
      <c r="FA181">
        <v>445</v>
      </c>
      <c r="FB181">
        <v>448</v>
      </c>
      <c r="FC181">
        <v>451</v>
      </c>
      <c r="FD181">
        <v>454</v>
      </c>
      <c r="FE181">
        <v>457</v>
      </c>
      <c r="FF181">
        <v>460</v>
      </c>
      <c r="FG181">
        <v>462</v>
      </c>
      <c r="FH181">
        <v>465</v>
      </c>
      <c r="FI181">
        <v>468</v>
      </c>
      <c r="FJ181">
        <v>471</v>
      </c>
      <c r="FK181">
        <v>474</v>
      </c>
      <c r="FL181">
        <v>477</v>
      </c>
      <c r="FM181">
        <v>480</v>
      </c>
      <c r="FN181">
        <v>483</v>
      </c>
      <c r="FO181">
        <v>485</v>
      </c>
      <c r="FP181">
        <v>488</v>
      </c>
      <c r="FQ181">
        <v>491</v>
      </c>
      <c r="FR181">
        <v>494</v>
      </c>
      <c r="FS181">
        <v>497</v>
      </c>
      <c r="FT181">
        <v>500</v>
      </c>
      <c r="FU181">
        <v>503</v>
      </c>
      <c r="FV181">
        <v>506</v>
      </c>
      <c r="FW181">
        <v>508</v>
      </c>
      <c r="FX181">
        <v>511</v>
      </c>
      <c r="FY181">
        <v>514</v>
      </c>
      <c r="FZ181">
        <v>517</v>
      </c>
      <c r="GA181">
        <v>520</v>
      </c>
      <c r="GB181">
        <v>523</v>
      </c>
      <c r="GC181">
        <v>526</v>
      </c>
      <c r="GD181">
        <v>528</v>
      </c>
      <c r="GE181">
        <v>531</v>
      </c>
      <c r="GF181">
        <v>534</v>
      </c>
      <c r="GG181">
        <v>537</v>
      </c>
      <c r="GH181">
        <v>540</v>
      </c>
      <c r="GI181">
        <v>543</v>
      </c>
      <c r="GJ181">
        <v>546</v>
      </c>
      <c r="GK181">
        <v>549</v>
      </c>
      <c r="GL181">
        <v>551</v>
      </c>
      <c r="GM181">
        <v>554</v>
      </c>
      <c r="GN181">
        <v>557</v>
      </c>
      <c r="GO181">
        <v>560</v>
      </c>
      <c r="GP181">
        <v>563</v>
      </c>
      <c r="GQ181">
        <v>566</v>
      </c>
      <c r="GR181">
        <v>569</v>
      </c>
      <c r="GS181">
        <v>572</v>
      </c>
      <c r="GU181">
        <v>178</v>
      </c>
      <c r="GV181">
        <v>0.996</v>
      </c>
    </row>
    <row r="182" spans="1:204">
      <c r="A182" s="278">
        <v>179</v>
      </c>
      <c r="B182" s="344">
        <v>3</v>
      </c>
      <c r="C182" s="344">
        <v>7</v>
      </c>
      <c r="D182" s="344">
        <v>11</v>
      </c>
      <c r="E182" s="344">
        <v>15</v>
      </c>
      <c r="F182" s="344">
        <v>18</v>
      </c>
      <c r="G182" s="344">
        <v>22</v>
      </c>
      <c r="H182" s="344">
        <v>25</v>
      </c>
      <c r="I182" s="344">
        <v>29</v>
      </c>
      <c r="J182" s="344">
        <v>31</v>
      </c>
      <c r="K182" s="344">
        <v>33</v>
      </c>
      <c r="L182" s="344">
        <v>37</v>
      </c>
      <c r="M182" s="344">
        <v>40</v>
      </c>
      <c r="N182" s="344">
        <v>43</v>
      </c>
      <c r="O182" s="344">
        <v>46</v>
      </c>
      <c r="P182" s="344">
        <v>49</v>
      </c>
      <c r="Q182" s="344">
        <v>53</v>
      </c>
      <c r="R182" s="344">
        <v>56</v>
      </c>
      <c r="S182" s="344">
        <v>59</v>
      </c>
      <c r="T182" s="344">
        <v>61</v>
      </c>
      <c r="U182" s="344">
        <v>64</v>
      </c>
      <c r="V182" s="344">
        <v>67</v>
      </c>
      <c r="W182" s="344">
        <v>70</v>
      </c>
      <c r="X182" s="344">
        <v>73</v>
      </c>
      <c r="Y182" s="344">
        <v>76</v>
      </c>
      <c r="Z182" s="344">
        <v>79</v>
      </c>
      <c r="AA182" s="344">
        <v>82</v>
      </c>
      <c r="AB182" s="344">
        <v>85</v>
      </c>
      <c r="AC182" s="344">
        <v>88</v>
      </c>
      <c r="AD182" s="344">
        <v>91</v>
      </c>
      <c r="AE182" s="344">
        <v>94</v>
      </c>
      <c r="AF182" s="337">
        <v>97</v>
      </c>
      <c r="AG182" s="345">
        <v>100</v>
      </c>
      <c r="AH182" s="346">
        <v>103</v>
      </c>
      <c r="AI182">
        <v>106</v>
      </c>
      <c r="AJ182">
        <v>109</v>
      </c>
      <c r="AK182">
        <v>112</v>
      </c>
      <c r="AL182">
        <v>115</v>
      </c>
      <c r="AM182">
        <v>118</v>
      </c>
      <c r="AN182">
        <v>121</v>
      </c>
      <c r="AO182">
        <v>124</v>
      </c>
      <c r="AP182">
        <v>126</v>
      </c>
      <c r="AQ182">
        <v>129</v>
      </c>
      <c r="AR182">
        <v>132</v>
      </c>
      <c r="AS182">
        <v>135</v>
      </c>
      <c r="AT182">
        <v>138</v>
      </c>
      <c r="AU182">
        <v>141</v>
      </c>
      <c r="AV182">
        <v>144</v>
      </c>
      <c r="AW182">
        <v>147</v>
      </c>
      <c r="AX182">
        <v>150</v>
      </c>
      <c r="AY182">
        <v>152</v>
      </c>
      <c r="AZ182">
        <v>155</v>
      </c>
      <c r="BA182">
        <v>158</v>
      </c>
      <c r="BB182">
        <v>161</v>
      </c>
      <c r="BC182">
        <v>164</v>
      </c>
      <c r="BD182">
        <v>166</v>
      </c>
      <c r="BE182">
        <v>169</v>
      </c>
      <c r="BF182">
        <v>172</v>
      </c>
      <c r="BG182">
        <v>175</v>
      </c>
      <c r="BH182">
        <v>177</v>
      </c>
      <c r="BI182">
        <v>180</v>
      </c>
      <c r="BJ182">
        <v>183</v>
      </c>
      <c r="BK182">
        <v>186</v>
      </c>
      <c r="BL182">
        <v>188</v>
      </c>
      <c r="BM182">
        <v>191</v>
      </c>
      <c r="BN182">
        <v>194</v>
      </c>
      <c r="BO182">
        <v>197</v>
      </c>
      <c r="BP182">
        <v>199</v>
      </c>
      <c r="BQ182">
        <v>202</v>
      </c>
      <c r="BR182">
        <v>205</v>
      </c>
      <c r="BS182">
        <v>208</v>
      </c>
      <c r="BT182">
        <v>210</v>
      </c>
      <c r="BU182">
        <v>213</v>
      </c>
      <c r="BV182">
        <v>216</v>
      </c>
      <c r="BW182">
        <v>219</v>
      </c>
      <c r="BX182">
        <v>221</v>
      </c>
      <c r="BY182">
        <v>224</v>
      </c>
      <c r="BZ182">
        <v>227</v>
      </c>
      <c r="CA182">
        <v>229</v>
      </c>
      <c r="CB182">
        <v>232</v>
      </c>
      <c r="CC182">
        <v>235</v>
      </c>
      <c r="CD182">
        <v>237</v>
      </c>
      <c r="CE182">
        <v>240</v>
      </c>
      <c r="CF182">
        <v>243</v>
      </c>
      <c r="CG182">
        <v>245</v>
      </c>
      <c r="CH182">
        <v>248</v>
      </c>
      <c r="CI182">
        <v>250</v>
      </c>
      <c r="CJ182">
        <v>252</v>
      </c>
      <c r="CK182">
        <v>255</v>
      </c>
      <c r="CL182">
        <v>258</v>
      </c>
      <c r="CM182">
        <v>260</v>
      </c>
      <c r="CN182">
        <v>263</v>
      </c>
      <c r="CO182">
        <v>265</v>
      </c>
      <c r="CP182">
        <v>268</v>
      </c>
      <c r="CQ182">
        <v>270</v>
      </c>
      <c r="CR182">
        <v>273</v>
      </c>
      <c r="CS182">
        <v>276</v>
      </c>
      <c r="CT182">
        <v>278</v>
      </c>
      <c r="CU182">
        <v>281</v>
      </c>
      <c r="CV182">
        <v>283</v>
      </c>
      <c r="CW182">
        <v>286</v>
      </c>
      <c r="CX182">
        <v>289</v>
      </c>
      <c r="CY182">
        <v>291</v>
      </c>
      <c r="CZ182">
        <v>294</v>
      </c>
      <c r="DA182">
        <v>297</v>
      </c>
      <c r="DB182">
        <v>300</v>
      </c>
      <c r="DC182">
        <v>303</v>
      </c>
      <c r="DD182">
        <v>306</v>
      </c>
      <c r="DE182">
        <v>309</v>
      </c>
      <c r="DF182">
        <v>311</v>
      </c>
      <c r="DG182">
        <v>314</v>
      </c>
      <c r="DH182">
        <v>317</v>
      </c>
      <c r="DI182">
        <v>320</v>
      </c>
      <c r="DJ182">
        <v>323</v>
      </c>
      <c r="DK182">
        <v>326</v>
      </c>
      <c r="DL182">
        <v>328</v>
      </c>
      <c r="DM182">
        <v>331</v>
      </c>
      <c r="DN182">
        <v>334</v>
      </c>
      <c r="DO182">
        <v>337</v>
      </c>
      <c r="DP182">
        <v>340</v>
      </c>
      <c r="DQ182">
        <v>343</v>
      </c>
      <c r="DR182">
        <v>346</v>
      </c>
      <c r="DS182">
        <v>348</v>
      </c>
      <c r="DT182">
        <v>351</v>
      </c>
      <c r="DU182">
        <v>354</v>
      </c>
      <c r="DV182">
        <v>357</v>
      </c>
      <c r="DW182">
        <v>360</v>
      </c>
      <c r="DX182">
        <v>363</v>
      </c>
      <c r="DY182">
        <v>366</v>
      </c>
      <c r="DZ182">
        <v>369</v>
      </c>
      <c r="EA182">
        <v>371</v>
      </c>
      <c r="EB182">
        <v>374</v>
      </c>
      <c r="EC182">
        <v>377</v>
      </c>
      <c r="ED182">
        <v>380</v>
      </c>
      <c r="EE182">
        <v>383</v>
      </c>
      <c r="EF182">
        <v>386</v>
      </c>
      <c r="EG182">
        <v>389</v>
      </c>
      <c r="EH182">
        <v>392</v>
      </c>
      <c r="EI182">
        <v>394</v>
      </c>
      <c r="EJ182">
        <v>397</v>
      </c>
      <c r="EK182">
        <v>400</v>
      </c>
      <c r="EL182">
        <v>403</v>
      </c>
      <c r="EM182">
        <v>406</v>
      </c>
      <c r="EN182">
        <v>409</v>
      </c>
      <c r="EO182">
        <v>412</v>
      </c>
      <c r="EP182">
        <v>415</v>
      </c>
      <c r="EQ182">
        <v>417</v>
      </c>
      <c r="ER182">
        <v>420</v>
      </c>
      <c r="ES182">
        <v>423</v>
      </c>
      <c r="ET182">
        <v>426</v>
      </c>
      <c r="EU182">
        <v>429</v>
      </c>
      <c r="EV182">
        <v>432</v>
      </c>
      <c r="EW182">
        <v>435</v>
      </c>
      <c r="EX182">
        <v>438</v>
      </c>
      <c r="EY182">
        <v>440</v>
      </c>
      <c r="EZ182">
        <v>443</v>
      </c>
      <c r="FA182">
        <v>446</v>
      </c>
      <c r="FB182">
        <v>449</v>
      </c>
      <c r="FC182">
        <v>452</v>
      </c>
      <c r="FD182">
        <v>455</v>
      </c>
      <c r="FE182">
        <v>458</v>
      </c>
      <c r="FF182">
        <v>461</v>
      </c>
      <c r="FG182">
        <v>463</v>
      </c>
      <c r="FH182">
        <v>466</v>
      </c>
      <c r="FI182">
        <v>469</v>
      </c>
      <c r="FJ182">
        <v>472</v>
      </c>
      <c r="FK182">
        <v>475</v>
      </c>
      <c r="FL182">
        <v>478</v>
      </c>
      <c r="FM182">
        <v>481</v>
      </c>
      <c r="FN182">
        <v>484</v>
      </c>
      <c r="FO182">
        <v>486</v>
      </c>
      <c r="FP182">
        <v>489</v>
      </c>
      <c r="FQ182">
        <v>492</v>
      </c>
      <c r="FR182">
        <v>495</v>
      </c>
      <c r="FS182">
        <v>498</v>
      </c>
      <c r="FT182">
        <v>501</v>
      </c>
      <c r="FU182">
        <v>504</v>
      </c>
      <c r="FV182">
        <v>507</v>
      </c>
      <c r="FW182">
        <v>509</v>
      </c>
      <c r="FX182">
        <v>512</v>
      </c>
      <c r="FY182">
        <v>515</v>
      </c>
      <c r="FZ182">
        <v>518</v>
      </c>
      <c r="GA182">
        <v>521</v>
      </c>
      <c r="GB182">
        <v>524</v>
      </c>
      <c r="GC182">
        <v>527</v>
      </c>
      <c r="GD182">
        <v>529</v>
      </c>
      <c r="GE182">
        <v>532</v>
      </c>
      <c r="GF182">
        <v>535</v>
      </c>
      <c r="GG182">
        <v>538</v>
      </c>
      <c r="GH182">
        <v>541</v>
      </c>
      <c r="GI182">
        <v>544</v>
      </c>
      <c r="GJ182">
        <v>547</v>
      </c>
      <c r="GK182">
        <v>550</v>
      </c>
      <c r="GL182">
        <v>552</v>
      </c>
      <c r="GM182">
        <v>555</v>
      </c>
      <c r="GN182">
        <v>558</v>
      </c>
      <c r="GO182">
        <v>561</v>
      </c>
      <c r="GP182">
        <v>564</v>
      </c>
      <c r="GQ182">
        <v>567</v>
      </c>
      <c r="GR182">
        <v>570</v>
      </c>
      <c r="GS182">
        <v>573</v>
      </c>
      <c r="GU182">
        <v>179</v>
      </c>
      <c r="GV182">
        <v>0.998</v>
      </c>
    </row>
    <row r="183" spans="1:204">
      <c r="A183" s="339">
        <v>180</v>
      </c>
      <c r="B183" s="340">
        <v>3</v>
      </c>
      <c r="C183" s="340">
        <v>7</v>
      </c>
      <c r="D183" s="340">
        <v>11</v>
      </c>
      <c r="E183" s="340">
        <v>15</v>
      </c>
      <c r="F183" s="340">
        <v>18</v>
      </c>
      <c r="G183" s="340">
        <v>22</v>
      </c>
      <c r="H183" s="340">
        <v>25</v>
      </c>
      <c r="I183" s="340">
        <v>29</v>
      </c>
      <c r="J183" s="340">
        <v>31</v>
      </c>
      <c r="K183" s="340">
        <v>33</v>
      </c>
      <c r="L183" s="340">
        <v>37</v>
      </c>
      <c r="M183" s="340">
        <v>40</v>
      </c>
      <c r="N183" s="340">
        <v>43</v>
      </c>
      <c r="O183" s="340">
        <v>46</v>
      </c>
      <c r="P183" s="340">
        <v>49</v>
      </c>
      <c r="Q183" s="340">
        <v>53</v>
      </c>
      <c r="R183" s="340">
        <v>56</v>
      </c>
      <c r="S183" s="340">
        <v>59</v>
      </c>
      <c r="T183" s="340">
        <v>61</v>
      </c>
      <c r="U183" s="340">
        <v>64</v>
      </c>
      <c r="V183" s="340">
        <v>67</v>
      </c>
      <c r="W183" s="340">
        <v>70</v>
      </c>
      <c r="X183" s="340">
        <v>73</v>
      </c>
      <c r="Y183" s="340">
        <v>76</v>
      </c>
      <c r="Z183" s="340">
        <v>79</v>
      </c>
      <c r="AA183" s="340">
        <v>82</v>
      </c>
      <c r="AB183" s="340">
        <v>85</v>
      </c>
      <c r="AC183" s="340">
        <v>88</v>
      </c>
      <c r="AD183" s="340">
        <v>91</v>
      </c>
      <c r="AE183" s="340">
        <v>94</v>
      </c>
      <c r="AF183" s="341">
        <v>97</v>
      </c>
      <c r="AG183" s="342">
        <v>100</v>
      </c>
      <c r="AH183" s="347">
        <v>103</v>
      </c>
      <c r="AI183" s="341">
        <v>106</v>
      </c>
      <c r="AJ183" s="341">
        <v>109</v>
      </c>
      <c r="AK183" s="341">
        <v>112</v>
      </c>
      <c r="AL183" s="341">
        <v>115</v>
      </c>
      <c r="AM183" s="341">
        <v>118</v>
      </c>
      <c r="AN183" s="341">
        <v>121</v>
      </c>
      <c r="AO183" s="341">
        <v>124</v>
      </c>
      <c r="AP183" s="341">
        <v>126</v>
      </c>
      <c r="AQ183" s="341">
        <v>129</v>
      </c>
      <c r="AR183" s="341">
        <v>132</v>
      </c>
      <c r="AS183" s="341">
        <v>135</v>
      </c>
      <c r="AT183" s="341">
        <v>138</v>
      </c>
      <c r="AU183" s="341">
        <v>141</v>
      </c>
      <c r="AV183" s="341">
        <v>144</v>
      </c>
      <c r="AW183" s="341">
        <v>147</v>
      </c>
      <c r="AX183" s="341">
        <v>150</v>
      </c>
      <c r="AY183" s="341">
        <v>152</v>
      </c>
      <c r="AZ183" s="341">
        <v>155</v>
      </c>
      <c r="BA183" s="341">
        <v>158</v>
      </c>
      <c r="BB183" s="341">
        <v>161</v>
      </c>
      <c r="BC183" s="341">
        <v>164</v>
      </c>
      <c r="BD183" s="341">
        <v>166</v>
      </c>
      <c r="BE183" s="341">
        <v>169</v>
      </c>
      <c r="BF183" s="341">
        <v>172</v>
      </c>
      <c r="BG183" s="341">
        <v>175</v>
      </c>
      <c r="BH183" s="341">
        <v>177</v>
      </c>
      <c r="BI183" s="341">
        <v>180</v>
      </c>
      <c r="BJ183" s="341">
        <v>183</v>
      </c>
      <c r="BK183" s="341">
        <v>186</v>
      </c>
      <c r="BL183" s="341">
        <v>188</v>
      </c>
      <c r="BM183" s="341">
        <v>191</v>
      </c>
      <c r="BN183" s="341">
        <v>194</v>
      </c>
      <c r="BO183" s="341">
        <v>197</v>
      </c>
      <c r="BP183" s="341">
        <v>199</v>
      </c>
      <c r="BQ183" s="341">
        <v>202</v>
      </c>
      <c r="BR183" s="341">
        <v>205</v>
      </c>
      <c r="BS183" s="341">
        <v>208</v>
      </c>
      <c r="BT183" s="341">
        <v>210</v>
      </c>
      <c r="BU183" s="341">
        <v>213</v>
      </c>
      <c r="BV183" s="341">
        <v>216</v>
      </c>
      <c r="BW183" s="341">
        <v>219</v>
      </c>
      <c r="BX183" s="341">
        <v>221</v>
      </c>
      <c r="BY183" s="341">
        <v>224</v>
      </c>
      <c r="BZ183" s="341">
        <v>227</v>
      </c>
      <c r="CA183" s="341">
        <v>229</v>
      </c>
      <c r="CB183" s="341">
        <v>232</v>
      </c>
      <c r="CC183" s="341">
        <v>235</v>
      </c>
      <c r="CD183" s="341">
        <v>237</v>
      </c>
      <c r="CE183" s="341">
        <v>240</v>
      </c>
      <c r="CF183" s="341">
        <v>243</v>
      </c>
      <c r="CG183" s="341">
        <v>245</v>
      </c>
      <c r="CH183" s="341">
        <v>248</v>
      </c>
      <c r="CI183" s="341">
        <v>251</v>
      </c>
      <c r="CJ183" s="341">
        <v>253</v>
      </c>
      <c r="CK183" s="341">
        <v>256</v>
      </c>
      <c r="CL183" s="341">
        <v>259</v>
      </c>
      <c r="CM183" s="341">
        <v>261</v>
      </c>
      <c r="CN183" s="341">
        <v>264</v>
      </c>
      <c r="CO183" s="341">
        <v>266</v>
      </c>
      <c r="CP183" s="341">
        <v>269</v>
      </c>
      <c r="CQ183" s="341">
        <v>271</v>
      </c>
      <c r="CR183" s="341">
        <v>274</v>
      </c>
      <c r="CS183" s="341">
        <v>277</v>
      </c>
      <c r="CT183" s="341">
        <v>279</v>
      </c>
      <c r="CU183" s="341">
        <v>282</v>
      </c>
      <c r="CV183" s="341">
        <v>284</v>
      </c>
      <c r="CW183" s="341">
        <v>287</v>
      </c>
      <c r="CX183" s="341">
        <v>290</v>
      </c>
      <c r="CY183" s="341">
        <v>292</v>
      </c>
      <c r="CZ183" s="341">
        <v>295</v>
      </c>
      <c r="DA183" s="341">
        <v>298</v>
      </c>
      <c r="DB183" s="341">
        <v>301</v>
      </c>
      <c r="DC183" s="341">
        <v>304</v>
      </c>
      <c r="DD183" s="341">
        <v>307</v>
      </c>
      <c r="DE183" s="341">
        <v>310</v>
      </c>
      <c r="DF183" s="341">
        <v>312</v>
      </c>
      <c r="DG183" s="341">
        <v>315</v>
      </c>
      <c r="DH183" s="341">
        <v>318</v>
      </c>
      <c r="DI183" s="341">
        <v>321</v>
      </c>
      <c r="DJ183" s="341">
        <v>324</v>
      </c>
      <c r="DK183" s="341">
        <v>327</v>
      </c>
      <c r="DL183" s="341">
        <v>329</v>
      </c>
      <c r="DM183" s="341">
        <v>332</v>
      </c>
      <c r="DN183" s="341">
        <v>335</v>
      </c>
      <c r="DO183" s="341">
        <v>338</v>
      </c>
      <c r="DP183" s="341">
        <v>341</v>
      </c>
      <c r="DQ183" s="341">
        <v>344</v>
      </c>
      <c r="DR183" s="341">
        <v>347</v>
      </c>
      <c r="DS183" s="341">
        <v>349</v>
      </c>
      <c r="DT183" s="341">
        <v>352</v>
      </c>
      <c r="DU183" s="341">
        <v>355</v>
      </c>
      <c r="DV183" s="341">
        <v>358</v>
      </c>
      <c r="DW183" s="341">
        <v>361</v>
      </c>
      <c r="DX183" s="341">
        <v>364</v>
      </c>
      <c r="DY183" s="341">
        <v>367</v>
      </c>
      <c r="DZ183" s="341">
        <v>370</v>
      </c>
      <c r="EA183" s="341">
        <v>372</v>
      </c>
      <c r="EB183" s="341">
        <v>375</v>
      </c>
      <c r="EC183" s="341">
        <v>378</v>
      </c>
      <c r="ED183" s="341">
        <v>381</v>
      </c>
      <c r="EE183" s="341">
        <v>384</v>
      </c>
      <c r="EF183" s="341">
        <v>387</v>
      </c>
      <c r="EG183" s="341">
        <v>390</v>
      </c>
      <c r="EH183" s="341">
        <v>393</v>
      </c>
      <c r="EI183" s="341">
        <v>395</v>
      </c>
      <c r="EJ183" s="341">
        <v>398</v>
      </c>
      <c r="EK183" s="341">
        <v>401</v>
      </c>
      <c r="EL183" s="341">
        <v>404</v>
      </c>
      <c r="EM183" s="341">
        <v>407</v>
      </c>
      <c r="EN183" s="341">
        <v>410</v>
      </c>
      <c r="EO183" s="341">
        <v>413</v>
      </c>
      <c r="EP183" s="341">
        <v>416</v>
      </c>
      <c r="EQ183" s="341">
        <v>418</v>
      </c>
      <c r="ER183" s="341">
        <v>421</v>
      </c>
      <c r="ES183" s="341">
        <v>424</v>
      </c>
      <c r="ET183" s="341">
        <v>427</v>
      </c>
      <c r="EU183" s="341">
        <v>430</v>
      </c>
      <c r="EV183" s="341">
        <v>433</v>
      </c>
      <c r="EW183" s="341">
        <v>436</v>
      </c>
      <c r="EX183" s="341">
        <v>439</v>
      </c>
      <c r="EY183" s="341">
        <v>441</v>
      </c>
      <c r="EZ183" s="341">
        <v>444</v>
      </c>
      <c r="FA183" s="341">
        <v>447</v>
      </c>
      <c r="FB183" s="341">
        <v>450</v>
      </c>
      <c r="FC183" s="341">
        <v>453</v>
      </c>
      <c r="FD183" s="341">
        <v>456</v>
      </c>
      <c r="FE183" s="341">
        <v>459</v>
      </c>
      <c r="FF183" s="341">
        <v>462</v>
      </c>
      <c r="FG183" s="341">
        <v>464</v>
      </c>
      <c r="FH183" s="341">
        <v>467</v>
      </c>
      <c r="FI183" s="341">
        <v>470</v>
      </c>
      <c r="FJ183" s="341">
        <v>473</v>
      </c>
      <c r="FK183" s="341">
        <v>476</v>
      </c>
      <c r="FL183" s="341">
        <v>479</v>
      </c>
      <c r="FM183" s="341">
        <v>482</v>
      </c>
      <c r="FN183" s="341">
        <v>485</v>
      </c>
      <c r="FO183" s="341">
        <v>487</v>
      </c>
      <c r="FP183" s="341">
        <v>490</v>
      </c>
      <c r="FQ183" s="341">
        <v>493</v>
      </c>
      <c r="FR183" s="341">
        <v>496</v>
      </c>
      <c r="FS183" s="341">
        <v>499</v>
      </c>
      <c r="FT183" s="341">
        <v>502</v>
      </c>
      <c r="FU183" s="341">
        <v>505</v>
      </c>
      <c r="FV183" s="341">
        <v>508</v>
      </c>
      <c r="FW183" s="341">
        <v>510</v>
      </c>
      <c r="FX183" s="341">
        <v>513</v>
      </c>
      <c r="FY183" s="341">
        <v>516</v>
      </c>
      <c r="FZ183" s="341">
        <v>519</v>
      </c>
      <c r="GA183" s="341">
        <v>522</v>
      </c>
      <c r="GB183" s="341">
        <v>525</v>
      </c>
      <c r="GC183" s="341">
        <v>528</v>
      </c>
      <c r="GD183" s="341">
        <v>530</v>
      </c>
      <c r="GE183" s="341">
        <v>533</v>
      </c>
      <c r="GF183" s="341">
        <v>536</v>
      </c>
      <c r="GG183" s="341">
        <v>539</v>
      </c>
      <c r="GH183" s="341">
        <v>542</v>
      </c>
      <c r="GI183" s="341">
        <v>545</v>
      </c>
      <c r="GJ183" s="341">
        <v>548</v>
      </c>
      <c r="GK183" s="341">
        <v>551</v>
      </c>
      <c r="GL183" s="341">
        <v>553</v>
      </c>
      <c r="GM183" s="341">
        <v>556</v>
      </c>
      <c r="GN183" s="341">
        <v>559</v>
      </c>
      <c r="GO183" s="341">
        <v>562</v>
      </c>
      <c r="GP183" s="341">
        <v>565</v>
      </c>
      <c r="GQ183" s="341">
        <v>568</v>
      </c>
      <c r="GR183" s="341">
        <v>571</v>
      </c>
      <c r="GS183" s="341">
        <v>574</v>
      </c>
      <c r="GT183" s="341"/>
      <c r="GU183" s="341">
        <v>180</v>
      </c>
      <c r="GV183" s="341">
        <v>1</v>
      </c>
    </row>
    <row r="184" spans="1:204">
      <c r="A184" s="337" t="s">
        <v>548</v>
      </c>
      <c r="B184" s="337">
        <v>50</v>
      </c>
      <c r="C184" s="337">
        <v>100</v>
      </c>
      <c r="D184" s="337">
        <v>150</v>
      </c>
      <c r="E184" s="337">
        <v>200</v>
      </c>
      <c r="F184" s="337">
        <v>250</v>
      </c>
      <c r="G184" s="337">
        <v>300</v>
      </c>
      <c r="H184" s="337">
        <v>350</v>
      </c>
      <c r="I184" s="337">
        <v>400</v>
      </c>
      <c r="J184" s="337">
        <v>450</v>
      </c>
      <c r="K184" s="337">
        <v>500</v>
      </c>
      <c r="L184" s="337">
        <v>550</v>
      </c>
      <c r="M184" s="337">
        <v>600</v>
      </c>
      <c r="N184" s="337">
        <v>650</v>
      </c>
      <c r="O184" s="337">
        <v>700</v>
      </c>
      <c r="P184" s="337">
        <v>750</v>
      </c>
      <c r="Q184" s="337">
        <v>800</v>
      </c>
      <c r="R184" s="337">
        <v>850</v>
      </c>
      <c r="S184" s="337">
        <v>900</v>
      </c>
      <c r="T184" s="337">
        <v>950</v>
      </c>
      <c r="U184" s="337">
        <v>1000</v>
      </c>
      <c r="V184" s="337">
        <v>1050</v>
      </c>
      <c r="W184" s="337">
        <v>1100</v>
      </c>
      <c r="X184" s="337">
        <v>1150</v>
      </c>
      <c r="Y184" s="337">
        <v>1200</v>
      </c>
      <c r="Z184" s="337">
        <v>1250</v>
      </c>
      <c r="AA184" s="337">
        <v>1300</v>
      </c>
      <c r="AB184" s="337">
        <v>1350</v>
      </c>
      <c r="AC184" s="337">
        <v>1400</v>
      </c>
      <c r="AD184" s="337">
        <v>1450</v>
      </c>
      <c r="AE184" s="337">
        <v>1500</v>
      </c>
      <c r="AF184" s="337">
        <v>1550</v>
      </c>
      <c r="AG184" s="236">
        <v>1600</v>
      </c>
      <c r="AH184" s="236">
        <v>1650</v>
      </c>
      <c r="AI184">
        <v>1700</v>
      </c>
      <c r="AJ184">
        <v>1750</v>
      </c>
      <c r="AK184">
        <v>1800</v>
      </c>
      <c r="AL184">
        <v>1850</v>
      </c>
      <c r="AM184">
        <v>1900</v>
      </c>
      <c r="AN184">
        <v>1950</v>
      </c>
      <c r="AO184">
        <v>2000</v>
      </c>
      <c r="AP184">
        <v>2050</v>
      </c>
      <c r="AQ184">
        <v>2100</v>
      </c>
      <c r="AR184">
        <v>2150</v>
      </c>
      <c r="AS184">
        <v>2200</v>
      </c>
      <c r="AT184">
        <v>2250</v>
      </c>
      <c r="AU184">
        <v>2300</v>
      </c>
      <c r="AV184">
        <v>2350</v>
      </c>
      <c r="AW184">
        <v>2400</v>
      </c>
      <c r="AX184">
        <v>2450</v>
      </c>
      <c r="AY184">
        <v>2500</v>
      </c>
      <c r="AZ184">
        <v>2550</v>
      </c>
      <c r="BA184">
        <v>2600</v>
      </c>
      <c r="BB184">
        <v>2650</v>
      </c>
      <c r="BC184">
        <v>2700</v>
      </c>
      <c r="BD184">
        <v>2750</v>
      </c>
      <c r="BE184">
        <v>2800</v>
      </c>
      <c r="BF184">
        <v>2850</v>
      </c>
      <c r="BG184">
        <v>2900</v>
      </c>
      <c r="BH184">
        <v>2950</v>
      </c>
      <c r="BI184">
        <v>3000</v>
      </c>
      <c r="BJ184">
        <v>3050</v>
      </c>
      <c r="BK184">
        <v>3100</v>
      </c>
      <c r="BL184">
        <v>3150</v>
      </c>
      <c r="BM184">
        <v>3200</v>
      </c>
      <c r="BN184">
        <v>3250</v>
      </c>
      <c r="BO184">
        <v>3300</v>
      </c>
      <c r="BP184">
        <v>3350</v>
      </c>
      <c r="BQ184">
        <v>3400</v>
      </c>
      <c r="BR184">
        <v>3450</v>
      </c>
      <c r="BS184">
        <v>3500</v>
      </c>
      <c r="BT184">
        <v>3550</v>
      </c>
      <c r="BU184">
        <v>3600</v>
      </c>
      <c r="BV184">
        <v>3650</v>
      </c>
      <c r="BW184">
        <v>3700</v>
      </c>
      <c r="BX184">
        <v>3750</v>
      </c>
      <c r="BY184">
        <v>3800</v>
      </c>
      <c r="BZ184">
        <v>3850</v>
      </c>
      <c r="CA184">
        <v>3900</v>
      </c>
      <c r="CB184">
        <v>3950</v>
      </c>
      <c r="CC184">
        <v>4000</v>
      </c>
      <c r="CD184">
        <v>4050</v>
      </c>
      <c r="CE184">
        <v>4100</v>
      </c>
      <c r="CF184">
        <v>4150</v>
      </c>
      <c r="CG184">
        <v>4200</v>
      </c>
      <c r="CH184">
        <v>4250</v>
      </c>
      <c r="CI184">
        <v>4300</v>
      </c>
      <c r="CJ184">
        <v>4350</v>
      </c>
      <c r="CK184">
        <v>4400</v>
      </c>
      <c r="CL184">
        <v>4450</v>
      </c>
      <c r="CM184">
        <v>4500</v>
      </c>
      <c r="CN184">
        <v>4550</v>
      </c>
      <c r="CO184">
        <v>4600</v>
      </c>
      <c r="CP184">
        <v>4650</v>
      </c>
      <c r="CQ184">
        <v>4700</v>
      </c>
      <c r="CR184">
        <v>4750</v>
      </c>
      <c r="CS184">
        <v>4800</v>
      </c>
      <c r="CT184">
        <v>4850</v>
      </c>
      <c r="CU184">
        <v>4900</v>
      </c>
      <c r="CV184">
        <v>4950</v>
      </c>
      <c r="CW184">
        <v>5000</v>
      </c>
      <c r="CX184">
        <v>5050</v>
      </c>
      <c r="CY184">
        <v>5100</v>
      </c>
      <c r="CZ184">
        <v>5150</v>
      </c>
      <c r="DA184">
        <v>5200</v>
      </c>
      <c r="DB184">
        <v>5250</v>
      </c>
      <c r="DC184">
        <v>5300</v>
      </c>
      <c r="DD184">
        <v>5350</v>
      </c>
      <c r="DE184">
        <v>5400</v>
      </c>
      <c r="DF184">
        <v>5450</v>
      </c>
      <c r="DG184">
        <v>5500</v>
      </c>
      <c r="DH184">
        <v>5550</v>
      </c>
      <c r="DI184">
        <v>5600</v>
      </c>
      <c r="DJ184">
        <v>5650</v>
      </c>
      <c r="DK184">
        <v>5700</v>
      </c>
      <c r="DL184">
        <v>5750</v>
      </c>
      <c r="DM184">
        <v>5800</v>
      </c>
      <c r="DN184">
        <v>5850</v>
      </c>
      <c r="DO184">
        <v>5900</v>
      </c>
      <c r="DP184">
        <v>5950</v>
      </c>
      <c r="DQ184">
        <v>6000</v>
      </c>
      <c r="DR184">
        <v>6050</v>
      </c>
      <c r="DS184">
        <v>6100</v>
      </c>
      <c r="DT184">
        <v>6150</v>
      </c>
      <c r="DU184">
        <v>6200</v>
      </c>
      <c r="DV184">
        <v>6250</v>
      </c>
      <c r="DW184">
        <v>6300</v>
      </c>
      <c r="DX184">
        <v>6350</v>
      </c>
      <c r="DY184">
        <v>6400</v>
      </c>
      <c r="DZ184">
        <v>6450</v>
      </c>
      <c r="EA184">
        <v>6500</v>
      </c>
      <c r="EB184">
        <v>6550</v>
      </c>
      <c r="EC184">
        <v>6600</v>
      </c>
      <c r="ED184">
        <v>6650</v>
      </c>
      <c r="EE184">
        <v>6700</v>
      </c>
      <c r="EF184">
        <v>6750</v>
      </c>
      <c r="EG184">
        <v>6800</v>
      </c>
      <c r="EH184">
        <v>6850</v>
      </c>
      <c r="EI184">
        <v>6900</v>
      </c>
      <c r="EJ184">
        <v>6950</v>
      </c>
      <c r="EK184">
        <v>7000</v>
      </c>
      <c r="EL184">
        <v>7050</v>
      </c>
      <c r="EM184">
        <v>7100</v>
      </c>
      <c r="EN184">
        <v>7150</v>
      </c>
      <c r="EO184">
        <v>7200</v>
      </c>
      <c r="EP184">
        <v>7250</v>
      </c>
      <c r="EQ184">
        <v>7300</v>
      </c>
      <c r="ER184">
        <v>7350</v>
      </c>
      <c r="ES184">
        <v>7400</v>
      </c>
      <c r="ET184">
        <v>7450</v>
      </c>
      <c r="EU184">
        <v>7500</v>
      </c>
      <c r="EV184">
        <v>7550</v>
      </c>
      <c r="EW184">
        <v>7600</v>
      </c>
      <c r="EX184">
        <v>7650</v>
      </c>
      <c r="EY184">
        <v>7700</v>
      </c>
      <c r="EZ184">
        <v>7750</v>
      </c>
      <c r="FA184">
        <v>7800</v>
      </c>
      <c r="FB184">
        <v>7850</v>
      </c>
      <c r="FC184">
        <v>7900</v>
      </c>
      <c r="FD184">
        <v>7950</v>
      </c>
      <c r="FE184">
        <v>8000</v>
      </c>
      <c r="FF184">
        <v>8050</v>
      </c>
      <c r="FG184">
        <v>8100</v>
      </c>
      <c r="FH184">
        <v>8150</v>
      </c>
      <c r="FI184">
        <v>8200</v>
      </c>
      <c r="FJ184">
        <v>8250</v>
      </c>
      <c r="FK184">
        <v>8300</v>
      </c>
      <c r="FL184">
        <v>8350</v>
      </c>
      <c r="FM184">
        <v>8400</v>
      </c>
      <c r="FN184">
        <v>8450</v>
      </c>
      <c r="FO184">
        <v>8500</v>
      </c>
      <c r="FP184">
        <v>8550</v>
      </c>
      <c r="FQ184">
        <v>8600</v>
      </c>
      <c r="FR184">
        <v>8650</v>
      </c>
      <c r="FS184">
        <v>8700</v>
      </c>
      <c r="FT184">
        <v>8750</v>
      </c>
      <c r="FU184">
        <v>8800</v>
      </c>
      <c r="FV184">
        <v>8850</v>
      </c>
      <c r="FW184">
        <v>8900</v>
      </c>
      <c r="FX184">
        <v>8950</v>
      </c>
      <c r="FY184">
        <v>9000</v>
      </c>
      <c r="FZ184">
        <v>9050</v>
      </c>
      <c r="GA184">
        <v>9100</v>
      </c>
      <c r="GB184">
        <v>9150</v>
      </c>
      <c r="GC184">
        <v>9200</v>
      </c>
      <c r="GD184">
        <v>9250</v>
      </c>
      <c r="GE184">
        <v>9300</v>
      </c>
      <c r="GF184">
        <v>9350</v>
      </c>
      <c r="GG184">
        <v>9400</v>
      </c>
      <c r="GH184">
        <v>9450</v>
      </c>
      <c r="GI184">
        <v>9500</v>
      </c>
      <c r="GJ184">
        <v>9550</v>
      </c>
      <c r="GK184">
        <v>9600</v>
      </c>
      <c r="GL184">
        <v>9650</v>
      </c>
      <c r="GM184">
        <v>9700</v>
      </c>
      <c r="GN184">
        <v>9750</v>
      </c>
      <c r="GO184">
        <v>9800</v>
      </c>
      <c r="GP184">
        <v>9850</v>
      </c>
      <c r="GQ184">
        <v>9900</v>
      </c>
      <c r="GR184">
        <v>9950</v>
      </c>
      <c r="GS184">
        <v>10000</v>
      </c>
    </row>
    <row r="185" spans="1:204">
      <c r="A185" s="341"/>
      <c r="B185" s="341"/>
      <c r="C185" s="341"/>
      <c r="D185" s="341"/>
      <c r="E185" s="341"/>
      <c r="F185" s="341"/>
      <c r="G185" s="341"/>
      <c r="H185" s="341"/>
      <c r="I185" s="341"/>
      <c r="J185" s="341"/>
      <c r="K185" s="341"/>
      <c r="L185" s="341"/>
      <c r="M185" s="349"/>
      <c r="N185" s="341"/>
      <c r="O185" s="341"/>
      <c r="P185" s="341"/>
      <c r="Q185" s="341"/>
      <c r="R185" s="341"/>
      <c r="S185" s="341"/>
      <c r="T185" s="341"/>
      <c r="U185" s="341"/>
      <c r="V185" s="341"/>
      <c r="W185" s="341"/>
      <c r="X185" s="341"/>
      <c r="Y185" s="341"/>
      <c r="Z185" s="341"/>
      <c r="AA185" s="341"/>
      <c r="AB185" s="341"/>
      <c r="AC185" s="341"/>
      <c r="AD185" s="341"/>
      <c r="AE185" s="341"/>
      <c r="AF185" s="341"/>
      <c r="AG185" s="350"/>
      <c r="AH185" s="350"/>
      <c r="AI185" s="341"/>
      <c r="AJ185" s="341"/>
      <c r="AK185" s="341"/>
      <c r="AL185" s="341"/>
      <c r="AM185" s="341"/>
      <c r="AN185" s="341"/>
      <c r="AO185" s="341"/>
      <c r="AP185" s="341"/>
      <c r="AQ185" s="341"/>
      <c r="AR185" s="341"/>
      <c r="AS185" s="341"/>
      <c r="AT185" s="341"/>
      <c r="AU185" s="341"/>
      <c r="AV185" s="341"/>
      <c r="AW185" s="341"/>
      <c r="AX185" s="341"/>
      <c r="AY185" s="341"/>
      <c r="AZ185" s="341"/>
      <c r="BA185" s="341"/>
      <c r="BB185" s="341"/>
      <c r="BC185" s="341"/>
      <c r="BD185" s="341"/>
      <c r="BE185" s="341"/>
      <c r="BF185" s="341"/>
      <c r="BG185" s="341"/>
      <c r="BH185" s="341"/>
      <c r="BI185" s="341"/>
      <c r="BJ185" s="341"/>
      <c r="BK185" s="341"/>
      <c r="BL185" s="341"/>
      <c r="BM185" s="341"/>
      <c r="BN185" s="341"/>
      <c r="BO185" s="341"/>
      <c r="BP185" s="341"/>
      <c r="BQ185" s="341"/>
      <c r="BR185" s="341"/>
      <c r="BS185" s="341"/>
      <c r="BT185" s="341"/>
      <c r="BU185" s="341"/>
      <c r="BV185" s="341"/>
      <c r="BW185" s="341"/>
      <c r="BX185" s="341"/>
      <c r="BY185" s="341"/>
      <c r="BZ185" s="341"/>
      <c r="CA185" s="341"/>
      <c r="CB185" s="341"/>
      <c r="CC185" s="341"/>
      <c r="CD185" s="341"/>
      <c r="CE185" s="341"/>
      <c r="CF185" s="341"/>
      <c r="CG185" s="341"/>
      <c r="CH185" s="341"/>
      <c r="CI185" s="341"/>
      <c r="CJ185" s="341"/>
      <c r="CK185" s="341"/>
      <c r="CL185" s="341"/>
      <c r="CM185" s="341"/>
      <c r="CN185" s="341"/>
      <c r="CO185" s="341"/>
      <c r="CP185" s="341"/>
      <c r="CQ185" s="341"/>
      <c r="CR185" s="341"/>
      <c r="CS185" s="341"/>
      <c r="CT185" s="341"/>
      <c r="CU185" s="341"/>
      <c r="CV185" s="341"/>
      <c r="CW185" s="341"/>
      <c r="CX185" s="341"/>
      <c r="CY185" s="341"/>
      <c r="CZ185" s="341"/>
      <c r="DA185" s="341"/>
      <c r="DB185" s="341"/>
      <c r="DC185" s="341"/>
      <c r="DD185" s="341"/>
      <c r="DE185" s="341"/>
      <c r="DF185" s="341"/>
      <c r="DG185" s="341"/>
      <c r="DH185" s="341"/>
      <c r="DI185" s="341"/>
      <c r="DJ185" s="341"/>
      <c r="DK185" s="341"/>
      <c r="DL185" s="341"/>
      <c r="DM185" s="341"/>
      <c r="DN185" s="341"/>
      <c r="DO185" s="341"/>
      <c r="DP185" s="341"/>
      <c r="DQ185" s="341"/>
      <c r="DR185" s="341"/>
      <c r="DS185" s="341"/>
      <c r="DT185" s="341"/>
      <c r="DU185" s="341"/>
      <c r="DV185" s="341"/>
      <c r="DW185" s="341"/>
      <c r="DX185" s="341"/>
      <c r="DY185" s="341"/>
      <c r="DZ185" s="341"/>
      <c r="EA185" s="341"/>
      <c r="EB185" s="341"/>
      <c r="EC185" s="341"/>
      <c r="ED185" s="341"/>
      <c r="EE185" s="341"/>
      <c r="EF185" s="341"/>
      <c r="EG185" s="341"/>
      <c r="EH185" s="341"/>
      <c r="EI185" s="341"/>
      <c r="EJ185" s="341"/>
      <c r="EK185" s="341"/>
      <c r="EL185" s="341"/>
      <c r="EM185" s="341"/>
      <c r="EN185" s="341"/>
      <c r="EO185" s="341"/>
      <c r="EP185" s="341"/>
      <c r="EQ185" s="341"/>
      <c r="ER185" s="341"/>
      <c r="ES185" s="341"/>
      <c r="ET185" s="341"/>
      <c r="EU185" s="341"/>
      <c r="EV185" s="341"/>
      <c r="EW185" s="341"/>
      <c r="EX185" s="341"/>
      <c r="EY185" s="341"/>
      <c r="EZ185" s="341"/>
      <c r="FA185" s="341"/>
      <c r="FB185" s="341"/>
      <c r="FC185" s="341"/>
      <c r="FD185" s="341"/>
      <c r="FE185" s="341"/>
      <c r="FF185" s="341"/>
      <c r="FG185" s="341"/>
      <c r="FH185" s="341"/>
      <c r="FI185" s="341"/>
      <c r="FJ185" s="341"/>
      <c r="FK185" s="341"/>
      <c r="FL185" s="341"/>
      <c r="FM185" s="341"/>
      <c r="FN185" s="341"/>
      <c r="FO185" s="341"/>
      <c r="FP185" s="341"/>
      <c r="FQ185" s="341"/>
      <c r="FR185" s="341"/>
      <c r="FS185" s="341"/>
      <c r="FT185" s="341"/>
      <c r="FU185" s="341"/>
      <c r="FV185" s="341"/>
      <c r="FW185" s="341"/>
      <c r="FX185" s="341"/>
      <c r="FY185" s="341"/>
      <c r="FZ185" s="341"/>
      <c r="GA185" s="341"/>
      <c r="GB185" s="341"/>
      <c r="GC185" s="341"/>
      <c r="GD185" s="341"/>
      <c r="GE185" s="341"/>
      <c r="GF185" s="341"/>
      <c r="GG185" s="341"/>
      <c r="GH185" s="341"/>
      <c r="GI185" s="341"/>
      <c r="GJ185" s="341"/>
      <c r="GK185" s="341"/>
      <c r="GL185" s="341"/>
      <c r="GM185" s="341"/>
      <c r="GN185" s="341"/>
      <c r="GO185" s="341"/>
      <c r="GP185" s="341"/>
      <c r="GQ185" s="341"/>
      <c r="GR185" s="341"/>
      <c r="GS185" s="341"/>
      <c r="GT185" s="341"/>
      <c r="GU185" s="341"/>
      <c r="GV185" s="341"/>
    </row>
    <row r="186" spans="1:204">
      <c r="A186" s="349" t="s">
        <v>549</v>
      </c>
      <c r="B186" s="349"/>
      <c r="C186" s="349"/>
      <c r="D186" s="349"/>
      <c r="E186" s="349"/>
      <c r="F186" s="349"/>
      <c r="G186" s="349"/>
      <c r="H186" s="349"/>
      <c r="I186" s="349"/>
      <c r="J186" s="349"/>
      <c r="K186" s="349"/>
      <c r="L186" s="349"/>
      <c r="M186" s="349"/>
      <c r="N186" s="349"/>
      <c r="O186" s="349"/>
      <c r="P186" s="349"/>
      <c r="Q186" s="349"/>
      <c r="R186" s="349"/>
      <c r="S186" s="349"/>
      <c r="T186" s="349"/>
      <c r="U186" s="349">
        <v>64</v>
      </c>
      <c r="V186" s="349" t="s">
        <v>550</v>
      </c>
      <c r="W186" s="349"/>
      <c r="X186" s="349"/>
      <c r="Y186" s="349"/>
      <c r="Z186" s="349"/>
      <c r="AA186" s="349"/>
      <c r="AB186" s="349"/>
      <c r="AC186" s="349"/>
      <c r="AD186" s="349"/>
      <c r="AE186" s="349"/>
      <c r="AF186" s="341"/>
      <c r="AG186" s="350"/>
      <c r="AH186" s="350"/>
      <c r="AI186" s="341"/>
      <c r="AJ186" s="341"/>
      <c r="AK186" s="341"/>
      <c r="AL186" s="341"/>
      <c r="AM186" s="341"/>
      <c r="AN186" s="341"/>
      <c r="AO186" s="341"/>
      <c r="AP186" s="341"/>
      <c r="AQ186" s="341"/>
      <c r="AR186" s="341"/>
      <c r="AS186" s="341"/>
      <c r="AT186" s="341"/>
      <c r="AU186" s="341"/>
      <c r="AV186" s="341"/>
      <c r="AW186" s="341"/>
      <c r="AX186" s="341"/>
      <c r="AY186" s="341"/>
      <c r="AZ186" s="341"/>
      <c r="BA186" s="341"/>
      <c r="BB186" s="341"/>
      <c r="BC186" s="341"/>
      <c r="BD186" s="341"/>
      <c r="BE186" s="341"/>
      <c r="BF186" s="341"/>
      <c r="BG186" s="341"/>
      <c r="BH186" s="341"/>
      <c r="BI186" s="341"/>
      <c r="BJ186" s="341"/>
      <c r="BK186" s="341"/>
      <c r="BL186" s="341"/>
      <c r="BM186" s="341"/>
      <c r="BN186" s="341"/>
      <c r="BO186" s="341"/>
      <c r="BP186" s="341"/>
      <c r="BQ186" s="341"/>
      <c r="BR186" s="341"/>
      <c r="BS186" s="341"/>
      <c r="BT186" s="341"/>
      <c r="BU186" s="341"/>
      <c r="BV186" s="341"/>
      <c r="BW186" s="341"/>
      <c r="BX186" s="341"/>
      <c r="BY186" s="341"/>
      <c r="BZ186" s="341"/>
      <c r="CA186" s="341"/>
      <c r="CB186" s="341"/>
      <c r="CC186" s="341"/>
      <c r="CD186" s="341"/>
      <c r="CE186" s="341"/>
      <c r="CF186" s="341"/>
      <c r="CG186" s="341"/>
      <c r="CH186" s="341"/>
      <c r="CI186" s="341"/>
      <c r="CJ186" s="341"/>
      <c r="CK186" s="341"/>
      <c r="CL186" s="341"/>
      <c r="CM186" s="341"/>
      <c r="CN186" s="341"/>
      <c r="CO186" s="341"/>
      <c r="CP186" s="341"/>
      <c r="CQ186" s="341"/>
      <c r="CR186" s="341"/>
      <c r="CS186" s="341"/>
      <c r="CT186" s="341"/>
      <c r="CU186" s="341"/>
      <c r="CV186" s="341"/>
      <c r="CW186" s="341"/>
      <c r="CX186" s="341"/>
      <c r="CY186" s="341"/>
      <c r="CZ186" s="341"/>
      <c r="DA186" s="341"/>
      <c r="DB186" s="341"/>
      <c r="DC186" s="341"/>
      <c r="DD186" s="341"/>
      <c r="DE186" s="341"/>
      <c r="DF186" s="341"/>
      <c r="DG186" s="341"/>
      <c r="DH186" s="341"/>
      <c r="DI186" s="341"/>
      <c r="DJ186" s="341"/>
      <c r="DK186" s="341"/>
      <c r="DL186" s="341"/>
      <c r="DM186" s="341"/>
      <c r="DN186" s="341"/>
      <c r="DO186" s="341"/>
      <c r="DP186" s="341"/>
      <c r="DQ186" s="341"/>
      <c r="DR186" s="341"/>
      <c r="DS186" s="341"/>
      <c r="DT186" s="341"/>
      <c r="DU186" s="341"/>
      <c r="DV186" s="341"/>
      <c r="DW186" s="341"/>
      <c r="DX186" s="341"/>
      <c r="DY186" s="341"/>
      <c r="DZ186" s="341"/>
      <c r="EA186" s="341"/>
      <c r="EB186" s="341"/>
      <c r="EC186" s="341"/>
      <c r="ED186" s="341"/>
      <c r="EE186" s="341"/>
      <c r="EF186" s="341"/>
      <c r="EG186" s="341"/>
      <c r="EH186" s="341"/>
      <c r="EI186" s="341"/>
      <c r="EJ186" s="341"/>
      <c r="EK186" s="341"/>
      <c r="EL186" s="341"/>
      <c r="EM186" s="341"/>
      <c r="EN186" s="341"/>
      <c r="EO186" s="341"/>
      <c r="EP186" s="341"/>
      <c r="EQ186" s="341"/>
      <c r="ER186" s="341"/>
      <c r="ES186" s="341"/>
      <c r="ET186" s="341"/>
      <c r="EU186" s="341"/>
      <c r="EV186" s="341"/>
      <c r="EW186" s="341"/>
      <c r="EX186" s="341"/>
      <c r="EY186" s="341"/>
      <c r="EZ186" s="341"/>
      <c r="FA186" s="341"/>
      <c r="FB186" s="341"/>
      <c r="FC186" s="341"/>
      <c r="FD186" s="341"/>
      <c r="FE186" s="341"/>
      <c r="FF186" s="341"/>
      <c r="FG186" s="341"/>
      <c r="FH186" s="341"/>
      <c r="FI186" s="341"/>
      <c r="FJ186" s="341"/>
      <c r="FK186" s="341"/>
      <c r="FL186" s="341"/>
      <c r="FM186" s="341"/>
      <c r="FN186" s="341"/>
      <c r="FO186" s="341"/>
      <c r="FP186" s="341"/>
      <c r="FQ186" s="341"/>
      <c r="FR186" s="341"/>
      <c r="FS186" s="341"/>
      <c r="FT186" s="341"/>
      <c r="FU186" s="341"/>
      <c r="FV186" s="341"/>
      <c r="FW186" s="341"/>
      <c r="FX186" s="341"/>
      <c r="FY186" s="341"/>
      <c r="FZ186" s="341"/>
      <c r="GA186" s="341"/>
      <c r="GB186" s="341"/>
      <c r="GC186" s="341"/>
      <c r="GD186" s="341"/>
      <c r="GE186" s="341"/>
      <c r="GF186" s="341"/>
      <c r="GG186" s="341"/>
      <c r="GH186" s="341"/>
      <c r="GI186" s="341"/>
      <c r="GJ186" s="341"/>
      <c r="GK186" s="341"/>
      <c r="GL186" s="341"/>
      <c r="GM186" s="341"/>
      <c r="GN186" s="341"/>
      <c r="GO186" s="341"/>
      <c r="GP186" s="341"/>
      <c r="GQ186" s="341"/>
      <c r="GR186" s="341"/>
      <c r="GS186" s="341"/>
      <c r="GT186" s="341"/>
      <c r="GU186" s="341"/>
      <c r="GV186" s="341"/>
    </row>
    <row r="187" spans="1:204">
      <c r="A187" s="349" t="s">
        <v>96</v>
      </c>
      <c r="B187" s="349">
        <v>1</v>
      </c>
      <c r="C187" s="349">
        <v>2</v>
      </c>
      <c r="D187" s="349">
        <v>3</v>
      </c>
      <c r="E187" s="349">
        <v>4</v>
      </c>
      <c r="F187" s="349">
        <v>5</v>
      </c>
      <c r="G187" s="349">
        <v>6</v>
      </c>
      <c r="H187" s="349">
        <v>7</v>
      </c>
      <c r="I187" s="349">
        <v>8</v>
      </c>
      <c r="J187" s="349">
        <v>9</v>
      </c>
      <c r="K187" s="349">
        <v>10</v>
      </c>
      <c r="L187" s="349">
        <v>11</v>
      </c>
      <c r="M187" s="349">
        <v>12</v>
      </c>
      <c r="N187" s="349">
        <v>13</v>
      </c>
      <c r="O187" s="349">
        <v>14</v>
      </c>
      <c r="P187" s="349">
        <v>15</v>
      </c>
      <c r="Q187" s="349">
        <v>16</v>
      </c>
      <c r="R187" s="349">
        <v>17</v>
      </c>
      <c r="S187" s="349">
        <v>18</v>
      </c>
      <c r="T187" s="349">
        <v>19</v>
      </c>
      <c r="U187" s="349">
        <v>20</v>
      </c>
      <c r="V187" s="349">
        <v>21</v>
      </c>
      <c r="W187" s="349">
        <v>22</v>
      </c>
      <c r="X187" s="349">
        <v>23</v>
      </c>
      <c r="Y187" s="349">
        <v>24</v>
      </c>
      <c r="Z187" s="349">
        <v>25</v>
      </c>
      <c r="AA187" s="349">
        <v>26</v>
      </c>
      <c r="AB187" s="349">
        <v>27</v>
      </c>
      <c r="AC187" s="349">
        <v>28</v>
      </c>
      <c r="AD187" s="349">
        <v>29</v>
      </c>
      <c r="AE187" s="349">
        <v>30</v>
      </c>
      <c r="AF187" s="341">
        <v>31</v>
      </c>
      <c r="AG187" s="350">
        <v>32</v>
      </c>
      <c r="AH187" s="350">
        <v>33</v>
      </c>
      <c r="AI187" s="341">
        <v>34</v>
      </c>
      <c r="AJ187" s="341">
        <v>35</v>
      </c>
      <c r="AK187" s="341">
        <v>36</v>
      </c>
      <c r="AL187" s="341">
        <v>37</v>
      </c>
      <c r="AM187" s="341">
        <v>38</v>
      </c>
      <c r="AN187" s="341">
        <v>39</v>
      </c>
      <c r="AO187" s="341">
        <v>40</v>
      </c>
      <c r="AP187" s="341">
        <v>41</v>
      </c>
      <c r="AQ187" s="341">
        <v>42</v>
      </c>
      <c r="AR187" s="341">
        <v>43</v>
      </c>
      <c r="AS187" s="341">
        <v>44</v>
      </c>
      <c r="AT187" s="341">
        <v>45</v>
      </c>
      <c r="AU187" s="341">
        <v>46</v>
      </c>
      <c r="AV187" s="341">
        <v>47</v>
      </c>
      <c r="AW187" s="341">
        <v>48</v>
      </c>
      <c r="AX187" s="341">
        <v>49</v>
      </c>
      <c r="AY187" s="341">
        <v>50</v>
      </c>
      <c r="AZ187" s="341">
        <v>51</v>
      </c>
      <c r="BA187" s="341">
        <v>52</v>
      </c>
      <c r="BB187" s="341">
        <v>53</v>
      </c>
      <c r="BC187" s="341">
        <v>54</v>
      </c>
      <c r="BD187" s="341">
        <v>55</v>
      </c>
      <c r="BE187" s="341">
        <v>56</v>
      </c>
      <c r="BF187" s="341">
        <v>57</v>
      </c>
      <c r="BG187" s="341">
        <v>58</v>
      </c>
      <c r="BH187" s="341">
        <v>59</v>
      </c>
      <c r="BI187" s="341">
        <v>60</v>
      </c>
      <c r="BJ187" s="341">
        <v>61</v>
      </c>
      <c r="BK187" s="341">
        <v>62</v>
      </c>
      <c r="BL187" s="341">
        <v>63</v>
      </c>
      <c r="BM187" s="341">
        <v>64</v>
      </c>
      <c r="BN187" s="341">
        <v>65</v>
      </c>
      <c r="BO187" s="341">
        <v>66</v>
      </c>
      <c r="BP187" s="341">
        <v>67</v>
      </c>
      <c r="BQ187" s="341">
        <v>68</v>
      </c>
      <c r="BR187" s="341">
        <v>69</v>
      </c>
      <c r="BS187" s="341">
        <v>70</v>
      </c>
      <c r="BT187" s="341">
        <v>71</v>
      </c>
      <c r="BU187" s="341">
        <v>72</v>
      </c>
      <c r="BV187" s="341">
        <v>73</v>
      </c>
      <c r="BW187" s="341">
        <v>74</v>
      </c>
      <c r="BX187" s="341">
        <v>75</v>
      </c>
      <c r="BY187" s="341">
        <v>76</v>
      </c>
      <c r="BZ187" s="341">
        <v>77</v>
      </c>
      <c r="CA187" s="341">
        <v>78</v>
      </c>
      <c r="CB187" s="341">
        <v>79</v>
      </c>
      <c r="CC187" s="341">
        <v>80</v>
      </c>
      <c r="CD187" s="341">
        <v>81</v>
      </c>
      <c r="CE187" s="341">
        <v>82</v>
      </c>
      <c r="CF187" s="341">
        <v>83</v>
      </c>
      <c r="CG187" s="341">
        <v>84</v>
      </c>
      <c r="CH187" s="341">
        <v>85</v>
      </c>
      <c r="CI187" s="341">
        <v>86</v>
      </c>
      <c r="CJ187" s="341">
        <v>87</v>
      </c>
      <c r="CK187" s="341">
        <v>88</v>
      </c>
      <c r="CL187" s="341">
        <v>89</v>
      </c>
      <c r="CM187" s="341">
        <v>90</v>
      </c>
      <c r="CN187" s="341">
        <v>91</v>
      </c>
      <c r="CO187" s="341">
        <v>92</v>
      </c>
      <c r="CP187" s="341">
        <v>93</v>
      </c>
      <c r="CQ187" s="341">
        <v>94</v>
      </c>
      <c r="CR187" s="341">
        <v>95</v>
      </c>
      <c r="CS187" s="341">
        <v>96</v>
      </c>
      <c r="CT187" s="341">
        <v>97</v>
      </c>
      <c r="CU187" s="341">
        <v>98</v>
      </c>
      <c r="CV187" s="341">
        <v>99</v>
      </c>
      <c r="CW187" s="341">
        <v>100</v>
      </c>
      <c r="CX187" s="341">
        <v>101</v>
      </c>
      <c r="CY187" s="341">
        <v>102</v>
      </c>
      <c r="CZ187" s="341">
        <v>103</v>
      </c>
      <c r="DA187" s="341">
        <v>104</v>
      </c>
      <c r="DB187" s="341">
        <v>105</v>
      </c>
      <c r="DC187" s="341">
        <v>106</v>
      </c>
      <c r="DD187" s="341">
        <v>107</v>
      </c>
      <c r="DE187" s="341">
        <v>108</v>
      </c>
      <c r="DF187" s="341">
        <v>109</v>
      </c>
      <c r="DG187" s="341">
        <v>110</v>
      </c>
      <c r="DH187" s="341">
        <v>111</v>
      </c>
      <c r="DI187" s="341">
        <v>112</v>
      </c>
      <c r="DJ187" s="341">
        <v>113</v>
      </c>
      <c r="DK187" s="341">
        <v>114</v>
      </c>
      <c r="DL187" s="341">
        <v>115</v>
      </c>
      <c r="DM187" s="341">
        <v>116</v>
      </c>
      <c r="DN187" s="341">
        <v>117</v>
      </c>
      <c r="DO187" s="341">
        <v>118</v>
      </c>
      <c r="DP187" s="341">
        <v>119</v>
      </c>
      <c r="DQ187" s="341">
        <v>120</v>
      </c>
      <c r="DR187" s="341">
        <v>121</v>
      </c>
      <c r="DS187" s="341">
        <v>122</v>
      </c>
      <c r="DT187" s="341">
        <v>123</v>
      </c>
      <c r="DU187" s="341">
        <v>124</v>
      </c>
      <c r="DV187" s="341">
        <v>125</v>
      </c>
      <c r="DW187" s="341">
        <v>126</v>
      </c>
      <c r="DX187" s="341">
        <v>127</v>
      </c>
      <c r="DY187" s="341">
        <v>128</v>
      </c>
      <c r="DZ187" s="341">
        <v>129</v>
      </c>
      <c r="EA187" s="341">
        <v>130</v>
      </c>
      <c r="EB187" s="341">
        <v>131</v>
      </c>
      <c r="EC187" s="341">
        <v>132</v>
      </c>
      <c r="ED187" s="341">
        <v>133</v>
      </c>
      <c r="EE187" s="341">
        <v>134</v>
      </c>
      <c r="EF187" s="341">
        <v>135</v>
      </c>
      <c r="EG187" s="341">
        <v>136</v>
      </c>
      <c r="EH187" s="341">
        <v>137</v>
      </c>
      <c r="EI187" s="341">
        <v>138</v>
      </c>
      <c r="EJ187" s="341">
        <v>139</v>
      </c>
      <c r="EK187" s="341">
        <v>140</v>
      </c>
      <c r="EL187" s="341">
        <v>141</v>
      </c>
      <c r="EM187" s="341">
        <v>142</v>
      </c>
      <c r="EN187" s="341">
        <v>143</v>
      </c>
      <c r="EO187" s="341">
        <v>144</v>
      </c>
      <c r="EP187" s="341">
        <v>145</v>
      </c>
      <c r="EQ187" s="341">
        <v>146</v>
      </c>
      <c r="ER187" s="341">
        <v>147</v>
      </c>
      <c r="ES187" s="341">
        <v>148</v>
      </c>
      <c r="ET187" s="341">
        <v>149</v>
      </c>
      <c r="EU187" s="341">
        <v>150</v>
      </c>
      <c r="EV187" s="341">
        <v>151</v>
      </c>
      <c r="EW187" s="341">
        <v>152</v>
      </c>
      <c r="EX187" s="341">
        <v>153</v>
      </c>
      <c r="EY187" s="341">
        <v>154</v>
      </c>
      <c r="EZ187" s="341">
        <v>155</v>
      </c>
      <c r="FA187" s="341">
        <v>156</v>
      </c>
      <c r="FB187" s="341">
        <v>157</v>
      </c>
      <c r="FC187" s="341">
        <v>158</v>
      </c>
      <c r="FD187" s="341">
        <v>159</v>
      </c>
      <c r="FE187" s="341">
        <v>160</v>
      </c>
      <c r="FF187" s="341">
        <v>161</v>
      </c>
      <c r="FG187" s="341">
        <v>162</v>
      </c>
      <c r="FH187" s="341">
        <v>163</v>
      </c>
      <c r="FI187" s="341">
        <v>164</v>
      </c>
      <c r="FJ187" s="341">
        <v>165</v>
      </c>
      <c r="FK187" s="341">
        <v>166</v>
      </c>
      <c r="FL187" s="341">
        <v>167</v>
      </c>
      <c r="FM187" s="341">
        <v>168</v>
      </c>
      <c r="FN187" s="341">
        <v>169</v>
      </c>
      <c r="FO187" s="341">
        <v>170</v>
      </c>
      <c r="FP187" s="341">
        <v>171</v>
      </c>
      <c r="FQ187" s="341">
        <v>172</v>
      </c>
      <c r="FR187" s="341">
        <v>173</v>
      </c>
      <c r="FS187" s="341">
        <v>174</v>
      </c>
      <c r="FT187" s="341">
        <v>175</v>
      </c>
      <c r="FU187" s="341">
        <v>176</v>
      </c>
      <c r="FV187" s="341">
        <v>177</v>
      </c>
      <c r="FW187" s="341">
        <v>178</v>
      </c>
      <c r="FX187" s="341">
        <v>179</v>
      </c>
      <c r="FY187" s="341">
        <v>180</v>
      </c>
      <c r="FZ187" s="341">
        <v>181</v>
      </c>
      <c r="GA187" s="341">
        <v>182</v>
      </c>
      <c r="GB187" s="341">
        <v>183</v>
      </c>
      <c r="GC187" s="341">
        <v>184</v>
      </c>
      <c r="GD187" s="341">
        <v>185</v>
      </c>
      <c r="GE187" s="341">
        <v>186</v>
      </c>
      <c r="GF187" s="341">
        <v>187</v>
      </c>
      <c r="GG187" s="341">
        <v>188</v>
      </c>
      <c r="GH187" s="341">
        <v>189</v>
      </c>
      <c r="GI187" s="341">
        <v>190</v>
      </c>
      <c r="GJ187" s="341">
        <v>191</v>
      </c>
      <c r="GK187" s="341">
        <v>192</v>
      </c>
      <c r="GL187" s="341">
        <v>193</v>
      </c>
      <c r="GM187" s="341">
        <v>194</v>
      </c>
      <c r="GN187" s="341">
        <v>195</v>
      </c>
      <c r="GO187" s="341">
        <v>196</v>
      </c>
      <c r="GP187" s="341">
        <v>197</v>
      </c>
      <c r="GQ187" s="341">
        <v>198</v>
      </c>
      <c r="GR187" s="341">
        <v>199</v>
      </c>
      <c r="GS187" s="341">
        <v>200</v>
      </c>
      <c r="GT187" s="341"/>
      <c r="GU187" s="341"/>
      <c r="GV187" s="341"/>
    </row>
    <row r="188" spans="1:204">
      <c r="A188" s="337" t="s">
        <v>541</v>
      </c>
      <c r="B188" s="337">
        <v>5.2999999999999999E-2</v>
      </c>
      <c r="C188" s="337">
        <v>0.114</v>
      </c>
      <c r="D188" s="337">
        <v>0.17100000000000001</v>
      </c>
      <c r="E188" s="337">
        <v>0.22800000000000001</v>
      </c>
      <c r="F188" s="337">
        <v>0.28499999999999998</v>
      </c>
      <c r="G188" s="337">
        <v>0.34200000000000003</v>
      </c>
      <c r="H188" s="337">
        <v>0.39700000000000002</v>
      </c>
      <c r="I188" s="337">
        <v>0.45200000000000001</v>
      </c>
      <c r="J188" s="337">
        <v>0.48799999999999999</v>
      </c>
      <c r="K188" s="337">
        <v>0.52300000000000002</v>
      </c>
      <c r="L188" s="337">
        <v>0.57299999999999995</v>
      </c>
      <c r="M188" s="337">
        <v>0.623</v>
      </c>
      <c r="N188" s="337">
        <v>0.67300000000000004</v>
      </c>
      <c r="O188" s="337">
        <v>0.72199999999999998</v>
      </c>
      <c r="P188" s="337">
        <v>0.77200000000000002</v>
      </c>
      <c r="Q188" s="337">
        <v>0.82199999999999995</v>
      </c>
      <c r="R188" s="337">
        <v>0.87</v>
      </c>
      <c r="S188" s="337">
        <v>0.91800000000000004</v>
      </c>
      <c r="T188" s="337">
        <v>0.95899999999999996</v>
      </c>
      <c r="U188" s="337">
        <v>1</v>
      </c>
      <c r="V188" s="337">
        <v>1.0469999999999999</v>
      </c>
      <c r="W188" s="337">
        <v>1.0940000000000001</v>
      </c>
      <c r="X188" s="337">
        <v>1.141</v>
      </c>
      <c r="Y188" s="337">
        <v>1.1879999999999999</v>
      </c>
      <c r="Z188" s="337">
        <v>1.2350000000000001</v>
      </c>
      <c r="AA188" s="337">
        <v>1.282</v>
      </c>
      <c r="AB188" s="337">
        <v>1.329</v>
      </c>
      <c r="AC188" s="337">
        <v>1.3759999999999999</v>
      </c>
      <c r="AD188" s="337">
        <v>1.423</v>
      </c>
      <c r="AE188" s="337">
        <v>1.47</v>
      </c>
      <c r="AF188" s="337">
        <v>1.516</v>
      </c>
      <c r="AG188" s="236">
        <v>1.5620000000000001</v>
      </c>
      <c r="AH188" s="236">
        <v>1.6080000000000001</v>
      </c>
      <c r="AI188">
        <v>1.6539999999999999</v>
      </c>
      <c r="AJ188">
        <v>1.7</v>
      </c>
      <c r="AK188">
        <v>1.746</v>
      </c>
      <c r="AL188">
        <v>1.792</v>
      </c>
      <c r="AM188">
        <v>1.8380000000000001</v>
      </c>
      <c r="AN188">
        <v>1.8839999999999999</v>
      </c>
      <c r="AO188">
        <v>1.93</v>
      </c>
      <c r="AP188">
        <v>1.9750000000000001</v>
      </c>
      <c r="AQ188">
        <v>2.02</v>
      </c>
      <c r="AR188">
        <v>2.0649999999999999</v>
      </c>
      <c r="AS188">
        <v>2.11</v>
      </c>
      <c r="AT188">
        <v>2.1560000000000001</v>
      </c>
      <c r="AU188">
        <v>2.2010000000000001</v>
      </c>
      <c r="AV188">
        <v>2.246</v>
      </c>
      <c r="AW188">
        <v>2.2909999999999999</v>
      </c>
      <c r="AX188">
        <v>2.3359999999999999</v>
      </c>
      <c r="AY188">
        <v>2.3809999999999998</v>
      </c>
      <c r="AZ188">
        <v>2.4239999999999999</v>
      </c>
      <c r="BA188">
        <v>2.468</v>
      </c>
      <c r="BB188">
        <v>2.5110000000000001</v>
      </c>
      <c r="BC188">
        <v>2.5550000000000002</v>
      </c>
      <c r="BD188">
        <v>2.5979999999999999</v>
      </c>
      <c r="BE188">
        <v>2.641</v>
      </c>
      <c r="BF188">
        <v>2.6850000000000001</v>
      </c>
      <c r="BG188">
        <v>2.7280000000000002</v>
      </c>
      <c r="BH188">
        <v>2.7719999999999998</v>
      </c>
      <c r="BI188">
        <v>2.8149999999999999</v>
      </c>
      <c r="BJ188">
        <v>2.8580000000000001</v>
      </c>
      <c r="BK188">
        <v>2.9009999999999998</v>
      </c>
      <c r="BL188">
        <v>2.944</v>
      </c>
      <c r="BM188">
        <v>2.9870000000000001</v>
      </c>
      <c r="BN188">
        <v>3.0310000000000001</v>
      </c>
      <c r="BO188">
        <v>3.0739999999999998</v>
      </c>
      <c r="BP188">
        <v>3.117</v>
      </c>
      <c r="BQ188">
        <v>3.16</v>
      </c>
      <c r="BR188">
        <v>3.2029999999999998</v>
      </c>
      <c r="BS188">
        <v>3.246</v>
      </c>
      <c r="BT188">
        <v>3.2879999999999998</v>
      </c>
      <c r="BU188">
        <v>3.331</v>
      </c>
      <c r="BV188">
        <v>3.3730000000000002</v>
      </c>
      <c r="BW188">
        <v>3.415</v>
      </c>
      <c r="BX188">
        <v>3.4580000000000002</v>
      </c>
      <c r="BY188">
        <v>3.5</v>
      </c>
      <c r="BZ188">
        <v>3.5419999999999998</v>
      </c>
      <c r="CA188">
        <v>3.5840000000000001</v>
      </c>
      <c r="CB188">
        <v>3.6269999999999998</v>
      </c>
      <c r="CC188">
        <v>3.669</v>
      </c>
      <c r="CD188">
        <v>3.71</v>
      </c>
      <c r="CE188">
        <v>3.7519999999999998</v>
      </c>
      <c r="CF188">
        <v>3.7930000000000001</v>
      </c>
      <c r="CG188">
        <v>3.8340000000000001</v>
      </c>
      <c r="CH188">
        <v>3.8759999999999999</v>
      </c>
      <c r="CI188">
        <v>3.9169999999999998</v>
      </c>
      <c r="CJ188">
        <v>3.9580000000000002</v>
      </c>
      <c r="CK188">
        <v>3.9990000000000001</v>
      </c>
      <c r="CL188">
        <v>4.0410000000000004</v>
      </c>
      <c r="CM188">
        <v>4.0819999999999999</v>
      </c>
      <c r="CN188">
        <v>4.1219999999999999</v>
      </c>
      <c r="CO188">
        <v>4.1619999999999999</v>
      </c>
      <c r="CP188">
        <v>4.2009999999999996</v>
      </c>
      <c r="CQ188">
        <v>4.2409999999999997</v>
      </c>
      <c r="CR188">
        <v>4.2809999999999997</v>
      </c>
      <c r="CS188">
        <v>4.3209999999999997</v>
      </c>
      <c r="CT188">
        <v>4.3609999999999998</v>
      </c>
      <c r="CU188">
        <v>4.4000000000000004</v>
      </c>
      <c r="CV188">
        <v>4.4400000000000004</v>
      </c>
      <c r="CW188">
        <v>4.4800000000000004</v>
      </c>
      <c r="CX188">
        <v>4.5250000000000004</v>
      </c>
      <c r="CY188">
        <v>4.569</v>
      </c>
      <c r="CZ188">
        <v>4.6139999999999999</v>
      </c>
      <c r="DA188">
        <v>4.6580000000000004</v>
      </c>
      <c r="DB188">
        <v>4.7030000000000003</v>
      </c>
      <c r="DC188">
        <v>4.7469999999999999</v>
      </c>
      <c r="DD188">
        <v>4.7919999999999998</v>
      </c>
      <c r="DE188">
        <v>4.8360000000000003</v>
      </c>
      <c r="DF188">
        <v>4.8810000000000002</v>
      </c>
      <c r="DG188">
        <v>4.9249999999999998</v>
      </c>
      <c r="DH188">
        <v>4.97</v>
      </c>
      <c r="DI188">
        <v>5.0140000000000002</v>
      </c>
      <c r="DJ188">
        <v>5.0590000000000002</v>
      </c>
      <c r="DK188">
        <v>5.1029999999999998</v>
      </c>
      <c r="DL188">
        <v>5.1479999999999997</v>
      </c>
      <c r="DM188">
        <v>5.1920000000000002</v>
      </c>
      <c r="DN188">
        <v>5.2370000000000001</v>
      </c>
      <c r="DO188">
        <v>5.2809999999999997</v>
      </c>
      <c r="DP188">
        <v>5.3259999999999996</v>
      </c>
      <c r="DQ188">
        <v>5.37</v>
      </c>
      <c r="DR188">
        <v>5.415</v>
      </c>
      <c r="DS188">
        <v>5.46</v>
      </c>
      <c r="DT188">
        <v>5.5049999999999999</v>
      </c>
      <c r="DU188">
        <v>5.55</v>
      </c>
      <c r="DV188">
        <v>5.5949999999999998</v>
      </c>
      <c r="DW188">
        <v>5.64</v>
      </c>
      <c r="DX188">
        <v>5.6849999999999996</v>
      </c>
      <c r="DY188">
        <v>5.73</v>
      </c>
      <c r="DZ188">
        <v>5.7750000000000004</v>
      </c>
      <c r="EA188">
        <v>5.82</v>
      </c>
      <c r="EB188">
        <v>5.8650000000000002</v>
      </c>
      <c r="EC188">
        <v>5.91</v>
      </c>
      <c r="ED188">
        <v>5.9550000000000001</v>
      </c>
      <c r="EE188">
        <v>6</v>
      </c>
      <c r="EF188">
        <v>6.0449999999999999</v>
      </c>
      <c r="EG188">
        <v>6.0890000000000004</v>
      </c>
      <c r="EH188">
        <v>6.1340000000000003</v>
      </c>
      <c r="EI188">
        <v>6.1790000000000003</v>
      </c>
      <c r="EJ188">
        <v>6.2240000000000002</v>
      </c>
      <c r="EK188">
        <v>6.2690000000000001</v>
      </c>
      <c r="EL188">
        <v>6.3140000000000001</v>
      </c>
      <c r="EM188">
        <v>6.359</v>
      </c>
      <c r="EN188">
        <v>6.4039999999999999</v>
      </c>
      <c r="EO188">
        <v>6.4489999999999998</v>
      </c>
      <c r="EP188">
        <v>6.4939999999999998</v>
      </c>
      <c r="EQ188">
        <v>6.5389999999999997</v>
      </c>
      <c r="ER188">
        <v>6.5839999999999996</v>
      </c>
      <c r="ES188">
        <v>6.6289999999999996</v>
      </c>
      <c r="ET188">
        <v>6.6740000000000004</v>
      </c>
      <c r="EU188">
        <v>6.7190000000000003</v>
      </c>
      <c r="EV188">
        <v>6.7640000000000002</v>
      </c>
      <c r="EW188">
        <v>6.8090000000000002</v>
      </c>
      <c r="EX188">
        <v>6.8540000000000001</v>
      </c>
      <c r="EY188">
        <v>6.8979999999999997</v>
      </c>
      <c r="EZ188">
        <v>6.9429999999999996</v>
      </c>
      <c r="FA188">
        <v>6.9880000000000004</v>
      </c>
      <c r="FB188">
        <v>7.0330000000000004</v>
      </c>
      <c r="FC188">
        <v>7.0780000000000003</v>
      </c>
      <c r="FD188">
        <v>7.1230000000000002</v>
      </c>
      <c r="FE188">
        <v>7.1669999999999998</v>
      </c>
      <c r="FF188">
        <v>7.2119999999999997</v>
      </c>
      <c r="FG188">
        <v>7.2569999999999997</v>
      </c>
      <c r="FH188">
        <v>7.3019999999999996</v>
      </c>
      <c r="FI188">
        <v>7.3470000000000004</v>
      </c>
      <c r="FJ188">
        <v>7.3920000000000003</v>
      </c>
      <c r="FK188">
        <v>7.4359999999999999</v>
      </c>
      <c r="FL188">
        <v>7.4809999999999999</v>
      </c>
      <c r="FM188">
        <v>7.5259999999999998</v>
      </c>
      <c r="FN188">
        <v>7.5709999999999997</v>
      </c>
      <c r="FO188">
        <v>7.6159999999999997</v>
      </c>
      <c r="FP188">
        <v>7.6609999999999996</v>
      </c>
      <c r="FQ188">
        <v>7.7050000000000001</v>
      </c>
      <c r="FR188">
        <v>7.75</v>
      </c>
      <c r="FS188">
        <v>7.7949999999999999</v>
      </c>
      <c r="FT188">
        <v>7.84</v>
      </c>
      <c r="FU188">
        <v>7.8849999999999998</v>
      </c>
      <c r="FV188">
        <v>7.93</v>
      </c>
      <c r="FW188">
        <v>7.9749999999999996</v>
      </c>
      <c r="FX188">
        <v>8.0190000000000001</v>
      </c>
      <c r="FY188">
        <v>8.0640000000000001</v>
      </c>
      <c r="FZ188">
        <v>8.109</v>
      </c>
      <c r="GA188">
        <v>8.1539999999999999</v>
      </c>
      <c r="GB188">
        <v>8.1989999999999998</v>
      </c>
      <c r="GC188">
        <v>8.2439999999999998</v>
      </c>
      <c r="GD188">
        <v>8.2880000000000003</v>
      </c>
      <c r="GE188">
        <v>8.3330000000000002</v>
      </c>
      <c r="GF188">
        <v>8.3780000000000001</v>
      </c>
      <c r="GG188">
        <v>8.423</v>
      </c>
      <c r="GH188">
        <v>8.468</v>
      </c>
      <c r="GI188">
        <v>8.5129999999999999</v>
      </c>
      <c r="GJ188">
        <v>8.5570000000000004</v>
      </c>
      <c r="GK188">
        <v>8.6020000000000003</v>
      </c>
      <c r="GL188">
        <v>8.6470000000000002</v>
      </c>
      <c r="GM188">
        <v>8.6920000000000002</v>
      </c>
      <c r="GN188">
        <v>8.7370000000000001</v>
      </c>
      <c r="GO188">
        <v>8.782</v>
      </c>
      <c r="GP188">
        <v>8.8260000000000005</v>
      </c>
      <c r="GQ188">
        <v>8.8710000000000004</v>
      </c>
      <c r="GR188">
        <v>8.9160000000000004</v>
      </c>
      <c r="GS188">
        <v>8.9610000000000003</v>
      </c>
    </row>
  </sheetData>
  <phoneticPr fontId="4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</sheetPr>
  <dimension ref="A1:GV188"/>
  <sheetViews>
    <sheetView workbookViewId="0">
      <pane xSplit="1" ySplit="3" topLeftCell="FX163" activePane="bottomRight" state="frozen"/>
      <selection activeCell="U186" sqref="U186"/>
      <selection pane="topRight" activeCell="U186" sqref="U186"/>
      <selection pane="bottomLeft" activeCell="U186" sqref="U186"/>
      <selection pane="bottomRight" activeCell="U186" sqref="U186"/>
    </sheetView>
  </sheetViews>
  <sheetFormatPr defaultColWidth="9" defaultRowHeight="16.2"/>
  <cols>
    <col min="1" max="1" width="9.6640625" style="337" customWidth="1"/>
    <col min="2" max="32" width="8.6640625" style="337" customWidth="1"/>
    <col min="33" max="34" width="8.6640625" style="236" customWidth="1"/>
    <col min="35" max="86" width="8.6640625" customWidth="1"/>
    <col min="87" max="87" width="9.6640625" customWidth="1"/>
    <col min="88" max="204" width="8.6640625" customWidth="1"/>
    <col min="205" max="16384" width="9" style="337"/>
  </cols>
  <sheetData>
    <row r="1" spans="1:204">
      <c r="A1" s="275" t="s">
        <v>551</v>
      </c>
      <c r="B1" s="275"/>
      <c r="C1" s="262"/>
      <c r="D1" s="263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</row>
    <row r="2" spans="1:204">
      <c r="A2" s="275" t="s">
        <v>547</v>
      </c>
      <c r="B2" s="277">
        <v>1</v>
      </c>
      <c r="C2" s="277">
        <v>2</v>
      </c>
      <c r="D2" s="277">
        <v>3</v>
      </c>
      <c r="E2" s="277">
        <v>4</v>
      </c>
      <c r="F2" s="277">
        <v>5</v>
      </c>
      <c r="G2" s="277">
        <v>6</v>
      </c>
      <c r="H2" s="277">
        <v>7</v>
      </c>
      <c r="I2" s="277">
        <v>8</v>
      </c>
      <c r="J2" s="277">
        <v>9</v>
      </c>
      <c r="K2" s="277">
        <v>10</v>
      </c>
      <c r="L2" s="277">
        <v>11</v>
      </c>
      <c r="M2" s="277">
        <v>12</v>
      </c>
      <c r="N2" s="277">
        <v>13</v>
      </c>
      <c r="O2" s="277">
        <v>14</v>
      </c>
      <c r="P2" s="277">
        <v>15</v>
      </c>
      <c r="Q2" s="277">
        <v>16</v>
      </c>
      <c r="R2" s="277">
        <v>17</v>
      </c>
      <c r="S2" s="277">
        <v>18</v>
      </c>
      <c r="T2" s="277">
        <v>19</v>
      </c>
      <c r="U2" s="277">
        <v>20</v>
      </c>
      <c r="V2" s="277">
        <v>21</v>
      </c>
      <c r="W2" s="277">
        <v>22</v>
      </c>
      <c r="X2" s="277">
        <v>23</v>
      </c>
      <c r="Y2" s="277">
        <v>24</v>
      </c>
      <c r="Z2" s="277">
        <v>25</v>
      </c>
      <c r="AA2" s="277">
        <v>26</v>
      </c>
      <c r="AB2" s="277">
        <v>27</v>
      </c>
      <c r="AC2" s="277">
        <v>28</v>
      </c>
      <c r="AD2" s="277">
        <v>29</v>
      </c>
      <c r="AE2" s="277">
        <v>30</v>
      </c>
      <c r="AF2" s="337">
        <v>31</v>
      </c>
      <c r="AG2" s="236">
        <v>32</v>
      </c>
      <c r="AH2" s="236">
        <v>33</v>
      </c>
      <c r="AI2">
        <v>34</v>
      </c>
      <c r="AJ2">
        <v>35</v>
      </c>
      <c r="AK2">
        <v>36</v>
      </c>
      <c r="AL2">
        <v>37</v>
      </c>
      <c r="AM2">
        <v>38</v>
      </c>
      <c r="AN2">
        <v>39</v>
      </c>
      <c r="AO2">
        <v>40</v>
      </c>
      <c r="AP2">
        <v>41</v>
      </c>
      <c r="AQ2">
        <v>42</v>
      </c>
      <c r="AR2">
        <v>43</v>
      </c>
      <c r="AS2">
        <v>44</v>
      </c>
      <c r="AT2">
        <v>45</v>
      </c>
      <c r="AU2">
        <v>46</v>
      </c>
      <c r="AV2">
        <v>47</v>
      </c>
      <c r="AW2">
        <v>48</v>
      </c>
      <c r="AX2">
        <v>49</v>
      </c>
      <c r="AY2">
        <v>50</v>
      </c>
      <c r="AZ2">
        <v>51</v>
      </c>
      <c r="BA2">
        <v>52</v>
      </c>
      <c r="BB2">
        <v>53</v>
      </c>
      <c r="BC2">
        <v>54</v>
      </c>
      <c r="BD2">
        <v>55</v>
      </c>
      <c r="BE2">
        <v>56</v>
      </c>
      <c r="BF2">
        <v>57</v>
      </c>
      <c r="BG2">
        <v>58</v>
      </c>
      <c r="BH2">
        <v>59</v>
      </c>
      <c r="BI2">
        <v>60</v>
      </c>
      <c r="BJ2">
        <v>61</v>
      </c>
      <c r="BK2">
        <v>62</v>
      </c>
      <c r="BL2">
        <v>63</v>
      </c>
      <c r="BM2">
        <v>64</v>
      </c>
      <c r="BN2">
        <v>65</v>
      </c>
      <c r="BO2">
        <v>66</v>
      </c>
      <c r="BP2">
        <v>67</v>
      </c>
      <c r="BQ2">
        <v>68</v>
      </c>
      <c r="BR2">
        <v>69</v>
      </c>
      <c r="BS2">
        <v>70</v>
      </c>
      <c r="BT2">
        <v>71</v>
      </c>
      <c r="BU2">
        <v>72</v>
      </c>
      <c r="BV2">
        <v>73</v>
      </c>
      <c r="BW2">
        <v>74</v>
      </c>
      <c r="BX2">
        <v>75</v>
      </c>
      <c r="BY2">
        <v>76</v>
      </c>
      <c r="BZ2">
        <v>77</v>
      </c>
      <c r="CA2">
        <v>78</v>
      </c>
      <c r="CB2">
        <v>79</v>
      </c>
      <c r="CC2">
        <v>80</v>
      </c>
      <c r="CD2">
        <v>81</v>
      </c>
      <c r="CE2">
        <v>82</v>
      </c>
      <c r="CF2">
        <v>83</v>
      </c>
      <c r="CG2">
        <v>84</v>
      </c>
      <c r="CH2">
        <v>85</v>
      </c>
      <c r="CI2">
        <v>86</v>
      </c>
      <c r="CJ2">
        <v>87</v>
      </c>
      <c r="CK2">
        <v>88</v>
      </c>
      <c r="CL2">
        <v>89</v>
      </c>
      <c r="CM2">
        <v>90</v>
      </c>
      <c r="CN2">
        <v>91</v>
      </c>
      <c r="CO2">
        <v>92</v>
      </c>
      <c r="CP2">
        <v>93</v>
      </c>
      <c r="CQ2">
        <v>94</v>
      </c>
      <c r="CR2">
        <v>95</v>
      </c>
      <c r="CS2">
        <v>96</v>
      </c>
      <c r="CT2">
        <v>97</v>
      </c>
      <c r="CU2">
        <v>98</v>
      </c>
      <c r="CV2">
        <v>99</v>
      </c>
      <c r="CW2">
        <v>100</v>
      </c>
      <c r="CX2">
        <v>101</v>
      </c>
      <c r="CY2">
        <v>102</v>
      </c>
      <c r="CZ2">
        <v>103</v>
      </c>
      <c r="DA2">
        <v>104</v>
      </c>
      <c r="DB2">
        <v>105</v>
      </c>
      <c r="DC2">
        <v>106</v>
      </c>
      <c r="DD2">
        <v>107</v>
      </c>
      <c r="DE2">
        <v>108</v>
      </c>
      <c r="DF2">
        <v>109</v>
      </c>
      <c r="DG2">
        <v>110</v>
      </c>
      <c r="DH2">
        <v>111</v>
      </c>
      <c r="DI2">
        <v>112</v>
      </c>
      <c r="DJ2">
        <v>113</v>
      </c>
      <c r="DK2">
        <v>114</v>
      </c>
      <c r="DL2">
        <v>115</v>
      </c>
      <c r="DM2">
        <v>116</v>
      </c>
      <c r="DN2">
        <v>117</v>
      </c>
      <c r="DO2">
        <v>118</v>
      </c>
      <c r="DP2">
        <v>119</v>
      </c>
      <c r="DQ2">
        <v>120</v>
      </c>
      <c r="DR2">
        <v>121</v>
      </c>
      <c r="DS2">
        <v>122</v>
      </c>
      <c r="DT2">
        <v>123</v>
      </c>
      <c r="DU2">
        <v>124</v>
      </c>
      <c r="DV2">
        <v>125</v>
      </c>
      <c r="DW2">
        <v>126</v>
      </c>
      <c r="DX2">
        <v>127</v>
      </c>
      <c r="DY2">
        <v>128</v>
      </c>
      <c r="DZ2">
        <v>129</v>
      </c>
      <c r="EA2">
        <v>130</v>
      </c>
      <c r="EB2">
        <v>131</v>
      </c>
      <c r="EC2">
        <v>132</v>
      </c>
      <c r="ED2">
        <v>133</v>
      </c>
      <c r="EE2">
        <v>134</v>
      </c>
      <c r="EF2">
        <v>135</v>
      </c>
      <c r="EG2">
        <v>136</v>
      </c>
      <c r="EH2">
        <v>137</v>
      </c>
      <c r="EI2">
        <v>138</v>
      </c>
      <c r="EJ2">
        <v>139</v>
      </c>
      <c r="EK2">
        <v>140</v>
      </c>
      <c r="EL2">
        <v>141</v>
      </c>
      <c r="EM2">
        <v>142</v>
      </c>
      <c r="EN2">
        <v>143</v>
      </c>
      <c r="EO2">
        <v>144</v>
      </c>
      <c r="EP2">
        <v>145</v>
      </c>
      <c r="EQ2">
        <v>146</v>
      </c>
      <c r="ER2">
        <v>147</v>
      </c>
      <c r="ES2">
        <v>148</v>
      </c>
      <c r="ET2">
        <v>149</v>
      </c>
      <c r="EU2">
        <v>150</v>
      </c>
      <c r="EV2">
        <v>151</v>
      </c>
      <c r="EW2">
        <v>152</v>
      </c>
      <c r="EX2">
        <v>153</v>
      </c>
      <c r="EY2">
        <v>154</v>
      </c>
      <c r="EZ2">
        <v>155</v>
      </c>
      <c r="FA2">
        <v>156</v>
      </c>
      <c r="FB2">
        <v>157</v>
      </c>
      <c r="FC2">
        <v>158</v>
      </c>
      <c r="FD2">
        <v>159</v>
      </c>
      <c r="FE2">
        <v>160</v>
      </c>
      <c r="FF2">
        <v>161</v>
      </c>
      <c r="FG2">
        <v>162</v>
      </c>
      <c r="FH2">
        <v>163</v>
      </c>
      <c r="FI2">
        <v>164</v>
      </c>
      <c r="FJ2">
        <v>165</v>
      </c>
      <c r="FK2">
        <v>166</v>
      </c>
      <c r="FL2">
        <v>167</v>
      </c>
      <c r="FM2">
        <v>168</v>
      </c>
      <c r="FN2">
        <v>169</v>
      </c>
      <c r="FO2">
        <v>170</v>
      </c>
      <c r="FP2">
        <v>171</v>
      </c>
      <c r="FQ2">
        <v>172</v>
      </c>
      <c r="FR2">
        <v>173</v>
      </c>
      <c r="FS2">
        <v>174</v>
      </c>
      <c r="FT2">
        <v>175</v>
      </c>
      <c r="FU2">
        <v>176</v>
      </c>
      <c r="FV2">
        <v>177</v>
      </c>
      <c r="FW2">
        <v>178</v>
      </c>
      <c r="FX2">
        <v>179</v>
      </c>
      <c r="FY2">
        <v>180</v>
      </c>
      <c r="FZ2">
        <v>181</v>
      </c>
      <c r="GA2">
        <v>182</v>
      </c>
      <c r="GB2">
        <v>183</v>
      </c>
      <c r="GC2">
        <v>184</v>
      </c>
      <c r="GD2">
        <v>185</v>
      </c>
      <c r="GE2">
        <v>186</v>
      </c>
      <c r="GF2">
        <v>187</v>
      </c>
      <c r="GG2">
        <v>188</v>
      </c>
      <c r="GH2">
        <v>189</v>
      </c>
      <c r="GI2">
        <v>190</v>
      </c>
      <c r="GJ2">
        <v>191</v>
      </c>
      <c r="GK2">
        <v>192</v>
      </c>
      <c r="GL2">
        <v>193</v>
      </c>
      <c r="GM2">
        <v>194</v>
      </c>
      <c r="GN2">
        <v>195</v>
      </c>
      <c r="GO2">
        <v>196</v>
      </c>
      <c r="GP2">
        <v>197</v>
      </c>
      <c r="GQ2">
        <v>198</v>
      </c>
      <c r="GR2">
        <v>199</v>
      </c>
      <c r="GS2">
        <v>200</v>
      </c>
    </row>
    <row r="3" spans="1:204">
      <c r="A3" s="275" t="s">
        <v>538</v>
      </c>
      <c r="B3" s="277">
        <v>1</v>
      </c>
      <c r="C3" s="277">
        <v>2</v>
      </c>
      <c r="D3" s="277">
        <v>3</v>
      </c>
      <c r="E3" s="277">
        <v>4</v>
      </c>
      <c r="F3" s="277">
        <v>5</v>
      </c>
      <c r="G3" s="277">
        <v>6</v>
      </c>
      <c r="H3" s="277">
        <v>7</v>
      </c>
      <c r="I3" s="277">
        <v>8</v>
      </c>
      <c r="J3" s="277">
        <v>9</v>
      </c>
      <c r="K3" s="277">
        <v>10</v>
      </c>
      <c r="L3" s="277">
        <v>11</v>
      </c>
      <c r="M3" s="277">
        <v>12</v>
      </c>
      <c r="N3" s="277">
        <v>13</v>
      </c>
      <c r="O3" s="277">
        <v>14</v>
      </c>
      <c r="P3" s="277">
        <v>15</v>
      </c>
      <c r="Q3" s="277">
        <v>16</v>
      </c>
      <c r="R3" s="277">
        <v>17</v>
      </c>
      <c r="S3" s="277">
        <v>18</v>
      </c>
      <c r="T3" s="277">
        <v>19</v>
      </c>
      <c r="U3" s="277">
        <v>20</v>
      </c>
      <c r="V3" s="277">
        <v>21</v>
      </c>
      <c r="W3" s="277">
        <v>22</v>
      </c>
      <c r="X3" s="277">
        <v>23</v>
      </c>
      <c r="Y3" s="277">
        <v>24</v>
      </c>
      <c r="Z3" s="277">
        <v>25</v>
      </c>
      <c r="AA3" s="277">
        <v>26</v>
      </c>
      <c r="AB3" s="277">
        <v>27</v>
      </c>
      <c r="AC3" s="277">
        <v>28</v>
      </c>
      <c r="AD3" s="277">
        <v>29</v>
      </c>
      <c r="AE3" s="277">
        <v>30</v>
      </c>
      <c r="AF3" s="337">
        <v>31</v>
      </c>
      <c r="AG3" s="338">
        <v>32</v>
      </c>
      <c r="AH3" s="338">
        <v>33</v>
      </c>
      <c r="AI3">
        <v>34</v>
      </c>
      <c r="AJ3">
        <v>35</v>
      </c>
      <c r="AK3">
        <v>36</v>
      </c>
      <c r="AL3">
        <v>37</v>
      </c>
      <c r="AM3">
        <v>38</v>
      </c>
      <c r="AN3">
        <v>39</v>
      </c>
      <c r="AO3">
        <v>40</v>
      </c>
      <c r="AP3">
        <v>41</v>
      </c>
      <c r="AQ3">
        <v>42</v>
      </c>
      <c r="AR3">
        <v>43</v>
      </c>
      <c r="AS3">
        <v>44</v>
      </c>
      <c r="AT3">
        <v>45</v>
      </c>
      <c r="AU3">
        <v>46</v>
      </c>
      <c r="AV3">
        <v>47</v>
      </c>
      <c r="AW3">
        <v>48</v>
      </c>
      <c r="AX3">
        <v>49</v>
      </c>
      <c r="AY3">
        <v>50</v>
      </c>
      <c r="AZ3">
        <v>51</v>
      </c>
      <c r="BA3">
        <v>52</v>
      </c>
      <c r="BB3">
        <v>53</v>
      </c>
      <c r="BC3">
        <v>54</v>
      </c>
      <c r="BD3">
        <v>55</v>
      </c>
      <c r="BE3">
        <v>56</v>
      </c>
      <c r="BF3">
        <v>57</v>
      </c>
      <c r="BG3">
        <v>58</v>
      </c>
      <c r="BH3">
        <v>59</v>
      </c>
      <c r="BI3">
        <v>60</v>
      </c>
      <c r="BJ3">
        <v>61</v>
      </c>
      <c r="BK3">
        <v>62</v>
      </c>
      <c r="BL3">
        <v>63</v>
      </c>
      <c r="BM3">
        <v>64</v>
      </c>
      <c r="BN3">
        <v>65</v>
      </c>
      <c r="BO3">
        <v>66</v>
      </c>
      <c r="BP3">
        <v>67</v>
      </c>
      <c r="BQ3">
        <v>68</v>
      </c>
      <c r="BR3">
        <v>69</v>
      </c>
      <c r="BS3">
        <v>70</v>
      </c>
      <c r="BT3">
        <v>71</v>
      </c>
      <c r="BU3">
        <v>72</v>
      </c>
      <c r="BV3">
        <v>73</v>
      </c>
      <c r="BW3">
        <v>74</v>
      </c>
      <c r="BX3">
        <v>75</v>
      </c>
      <c r="BY3">
        <v>76</v>
      </c>
      <c r="BZ3">
        <v>77</v>
      </c>
      <c r="CA3">
        <v>78</v>
      </c>
      <c r="CB3">
        <v>79</v>
      </c>
      <c r="CC3">
        <v>80</v>
      </c>
      <c r="CD3">
        <v>81</v>
      </c>
      <c r="CE3">
        <v>82</v>
      </c>
      <c r="CF3">
        <v>83</v>
      </c>
      <c r="CG3">
        <v>84</v>
      </c>
      <c r="CH3">
        <v>85</v>
      </c>
      <c r="CI3">
        <v>86</v>
      </c>
      <c r="CJ3">
        <v>87</v>
      </c>
      <c r="CK3">
        <v>88</v>
      </c>
      <c r="CL3">
        <v>89</v>
      </c>
      <c r="CM3">
        <v>90</v>
      </c>
      <c r="CN3">
        <v>91</v>
      </c>
      <c r="CO3">
        <v>92</v>
      </c>
      <c r="CP3">
        <v>93</v>
      </c>
      <c r="CQ3">
        <v>94</v>
      </c>
      <c r="CR3">
        <v>95</v>
      </c>
      <c r="CS3">
        <v>96</v>
      </c>
      <c r="CT3">
        <v>97</v>
      </c>
      <c r="CU3">
        <v>98</v>
      </c>
      <c r="CV3">
        <v>99</v>
      </c>
      <c r="CW3">
        <v>100</v>
      </c>
      <c r="CX3">
        <v>101</v>
      </c>
      <c r="CY3">
        <v>102</v>
      </c>
      <c r="CZ3">
        <v>103</v>
      </c>
      <c r="DA3">
        <v>104</v>
      </c>
      <c r="DB3">
        <v>105</v>
      </c>
      <c r="DC3">
        <v>106</v>
      </c>
      <c r="DD3">
        <v>107</v>
      </c>
      <c r="DE3">
        <v>108</v>
      </c>
      <c r="DF3">
        <v>109</v>
      </c>
      <c r="DG3">
        <v>110</v>
      </c>
      <c r="DH3">
        <v>111</v>
      </c>
      <c r="DI3">
        <v>112</v>
      </c>
      <c r="DJ3">
        <v>113</v>
      </c>
      <c r="DK3">
        <v>114</v>
      </c>
      <c r="DL3">
        <v>115</v>
      </c>
      <c r="DM3">
        <v>116</v>
      </c>
      <c r="DN3">
        <v>117</v>
      </c>
      <c r="DO3">
        <v>118</v>
      </c>
      <c r="DP3">
        <v>119</v>
      </c>
      <c r="DQ3">
        <v>120</v>
      </c>
      <c r="DR3">
        <v>121</v>
      </c>
      <c r="DS3">
        <v>122</v>
      </c>
      <c r="DT3">
        <v>123</v>
      </c>
      <c r="DU3">
        <v>124</v>
      </c>
      <c r="DV3">
        <v>125</v>
      </c>
      <c r="DW3">
        <v>126</v>
      </c>
      <c r="DX3">
        <v>127</v>
      </c>
      <c r="DY3">
        <v>128</v>
      </c>
      <c r="DZ3">
        <v>129</v>
      </c>
      <c r="EA3">
        <v>130</v>
      </c>
      <c r="EB3">
        <v>131</v>
      </c>
      <c r="EC3">
        <v>132</v>
      </c>
      <c r="ED3">
        <v>133</v>
      </c>
      <c r="EE3">
        <v>134</v>
      </c>
      <c r="EF3">
        <v>135</v>
      </c>
      <c r="EG3">
        <v>136</v>
      </c>
      <c r="EH3">
        <v>137</v>
      </c>
      <c r="EI3">
        <v>138</v>
      </c>
      <c r="EJ3">
        <v>139</v>
      </c>
      <c r="EK3">
        <v>140</v>
      </c>
      <c r="EL3">
        <v>141</v>
      </c>
      <c r="EM3">
        <v>142</v>
      </c>
      <c r="EN3">
        <v>143</v>
      </c>
      <c r="EO3">
        <v>144</v>
      </c>
      <c r="EP3">
        <v>145</v>
      </c>
      <c r="EQ3">
        <v>146</v>
      </c>
      <c r="ER3">
        <v>147</v>
      </c>
      <c r="ES3">
        <v>148</v>
      </c>
      <c r="ET3">
        <v>149</v>
      </c>
      <c r="EU3">
        <v>150</v>
      </c>
      <c r="EV3">
        <v>151</v>
      </c>
      <c r="EW3">
        <v>152</v>
      </c>
      <c r="EX3">
        <v>153</v>
      </c>
      <c r="EY3">
        <v>154</v>
      </c>
      <c r="EZ3">
        <v>155</v>
      </c>
      <c r="FA3">
        <v>156</v>
      </c>
      <c r="FB3">
        <v>157</v>
      </c>
      <c r="FC3">
        <v>158</v>
      </c>
      <c r="FD3">
        <v>159</v>
      </c>
      <c r="FE3">
        <v>160</v>
      </c>
      <c r="FF3">
        <v>161</v>
      </c>
      <c r="FG3">
        <v>162</v>
      </c>
      <c r="FH3">
        <v>163</v>
      </c>
      <c r="FI3">
        <v>164</v>
      </c>
      <c r="FJ3">
        <v>165</v>
      </c>
      <c r="FK3">
        <v>166</v>
      </c>
      <c r="FL3">
        <v>167</v>
      </c>
      <c r="FM3">
        <v>168</v>
      </c>
      <c r="FN3">
        <v>169</v>
      </c>
      <c r="FO3">
        <v>170</v>
      </c>
      <c r="FP3">
        <v>171</v>
      </c>
      <c r="FQ3">
        <v>172</v>
      </c>
      <c r="FR3">
        <v>173</v>
      </c>
      <c r="FS3">
        <v>174</v>
      </c>
      <c r="FT3">
        <v>175</v>
      </c>
      <c r="FU3">
        <v>176</v>
      </c>
      <c r="FV3">
        <v>177</v>
      </c>
      <c r="FW3">
        <v>178</v>
      </c>
      <c r="FX3">
        <v>179</v>
      </c>
      <c r="FY3">
        <v>180</v>
      </c>
      <c r="FZ3">
        <v>181</v>
      </c>
      <c r="GA3">
        <v>182</v>
      </c>
      <c r="GB3">
        <v>183</v>
      </c>
      <c r="GC3">
        <v>184</v>
      </c>
      <c r="GD3">
        <v>185</v>
      </c>
      <c r="GE3">
        <v>186</v>
      </c>
      <c r="GF3">
        <v>187</v>
      </c>
      <c r="GG3">
        <v>188</v>
      </c>
      <c r="GH3">
        <v>189</v>
      </c>
      <c r="GI3">
        <v>190</v>
      </c>
      <c r="GJ3">
        <v>191</v>
      </c>
      <c r="GK3">
        <v>192</v>
      </c>
      <c r="GL3">
        <v>193</v>
      </c>
      <c r="GM3">
        <v>194</v>
      </c>
      <c r="GN3">
        <v>195</v>
      </c>
      <c r="GO3">
        <v>196</v>
      </c>
      <c r="GP3">
        <v>197</v>
      </c>
      <c r="GQ3">
        <v>198</v>
      </c>
      <c r="GR3">
        <v>199</v>
      </c>
      <c r="GS3">
        <v>200</v>
      </c>
      <c r="GU3" t="s">
        <v>123</v>
      </c>
      <c r="GV3" t="s">
        <v>539</v>
      </c>
    </row>
    <row r="4" spans="1:204">
      <c r="A4" s="339">
        <v>1</v>
      </c>
      <c r="B4" s="340">
        <v>1</v>
      </c>
      <c r="C4" s="340">
        <v>1</v>
      </c>
      <c r="D4" s="340">
        <v>1</v>
      </c>
      <c r="E4" s="340">
        <v>1</v>
      </c>
      <c r="F4" s="340">
        <v>1</v>
      </c>
      <c r="G4" s="340">
        <v>1</v>
      </c>
      <c r="H4" s="340">
        <v>1</v>
      </c>
      <c r="I4" s="340">
        <v>1</v>
      </c>
      <c r="J4" s="340">
        <v>1</v>
      </c>
      <c r="K4" s="340">
        <v>1</v>
      </c>
      <c r="L4" s="340">
        <v>1</v>
      </c>
      <c r="M4" s="340">
        <v>1</v>
      </c>
      <c r="N4" s="340">
        <v>1</v>
      </c>
      <c r="O4" s="340">
        <v>1</v>
      </c>
      <c r="P4" s="340">
        <v>1</v>
      </c>
      <c r="Q4" s="340">
        <v>1</v>
      </c>
      <c r="R4" s="340">
        <v>1</v>
      </c>
      <c r="S4" s="340">
        <v>1</v>
      </c>
      <c r="T4" s="340">
        <v>1</v>
      </c>
      <c r="U4" s="340">
        <v>1</v>
      </c>
      <c r="V4" s="340">
        <v>1</v>
      </c>
      <c r="W4" s="340">
        <v>1</v>
      </c>
      <c r="X4" s="340">
        <v>1</v>
      </c>
      <c r="Y4" s="340">
        <v>1</v>
      </c>
      <c r="Z4" s="340">
        <v>1</v>
      </c>
      <c r="AA4" s="340">
        <v>1</v>
      </c>
      <c r="AB4" s="340">
        <v>1</v>
      </c>
      <c r="AC4" s="340">
        <v>1</v>
      </c>
      <c r="AD4" s="340">
        <v>1</v>
      </c>
      <c r="AE4" s="340">
        <v>1</v>
      </c>
      <c r="AF4" s="341">
        <v>1</v>
      </c>
      <c r="AG4" s="342">
        <v>1</v>
      </c>
      <c r="AH4" s="343">
        <v>2</v>
      </c>
      <c r="AI4" s="341">
        <v>2</v>
      </c>
      <c r="AJ4" s="341">
        <v>2</v>
      </c>
      <c r="AK4" s="341">
        <v>2</v>
      </c>
      <c r="AL4" s="341">
        <v>2</v>
      </c>
      <c r="AM4" s="341">
        <v>2</v>
      </c>
      <c r="AN4" s="341">
        <v>2</v>
      </c>
      <c r="AO4" s="341">
        <v>2</v>
      </c>
      <c r="AP4" s="341">
        <v>2</v>
      </c>
      <c r="AQ4" s="341">
        <v>2</v>
      </c>
      <c r="AR4" s="341">
        <v>2</v>
      </c>
      <c r="AS4" s="341">
        <v>2</v>
      </c>
      <c r="AT4" s="341">
        <v>2</v>
      </c>
      <c r="AU4" s="341">
        <v>2</v>
      </c>
      <c r="AV4" s="341">
        <v>2</v>
      </c>
      <c r="AW4" s="341">
        <v>2</v>
      </c>
      <c r="AX4" s="341">
        <v>2</v>
      </c>
      <c r="AY4" s="341">
        <v>2</v>
      </c>
      <c r="AZ4" s="341">
        <v>2</v>
      </c>
      <c r="BA4" s="341">
        <v>2</v>
      </c>
      <c r="BB4" s="341">
        <v>2</v>
      </c>
      <c r="BC4" s="341">
        <v>2</v>
      </c>
      <c r="BD4" s="341">
        <v>2</v>
      </c>
      <c r="BE4" s="341">
        <v>2</v>
      </c>
      <c r="BF4" s="341">
        <v>3</v>
      </c>
      <c r="BG4" s="341">
        <v>3</v>
      </c>
      <c r="BH4" s="341">
        <v>3</v>
      </c>
      <c r="BI4" s="341">
        <v>3</v>
      </c>
      <c r="BJ4" s="341">
        <v>3</v>
      </c>
      <c r="BK4" s="341">
        <v>3</v>
      </c>
      <c r="BL4" s="341">
        <v>3</v>
      </c>
      <c r="BM4" s="341">
        <v>3</v>
      </c>
      <c r="BN4" s="341">
        <v>3</v>
      </c>
      <c r="BO4" s="341">
        <v>3</v>
      </c>
      <c r="BP4" s="341">
        <v>3</v>
      </c>
      <c r="BQ4" s="341">
        <v>3</v>
      </c>
      <c r="BR4" s="341">
        <v>3</v>
      </c>
      <c r="BS4" s="341">
        <v>3</v>
      </c>
      <c r="BT4" s="341">
        <v>3</v>
      </c>
      <c r="BU4" s="341">
        <v>3</v>
      </c>
      <c r="BV4" s="341">
        <v>3</v>
      </c>
      <c r="BW4" s="341">
        <v>3</v>
      </c>
      <c r="BX4" s="341">
        <v>3</v>
      </c>
      <c r="BY4" s="341">
        <v>3</v>
      </c>
      <c r="BZ4" s="341">
        <v>3</v>
      </c>
      <c r="CA4" s="341">
        <v>3</v>
      </c>
      <c r="CB4" s="341">
        <v>3</v>
      </c>
      <c r="CC4" s="341">
        <v>3</v>
      </c>
      <c r="CD4" s="341">
        <v>4</v>
      </c>
      <c r="CE4" s="341">
        <v>4</v>
      </c>
      <c r="CF4" s="341">
        <v>4</v>
      </c>
      <c r="CG4" s="341">
        <v>4</v>
      </c>
      <c r="CH4" s="341">
        <v>4</v>
      </c>
      <c r="CI4" s="341">
        <v>4</v>
      </c>
      <c r="CJ4" s="341">
        <v>4</v>
      </c>
      <c r="CK4" s="341">
        <v>4</v>
      </c>
      <c r="CL4" s="341">
        <v>4</v>
      </c>
      <c r="CM4" s="341">
        <v>4</v>
      </c>
      <c r="CN4" s="341">
        <v>4</v>
      </c>
      <c r="CO4" s="341">
        <v>4</v>
      </c>
      <c r="CP4" s="341">
        <v>4</v>
      </c>
      <c r="CQ4" s="341">
        <v>4</v>
      </c>
      <c r="CR4" s="341">
        <v>4</v>
      </c>
      <c r="CS4" s="341">
        <v>4</v>
      </c>
      <c r="CT4" s="341">
        <v>4</v>
      </c>
      <c r="CU4" s="341">
        <v>4</v>
      </c>
      <c r="CV4" s="341">
        <v>4</v>
      </c>
      <c r="CW4" s="341">
        <v>4</v>
      </c>
      <c r="CX4" s="341">
        <v>4</v>
      </c>
      <c r="CY4" s="341">
        <v>4</v>
      </c>
      <c r="CZ4" s="341">
        <v>4</v>
      </c>
      <c r="DA4" s="341">
        <v>4</v>
      </c>
      <c r="DB4" s="341">
        <v>4</v>
      </c>
      <c r="DC4" s="341">
        <v>4</v>
      </c>
      <c r="DD4" s="341">
        <v>5</v>
      </c>
      <c r="DE4" s="341">
        <v>5</v>
      </c>
      <c r="DF4" s="341">
        <v>5</v>
      </c>
      <c r="DG4" s="341">
        <v>5</v>
      </c>
      <c r="DH4" s="341">
        <v>5</v>
      </c>
      <c r="DI4" s="341">
        <v>5</v>
      </c>
      <c r="DJ4" s="341">
        <v>5</v>
      </c>
      <c r="DK4" s="341">
        <v>5</v>
      </c>
      <c r="DL4" s="341">
        <v>5</v>
      </c>
      <c r="DM4" s="341">
        <v>5</v>
      </c>
      <c r="DN4" s="341">
        <v>5</v>
      </c>
      <c r="DO4" s="341">
        <v>5</v>
      </c>
      <c r="DP4" s="341">
        <v>5</v>
      </c>
      <c r="DQ4" s="341">
        <v>5</v>
      </c>
      <c r="DR4" s="341">
        <v>5</v>
      </c>
      <c r="DS4" s="341">
        <v>5</v>
      </c>
      <c r="DT4" s="341">
        <v>5</v>
      </c>
      <c r="DU4" s="341">
        <v>5</v>
      </c>
      <c r="DV4" s="341">
        <v>5</v>
      </c>
      <c r="DW4" s="341">
        <v>5</v>
      </c>
      <c r="DX4" s="341">
        <v>5</v>
      </c>
      <c r="DY4" s="341">
        <v>5</v>
      </c>
      <c r="DZ4" s="341">
        <v>6</v>
      </c>
      <c r="EA4" s="341">
        <v>6</v>
      </c>
      <c r="EB4" s="341">
        <v>6</v>
      </c>
      <c r="EC4" s="341">
        <v>6</v>
      </c>
      <c r="ED4" s="341">
        <v>6</v>
      </c>
      <c r="EE4" s="341">
        <v>6</v>
      </c>
      <c r="EF4" s="341">
        <v>6</v>
      </c>
      <c r="EG4" s="341">
        <v>6</v>
      </c>
      <c r="EH4" s="341">
        <v>6</v>
      </c>
      <c r="EI4" s="341">
        <v>6</v>
      </c>
      <c r="EJ4" s="341">
        <v>6</v>
      </c>
      <c r="EK4" s="341">
        <v>6</v>
      </c>
      <c r="EL4" s="341">
        <v>6</v>
      </c>
      <c r="EM4" s="341">
        <v>6</v>
      </c>
      <c r="EN4" s="341">
        <v>6</v>
      </c>
      <c r="EO4" s="341">
        <v>6</v>
      </c>
      <c r="EP4" s="341">
        <v>6</v>
      </c>
      <c r="EQ4" s="341">
        <v>6</v>
      </c>
      <c r="ER4" s="341">
        <v>6</v>
      </c>
      <c r="ES4" s="341">
        <v>6</v>
      </c>
      <c r="ET4" s="341">
        <v>6</v>
      </c>
      <c r="EU4" s="341">
        <v>6</v>
      </c>
      <c r="EV4" s="341">
        <v>6</v>
      </c>
      <c r="EW4" s="341">
        <v>6</v>
      </c>
      <c r="EX4" s="341">
        <v>6</v>
      </c>
      <c r="EY4" s="341">
        <v>7</v>
      </c>
      <c r="EZ4" s="341">
        <v>7</v>
      </c>
      <c r="FA4" s="341">
        <v>7</v>
      </c>
      <c r="FB4" s="341">
        <v>7</v>
      </c>
      <c r="FC4" s="341">
        <v>7</v>
      </c>
      <c r="FD4" s="341">
        <v>7</v>
      </c>
      <c r="FE4" s="341">
        <v>7</v>
      </c>
      <c r="FF4" s="341">
        <v>7</v>
      </c>
      <c r="FG4" s="341">
        <v>7</v>
      </c>
      <c r="FH4" s="341">
        <v>7</v>
      </c>
      <c r="FI4" s="341">
        <v>7</v>
      </c>
      <c r="FJ4" s="341">
        <v>7</v>
      </c>
      <c r="FK4" s="341">
        <v>7</v>
      </c>
      <c r="FL4" s="341">
        <v>7</v>
      </c>
      <c r="FM4" s="341">
        <v>7</v>
      </c>
      <c r="FN4" s="341">
        <v>7</v>
      </c>
      <c r="FO4" s="341">
        <v>7</v>
      </c>
      <c r="FP4" s="341">
        <v>7</v>
      </c>
      <c r="FQ4" s="341">
        <v>7</v>
      </c>
      <c r="FR4" s="341">
        <v>7</v>
      </c>
      <c r="FS4" s="341">
        <v>7</v>
      </c>
      <c r="FT4" s="341">
        <v>7</v>
      </c>
      <c r="FU4" s="341">
        <v>7</v>
      </c>
      <c r="FV4" s="341">
        <v>7</v>
      </c>
      <c r="FW4" s="341">
        <v>8</v>
      </c>
      <c r="FX4" s="341">
        <v>8</v>
      </c>
      <c r="FY4" s="341">
        <v>8</v>
      </c>
      <c r="FZ4" s="341">
        <v>8</v>
      </c>
      <c r="GA4" s="341">
        <v>8</v>
      </c>
      <c r="GB4" s="341">
        <v>8</v>
      </c>
      <c r="GC4" s="341">
        <v>8</v>
      </c>
      <c r="GD4" s="341">
        <v>8</v>
      </c>
      <c r="GE4" s="341">
        <v>8</v>
      </c>
      <c r="GF4" s="341">
        <v>8</v>
      </c>
      <c r="GG4" s="341">
        <v>8</v>
      </c>
      <c r="GH4" s="341">
        <v>8</v>
      </c>
      <c r="GI4" s="341">
        <v>8</v>
      </c>
      <c r="GJ4" s="341">
        <v>8</v>
      </c>
      <c r="GK4" s="341">
        <v>8</v>
      </c>
      <c r="GL4" s="341">
        <v>8</v>
      </c>
      <c r="GM4" s="341">
        <v>8</v>
      </c>
      <c r="GN4" s="341">
        <v>8</v>
      </c>
      <c r="GO4" s="341">
        <v>8</v>
      </c>
      <c r="GP4" s="341">
        <v>8</v>
      </c>
      <c r="GQ4" s="341">
        <v>8</v>
      </c>
      <c r="GR4" s="341">
        <v>8</v>
      </c>
      <c r="GS4" s="341">
        <v>9</v>
      </c>
      <c r="GT4" s="341"/>
      <c r="GU4" s="341">
        <v>1</v>
      </c>
      <c r="GV4" s="341">
        <v>8.5999999999999993E-2</v>
      </c>
    </row>
    <row r="5" spans="1:204">
      <c r="A5" s="278">
        <v>2</v>
      </c>
      <c r="B5" s="344">
        <v>1</v>
      </c>
      <c r="C5" s="344">
        <v>1</v>
      </c>
      <c r="D5" s="344">
        <v>1</v>
      </c>
      <c r="E5" s="344">
        <v>1</v>
      </c>
      <c r="F5" s="344">
        <v>1</v>
      </c>
      <c r="G5" s="344">
        <v>1</v>
      </c>
      <c r="H5" s="344">
        <v>1</v>
      </c>
      <c r="I5" s="344">
        <v>1</v>
      </c>
      <c r="J5" s="344">
        <v>1</v>
      </c>
      <c r="K5" s="344">
        <v>1</v>
      </c>
      <c r="L5" s="344">
        <v>1</v>
      </c>
      <c r="M5" s="344">
        <v>1</v>
      </c>
      <c r="N5" s="344">
        <v>1</v>
      </c>
      <c r="O5" s="344">
        <v>1</v>
      </c>
      <c r="P5" s="344">
        <v>1</v>
      </c>
      <c r="Q5" s="344">
        <v>1</v>
      </c>
      <c r="R5" s="344">
        <v>1</v>
      </c>
      <c r="S5" s="344">
        <v>1</v>
      </c>
      <c r="T5" s="344">
        <v>1</v>
      </c>
      <c r="U5" s="344">
        <v>1</v>
      </c>
      <c r="V5" s="344">
        <v>1</v>
      </c>
      <c r="W5" s="344">
        <v>1</v>
      </c>
      <c r="X5" s="344">
        <v>1</v>
      </c>
      <c r="Y5" s="344">
        <v>1</v>
      </c>
      <c r="Z5" s="344">
        <v>1</v>
      </c>
      <c r="AA5" s="344">
        <v>1</v>
      </c>
      <c r="AB5" s="344">
        <v>1</v>
      </c>
      <c r="AC5" s="344">
        <v>1</v>
      </c>
      <c r="AD5" s="344">
        <v>2</v>
      </c>
      <c r="AE5" s="344">
        <v>2</v>
      </c>
      <c r="AF5" s="337">
        <v>2</v>
      </c>
      <c r="AG5" s="345">
        <v>2</v>
      </c>
      <c r="AH5" s="346">
        <v>2</v>
      </c>
      <c r="AI5">
        <v>2</v>
      </c>
      <c r="AJ5">
        <v>2</v>
      </c>
      <c r="AK5">
        <v>2</v>
      </c>
      <c r="AL5">
        <v>2</v>
      </c>
      <c r="AM5">
        <v>2</v>
      </c>
      <c r="AN5">
        <v>2</v>
      </c>
      <c r="AO5">
        <v>2</v>
      </c>
      <c r="AP5">
        <v>2</v>
      </c>
      <c r="AQ5">
        <v>2</v>
      </c>
      <c r="AR5">
        <v>2</v>
      </c>
      <c r="AS5">
        <v>2</v>
      </c>
      <c r="AT5">
        <v>2</v>
      </c>
      <c r="AU5">
        <v>2</v>
      </c>
      <c r="AV5">
        <v>2</v>
      </c>
      <c r="AW5">
        <v>2</v>
      </c>
      <c r="AX5">
        <v>2</v>
      </c>
      <c r="AY5">
        <v>2</v>
      </c>
      <c r="AZ5">
        <v>3</v>
      </c>
      <c r="BA5">
        <v>3</v>
      </c>
      <c r="BB5">
        <v>3</v>
      </c>
      <c r="BC5">
        <v>3</v>
      </c>
      <c r="BD5">
        <v>3</v>
      </c>
      <c r="BE5">
        <v>3</v>
      </c>
      <c r="BF5">
        <v>3</v>
      </c>
      <c r="BG5">
        <v>3</v>
      </c>
      <c r="BH5">
        <v>3</v>
      </c>
      <c r="BI5">
        <v>3</v>
      </c>
      <c r="BJ5">
        <v>3</v>
      </c>
      <c r="BK5">
        <v>3</v>
      </c>
      <c r="BL5">
        <v>3</v>
      </c>
      <c r="BM5">
        <v>3</v>
      </c>
      <c r="BN5">
        <v>3</v>
      </c>
      <c r="BO5">
        <v>3</v>
      </c>
      <c r="BP5">
        <v>3</v>
      </c>
      <c r="BQ5">
        <v>3</v>
      </c>
      <c r="BR5">
        <v>3</v>
      </c>
      <c r="BS5">
        <v>3</v>
      </c>
      <c r="BT5">
        <v>3</v>
      </c>
      <c r="BU5">
        <v>3</v>
      </c>
      <c r="BV5">
        <v>3</v>
      </c>
      <c r="BW5">
        <v>4</v>
      </c>
      <c r="BX5">
        <v>4</v>
      </c>
      <c r="BY5">
        <v>4</v>
      </c>
      <c r="BZ5">
        <v>4</v>
      </c>
      <c r="CA5">
        <v>4</v>
      </c>
      <c r="CB5">
        <v>4</v>
      </c>
      <c r="CC5">
        <v>4</v>
      </c>
      <c r="CD5">
        <v>4</v>
      </c>
      <c r="CE5">
        <v>4</v>
      </c>
      <c r="CF5">
        <v>4</v>
      </c>
      <c r="CG5">
        <v>4</v>
      </c>
      <c r="CH5">
        <v>4</v>
      </c>
      <c r="CI5">
        <v>4</v>
      </c>
      <c r="CJ5">
        <v>4</v>
      </c>
      <c r="CK5">
        <v>4</v>
      </c>
      <c r="CL5">
        <v>4</v>
      </c>
      <c r="CM5">
        <v>4</v>
      </c>
      <c r="CN5">
        <v>4</v>
      </c>
      <c r="CO5">
        <v>4</v>
      </c>
      <c r="CP5">
        <v>4</v>
      </c>
      <c r="CQ5">
        <v>4</v>
      </c>
      <c r="CR5">
        <v>4</v>
      </c>
      <c r="CS5">
        <v>5</v>
      </c>
      <c r="CT5">
        <v>5</v>
      </c>
      <c r="CU5">
        <v>5</v>
      </c>
      <c r="CV5">
        <v>5</v>
      </c>
      <c r="CW5">
        <v>5</v>
      </c>
      <c r="CX5">
        <v>5</v>
      </c>
      <c r="CY5">
        <v>5</v>
      </c>
      <c r="CZ5">
        <v>5</v>
      </c>
      <c r="DA5">
        <v>5</v>
      </c>
      <c r="DB5">
        <v>5</v>
      </c>
      <c r="DC5">
        <v>5</v>
      </c>
      <c r="DD5">
        <v>5</v>
      </c>
      <c r="DE5">
        <v>5</v>
      </c>
      <c r="DF5">
        <v>5</v>
      </c>
      <c r="DG5">
        <v>5</v>
      </c>
      <c r="DH5">
        <v>5</v>
      </c>
      <c r="DI5">
        <v>5</v>
      </c>
      <c r="DJ5">
        <v>5</v>
      </c>
      <c r="DK5">
        <v>5</v>
      </c>
      <c r="DL5">
        <v>5</v>
      </c>
      <c r="DM5">
        <v>5</v>
      </c>
      <c r="DN5">
        <v>5</v>
      </c>
      <c r="DO5">
        <v>5</v>
      </c>
      <c r="DP5">
        <v>6</v>
      </c>
      <c r="DQ5">
        <v>6</v>
      </c>
      <c r="DR5">
        <v>6</v>
      </c>
      <c r="DS5">
        <v>6</v>
      </c>
      <c r="DT5">
        <v>6</v>
      </c>
      <c r="DU5">
        <v>6</v>
      </c>
      <c r="DV5">
        <v>6</v>
      </c>
      <c r="DW5">
        <v>6</v>
      </c>
      <c r="DX5">
        <v>6</v>
      </c>
      <c r="DY5">
        <v>6</v>
      </c>
      <c r="DZ5">
        <v>6</v>
      </c>
      <c r="EA5">
        <v>6</v>
      </c>
      <c r="EB5">
        <v>6</v>
      </c>
      <c r="EC5">
        <v>6</v>
      </c>
      <c r="ED5">
        <v>6</v>
      </c>
      <c r="EE5">
        <v>6</v>
      </c>
      <c r="EF5">
        <v>6</v>
      </c>
      <c r="EG5">
        <v>6</v>
      </c>
      <c r="EH5">
        <v>6</v>
      </c>
      <c r="EI5">
        <v>6</v>
      </c>
      <c r="EJ5">
        <v>6</v>
      </c>
      <c r="EK5">
        <v>6</v>
      </c>
      <c r="EL5">
        <v>6</v>
      </c>
      <c r="EM5">
        <v>7</v>
      </c>
      <c r="EN5">
        <v>7</v>
      </c>
      <c r="EO5">
        <v>7</v>
      </c>
      <c r="EP5">
        <v>7</v>
      </c>
      <c r="EQ5">
        <v>7</v>
      </c>
      <c r="ER5">
        <v>7</v>
      </c>
      <c r="ES5">
        <v>7</v>
      </c>
      <c r="ET5">
        <v>7</v>
      </c>
      <c r="EU5">
        <v>7</v>
      </c>
      <c r="EV5">
        <v>7</v>
      </c>
      <c r="EW5">
        <v>7</v>
      </c>
      <c r="EX5">
        <v>7</v>
      </c>
      <c r="EY5">
        <v>7</v>
      </c>
      <c r="EZ5">
        <v>7</v>
      </c>
      <c r="FA5">
        <v>7</v>
      </c>
      <c r="FB5">
        <v>7</v>
      </c>
      <c r="FC5">
        <v>7</v>
      </c>
      <c r="FD5">
        <v>7</v>
      </c>
      <c r="FE5">
        <v>7</v>
      </c>
      <c r="FF5">
        <v>7</v>
      </c>
      <c r="FG5">
        <v>8</v>
      </c>
      <c r="FH5">
        <v>8</v>
      </c>
      <c r="FI5">
        <v>8</v>
      </c>
      <c r="FJ5">
        <v>8</v>
      </c>
      <c r="FK5">
        <v>8</v>
      </c>
      <c r="FL5">
        <v>8</v>
      </c>
      <c r="FM5">
        <v>8</v>
      </c>
      <c r="FN5">
        <v>8</v>
      </c>
      <c r="FO5">
        <v>8</v>
      </c>
      <c r="FP5">
        <v>8</v>
      </c>
      <c r="FQ5">
        <v>8</v>
      </c>
      <c r="FR5">
        <v>8</v>
      </c>
      <c r="FS5">
        <v>8</v>
      </c>
      <c r="FT5">
        <v>8</v>
      </c>
      <c r="FU5">
        <v>8</v>
      </c>
      <c r="FV5">
        <v>8</v>
      </c>
      <c r="FW5">
        <v>8</v>
      </c>
      <c r="FX5">
        <v>8</v>
      </c>
      <c r="FY5">
        <v>8</v>
      </c>
      <c r="FZ5">
        <v>8</v>
      </c>
      <c r="GA5">
        <v>8</v>
      </c>
      <c r="GB5">
        <v>8</v>
      </c>
      <c r="GC5">
        <v>9</v>
      </c>
      <c r="GD5">
        <v>9</v>
      </c>
      <c r="GE5">
        <v>9</v>
      </c>
      <c r="GF5">
        <v>9</v>
      </c>
      <c r="GG5">
        <v>9</v>
      </c>
      <c r="GH5">
        <v>9</v>
      </c>
      <c r="GI5">
        <v>9</v>
      </c>
      <c r="GJ5">
        <v>9</v>
      </c>
      <c r="GK5">
        <v>9</v>
      </c>
      <c r="GL5">
        <v>9</v>
      </c>
      <c r="GM5">
        <v>9</v>
      </c>
      <c r="GN5">
        <v>9</v>
      </c>
      <c r="GO5">
        <v>9</v>
      </c>
      <c r="GP5">
        <v>9</v>
      </c>
      <c r="GQ5">
        <v>9</v>
      </c>
      <c r="GR5">
        <v>9</v>
      </c>
      <c r="GS5">
        <v>9</v>
      </c>
      <c r="GU5">
        <v>2</v>
      </c>
      <c r="GV5">
        <v>9.4E-2</v>
      </c>
    </row>
    <row r="6" spans="1:204">
      <c r="A6" s="339">
        <v>3</v>
      </c>
      <c r="B6" s="340">
        <v>1</v>
      </c>
      <c r="C6" s="340">
        <v>1</v>
      </c>
      <c r="D6" s="340">
        <v>1</v>
      </c>
      <c r="E6" s="340">
        <v>1</v>
      </c>
      <c r="F6" s="340">
        <v>1</v>
      </c>
      <c r="G6" s="340">
        <v>1</v>
      </c>
      <c r="H6" s="340">
        <v>1</v>
      </c>
      <c r="I6" s="340">
        <v>1</v>
      </c>
      <c r="J6" s="340">
        <v>1</v>
      </c>
      <c r="K6" s="340">
        <v>1</v>
      </c>
      <c r="L6" s="340">
        <v>1</v>
      </c>
      <c r="M6" s="340">
        <v>1</v>
      </c>
      <c r="N6" s="340">
        <v>1</v>
      </c>
      <c r="O6" s="340">
        <v>1</v>
      </c>
      <c r="P6" s="340">
        <v>1</v>
      </c>
      <c r="Q6" s="340">
        <v>1</v>
      </c>
      <c r="R6" s="340">
        <v>1</v>
      </c>
      <c r="S6" s="340">
        <v>1</v>
      </c>
      <c r="T6" s="340">
        <v>1</v>
      </c>
      <c r="U6" s="340">
        <v>1</v>
      </c>
      <c r="V6" s="340">
        <v>1</v>
      </c>
      <c r="W6" s="340">
        <v>1</v>
      </c>
      <c r="X6" s="340">
        <v>1</v>
      </c>
      <c r="Y6" s="340">
        <v>1</v>
      </c>
      <c r="Z6" s="340">
        <v>1</v>
      </c>
      <c r="AA6" s="340">
        <v>1</v>
      </c>
      <c r="AB6" s="340">
        <v>2</v>
      </c>
      <c r="AC6" s="340">
        <v>2</v>
      </c>
      <c r="AD6" s="340">
        <v>2</v>
      </c>
      <c r="AE6" s="340">
        <v>2</v>
      </c>
      <c r="AF6" s="341">
        <v>2</v>
      </c>
      <c r="AG6" s="342">
        <v>2</v>
      </c>
      <c r="AH6" s="347">
        <v>2</v>
      </c>
      <c r="AI6" s="341">
        <v>2</v>
      </c>
      <c r="AJ6" s="341">
        <v>2</v>
      </c>
      <c r="AK6" s="341">
        <v>2</v>
      </c>
      <c r="AL6" s="341">
        <v>2</v>
      </c>
      <c r="AM6" s="341">
        <v>2</v>
      </c>
      <c r="AN6" s="341">
        <v>2</v>
      </c>
      <c r="AO6" s="341">
        <v>2</v>
      </c>
      <c r="AP6" s="341">
        <v>2</v>
      </c>
      <c r="AQ6" s="341">
        <v>2</v>
      </c>
      <c r="AR6" s="341">
        <v>2</v>
      </c>
      <c r="AS6" s="341">
        <v>2</v>
      </c>
      <c r="AT6" s="341">
        <v>2</v>
      </c>
      <c r="AU6" s="341">
        <v>2</v>
      </c>
      <c r="AV6" s="341">
        <v>3</v>
      </c>
      <c r="AW6" s="341">
        <v>3</v>
      </c>
      <c r="AX6" s="341">
        <v>3</v>
      </c>
      <c r="AY6" s="341">
        <v>3</v>
      </c>
      <c r="AZ6" s="341">
        <v>3</v>
      </c>
      <c r="BA6" s="341">
        <v>3</v>
      </c>
      <c r="BB6" s="341">
        <v>3</v>
      </c>
      <c r="BC6" s="341">
        <v>3</v>
      </c>
      <c r="BD6" s="341">
        <v>3</v>
      </c>
      <c r="BE6" s="341">
        <v>3</v>
      </c>
      <c r="BF6" s="341">
        <v>3</v>
      </c>
      <c r="BG6" s="341">
        <v>3</v>
      </c>
      <c r="BH6" s="341">
        <v>3</v>
      </c>
      <c r="BI6" s="341">
        <v>3</v>
      </c>
      <c r="BJ6" s="341">
        <v>3</v>
      </c>
      <c r="BK6" s="341">
        <v>3</v>
      </c>
      <c r="BL6" s="341">
        <v>3</v>
      </c>
      <c r="BM6" s="341">
        <v>3</v>
      </c>
      <c r="BN6" s="341">
        <v>3</v>
      </c>
      <c r="BO6" s="341">
        <v>3</v>
      </c>
      <c r="BP6" s="341">
        <v>3</v>
      </c>
      <c r="BQ6" s="341">
        <v>4</v>
      </c>
      <c r="BR6" s="341">
        <v>4</v>
      </c>
      <c r="BS6" s="341">
        <v>4</v>
      </c>
      <c r="BT6" s="341">
        <v>4</v>
      </c>
      <c r="BU6" s="341">
        <v>4</v>
      </c>
      <c r="BV6" s="341">
        <v>4</v>
      </c>
      <c r="BW6" s="341">
        <v>4</v>
      </c>
      <c r="BX6" s="341">
        <v>4</v>
      </c>
      <c r="BY6" s="341">
        <v>4</v>
      </c>
      <c r="BZ6" s="341">
        <v>4</v>
      </c>
      <c r="CA6" s="341">
        <v>4</v>
      </c>
      <c r="CB6" s="341">
        <v>4</v>
      </c>
      <c r="CC6" s="341">
        <v>4</v>
      </c>
      <c r="CD6" s="341">
        <v>4</v>
      </c>
      <c r="CE6" s="341">
        <v>4</v>
      </c>
      <c r="CF6" s="341">
        <v>4</v>
      </c>
      <c r="CG6" s="341">
        <v>4</v>
      </c>
      <c r="CH6" s="341">
        <v>4</v>
      </c>
      <c r="CI6" s="341">
        <v>4</v>
      </c>
      <c r="CJ6" s="341">
        <v>4</v>
      </c>
      <c r="CK6" s="341">
        <v>4</v>
      </c>
      <c r="CL6" s="341">
        <v>4</v>
      </c>
      <c r="CM6" s="341">
        <v>5</v>
      </c>
      <c r="CN6" s="341">
        <v>5</v>
      </c>
      <c r="CO6" s="341">
        <v>5</v>
      </c>
      <c r="CP6" s="341">
        <v>5</v>
      </c>
      <c r="CQ6" s="341">
        <v>5</v>
      </c>
      <c r="CR6" s="341">
        <v>5</v>
      </c>
      <c r="CS6" s="341">
        <v>5</v>
      </c>
      <c r="CT6" s="341">
        <v>5</v>
      </c>
      <c r="CU6" s="341">
        <v>5</v>
      </c>
      <c r="CV6" s="341">
        <v>5</v>
      </c>
      <c r="CW6" s="341">
        <v>5</v>
      </c>
      <c r="CX6" s="341">
        <v>5</v>
      </c>
      <c r="CY6" s="341">
        <v>5</v>
      </c>
      <c r="CZ6" s="341">
        <v>5</v>
      </c>
      <c r="DA6" s="341">
        <v>5</v>
      </c>
      <c r="DB6" s="341">
        <v>5</v>
      </c>
      <c r="DC6" s="341">
        <v>5</v>
      </c>
      <c r="DD6" s="341">
        <v>5</v>
      </c>
      <c r="DE6" s="341">
        <v>5</v>
      </c>
      <c r="DF6" s="341">
        <v>5</v>
      </c>
      <c r="DG6" s="341">
        <v>5</v>
      </c>
      <c r="DH6" s="341">
        <v>6</v>
      </c>
      <c r="DI6" s="341">
        <v>6</v>
      </c>
      <c r="DJ6" s="341">
        <v>6</v>
      </c>
      <c r="DK6" s="341">
        <v>6</v>
      </c>
      <c r="DL6" s="341">
        <v>6</v>
      </c>
      <c r="DM6" s="341">
        <v>6</v>
      </c>
      <c r="DN6" s="341">
        <v>6</v>
      </c>
      <c r="DO6" s="341">
        <v>6</v>
      </c>
      <c r="DP6" s="341">
        <v>6</v>
      </c>
      <c r="DQ6" s="341">
        <v>6</v>
      </c>
      <c r="DR6" s="341">
        <v>6</v>
      </c>
      <c r="DS6" s="341">
        <v>6</v>
      </c>
      <c r="DT6" s="341">
        <v>6</v>
      </c>
      <c r="DU6" s="341">
        <v>6</v>
      </c>
      <c r="DV6" s="341">
        <v>6</v>
      </c>
      <c r="DW6" s="341">
        <v>6</v>
      </c>
      <c r="DX6" s="341">
        <v>6</v>
      </c>
      <c r="DY6" s="341">
        <v>6</v>
      </c>
      <c r="DZ6" s="341">
        <v>6</v>
      </c>
      <c r="EA6" s="341">
        <v>6</v>
      </c>
      <c r="EB6" s="341">
        <v>7</v>
      </c>
      <c r="EC6" s="341">
        <v>7</v>
      </c>
      <c r="ED6" s="341">
        <v>7</v>
      </c>
      <c r="EE6" s="341">
        <v>7</v>
      </c>
      <c r="EF6" s="341">
        <v>7</v>
      </c>
      <c r="EG6" s="341">
        <v>7</v>
      </c>
      <c r="EH6" s="341">
        <v>7</v>
      </c>
      <c r="EI6" s="341">
        <v>7</v>
      </c>
      <c r="EJ6" s="341">
        <v>7</v>
      </c>
      <c r="EK6" s="341">
        <v>7</v>
      </c>
      <c r="EL6" s="341">
        <v>7</v>
      </c>
      <c r="EM6" s="341">
        <v>7</v>
      </c>
      <c r="EN6" s="341">
        <v>7</v>
      </c>
      <c r="EO6" s="341">
        <v>7</v>
      </c>
      <c r="EP6" s="341">
        <v>7</v>
      </c>
      <c r="EQ6" s="341">
        <v>7</v>
      </c>
      <c r="ER6" s="341">
        <v>7</v>
      </c>
      <c r="ES6" s="341">
        <v>7</v>
      </c>
      <c r="ET6" s="341">
        <v>7</v>
      </c>
      <c r="EU6" s="341">
        <v>7</v>
      </c>
      <c r="EV6" s="341">
        <v>7</v>
      </c>
      <c r="EW6" s="341">
        <v>8</v>
      </c>
      <c r="EX6" s="341">
        <v>8</v>
      </c>
      <c r="EY6" s="341">
        <v>8</v>
      </c>
      <c r="EZ6" s="341">
        <v>8</v>
      </c>
      <c r="FA6" s="341">
        <v>8</v>
      </c>
      <c r="FB6" s="341">
        <v>8</v>
      </c>
      <c r="FC6" s="341">
        <v>8</v>
      </c>
      <c r="FD6" s="341">
        <v>8</v>
      </c>
      <c r="FE6" s="341">
        <v>8</v>
      </c>
      <c r="FF6" s="341">
        <v>8</v>
      </c>
      <c r="FG6" s="341">
        <v>8</v>
      </c>
      <c r="FH6" s="341">
        <v>8</v>
      </c>
      <c r="FI6" s="341">
        <v>8</v>
      </c>
      <c r="FJ6" s="341">
        <v>8</v>
      </c>
      <c r="FK6" s="341">
        <v>8</v>
      </c>
      <c r="FL6" s="341">
        <v>8</v>
      </c>
      <c r="FM6" s="341">
        <v>8</v>
      </c>
      <c r="FN6" s="341">
        <v>8</v>
      </c>
      <c r="FO6" s="341">
        <v>8</v>
      </c>
      <c r="FP6" s="341">
        <v>8</v>
      </c>
      <c r="FQ6" s="341">
        <v>9</v>
      </c>
      <c r="FR6" s="341">
        <v>9</v>
      </c>
      <c r="FS6" s="341">
        <v>9</v>
      </c>
      <c r="FT6" s="341">
        <v>9</v>
      </c>
      <c r="FU6" s="341">
        <v>9</v>
      </c>
      <c r="FV6" s="341">
        <v>9</v>
      </c>
      <c r="FW6" s="341">
        <v>9</v>
      </c>
      <c r="FX6" s="341">
        <v>9</v>
      </c>
      <c r="FY6" s="341">
        <v>9</v>
      </c>
      <c r="FZ6" s="341">
        <v>9</v>
      </c>
      <c r="GA6" s="341">
        <v>9</v>
      </c>
      <c r="GB6" s="341">
        <v>9</v>
      </c>
      <c r="GC6" s="341">
        <v>9</v>
      </c>
      <c r="GD6" s="341">
        <v>9</v>
      </c>
      <c r="GE6" s="341">
        <v>9</v>
      </c>
      <c r="GF6" s="341">
        <v>9</v>
      </c>
      <c r="GG6" s="341">
        <v>9</v>
      </c>
      <c r="GH6" s="341">
        <v>9</v>
      </c>
      <c r="GI6" s="341">
        <v>9</v>
      </c>
      <c r="GJ6" s="341">
        <v>9</v>
      </c>
      <c r="GK6" s="341">
        <v>10</v>
      </c>
      <c r="GL6" s="341">
        <v>10</v>
      </c>
      <c r="GM6" s="341">
        <v>10</v>
      </c>
      <c r="GN6" s="341">
        <v>10</v>
      </c>
      <c r="GO6" s="341">
        <v>10</v>
      </c>
      <c r="GP6" s="341">
        <v>10</v>
      </c>
      <c r="GQ6" s="341">
        <v>10</v>
      </c>
      <c r="GR6" s="341">
        <v>10</v>
      </c>
      <c r="GS6" s="341">
        <v>10</v>
      </c>
      <c r="GT6" s="341"/>
      <c r="GU6" s="341">
        <v>3</v>
      </c>
      <c r="GV6" s="341">
        <v>0.10100000000000001</v>
      </c>
    </row>
    <row r="7" spans="1:204">
      <c r="A7" s="278">
        <v>4</v>
      </c>
      <c r="B7" s="344">
        <v>1</v>
      </c>
      <c r="C7" s="344">
        <v>1</v>
      </c>
      <c r="D7" s="344">
        <v>1</v>
      </c>
      <c r="E7" s="344">
        <v>1</v>
      </c>
      <c r="F7" s="344">
        <v>1</v>
      </c>
      <c r="G7" s="344">
        <v>1</v>
      </c>
      <c r="H7" s="344">
        <v>1</v>
      </c>
      <c r="I7" s="344">
        <v>1</v>
      </c>
      <c r="J7" s="344">
        <v>1</v>
      </c>
      <c r="K7" s="344">
        <v>1</v>
      </c>
      <c r="L7" s="344">
        <v>1</v>
      </c>
      <c r="M7" s="344">
        <v>1</v>
      </c>
      <c r="N7" s="344">
        <v>1</v>
      </c>
      <c r="O7" s="344">
        <v>1</v>
      </c>
      <c r="P7" s="344">
        <v>1</v>
      </c>
      <c r="Q7" s="344">
        <v>1</v>
      </c>
      <c r="R7" s="344">
        <v>1</v>
      </c>
      <c r="S7" s="344">
        <v>1</v>
      </c>
      <c r="T7" s="344">
        <v>1</v>
      </c>
      <c r="U7" s="344">
        <v>1</v>
      </c>
      <c r="V7" s="344">
        <v>2</v>
      </c>
      <c r="W7" s="344">
        <v>2</v>
      </c>
      <c r="X7" s="344">
        <v>2</v>
      </c>
      <c r="Y7" s="344">
        <v>2</v>
      </c>
      <c r="Z7" s="344">
        <v>2</v>
      </c>
      <c r="AA7" s="344">
        <v>2</v>
      </c>
      <c r="AB7" s="344">
        <v>2</v>
      </c>
      <c r="AC7" s="344">
        <v>2</v>
      </c>
      <c r="AD7" s="344">
        <v>2</v>
      </c>
      <c r="AE7" s="344">
        <v>2</v>
      </c>
      <c r="AF7" s="337">
        <v>2</v>
      </c>
      <c r="AG7" s="345">
        <v>2</v>
      </c>
      <c r="AH7" s="346">
        <v>2</v>
      </c>
      <c r="AI7">
        <v>2</v>
      </c>
      <c r="AJ7">
        <v>3</v>
      </c>
      <c r="AK7">
        <v>3</v>
      </c>
      <c r="AL7">
        <v>3</v>
      </c>
      <c r="AM7">
        <v>3</v>
      </c>
      <c r="AN7">
        <v>3</v>
      </c>
      <c r="AO7">
        <v>3</v>
      </c>
      <c r="AP7">
        <v>3</v>
      </c>
      <c r="AQ7">
        <v>3</v>
      </c>
      <c r="AR7">
        <v>3</v>
      </c>
      <c r="AS7">
        <v>3</v>
      </c>
      <c r="AT7">
        <v>3</v>
      </c>
      <c r="AU7">
        <v>3</v>
      </c>
      <c r="AV7">
        <v>3</v>
      </c>
      <c r="AW7">
        <v>3</v>
      </c>
      <c r="AX7">
        <v>3</v>
      </c>
      <c r="AY7">
        <v>3</v>
      </c>
      <c r="AZ7">
        <v>4</v>
      </c>
      <c r="BA7">
        <v>4</v>
      </c>
      <c r="BB7">
        <v>4</v>
      </c>
      <c r="BC7">
        <v>4</v>
      </c>
      <c r="BD7">
        <v>4</v>
      </c>
      <c r="BE7">
        <v>4</v>
      </c>
      <c r="BF7">
        <v>4</v>
      </c>
      <c r="BG7">
        <v>4</v>
      </c>
      <c r="BH7">
        <v>4</v>
      </c>
      <c r="BI7">
        <v>4</v>
      </c>
      <c r="BJ7">
        <v>4</v>
      </c>
      <c r="BK7">
        <v>4</v>
      </c>
      <c r="BL7">
        <v>4</v>
      </c>
      <c r="BM7">
        <v>4</v>
      </c>
      <c r="BN7">
        <v>4</v>
      </c>
      <c r="BO7">
        <v>4</v>
      </c>
      <c r="BP7">
        <v>4</v>
      </c>
      <c r="BQ7">
        <v>5</v>
      </c>
      <c r="BR7">
        <v>5</v>
      </c>
      <c r="BS7">
        <v>5</v>
      </c>
      <c r="BT7">
        <v>5</v>
      </c>
      <c r="BU7">
        <v>5</v>
      </c>
      <c r="BV7">
        <v>5</v>
      </c>
      <c r="BW7">
        <v>5</v>
      </c>
      <c r="BX7">
        <v>5</v>
      </c>
      <c r="BY7">
        <v>5</v>
      </c>
      <c r="BZ7">
        <v>5</v>
      </c>
      <c r="CA7">
        <v>5</v>
      </c>
      <c r="CB7">
        <v>5</v>
      </c>
      <c r="CC7">
        <v>5</v>
      </c>
      <c r="CD7">
        <v>5</v>
      </c>
      <c r="CE7">
        <v>5</v>
      </c>
      <c r="CF7">
        <v>6</v>
      </c>
      <c r="CG7">
        <v>6</v>
      </c>
      <c r="CH7">
        <v>6</v>
      </c>
      <c r="CI7">
        <v>6</v>
      </c>
      <c r="CJ7">
        <v>6</v>
      </c>
      <c r="CK7">
        <v>6</v>
      </c>
      <c r="CL7">
        <v>6</v>
      </c>
      <c r="CM7">
        <v>6</v>
      </c>
      <c r="CN7">
        <v>6</v>
      </c>
      <c r="CO7">
        <v>6</v>
      </c>
      <c r="CP7">
        <v>6</v>
      </c>
      <c r="CQ7">
        <v>6</v>
      </c>
      <c r="CR7">
        <v>6</v>
      </c>
      <c r="CS7">
        <v>6</v>
      </c>
      <c r="CT7">
        <v>6</v>
      </c>
      <c r="CU7">
        <v>6</v>
      </c>
      <c r="CV7">
        <v>6</v>
      </c>
      <c r="CW7">
        <v>6</v>
      </c>
      <c r="CX7">
        <v>7</v>
      </c>
      <c r="CY7">
        <v>7</v>
      </c>
      <c r="CZ7">
        <v>7</v>
      </c>
      <c r="DA7">
        <v>7</v>
      </c>
      <c r="DB7">
        <v>7</v>
      </c>
      <c r="DC7">
        <v>7</v>
      </c>
      <c r="DD7">
        <v>7</v>
      </c>
      <c r="DE7">
        <v>7</v>
      </c>
      <c r="DF7">
        <v>7</v>
      </c>
      <c r="DG7">
        <v>7</v>
      </c>
      <c r="DH7">
        <v>7</v>
      </c>
      <c r="DI7">
        <v>7</v>
      </c>
      <c r="DJ7">
        <v>7</v>
      </c>
      <c r="DK7">
        <v>7</v>
      </c>
      <c r="DL7">
        <v>8</v>
      </c>
      <c r="DM7">
        <v>8</v>
      </c>
      <c r="DN7">
        <v>8</v>
      </c>
      <c r="DO7">
        <v>8</v>
      </c>
      <c r="DP7">
        <v>8</v>
      </c>
      <c r="DQ7">
        <v>8</v>
      </c>
      <c r="DR7">
        <v>8</v>
      </c>
      <c r="DS7">
        <v>8</v>
      </c>
      <c r="DT7">
        <v>8</v>
      </c>
      <c r="DU7">
        <v>8</v>
      </c>
      <c r="DV7">
        <v>8</v>
      </c>
      <c r="DW7">
        <v>8</v>
      </c>
      <c r="DX7">
        <v>8</v>
      </c>
      <c r="DY7">
        <v>8</v>
      </c>
      <c r="DZ7">
        <v>8</v>
      </c>
      <c r="EA7">
        <v>8</v>
      </c>
      <c r="EB7">
        <v>9</v>
      </c>
      <c r="EC7">
        <v>9</v>
      </c>
      <c r="ED7">
        <v>9</v>
      </c>
      <c r="EE7">
        <v>9</v>
      </c>
      <c r="EF7">
        <v>9</v>
      </c>
      <c r="EG7">
        <v>9</v>
      </c>
      <c r="EH7">
        <v>9</v>
      </c>
      <c r="EI7">
        <v>9</v>
      </c>
      <c r="EJ7">
        <v>9</v>
      </c>
      <c r="EK7">
        <v>9</v>
      </c>
      <c r="EL7">
        <v>9</v>
      </c>
      <c r="EM7">
        <v>9</v>
      </c>
      <c r="EN7">
        <v>9</v>
      </c>
      <c r="EO7">
        <v>9</v>
      </c>
      <c r="EP7">
        <v>9</v>
      </c>
      <c r="EQ7">
        <v>10</v>
      </c>
      <c r="ER7">
        <v>10</v>
      </c>
      <c r="ES7">
        <v>10</v>
      </c>
      <c r="ET7">
        <v>10</v>
      </c>
      <c r="EU7">
        <v>10</v>
      </c>
      <c r="EV7">
        <v>10</v>
      </c>
      <c r="EW7">
        <v>10</v>
      </c>
      <c r="EX7">
        <v>10</v>
      </c>
      <c r="EY7">
        <v>10</v>
      </c>
      <c r="EZ7">
        <v>10</v>
      </c>
      <c r="FA7">
        <v>10</v>
      </c>
      <c r="FB7">
        <v>10</v>
      </c>
      <c r="FC7">
        <v>10</v>
      </c>
      <c r="FD7">
        <v>10</v>
      </c>
      <c r="FE7">
        <v>10</v>
      </c>
      <c r="FF7">
        <v>10</v>
      </c>
      <c r="FG7">
        <v>11</v>
      </c>
      <c r="FH7">
        <v>11</v>
      </c>
      <c r="FI7">
        <v>11</v>
      </c>
      <c r="FJ7">
        <v>11</v>
      </c>
      <c r="FK7">
        <v>11</v>
      </c>
      <c r="FL7">
        <v>11</v>
      </c>
      <c r="FM7">
        <v>11</v>
      </c>
      <c r="FN7">
        <v>11</v>
      </c>
      <c r="FO7">
        <v>11</v>
      </c>
      <c r="FP7">
        <v>11</v>
      </c>
      <c r="FQ7">
        <v>11</v>
      </c>
      <c r="FR7">
        <v>11</v>
      </c>
      <c r="FS7">
        <v>11</v>
      </c>
      <c r="FT7">
        <v>11</v>
      </c>
      <c r="FU7">
        <v>11</v>
      </c>
      <c r="FV7">
        <v>11</v>
      </c>
      <c r="FW7">
        <v>12</v>
      </c>
      <c r="FX7">
        <v>12</v>
      </c>
      <c r="FY7">
        <v>12</v>
      </c>
      <c r="FZ7">
        <v>12</v>
      </c>
      <c r="GA7">
        <v>12</v>
      </c>
      <c r="GB7">
        <v>12</v>
      </c>
      <c r="GC7">
        <v>12</v>
      </c>
      <c r="GD7">
        <v>12</v>
      </c>
      <c r="GE7">
        <v>12</v>
      </c>
      <c r="GF7">
        <v>12</v>
      </c>
      <c r="GG7">
        <v>12</v>
      </c>
      <c r="GH7">
        <v>12</v>
      </c>
      <c r="GI7">
        <v>12</v>
      </c>
      <c r="GJ7">
        <v>12</v>
      </c>
      <c r="GK7">
        <v>13</v>
      </c>
      <c r="GL7">
        <v>13</v>
      </c>
      <c r="GM7">
        <v>13</v>
      </c>
      <c r="GN7">
        <v>13</v>
      </c>
      <c r="GO7">
        <v>13</v>
      </c>
      <c r="GP7">
        <v>13</v>
      </c>
      <c r="GQ7">
        <v>13</v>
      </c>
      <c r="GR7">
        <v>13</v>
      </c>
      <c r="GS7">
        <v>13</v>
      </c>
      <c r="GU7">
        <v>4</v>
      </c>
      <c r="GV7">
        <v>0.13200000000000001</v>
      </c>
    </row>
    <row r="8" spans="1:204">
      <c r="A8" s="339">
        <v>5</v>
      </c>
      <c r="B8" s="340">
        <v>1</v>
      </c>
      <c r="C8" s="340">
        <v>1</v>
      </c>
      <c r="D8" s="340">
        <v>1</v>
      </c>
      <c r="E8" s="340">
        <v>1</v>
      </c>
      <c r="F8" s="340">
        <v>1</v>
      </c>
      <c r="G8" s="340">
        <v>1</v>
      </c>
      <c r="H8" s="340">
        <v>1</v>
      </c>
      <c r="I8" s="340">
        <v>1</v>
      </c>
      <c r="J8" s="340">
        <v>1</v>
      </c>
      <c r="K8" s="340">
        <v>1</v>
      </c>
      <c r="L8" s="340">
        <v>1</v>
      </c>
      <c r="M8" s="340">
        <v>1</v>
      </c>
      <c r="N8" s="340">
        <v>1</v>
      </c>
      <c r="O8" s="340">
        <v>1</v>
      </c>
      <c r="P8" s="340">
        <v>1</v>
      </c>
      <c r="Q8" s="340">
        <v>1</v>
      </c>
      <c r="R8" s="340">
        <v>2</v>
      </c>
      <c r="S8" s="340">
        <v>2</v>
      </c>
      <c r="T8" s="340">
        <v>2</v>
      </c>
      <c r="U8" s="340">
        <v>2</v>
      </c>
      <c r="V8" s="340">
        <v>2</v>
      </c>
      <c r="W8" s="340">
        <v>2</v>
      </c>
      <c r="X8" s="340">
        <v>2</v>
      </c>
      <c r="Y8" s="340">
        <v>2</v>
      </c>
      <c r="Z8" s="340">
        <v>2</v>
      </c>
      <c r="AA8" s="340">
        <v>2</v>
      </c>
      <c r="AB8" s="340">
        <v>2</v>
      </c>
      <c r="AC8" s="340">
        <v>2</v>
      </c>
      <c r="AD8" s="340">
        <v>3</v>
      </c>
      <c r="AE8" s="340">
        <v>3</v>
      </c>
      <c r="AF8" s="341">
        <v>3</v>
      </c>
      <c r="AG8" s="342">
        <v>3</v>
      </c>
      <c r="AH8" s="347">
        <v>3</v>
      </c>
      <c r="AI8" s="341">
        <v>3</v>
      </c>
      <c r="AJ8" s="341">
        <v>3</v>
      </c>
      <c r="AK8" s="341">
        <v>3</v>
      </c>
      <c r="AL8" s="341">
        <v>3</v>
      </c>
      <c r="AM8" s="341">
        <v>3</v>
      </c>
      <c r="AN8" s="341">
        <v>3</v>
      </c>
      <c r="AO8" s="341">
        <v>3</v>
      </c>
      <c r="AP8" s="341">
        <v>4</v>
      </c>
      <c r="AQ8" s="341">
        <v>4</v>
      </c>
      <c r="AR8" s="341">
        <v>4</v>
      </c>
      <c r="AS8" s="341">
        <v>4</v>
      </c>
      <c r="AT8" s="341">
        <v>4</v>
      </c>
      <c r="AU8" s="341">
        <v>4</v>
      </c>
      <c r="AV8" s="341">
        <v>4</v>
      </c>
      <c r="AW8" s="341">
        <v>4</v>
      </c>
      <c r="AX8" s="341">
        <v>4</v>
      </c>
      <c r="AY8" s="341">
        <v>4</v>
      </c>
      <c r="AZ8" s="341">
        <v>4</v>
      </c>
      <c r="BA8" s="341">
        <v>4</v>
      </c>
      <c r="BB8" s="341">
        <v>5</v>
      </c>
      <c r="BC8" s="341">
        <v>5</v>
      </c>
      <c r="BD8" s="341">
        <v>5</v>
      </c>
      <c r="BE8" s="341">
        <v>5</v>
      </c>
      <c r="BF8" s="341">
        <v>5</v>
      </c>
      <c r="BG8" s="341">
        <v>5</v>
      </c>
      <c r="BH8" s="341">
        <v>5</v>
      </c>
      <c r="BI8" s="341">
        <v>5</v>
      </c>
      <c r="BJ8" s="341">
        <v>5</v>
      </c>
      <c r="BK8" s="341">
        <v>5</v>
      </c>
      <c r="BL8" s="341">
        <v>5</v>
      </c>
      <c r="BM8" s="341">
        <v>5</v>
      </c>
      <c r="BN8" s="341">
        <v>5</v>
      </c>
      <c r="BO8" s="341">
        <v>6</v>
      </c>
      <c r="BP8" s="341">
        <v>6</v>
      </c>
      <c r="BQ8" s="341">
        <v>6</v>
      </c>
      <c r="BR8" s="341">
        <v>6</v>
      </c>
      <c r="BS8" s="341">
        <v>6</v>
      </c>
      <c r="BT8" s="341">
        <v>6</v>
      </c>
      <c r="BU8" s="341">
        <v>6</v>
      </c>
      <c r="BV8" s="341">
        <v>6</v>
      </c>
      <c r="BW8" s="341">
        <v>6</v>
      </c>
      <c r="BX8" s="341">
        <v>6</v>
      </c>
      <c r="BY8" s="341">
        <v>6</v>
      </c>
      <c r="BZ8" s="341">
        <v>6</v>
      </c>
      <c r="CA8" s="341">
        <v>6</v>
      </c>
      <c r="CB8" s="341">
        <v>6</v>
      </c>
      <c r="CC8" s="341">
        <v>6</v>
      </c>
      <c r="CD8" s="341">
        <v>7</v>
      </c>
      <c r="CE8" s="341">
        <v>7</v>
      </c>
      <c r="CF8" s="341">
        <v>7</v>
      </c>
      <c r="CG8" s="341">
        <v>7</v>
      </c>
      <c r="CH8" s="341">
        <v>7</v>
      </c>
      <c r="CI8" s="341">
        <v>7</v>
      </c>
      <c r="CJ8" s="341">
        <v>7</v>
      </c>
      <c r="CK8" s="341">
        <v>7</v>
      </c>
      <c r="CL8" s="341">
        <v>7</v>
      </c>
      <c r="CM8" s="341">
        <v>7</v>
      </c>
      <c r="CN8" s="341">
        <v>7</v>
      </c>
      <c r="CO8" s="341">
        <v>7</v>
      </c>
      <c r="CP8" s="341">
        <v>7</v>
      </c>
      <c r="CQ8" s="341">
        <v>8</v>
      </c>
      <c r="CR8" s="341">
        <v>8</v>
      </c>
      <c r="CS8" s="341">
        <v>8</v>
      </c>
      <c r="CT8" s="341">
        <v>8</v>
      </c>
      <c r="CU8" s="341">
        <v>8</v>
      </c>
      <c r="CV8" s="341">
        <v>8</v>
      </c>
      <c r="CW8" s="341">
        <v>8</v>
      </c>
      <c r="CX8" s="341">
        <v>8</v>
      </c>
      <c r="CY8" s="341">
        <v>8</v>
      </c>
      <c r="CZ8" s="341">
        <v>8</v>
      </c>
      <c r="DA8" s="341">
        <v>8</v>
      </c>
      <c r="DB8" s="341">
        <v>8</v>
      </c>
      <c r="DC8" s="341">
        <v>8</v>
      </c>
      <c r="DD8" s="341">
        <v>9</v>
      </c>
      <c r="DE8" s="341">
        <v>9</v>
      </c>
      <c r="DF8" s="341">
        <v>9</v>
      </c>
      <c r="DG8" s="341">
        <v>9</v>
      </c>
      <c r="DH8" s="341">
        <v>9</v>
      </c>
      <c r="DI8" s="341">
        <v>9</v>
      </c>
      <c r="DJ8" s="341">
        <v>9</v>
      </c>
      <c r="DK8" s="341">
        <v>9</v>
      </c>
      <c r="DL8" s="341">
        <v>9</v>
      </c>
      <c r="DM8" s="341">
        <v>9</v>
      </c>
      <c r="DN8" s="341">
        <v>9</v>
      </c>
      <c r="DO8" s="341">
        <v>9</v>
      </c>
      <c r="DP8" s="341">
        <v>10</v>
      </c>
      <c r="DQ8" s="341">
        <v>10</v>
      </c>
      <c r="DR8" s="341">
        <v>10</v>
      </c>
      <c r="DS8" s="341">
        <v>10</v>
      </c>
      <c r="DT8" s="341">
        <v>10</v>
      </c>
      <c r="DU8" s="341">
        <v>10</v>
      </c>
      <c r="DV8" s="341">
        <v>10</v>
      </c>
      <c r="DW8" s="341">
        <v>10</v>
      </c>
      <c r="DX8" s="341">
        <v>10</v>
      </c>
      <c r="DY8" s="341">
        <v>10</v>
      </c>
      <c r="DZ8" s="341">
        <v>10</v>
      </c>
      <c r="EA8" s="341">
        <v>10</v>
      </c>
      <c r="EB8" s="341">
        <v>11</v>
      </c>
      <c r="EC8" s="341">
        <v>11</v>
      </c>
      <c r="ED8" s="341">
        <v>11</v>
      </c>
      <c r="EE8" s="341">
        <v>11</v>
      </c>
      <c r="EF8" s="341">
        <v>11</v>
      </c>
      <c r="EG8" s="341">
        <v>11</v>
      </c>
      <c r="EH8" s="341">
        <v>11</v>
      </c>
      <c r="EI8" s="341">
        <v>11</v>
      </c>
      <c r="EJ8" s="341">
        <v>11</v>
      </c>
      <c r="EK8" s="341">
        <v>11</v>
      </c>
      <c r="EL8" s="341">
        <v>11</v>
      </c>
      <c r="EM8" s="341">
        <v>11</v>
      </c>
      <c r="EN8" s="341">
        <v>11</v>
      </c>
      <c r="EO8" s="341">
        <v>12</v>
      </c>
      <c r="EP8" s="341">
        <v>12</v>
      </c>
      <c r="EQ8" s="341">
        <v>12</v>
      </c>
      <c r="ER8" s="341">
        <v>12</v>
      </c>
      <c r="ES8" s="341">
        <v>12</v>
      </c>
      <c r="ET8" s="341">
        <v>12</v>
      </c>
      <c r="EU8" s="341">
        <v>12</v>
      </c>
      <c r="EV8" s="341">
        <v>12</v>
      </c>
      <c r="EW8" s="341">
        <v>12</v>
      </c>
      <c r="EX8" s="341">
        <v>12</v>
      </c>
      <c r="EY8" s="341">
        <v>12</v>
      </c>
      <c r="EZ8" s="341">
        <v>12</v>
      </c>
      <c r="FA8" s="341">
        <v>12</v>
      </c>
      <c r="FB8" s="341">
        <v>12</v>
      </c>
      <c r="FC8" s="341">
        <v>13</v>
      </c>
      <c r="FD8" s="341">
        <v>13</v>
      </c>
      <c r="FE8" s="341">
        <v>13</v>
      </c>
      <c r="FF8" s="341">
        <v>13</v>
      </c>
      <c r="FG8" s="341">
        <v>13</v>
      </c>
      <c r="FH8" s="341">
        <v>13</v>
      </c>
      <c r="FI8" s="341">
        <v>13</v>
      </c>
      <c r="FJ8" s="341">
        <v>13</v>
      </c>
      <c r="FK8" s="341">
        <v>13</v>
      </c>
      <c r="FL8" s="341">
        <v>13</v>
      </c>
      <c r="FM8" s="341">
        <v>13</v>
      </c>
      <c r="FN8" s="341">
        <v>13</v>
      </c>
      <c r="FO8" s="341">
        <v>14</v>
      </c>
      <c r="FP8" s="341">
        <v>14</v>
      </c>
      <c r="FQ8" s="341">
        <v>14</v>
      </c>
      <c r="FR8" s="341">
        <v>14</v>
      </c>
      <c r="FS8" s="341">
        <v>14</v>
      </c>
      <c r="FT8" s="341">
        <v>14</v>
      </c>
      <c r="FU8" s="341">
        <v>14</v>
      </c>
      <c r="FV8" s="341">
        <v>14</v>
      </c>
      <c r="FW8" s="341">
        <v>14</v>
      </c>
      <c r="FX8" s="341">
        <v>14</v>
      </c>
      <c r="FY8" s="341">
        <v>14</v>
      </c>
      <c r="FZ8" s="341">
        <v>14</v>
      </c>
      <c r="GA8" s="341">
        <v>15</v>
      </c>
      <c r="GB8" s="341">
        <v>15</v>
      </c>
      <c r="GC8" s="341">
        <v>15</v>
      </c>
      <c r="GD8" s="341">
        <v>15</v>
      </c>
      <c r="GE8" s="341">
        <v>15</v>
      </c>
      <c r="GF8" s="341">
        <v>15</v>
      </c>
      <c r="GG8" s="341">
        <v>15</v>
      </c>
      <c r="GH8" s="341">
        <v>15</v>
      </c>
      <c r="GI8" s="341">
        <v>15</v>
      </c>
      <c r="GJ8" s="341">
        <v>15</v>
      </c>
      <c r="GK8" s="341">
        <v>15</v>
      </c>
      <c r="GL8" s="341">
        <v>15</v>
      </c>
      <c r="GM8" s="341">
        <v>16</v>
      </c>
      <c r="GN8" s="341">
        <v>16</v>
      </c>
      <c r="GO8" s="341">
        <v>16</v>
      </c>
      <c r="GP8" s="341">
        <v>16</v>
      </c>
      <c r="GQ8" s="341">
        <v>16</v>
      </c>
      <c r="GR8" s="341">
        <v>16</v>
      </c>
      <c r="GS8" s="341">
        <v>16</v>
      </c>
      <c r="GT8" s="341"/>
      <c r="GU8" s="341">
        <v>5</v>
      </c>
      <c r="GV8" s="341">
        <v>0.16200000000000001</v>
      </c>
    </row>
    <row r="9" spans="1:204">
      <c r="A9" s="278">
        <v>6</v>
      </c>
      <c r="B9" s="344">
        <v>1</v>
      </c>
      <c r="C9" s="344">
        <v>1</v>
      </c>
      <c r="D9" s="344">
        <v>1</v>
      </c>
      <c r="E9" s="344">
        <v>1</v>
      </c>
      <c r="F9" s="344">
        <v>1</v>
      </c>
      <c r="G9" s="344">
        <v>1</v>
      </c>
      <c r="H9" s="344">
        <v>1</v>
      </c>
      <c r="I9" s="344">
        <v>1</v>
      </c>
      <c r="J9" s="344">
        <v>1</v>
      </c>
      <c r="K9" s="344">
        <v>1</v>
      </c>
      <c r="L9" s="344">
        <v>1</v>
      </c>
      <c r="M9" s="344">
        <v>1</v>
      </c>
      <c r="N9" s="344">
        <v>1</v>
      </c>
      <c r="O9" s="344">
        <v>1</v>
      </c>
      <c r="P9" s="344">
        <v>1</v>
      </c>
      <c r="Q9" s="344">
        <v>2</v>
      </c>
      <c r="R9" s="344">
        <v>2</v>
      </c>
      <c r="S9" s="344">
        <v>2</v>
      </c>
      <c r="T9" s="344">
        <v>2</v>
      </c>
      <c r="U9" s="344">
        <v>2</v>
      </c>
      <c r="V9" s="344">
        <v>2</v>
      </c>
      <c r="W9" s="344">
        <v>2</v>
      </c>
      <c r="X9" s="344">
        <v>2</v>
      </c>
      <c r="Y9" s="344">
        <v>2</v>
      </c>
      <c r="Z9" s="344">
        <v>2</v>
      </c>
      <c r="AA9" s="344">
        <v>2</v>
      </c>
      <c r="AB9" s="344">
        <v>3</v>
      </c>
      <c r="AC9" s="344">
        <v>3</v>
      </c>
      <c r="AD9" s="344">
        <v>3</v>
      </c>
      <c r="AE9" s="344">
        <v>3</v>
      </c>
      <c r="AF9" s="337">
        <v>3</v>
      </c>
      <c r="AG9" s="345">
        <v>3</v>
      </c>
      <c r="AH9" s="346">
        <v>3</v>
      </c>
      <c r="AI9">
        <v>3</v>
      </c>
      <c r="AJ9">
        <v>3</v>
      </c>
      <c r="AK9">
        <v>3</v>
      </c>
      <c r="AL9">
        <v>4</v>
      </c>
      <c r="AM9">
        <v>4</v>
      </c>
      <c r="AN9">
        <v>4</v>
      </c>
      <c r="AO9">
        <v>4</v>
      </c>
      <c r="AP9">
        <v>4</v>
      </c>
      <c r="AQ9">
        <v>4</v>
      </c>
      <c r="AR9">
        <v>4</v>
      </c>
      <c r="AS9">
        <v>4</v>
      </c>
      <c r="AT9">
        <v>4</v>
      </c>
      <c r="AU9">
        <v>4</v>
      </c>
      <c r="AV9">
        <v>4</v>
      </c>
      <c r="AW9">
        <v>4</v>
      </c>
      <c r="AX9">
        <v>5</v>
      </c>
      <c r="AY9">
        <v>5</v>
      </c>
      <c r="AZ9">
        <v>5</v>
      </c>
      <c r="BA9">
        <v>5</v>
      </c>
      <c r="BB9">
        <v>5</v>
      </c>
      <c r="BC9">
        <v>5</v>
      </c>
      <c r="BD9">
        <v>5</v>
      </c>
      <c r="BE9">
        <v>5</v>
      </c>
      <c r="BF9">
        <v>5</v>
      </c>
      <c r="BG9">
        <v>5</v>
      </c>
      <c r="BH9">
        <v>5</v>
      </c>
      <c r="BI9">
        <v>5</v>
      </c>
      <c r="BJ9">
        <v>5</v>
      </c>
      <c r="BK9">
        <v>6</v>
      </c>
      <c r="BL9">
        <v>6</v>
      </c>
      <c r="BM9">
        <v>6</v>
      </c>
      <c r="BN9">
        <v>6</v>
      </c>
      <c r="BO9">
        <v>6</v>
      </c>
      <c r="BP9">
        <v>6</v>
      </c>
      <c r="BQ9">
        <v>6</v>
      </c>
      <c r="BR9">
        <v>6</v>
      </c>
      <c r="BS9">
        <v>6</v>
      </c>
      <c r="BT9">
        <v>6</v>
      </c>
      <c r="BU9">
        <v>6</v>
      </c>
      <c r="BV9">
        <v>6</v>
      </c>
      <c r="BW9">
        <v>7</v>
      </c>
      <c r="BX9">
        <v>7</v>
      </c>
      <c r="BY9">
        <v>7</v>
      </c>
      <c r="BZ9">
        <v>7</v>
      </c>
      <c r="CA9">
        <v>7</v>
      </c>
      <c r="CB9">
        <v>7</v>
      </c>
      <c r="CC9">
        <v>7</v>
      </c>
      <c r="CD9">
        <v>7</v>
      </c>
      <c r="CE9">
        <v>7</v>
      </c>
      <c r="CF9">
        <v>7</v>
      </c>
      <c r="CG9">
        <v>7</v>
      </c>
      <c r="CH9">
        <v>8</v>
      </c>
      <c r="CI9">
        <v>8</v>
      </c>
      <c r="CJ9">
        <v>8</v>
      </c>
      <c r="CK9">
        <v>8</v>
      </c>
      <c r="CL9">
        <v>8</v>
      </c>
      <c r="CM9">
        <v>8</v>
      </c>
      <c r="CN9">
        <v>8</v>
      </c>
      <c r="CO9">
        <v>8</v>
      </c>
      <c r="CP9">
        <v>8</v>
      </c>
      <c r="CQ9">
        <v>8</v>
      </c>
      <c r="CR9">
        <v>8</v>
      </c>
      <c r="CS9">
        <v>8</v>
      </c>
      <c r="CT9">
        <v>8</v>
      </c>
      <c r="CU9">
        <v>8</v>
      </c>
      <c r="CV9">
        <v>9</v>
      </c>
      <c r="CW9">
        <v>9</v>
      </c>
      <c r="CX9">
        <v>9</v>
      </c>
      <c r="CY9">
        <v>9</v>
      </c>
      <c r="CZ9">
        <v>9</v>
      </c>
      <c r="DA9">
        <v>9</v>
      </c>
      <c r="DB9">
        <v>9</v>
      </c>
      <c r="DC9">
        <v>9</v>
      </c>
      <c r="DD9">
        <v>9</v>
      </c>
      <c r="DE9">
        <v>9</v>
      </c>
      <c r="DF9">
        <v>9</v>
      </c>
      <c r="DG9">
        <v>9</v>
      </c>
      <c r="DH9">
        <v>10</v>
      </c>
      <c r="DI9">
        <v>10</v>
      </c>
      <c r="DJ9">
        <v>10</v>
      </c>
      <c r="DK9">
        <v>10</v>
      </c>
      <c r="DL9">
        <v>10</v>
      </c>
      <c r="DM9">
        <v>10</v>
      </c>
      <c r="DN9">
        <v>10</v>
      </c>
      <c r="DO9">
        <v>10</v>
      </c>
      <c r="DP9">
        <v>10</v>
      </c>
      <c r="DQ9">
        <v>10</v>
      </c>
      <c r="DR9">
        <v>11</v>
      </c>
      <c r="DS9">
        <v>11</v>
      </c>
      <c r="DT9">
        <v>11</v>
      </c>
      <c r="DU9">
        <v>11</v>
      </c>
      <c r="DV9">
        <v>11</v>
      </c>
      <c r="DW9">
        <v>11</v>
      </c>
      <c r="DX9">
        <v>11</v>
      </c>
      <c r="DY9">
        <v>11</v>
      </c>
      <c r="DZ9">
        <v>11</v>
      </c>
      <c r="EA9">
        <v>11</v>
      </c>
      <c r="EB9">
        <v>11</v>
      </c>
      <c r="EC9">
        <v>11</v>
      </c>
      <c r="ED9">
        <v>12</v>
      </c>
      <c r="EE9">
        <v>12</v>
      </c>
      <c r="EF9">
        <v>12</v>
      </c>
      <c r="EG9">
        <v>12</v>
      </c>
      <c r="EH9">
        <v>12</v>
      </c>
      <c r="EI9">
        <v>12</v>
      </c>
      <c r="EJ9">
        <v>12</v>
      </c>
      <c r="EK9">
        <v>12</v>
      </c>
      <c r="EL9">
        <v>12</v>
      </c>
      <c r="EM9">
        <v>12</v>
      </c>
      <c r="EN9">
        <v>12</v>
      </c>
      <c r="EO9">
        <v>12</v>
      </c>
      <c r="EP9">
        <v>12</v>
      </c>
      <c r="EQ9">
        <v>13</v>
      </c>
      <c r="ER9">
        <v>13</v>
      </c>
      <c r="ES9">
        <v>13</v>
      </c>
      <c r="ET9">
        <v>13</v>
      </c>
      <c r="EU9">
        <v>13</v>
      </c>
      <c r="EV9">
        <v>13</v>
      </c>
      <c r="EW9">
        <v>13</v>
      </c>
      <c r="EX9">
        <v>13</v>
      </c>
      <c r="EY9">
        <v>13</v>
      </c>
      <c r="EZ9">
        <v>13</v>
      </c>
      <c r="FA9">
        <v>13</v>
      </c>
      <c r="FB9">
        <v>13</v>
      </c>
      <c r="FC9">
        <v>14</v>
      </c>
      <c r="FD9">
        <v>14</v>
      </c>
      <c r="FE9">
        <v>14</v>
      </c>
      <c r="FF9">
        <v>14</v>
      </c>
      <c r="FG9">
        <v>14</v>
      </c>
      <c r="FH9">
        <v>14</v>
      </c>
      <c r="FI9">
        <v>14</v>
      </c>
      <c r="FJ9">
        <v>14</v>
      </c>
      <c r="FK9">
        <v>14</v>
      </c>
      <c r="FL9">
        <v>14</v>
      </c>
      <c r="FM9">
        <v>15</v>
      </c>
      <c r="FN9">
        <v>15</v>
      </c>
      <c r="FO9">
        <v>15</v>
      </c>
      <c r="FP9">
        <v>15</v>
      </c>
      <c r="FQ9">
        <v>15</v>
      </c>
      <c r="FR9">
        <v>15</v>
      </c>
      <c r="FS9">
        <v>15</v>
      </c>
      <c r="FT9">
        <v>15</v>
      </c>
      <c r="FU9">
        <v>15</v>
      </c>
      <c r="FV9">
        <v>15</v>
      </c>
      <c r="FW9">
        <v>15</v>
      </c>
      <c r="FX9">
        <v>15</v>
      </c>
      <c r="FY9">
        <v>16</v>
      </c>
      <c r="FZ9">
        <v>16</v>
      </c>
      <c r="GA9">
        <v>16</v>
      </c>
      <c r="GB9">
        <v>16</v>
      </c>
      <c r="GC9">
        <v>16</v>
      </c>
      <c r="GD9">
        <v>16</v>
      </c>
      <c r="GE9">
        <v>16</v>
      </c>
      <c r="GF9">
        <v>16</v>
      </c>
      <c r="GG9">
        <v>16</v>
      </c>
      <c r="GH9">
        <v>16</v>
      </c>
      <c r="GI9">
        <v>16</v>
      </c>
      <c r="GJ9">
        <v>16</v>
      </c>
      <c r="GK9">
        <v>17</v>
      </c>
      <c r="GL9">
        <v>17</v>
      </c>
      <c r="GM9">
        <v>17</v>
      </c>
      <c r="GN9">
        <v>17</v>
      </c>
      <c r="GO9">
        <v>17</v>
      </c>
      <c r="GP9">
        <v>17</v>
      </c>
      <c r="GQ9">
        <v>17</v>
      </c>
      <c r="GR9">
        <v>17</v>
      </c>
      <c r="GS9">
        <v>17</v>
      </c>
      <c r="GU9">
        <v>6</v>
      </c>
      <c r="GV9">
        <v>0.17499999999999999</v>
      </c>
    </row>
    <row r="10" spans="1:204">
      <c r="A10" s="339">
        <v>7</v>
      </c>
      <c r="B10" s="340">
        <v>1</v>
      </c>
      <c r="C10" s="340">
        <v>1</v>
      </c>
      <c r="D10" s="340">
        <v>1</v>
      </c>
      <c r="E10" s="340">
        <v>1</v>
      </c>
      <c r="F10" s="340">
        <v>1</v>
      </c>
      <c r="G10" s="340">
        <v>1</v>
      </c>
      <c r="H10" s="340">
        <v>1</v>
      </c>
      <c r="I10" s="340">
        <v>1</v>
      </c>
      <c r="J10" s="340">
        <v>1</v>
      </c>
      <c r="K10" s="340">
        <v>1</v>
      </c>
      <c r="L10" s="340">
        <v>1</v>
      </c>
      <c r="M10" s="340">
        <v>1</v>
      </c>
      <c r="N10" s="340">
        <v>1</v>
      </c>
      <c r="O10" s="340">
        <v>1</v>
      </c>
      <c r="P10" s="340">
        <v>1</v>
      </c>
      <c r="Q10" s="340">
        <v>2</v>
      </c>
      <c r="R10" s="340">
        <v>2</v>
      </c>
      <c r="S10" s="340">
        <v>2</v>
      </c>
      <c r="T10" s="340">
        <v>2</v>
      </c>
      <c r="U10" s="340">
        <v>2</v>
      </c>
      <c r="V10" s="340">
        <v>2</v>
      </c>
      <c r="W10" s="340">
        <v>2</v>
      </c>
      <c r="X10" s="340">
        <v>2</v>
      </c>
      <c r="Y10" s="340">
        <v>2</v>
      </c>
      <c r="Z10" s="340">
        <v>3</v>
      </c>
      <c r="AA10" s="340">
        <v>3</v>
      </c>
      <c r="AB10" s="340">
        <v>3</v>
      </c>
      <c r="AC10" s="340">
        <v>3</v>
      </c>
      <c r="AD10" s="340">
        <v>3</v>
      </c>
      <c r="AE10" s="340">
        <v>3</v>
      </c>
      <c r="AF10" s="341">
        <v>3</v>
      </c>
      <c r="AG10" s="342">
        <v>3</v>
      </c>
      <c r="AH10" s="347">
        <v>3</v>
      </c>
      <c r="AI10" s="341">
        <v>3</v>
      </c>
      <c r="AJ10" s="341">
        <v>4</v>
      </c>
      <c r="AK10" s="341">
        <v>4</v>
      </c>
      <c r="AL10" s="341">
        <v>4</v>
      </c>
      <c r="AM10" s="341">
        <v>4</v>
      </c>
      <c r="AN10" s="341">
        <v>4</v>
      </c>
      <c r="AO10" s="341">
        <v>4</v>
      </c>
      <c r="AP10" s="341">
        <v>4</v>
      </c>
      <c r="AQ10" s="341">
        <v>4</v>
      </c>
      <c r="AR10" s="341">
        <v>4</v>
      </c>
      <c r="AS10" s="341">
        <v>4</v>
      </c>
      <c r="AT10" s="341">
        <v>4</v>
      </c>
      <c r="AU10" s="341">
        <v>4</v>
      </c>
      <c r="AV10" s="341">
        <v>5</v>
      </c>
      <c r="AW10" s="341">
        <v>5</v>
      </c>
      <c r="AX10" s="341">
        <v>5</v>
      </c>
      <c r="AY10" s="341">
        <v>5</v>
      </c>
      <c r="AZ10" s="341">
        <v>5</v>
      </c>
      <c r="BA10" s="341">
        <v>5</v>
      </c>
      <c r="BB10" s="341">
        <v>5</v>
      </c>
      <c r="BC10" s="341">
        <v>5</v>
      </c>
      <c r="BD10" s="341">
        <v>5</v>
      </c>
      <c r="BE10" s="341">
        <v>5</v>
      </c>
      <c r="BF10" s="341">
        <v>6</v>
      </c>
      <c r="BG10" s="341">
        <v>6</v>
      </c>
      <c r="BH10" s="341">
        <v>6</v>
      </c>
      <c r="BI10" s="341">
        <v>6</v>
      </c>
      <c r="BJ10" s="341">
        <v>6</v>
      </c>
      <c r="BK10" s="341">
        <v>6</v>
      </c>
      <c r="BL10" s="341">
        <v>6</v>
      </c>
      <c r="BM10" s="341">
        <v>6</v>
      </c>
      <c r="BN10" s="341">
        <v>6</v>
      </c>
      <c r="BO10" s="341">
        <v>6</v>
      </c>
      <c r="BP10" s="341">
        <v>6</v>
      </c>
      <c r="BQ10" s="341">
        <v>7</v>
      </c>
      <c r="BR10" s="341">
        <v>7</v>
      </c>
      <c r="BS10" s="341">
        <v>7</v>
      </c>
      <c r="BT10" s="341">
        <v>7</v>
      </c>
      <c r="BU10" s="341">
        <v>7</v>
      </c>
      <c r="BV10" s="341">
        <v>7</v>
      </c>
      <c r="BW10" s="341">
        <v>7</v>
      </c>
      <c r="BX10" s="341">
        <v>7</v>
      </c>
      <c r="BY10" s="341">
        <v>7</v>
      </c>
      <c r="BZ10" s="341">
        <v>7</v>
      </c>
      <c r="CA10" s="341">
        <v>7</v>
      </c>
      <c r="CB10" s="341">
        <v>7</v>
      </c>
      <c r="CC10" s="341">
        <v>7</v>
      </c>
      <c r="CD10" s="341">
        <v>8</v>
      </c>
      <c r="CE10" s="341">
        <v>8</v>
      </c>
      <c r="CF10" s="341">
        <v>8</v>
      </c>
      <c r="CG10" s="341">
        <v>8</v>
      </c>
      <c r="CH10" s="341">
        <v>8</v>
      </c>
      <c r="CI10" s="341">
        <v>8</v>
      </c>
      <c r="CJ10" s="341">
        <v>8</v>
      </c>
      <c r="CK10" s="341">
        <v>8</v>
      </c>
      <c r="CL10" s="341">
        <v>8</v>
      </c>
      <c r="CM10" s="341">
        <v>8</v>
      </c>
      <c r="CN10" s="341">
        <v>8</v>
      </c>
      <c r="CO10" s="341">
        <v>9</v>
      </c>
      <c r="CP10" s="341">
        <v>9</v>
      </c>
      <c r="CQ10" s="341">
        <v>9</v>
      </c>
      <c r="CR10" s="341">
        <v>9</v>
      </c>
      <c r="CS10" s="341">
        <v>9</v>
      </c>
      <c r="CT10" s="341">
        <v>9</v>
      </c>
      <c r="CU10" s="341">
        <v>9</v>
      </c>
      <c r="CV10" s="341">
        <v>9</v>
      </c>
      <c r="CW10" s="341">
        <v>9</v>
      </c>
      <c r="CX10" s="341">
        <v>9</v>
      </c>
      <c r="CY10" s="341">
        <v>9</v>
      </c>
      <c r="CZ10" s="341">
        <v>10</v>
      </c>
      <c r="DA10" s="341">
        <v>10</v>
      </c>
      <c r="DB10" s="341">
        <v>10</v>
      </c>
      <c r="DC10" s="341">
        <v>10</v>
      </c>
      <c r="DD10" s="341">
        <v>10</v>
      </c>
      <c r="DE10" s="341">
        <v>10</v>
      </c>
      <c r="DF10" s="341">
        <v>10</v>
      </c>
      <c r="DG10" s="341">
        <v>10</v>
      </c>
      <c r="DH10" s="341">
        <v>10</v>
      </c>
      <c r="DI10" s="341">
        <v>10</v>
      </c>
      <c r="DJ10" s="341">
        <v>10</v>
      </c>
      <c r="DK10" s="341">
        <v>10</v>
      </c>
      <c r="DL10" s="341">
        <v>11</v>
      </c>
      <c r="DM10" s="341">
        <v>11</v>
      </c>
      <c r="DN10" s="341">
        <v>11</v>
      </c>
      <c r="DO10" s="341">
        <v>11</v>
      </c>
      <c r="DP10" s="341">
        <v>11</v>
      </c>
      <c r="DQ10" s="341">
        <v>11</v>
      </c>
      <c r="DR10" s="341">
        <v>11</v>
      </c>
      <c r="DS10" s="341">
        <v>11</v>
      </c>
      <c r="DT10" s="341">
        <v>11</v>
      </c>
      <c r="DU10" s="341">
        <v>11</v>
      </c>
      <c r="DV10" s="341">
        <v>12</v>
      </c>
      <c r="DW10" s="341">
        <v>12</v>
      </c>
      <c r="DX10" s="341">
        <v>12</v>
      </c>
      <c r="DY10" s="341">
        <v>12</v>
      </c>
      <c r="DZ10" s="341">
        <v>12</v>
      </c>
      <c r="EA10" s="341">
        <v>12</v>
      </c>
      <c r="EB10" s="341">
        <v>12</v>
      </c>
      <c r="EC10" s="341">
        <v>12</v>
      </c>
      <c r="ED10" s="341">
        <v>12</v>
      </c>
      <c r="EE10" s="341">
        <v>12</v>
      </c>
      <c r="EF10" s="341">
        <v>12</v>
      </c>
      <c r="EG10" s="341">
        <v>13</v>
      </c>
      <c r="EH10" s="341">
        <v>13</v>
      </c>
      <c r="EI10" s="341">
        <v>13</v>
      </c>
      <c r="EJ10" s="341">
        <v>13</v>
      </c>
      <c r="EK10" s="341">
        <v>13</v>
      </c>
      <c r="EL10" s="341">
        <v>13</v>
      </c>
      <c r="EM10" s="341">
        <v>13</v>
      </c>
      <c r="EN10" s="341">
        <v>13</v>
      </c>
      <c r="EO10" s="341">
        <v>13</v>
      </c>
      <c r="EP10" s="341">
        <v>13</v>
      </c>
      <c r="EQ10" s="341">
        <v>13</v>
      </c>
      <c r="ER10" s="341">
        <v>13</v>
      </c>
      <c r="ES10" s="341">
        <v>14</v>
      </c>
      <c r="ET10" s="341">
        <v>14</v>
      </c>
      <c r="EU10" s="341">
        <v>14</v>
      </c>
      <c r="EV10" s="341">
        <v>14</v>
      </c>
      <c r="EW10" s="341">
        <v>14</v>
      </c>
      <c r="EX10" s="341">
        <v>14</v>
      </c>
      <c r="EY10" s="341">
        <v>14</v>
      </c>
      <c r="EZ10" s="341">
        <v>14</v>
      </c>
      <c r="FA10" s="341">
        <v>14</v>
      </c>
      <c r="FB10" s="341">
        <v>14</v>
      </c>
      <c r="FC10" s="341">
        <v>15</v>
      </c>
      <c r="FD10" s="341">
        <v>15</v>
      </c>
      <c r="FE10" s="341">
        <v>15</v>
      </c>
      <c r="FF10" s="341">
        <v>15</v>
      </c>
      <c r="FG10" s="341">
        <v>15</v>
      </c>
      <c r="FH10" s="341">
        <v>15</v>
      </c>
      <c r="FI10" s="341">
        <v>15</v>
      </c>
      <c r="FJ10" s="341">
        <v>15</v>
      </c>
      <c r="FK10" s="341">
        <v>15</v>
      </c>
      <c r="FL10" s="341">
        <v>15</v>
      </c>
      <c r="FM10" s="341">
        <v>16</v>
      </c>
      <c r="FN10" s="341">
        <v>16</v>
      </c>
      <c r="FO10" s="341">
        <v>16</v>
      </c>
      <c r="FP10" s="341">
        <v>16</v>
      </c>
      <c r="FQ10" s="341">
        <v>16</v>
      </c>
      <c r="FR10" s="341">
        <v>16</v>
      </c>
      <c r="FS10" s="341">
        <v>16</v>
      </c>
      <c r="FT10" s="341">
        <v>16</v>
      </c>
      <c r="FU10" s="341">
        <v>16</v>
      </c>
      <c r="FV10" s="341">
        <v>16</v>
      </c>
      <c r="FW10" s="341">
        <v>16</v>
      </c>
      <c r="FX10" s="341">
        <v>16</v>
      </c>
      <c r="FY10" s="341">
        <v>17</v>
      </c>
      <c r="FZ10" s="341">
        <v>17</v>
      </c>
      <c r="GA10" s="341">
        <v>17</v>
      </c>
      <c r="GB10" s="341">
        <v>17</v>
      </c>
      <c r="GC10" s="341">
        <v>17</v>
      </c>
      <c r="GD10" s="341">
        <v>17</v>
      </c>
      <c r="GE10" s="341">
        <v>17</v>
      </c>
      <c r="GF10" s="341">
        <v>17</v>
      </c>
      <c r="GG10" s="341">
        <v>17</v>
      </c>
      <c r="GH10" s="341">
        <v>17</v>
      </c>
      <c r="GI10" s="341">
        <v>18</v>
      </c>
      <c r="GJ10" s="341">
        <v>18</v>
      </c>
      <c r="GK10" s="341">
        <v>18</v>
      </c>
      <c r="GL10" s="341">
        <v>18</v>
      </c>
      <c r="GM10" s="341">
        <v>18</v>
      </c>
      <c r="GN10" s="341">
        <v>18</v>
      </c>
      <c r="GO10" s="341">
        <v>18</v>
      </c>
      <c r="GP10" s="341">
        <v>18</v>
      </c>
      <c r="GQ10" s="341">
        <v>18</v>
      </c>
      <c r="GR10" s="341">
        <v>18</v>
      </c>
      <c r="GS10" s="341">
        <v>19</v>
      </c>
      <c r="GT10" s="341"/>
      <c r="GU10" s="341">
        <v>7</v>
      </c>
      <c r="GV10" s="341">
        <v>0.187</v>
      </c>
    </row>
    <row r="11" spans="1:204">
      <c r="A11" s="278">
        <v>8</v>
      </c>
      <c r="B11" s="344">
        <v>1</v>
      </c>
      <c r="C11" s="344">
        <v>1</v>
      </c>
      <c r="D11" s="344">
        <v>1</v>
      </c>
      <c r="E11" s="344">
        <v>1</v>
      </c>
      <c r="F11" s="344">
        <v>1</v>
      </c>
      <c r="G11" s="344">
        <v>1</v>
      </c>
      <c r="H11" s="344">
        <v>1</v>
      </c>
      <c r="I11" s="344">
        <v>1</v>
      </c>
      <c r="J11" s="344">
        <v>1</v>
      </c>
      <c r="K11" s="344">
        <v>1</v>
      </c>
      <c r="L11" s="344">
        <v>1</v>
      </c>
      <c r="M11" s="344">
        <v>1</v>
      </c>
      <c r="N11" s="344">
        <v>1</v>
      </c>
      <c r="O11" s="344">
        <v>2</v>
      </c>
      <c r="P11" s="344">
        <v>2</v>
      </c>
      <c r="Q11" s="344">
        <v>2</v>
      </c>
      <c r="R11" s="344">
        <v>2</v>
      </c>
      <c r="S11" s="344">
        <v>2</v>
      </c>
      <c r="T11" s="344">
        <v>2</v>
      </c>
      <c r="U11" s="344">
        <v>2</v>
      </c>
      <c r="V11" s="344">
        <v>2</v>
      </c>
      <c r="W11" s="344">
        <v>2</v>
      </c>
      <c r="X11" s="344">
        <v>3</v>
      </c>
      <c r="Y11" s="344">
        <v>3</v>
      </c>
      <c r="Z11" s="344">
        <v>3</v>
      </c>
      <c r="AA11" s="344">
        <v>3</v>
      </c>
      <c r="AB11" s="344">
        <v>3</v>
      </c>
      <c r="AC11" s="344">
        <v>3</v>
      </c>
      <c r="AD11" s="344">
        <v>3</v>
      </c>
      <c r="AE11" s="344">
        <v>3</v>
      </c>
      <c r="AF11" s="337">
        <v>3</v>
      </c>
      <c r="AG11" s="345">
        <v>3</v>
      </c>
      <c r="AH11" s="346">
        <v>4</v>
      </c>
      <c r="AI11">
        <v>4</v>
      </c>
      <c r="AJ11">
        <v>4</v>
      </c>
      <c r="AK11">
        <v>4</v>
      </c>
      <c r="AL11">
        <v>4</v>
      </c>
      <c r="AM11">
        <v>4</v>
      </c>
      <c r="AN11">
        <v>4</v>
      </c>
      <c r="AO11">
        <v>4</v>
      </c>
      <c r="AP11">
        <v>4</v>
      </c>
      <c r="AQ11">
        <v>4</v>
      </c>
      <c r="AR11">
        <v>5</v>
      </c>
      <c r="AS11">
        <v>5</v>
      </c>
      <c r="AT11">
        <v>5</v>
      </c>
      <c r="AU11">
        <v>5</v>
      </c>
      <c r="AV11">
        <v>5</v>
      </c>
      <c r="AW11">
        <v>5</v>
      </c>
      <c r="AX11">
        <v>5</v>
      </c>
      <c r="AY11">
        <v>5</v>
      </c>
      <c r="AZ11">
        <v>5</v>
      </c>
      <c r="BA11">
        <v>5</v>
      </c>
      <c r="BB11">
        <v>6</v>
      </c>
      <c r="BC11">
        <v>6</v>
      </c>
      <c r="BD11">
        <v>6</v>
      </c>
      <c r="BE11">
        <v>6</v>
      </c>
      <c r="BF11">
        <v>6</v>
      </c>
      <c r="BG11">
        <v>6</v>
      </c>
      <c r="BH11">
        <v>6</v>
      </c>
      <c r="BI11">
        <v>6</v>
      </c>
      <c r="BJ11">
        <v>6</v>
      </c>
      <c r="BK11">
        <v>6</v>
      </c>
      <c r="BL11">
        <v>6</v>
      </c>
      <c r="BM11">
        <v>7</v>
      </c>
      <c r="BN11">
        <v>7</v>
      </c>
      <c r="BO11">
        <v>7</v>
      </c>
      <c r="BP11">
        <v>7</v>
      </c>
      <c r="BQ11">
        <v>7</v>
      </c>
      <c r="BR11">
        <v>7</v>
      </c>
      <c r="BS11">
        <v>7</v>
      </c>
      <c r="BT11">
        <v>7</v>
      </c>
      <c r="BU11">
        <v>7</v>
      </c>
      <c r="BV11">
        <v>7</v>
      </c>
      <c r="BW11">
        <v>7</v>
      </c>
      <c r="BX11">
        <v>7</v>
      </c>
      <c r="BY11">
        <v>8</v>
      </c>
      <c r="BZ11">
        <v>8</v>
      </c>
      <c r="CA11">
        <v>8</v>
      </c>
      <c r="CB11">
        <v>8</v>
      </c>
      <c r="CC11">
        <v>8</v>
      </c>
      <c r="CD11">
        <v>8</v>
      </c>
      <c r="CE11">
        <v>8</v>
      </c>
      <c r="CF11">
        <v>8</v>
      </c>
      <c r="CG11">
        <v>8</v>
      </c>
      <c r="CH11">
        <v>8</v>
      </c>
      <c r="CI11">
        <v>8</v>
      </c>
      <c r="CJ11">
        <v>9</v>
      </c>
      <c r="CK11">
        <v>9</v>
      </c>
      <c r="CL11">
        <v>9</v>
      </c>
      <c r="CM11">
        <v>9</v>
      </c>
      <c r="CN11">
        <v>9</v>
      </c>
      <c r="CO11">
        <v>9</v>
      </c>
      <c r="CP11">
        <v>9</v>
      </c>
      <c r="CQ11">
        <v>9</v>
      </c>
      <c r="CR11">
        <v>9</v>
      </c>
      <c r="CS11">
        <v>9</v>
      </c>
      <c r="CT11">
        <v>9</v>
      </c>
      <c r="CU11">
        <v>9</v>
      </c>
      <c r="CV11">
        <v>10</v>
      </c>
      <c r="CW11">
        <v>10</v>
      </c>
      <c r="CX11">
        <v>10</v>
      </c>
      <c r="CY11">
        <v>10</v>
      </c>
      <c r="CZ11">
        <v>10</v>
      </c>
      <c r="DA11">
        <v>10</v>
      </c>
      <c r="DB11">
        <v>10</v>
      </c>
      <c r="DC11">
        <v>10</v>
      </c>
      <c r="DD11">
        <v>10</v>
      </c>
      <c r="DE11">
        <v>10</v>
      </c>
      <c r="DF11">
        <v>11</v>
      </c>
      <c r="DG11">
        <v>11</v>
      </c>
      <c r="DH11">
        <v>11</v>
      </c>
      <c r="DI11">
        <v>11</v>
      </c>
      <c r="DJ11">
        <v>11</v>
      </c>
      <c r="DK11">
        <v>11</v>
      </c>
      <c r="DL11">
        <v>11</v>
      </c>
      <c r="DM11">
        <v>11</v>
      </c>
      <c r="DN11">
        <v>11</v>
      </c>
      <c r="DO11">
        <v>11</v>
      </c>
      <c r="DP11">
        <v>12</v>
      </c>
      <c r="DQ11">
        <v>12</v>
      </c>
      <c r="DR11">
        <v>12</v>
      </c>
      <c r="DS11">
        <v>12</v>
      </c>
      <c r="DT11">
        <v>12</v>
      </c>
      <c r="DU11">
        <v>12</v>
      </c>
      <c r="DV11">
        <v>12</v>
      </c>
      <c r="DW11">
        <v>12</v>
      </c>
      <c r="DX11">
        <v>12</v>
      </c>
      <c r="DY11">
        <v>12</v>
      </c>
      <c r="DZ11">
        <v>13</v>
      </c>
      <c r="EA11">
        <v>13</v>
      </c>
      <c r="EB11">
        <v>13</v>
      </c>
      <c r="EC11">
        <v>13</v>
      </c>
      <c r="ED11">
        <v>13</v>
      </c>
      <c r="EE11">
        <v>13</v>
      </c>
      <c r="EF11">
        <v>13</v>
      </c>
      <c r="EG11">
        <v>13</v>
      </c>
      <c r="EH11">
        <v>13</v>
      </c>
      <c r="EI11">
        <v>13</v>
      </c>
      <c r="EJ11">
        <v>13</v>
      </c>
      <c r="EK11">
        <v>14</v>
      </c>
      <c r="EL11">
        <v>14</v>
      </c>
      <c r="EM11">
        <v>14</v>
      </c>
      <c r="EN11">
        <v>14</v>
      </c>
      <c r="EO11">
        <v>14</v>
      </c>
      <c r="EP11">
        <v>14</v>
      </c>
      <c r="EQ11">
        <v>14</v>
      </c>
      <c r="ER11">
        <v>14</v>
      </c>
      <c r="ES11">
        <v>14</v>
      </c>
      <c r="ET11">
        <v>14</v>
      </c>
      <c r="EU11">
        <v>15</v>
      </c>
      <c r="EV11">
        <v>15</v>
      </c>
      <c r="EW11">
        <v>15</v>
      </c>
      <c r="EX11">
        <v>15</v>
      </c>
      <c r="EY11">
        <v>15</v>
      </c>
      <c r="EZ11">
        <v>15</v>
      </c>
      <c r="FA11">
        <v>15</v>
      </c>
      <c r="FB11">
        <v>15</v>
      </c>
      <c r="FC11">
        <v>15</v>
      </c>
      <c r="FD11">
        <v>15</v>
      </c>
      <c r="FE11">
        <v>16</v>
      </c>
      <c r="FF11">
        <v>16</v>
      </c>
      <c r="FG11">
        <v>16</v>
      </c>
      <c r="FH11">
        <v>16</v>
      </c>
      <c r="FI11">
        <v>16</v>
      </c>
      <c r="FJ11">
        <v>16</v>
      </c>
      <c r="FK11">
        <v>16</v>
      </c>
      <c r="FL11">
        <v>16</v>
      </c>
      <c r="FM11">
        <v>16</v>
      </c>
      <c r="FN11">
        <v>16</v>
      </c>
      <c r="FO11">
        <v>17</v>
      </c>
      <c r="FP11">
        <v>17</v>
      </c>
      <c r="FQ11">
        <v>17</v>
      </c>
      <c r="FR11">
        <v>17</v>
      </c>
      <c r="FS11">
        <v>17</v>
      </c>
      <c r="FT11">
        <v>17</v>
      </c>
      <c r="FU11">
        <v>17</v>
      </c>
      <c r="FV11">
        <v>17</v>
      </c>
      <c r="FW11">
        <v>17</v>
      </c>
      <c r="FX11">
        <v>17</v>
      </c>
      <c r="FY11">
        <v>18</v>
      </c>
      <c r="FZ11">
        <v>18</v>
      </c>
      <c r="GA11">
        <v>18</v>
      </c>
      <c r="GB11">
        <v>18</v>
      </c>
      <c r="GC11">
        <v>18</v>
      </c>
      <c r="GD11">
        <v>18</v>
      </c>
      <c r="GE11">
        <v>18</v>
      </c>
      <c r="GF11">
        <v>18</v>
      </c>
      <c r="GG11">
        <v>18</v>
      </c>
      <c r="GH11">
        <v>18</v>
      </c>
      <c r="GI11">
        <v>19</v>
      </c>
      <c r="GJ11">
        <v>19</v>
      </c>
      <c r="GK11">
        <v>19</v>
      </c>
      <c r="GL11">
        <v>19</v>
      </c>
      <c r="GM11">
        <v>19</v>
      </c>
      <c r="GN11">
        <v>19</v>
      </c>
      <c r="GO11">
        <v>19</v>
      </c>
      <c r="GP11">
        <v>19</v>
      </c>
      <c r="GQ11">
        <v>19</v>
      </c>
      <c r="GR11">
        <v>19</v>
      </c>
      <c r="GS11">
        <v>20</v>
      </c>
      <c r="GU11">
        <v>8</v>
      </c>
      <c r="GV11">
        <v>0.19700000000000001</v>
      </c>
    </row>
    <row r="12" spans="1:204">
      <c r="A12" s="278">
        <v>9</v>
      </c>
      <c r="B12" s="344">
        <v>1</v>
      </c>
      <c r="C12" s="344">
        <v>1</v>
      </c>
      <c r="D12" s="344">
        <v>1</v>
      </c>
      <c r="E12" s="344">
        <v>1</v>
      </c>
      <c r="F12" s="344">
        <v>1</v>
      </c>
      <c r="G12" s="344">
        <v>1</v>
      </c>
      <c r="H12" s="344">
        <v>1</v>
      </c>
      <c r="I12" s="344">
        <v>1</v>
      </c>
      <c r="J12" s="344">
        <v>1</v>
      </c>
      <c r="K12" s="344">
        <v>1</v>
      </c>
      <c r="L12" s="344">
        <v>1</v>
      </c>
      <c r="M12" s="344">
        <v>1</v>
      </c>
      <c r="N12" s="344">
        <v>1</v>
      </c>
      <c r="O12" s="344">
        <v>2</v>
      </c>
      <c r="P12" s="344">
        <v>2</v>
      </c>
      <c r="Q12" s="344">
        <v>2</v>
      </c>
      <c r="R12" s="344">
        <v>2</v>
      </c>
      <c r="S12" s="344">
        <v>2</v>
      </c>
      <c r="T12" s="344">
        <v>2</v>
      </c>
      <c r="U12" s="344">
        <v>2</v>
      </c>
      <c r="V12" s="344">
        <v>2</v>
      </c>
      <c r="W12" s="344">
        <v>2</v>
      </c>
      <c r="X12" s="344">
        <v>3</v>
      </c>
      <c r="Y12" s="344">
        <v>3</v>
      </c>
      <c r="Z12" s="344">
        <v>3</v>
      </c>
      <c r="AA12" s="344">
        <v>3</v>
      </c>
      <c r="AB12" s="344">
        <v>3</v>
      </c>
      <c r="AC12" s="344">
        <v>3</v>
      </c>
      <c r="AD12" s="344">
        <v>3</v>
      </c>
      <c r="AE12" s="344">
        <v>3</v>
      </c>
      <c r="AF12" s="337">
        <v>4</v>
      </c>
      <c r="AG12" s="345">
        <v>4</v>
      </c>
      <c r="AH12" s="346">
        <v>4</v>
      </c>
      <c r="AI12">
        <v>4</v>
      </c>
      <c r="AJ12">
        <v>4</v>
      </c>
      <c r="AK12">
        <v>4</v>
      </c>
      <c r="AL12">
        <v>4</v>
      </c>
      <c r="AM12">
        <v>4</v>
      </c>
      <c r="AN12">
        <v>4</v>
      </c>
      <c r="AO12">
        <v>4</v>
      </c>
      <c r="AP12">
        <v>5</v>
      </c>
      <c r="AQ12">
        <v>5</v>
      </c>
      <c r="AR12">
        <v>5</v>
      </c>
      <c r="AS12">
        <v>5</v>
      </c>
      <c r="AT12">
        <v>5</v>
      </c>
      <c r="AU12">
        <v>5</v>
      </c>
      <c r="AV12">
        <v>5</v>
      </c>
      <c r="AW12">
        <v>5</v>
      </c>
      <c r="AX12">
        <v>5</v>
      </c>
      <c r="AY12">
        <v>5</v>
      </c>
      <c r="AZ12">
        <v>6</v>
      </c>
      <c r="BA12">
        <v>6</v>
      </c>
      <c r="BB12">
        <v>6</v>
      </c>
      <c r="BC12">
        <v>6</v>
      </c>
      <c r="BD12">
        <v>6</v>
      </c>
      <c r="BE12">
        <v>6</v>
      </c>
      <c r="BF12">
        <v>6</v>
      </c>
      <c r="BG12">
        <v>6</v>
      </c>
      <c r="BH12">
        <v>6</v>
      </c>
      <c r="BI12">
        <v>6</v>
      </c>
      <c r="BJ12">
        <v>6</v>
      </c>
      <c r="BK12">
        <v>7</v>
      </c>
      <c r="BL12">
        <v>7</v>
      </c>
      <c r="BM12">
        <v>7</v>
      </c>
      <c r="BN12">
        <v>7</v>
      </c>
      <c r="BO12">
        <v>7</v>
      </c>
      <c r="BP12">
        <v>7</v>
      </c>
      <c r="BQ12">
        <v>7</v>
      </c>
      <c r="BR12">
        <v>7</v>
      </c>
      <c r="BS12">
        <v>7</v>
      </c>
      <c r="BT12">
        <v>7</v>
      </c>
      <c r="BU12">
        <v>8</v>
      </c>
      <c r="BV12">
        <v>8</v>
      </c>
      <c r="BW12">
        <v>8</v>
      </c>
      <c r="BX12">
        <v>8</v>
      </c>
      <c r="BY12">
        <v>8</v>
      </c>
      <c r="BZ12">
        <v>8</v>
      </c>
      <c r="CA12">
        <v>8</v>
      </c>
      <c r="CB12">
        <v>8</v>
      </c>
      <c r="CC12">
        <v>8</v>
      </c>
      <c r="CD12">
        <v>8</v>
      </c>
      <c r="CE12">
        <v>8</v>
      </c>
      <c r="CF12">
        <v>9</v>
      </c>
      <c r="CG12">
        <v>9</v>
      </c>
      <c r="CH12">
        <v>9</v>
      </c>
      <c r="CI12">
        <v>9</v>
      </c>
      <c r="CJ12">
        <v>9</v>
      </c>
      <c r="CK12">
        <v>9</v>
      </c>
      <c r="CL12">
        <v>9</v>
      </c>
      <c r="CM12">
        <v>9</v>
      </c>
      <c r="CN12">
        <v>9</v>
      </c>
      <c r="CO12">
        <v>9</v>
      </c>
      <c r="CP12">
        <v>9</v>
      </c>
      <c r="CQ12">
        <v>10</v>
      </c>
      <c r="CR12">
        <v>10</v>
      </c>
      <c r="CS12">
        <v>10</v>
      </c>
      <c r="CT12">
        <v>10</v>
      </c>
      <c r="CU12">
        <v>10</v>
      </c>
      <c r="CV12">
        <v>10</v>
      </c>
      <c r="CW12">
        <v>10</v>
      </c>
      <c r="CX12">
        <v>10</v>
      </c>
      <c r="CY12">
        <v>10</v>
      </c>
      <c r="CZ12">
        <v>11</v>
      </c>
      <c r="DA12">
        <v>11</v>
      </c>
      <c r="DB12">
        <v>11</v>
      </c>
      <c r="DC12">
        <v>11</v>
      </c>
      <c r="DD12">
        <v>11</v>
      </c>
      <c r="DE12">
        <v>11</v>
      </c>
      <c r="DF12">
        <v>11</v>
      </c>
      <c r="DG12">
        <v>11</v>
      </c>
      <c r="DH12">
        <v>11</v>
      </c>
      <c r="DI12">
        <v>11</v>
      </c>
      <c r="DJ12">
        <v>12</v>
      </c>
      <c r="DK12">
        <v>12</v>
      </c>
      <c r="DL12">
        <v>12</v>
      </c>
      <c r="DM12">
        <v>12</v>
      </c>
      <c r="DN12">
        <v>12</v>
      </c>
      <c r="DO12">
        <v>12</v>
      </c>
      <c r="DP12">
        <v>12</v>
      </c>
      <c r="DQ12">
        <v>12</v>
      </c>
      <c r="DR12">
        <v>12</v>
      </c>
      <c r="DS12">
        <v>12</v>
      </c>
      <c r="DT12">
        <v>13</v>
      </c>
      <c r="DU12">
        <v>13</v>
      </c>
      <c r="DV12">
        <v>13</v>
      </c>
      <c r="DW12">
        <v>13</v>
      </c>
      <c r="DX12">
        <v>13</v>
      </c>
      <c r="DY12">
        <v>13</v>
      </c>
      <c r="DZ12">
        <v>13</v>
      </c>
      <c r="EA12">
        <v>13</v>
      </c>
      <c r="EB12">
        <v>13</v>
      </c>
      <c r="EC12">
        <v>13</v>
      </c>
      <c r="ED12">
        <v>14</v>
      </c>
      <c r="EE12">
        <v>14</v>
      </c>
      <c r="EF12">
        <v>14</v>
      </c>
      <c r="EG12">
        <v>14</v>
      </c>
      <c r="EH12">
        <v>14</v>
      </c>
      <c r="EI12">
        <v>14</v>
      </c>
      <c r="EJ12">
        <v>14</v>
      </c>
      <c r="EK12">
        <v>14</v>
      </c>
      <c r="EL12">
        <v>14</v>
      </c>
      <c r="EM12">
        <v>14</v>
      </c>
      <c r="EN12">
        <v>14</v>
      </c>
      <c r="EO12">
        <v>15</v>
      </c>
      <c r="EP12">
        <v>15</v>
      </c>
      <c r="EQ12">
        <v>15</v>
      </c>
      <c r="ER12">
        <v>15</v>
      </c>
      <c r="ES12">
        <v>15</v>
      </c>
      <c r="ET12">
        <v>15</v>
      </c>
      <c r="EU12">
        <v>15</v>
      </c>
      <c r="EV12">
        <v>15</v>
      </c>
      <c r="EW12">
        <v>15</v>
      </c>
      <c r="EX12">
        <v>15</v>
      </c>
      <c r="EY12">
        <v>16</v>
      </c>
      <c r="EZ12">
        <v>16</v>
      </c>
      <c r="FA12">
        <v>16</v>
      </c>
      <c r="FB12">
        <v>16</v>
      </c>
      <c r="FC12">
        <v>16</v>
      </c>
      <c r="FD12">
        <v>16</v>
      </c>
      <c r="FE12">
        <v>16</v>
      </c>
      <c r="FF12">
        <v>16</v>
      </c>
      <c r="FG12">
        <v>16</v>
      </c>
      <c r="FH12">
        <v>16</v>
      </c>
      <c r="FI12">
        <v>17</v>
      </c>
      <c r="FJ12">
        <v>17</v>
      </c>
      <c r="FK12">
        <v>17</v>
      </c>
      <c r="FL12">
        <v>17</v>
      </c>
      <c r="FM12">
        <v>17</v>
      </c>
      <c r="FN12">
        <v>17</v>
      </c>
      <c r="FO12">
        <v>17</v>
      </c>
      <c r="FP12">
        <v>17</v>
      </c>
      <c r="FQ12">
        <v>18</v>
      </c>
      <c r="FR12">
        <v>18</v>
      </c>
      <c r="FS12">
        <v>18</v>
      </c>
      <c r="FT12">
        <v>18</v>
      </c>
      <c r="FU12">
        <v>18</v>
      </c>
      <c r="FV12">
        <v>18</v>
      </c>
      <c r="FW12">
        <v>18</v>
      </c>
      <c r="FX12">
        <v>18</v>
      </c>
      <c r="FY12">
        <v>18</v>
      </c>
      <c r="FZ12">
        <v>18</v>
      </c>
      <c r="GA12">
        <v>19</v>
      </c>
      <c r="GB12">
        <v>19</v>
      </c>
      <c r="GC12">
        <v>19</v>
      </c>
      <c r="GD12">
        <v>19</v>
      </c>
      <c r="GE12">
        <v>19</v>
      </c>
      <c r="GF12">
        <v>19</v>
      </c>
      <c r="GG12">
        <v>19</v>
      </c>
      <c r="GH12">
        <v>19</v>
      </c>
      <c r="GI12">
        <v>19</v>
      </c>
      <c r="GJ12">
        <v>19</v>
      </c>
      <c r="GK12">
        <v>20</v>
      </c>
      <c r="GL12">
        <v>20</v>
      </c>
      <c r="GM12">
        <v>20</v>
      </c>
      <c r="GN12">
        <v>20</v>
      </c>
      <c r="GO12">
        <v>20</v>
      </c>
      <c r="GP12">
        <v>20</v>
      </c>
      <c r="GQ12">
        <v>20</v>
      </c>
      <c r="GR12">
        <v>20</v>
      </c>
      <c r="GS12">
        <v>20</v>
      </c>
      <c r="GU12">
        <v>9</v>
      </c>
      <c r="GV12">
        <v>0.20599999999999999</v>
      </c>
    </row>
    <row r="13" spans="1:204">
      <c r="A13" s="278">
        <v>10</v>
      </c>
      <c r="B13" s="344">
        <v>1</v>
      </c>
      <c r="C13" s="344">
        <v>1</v>
      </c>
      <c r="D13" s="344">
        <v>1</v>
      </c>
      <c r="E13" s="344">
        <v>1</v>
      </c>
      <c r="F13" s="344">
        <v>1</v>
      </c>
      <c r="G13" s="344">
        <v>1</v>
      </c>
      <c r="H13" s="344">
        <v>1</v>
      </c>
      <c r="I13" s="344">
        <v>1</v>
      </c>
      <c r="J13" s="344">
        <v>1</v>
      </c>
      <c r="K13" s="344">
        <v>1</v>
      </c>
      <c r="L13" s="344">
        <v>1</v>
      </c>
      <c r="M13" s="344">
        <v>2</v>
      </c>
      <c r="N13" s="344">
        <v>2</v>
      </c>
      <c r="O13" s="344">
        <v>2</v>
      </c>
      <c r="P13" s="344">
        <v>2</v>
      </c>
      <c r="Q13" s="344">
        <v>2</v>
      </c>
      <c r="R13" s="344">
        <v>2</v>
      </c>
      <c r="S13" s="344">
        <v>2</v>
      </c>
      <c r="T13" s="344">
        <v>2</v>
      </c>
      <c r="U13" s="344">
        <v>2</v>
      </c>
      <c r="V13" s="344">
        <v>3</v>
      </c>
      <c r="W13" s="344">
        <v>3</v>
      </c>
      <c r="X13" s="344">
        <v>3</v>
      </c>
      <c r="Y13" s="344">
        <v>3</v>
      </c>
      <c r="Z13" s="344">
        <v>3</v>
      </c>
      <c r="AA13" s="344">
        <v>3</v>
      </c>
      <c r="AB13" s="344">
        <v>3</v>
      </c>
      <c r="AC13" s="344">
        <v>3</v>
      </c>
      <c r="AD13" s="344">
        <v>3</v>
      </c>
      <c r="AE13" s="344">
        <v>3</v>
      </c>
      <c r="AF13" s="337">
        <v>4</v>
      </c>
      <c r="AG13" s="345">
        <v>4</v>
      </c>
      <c r="AH13" s="346">
        <v>4</v>
      </c>
      <c r="AI13">
        <v>4</v>
      </c>
      <c r="AJ13">
        <v>4</v>
      </c>
      <c r="AK13">
        <v>4</v>
      </c>
      <c r="AL13">
        <v>4</v>
      </c>
      <c r="AM13">
        <v>4</v>
      </c>
      <c r="AN13">
        <v>5</v>
      </c>
      <c r="AO13">
        <v>5</v>
      </c>
      <c r="AP13">
        <v>5</v>
      </c>
      <c r="AQ13">
        <v>5</v>
      </c>
      <c r="AR13">
        <v>5</v>
      </c>
      <c r="AS13">
        <v>5</v>
      </c>
      <c r="AT13">
        <v>5</v>
      </c>
      <c r="AU13">
        <v>5</v>
      </c>
      <c r="AV13">
        <v>5</v>
      </c>
      <c r="AW13">
        <v>5</v>
      </c>
      <c r="AX13">
        <v>6</v>
      </c>
      <c r="AY13">
        <v>6</v>
      </c>
      <c r="AZ13">
        <v>6</v>
      </c>
      <c r="BA13">
        <v>6</v>
      </c>
      <c r="BB13">
        <v>6</v>
      </c>
      <c r="BC13">
        <v>6</v>
      </c>
      <c r="BD13">
        <v>6</v>
      </c>
      <c r="BE13">
        <v>6</v>
      </c>
      <c r="BF13">
        <v>6</v>
      </c>
      <c r="BG13">
        <v>6</v>
      </c>
      <c r="BH13">
        <v>6</v>
      </c>
      <c r="BI13">
        <v>7</v>
      </c>
      <c r="BJ13">
        <v>7</v>
      </c>
      <c r="BK13">
        <v>7</v>
      </c>
      <c r="BL13">
        <v>7</v>
      </c>
      <c r="BM13">
        <v>7</v>
      </c>
      <c r="BN13">
        <v>7</v>
      </c>
      <c r="BO13">
        <v>7</v>
      </c>
      <c r="BP13">
        <v>7</v>
      </c>
      <c r="BQ13">
        <v>8</v>
      </c>
      <c r="BR13">
        <v>8</v>
      </c>
      <c r="BS13">
        <v>8</v>
      </c>
      <c r="BT13">
        <v>8</v>
      </c>
      <c r="BU13">
        <v>8</v>
      </c>
      <c r="BV13">
        <v>8</v>
      </c>
      <c r="BW13">
        <v>8</v>
      </c>
      <c r="BX13">
        <v>8</v>
      </c>
      <c r="BY13">
        <v>8</v>
      </c>
      <c r="BZ13">
        <v>8</v>
      </c>
      <c r="CA13">
        <v>8</v>
      </c>
      <c r="CB13">
        <v>9</v>
      </c>
      <c r="CC13">
        <v>9</v>
      </c>
      <c r="CD13">
        <v>9</v>
      </c>
      <c r="CE13">
        <v>9</v>
      </c>
      <c r="CF13">
        <v>9</v>
      </c>
      <c r="CG13">
        <v>9</v>
      </c>
      <c r="CH13">
        <v>9</v>
      </c>
      <c r="CI13">
        <v>9</v>
      </c>
      <c r="CJ13">
        <v>10</v>
      </c>
      <c r="CK13">
        <v>10</v>
      </c>
      <c r="CL13">
        <v>10</v>
      </c>
      <c r="CM13">
        <v>10</v>
      </c>
      <c r="CN13">
        <v>10</v>
      </c>
      <c r="CO13">
        <v>10</v>
      </c>
      <c r="CP13">
        <v>10</v>
      </c>
      <c r="CQ13">
        <v>10</v>
      </c>
      <c r="CR13">
        <v>10</v>
      </c>
      <c r="CS13">
        <v>10</v>
      </c>
      <c r="CT13">
        <v>10</v>
      </c>
      <c r="CU13">
        <v>10</v>
      </c>
      <c r="CV13">
        <v>11</v>
      </c>
      <c r="CW13">
        <v>11</v>
      </c>
      <c r="CX13">
        <v>11</v>
      </c>
      <c r="CY13">
        <v>11</v>
      </c>
      <c r="CZ13">
        <v>11</v>
      </c>
      <c r="DA13">
        <v>11</v>
      </c>
      <c r="DB13">
        <v>11</v>
      </c>
      <c r="DC13">
        <v>11</v>
      </c>
      <c r="DD13">
        <v>11</v>
      </c>
      <c r="DE13">
        <v>11</v>
      </c>
      <c r="DF13">
        <v>12</v>
      </c>
      <c r="DG13">
        <v>12</v>
      </c>
      <c r="DH13">
        <v>12</v>
      </c>
      <c r="DI13">
        <v>12</v>
      </c>
      <c r="DJ13">
        <v>12</v>
      </c>
      <c r="DK13">
        <v>12</v>
      </c>
      <c r="DL13">
        <v>12</v>
      </c>
      <c r="DM13">
        <v>12</v>
      </c>
      <c r="DN13">
        <v>13</v>
      </c>
      <c r="DO13">
        <v>13</v>
      </c>
      <c r="DP13">
        <v>13</v>
      </c>
      <c r="DQ13">
        <v>13</v>
      </c>
      <c r="DR13">
        <v>13</v>
      </c>
      <c r="DS13">
        <v>13</v>
      </c>
      <c r="DT13">
        <v>13</v>
      </c>
      <c r="DU13">
        <v>13</v>
      </c>
      <c r="DV13">
        <v>13</v>
      </c>
      <c r="DW13">
        <v>13</v>
      </c>
      <c r="DX13">
        <v>14</v>
      </c>
      <c r="DY13">
        <v>14</v>
      </c>
      <c r="DZ13">
        <v>14</v>
      </c>
      <c r="EA13">
        <v>14</v>
      </c>
      <c r="EB13">
        <v>14</v>
      </c>
      <c r="EC13">
        <v>14</v>
      </c>
      <c r="ED13">
        <v>14</v>
      </c>
      <c r="EE13">
        <v>14</v>
      </c>
      <c r="EF13">
        <v>14</v>
      </c>
      <c r="EG13">
        <v>14</v>
      </c>
      <c r="EH13">
        <v>14</v>
      </c>
      <c r="EI13">
        <v>15</v>
      </c>
      <c r="EJ13">
        <v>15</v>
      </c>
      <c r="EK13">
        <v>15</v>
      </c>
      <c r="EL13">
        <v>15</v>
      </c>
      <c r="EM13">
        <v>15</v>
      </c>
      <c r="EN13">
        <v>15</v>
      </c>
      <c r="EO13">
        <v>15</v>
      </c>
      <c r="EP13">
        <v>15</v>
      </c>
      <c r="EQ13">
        <v>16</v>
      </c>
      <c r="ER13">
        <v>16</v>
      </c>
      <c r="ES13">
        <v>16</v>
      </c>
      <c r="ET13">
        <v>16</v>
      </c>
      <c r="EU13">
        <v>16</v>
      </c>
      <c r="EV13">
        <v>16</v>
      </c>
      <c r="EW13">
        <v>16</v>
      </c>
      <c r="EX13">
        <v>16</v>
      </c>
      <c r="EY13">
        <v>16</v>
      </c>
      <c r="EZ13">
        <v>16</v>
      </c>
      <c r="FA13">
        <v>17</v>
      </c>
      <c r="FB13">
        <v>17</v>
      </c>
      <c r="FC13">
        <v>17</v>
      </c>
      <c r="FD13">
        <v>17</v>
      </c>
      <c r="FE13">
        <v>17</v>
      </c>
      <c r="FF13">
        <v>17</v>
      </c>
      <c r="FG13">
        <v>17</v>
      </c>
      <c r="FH13">
        <v>17</v>
      </c>
      <c r="FI13">
        <v>17</v>
      </c>
      <c r="FJ13">
        <v>17</v>
      </c>
      <c r="FK13">
        <v>18</v>
      </c>
      <c r="FL13">
        <v>18</v>
      </c>
      <c r="FM13">
        <v>18</v>
      </c>
      <c r="FN13">
        <v>18</v>
      </c>
      <c r="FO13">
        <v>18</v>
      </c>
      <c r="FP13">
        <v>18</v>
      </c>
      <c r="FQ13">
        <v>18</v>
      </c>
      <c r="FR13">
        <v>18</v>
      </c>
      <c r="FS13">
        <v>19</v>
      </c>
      <c r="FT13">
        <v>19</v>
      </c>
      <c r="FU13">
        <v>19</v>
      </c>
      <c r="FV13">
        <v>19</v>
      </c>
      <c r="FW13">
        <v>19</v>
      </c>
      <c r="FX13">
        <v>19</v>
      </c>
      <c r="FY13">
        <v>19</v>
      </c>
      <c r="FZ13">
        <v>19</v>
      </c>
      <c r="GA13">
        <v>19</v>
      </c>
      <c r="GB13">
        <v>19</v>
      </c>
      <c r="GC13">
        <v>20</v>
      </c>
      <c r="GD13">
        <v>20</v>
      </c>
      <c r="GE13">
        <v>20</v>
      </c>
      <c r="GF13">
        <v>20</v>
      </c>
      <c r="GG13">
        <v>20</v>
      </c>
      <c r="GH13">
        <v>20</v>
      </c>
      <c r="GI13">
        <v>20</v>
      </c>
      <c r="GJ13">
        <v>20</v>
      </c>
      <c r="GK13">
        <v>21</v>
      </c>
      <c r="GL13">
        <v>21</v>
      </c>
      <c r="GM13">
        <v>21</v>
      </c>
      <c r="GN13">
        <v>21</v>
      </c>
      <c r="GO13">
        <v>21</v>
      </c>
      <c r="GP13">
        <v>21</v>
      </c>
      <c r="GQ13">
        <v>21</v>
      </c>
      <c r="GR13">
        <v>21</v>
      </c>
      <c r="GS13">
        <v>21</v>
      </c>
      <c r="GU13">
        <v>10</v>
      </c>
      <c r="GV13">
        <v>0.216</v>
      </c>
    </row>
    <row r="14" spans="1:204">
      <c r="A14" s="278">
        <v>11</v>
      </c>
      <c r="B14" s="344">
        <v>1</v>
      </c>
      <c r="C14" s="344">
        <v>1</v>
      </c>
      <c r="D14" s="344">
        <v>1</v>
      </c>
      <c r="E14" s="344">
        <v>1</v>
      </c>
      <c r="F14" s="344">
        <v>1</v>
      </c>
      <c r="G14" s="344">
        <v>1</v>
      </c>
      <c r="H14" s="344">
        <v>1</v>
      </c>
      <c r="I14" s="344">
        <v>1</v>
      </c>
      <c r="J14" s="344">
        <v>1</v>
      </c>
      <c r="K14" s="344">
        <v>1</v>
      </c>
      <c r="L14" s="344">
        <v>1</v>
      </c>
      <c r="M14" s="344">
        <v>2</v>
      </c>
      <c r="N14" s="344">
        <v>2</v>
      </c>
      <c r="O14" s="344">
        <v>2</v>
      </c>
      <c r="P14" s="344">
        <v>2</v>
      </c>
      <c r="Q14" s="344">
        <v>2</v>
      </c>
      <c r="R14" s="344">
        <v>2</v>
      </c>
      <c r="S14" s="344">
        <v>2</v>
      </c>
      <c r="T14" s="344">
        <v>2</v>
      </c>
      <c r="U14" s="344">
        <v>2</v>
      </c>
      <c r="V14" s="344">
        <v>3</v>
      </c>
      <c r="W14" s="344">
        <v>3</v>
      </c>
      <c r="X14" s="344">
        <v>3</v>
      </c>
      <c r="Y14" s="344">
        <v>3</v>
      </c>
      <c r="Z14" s="344">
        <v>3</v>
      </c>
      <c r="AA14" s="344">
        <v>3</v>
      </c>
      <c r="AB14" s="344">
        <v>3</v>
      </c>
      <c r="AC14" s="344">
        <v>3</v>
      </c>
      <c r="AD14" s="344">
        <v>4</v>
      </c>
      <c r="AE14" s="344">
        <v>4</v>
      </c>
      <c r="AF14" s="337">
        <v>4</v>
      </c>
      <c r="AG14" s="345">
        <v>4</v>
      </c>
      <c r="AH14" s="346">
        <v>4</v>
      </c>
      <c r="AI14">
        <v>4</v>
      </c>
      <c r="AJ14">
        <v>4</v>
      </c>
      <c r="AK14">
        <v>4</v>
      </c>
      <c r="AL14">
        <v>5</v>
      </c>
      <c r="AM14">
        <v>5</v>
      </c>
      <c r="AN14">
        <v>5</v>
      </c>
      <c r="AO14">
        <v>5</v>
      </c>
      <c r="AP14">
        <v>5</v>
      </c>
      <c r="AQ14">
        <v>5</v>
      </c>
      <c r="AR14">
        <v>5</v>
      </c>
      <c r="AS14">
        <v>5</v>
      </c>
      <c r="AT14">
        <v>5</v>
      </c>
      <c r="AU14">
        <v>5</v>
      </c>
      <c r="AV14">
        <v>6</v>
      </c>
      <c r="AW14">
        <v>6</v>
      </c>
      <c r="AX14">
        <v>6</v>
      </c>
      <c r="AY14">
        <v>6</v>
      </c>
      <c r="AZ14">
        <v>6</v>
      </c>
      <c r="BA14">
        <v>6</v>
      </c>
      <c r="BB14">
        <v>6</v>
      </c>
      <c r="BC14">
        <v>6</v>
      </c>
      <c r="BD14">
        <v>7</v>
      </c>
      <c r="BE14">
        <v>7</v>
      </c>
      <c r="BF14">
        <v>7</v>
      </c>
      <c r="BG14">
        <v>7</v>
      </c>
      <c r="BH14">
        <v>7</v>
      </c>
      <c r="BI14">
        <v>7</v>
      </c>
      <c r="BJ14">
        <v>7</v>
      </c>
      <c r="BK14">
        <v>7</v>
      </c>
      <c r="BL14">
        <v>7</v>
      </c>
      <c r="BM14">
        <v>7</v>
      </c>
      <c r="BN14">
        <v>7</v>
      </c>
      <c r="BO14">
        <v>8</v>
      </c>
      <c r="BP14">
        <v>8</v>
      </c>
      <c r="BQ14">
        <v>8</v>
      </c>
      <c r="BR14">
        <v>8</v>
      </c>
      <c r="BS14">
        <v>8</v>
      </c>
      <c r="BT14">
        <v>8</v>
      </c>
      <c r="BU14">
        <v>8</v>
      </c>
      <c r="BV14">
        <v>8</v>
      </c>
      <c r="BW14">
        <v>9</v>
      </c>
      <c r="BX14">
        <v>9</v>
      </c>
      <c r="BY14">
        <v>9</v>
      </c>
      <c r="BZ14">
        <v>9</v>
      </c>
      <c r="CA14">
        <v>9</v>
      </c>
      <c r="CB14">
        <v>9</v>
      </c>
      <c r="CC14">
        <v>9</v>
      </c>
      <c r="CD14">
        <v>9</v>
      </c>
      <c r="CE14">
        <v>9</v>
      </c>
      <c r="CF14">
        <v>9</v>
      </c>
      <c r="CG14">
        <v>9</v>
      </c>
      <c r="CH14">
        <v>10</v>
      </c>
      <c r="CI14">
        <v>10</v>
      </c>
      <c r="CJ14">
        <v>10</v>
      </c>
      <c r="CK14">
        <v>10</v>
      </c>
      <c r="CL14">
        <v>10</v>
      </c>
      <c r="CM14">
        <v>10</v>
      </c>
      <c r="CN14">
        <v>10</v>
      </c>
      <c r="CO14">
        <v>10</v>
      </c>
      <c r="CP14">
        <v>10</v>
      </c>
      <c r="CQ14">
        <v>11</v>
      </c>
      <c r="CR14">
        <v>11</v>
      </c>
      <c r="CS14">
        <v>11</v>
      </c>
      <c r="CT14">
        <v>11</v>
      </c>
      <c r="CU14">
        <v>11</v>
      </c>
      <c r="CV14">
        <v>11</v>
      </c>
      <c r="CW14">
        <v>11</v>
      </c>
      <c r="CX14">
        <v>11</v>
      </c>
      <c r="CY14">
        <v>11</v>
      </c>
      <c r="CZ14">
        <v>12</v>
      </c>
      <c r="DA14">
        <v>12</v>
      </c>
      <c r="DB14">
        <v>12</v>
      </c>
      <c r="DC14">
        <v>12</v>
      </c>
      <c r="DD14">
        <v>12</v>
      </c>
      <c r="DE14">
        <v>12</v>
      </c>
      <c r="DF14">
        <v>12</v>
      </c>
      <c r="DG14">
        <v>12</v>
      </c>
      <c r="DH14">
        <v>12</v>
      </c>
      <c r="DI14">
        <v>12</v>
      </c>
      <c r="DJ14">
        <v>13</v>
      </c>
      <c r="DK14">
        <v>13</v>
      </c>
      <c r="DL14">
        <v>13</v>
      </c>
      <c r="DM14">
        <v>13</v>
      </c>
      <c r="DN14">
        <v>13</v>
      </c>
      <c r="DO14">
        <v>13</v>
      </c>
      <c r="DP14">
        <v>13</v>
      </c>
      <c r="DQ14">
        <v>13</v>
      </c>
      <c r="DR14">
        <v>14</v>
      </c>
      <c r="DS14">
        <v>14</v>
      </c>
      <c r="DT14">
        <v>14</v>
      </c>
      <c r="DU14">
        <v>14</v>
      </c>
      <c r="DV14">
        <v>14</v>
      </c>
      <c r="DW14">
        <v>14</v>
      </c>
      <c r="DX14">
        <v>14</v>
      </c>
      <c r="DY14">
        <v>14</v>
      </c>
      <c r="DZ14">
        <v>14</v>
      </c>
      <c r="EA14">
        <v>14</v>
      </c>
      <c r="EB14">
        <v>15</v>
      </c>
      <c r="EC14">
        <v>15</v>
      </c>
      <c r="ED14">
        <v>15</v>
      </c>
      <c r="EE14">
        <v>15</v>
      </c>
      <c r="EF14">
        <v>15</v>
      </c>
      <c r="EG14">
        <v>15</v>
      </c>
      <c r="EH14">
        <v>15</v>
      </c>
      <c r="EI14">
        <v>15</v>
      </c>
      <c r="EJ14">
        <v>15</v>
      </c>
      <c r="EK14">
        <v>16</v>
      </c>
      <c r="EL14">
        <v>16</v>
      </c>
      <c r="EM14">
        <v>16</v>
      </c>
      <c r="EN14">
        <v>16</v>
      </c>
      <c r="EO14">
        <v>16</v>
      </c>
      <c r="EP14">
        <v>16</v>
      </c>
      <c r="EQ14">
        <v>16</v>
      </c>
      <c r="ER14">
        <v>16</v>
      </c>
      <c r="ES14">
        <v>16</v>
      </c>
      <c r="ET14">
        <v>16</v>
      </c>
      <c r="EU14">
        <v>17</v>
      </c>
      <c r="EV14">
        <v>17</v>
      </c>
      <c r="EW14">
        <v>17</v>
      </c>
      <c r="EX14">
        <v>17</v>
      </c>
      <c r="EY14">
        <v>17</v>
      </c>
      <c r="EZ14">
        <v>17</v>
      </c>
      <c r="FA14">
        <v>17</v>
      </c>
      <c r="FB14">
        <v>17</v>
      </c>
      <c r="FC14">
        <v>18</v>
      </c>
      <c r="FD14">
        <v>18</v>
      </c>
      <c r="FE14">
        <v>18</v>
      </c>
      <c r="FF14">
        <v>18</v>
      </c>
      <c r="FG14">
        <v>18</v>
      </c>
      <c r="FH14">
        <v>18</v>
      </c>
      <c r="FI14">
        <v>18</v>
      </c>
      <c r="FJ14">
        <v>18</v>
      </c>
      <c r="FK14">
        <v>19</v>
      </c>
      <c r="FL14">
        <v>19</v>
      </c>
      <c r="FM14">
        <v>19</v>
      </c>
      <c r="FN14">
        <v>19</v>
      </c>
      <c r="FO14">
        <v>19</v>
      </c>
      <c r="FP14">
        <v>19</v>
      </c>
      <c r="FQ14">
        <v>19</v>
      </c>
      <c r="FR14">
        <v>19</v>
      </c>
      <c r="FS14">
        <v>19</v>
      </c>
      <c r="FT14">
        <v>19</v>
      </c>
      <c r="FU14">
        <v>20</v>
      </c>
      <c r="FV14">
        <v>20</v>
      </c>
      <c r="FW14">
        <v>20</v>
      </c>
      <c r="FX14">
        <v>20</v>
      </c>
      <c r="FY14">
        <v>20</v>
      </c>
      <c r="FZ14">
        <v>20</v>
      </c>
      <c r="GA14">
        <v>20</v>
      </c>
      <c r="GB14">
        <v>20</v>
      </c>
      <c r="GC14">
        <v>21</v>
      </c>
      <c r="GD14">
        <v>21</v>
      </c>
      <c r="GE14">
        <v>21</v>
      </c>
      <c r="GF14">
        <v>21</v>
      </c>
      <c r="GG14">
        <v>21</v>
      </c>
      <c r="GH14">
        <v>21</v>
      </c>
      <c r="GI14">
        <v>21</v>
      </c>
      <c r="GJ14">
        <v>21</v>
      </c>
      <c r="GK14">
        <v>21</v>
      </c>
      <c r="GL14">
        <v>21</v>
      </c>
      <c r="GM14">
        <v>22</v>
      </c>
      <c r="GN14">
        <v>22</v>
      </c>
      <c r="GO14">
        <v>22</v>
      </c>
      <c r="GP14">
        <v>22</v>
      </c>
      <c r="GQ14">
        <v>22</v>
      </c>
      <c r="GR14">
        <v>22</v>
      </c>
      <c r="GS14">
        <v>22</v>
      </c>
      <c r="GU14">
        <v>11</v>
      </c>
      <c r="GV14">
        <v>0.22600000000000001</v>
      </c>
    </row>
    <row r="15" spans="1:204">
      <c r="A15" s="278">
        <v>12</v>
      </c>
      <c r="B15" s="344">
        <v>1</v>
      </c>
      <c r="C15" s="344">
        <v>1</v>
      </c>
      <c r="D15" s="344">
        <v>1</v>
      </c>
      <c r="E15" s="344">
        <v>1</v>
      </c>
      <c r="F15" s="344">
        <v>1</v>
      </c>
      <c r="G15" s="344">
        <v>1</v>
      </c>
      <c r="H15" s="344">
        <v>1</v>
      </c>
      <c r="I15" s="344">
        <v>1</v>
      </c>
      <c r="J15" s="344">
        <v>1</v>
      </c>
      <c r="K15" s="344">
        <v>1</v>
      </c>
      <c r="L15" s="344">
        <v>1</v>
      </c>
      <c r="M15" s="344">
        <v>2</v>
      </c>
      <c r="N15" s="344">
        <v>2</v>
      </c>
      <c r="O15" s="344">
        <v>2</v>
      </c>
      <c r="P15" s="344">
        <v>2</v>
      </c>
      <c r="Q15" s="344">
        <v>2</v>
      </c>
      <c r="R15" s="344">
        <v>2</v>
      </c>
      <c r="S15" s="344">
        <v>2</v>
      </c>
      <c r="T15" s="344">
        <v>3</v>
      </c>
      <c r="U15" s="344">
        <v>3</v>
      </c>
      <c r="V15" s="344">
        <v>3</v>
      </c>
      <c r="W15" s="344">
        <v>3</v>
      </c>
      <c r="X15" s="344">
        <v>3</v>
      </c>
      <c r="Y15" s="344">
        <v>3</v>
      </c>
      <c r="Z15" s="344">
        <v>3</v>
      </c>
      <c r="AA15" s="344">
        <v>3</v>
      </c>
      <c r="AB15" s="344">
        <v>4</v>
      </c>
      <c r="AC15" s="344">
        <v>4</v>
      </c>
      <c r="AD15" s="344">
        <v>4</v>
      </c>
      <c r="AE15" s="344">
        <v>4</v>
      </c>
      <c r="AF15" s="337">
        <v>4</v>
      </c>
      <c r="AG15" s="345">
        <v>4</v>
      </c>
      <c r="AH15" s="346">
        <v>4</v>
      </c>
      <c r="AI15">
        <v>4</v>
      </c>
      <c r="AJ15">
        <v>4</v>
      </c>
      <c r="AK15">
        <v>4</v>
      </c>
      <c r="AL15">
        <v>5</v>
      </c>
      <c r="AM15">
        <v>5</v>
      </c>
      <c r="AN15">
        <v>5</v>
      </c>
      <c r="AO15">
        <v>5</v>
      </c>
      <c r="AP15">
        <v>5</v>
      </c>
      <c r="AQ15">
        <v>5</v>
      </c>
      <c r="AR15">
        <v>5</v>
      </c>
      <c r="AS15">
        <v>5</v>
      </c>
      <c r="AT15">
        <v>6</v>
      </c>
      <c r="AU15">
        <v>6</v>
      </c>
      <c r="AV15">
        <v>6</v>
      </c>
      <c r="AW15">
        <v>6</v>
      </c>
      <c r="AX15">
        <v>6</v>
      </c>
      <c r="AY15">
        <v>6</v>
      </c>
      <c r="AZ15">
        <v>6</v>
      </c>
      <c r="BA15">
        <v>6</v>
      </c>
      <c r="BB15">
        <v>7</v>
      </c>
      <c r="BC15">
        <v>7</v>
      </c>
      <c r="BD15">
        <v>7</v>
      </c>
      <c r="BE15">
        <v>7</v>
      </c>
      <c r="BF15">
        <v>7</v>
      </c>
      <c r="BG15">
        <v>7</v>
      </c>
      <c r="BH15">
        <v>7</v>
      </c>
      <c r="BI15">
        <v>7</v>
      </c>
      <c r="BJ15">
        <v>7</v>
      </c>
      <c r="BK15">
        <v>8</v>
      </c>
      <c r="BL15">
        <v>8</v>
      </c>
      <c r="BM15">
        <v>8</v>
      </c>
      <c r="BN15">
        <v>8</v>
      </c>
      <c r="BO15">
        <v>8</v>
      </c>
      <c r="BP15">
        <v>8</v>
      </c>
      <c r="BQ15">
        <v>8</v>
      </c>
      <c r="BR15">
        <v>8</v>
      </c>
      <c r="BS15">
        <v>8</v>
      </c>
      <c r="BT15">
        <v>8</v>
      </c>
      <c r="BU15">
        <v>9</v>
      </c>
      <c r="BV15">
        <v>9</v>
      </c>
      <c r="BW15">
        <v>9</v>
      </c>
      <c r="BX15">
        <v>9</v>
      </c>
      <c r="BY15">
        <v>9</v>
      </c>
      <c r="BZ15">
        <v>9</v>
      </c>
      <c r="CA15">
        <v>9</v>
      </c>
      <c r="CB15">
        <v>9</v>
      </c>
      <c r="CC15">
        <v>9</v>
      </c>
      <c r="CD15">
        <v>10</v>
      </c>
      <c r="CE15">
        <v>10</v>
      </c>
      <c r="CF15">
        <v>10</v>
      </c>
      <c r="CG15">
        <v>10</v>
      </c>
      <c r="CH15">
        <v>10</v>
      </c>
      <c r="CI15">
        <v>10</v>
      </c>
      <c r="CJ15">
        <v>10</v>
      </c>
      <c r="CK15">
        <v>10</v>
      </c>
      <c r="CL15">
        <v>10</v>
      </c>
      <c r="CM15">
        <v>11</v>
      </c>
      <c r="CN15">
        <v>11</v>
      </c>
      <c r="CO15">
        <v>11</v>
      </c>
      <c r="CP15">
        <v>11</v>
      </c>
      <c r="CQ15">
        <v>11</v>
      </c>
      <c r="CR15">
        <v>11</v>
      </c>
      <c r="CS15">
        <v>11</v>
      </c>
      <c r="CT15">
        <v>11</v>
      </c>
      <c r="CU15">
        <v>11</v>
      </c>
      <c r="CV15">
        <v>12</v>
      </c>
      <c r="CW15">
        <v>12</v>
      </c>
      <c r="CX15">
        <v>12</v>
      </c>
      <c r="CY15">
        <v>12</v>
      </c>
      <c r="CZ15">
        <v>12</v>
      </c>
      <c r="DA15">
        <v>12</v>
      </c>
      <c r="DB15">
        <v>12</v>
      </c>
      <c r="DC15">
        <v>12</v>
      </c>
      <c r="DD15">
        <v>13</v>
      </c>
      <c r="DE15">
        <v>13</v>
      </c>
      <c r="DF15">
        <v>13</v>
      </c>
      <c r="DG15">
        <v>13</v>
      </c>
      <c r="DH15">
        <v>13</v>
      </c>
      <c r="DI15">
        <v>13</v>
      </c>
      <c r="DJ15">
        <v>13</v>
      </c>
      <c r="DK15">
        <v>13</v>
      </c>
      <c r="DL15">
        <v>13</v>
      </c>
      <c r="DM15">
        <v>13</v>
      </c>
      <c r="DN15">
        <v>14</v>
      </c>
      <c r="DO15">
        <v>14</v>
      </c>
      <c r="DP15">
        <v>14</v>
      </c>
      <c r="DQ15">
        <v>14</v>
      </c>
      <c r="DR15">
        <v>14</v>
      </c>
      <c r="DS15">
        <v>14</v>
      </c>
      <c r="DT15">
        <v>14</v>
      </c>
      <c r="DU15">
        <v>14</v>
      </c>
      <c r="DV15">
        <v>15</v>
      </c>
      <c r="DW15">
        <v>15</v>
      </c>
      <c r="DX15">
        <v>15</v>
      </c>
      <c r="DY15">
        <v>15</v>
      </c>
      <c r="DZ15">
        <v>15</v>
      </c>
      <c r="EA15">
        <v>15</v>
      </c>
      <c r="EB15">
        <v>15</v>
      </c>
      <c r="EC15">
        <v>15</v>
      </c>
      <c r="ED15">
        <v>16</v>
      </c>
      <c r="EE15">
        <v>16</v>
      </c>
      <c r="EF15">
        <v>16</v>
      </c>
      <c r="EG15">
        <v>16</v>
      </c>
      <c r="EH15">
        <v>16</v>
      </c>
      <c r="EI15">
        <v>16</v>
      </c>
      <c r="EJ15">
        <v>16</v>
      </c>
      <c r="EK15">
        <v>16</v>
      </c>
      <c r="EL15">
        <v>16</v>
      </c>
      <c r="EM15">
        <v>17</v>
      </c>
      <c r="EN15">
        <v>17</v>
      </c>
      <c r="EO15">
        <v>17</v>
      </c>
      <c r="EP15">
        <v>17</v>
      </c>
      <c r="EQ15">
        <v>17</v>
      </c>
      <c r="ER15">
        <v>17</v>
      </c>
      <c r="ES15">
        <v>17</v>
      </c>
      <c r="ET15">
        <v>17</v>
      </c>
      <c r="EU15">
        <v>17</v>
      </c>
      <c r="EV15">
        <v>17</v>
      </c>
      <c r="EW15">
        <v>18</v>
      </c>
      <c r="EX15">
        <v>18</v>
      </c>
      <c r="EY15">
        <v>18</v>
      </c>
      <c r="EZ15">
        <v>18</v>
      </c>
      <c r="FA15">
        <v>18</v>
      </c>
      <c r="FB15">
        <v>18</v>
      </c>
      <c r="FC15">
        <v>18</v>
      </c>
      <c r="FD15">
        <v>18</v>
      </c>
      <c r="FE15">
        <v>19</v>
      </c>
      <c r="FF15">
        <v>19</v>
      </c>
      <c r="FG15">
        <v>19</v>
      </c>
      <c r="FH15">
        <v>19</v>
      </c>
      <c r="FI15">
        <v>19</v>
      </c>
      <c r="FJ15">
        <v>19</v>
      </c>
      <c r="FK15">
        <v>19</v>
      </c>
      <c r="FL15">
        <v>19</v>
      </c>
      <c r="FM15">
        <v>20</v>
      </c>
      <c r="FN15">
        <v>20</v>
      </c>
      <c r="FO15">
        <v>20</v>
      </c>
      <c r="FP15">
        <v>20</v>
      </c>
      <c r="FQ15">
        <v>20</v>
      </c>
      <c r="FR15">
        <v>20</v>
      </c>
      <c r="FS15">
        <v>20</v>
      </c>
      <c r="FT15">
        <v>20</v>
      </c>
      <c r="FU15">
        <v>21</v>
      </c>
      <c r="FV15">
        <v>21</v>
      </c>
      <c r="FW15">
        <v>21</v>
      </c>
      <c r="FX15">
        <v>21</v>
      </c>
      <c r="FY15">
        <v>21</v>
      </c>
      <c r="FZ15">
        <v>21</v>
      </c>
      <c r="GA15">
        <v>21</v>
      </c>
      <c r="GB15">
        <v>21</v>
      </c>
      <c r="GC15">
        <v>21</v>
      </c>
      <c r="GD15">
        <v>21</v>
      </c>
      <c r="GE15">
        <v>22</v>
      </c>
      <c r="GF15">
        <v>22</v>
      </c>
      <c r="GG15">
        <v>22</v>
      </c>
      <c r="GH15">
        <v>22</v>
      </c>
      <c r="GI15">
        <v>22</v>
      </c>
      <c r="GJ15">
        <v>22</v>
      </c>
      <c r="GK15">
        <v>22</v>
      </c>
      <c r="GL15">
        <v>22</v>
      </c>
      <c r="GM15">
        <v>23</v>
      </c>
      <c r="GN15">
        <v>23</v>
      </c>
      <c r="GO15">
        <v>23</v>
      </c>
      <c r="GP15">
        <v>23</v>
      </c>
      <c r="GQ15">
        <v>23</v>
      </c>
      <c r="GR15">
        <v>23</v>
      </c>
      <c r="GS15">
        <v>23</v>
      </c>
      <c r="GU15">
        <v>12</v>
      </c>
      <c r="GV15">
        <v>0.23599999999999999</v>
      </c>
    </row>
    <row r="16" spans="1:204">
      <c r="A16" s="278">
        <v>13</v>
      </c>
      <c r="B16" s="344">
        <v>1</v>
      </c>
      <c r="C16" s="344">
        <v>1</v>
      </c>
      <c r="D16" s="344">
        <v>1</v>
      </c>
      <c r="E16" s="344">
        <v>1</v>
      </c>
      <c r="F16" s="344">
        <v>1</v>
      </c>
      <c r="G16" s="344">
        <v>1</v>
      </c>
      <c r="H16" s="344">
        <v>1</v>
      </c>
      <c r="I16" s="344">
        <v>1</v>
      </c>
      <c r="J16" s="344">
        <v>1</v>
      </c>
      <c r="K16" s="344">
        <v>1</v>
      </c>
      <c r="L16" s="344">
        <v>1</v>
      </c>
      <c r="M16" s="344">
        <v>2</v>
      </c>
      <c r="N16" s="344">
        <v>2</v>
      </c>
      <c r="O16" s="344">
        <v>2</v>
      </c>
      <c r="P16" s="344">
        <v>2</v>
      </c>
      <c r="Q16" s="344">
        <v>2</v>
      </c>
      <c r="R16" s="344">
        <v>2</v>
      </c>
      <c r="S16" s="344">
        <v>2</v>
      </c>
      <c r="T16" s="344">
        <v>3</v>
      </c>
      <c r="U16" s="344">
        <v>3</v>
      </c>
      <c r="V16" s="344">
        <v>3</v>
      </c>
      <c r="W16" s="344">
        <v>3</v>
      </c>
      <c r="X16" s="344">
        <v>3</v>
      </c>
      <c r="Y16" s="344">
        <v>3</v>
      </c>
      <c r="Z16" s="344">
        <v>3</v>
      </c>
      <c r="AA16" s="344">
        <v>3</v>
      </c>
      <c r="AB16" s="344">
        <v>4</v>
      </c>
      <c r="AC16" s="344">
        <v>4</v>
      </c>
      <c r="AD16" s="344">
        <v>4</v>
      </c>
      <c r="AE16" s="344">
        <v>4</v>
      </c>
      <c r="AF16" s="337">
        <v>4</v>
      </c>
      <c r="AG16" s="345">
        <v>4</v>
      </c>
      <c r="AH16" s="346">
        <v>4</v>
      </c>
      <c r="AI16">
        <v>4</v>
      </c>
      <c r="AJ16">
        <v>5</v>
      </c>
      <c r="AK16">
        <v>5</v>
      </c>
      <c r="AL16">
        <v>5</v>
      </c>
      <c r="AM16">
        <v>5</v>
      </c>
      <c r="AN16">
        <v>5</v>
      </c>
      <c r="AO16">
        <v>5</v>
      </c>
      <c r="AP16">
        <v>5</v>
      </c>
      <c r="AQ16">
        <v>5</v>
      </c>
      <c r="AR16">
        <v>6</v>
      </c>
      <c r="AS16">
        <v>6</v>
      </c>
      <c r="AT16">
        <v>6</v>
      </c>
      <c r="AU16">
        <v>6</v>
      </c>
      <c r="AV16">
        <v>6</v>
      </c>
      <c r="AW16">
        <v>6</v>
      </c>
      <c r="AX16">
        <v>6</v>
      </c>
      <c r="AY16">
        <v>6</v>
      </c>
      <c r="AZ16">
        <v>7</v>
      </c>
      <c r="BA16">
        <v>7</v>
      </c>
      <c r="BB16">
        <v>7</v>
      </c>
      <c r="BC16">
        <v>7</v>
      </c>
      <c r="BD16">
        <v>7</v>
      </c>
      <c r="BE16">
        <v>7</v>
      </c>
      <c r="BF16">
        <v>7</v>
      </c>
      <c r="BG16">
        <v>7</v>
      </c>
      <c r="BH16">
        <v>7</v>
      </c>
      <c r="BI16">
        <v>8</v>
      </c>
      <c r="BJ16">
        <v>8</v>
      </c>
      <c r="BK16">
        <v>8</v>
      </c>
      <c r="BL16">
        <v>8</v>
      </c>
      <c r="BM16">
        <v>8</v>
      </c>
      <c r="BN16">
        <v>8</v>
      </c>
      <c r="BO16">
        <v>8</v>
      </c>
      <c r="BP16">
        <v>8</v>
      </c>
      <c r="BQ16">
        <v>9</v>
      </c>
      <c r="BR16">
        <v>9</v>
      </c>
      <c r="BS16">
        <v>9</v>
      </c>
      <c r="BT16">
        <v>9</v>
      </c>
      <c r="BU16">
        <v>9</v>
      </c>
      <c r="BV16">
        <v>9</v>
      </c>
      <c r="BW16">
        <v>9</v>
      </c>
      <c r="BX16">
        <v>9</v>
      </c>
      <c r="BY16">
        <v>10</v>
      </c>
      <c r="BZ16">
        <v>10</v>
      </c>
      <c r="CA16">
        <v>10</v>
      </c>
      <c r="CB16">
        <v>10</v>
      </c>
      <c r="CC16">
        <v>10</v>
      </c>
      <c r="CD16">
        <v>10</v>
      </c>
      <c r="CE16">
        <v>10</v>
      </c>
      <c r="CF16">
        <v>10</v>
      </c>
      <c r="CG16">
        <v>10</v>
      </c>
      <c r="CH16">
        <v>11</v>
      </c>
      <c r="CI16">
        <v>11</v>
      </c>
      <c r="CJ16">
        <v>11</v>
      </c>
      <c r="CK16">
        <v>11</v>
      </c>
      <c r="CL16">
        <v>11</v>
      </c>
      <c r="CM16">
        <v>11</v>
      </c>
      <c r="CN16">
        <v>11</v>
      </c>
      <c r="CO16">
        <v>11</v>
      </c>
      <c r="CP16">
        <v>11</v>
      </c>
      <c r="CQ16">
        <v>12</v>
      </c>
      <c r="CR16">
        <v>12</v>
      </c>
      <c r="CS16">
        <v>12</v>
      </c>
      <c r="CT16">
        <v>12</v>
      </c>
      <c r="CU16">
        <v>12</v>
      </c>
      <c r="CV16">
        <v>12</v>
      </c>
      <c r="CW16">
        <v>12</v>
      </c>
      <c r="CX16">
        <v>12</v>
      </c>
      <c r="CY16">
        <v>12</v>
      </c>
      <c r="CZ16">
        <v>12</v>
      </c>
      <c r="DA16">
        <v>12</v>
      </c>
      <c r="DB16">
        <v>13</v>
      </c>
      <c r="DC16">
        <v>13</v>
      </c>
      <c r="DD16">
        <v>13</v>
      </c>
      <c r="DE16">
        <v>13</v>
      </c>
      <c r="DF16">
        <v>13</v>
      </c>
      <c r="DG16">
        <v>13</v>
      </c>
      <c r="DH16">
        <v>13</v>
      </c>
      <c r="DI16">
        <v>13</v>
      </c>
      <c r="DJ16">
        <v>14</v>
      </c>
      <c r="DK16">
        <v>14</v>
      </c>
      <c r="DL16">
        <v>14</v>
      </c>
      <c r="DM16">
        <v>14</v>
      </c>
      <c r="DN16">
        <v>14</v>
      </c>
      <c r="DO16">
        <v>14</v>
      </c>
      <c r="DP16">
        <v>14</v>
      </c>
      <c r="DQ16">
        <v>14</v>
      </c>
      <c r="DR16">
        <v>15</v>
      </c>
      <c r="DS16">
        <v>15</v>
      </c>
      <c r="DT16">
        <v>15</v>
      </c>
      <c r="DU16">
        <v>15</v>
      </c>
      <c r="DV16">
        <v>15</v>
      </c>
      <c r="DW16">
        <v>15</v>
      </c>
      <c r="DX16">
        <v>15</v>
      </c>
      <c r="DY16">
        <v>15</v>
      </c>
      <c r="DZ16">
        <v>16</v>
      </c>
      <c r="EA16">
        <v>16</v>
      </c>
      <c r="EB16">
        <v>16</v>
      </c>
      <c r="EC16">
        <v>16</v>
      </c>
      <c r="ED16">
        <v>16</v>
      </c>
      <c r="EE16">
        <v>16</v>
      </c>
      <c r="EF16">
        <v>16</v>
      </c>
      <c r="EG16">
        <v>16</v>
      </c>
      <c r="EH16">
        <v>16</v>
      </c>
      <c r="EI16">
        <v>17</v>
      </c>
      <c r="EJ16">
        <v>17</v>
      </c>
      <c r="EK16">
        <v>17</v>
      </c>
      <c r="EL16">
        <v>17</v>
      </c>
      <c r="EM16">
        <v>17</v>
      </c>
      <c r="EN16">
        <v>17</v>
      </c>
      <c r="EO16">
        <v>17</v>
      </c>
      <c r="EP16">
        <v>17</v>
      </c>
      <c r="EQ16">
        <v>18</v>
      </c>
      <c r="ER16">
        <v>18</v>
      </c>
      <c r="ES16">
        <v>18</v>
      </c>
      <c r="ET16">
        <v>18</v>
      </c>
      <c r="EU16">
        <v>18</v>
      </c>
      <c r="EV16">
        <v>18</v>
      </c>
      <c r="EW16">
        <v>18</v>
      </c>
      <c r="EX16">
        <v>18</v>
      </c>
      <c r="EY16">
        <v>19</v>
      </c>
      <c r="EZ16">
        <v>19</v>
      </c>
      <c r="FA16">
        <v>19</v>
      </c>
      <c r="FB16">
        <v>19</v>
      </c>
      <c r="FC16">
        <v>19</v>
      </c>
      <c r="FD16">
        <v>19</v>
      </c>
      <c r="FE16">
        <v>19</v>
      </c>
      <c r="FF16">
        <v>19</v>
      </c>
      <c r="FG16">
        <v>20</v>
      </c>
      <c r="FH16">
        <v>20</v>
      </c>
      <c r="FI16">
        <v>20</v>
      </c>
      <c r="FJ16">
        <v>20</v>
      </c>
      <c r="FK16">
        <v>20</v>
      </c>
      <c r="FL16">
        <v>20</v>
      </c>
      <c r="FM16">
        <v>20</v>
      </c>
      <c r="FN16">
        <v>20</v>
      </c>
      <c r="FO16">
        <v>21</v>
      </c>
      <c r="FP16">
        <v>21</v>
      </c>
      <c r="FQ16">
        <v>21</v>
      </c>
      <c r="FR16">
        <v>21</v>
      </c>
      <c r="FS16">
        <v>21</v>
      </c>
      <c r="FT16">
        <v>21</v>
      </c>
      <c r="FU16">
        <v>21</v>
      </c>
      <c r="FV16">
        <v>21</v>
      </c>
      <c r="FW16">
        <v>22</v>
      </c>
      <c r="FX16">
        <v>22</v>
      </c>
      <c r="FY16">
        <v>22</v>
      </c>
      <c r="FZ16">
        <v>22</v>
      </c>
      <c r="GA16">
        <v>22</v>
      </c>
      <c r="GB16">
        <v>22</v>
      </c>
      <c r="GC16">
        <v>22</v>
      </c>
      <c r="GD16">
        <v>22</v>
      </c>
      <c r="GE16">
        <v>23</v>
      </c>
      <c r="GF16">
        <v>23</v>
      </c>
      <c r="GG16">
        <v>23</v>
      </c>
      <c r="GH16">
        <v>23</v>
      </c>
      <c r="GI16">
        <v>23</v>
      </c>
      <c r="GJ16">
        <v>23</v>
      </c>
      <c r="GK16">
        <v>23</v>
      </c>
      <c r="GL16">
        <v>23</v>
      </c>
      <c r="GM16">
        <v>24</v>
      </c>
      <c r="GN16">
        <v>24</v>
      </c>
      <c r="GO16">
        <v>24</v>
      </c>
      <c r="GP16">
        <v>24</v>
      </c>
      <c r="GQ16">
        <v>24</v>
      </c>
      <c r="GR16">
        <v>24</v>
      </c>
      <c r="GS16">
        <v>24</v>
      </c>
      <c r="GU16">
        <v>13</v>
      </c>
      <c r="GV16">
        <v>0.245</v>
      </c>
    </row>
    <row r="17" spans="1:204">
      <c r="A17" s="339">
        <v>14</v>
      </c>
      <c r="B17" s="340">
        <v>1</v>
      </c>
      <c r="C17" s="340">
        <v>1</v>
      </c>
      <c r="D17" s="340">
        <v>1</v>
      </c>
      <c r="E17" s="340">
        <v>1</v>
      </c>
      <c r="F17" s="340">
        <v>1</v>
      </c>
      <c r="G17" s="340">
        <v>1</v>
      </c>
      <c r="H17" s="340">
        <v>1</v>
      </c>
      <c r="I17" s="340">
        <v>1</v>
      </c>
      <c r="J17" s="340">
        <v>1</v>
      </c>
      <c r="K17" s="340">
        <v>2</v>
      </c>
      <c r="L17" s="340">
        <v>2</v>
      </c>
      <c r="M17" s="340">
        <v>2</v>
      </c>
      <c r="N17" s="340">
        <v>2</v>
      </c>
      <c r="O17" s="340">
        <v>2</v>
      </c>
      <c r="P17" s="340">
        <v>2</v>
      </c>
      <c r="Q17" s="340">
        <v>2</v>
      </c>
      <c r="R17" s="340">
        <v>3</v>
      </c>
      <c r="S17" s="340">
        <v>3</v>
      </c>
      <c r="T17" s="340">
        <v>3</v>
      </c>
      <c r="U17" s="340">
        <v>3</v>
      </c>
      <c r="V17" s="340">
        <v>3</v>
      </c>
      <c r="W17" s="340">
        <v>3</v>
      </c>
      <c r="X17" s="340">
        <v>3</v>
      </c>
      <c r="Y17" s="340">
        <v>3</v>
      </c>
      <c r="Z17" s="340">
        <v>4</v>
      </c>
      <c r="AA17" s="340">
        <v>4</v>
      </c>
      <c r="AB17" s="340">
        <v>4</v>
      </c>
      <c r="AC17" s="340">
        <v>4</v>
      </c>
      <c r="AD17" s="340">
        <v>4</v>
      </c>
      <c r="AE17" s="340">
        <v>4</v>
      </c>
      <c r="AF17" s="341">
        <v>4</v>
      </c>
      <c r="AG17" s="342">
        <v>4</v>
      </c>
      <c r="AH17" s="347">
        <v>5</v>
      </c>
      <c r="AI17" s="341">
        <v>5</v>
      </c>
      <c r="AJ17" s="341">
        <v>5</v>
      </c>
      <c r="AK17" s="341">
        <v>5</v>
      </c>
      <c r="AL17" s="341">
        <v>5</v>
      </c>
      <c r="AM17" s="341">
        <v>5</v>
      </c>
      <c r="AN17" s="341">
        <v>5</v>
      </c>
      <c r="AO17" s="341">
        <v>5</v>
      </c>
      <c r="AP17" s="341">
        <v>6</v>
      </c>
      <c r="AQ17" s="341">
        <v>6</v>
      </c>
      <c r="AR17" s="341">
        <v>6</v>
      </c>
      <c r="AS17" s="341">
        <v>6</v>
      </c>
      <c r="AT17" s="341">
        <v>6</v>
      </c>
      <c r="AU17" s="341">
        <v>6</v>
      </c>
      <c r="AV17" s="341">
        <v>6</v>
      </c>
      <c r="AW17" s="341">
        <v>6</v>
      </c>
      <c r="AX17" s="341">
        <v>7</v>
      </c>
      <c r="AY17" s="341">
        <v>7</v>
      </c>
      <c r="AZ17" s="341">
        <v>7</v>
      </c>
      <c r="BA17" s="341">
        <v>7</v>
      </c>
      <c r="BB17" s="341">
        <v>7</v>
      </c>
      <c r="BC17" s="341">
        <v>7</v>
      </c>
      <c r="BD17" s="341">
        <v>7</v>
      </c>
      <c r="BE17" s="341">
        <v>7</v>
      </c>
      <c r="BF17" s="341">
        <v>8</v>
      </c>
      <c r="BG17" s="341">
        <v>8</v>
      </c>
      <c r="BH17" s="341">
        <v>8</v>
      </c>
      <c r="BI17" s="341">
        <v>8</v>
      </c>
      <c r="BJ17" s="341">
        <v>8</v>
      </c>
      <c r="BK17" s="341">
        <v>8</v>
      </c>
      <c r="BL17" s="341">
        <v>8</v>
      </c>
      <c r="BM17" s="341">
        <v>8</v>
      </c>
      <c r="BN17" s="341">
        <v>8</v>
      </c>
      <c r="BO17" s="341">
        <v>9</v>
      </c>
      <c r="BP17" s="341">
        <v>9</v>
      </c>
      <c r="BQ17" s="341">
        <v>9</v>
      </c>
      <c r="BR17" s="341">
        <v>9</v>
      </c>
      <c r="BS17" s="341">
        <v>9</v>
      </c>
      <c r="BT17" s="341">
        <v>9</v>
      </c>
      <c r="BU17" s="341">
        <v>9</v>
      </c>
      <c r="BV17" s="341">
        <v>9</v>
      </c>
      <c r="BW17" s="341">
        <v>10</v>
      </c>
      <c r="BX17" s="341">
        <v>10</v>
      </c>
      <c r="BY17" s="341">
        <v>10</v>
      </c>
      <c r="BZ17" s="341">
        <v>10</v>
      </c>
      <c r="CA17" s="341">
        <v>10</v>
      </c>
      <c r="CB17" s="341">
        <v>10</v>
      </c>
      <c r="CC17" s="341">
        <v>10</v>
      </c>
      <c r="CD17" s="341">
        <v>10</v>
      </c>
      <c r="CE17" s="341">
        <v>10</v>
      </c>
      <c r="CF17" s="341">
        <v>11</v>
      </c>
      <c r="CG17" s="341">
        <v>11</v>
      </c>
      <c r="CH17" s="341">
        <v>11</v>
      </c>
      <c r="CI17" s="341">
        <v>11</v>
      </c>
      <c r="CJ17" s="341">
        <v>11</v>
      </c>
      <c r="CK17" s="341">
        <v>11</v>
      </c>
      <c r="CL17" s="341">
        <v>11</v>
      </c>
      <c r="CM17" s="341">
        <v>11</v>
      </c>
      <c r="CN17" s="341">
        <v>11</v>
      </c>
      <c r="CO17" s="341">
        <v>12</v>
      </c>
      <c r="CP17" s="341">
        <v>12</v>
      </c>
      <c r="CQ17" s="341">
        <v>12</v>
      </c>
      <c r="CR17" s="341">
        <v>12</v>
      </c>
      <c r="CS17" s="341">
        <v>12</v>
      </c>
      <c r="CT17" s="341">
        <v>12</v>
      </c>
      <c r="CU17" s="341">
        <v>12</v>
      </c>
      <c r="CV17" s="341">
        <v>12</v>
      </c>
      <c r="CW17" s="341">
        <v>12</v>
      </c>
      <c r="CX17" s="341">
        <v>13</v>
      </c>
      <c r="CY17" s="341">
        <v>13</v>
      </c>
      <c r="CZ17" s="341">
        <v>13</v>
      </c>
      <c r="DA17" s="341">
        <v>13</v>
      </c>
      <c r="DB17" s="341">
        <v>13</v>
      </c>
      <c r="DC17" s="341">
        <v>13</v>
      </c>
      <c r="DD17" s="341">
        <v>14</v>
      </c>
      <c r="DE17" s="341">
        <v>14</v>
      </c>
      <c r="DF17" s="341">
        <v>14</v>
      </c>
      <c r="DG17" s="341">
        <v>14</v>
      </c>
      <c r="DH17" s="341">
        <v>14</v>
      </c>
      <c r="DI17" s="341">
        <v>14</v>
      </c>
      <c r="DJ17" s="341">
        <v>14</v>
      </c>
      <c r="DK17" s="341">
        <v>14</v>
      </c>
      <c r="DL17" s="341">
        <v>15</v>
      </c>
      <c r="DM17" s="341">
        <v>15</v>
      </c>
      <c r="DN17" s="341">
        <v>15</v>
      </c>
      <c r="DO17" s="341">
        <v>15</v>
      </c>
      <c r="DP17" s="341">
        <v>15</v>
      </c>
      <c r="DQ17" s="341">
        <v>15</v>
      </c>
      <c r="DR17" s="341">
        <v>15</v>
      </c>
      <c r="DS17" s="341">
        <v>15</v>
      </c>
      <c r="DT17" s="341">
        <v>16</v>
      </c>
      <c r="DU17" s="341">
        <v>16</v>
      </c>
      <c r="DV17" s="341">
        <v>16</v>
      </c>
      <c r="DW17" s="341">
        <v>16</v>
      </c>
      <c r="DX17" s="341">
        <v>16</v>
      </c>
      <c r="DY17" s="341">
        <v>16</v>
      </c>
      <c r="DZ17" s="341">
        <v>16</v>
      </c>
      <c r="EA17" s="341">
        <v>16</v>
      </c>
      <c r="EB17" s="341">
        <v>17</v>
      </c>
      <c r="EC17" s="341">
        <v>17</v>
      </c>
      <c r="ED17" s="341">
        <v>17</v>
      </c>
      <c r="EE17" s="341">
        <v>17</v>
      </c>
      <c r="EF17" s="341">
        <v>17</v>
      </c>
      <c r="EG17" s="341">
        <v>17</v>
      </c>
      <c r="EH17" s="341">
        <v>17</v>
      </c>
      <c r="EI17" s="341">
        <v>17</v>
      </c>
      <c r="EJ17" s="341">
        <v>17</v>
      </c>
      <c r="EK17" s="341">
        <v>18</v>
      </c>
      <c r="EL17" s="341">
        <v>18</v>
      </c>
      <c r="EM17" s="341">
        <v>18</v>
      </c>
      <c r="EN17" s="341">
        <v>18</v>
      </c>
      <c r="EO17" s="341">
        <v>18</v>
      </c>
      <c r="EP17" s="341">
        <v>18</v>
      </c>
      <c r="EQ17" s="341">
        <v>18</v>
      </c>
      <c r="ER17" s="341">
        <v>18</v>
      </c>
      <c r="ES17" s="341">
        <v>19</v>
      </c>
      <c r="ET17" s="341">
        <v>19</v>
      </c>
      <c r="EU17" s="341">
        <v>19</v>
      </c>
      <c r="EV17" s="341">
        <v>19</v>
      </c>
      <c r="EW17" s="341">
        <v>19</v>
      </c>
      <c r="EX17" s="341">
        <v>19</v>
      </c>
      <c r="EY17" s="341">
        <v>19</v>
      </c>
      <c r="EZ17" s="341">
        <v>19</v>
      </c>
      <c r="FA17" s="341">
        <v>20</v>
      </c>
      <c r="FB17" s="341">
        <v>20</v>
      </c>
      <c r="FC17" s="341">
        <v>20</v>
      </c>
      <c r="FD17" s="341">
        <v>20</v>
      </c>
      <c r="FE17" s="341">
        <v>20</v>
      </c>
      <c r="FF17" s="341">
        <v>20</v>
      </c>
      <c r="FG17" s="341">
        <v>20</v>
      </c>
      <c r="FH17" s="341">
        <v>20</v>
      </c>
      <c r="FI17" s="341">
        <v>21</v>
      </c>
      <c r="FJ17" s="341">
        <v>21</v>
      </c>
      <c r="FK17" s="341">
        <v>21</v>
      </c>
      <c r="FL17" s="341">
        <v>21</v>
      </c>
      <c r="FM17" s="341">
        <v>21</v>
      </c>
      <c r="FN17" s="341">
        <v>21</v>
      </c>
      <c r="FO17" s="341">
        <v>21</v>
      </c>
      <c r="FP17" s="341">
        <v>21</v>
      </c>
      <c r="FQ17" s="341">
        <v>22</v>
      </c>
      <c r="FR17" s="341">
        <v>22</v>
      </c>
      <c r="FS17" s="341">
        <v>22</v>
      </c>
      <c r="FT17" s="341">
        <v>22</v>
      </c>
      <c r="FU17" s="341">
        <v>22</v>
      </c>
      <c r="FV17" s="341">
        <v>22</v>
      </c>
      <c r="FW17" s="341">
        <v>22</v>
      </c>
      <c r="FX17" s="341">
        <v>22</v>
      </c>
      <c r="FY17" s="341">
        <v>23</v>
      </c>
      <c r="FZ17" s="341">
        <v>23</v>
      </c>
      <c r="GA17" s="341">
        <v>23</v>
      </c>
      <c r="GB17" s="341">
        <v>23</v>
      </c>
      <c r="GC17" s="341">
        <v>23</v>
      </c>
      <c r="GD17" s="341">
        <v>23</v>
      </c>
      <c r="GE17" s="341">
        <v>23</v>
      </c>
      <c r="GF17" s="341">
        <v>23</v>
      </c>
      <c r="GG17" s="341">
        <v>24</v>
      </c>
      <c r="GH17" s="341">
        <v>24</v>
      </c>
      <c r="GI17" s="341">
        <v>24</v>
      </c>
      <c r="GJ17" s="341">
        <v>24</v>
      </c>
      <c r="GK17" s="341">
        <v>24</v>
      </c>
      <c r="GL17" s="341">
        <v>24</v>
      </c>
      <c r="GM17" s="341">
        <v>24</v>
      </c>
      <c r="GN17" s="341">
        <v>24</v>
      </c>
      <c r="GO17" s="341">
        <v>25</v>
      </c>
      <c r="GP17" s="341">
        <v>25</v>
      </c>
      <c r="GQ17" s="341">
        <v>25</v>
      </c>
      <c r="GR17" s="341">
        <v>25</v>
      </c>
      <c r="GS17" s="341">
        <v>25</v>
      </c>
      <c r="GT17" s="341"/>
      <c r="GU17" s="341">
        <v>14</v>
      </c>
      <c r="GV17" s="341">
        <v>0.255</v>
      </c>
    </row>
    <row r="18" spans="1:204">
      <c r="A18" s="278">
        <v>15</v>
      </c>
      <c r="B18" s="344">
        <v>1</v>
      </c>
      <c r="C18" s="344">
        <v>1</v>
      </c>
      <c r="D18" s="344">
        <v>1</v>
      </c>
      <c r="E18" s="344">
        <v>1</v>
      </c>
      <c r="F18" s="344">
        <v>1</v>
      </c>
      <c r="G18" s="344">
        <v>1</v>
      </c>
      <c r="H18" s="344">
        <v>1</v>
      </c>
      <c r="I18" s="344">
        <v>1</v>
      </c>
      <c r="J18" s="344">
        <v>1</v>
      </c>
      <c r="K18" s="344">
        <v>2</v>
      </c>
      <c r="L18" s="344">
        <v>2</v>
      </c>
      <c r="M18" s="344">
        <v>2</v>
      </c>
      <c r="N18" s="344">
        <v>2</v>
      </c>
      <c r="O18" s="344">
        <v>2</v>
      </c>
      <c r="P18" s="344">
        <v>2</v>
      </c>
      <c r="Q18" s="344">
        <v>2</v>
      </c>
      <c r="R18" s="344">
        <v>3</v>
      </c>
      <c r="S18" s="344">
        <v>3</v>
      </c>
      <c r="T18" s="344">
        <v>3</v>
      </c>
      <c r="U18" s="344">
        <v>3</v>
      </c>
      <c r="V18" s="344">
        <v>3</v>
      </c>
      <c r="W18" s="344">
        <v>3</v>
      </c>
      <c r="X18" s="344">
        <v>3</v>
      </c>
      <c r="Y18" s="344">
        <v>3</v>
      </c>
      <c r="Z18" s="344">
        <v>4</v>
      </c>
      <c r="AA18" s="344">
        <v>4</v>
      </c>
      <c r="AB18" s="344">
        <v>4</v>
      </c>
      <c r="AC18" s="344">
        <v>4</v>
      </c>
      <c r="AD18" s="344">
        <v>4</v>
      </c>
      <c r="AE18" s="344">
        <v>4</v>
      </c>
      <c r="AF18" s="337">
        <v>4</v>
      </c>
      <c r="AG18" s="345">
        <v>4</v>
      </c>
      <c r="AH18" s="346">
        <v>5</v>
      </c>
      <c r="AI18">
        <v>5</v>
      </c>
      <c r="AJ18">
        <v>5</v>
      </c>
      <c r="AK18">
        <v>5</v>
      </c>
      <c r="AL18">
        <v>5</v>
      </c>
      <c r="AM18">
        <v>5</v>
      </c>
      <c r="AN18">
        <v>6</v>
      </c>
      <c r="AO18">
        <v>6</v>
      </c>
      <c r="AP18">
        <v>6</v>
      </c>
      <c r="AQ18">
        <v>6</v>
      </c>
      <c r="AR18">
        <v>6</v>
      </c>
      <c r="AS18">
        <v>6</v>
      </c>
      <c r="AT18">
        <v>6</v>
      </c>
      <c r="AU18">
        <v>6</v>
      </c>
      <c r="AV18">
        <v>7</v>
      </c>
      <c r="AW18">
        <v>7</v>
      </c>
      <c r="AX18">
        <v>7</v>
      </c>
      <c r="AY18">
        <v>7</v>
      </c>
      <c r="AZ18">
        <v>7</v>
      </c>
      <c r="BA18">
        <v>7</v>
      </c>
      <c r="BB18">
        <v>7</v>
      </c>
      <c r="BC18">
        <v>7</v>
      </c>
      <c r="BD18">
        <v>8</v>
      </c>
      <c r="BE18">
        <v>8</v>
      </c>
      <c r="BF18">
        <v>8</v>
      </c>
      <c r="BG18">
        <v>8</v>
      </c>
      <c r="BH18">
        <v>8</v>
      </c>
      <c r="BI18">
        <v>8</v>
      </c>
      <c r="BJ18">
        <v>8</v>
      </c>
      <c r="BK18">
        <v>8</v>
      </c>
      <c r="BL18">
        <v>8</v>
      </c>
      <c r="BM18">
        <v>9</v>
      </c>
      <c r="BN18">
        <v>9</v>
      </c>
      <c r="BO18">
        <v>9</v>
      </c>
      <c r="BP18">
        <v>9</v>
      </c>
      <c r="BQ18">
        <v>9</v>
      </c>
      <c r="BR18">
        <v>9</v>
      </c>
      <c r="BS18">
        <v>10</v>
      </c>
      <c r="BT18">
        <v>10</v>
      </c>
      <c r="BU18">
        <v>10</v>
      </c>
      <c r="BV18">
        <v>10</v>
      </c>
      <c r="BW18">
        <v>10</v>
      </c>
      <c r="BX18">
        <v>10</v>
      </c>
      <c r="BY18">
        <v>10</v>
      </c>
      <c r="BZ18">
        <v>10</v>
      </c>
      <c r="CA18">
        <v>10</v>
      </c>
      <c r="CB18">
        <v>11</v>
      </c>
      <c r="CC18">
        <v>11</v>
      </c>
      <c r="CD18">
        <v>11</v>
      </c>
      <c r="CE18">
        <v>11</v>
      </c>
      <c r="CF18">
        <v>11</v>
      </c>
      <c r="CG18">
        <v>11</v>
      </c>
      <c r="CH18">
        <v>11</v>
      </c>
      <c r="CI18">
        <v>11</v>
      </c>
      <c r="CJ18">
        <v>12</v>
      </c>
      <c r="CK18">
        <v>12</v>
      </c>
      <c r="CL18">
        <v>12</v>
      </c>
      <c r="CM18">
        <v>12</v>
      </c>
      <c r="CN18">
        <v>12</v>
      </c>
      <c r="CO18">
        <v>12</v>
      </c>
      <c r="CP18">
        <v>12</v>
      </c>
      <c r="CQ18">
        <v>12</v>
      </c>
      <c r="CR18">
        <v>12</v>
      </c>
      <c r="CS18">
        <v>13</v>
      </c>
      <c r="CT18">
        <v>13</v>
      </c>
      <c r="CU18">
        <v>13</v>
      </c>
      <c r="CV18">
        <v>13</v>
      </c>
      <c r="CW18">
        <v>13</v>
      </c>
      <c r="CX18">
        <v>13</v>
      </c>
      <c r="CY18">
        <v>13</v>
      </c>
      <c r="CZ18">
        <v>13</v>
      </c>
      <c r="DA18">
        <v>13</v>
      </c>
      <c r="DB18">
        <v>14</v>
      </c>
      <c r="DC18">
        <v>14</v>
      </c>
      <c r="DD18">
        <v>14</v>
      </c>
      <c r="DE18">
        <v>14</v>
      </c>
      <c r="DF18">
        <v>14</v>
      </c>
      <c r="DG18">
        <v>14</v>
      </c>
      <c r="DH18">
        <v>15</v>
      </c>
      <c r="DI18">
        <v>15</v>
      </c>
      <c r="DJ18">
        <v>15</v>
      </c>
      <c r="DK18">
        <v>15</v>
      </c>
      <c r="DL18">
        <v>15</v>
      </c>
      <c r="DM18">
        <v>15</v>
      </c>
      <c r="DN18">
        <v>15</v>
      </c>
      <c r="DO18">
        <v>15</v>
      </c>
      <c r="DP18">
        <v>16</v>
      </c>
      <c r="DQ18">
        <v>16</v>
      </c>
      <c r="DR18">
        <v>16</v>
      </c>
      <c r="DS18">
        <v>16</v>
      </c>
      <c r="DT18">
        <v>16</v>
      </c>
      <c r="DU18">
        <v>16</v>
      </c>
      <c r="DV18">
        <v>16</v>
      </c>
      <c r="DW18">
        <v>16</v>
      </c>
      <c r="DX18">
        <v>17</v>
      </c>
      <c r="DY18">
        <v>17</v>
      </c>
      <c r="DZ18">
        <v>17</v>
      </c>
      <c r="EA18">
        <v>17</v>
      </c>
      <c r="EB18">
        <v>17</v>
      </c>
      <c r="EC18">
        <v>17</v>
      </c>
      <c r="ED18">
        <v>17</v>
      </c>
      <c r="EE18">
        <v>17</v>
      </c>
      <c r="EF18">
        <v>17</v>
      </c>
      <c r="EG18">
        <v>18</v>
      </c>
      <c r="EH18">
        <v>18</v>
      </c>
      <c r="EI18">
        <v>18</v>
      </c>
      <c r="EJ18">
        <v>18</v>
      </c>
      <c r="EK18">
        <v>18</v>
      </c>
      <c r="EL18">
        <v>18</v>
      </c>
      <c r="EM18">
        <v>18</v>
      </c>
      <c r="EN18">
        <v>18</v>
      </c>
      <c r="EO18">
        <v>19</v>
      </c>
      <c r="EP18">
        <v>19</v>
      </c>
      <c r="EQ18">
        <v>19</v>
      </c>
      <c r="ER18">
        <v>19</v>
      </c>
      <c r="ES18">
        <v>19</v>
      </c>
      <c r="ET18">
        <v>19</v>
      </c>
      <c r="EU18">
        <v>20</v>
      </c>
      <c r="EV18">
        <v>20</v>
      </c>
      <c r="EW18">
        <v>20</v>
      </c>
      <c r="EX18">
        <v>20</v>
      </c>
      <c r="EY18">
        <v>20</v>
      </c>
      <c r="EZ18">
        <v>20</v>
      </c>
      <c r="FA18">
        <v>20</v>
      </c>
      <c r="FB18">
        <v>20</v>
      </c>
      <c r="FC18">
        <v>21</v>
      </c>
      <c r="FD18">
        <v>21</v>
      </c>
      <c r="FE18">
        <v>21</v>
      </c>
      <c r="FF18">
        <v>21</v>
      </c>
      <c r="FG18">
        <v>21</v>
      </c>
      <c r="FH18">
        <v>21</v>
      </c>
      <c r="FI18">
        <v>21</v>
      </c>
      <c r="FJ18">
        <v>21</v>
      </c>
      <c r="FK18">
        <v>22</v>
      </c>
      <c r="FL18">
        <v>22</v>
      </c>
      <c r="FM18">
        <v>22</v>
      </c>
      <c r="FN18">
        <v>22</v>
      </c>
      <c r="FO18">
        <v>22</v>
      </c>
      <c r="FP18">
        <v>22</v>
      </c>
      <c r="FQ18">
        <v>22</v>
      </c>
      <c r="FR18">
        <v>22</v>
      </c>
      <c r="FS18">
        <v>23</v>
      </c>
      <c r="FT18">
        <v>23</v>
      </c>
      <c r="FU18">
        <v>23</v>
      </c>
      <c r="FV18">
        <v>23</v>
      </c>
      <c r="FW18">
        <v>23</v>
      </c>
      <c r="FX18">
        <v>23</v>
      </c>
      <c r="FY18">
        <v>23</v>
      </c>
      <c r="FZ18">
        <v>23</v>
      </c>
      <c r="GA18">
        <v>24</v>
      </c>
      <c r="GB18">
        <v>24</v>
      </c>
      <c r="GC18">
        <v>24</v>
      </c>
      <c r="GD18">
        <v>24</v>
      </c>
      <c r="GE18">
        <v>24</v>
      </c>
      <c r="GF18">
        <v>24</v>
      </c>
      <c r="GG18">
        <v>25</v>
      </c>
      <c r="GH18">
        <v>25</v>
      </c>
      <c r="GI18">
        <v>25</v>
      </c>
      <c r="GJ18">
        <v>25</v>
      </c>
      <c r="GK18">
        <v>25</v>
      </c>
      <c r="GL18">
        <v>25</v>
      </c>
      <c r="GM18">
        <v>25</v>
      </c>
      <c r="GN18">
        <v>25</v>
      </c>
      <c r="GO18">
        <v>26</v>
      </c>
      <c r="GP18">
        <v>26</v>
      </c>
      <c r="GQ18">
        <v>26</v>
      </c>
      <c r="GR18">
        <v>26</v>
      </c>
      <c r="GS18">
        <v>26</v>
      </c>
      <c r="GU18">
        <v>15</v>
      </c>
      <c r="GV18">
        <v>0.26400000000000001</v>
      </c>
    </row>
    <row r="19" spans="1:204">
      <c r="A19" s="278">
        <v>16</v>
      </c>
      <c r="B19" s="344">
        <v>1</v>
      </c>
      <c r="C19" s="344">
        <v>1</v>
      </c>
      <c r="D19" s="344">
        <v>1</v>
      </c>
      <c r="E19" s="344">
        <v>1</v>
      </c>
      <c r="F19" s="344">
        <v>1</v>
      </c>
      <c r="G19" s="344">
        <v>1</v>
      </c>
      <c r="H19" s="344">
        <v>1</v>
      </c>
      <c r="I19" s="344">
        <v>1</v>
      </c>
      <c r="J19" s="344">
        <v>1</v>
      </c>
      <c r="K19" s="344">
        <v>2</v>
      </c>
      <c r="L19" s="344">
        <v>2</v>
      </c>
      <c r="M19" s="344">
        <v>2</v>
      </c>
      <c r="N19" s="344">
        <v>2</v>
      </c>
      <c r="O19" s="344">
        <v>2</v>
      </c>
      <c r="P19" s="344">
        <v>2</v>
      </c>
      <c r="Q19" s="344">
        <v>2</v>
      </c>
      <c r="R19" s="344">
        <v>3</v>
      </c>
      <c r="S19" s="344">
        <v>3</v>
      </c>
      <c r="T19" s="344">
        <v>3</v>
      </c>
      <c r="U19" s="344">
        <v>3</v>
      </c>
      <c r="V19" s="344">
        <v>3</v>
      </c>
      <c r="W19" s="344">
        <v>3</v>
      </c>
      <c r="X19" s="344">
        <v>4</v>
      </c>
      <c r="Y19" s="344">
        <v>4</v>
      </c>
      <c r="Z19" s="344">
        <v>4</v>
      </c>
      <c r="AA19" s="344">
        <v>4</v>
      </c>
      <c r="AB19" s="344">
        <v>4</v>
      </c>
      <c r="AC19" s="344">
        <v>4</v>
      </c>
      <c r="AD19" s="344">
        <v>4</v>
      </c>
      <c r="AE19" s="344">
        <v>4</v>
      </c>
      <c r="AF19" s="337">
        <v>5</v>
      </c>
      <c r="AG19" s="345">
        <v>5</v>
      </c>
      <c r="AH19" s="346">
        <v>5</v>
      </c>
      <c r="AI19">
        <v>5</v>
      </c>
      <c r="AJ19">
        <v>5</v>
      </c>
      <c r="AK19">
        <v>5</v>
      </c>
      <c r="AL19">
        <v>5</v>
      </c>
      <c r="AM19">
        <v>5</v>
      </c>
      <c r="AN19">
        <v>6</v>
      </c>
      <c r="AO19">
        <v>6</v>
      </c>
      <c r="AP19">
        <v>6</v>
      </c>
      <c r="AQ19">
        <v>6</v>
      </c>
      <c r="AR19">
        <v>6</v>
      </c>
      <c r="AS19">
        <v>6</v>
      </c>
      <c r="AT19">
        <v>7</v>
      </c>
      <c r="AU19">
        <v>7</v>
      </c>
      <c r="AV19">
        <v>7</v>
      </c>
      <c r="AW19">
        <v>7</v>
      </c>
      <c r="AX19">
        <v>7</v>
      </c>
      <c r="AY19">
        <v>7</v>
      </c>
      <c r="AZ19">
        <v>7</v>
      </c>
      <c r="BA19">
        <v>7</v>
      </c>
      <c r="BB19">
        <v>8</v>
      </c>
      <c r="BC19">
        <v>8</v>
      </c>
      <c r="BD19">
        <v>8</v>
      </c>
      <c r="BE19">
        <v>8</v>
      </c>
      <c r="BF19">
        <v>8</v>
      </c>
      <c r="BG19">
        <v>8</v>
      </c>
      <c r="BH19">
        <v>8</v>
      </c>
      <c r="BI19">
        <v>8</v>
      </c>
      <c r="BJ19">
        <v>8</v>
      </c>
      <c r="BK19">
        <v>9</v>
      </c>
      <c r="BL19">
        <v>9</v>
      </c>
      <c r="BM19">
        <v>9</v>
      </c>
      <c r="BN19">
        <v>9</v>
      </c>
      <c r="BO19">
        <v>9</v>
      </c>
      <c r="BP19">
        <v>9</v>
      </c>
      <c r="BQ19">
        <v>10</v>
      </c>
      <c r="BR19">
        <v>10</v>
      </c>
      <c r="BS19">
        <v>10</v>
      </c>
      <c r="BT19">
        <v>10</v>
      </c>
      <c r="BU19">
        <v>10</v>
      </c>
      <c r="BV19">
        <v>10</v>
      </c>
      <c r="BW19">
        <v>10</v>
      </c>
      <c r="BX19">
        <v>10</v>
      </c>
      <c r="BY19">
        <v>11</v>
      </c>
      <c r="BZ19">
        <v>11</v>
      </c>
      <c r="CA19">
        <v>11</v>
      </c>
      <c r="CB19">
        <v>11</v>
      </c>
      <c r="CC19">
        <v>11</v>
      </c>
      <c r="CD19">
        <v>11</v>
      </c>
      <c r="CE19">
        <v>11</v>
      </c>
      <c r="CF19">
        <v>11</v>
      </c>
      <c r="CG19">
        <v>11</v>
      </c>
      <c r="CH19">
        <v>12</v>
      </c>
      <c r="CI19">
        <v>12</v>
      </c>
      <c r="CJ19">
        <v>12</v>
      </c>
      <c r="CK19">
        <v>12</v>
      </c>
      <c r="CL19">
        <v>12</v>
      </c>
      <c r="CM19">
        <v>12</v>
      </c>
      <c r="CN19">
        <v>12</v>
      </c>
      <c r="CO19">
        <v>13</v>
      </c>
      <c r="CP19">
        <v>13</v>
      </c>
      <c r="CQ19">
        <v>13</v>
      </c>
      <c r="CR19">
        <v>13</v>
      </c>
      <c r="CS19">
        <v>13</v>
      </c>
      <c r="CT19">
        <v>13</v>
      </c>
      <c r="CU19">
        <v>13</v>
      </c>
      <c r="CV19">
        <v>13</v>
      </c>
      <c r="CW19">
        <v>13</v>
      </c>
      <c r="CX19">
        <v>14</v>
      </c>
      <c r="CY19">
        <v>14</v>
      </c>
      <c r="CZ19">
        <v>14</v>
      </c>
      <c r="DA19">
        <v>14</v>
      </c>
      <c r="DB19">
        <v>14</v>
      </c>
      <c r="DC19">
        <v>14</v>
      </c>
      <c r="DD19">
        <v>14</v>
      </c>
      <c r="DE19">
        <v>14</v>
      </c>
      <c r="DF19">
        <v>15</v>
      </c>
      <c r="DG19">
        <v>15</v>
      </c>
      <c r="DH19">
        <v>15</v>
      </c>
      <c r="DI19">
        <v>15</v>
      </c>
      <c r="DJ19">
        <v>15</v>
      </c>
      <c r="DK19">
        <v>15</v>
      </c>
      <c r="DL19">
        <v>16</v>
      </c>
      <c r="DM19">
        <v>16</v>
      </c>
      <c r="DN19">
        <v>16</v>
      </c>
      <c r="DO19">
        <v>16</v>
      </c>
      <c r="DP19">
        <v>16</v>
      </c>
      <c r="DQ19">
        <v>16</v>
      </c>
      <c r="DR19">
        <v>16</v>
      </c>
      <c r="DS19">
        <v>16</v>
      </c>
      <c r="DT19">
        <v>17</v>
      </c>
      <c r="DU19">
        <v>17</v>
      </c>
      <c r="DV19">
        <v>17</v>
      </c>
      <c r="DW19">
        <v>17</v>
      </c>
      <c r="DX19">
        <v>17</v>
      </c>
      <c r="DY19">
        <v>17</v>
      </c>
      <c r="DZ19">
        <v>17</v>
      </c>
      <c r="EA19">
        <v>17</v>
      </c>
      <c r="EB19">
        <v>18</v>
      </c>
      <c r="EC19">
        <v>18</v>
      </c>
      <c r="ED19">
        <v>18</v>
      </c>
      <c r="EE19">
        <v>18</v>
      </c>
      <c r="EF19">
        <v>18</v>
      </c>
      <c r="EG19">
        <v>18</v>
      </c>
      <c r="EH19">
        <v>18</v>
      </c>
      <c r="EI19">
        <v>19</v>
      </c>
      <c r="EJ19">
        <v>19</v>
      </c>
      <c r="EK19">
        <v>19</v>
      </c>
      <c r="EL19">
        <v>19</v>
      </c>
      <c r="EM19">
        <v>19</v>
      </c>
      <c r="EN19">
        <v>19</v>
      </c>
      <c r="EO19">
        <v>19</v>
      </c>
      <c r="EP19">
        <v>19</v>
      </c>
      <c r="EQ19">
        <v>20</v>
      </c>
      <c r="ER19">
        <v>20</v>
      </c>
      <c r="ES19">
        <v>20</v>
      </c>
      <c r="ET19">
        <v>20</v>
      </c>
      <c r="EU19">
        <v>20</v>
      </c>
      <c r="EV19">
        <v>20</v>
      </c>
      <c r="EW19">
        <v>20</v>
      </c>
      <c r="EX19">
        <v>20</v>
      </c>
      <c r="EY19">
        <v>21</v>
      </c>
      <c r="EZ19">
        <v>21</v>
      </c>
      <c r="FA19">
        <v>21</v>
      </c>
      <c r="FB19">
        <v>21</v>
      </c>
      <c r="FC19">
        <v>21</v>
      </c>
      <c r="FD19">
        <v>21</v>
      </c>
      <c r="FE19">
        <v>22</v>
      </c>
      <c r="FF19">
        <v>22</v>
      </c>
      <c r="FG19">
        <v>22</v>
      </c>
      <c r="FH19">
        <v>22</v>
      </c>
      <c r="FI19">
        <v>22</v>
      </c>
      <c r="FJ19">
        <v>22</v>
      </c>
      <c r="FK19">
        <v>22</v>
      </c>
      <c r="FL19">
        <v>22</v>
      </c>
      <c r="FM19">
        <v>23</v>
      </c>
      <c r="FN19">
        <v>23</v>
      </c>
      <c r="FO19">
        <v>23</v>
      </c>
      <c r="FP19">
        <v>23</v>
      </c>
      <c r="FQ19">
        <v>23</v>
      </c>
      <c r="FR19">
        <v>23</v>
      </c>
      <c r="FS19">
        <v>23</v>
      </c>
      <c r="FT19">
        <v>23</v>
      </c>
      <c r="FU19">
        <v>24</v>
      </c>
      <c r="FV19">
        <v>24</v>
      </c>
      <c r="FW19">
        <v>24</v>
      </c>
      <c r="FX19">
        <v>24</v>
      </c>
      <c r="FY19">
        <v>24</v>
      </c>
      <c r="FZ19">
        <v>24</v>
      </c>
      <c r="GA19">
        <v>25</v>
      </c>
      <c r="GB19">
        <v>25</v>
      </c>
      <c r="GC19">
        <v>25</v>
      </c>
      <c r="GD19">
        <v>25</v>
      </c>
      <c r="GE19">
        <v>25</v>
      </c>
      <c r="GF19">
        <v>25</v>
      </c>
      <c r="GG19">
        <v>25</v>
      </c>
      <c r="GH19">
        <v>25</v>
      </c>
      <c r="GI19">
        <v>26</v>
      </c>
      <c r="GJ19">
        <v>26</v>
      </c>
      <c r="GK19">
        <v>26</v>
      </c>
      <c r="GL19">
        <v>26</v>
      </c>
      <c r="GM19">
        <v>26</v>
      </c>
      <c r="GN19">
        <v>26</v>
      </c>
      <c r="GO19">
        <v>26</v>
      </c>
      <c r="GP19">
        <v>26</v>
      </c>
      <c r="GQ19">
        <v>27</v>
      </c>
      <c r="GR19">
        <v>27</v>
      </c>
      <c r="GS19">
        <v>27</v>
      </c>
      <c r="GU19">
        <v>16</v>
      </c>
      <c r="GV19">
        <v>0.27300000000000002</v>
      </c>
    </row>
    <row r="20" spans="1:204">
      <c r="A20" s="278">
        <v>17</v>
      </c>
      <c r="B20" s="344">
        <v>1</v>
      </c>
      <c r="C20" s="344">
        <v>1</v>
      </c>
      <c r="D20" s="344">
        <v>1</v>
      </c>
      <c r="E20" s="344">
        <v>1</v>
      </c>
      <c r="F20" s="344">
        <v>1</v>
      </c>
      <c r="G20" s="344">
        <v>1</v>
      </c>
      <c r="H20" s="344">
        <v>1</v>
      </c>
      <c r="I20" s="344">
        <v>1</v>
      </c>
      <c r="J20" s="344">
        <v>1</v>
      </c>
      <c r="K20" s="344">
        <v>2</v>
      </c>
      <c r="L20" s="344">
        <v>2</v>
      </c>
      <c r="M20" s="344">
        <v>2</v>
      </c>
      <c r="N20" s="344">
        <v>2</v>
      </c>
      <c r="O20" s="344">
        <v>2</v>
      </c>
      <c r="P20" s="344">
        <v>2</v>
      </c>
      <c r="Q20" s="344">
        <v>3</v>
      </c>
      <c r="R20" s="344">
        <v>3</v>
      </c>
      <c r="S20" s="344">
        <v>3</v>
      </c>
      <c r="T20" s="344">
        <v>3</v>
      </c>
      <c r="U20" s="344">
        <v>3</v>
      </c>
      <c r="V20" s="344">
        <v>3</v>
      </c>
      <c r="W20" s="344">
        <v>3</v>
      </c>
      <c r="X20" s="344">
        <v>4</v>
      </c>
      <c r="Y20" s="344">
        <v>4</v>
      </c>
      <c r="Z20" s="344">
        <v>4</v>
      </c>
      <c r="AA20" s="344">
        <v>4</v>
      </c>
      <c r="AB20" s="344">
        <v>4</v>
      </c>
      <c r="AC20" s="344">
        <v>4</v>
      </c>
      <c r="AD20" s="344">
        <v>5</v>
      </c>
      <c r="AE20" s="344">
        <v>5</v>
      </c>
      <c r="AF20" s="337">
        <v>5</v>
      </c>
      <c r="AG20" s="345">
        <v>5</v>
      </c>
      <c r="AH20" s="346">
        <v>5</v>
      </c>
      <c r="AI20">
        <v>5</v>
      </c>
      <c r="AJ20">
        <v>5</v>
      </c>
      <c r="AK20">
        <v>5</v>
      </c>
      <c r="AL20">
        <v>6</v>
      </c>
      <c r="AM20">
        <v>6</v>
      </c>
      <c r="AN20">
        <v>6</v>
      </c>
      <c r="AO20">
        <v>6</v>
      </c>
      <c r="AP20">
        <v>6</v>
      </c>
      <c r="AQ20">
        <v>6</v>
      </c>
      <c r="AR20">
        <v>6</v>
      </c>
      <c r="AS20">
        <v>6</v>
      </c>
      <c r="AT20">
        <v>7</v>
      </c>
      <c r="AU20">
        <v>7</v>
      </c>
      <c r="AV20">
        <v>7</v>
      </c>
      <c r="AW20">
        <v>7</v>
      </c>
      <c r="AX20">
        <v>7</v>
      </c>
      <c r="AY20">
        <v>7</v>
      </c>
      <c r="AZ20">
        <v>8</v>
      </c>
      <c r="BA20">
        <v>8</v>
      </c>
      <c r="BB20">
        <v>8</v>
      </c>
      <c r="BC20">
        <v>8</v>
      </c>
      <c r="BD20">
        <v>8</v>
      </c>
      <c r="BE20">
        <v>8</v>
      </c>
      <c r="BF20">
        <v>8</v>
      </c>
      <c r="BG20">
        <v>8</v>
      </c>
      <c r="BH20">
        <v>8</v>
      </c>
      <c r="BI20">
        <v>9</v>
      </c>
      <c r="BJ20">
        <v>9</v>
      </c>
      <c r="BK20">
        <v>9</v>
      </c>
      <c r="BL20">
        <v>9</v>
      </c>
      <c r="BM20">
        <v>9</v>
      </c>
      <c r="BN20">
        <v>9</v>
      </c>
      <c r="BO20">
        <v>10</v>
      </c>
      <c r="BP20">
        <v>10</v>
      </c>
      <c r="BQ20">
        <v>10</v>
      </c>
      <c r="BR20">
        <v>10</v>
      </c>
      <c r="BS20">
        <v>10</v>
      </c>
      <c r="BT20">
        <v>10</v>
      </c>
      <c r="BU20">
        <v>10</v>
      </c>
      <c r="BV20">
        <v>10</v>
      </c>
      <c r="BW20">
        <v>11</v>
      </c>
      <c r="BX20">
        <v>11</v>
      </c>
      <c r="BY20">
        <v>11</v>
      </c>
      <c r="BZ20">
        <v>11</v>
      </c>
      <c r="CA20">
        <v>11</v>
      </c>
      <c r="CB20">
        <v>11</v>
      </c>
      <c r="CC20">
        <v>11</v>
      </c>
      <c r="CD20">
        <v>12</v>
      </c>
      <c r="CE20">
        <v>12</v>
      </c>
      <c r="CF20">
        <v>12</v>
      </c>
      <c r="CG20">
        <v>12</v>
      </c>
      <c r="CH20">
        <v>12</v>
      </c>
      <c r="CI20">
        <v>12</v>
      </c>
      <c r="CJ20">
        <v>12</v>
      </c>
      <c r="CK20">
        <v>12</v>
      </c>
      <c r="CL20">
        <v>12</v>
      </c>
      <c r="CM20">
        <v>13</v>
      </c>
      <c r="CN20">
        <v>13</v>
      </c>
      <c r="CO20">
        <v>13</v>
      </c>
      <c r="CP20">
        <v>13</v>
      </c>
      <c r="CQ20">
        <v>13</v>
      </c>
      <c r="CR20">
        <v>13</v>
      </c>
      <c r="CS20">
        <v>14</v>
      </c>
      <c r="CT20">
        <v>14</v>
      </c>
      <c r="CU20">
        <v>14</v>
      </c>
      <c r="CV20">
        <v>14</v>
      </c>
      <c r="CW20">
        <v>14</v>
      </c>
      <c r="CX20">
        <v>14</v>
      </c>
      <c r="CY20">
        <v>14</v>
      </c>
      <c r="CZ20">
        <v>14</v>
      </c>
      <c r="DA20">
        <v>14</v>
      </c>
      <c r="DB20">
        <v>15</v>
      </c>
      <c r="DC20">
        <v>15</v>
      </c>
      <c r="DD20">
        <v>15</v>
      </c>
      <c r="DE20">
        <v>15</v>
      </c>
      <c r="DF20">
        <v>15</v>
      </c>
      <c r="DG20">
        <v>15</v>
      </c>
      <c r="DH20">
        <v>16</v>
      </c>
      <c r="DI20">
        <v>16</v>
      </c>
      <c r="DJ20">
        <v>16</v>
      </c>
      <c r="DK20">
        <v>16</v>
      </c>
      <c r="DL20">
        <v>16</v>
      </c>
      <c r="DM20">
        <v>16</v>
      </c>
      <c r="DN20">
        <v>16</v>
      </c>
      <c r="DO20">
        <v>16</v>
      </c>
      <c r="DP20">
        <v>17</v>
      </c>
      <c r="DQ20">
        <v>17</v>
      </c>
      <c r="DR20">
        <v>17</v>
      </c>
      <c r="DS20">
        <v>17</v>
      </c>
      <c r="DT20">
        <v>17</v>
      </c>
      <c r="DU20">
        <v>17</v>
      </c>
      <c r="DV20">
        <v>17</v>
      </c>
      <c r="DW20">
        <v>17</v>
      </c>
      <c r="DX20">
        <v>18</v>
      </c>
      <c r="DY20">
        <v>18</v>
      </c>
      <c r="DZ20">
        <v>18</v>
      </c>
      <c r="EA20">
        <v>18</v>
      </c>
      <c r="EB20">
        <v>18</v>
      </c>
      <c r="EC20">
        <v>18</v>
      </c>
      <c r="ED20">
        <v>19</v>
      </c>
      <c r="EE20">
        <v>19</v>
      </c>
      <c r="EF20">
        <v>19</v>
      </c>
      <c r="EG20">
        <v>19</v>
      </c>
      <c r="EH20">
        <v>19</v>
      </c>
      <c r="EI20">
        <v>19</v>
      </c>
      <c r="EJ20">
        <v>19</v>
      </c>
      <c r="EK20">
        <v>19</v>
      </c>
      <c r="EL20">
        <v>19</v>
      </c>
      <c r="EM20">
        <v>20</v>
      </c>
      <c r="EN20">
        <v>20</v>
      </c>
      <c r="EO20">
        <v>20</v>
      </c>
      <c r="EP20">
        <v>20</v>
      </c>
      <c r="EQ20">
        <v>20</v>
      </c>
      <c r="ER20">
        <v>20</v>
      </c>
      <c r="ES20">
        <v>21</v>
      </c>
      <c r="ET20">
        <v>21</v>
      </c>
      <c r="EU20">
        <v>21</v>
      </c>
      <c r="EV20">
        <v>21</v>
      </c>
      <c r="EW20">
        <v>21</v>
      </c>
      <c r="EX20">
        <v>21</v>
      </c>
      <c r="EY20">
        <v>21</v>
      </c>
      <c r="EZ20">
        <v>21</v>
      </c>
      <c r="FA20">
        <v>22</v>
      </c>
      <c r="FB20">
        <v>22</v>
      </c>
      <c r="FC20">
        <v>22</v>
      </c>
      <c r="FD20">
        <v>22</v>
      </c>
      <c r="FE20">
        <v>22</v>
      </c>
      <c r="FF20">
        <v>22</v>
      </c>
      <c r="FG20">
        <v>23</v>
      </c>
      <c r="FH20">
        <v>23</v>
      </c>
      <c r="FI20">
        <v>23</v>
      </c>
      <c r="FJ20">
        <v>23</v>
      </c>
      <c r="FK20">
        <v>23</v>
      </c>
      <c r="FL20">
        <v>23</v>
      </c>
      <c r="FM20">
        <v>23</v>
      </c>
      <c r="FN20">
        <v>23</v>
      </c>
      <c r="FO20">
        <v>24</v>
      </c>
      <c r="FP20">
        <v>24</v>
      </c>
      <c r="FQ20">
        <v>24</v>
      </c>
      <c r="FR20">
        <v>24</v>
      </c>
      <c r="FS20">
        <v>24</v>
      </c>
      <c r="FT20">
        <v>24</v>
      </c>
      <c r="FU20">
        <v>25</v>
      </c>
      <c r="FV20">
        <v>25</v>
      </c>
      <c r="FW20">
        <v>25</v>
      </c>
      <c r="FX20">
        <v>25</v>
      </c>
      <c r="FY20">
        <v>25</v>
      </c>
      <c r="FZ20">
        <v>25</v>
      </c>
      <c r="GA20">
        <v>25</v>
      </c>
      <c r="GB20">
        <v>25</v>
      </c>
      <c r="GC20">
        <v>26</v>
      </c>
      <c r="GD20">
        <v>26</v>
      </c>
      <c r="GE20">
        <v>26</v>
      </c>
      <c r="GF20">
        <v>26</v>
      </c>
      <c r="GG20">
        <v>26</v>
      </c>
      <c r="GH20">
        <v>26</v>
      </c>
      <c r="GI20">
        <v>27</v>
      </c>
      <c r="GJ20">
        <v>27</v>
      </c>
      <c r="GK20">
        <v>27</v>
      </c>
      <c r="GL20">
        <v>27</v>
      </c>
      <c r="GM20">
        <v>27</v>
      </c>
      <c r="GN20">
        <v>27</v>
      </c>
      <c r="GO20">
        <v>27</v>
      </c>
      <c r="GP20">
        <v>27</v>
      </c>
      <c r="GQ20">
        <v>28</v>
      </c>
      <c r="GR20">
        <v>28</v>
      </c>
      <c r="GS20">
        <v>28</v>
      </c>
      <c r="GU20">
        <v>17</v>
      </c>
      <c r="GV20">
        <v>0.28199999999999997</v>
      </c>
    </row>
    <row r="21" spans="1:204">
      <c r="A21" s="278">
        <v>18</v>
      </c>
      <c r="B21" s="344">
        <v>1</v>
      </c>
      <c r="C21" s="344">
        <v>1</v>
      </c>
      <c r="D21" s="344">
        <v>1</v>
      </c>
      <c r="E21" s="344">
        <v>1</v>
      </c>
      <c r="F21" s="344">
        <v>1</v>
      </c>
      <c r="G21" s="344">
        <v>1</v>
      </c>
      <c r="H21" s="344">
        <v>1</v>
      </c>
      <c r="I21" s="344">
        <v>1</v>
      </c>
      <c r="J21" s="344">
        <v>1</v>
      </c>
      <c r="K21" s="344">
        <v>2</v>
      </c>
      <c r="L21" s="344">
        <v>2</v>
      </c>
      <c r="M21" s="344">
        <v>2</v>
      </c>
      <c r="N21" s="344">
        <v>2</v>
      </c>
      <c r="O21" s="344">
        <v>2</v>
      </c>
      <c r="P21" s="344">
        <v>2</v>
      </c>
      <c r="Q21" s="344">
        <v>3</v>
      </c>
      <c r="R21" s="344">
        <v>3</v>
      </c>
      <c r="S21" s="344">
        <v>3</v>
      </c>
      <c r="T21" s="344">
        <v>3</v>
      </c>
      <c r="U21" s="344">
        <v>3</v>
      </c>
      <c r="V21" s="344">
        <v>4</v>
      </c>
      <c r="W21" s="344">
        <v>4</v>
      </c>
      <c r="X21" s="344">
        <v>4</v>
      </c>
      <c r="Y21" s="344">
        <v>4</v>
      </c>
      <c r="Z21" s="344">
        <v>4</v>
      </c>
      <c r="AA21" s="344">
        <v>4</v>
      </c>
      <c r="AB21" s="344">
        <v>4</v>
      </c>
      <c r="AC21" s="344">
        <v>4</v>
      </c>
      <c r="AD21" s="344">
        <v>5</v>
      </c>
      <c r="AE21" s="344">
        <v>5</v>
      </c>
      <c r="AF21" s="337">
        <v>5</v>
      </c>
      <c r="AG21" s="345">
        <v>5</v>
      </c>
      <c r="AH21" s="346">
        <v>5</v>
      </c>
      <c r="AI21">
        <v>5</v>
      </c>
      <c r="AJ21">
        <v>6</v>
      </c>
      <c r="AK21">
        <v>6</v>
      </c>
      <c r="AL21">
        <v>6</v>
      </c>
      <c r="AM21">
        <v>6</v>
      </c>
      <c r="AN21">
        <v>6</v>
      </c>
      <c r="AO21">
        <v>6</v>
      </c>
      <c r="AP21">
        <v>6</v>
      </c>
      <c r="AQ21">
        <v>6</v>
      </c>
      <c r="AR21">
        <v>7</v>
      </c>
      <c r="AS21">
        <v>7</v>
      </c>
      <c r="AT21">
        <v>7</v>
      </c>
      <c r="AU21">
        <v>7</v>
      </c>
      <c r="AV21">
        <v>7</v>
      </c>
      <c r="AW21">
        <v>7</v>
      </c>
      <c r="AX21">
        <v>8</v>
      </c>
      <c r="AY21">
        <v>8</v>
      </c>
      <c r="AZ21">
        <v>8</v>
      </c>
      <c r="BA21">
        <v>8</v>
      </c>
      <c r="BB21">
        <v>8</v>
      </c>
      <c r="BC21">
        <v>8</v>
      </c>
      <c r="BD21">
        <v>8</v>
      </c>
      <c r="BE21">
        <v>8</v>
      </c>
      <c r="BF21">
        <v>9</v>
      </c>
      <c r="BG21">
        <v>9</v>
      </c>
      <c r="BH21">
        <v>9</v>
      </c>
      <c r="BI21">
        <v>9</v>
      </c>
      <c r="BJ21">
        <v>9</v>
      </c>
      <c r="BK21">
        <v>9</v>
      </c>
      <c r="BL21">
        <v>9</v>
      </c>
      <c r="BM21">
        <v>10</v>
      </c>
      <c r="BN21">
        <v>10</v>
      </c>
      <c r="BO21">
        <v>10</v>
      </c>
      <c r="BP21">
        <v>10</v>
      </c>
      <c r="BQ21">
        <v>10</v>
      </c>
      <c r="BR21">
        <v>10</v>
      </c>
      <c r="BS21">
        <v>11</v>
      </c>
      <c r="BT21">
        <v>11</v>
      </c>
      <c r="BU21">
        <v>11</v>
      </c>
      <c r="BV21">
        <v>11</v>
      </c>
      <c r="BW21">
        <v>11</v>
      </c>
      <c r="BX21">
        <v>11</v>
      </c>
      <c r="BY21">
        <v>11</v>
      </c>
      <c r="BZ21">
        <v>11</v>
      </c>
      <c r="CA21">
        <v>11</v>
      </c>
      <c r="CB21">
        <v>12</v>
      </c>
      <c r="CC21">
        <v>12</v>
      </c>
      <c r="CD21">
        <v>12</v>
      </c>
      <c r="CE21">
        <v>12</v>
      </c>
      <c r="CF21">
        <v>12</v>
      </c>
      <c r="CG21">
        <v>12</v>
      </c>
      <c r="CH21">
        <v>13</v>
      </c>
      <c r="CI21">
        <v>13</v>
      </c>
      <c r="CJ21">
        <v>13</v>
      </c>
      <c r="CK21">
        <v>13</v>
      </c>
      <c r="CL21">
        <v>13</v>
      </c>
      <c r="CM21">
        <v>13</v>
      </c>
      <c r="CN21">
        <v>13</v>
      </c>
      <c r="CO21">
        <v>13</v>
      </c>
      <c r="CP21">
        <v>13</v>
      </c>
      <c r="CQ21">
        <v>14</v>
      </c>
      <c r="CR21">
        <v>14</v>
      </c>
      <c r="CS21">
        <v>14</v>
      </c>
      <c r="CT21">
        <v>14</v>
      </c>
      <c r="CU21">
        <v>14</v>
      </c>
      <c r="CV21">
        <v>14</v>
      </c>
      <c r="CW21">
        <v>14</v>
      </c>
      <c r="CX21">
        <v>15</v>
      </c>
      <c r="CY21">
        <v>15</v>
      </c>
      <c r="CZ21">
        <v>15</v>
      </c>
      <c r="DA21">
        <v>15</v>
      </c>
      <c r="DB21">
        <v>15</v>
      </c>
      <c r="DC21">
        <v>15</v>
      </c>
      <c r="DD21">
        <v>15</v>
      </c>
      <c r="DE21">
        <v>15</v>
      </c>
      <c r="DF21">
        <v>16</v>
      </c>
      <c r="DG21">
        <v>16</v>
      </c>
      <c r="DH21">
        <v>16</v>
      </c>
      <c r="DI21">
        <v>16</v>
      </c>
      <c r="DJ21">
        <v>16</v>
      </c>
      <c r="DK21">
        <v>16</v>
      </c>
      <c r="DL21">
        <v>17</v>
      </c>
      <c r="DM21">
        <v>17</v>
      </c>
      <c r="DN21">
        <v>17</v>
      </c>
      <c r="DO21">
        <v>17</v>
      </c>
      <c r="DP21">
        <v>17</v>
      </c>
      <c r="DQ21">
        <v>17</v>
      </c>
      <c r="DR21">
        <v>18</v>
      </c>
      <c r="DS21">
        <v>18</v>
      </c>
      <c r="DT21">
        <v>18</v>
      </c>
      <c r="DU21">
        <v>18</v>
      </c>
      <c r="DV21">
        <v>18</v>
      </c>
      <c r="DW21">
        <v>18</v>
      </c>
      <c r="DX21">
        <v>18</v>
      </c>
      <c r="DY21">
        <v>18</v>
      </c>
      <c r="DZ21">
        <v>19</v>
      </c>
      <c r="EA21">
        <v>19</v>
      </c>
      <c r="EB21">
        <v>19</v>
      </c>
      <c r="EC21">
        <v>19</v>
      </c>
      <c r="ED21">
        <v>19</v>
      </c>
      <c r="EE21">
        <v>19</v>
      </c>
      <c r="EF21">
        <v>19</v>
      </c>
      <c r="EG21">
        <v>20</v>
      </c>
      <c r="EH21">
        <v>20</v>
      </c>
      <c r="EI21">
        <v>20</v>
      </c>
      <c r="EJ21">
        <v>20</v>
      </c>
      <c r="EK21">
        <v>20</v>
      </c>
      <c r="EL21">
        <v>20</v>
      </c>
      <c r="EM21">
        <v>20</v>
      </c>
      <c r="EN21">
        <v>20</v>
      </c>
      <c r="EO21">
        <v>21</v>
      </c>
      <c r="EP21">
        <v>21</v>
      </c>
      <c r="EQ21">
        <v>21</v>
      </c>
      <c r="ER21">
        <v>21</v>
      </c>
      <c r="ES21">
        <v>21</v>
      </c>
      <c r="ET21">
        <v>21</v>
      </c>
      <c r="EU21">
        <v>22</v>
      </c>
      <c r="EV21">
        <v>22</v>
      </c>
      <c r="EW21">
        <v>22</v>
      </c>
      <c r="EX21">
        <v>22</v>
      </c>
      <c r="EY21">
        <v>22</v>
      </c>
      <c r="EZ21">
        <v>22</v>
      </c>
      <c r="FA21">
        <v>22</v>
      </c>
      <c r="FB21">
        <v>22</v>
      </c>
      <c r="FC21">
        <v>23</v>
      </c>
      <c r="FD21">
        <v>23</v>
      </c>
      <c r="FE21">
        <v>23</v>
      </c>
      <c r="FF21">
        <v>23</v>
      </c>
      <c r="FG21">
        <v>23</v>
      </c>
      <c r="FH21">
        <v>23</v>
      </c>
      <c r="FI21">
        <v>24</v>
      </c>
      <c r="FJ21">
        <v>24</v>
      </c>
      <c r="FK21">
        <v>24</v>
      </c>
      <c r="FL21">
        <v>24</v>
      </c>
      <c r="FM21">
        <v>24</v>
      </c>
      <c r="FN21">
        <v>24</v>
      </c>
      <c r="FO21">
        <v>25</v>
      </c>
      <c r="FP21">
        <v>25</v>
      </c>
      <c r="FQ21">
        <v>25</v>
      </c>
      <c r="FR21">
        <v>25</v>
      </c>
      <c r="FS21">
        <v>25</v>
      </c>
      <c r="FT21">
        <v>25</v>
      </c>
      <c r="FU21">
        <v>25</v>
      </c>
      <c r="FV21">
        <v>25</v>
      </c>
      <c r="FW21">
        <v>26</v>
      </c>
      <c r="FX21">
        <v>26</v>
      </c>
      <c r="FY21">
        <v>26</v>
      </c>
      <c r="FZ21">
        <v>26</v>
      </c>
      <c r="GA21">
        <v>26</v>
      </c>
      <c r="GB21">
        <v>26</v>
      </c>
      <c r="GC21">
        <v>27</v>
      </c>
      <c r="GD21">
        <v>27</v>
      </c>
      <c r="GE21">
        <v>27</v>
      </c>
      <c r="GF21">
        <v>27</v>
      </c>
      <c r="GG21">
        <v>27</v>
      </c>
      <c r="GH21">
        <v>27</v>
      </c>
      <c r="GI21">
        <v>27</v>
      </c>
      <c r="GJ21">
        <v>27</v>
      </c>
      <c r="GK21">
        <v>28</v>
      </c>
      <c r="GL21">
        <v>28</v>
      </c>
      <c r="GM21">
        <v>28</v>
      </c>
      <c r="GN21">
        <v>28</v>
      </c>
      <c r="GO21">
        <v>28</v>
      </c>
      <c r="GP21">
        <v>28</v>
      </c>
      <c r="GQ21">
        <v>29</v>
      </c>
      <c r="GR21">
        <v>29</v>
      </c>
      <c r="GS21">
        <v>29</v>
      </c>
      <c r="GU21">
        <v>18</v>
      </c>
      <c r="GV21">
        <v>0.29199999999999998</v>
      </c>
    </row>
    <row r="22" spans="1:204">
      <c r="A22" s="278">
        <v>19</v>
      </c>
      <c r="B22" s="344">
        <v>1</v>
      </c>
      <c r="C22" s="344">
        <v>1</v>
      </c>
      <c r="D22" s="344">
        <v>1</v>
      </c>
      <c r="E22" s="344">
        <v>1</v>
      </c>
      <c r="F22" s="344">
        <v>1</v>
      </c>
      <c r="G22" s="344">
        <v>1</v>
      </c>
      <c r="H22" s="344">
        <v>1</v>
      </c>
      <c r="I22" s="344">
        <v>2</v>
      </c>
      <c r="J22" s="344">
        <v>2</v>
      </c>
      <c r="K22" s="344">
        <v>2</v>
      </c>
      <c r="L22" s="344">
        <v>2</v>
      </c>
      <c r="M22" s="344">
        <v>2</v>
      </c>
      <c r="N22" s="344">
        <v>2</v>
      </c>
      <c r="O22" s="344">
        <v>2</v>
      </c>
      <c r="P22" s="344">
        <v>2</v>
      </c>
      <c r="Q22" s="344">
        <v>3</v>
      </c>
      <c r="R22" s="344">
        <v>3</v>
      </c>
      <c r="S22" s="344">
        <v>3</v>
      </c>
      <c r="T22" s="344">
        <v>3</v>
      </c>
      <c r="U22" s="344">
        <v>3</v>
      </c>
      <c r="V22" s="344">
        <v>4</v>
      </c>
      <c r="W22" s="344">
        <v>4</v>
      </c>
      <c r="X22" s="344">
        <v>4</v>
      </c>
      <c r="Y22" s="344">
        <v>4</v>
      </c>
      <c r="Z22" s="344">
        <v>4</v>
      </c>
      <c r="AA22" s="344">
        <v>4</v>
      </c>
      <c r="AB22" s="344">
        <v>5</v>
      </c>
      <c r="AC22" s="344">
        <v>5</v>
      </c>
      <c r="AD22" s="344">
        <v>5</v>
      </c>
      <c r="AE22" s="344">
        <v>5</v>
      </c>
      <c r="AF22" s="337">
        <v>5</v>
      </c>
      <c r="AG22" s="345">
        <v>5</v>
      </c>
      <c r="AH22" s="346">
        <v>5</v>
      </c>
      <c r="AI22">
        <v>5</v>
      </c>
      <c r="AJ22">
        <v>6</v>
      </c>
      <c r="AK22">
        <v>6</v>
      </c>
      <c r="AL22">
        <v>6</v>
      </c>
      <c r="AM22">
        <v>6</v>
      </c>
      <c r="AN22">
        <v>6</v>
      </c>
      <c r="AO22">
        <v>6</v>
      </c>
      <c r="AP22">
        <v>7</v>
      </c>
      <c r="AQ22">
        <v>7</v>
      </c>
      <c r="AR22">
        <v>7</v>
      </c>
      <c r="AS22">
        <v>7</v>
      </c>
      <c r="AT22">
        <v>7</v>
      </c>
      <c r="AU22">
        <v>7</v>
      </c>
      <c r="AV22">
        <v>8</v>
      </c>
      <c r="AW22">
        <v>8</v>
      </c>
      <c r="AX22">
        <v>8</v>
      </c>
      <c r="AY22">
        <v>8</v>
      </c>
      <c r="AZ22">
        <v>8</v>
      </c>
      <c r="BA22">
        <v>8</v>
      </c>
      <c r="BB22">
        <v>8</v>
      </c>
      <c r="BC22">
        <v>8</v>
      </c>
      <c r="BD22">
        <v>9</v>
      </c>
      <c r="BE22">
        <v>9</v>
      </c>
      <c r="BF22">
        <v>9</v>
      </c>
      <c r="BG22">
        <v>9</v>
      </c>
      <c r="BH22">
        <v>9</v>
      </c>
      <c r="BI22">
        <v>9</v>
      </c>
      <c r="BJ22">
        <v>9</v>
      </c>
      <c r="BK22">
        <v>10</v>
      </c>
      <c r="BL22">
        <v>10</v>
      </c>
      <c r="BM22">
        <v>10</v>
      </c>
      <c r="BN22">
        <v>10</v>
      </c>
      <c r="BO22">
        <v>10</v>
      </c>
      <c r="BP22">
        <v>10</v>
      </c>
      <c r="BQ22">
        <v>11</v>
      </c>
      <c r="BR22">
        <v>11</v>
      </c>
      <c r="BS22">
        <v>11</v>
      </c>
      <c r="BT22">
        <v>11</v>
      </c>
      <c r="BU22">
        <v>11</v>
      </c>
      <c r="BV22">
        <v>11</v>
      </c>
      <c r="BW22">
        <v>11</v>
      </c>
      <c r="BX22">
        <v>11</v>
      </c>
      <c r="BY22">
        <v>12</v>
      </c>
      <c r="BZ22">
        <v>12</v>
      </c>
      <c r="CA22">
        <v>12</v>
      </c>
      <c r="CB22">
        <v>12</v>
      </c>
      <c r="CC22">
        <v>12</v>
      </c>
      <c r="CD22">
        <v>12</v>
      </c>
      <c r="CE22">
        <v>12</v>
      </c>
      <c r="CF22">
        <v>13</v>
      </c>
      <c r="CG22">
        <v>13</v>
      </c>
      <c r="CH22">
        <v>13</v>
      </c>
      <c r="CI22">
        <v>13</v>
      </c>
      <c r="CJ22">
        <v>13</v>
      </c>
      <c r="CK22">
        <v>13</v>
      </c>
      <c r="CL22">
        <v>13</v>
      </c>
      <c r="CM22">
        <v>14</v>
      </c>
      <c r="CN22">
        <v>14</v>
      </c>
      <c r="CO22">
        <v>14</v>
      </c>
      <c r="CP22">
        <v>14</v>
      </c>
      <c r="CQ22">
        <v>14</v>
      </c>
      <c r="CR22">
        <v>14</v>
      </c>
      <c r="CS22">
        <v>14</v>
      </c>
      <c r="CT22">
        <v>14</v>
      </c>
      <c r="CU22">
        <v>14</v>
      </c>
      <c r="CV22">
        <v>15</v>
      </c>
      <c r="CW22">
        <v>15</v>
      </c>
      <c r="CX22">
        <v>15</v>
      </c>
      <c r="CY22">
        <v>15</v>
      </c>
      <c r="CZ22">
        <v>15</v>
      </c>
      <c r="DA22">
        <v>15</v>
      </c>
      <c r="DB22">
        <v>16</v>
      </c>
      <c r="DC22">
        <v>16</v>
      </c>
      <c r="DD22">
        <v>16</v>
      </c>
      <c r="DE22">
        <v>16</v>
      </c>
      <c r="DF22">
        <v>16</v>
      </c>
      <c r="DG22">
        <v>16</v>
      </c>
      <c r="DH22">
        <v>17</v>
      </c>
      <c r="DI22">
        <v>17</v>
      </c>
      <c r="DJ22">
        <v>17</v>
      </c>
      <c r="DK22">
        <v>17</v>
      </c>
      <c r="DL22">
        <v>17</v>
      </c>
      <c r="DM22">
        <v>17</v>
      </c>
      <c r="DN22">
        <v>17</v>
      </c>
      <c r="DO22">
        <v>17</v>
      </c>
      <c r="DP22">
        <v>18</v>
      </c>
      <c r="DQ22">
        <v>18</v>
      </c>
      <c r="DR22">
        <v>18</v>
      </c>
      <c r="DS22">
        <v>18</v>
      </c>
      <c r="DT22">
        <v>18</v>
      </c>
      <c r="DU22">
        <v>18</v>
      </c>
      <c r="DV22">
        <v>19</v>
      </c>
      <c r="DW22">
        <v>19</v>
      </c>
      <c r="DX22">
        <v>19</v>
      </c>
      <c r="DY22">
        <v>19</v>
      </c>
      <c r="DZ22">
        <v>19</v>
      </c>
      <c r="EA22">
        <v>19</v>
      </c>
      <c r="EB22">
        <v>20</v>
      </c>
      <c r="EC22">
        <v>20</v>
      </c>
      <c r="ED22">
        <v>20</v>
      </c>
      <c r="EE22">
        <v>20</v>
      </c>
      <c r="EF22">
        <v>20</v>
      </c>
      <c r="EG22">
        <v>20</v>
      </c>
      <c r="EH22">
        <v>20</v>
      </c>
      <c r="EI22">
        <v>20</v>
      </c>
      <c r="EJ22">
        <v>20</v>
      </c>
      <c r="EK22">
        <v>21</v>
      </c>
      <c r="EL22">
        <v>21</v>
      </c>
      <c r="EM22">
        <v>21</v>
      </c>
      <c r="EN22">
        <v>21</v>
      </c>
      <c r="EO22">
        <v>21</v>
      </c>
      <c r="EP22">
        <v>21</v>
      </c>
      <c r="EQ22">
        <v>22</v>
      </c>
      <c r="ER22">
        <v>22</v>
      </c>
      <c r="ES22">
        <v>22</v>
      </c>
      <c r="ET22">
        <v>22</v>
      </c>
      <c r="EU22">
        <v>22</v>
      </c>
      <c r="EV22">
        <v>22</v>
      </c>
      <c r="EW22">
        <v>23</v>
      </c>
      <c r="EX22">
        <v>23</v>
      </c>
      <c r="EY22">
        <v>23</v>
      </c>
      <c r="EZ22">
        <v>23</v>
      </c>
      <c r="FA22">
        <v>23</v>
      </c>
      <c r="FB22">
        <v>23</v>
      </c>
      <c r="FC22">
        <v>23</v>
      </c>
      <c r="FD22">
        <v>23</v>
      </c>
      <c r="FE22">
        <v>24</v>
      </c>
      <c r="FF22">
        <v>24</v>
      </c>
      <c r="FG22">
        <v>24</v>
      </c>
      <c r="FH22">
        <v>24</v>
      </c>
      <c r="FI22">
        <v>24</v>
      </c>
      <c r="FJ22">
        <v>24</v>
      </c>
      <c r="FK22">
        <v>25</v>
      </c>
      <c r="FL22">
        <v>25</v>
      </c>
      <c r="FM22">
        <v>25</v>
      </c>
      <c r="FN22">
        <v>25</v>
      </c>
      <c r="FO22">
        <v>25</v>
      </c>
      <c r="FP22">
        <v>25</v>
      </c>
      <c r="FQ22">
        <v>26</v>
      </c>
      <c r="FR22">
        <v>26</v>
      </c>
      <c r="FS22">
        <v>26</v>
      </c>
      <c r="FT22">
        <v>26</v>
      </c>
      <c r="FU22">
        <v>26</v>
      </c>
      <c r="FV22">
        <v>26</v>
      </c>
      <c r="FW22">
        <v>26</v>
      </c>
      <c r="FX22">
        <v>26</v>
      </c>
      <c r="FY22">
        <v>27</v>
      </c>
      <c r="FZ22">
        <v>27</v>
      </c>
      <c r="GA22">
        <v>27</v>
      </c>
      <c r="GB22">
        <v>27</v>
      </c>
      <c r="GC22">
        <v>27</v>
      </c>
      <c r="GD22">
        <v>27</v>
      </c>
      <c r="GE22">
        <v>28</v>
      </c>
      <c r="GF22">
        <v>28</v>
      </c>
      <c r="GG22">
        <v>28</v>
      </c>
      <c r="GH22">
        <v>28</v>
      </c>
      <c r="GI22">
        <v>28</v>
      </c>
      <c r="GJ22">
        <v>28</v>
      </c>
      <c r="GK22">
        <v>29</v>
      </c>
      <c r="GL22">
        <v>29</v>
      </c>
      <c r="GM22">
        <v>29</v>
      </c>
      <c r="GN22">
        <v>29</v>
      </c>
      <c r="GO22">
        <v>29</v>
      </c>
      <c r="GP22">
        <v>29</v>
      </c>
      <c r="GQ22">
        <v>29</v>
      </c>
      <c r="GR22">
        <v>29</v>
      </c>
      <c r="GS22">
        <v>30</v>
      </c>
      <c r="GU22">
        <v>19</v>
      </c>
      <c r="GV22">
        <v>0.30099999999999999</v>
      </c>
    </row>
    <row r="23" spans="1:204">
      <c r="A23" s="278">
        <v>20</v>
      </c>
      <c r="B23" s="344">
        <v>1</v>
      </c>
      <c r="C23" s="344">
        <v>1</v>
      </c>
      <c r="D23" s="344">
        <v>1</v>
      </c>
      <c r="E23" s="344">
        <v>1</v>
      </c>
      <c r="F23" s="344">
        <v>1</v>
      </c>
      <c r="G23" s="344">
        <v>1</v>
      </c>
      <c r="H23" s="344">
        <v>1</v>
      </c>
      <c r="I23" s="344">
        <v>2</v>
      </c>
      <c r="J23" s="344">
        <v>2</v>
      </c>
      <c r="K23" s="344">
        <v>2</v>
      </c>
      <c r="L23" s="344">
        <v>2</v>
      </c>
      <c r="M23" s="344">
        <v>2</v>
      </c>
      <c r="N23" s="344">
        <v>2</v>
      </c>
      <c r="O23" s="344">
        <v>2</v>
      </c>
      <c r="P23" s="344">
        <v>2</v>
      </c>
      <c r="Q23" s="344">
        <v>3</v>
      </c>
      <c r="R23" s="344">
        <v>3</v>
      </c>
      <c r="S23" s="344">
        <v>3</v>
      </c>
      <c r="T23" s="344">
        <v>3</v>
      </c>
      <c r="U23" s="344">
        <v>3</v>
      </c>
      <c r="V23" s="344">
        <v>4</v>
      </c>
      <c r="W23" s="344">
        <v>4</v>
      </c>
      <c r="X23" s="344">
        <v>4</v>
      </c>
      <c r="Y23" s="344">
        <v>4</v>
      </c>
      <c r="Z23" s="344">
        <v>4</v>
      </c>
      <c r="AA23" s="344">
        <v>4</v>
      </c>
      <c r="AB23" s="344">
        <v>5</v>
      </c>
      <c r="AC23" s="344">
        <v>5</v>
      </c>
      <c r="AD23" s="344">
        <v>5</v>
      </c>
      <c r="AE23" s="344">
        <v>5</v>
      </c>
      <c r="AF23" s="337">
        <v>5</v>
      </c>
      <c r="AG23" s="345">
        <v>5</v>
      </c>
      <c r="AH23" s="346">
        <v>6</v>
      </c>
      <c r="AI23">
        <v>6</v>
      </c>
      <c r="AJ23">
        <v>6</v>
      </c>
      <c r="AK23">
        <v>6</v>
      </c>
      <c r="AL23">
        <v>6</v>
      </c>
      <c r="AM23">
        <v>6</v>
      </c>
      <c r="AN23">
        <v>7</v>
      </c>
      <c r="AO23">
        <v>7</v>
      </c>
      <c r="AP23">
        <v>7</v>
      </c>
      <c r="AQ23">
        <v>7</v>
      </c>
      <c r="AR23">
        <v>7</v>
      </c>
      <c r="AS23">
        <v>7</v>
      </c>
      <c r="AT23">
        <v>7</v>
      </c>
      <c r="AU23">
        <v>7</v>
      </c>
      <c r="AV23">
        <v>8</v>
      </c>
      <c r="AW23">
        <v>8</v>
      </c>
      <c r="AX23">
        <v>8</v>
      </c>
      <c r="AY23">
        <v>8</v>
      </c>
      <c r="AZ23">
        <v>8</v>
      </c>
      <c r="BA23">
        <v>8</v>
      </c>
      <c r="BB23">
        <v>9</v>
      </c>
      <c r="BC23">
        <v>9</v>
      </c>
      <c r="BD23">
        <v>9</v>
      </c>
      <c r="BE23">
        <v>9</v>
      </c>
      <c r="BF23">
        <v>9</v>
      </c>
      <c r="BG23">
        <v>9</v>
      </c>
      <c r="BH23">
        <v>9</v>
      </c>
      <c r="BI23">
        <v>10</v>
      </c>
      <c r="BJ23">
        <v>10</v>
      </c>
      <c r="BK23">
        <v>10</v>
      </c>
      <c r="BL23">
        <v>10</v>
      </c>
      <c r="BM23">
        <v>10</v>
      </c>
      <c r="BN23">
        <v>10</v>
      </c>
      <c r="BO23">
        <v>11</v>
      </c>
      <c r="BP23">
        <v>11</v>
      </c>
      <c r="BQ23">
        <v>11</v>
      </c>
      <c r="BR23">
        <v>11</v>
      </c>
      <c r="BS23">
        <v>11</v>
      </c>
      <c r="BT23">
        <v>11</v>
      </c>
      <c r="BU23">
        <v>11</v>
      </c>
      <c r="BV23">
        <v>11</v>
      </c>
      <c r="BW23">
        <v>12</v>
      </c>
      <c r="BX23">
        <v>12</v>
      </c>
      <c r="BY23">
        <v>12</v>
      </c>
      <c r="BZ23">
        <v>12</v>
      </c>
      <c r="CA23">
        <v>12</v>
      </c>
      <c r="CB23">
        <v>12</v>
      </c>
      <c r="CC23">
        <v>12</v>
      </c>
      <c r="CD23">
        <v>13</v>
      </c>
      <c r="CE23">
        <v>13</v>
      </c>
      <c r="CF23">
        <v>13</v>
      </c>
      <c r="CG23">
        <v>13</v>
      </c>
      <c r="CH23">
        <v>13</v>
      </c>
      <c r="CI23">
        <v>13</v>
      </c>
      <c r="CJ23">
        <v>14</v>
      </c>
      <c r="CK23">
        <v>14</v>
      </c>
      <c r="CL23">
        <v>14</v>
      </c>
      <c r="CM23">
        <v>14</v>
      </c>
      <c r="CN23">
        <v>14</v>
      </c>
      <c r="CO23">
        <v>14</v>
      </c>
      <c r="CP23">
        <v>14</v>
      </c>
      <c r="CQ23">
        <v>15</v>
      </c>
      <c r="CR23">
        <v>15</v>
      </c>
      <c r="CS23">
        <v>15</v>
      </c>
      <c r="CT23">
        <v>15</v>
      </c>
      <c r="CU23">
        <v>15</v>
      </c>
      <c r="CV23">
        <v>15</v>
      </c>
      <c r="CW23">
        <v>15</v>
      </c>
      <c r="CX23">
        <v>16</v>
      </c>
      <c r="CY23">
        <v>16</v>
      </c>
      <c r="CZ23">
        <v>16</v>
      </c>
      <c r="DA23">
        <v>16</v>
      </c>
      <c r="DB23">
        <v>16</v>
      </c>
      <c r="DC23">
        <v>16</v>
      </c>
      <c r="DD23">
        <v>16</v>
      </c>
      <c r="DE23">
        <v>16</v>
      </c>
      <c r="DF23">
        <v>17</v>
      </c>
      <c r="DG23">
        <v>17</v>
      </c>
      <c r="DH23">
        <v>17</v>
      </c>
      <c r="DI23">
        <v>17</v>
      </c>
      <c r="DJ23">
        <v>17</v>
      </c>
      <c r="DK23">
        <v>17</v>
      </c>
      <c r="DL23">
        <v>18</v>
      </c>
      <c r="DM23">
        <v>18</v>
      </c>
      <c r="DN23">
        <v>18</v>
      </c>
      <c r="DO23">
        <v>18</v>
      </c>
      <c r="DP23">
        <v>18</v>
      </c>
      <c r="DQ23">
        <v>18</v>
      </c>
      <c r="DR23">
        <v>19</v>
      </c>
      <c r="DS23">
        <v>19</v>
      </c>
      <c r="DT23">
        <v>19</v>
      </c>
      <c r="DU23">
        <v>19</v>
      </c>
      <c r="DV23">
        <v>19</v>
      </c>
      <c r="DW23">
        <v>19</v>
      </c>
      <c r="DX23">
        <v>20</v>
      </c>
      <c r="DY23">
        <v>20</v>
      </c>
      <c r="DZ23">
        <v>20</v>
      </c>
      <c r="EA23">
        <v>20</v>
      </c>
      <c r="EB23">
        <v>20</v>
      </c>
      <c r="EC23">
        <v>20</v>
      </c>
      <c r="ED23">
        <v>20</v>
      </c>
      <c r="EE23">
        <v>20</v>
      </c>
      <c r="EF23">
        <v>20</v>
      </c>
      <c r="EG23">
        <v>21</v>
      </c>
      <c r="EH23">
        <v>21</v>
      </c>
      <c r="EI23">
        <v>21</v>
      </c>
      <c r="EJ23">
        <v>21</v>
      </c>
      <c r="EK23">
        <v>21</v>
      </c>
      <c r="EL23">
        <v>21</v>
      </c>
      <c r="EM23">
        <v>22</v>
      </c>
      <c r="EN23">
        <v>22</v>
      </c>
      <c r="EO23">
        <v>22</v>
      </c>
      <c r="EP23">
        <v>22</v>
      </c>
      <c r="EQ23">
        <v>22</v>
      </c>
      <c r="ER23">
        <v>22</v>
      </c>
      <c r="ES23">
        <v>23</v>
      </c>
      <c r="ET23">
        <v>23</v>
      </c>
      <c r="EU23">
        <v>23</v>
      </c>
      <c r="EV23">
        <v>23</v>
      </c>
      <c r="EW23">
        <v>23</v>
      </c>
      <c r="EX23">
        <v>23</v>
      </c>
      <c r="EY23">
        <v>24</v>
      </c>
      <c r="EZ23">
        <v>24</v>
      </c>
      <c r="FA23">
        <v>24</v>
      </c>
      <c r="FB23">
        <v>24</v>
      </c>
      <c r="FC23">
        <v>24</v>
      </c>
      <c r="FD23">
        <v>24</v>
      </c>
      <c r="FE23">
        <v>24</v>
      </c>
      <c r="FF23">
        <v>24</v>
      </c>
      <c r="FG23">
        <v>25</v>
      </c>
      <c r="FH23">
        <v>25</v>
      </c>
      <c r="FI23">
        <v>25</v>
      </c>
      <c r="FJ23">
        <v>25</v>
      </c>
      <c r="FK23">
        <v>25</v>
      </c>
      <c r="FL23">
        <v>25</v>
      </c>
      <c r="FM23">
        <v>26</v>
      </c>
      <c r="FN23">
        <v>26</v>
      </c>
      <c r="FO23">
        <v>26</v>
      </c>
      <c r="FP23">
        <v>26</v>
      </c>
      <c r="FQ23">
        <v>26</v>
      </c>
      <c r="FR23">
        <v>26</v>
      </c>
      <c r="FS23">
        <v>27</v>
      </c>
      <c r="FT23">
        <v>27</v>
      </c>
      <c r="FU23">
        <v>27</v>
      </c>
      <c r="FV23">
        <v>27</v>
      </c>
      <c r="FW23">
        <v>27</v>
      </c>
      <c r="FX23">
        <v>27</v>
      </c>
      <c r="FY23">
        <v>28</v>
      </c>
      <c r="FZ23">
        <v>28</v>
      </c>
      <c r="GA23">
        <v>28</v>
      </c>
      <c r="GB23">
        <v>28</v>
      </c>
      <c r="GC23">
        <v>28</v>
      </c>
      <c r="GD23">
        <v>28</v>
      </c>
      <c r="GE23">
        <v>29</v>
      </c>
      <c r="GF23">
        <v>29</v>
      </c>
      <c r="GG23">
        <v>29</v>
      </c>
      <c r="GH23">
        <v>29</v>
      </c>
      <c r="GI23">
        <v>29</v>
      </c>
      <c r="GJ23">
        <v>29</v>
      </c>
      <c r="GK23">
        <v>29</v>
      </c>
      <c r="GL23">
        <v>29</v>
      </c>
      <c r="GM23">
        <v>30</v>
      </c>
      <c r="GN23">
        <v>30</v>
      </c>
      <c r="GO23">
        <v>30</v>
      </c>
      <c r="GP23">
        <v>30</v>
      </c>
      <c r="GQ23">
        <v>30</v>
      </c>
      <c r="GR23">
        <v>30</v>
      </c>
      <c r="GS23">
        <v>31</v>
      </c>
      <c r="GU23">
        <v>20</v>
      </c>
      <c r="GV23">
        <v>0.31</v>
      </c>
    </row>
    <row r="24" spans="1:204">
      <c r="A24" s="339">
        <v>21</v>
      </c>
      <c r="B24" s="340">
        <v>1</v>
      </c>
      <c r="C24" s="340">
        <v>1</v>
      </c>
      <c r="D24" s="340">
        <v>1</v>
      </c>
      <c r="E24" s="340">
        <v>1</v>
      </c>
      <c r="F24" s="340">
        <v>1</v>
      </c>
      <c r="G24" s="340">
        <v>1</v>
      </c>
      <c r="H24" s="340">
        <v>1</v>
      </c>
      <c r="I24" s="340">
        <v>2</v>
      </c>
      <c r="J24" s="340">
        <v>2</v>
      </c>
      <c r="K24" s="340">
        <v>2</v>
      </c>
      <c r="L24" s="340">
        <v>2</v>
      </c>
      <c r="M24" s="340">
        <v>2</v>
      </c>
      <c r="N24" s="340">
        <v>2</v>
      </c>
      <c r="O24" s="340">
        <v>3</v>
      </c>
      <c r="P24" s="340">
        <v>3</v>
      </c>
      <c r="Q24" s="340">
        <v>3</v>
      </c>
      <c r="R24" s="340">
        <v>3</v>
      </c>
      <c r="S24" s="340">
        <v>3</v>
      </c>
      <c r="T24" s="340">
        <v>4</v>
      </c>
      <c r="U24" s="340">
        <v>4</v>
      </c>
      <c r="V24" s="340">
        <v>4</v>
      </c>
      <c r="W24" s="340">
        <v>4</v>
      </c>
      <c r="X24" s="340">
        <v>4</v>
      </c>
      <c r="Y24" s="340">
        <v>4</v>
      </c>
      <c r="Z24" s="340">
        <v>4</v>
      </c>
      <c r="AA24" s="340">
        <v>4</v>
      </c>
      <c r="AB24" s="340">
        <v>5</v>
      </c>
      <c r="AC24" s="340">
        <v>5</v>
      </c>
      <c r="AD24" s="340">
        <v>5</v>
      </c>
      <c r="AE24" s="340">
        <v>5</v>
      </c>
      <c r="AF24" s="341">
        <v>5</v>
      </c>
      <c r="AG24" s="342">
        <v>5</v>
      </c>
      <c r="AH24" s="347">
        <v>6</v>
      </c>
      <c r="AI24" s="341">
        <v>6</v>
      </c>
      <c r="AJ24" s="341">
        <v>6</v>
      </c>
      <c r="AK24" s="341">
        <v>6</v>
      </c>
      <c r="AL24" s="341">
        <v>6</v>
      </c>
      <c r="AM24" s="341">
        <v>6</v>
      </c>
      <c r="AN24" s="341">
        <v>7</v>
      </c>
      <c r="AO24" s="341">
        <v>7</v>
      </c>
      <c r="AP24" s="341">
        <v>7</v>
      </c>
      <c r="AQ24" s="341">
        <v>7</v>
      </c>
      <c r="AR24" s="341">
        <v>7</v>
      </c>
      <c r="AS24" s="341">
        <v>7</v>
      </c>
      <c r="AT24" s="341">
        <v>8</v>
      </c>
      <c r="AU24" s="341">
        <v>8</v>
      </c>
      <c r="AV24" s="341">
        <v>8</v>
      </c>
      <c r="AW24" s="341">
        <v>8</v>
      </c>
      <c r="AX24" s="341">
        <v>8</v>
      </c>
      <c r="AY24" s="341">
        <v>8</v>
      </c>
      <c r="AZ24" s="341">
        <v>9</v>
      </c>
      <c r="BA24" s="341">
        <v>9</v>
      </c>
      <c r="BB24" s="341">
        <v>9</v>
      </c>
      <c r="BC24" s="341">
        <v>9</v>
      </c>
      <c r="BD24" s="341">
        <v>9</v>
      </c>
      <c r="BE24" s="341">
        <v>9</v>
      </c>
      <c r="BF24" s="341">
        <v>10</v>
      </c>
      <c r="BG24" s="341">
        <v>10</v>
      </c>
      <c r="BH24" s="341">
        <v>10</v>
      </c>
      <c r="BI24" s="341">
        <v>10</v>
      </c>
      <c r="BJ24" s="341">
        <v>10</v>
      </c>
      <c r="BK24" s="341">
        <v>10</v>
      </c>
      <c r="BL24" s="341">
        <v>10</v>
      </c>
      <c r="BM24" s="341">
        <v>11</v>
      </c>
      <c r="BN24" s="341">
        <v>11</v>
      </c>
      <c r="BO24" s="341">
        <v>11</v>
      </c>
      <c r="BP24" s="341">
        <v>11</v>
      </c>
      <c r="BQ24" s="341">
        <v>11</v>
      </c>
      <c r="BR24" s="341">
        <v>11</v>
      </c>
      <c r="BS24" s="341">
        <v>11</v>
      </c>
      <c r="BT24" s="341">
        <v>11</v>
      </c>
      <c r="BU24" s="341">
        <v>12</v>
      </c>
      <c r="BV24" s="341">
        <v>12</v>
      </c>
      <c r="BW24" s="341">
        <v>12</v>
      </c>
      <c r="BX24" s="341">
        <v>12</v>
      </c>
      <c r="BY24" s="341">
        <v>12</v>
      </c>
      <c r="BZ24" s="341">
        <v>12</v>
      </c>
      <c r="CA24" s="341">
        <v>12</v>
      </c>
      <c r="CB24" s="341">
        <v>13</v>
      </c>
      <c r="CC24" s="341">
        <v>13</v>
      </c>
      <c r="CD24" s="341">
        <v>13</v>
      </c>
      <c r="CE24" s="341">
        <v>13</v>
      </c>
      <c r="CF24" s="341">
        <v>13</v>
      </c>
      <c r="CG24" s="341">
        <v>13</v>
      </c>
      <c r="CH24" s="341">
        <v>14</v>
      </c>
      <c r="CI24" s="341">
        <v>14</v>
      </c>
      <c r="CJ24" s="341">
        <v>14</v>
      </c>
      <c r="CK24" s="341">
        <v>14</v>
      </c>
      <c r="CL24" s="341">
        <v>14</v>
      </c>
      <c r="CM24" s="341">
        <v>14</v>
      </c>
      <c r="CN24" s="341">
        <v>14</v>
      </c>
      <c r="CO24" s="341">
        <v>15</v>
      </c>
      <c r="CP24" s="341">
        <v>15</v>
      </c>
      <c r="CQ24" s="341">
        <v>15</v>
      </c>
      <c r="CR24" s="341">
        <v>15</v>
      </c>
      <c r="CS24" s="341">
        <v>15</v>
      </c>
      <c r="CT24" s="341">
        <v>15</v>
      </c>
      <c r="CU24" s="341">
        <v>15</v>
      </c>
      <c r="CV24" s="341">
        <v>16</v>
      </c>
      <c r="CW24" s="341">
        <v>16</v>
      </c>
      <c r="CX24" s="341">
        <v>16</v>
      </c>
      <c r="CY24" s="341">
        <v>16</v>
      </c>
      <c r="CZ24" s="341">
        <v>16</v>
      </c>
      <c r="DA24" s="341">
        <v>16</v>
      </c>
      <c r="DB24" s="341">
        <v>17</v>
      </c>
      <c r="DC24" s="341">
        <v>17</v>
      </c>
      <c r="DD24" s="341">
        <v>17</v>
      </c>
      <c r="DE24" s="341">
        <v>17</v>
      </c>
      <c r="DF24" s="341">
        <v>17</v>
      </c>
      <c r="DG24" s="341">
        <v>17</v>
      </c>
      <c r="DH24" s="341">
        <v>18</v>
      </c>
      <c r="DI24" s="341">
        <v>18</v>
      </c>
      <c r="DJ24" s="341">
        <v>18</v>
      </c>
      <c r="DK24" s="341">
        <v>18</v>
      </c>
      <c r="DL24" s="341">
        <v>18</v>
      </c>
      <c r="DM24" s="341">
        <v>18</v>
      </c>
      <c r="DN24" s="341">
        <v>19</v>
      </c>
      <c r="DO24" s="341">
        <v>19</v>
      </c>
      <c r="DP24" s="341">
        <v>19</v>
      </c>
      <c r="DQ24" s="341">
        <v>19</v>
      </c>
      <c r="DR24" s="341">
        <v>19</v>
      </c>
      <c r="DS24" s="341">
        <v>19</v>
      </c>
      <c r="DT24" s="341">
        <v>19</v>
      </c>
      <c r="DU24" s="341">
        <v>19</v>
      </c>
      <c r="DV24" s="341">
        <v>20</v>
      </c>
      <c r="DW24" s="341">
        <v>20</v>
      </c>
      <c r="DX24" s="341">
        <v>20</v>
      </c>
      <c r="DY24" s="341">
        <v>20</v>
      </c>
      <c r="DZ24" s="341">
        <v>20</v>
      </c>
      <c r="EA24" s="341">
        <v>20</v>
      </c>
      <c r="EB24" s="341">
        <v>21</v>
      </c>
      <c r="EC24" s="341">
        <v>21</v>
      </c>
      <c r="ED24" s="341">
        <v>21</v>
      </c>
      <c r="EE24" s="341">
        <v>21</v>
      </c>
      <c r="EF24" s="341">
        <v>21</v>
      </c>
      <c r="EG24" s="341">
        <v>21</v>
      </c>
      <c r="EH24" s="341">
        <v>21</v>
      </c>
      <c r="EI24" s="341">
        <v>22</v>
      </c>
      <c r="EJ24" s="341">
        <v>22</v>
      </c>
      <c r="EK24" s="341">
        <v>22</v>
      </c>
      <c r="EL24" s="341">
        <v>22</v>
      </c>
      <c r="EM24" s="341">
        <v>22</v>
      </c>
      <c r="EN24" s="341">
        <v>22</v>
      </c>
      <c r="EO24" s="341">
        <v>23</v>
      </c>
      <c r="EP24" s="341">
        <v>23</v>
      </c>
      <c r="EQ24" s="341">
        <v>23</v>
      </c>
      <c r="ER24" s="341">
        <v>23</v>
      </c>
      <c r="ES24" s="341">
        <v>23</v>
      </c>
      <c r="ET24" s="341">
        <v>23</v>
      </c>
      <c r="EU24" s="341">
        <v>24</v>
      </c>
      <c r="EV24" s="341">
        <v>24</v>
      </c>
      <c r="EW24" s="341">
        <v>24</v>
      </c>
      <c r="EX24" s="341">
        <v>24</v>
      </c>
      <c r="EY24" s="341">
        <v>24</v>
      </c>
      <c r="EZ24" s="341">
        <v>24</v>
      </c>
      <c r="FA24" s="341">
        <v>25</v>
      </c>
      <c r="FB24" s="341">
        <v>25</v>
      </c>
      <c r="FC24" s="341">
        <v>25</v>
      </c>
      <c r="FD24" s="341">
        <v>25</v>
      </c>
      <c r="FE24" s="341">
        <v>25</v>
      </c>
      <c r="FF24" s="341">
        <v>25</v>
      </c>
      <c r="FG24" s="341">
        <v>26</v>
      </c>
      <c r="FH24" s="341">
        <v>26</v>
      </c>
      <c r="FI24" s="341">
        <v>26</v>
      </c>
      <c r="FJ24" s="341">
        <v>26</v>
      </c>
      <c r="FK24" s="341">
        <v>26</v>
      </c>
      <c r="FL24" s="341">
        <v>26</v>
      </c>
      <c r="FM24" s="341">
        <v>26</v>
      </c>
      <c r="FN24" s="341">
        <v>26</v>
      </c>
      <c r="FO24" s="341">
        <v>27</v>
      </c>
      <c r="FP24" s="341">
        <v>27</v>
      </c>
      <c r="FQ24" s="341">
        <v>27</v>
      </c>
      <c r="FR24" s="341">
        <v>27</v>
      </c>
      <c r="FS24" s="341">
        <v>27</v>
      </c>
      <c r="FT24" s="341">
        <v>27</v>
      </c>
      <c r="FU24" s="341">
        <v>28</v>
      </c>
      <c r="FV24" s="341">
        <v>28</v>
      </c>
      <c r="FW24" s="341">
        <v>28</v>
      </c>
      <c r="FX24" s="341">
        <v>28</v>
      </c>
      <c r="FY24" s="341">
        <v>28</v>
      </c>
      <c r="FZ24" s="341">
        <v>28</v>
      </c>
      <c r="GA24" s="341">
        <v>29</v>
      </c>
      <c r="GB24" s="341">
        <v>29</v>
      </c>
      <c r="GC24" s="341">
        <v>29</v>
      </c>
      <c r="GD24" s="341">
        <v>29</v>
      </c>
      <c r="GE24" s="341">
        <v>29</v>
      </c>
      <c r="GF24" s="341">
        <v>29</v>
      </c>
      <c r="GG24" s="341">
        <v>30</v>
      </c>
      <c r="GH24" s="341">
        <v>30</v>
      </c>
      <c r="GI24" s="341">
        <v>30</v>
      </c>
      <c r="GJ24" s="341">
        <v>30</v>
      </c>
      <c r="GK24" s="341">
        <v>30</v>
      </c>
      <c r="GL24" s="341">
        <v>30</v>
      </c>
      <c r="GM24" s="341">
        <v>31</v>
      </c>
      <c r="GN24" s="341">
        <v>31</v>
      </c>
      <c r="GO24" s="341">
        <v>31</v>
      </c>
      <c r="GP24" s="341">
        <v>31</v>
      </c>
      <c r="GQ24" s="341">
        <v>31</v>
      </c>
      <c r="GR24" s="341">
        <v>31</v>
      </c>
      <c r="GS24" s="341">
        <v>32</v>
      </c>
      <c r="GT24" s="341"/>
      <c r="GU24" s="341">
        <v>21</v>
      </c>
      <c r="GV24" s="341">
        <v>0.31900000000000001</v>
      </c>
    </row>
    <row r="25" spans="1:204">
      <c r="A25" s="278">
        <v>22</v>
      </c>
      <c r="B25" s="344">
        <v>1</v>
      </c>
      <c r="C25" s="344">
        <v>1</v>
      </c>
      <c r="D25" s="344">
        <v>1</v>
      </c>
      <c r="E25" s="344">
        <v>1</v>
      </c>
      <c r="F25" s="344">
        <v>1</v>
      </c>
      <c r="G25" s="344">
        <v>1</v>
      </c>
      <c r="H25" s="344">
        <v>1</v>
      </c>
      <c r="I25" s="344">
        <v>2</v>
      </c>
      <c r="J25" s="344">
        <v>2</v>
      </c>
      <c r="K25" s="344">
        <v>2</v>
      </c>
      <c r="L25" s="344">
        <v>2</v>
      </c>
      <c r="M25" s="344">
        <v>2</v>
      </c>
      <c r="N25" s="344">
        <v>2</v>
      </c>
      <c r="O25" s="344">
        <v>3</v>
      </c>
      <c r="P25" s="344">
        <v>3</v>
      </c>
      <c r="Q25" s="344">
        <v>3</v>
      </c>
      <c r="R25" s="344">
        <v>3</v>
      </c>
      <c r="S25" s="344">
        <v>3</v>
      </c>
      <c r="T25" s="344">
        <v>4</v>
      </c>
      <c r="U25" s="344">
        <v>4</v>
      </c>
      <c r="V25" s="344">
        <v>4</v>
      </c>
      <c r="W25" s="344">
        <v>4</v>
      </c>
      <c r="X25" s="344">
        <v>4</v>
      </c>
      <c r="Y25" s="344">
        <v>4</v>
      </c>
      <c r="Z25" s="344">
        <v>5</v>
      </c>
      <c r="AA25" s="344">
        <v>5</v>
      </c>
      <c r="AB25" s="344">
        <v>5</v>
      </c>
      <c r="AC25" s="344">
        <v>5</v>
      </c>
      <c r="AD25" s="344">
        <v>5</v>
      </c>
      <c r="AE25" s="344">
        <v>5</v>
      </c>
      <c r="AF25" s="337">
        <v>6</v>
      </c>
      <c r="AG25" s="345">
        <v>6</v>
      </c>
      <c r="AH25" s="346">
        <v>6</v>
      </c>
      <c r="AI25">
        <v>6</v>
      </c>
      <c r="AJ25">
        <v>6</v>
      </c>
      <c r="AK25">
        <v>6</v>
      </c>
      <c r="AL25">
        <v>7</v>
      </c>
      <c r="AM25">
        <v>7</v>
      </c>
      <c r="AN25">
        <v>7</v>
      </c>
      <c r="AO25">
        <v>7</v>
      </c>
      <c r="AP25">
        <v>7</v>
      </c>
      <c r="AQ25">
        <v>7</v>
      </c>
      <c r="AR25">
        <v>7</v>
      </c>
      <c r="AS25">
        <v>7</v>
      </c>
      <c r="AT25">
        <v>8</v>
      </c>
      <c r="AU25">
        <v>8</v>
      </c>
      <c r="AV25">
        <v>8</v>
      </c>
      <c r="AW25">
        <v>8</v>
      </c>
      <c r="AX25">
        <v>8</v>
      </c>
      <c r="AY25">
        <v>8</v>
      </c>
      <c r="AZ25">
        <v>9</v>
      </c>
      <c r="BA25">
        <v>9</v>
      </c>
      <c r="BB25">
        <v>9</v>
      </c>
      <c r="BC25">
        <v>9</v>
      </c>
      <c r="BD25">
        <v>9</v>
      </c>
      <c r="BE25">
        <v>9</v>
      </c>
      <c r="BF25">
        <v>10</v>
      </c>
      <c r="BG25">
        <v>10</v>
      </c>
      <c r="BH25">
        <v>10</v>
      </c>
      <c r="BI25">
        <v>10</v>
      </c>
      <c r="BJ25">
        <v>10</v>
      </c>
      <c r="BK25">
        <v>10</v>
      </c>
      <c r="BL25">
        <v>10</v>
      </c>
      <c r="BM25">
        <v>11</v>
      </c>
      <c r="BN25">
        <v>11</v>
      </c>
      <c r="BO25">
        <v>11</v>
      </c>
      <c r="BP25">
        <v>11</v>
      </c>
      <c r="BQ25">
        <v>11</v>
      </c>
      <c r="BR25">
        <v>11</v>
      </c>
      <c r="BS25">
        <v>12</v>
      </c>
      <c r="BT25">
        <v>12</v>
      </c>
      <c r="BU25">
        <v>12</v>
      </c>
      <c r="BV25">
        <v>12</v>
      </c>
      <c r="BW25">
        <v>12</v>
      </c>
      <c r="BX25">
        <v>12</v>
      </c>
      <c r="BY25">
        <v>13</v>
      </c>
      <c r="BZ25">
        <v>13</v>
      </c>
      <c r="CA25">
        <v>13</v>
      </c>
      <c r="CB25">
        <v>13</v>
      </c>
      <c r="CC25">
        <v>13</v>
      </c>
      <c r="CD25">
        <v>13</v>
      </c>
      <c r="CE25">
        <v>13</v>
      </c>
      <c r="CF25">
        <v>14</v>
      </c>
      <c r="CG25">
        <v>14</v>
      </c>
      <c r="CH25">
        <v>14</v>
      </c>
      <c r="CI25">
        <v>14</v>
      </c>
      <c r="CJ25">
        <v>14</v>
      </c>
      <c r="CK25">
        <v>14</v>
      </c>
      <c r="CL25">
        <v>14</v>
      </c>
      <c r="CM25">
        <v>15</v>
      </c>
      <c r="CN25">
        <v>15</v>
      </c>
      <c r="CO25">
        <v>15</v>
      </c>
      <c r="CP25">
        <v>15</v>
      </c>
      <c r="CQ25">
        <v>15</v>
      </c>
      <c r="CR25">
        <v>15</v>
      </c>
      <c r="CS25">
        <v>16</v>
      </c>
      <c r="CT25">
        <v>16</v>
      </c>
      <c r="CU25">
        <v>16</v>
      </c>
      <c r="CV25">
        <v>16</v>
      </c>
      <c r="CW25">
        <v>16</v>
      </c>
      <c r="CX25">
        <v>16</v>
      </c>
      <c r="CY25">
        <v>16</v>
      </c>
      <c r="CZ25">
        <v>17</v>
      </c>
      <c r="DA25">
        <v>17</v>
      </c>
      <c r="DB25">
        <v>17</v>
      </c>
      <c r="DC25">
        <v>17</v>
      </c>
      <c r="DD25">
        <v>17</v>
      </c>
      <c r="DE25">
        <v>17</v>
      </c>
      <c r="DF25">
        <v>18</v>
      </c>
      <c r="DG25">
        <v>18</v>
      </c>
      <c r="DH25">
        <v>18</v>
      </c>
      <c r="DI25">
        <v>18</v>
      </c>
      <c r="DJ25">
        <v>18</v>
      </c>
      <c r="DK25">
        <v>18</v>
      </c>
      <c r="DL25">
        <v>19</v>
      </c>
      <c r="DM25">
        <v>19</v>
      </c>
      <c r="DN25">
        <v>19</v>
      </c>
      <c r="DO25">
        <v>19</v>
      </c>
      <c r="DP25">
        <v>19</v>
      </c>
      <c r="DQ25">
        <v>19</v>
      </c>
      <c r="DR25">
        <v>20</v>
      </c>
      <c r="DS25">
        <v>20</v>
      </c>
      <c r="DT25">
        <v>20</v>
      </c>
      <c r="DU25">
        <v>20</v>
      </c>
      <c r="DV25">
        <v>20</v>
      </c>
      <c r="DW25">
        <v>20</v>
      </c>
      <c r="DX25">
        <v>21</v>
      </c>
      <c r="DY25">
        <v>21</v>
      </c>
      <c r="DZ25">
        <v>21</v>
      </c>
      <c r="EA25">
        <v>21</v>
      </c>
      <c r="EB25">
        <v>21</v>
      </c>
      <c r="EC25">
        <v>21</v>
      </c>
      <c r="ED25">
        <v>22</v>
      </c>
      <c r="EE25">
        <v>22</v>
      </c>
      <c r="EF25">
        <v>22</v>
      </c>
      <c r="EG25">
        <v>22</v>
      </c>
      <c r="EH25">
        <v>22</v>
      </c>
      <c r="EI25">
        <v>22</v>
      </c>
      <c r="EJ25">
        <v>22</v>
      </c>
      <c r="EK25">
        <v>22</v>
      </c>
      <c r="EL25">
        <v>22</v>
      </c>
      <c r="EM25">
        <v>23</v>
      </c>
      <c r="EN25">
        <v>23</v>
      </c>
      <c r="EO25">
        <v>23</v>
      </c>
      <c r="EP25">
        <v>23</v>
      </c>
      <c r="EQ25">
        <v>23</v>
      </c>
      <c r="ER25">
        <v>23</v>
      </c>
      <c r="ES25">
        <v>24</v>
      </c>
      <c r="ET25">
        <v>24</v>
      </c>
      <c r="EU25">
        <v>24</v>
      </c>
      <c r="EV25">
        <v>24</v>
      </c>
      <c r="EW25">
        <v>24</v>
      </c>
      <c r="EX25">
        <v>24</v>
      </c>
      <c r="EY25">
        <v>25</v>
      </c>
      <c r="EZ25">
        <v>25</v>
      </c>
      <c r="FA25">
        <v>25</v>
      </c>
      <c r="FB25">
        <v>25</v>
      </c>
      <c r="FC25">
        <v>25</v>
      </c>
      <c r="FD25">
        <v>25</v>
      </c>
      <c r="FE25">
        <v>26</v>
      </c>
      <c r="FF25">
        <v>26</v>
      </c>
      <c r="FG25">
        <v>26</v>
      </c>
      <c r="FH25">
        <v>26</v>
      </c>
      <c r="FI25">
        <v>26</v>
      </c>
      <c r="FJ25">
        <v>26</v>
      </c>
      <c r="FK25">
        <v>27</v>
      </c>
      <c r="FL25">
        <v>27</v>
      </c>
      <c r="FM25">
        <v>27</v>
      </c>
      <c r="FN25">
        <v>27</v>
      </c>
      <c r="FO25">
        <v>27</v>
      </c>
      <c r="FP25">
        <v>27</v>
      </c>
      <c r="FQ25">
        <v>28</v>
      </c>
      <c r="FR25">
        <v>28</v>
      </c>
      <c r="FS25">
        <v>28</v>
      </c>
      <c r="FT25">
        <v>28</v>
      </c>
      <c r="FU25">
        <v>28</v>
      </c>
      <c r="FV25">
        <v>28</v>
      </c>
      <c r="FW25">
        <v>29</v>
      </c>
      <c r="FX25">
        <v>29</v>
      </c>
      <c r="FY25">
        <v>29</v>
      </c>
      <c r="FZ25">
        <v>29</v>
      </c>
      <c r="GA25">
        <v>29</v>
      </c>
      <c r="GB25">
        <v>29</v>
      </c>
      <c r="GC25">
        <v>30</v>
      </c>
      <c r="GD25">
        <v>30</v>
      </c>
      <c r="GE25">
        <v>30</v>
      </c>
      <c r="GF25">
        <v>30</v>
      </c>
      <c r="GG25">
        <v>30</v>
      </c>
      <c r="GH25">
        <v>30</v>
      </c>
      <c r="GI25">
        <v>31</v>
      </c>
      <c r="GJ25">
        <v>31</v>
      </c>
      <c r="GK25">
        <v>31</v>
      </c>
      <c r="GL25">
        <v>31</v>
      </c>
      <c r="GM25">
        <v>31</v>
      </c>
      <c r="GN25">
        <v>31</v>
      </c>
      <c r="GO25">
        <v>32</v>
      </c>
      <c r="GP25">
        <v>32</v>
      </c>
      <c r="GQ25">
        <v>32</v>
      </c>
      <c r="GR25">
        <v>32</v>
      </c>
      <c r="GS25">
        <v>32</v>
      </c>
      <c r="GU25">
        <v>22</v>
      </c>
      <c r="GV25">
        <v>0.32600000000000001</v>
      </c>
    </row>
    <row r="26" spans="1:204">
      <c r="A26" s="278">
        <v>23</v>
      </c>
      <c r="B26" s="344">
        <v>1</v>
      </c>
      <c r="C26" s="344">
        <v>1</v>
      </c>
      <c r="D26" s="344">
        <v>1</v>
      </c>
      <c r="E26" s="344">
        <v>1</v>
      </c>
      <c r="F26" s="344">
        <v>1</v>
      </c>
      <c r="G26" s="344">
        <v>1</v>
      </c>
      <c r="H26" s="344">
        <v>1</v>
      </c>
      <c r="I26" s="344">
        <v>2</v>
      </c>
      <c r="J26" s="344">
        <v>2</v>
      </c>
      <c r="K26" s="344">
        <v>2</v>
      </c>
      <c r="L26" s="344">
        <v>2</v>
      </c>
      <c r="M26" s="344">
        <v>2</v>
      </c>
      <c r="N26" s="344">
        <v>2</v>
      </c>
      <c r="O26" s="344">
        <v>3</v>
      </c>
      <c r="P26" s="344">
        <v>3</v>
      </c>
      <c r="Q26" s="344">
        <v>3</v>
      </c>
      <c r="R26" s="344">
        <v>3</v>
      </c>
      <c r="S26" s="344">
        <v>3</v>
      </c>
      <c r="T26" s="344">
        <v>4</v>
      </c>
      <c r="U26" s="344">
        <v>4</v>
      </c>
      <c r="V26" s="344">
        <v>4</v>
      </c>
      <c r="W26" s="344">
        <v>4</v>
      </c>
      <c r="X26" s="344">
        <v>4</v>
      </c>
      <c r="Y26" s="344">
        <v>4</v>
      </c>
      <c r="Z26" s="344">
        <v>5</v>
      </c>
      <c r="AA26" s="344">
        <v>5</v>
      </c>
      <c r="AB26" s="344">
        <v>5</v>
      </c>
      <c r="AC26" s="344">
        <v>5</v>
      </c>
      <c r="AD26" s="344">
        <v>5</v>
      </c>
      <c r="AE26" s="344">
        <v>5</v>
      </c>
      <c r="AF26" s="337">
        <v>6</v>
      </c>
      <c r="AG26" s="345">
        <v>6</v>
      </c>
      <c r="AH26" s="346">
        <v>6</v>
      </c>
      <c r="AI26">
        <v>6</v>
      </c>
      <c r="AJ26">
        <v>6</v>
      </c>
      <c r="AK26">
        <v>6</v>
      </c>
      <c r="AL26">
        <v>7</v>
      </c>
      <c r="AM26">
        <v>7</v>
      </c>
      <c r="AN26">
        <v>7</v>
      </c>
      <c r="AO26">
        <v>7</v>
      </c>
      <c r="AP26">
        <v>7</v>
      </c>
      <c r="AQ26">
        <v>7</v>
      </c>
      <c r="AR26">
        <v>8</v>
      </c>
      <c r="AS26">
        <v>8</v>
      </c>
      <c r="AT26">
        <v>8</v>
      </c>
      <c r="AU26">
        <v>8</v>
      </c>
      <c r="AV26">
        <v>8</v>
      </c>
      <c r="AW26">
        <v>8</v>
      </c>
      <c r="AX26">
        <v>9</v>
      </c>
      <c r="AY26">
        <v>9</v>
      </c>
      <c r="AZ26">
        <v>9</v>
      </c>
      <c r="BA26">
        <v>9</v>
      </c>
      <c r="BB26">
        <v>9</v>
      </c>
      <c r="BC26">
        <v>9</v>
      </c>
      <c r="BD26">
        <v>10</v>
      </c>
      <c r="BE26">
        <v>10</v>
      </c>
      <c r="BF26">
        <v>10</v>
      </c>
      <c r="BG26">
        <v>10</v>
      </c>
      <c r="BH26">
        <v>10</v>
      </c>
      <c r="BI26">
        <v>10</v>
      </c>
      <c r="BJ26">
        <v>10</v>
      </c>
      <c r="BK26">
        <v>11</v>
      </c>
      <c r="BL26">
        <v>11</v>
      </c>
      <c r="BM26">
        <v>11</v>
      </c>
      <c r="BN26">
        <v>11</v>
      </c>
      <c r="BO26">
        <v>11</v>
      </c>
      <c r="BP26">
        <v>11</v>
      </c>
      <c r="BQ26">
        <v>12</v>
      </c>
      <c r="BR26">
        <v>12</v>
      </c>
      <c r="BS26">
        <v>12</v>
      </c>
      <c r="BT26">
        <v>12</v>
      </c>
      <c r="BU26">
        <v>12</v>
      </c>
      <c r="BV26">
        <v>12</v>
      </c>
      <c r="BW26">
        <v>13</v>
      </c>
      <c r="BX26">
        <v>13</v>
      </c>
      <c r="BY26">
        <v>13</v>
      </c>
      <c r="BZ26">
        <v>13</v>
      </c>
      <c r="CA26">
        <v>13</v>
      </c>
      <c r="CB26">
        <v>13</v>
      </c>
      <c r="CC26">
        <v>13</v>
      </c>
      <c r="CD26">
        <v>14</v>
      </c>
      <c r="CE26">
        <v>14</v>
      </c>
      <c r="CF26">
        <v>14</v>
      </c>
      <c r="CG26">
        <v>14</v>
      </c>
      <c r="CH26">
        <v>14</v>
      </c>
      <c r="CI26">
        <v>14</v>
      </c>
      <c r="CJ26">
        <v>15</v>
      </c>
      <c r="CK26">
        <v>15</v>
      </c>
      <c r="CL26">
        <v>15</v>
      </c>
      <c r="CM26">
        <v>15</v>
      </c>
      <c r="CN26">
        <v>15</v>
      </c>
      <c r="CO26">
        <v>15</v>
      </c>
      <c r="CP26">
        <v>15</v>
      </c>
      <c r="CQ26">
        <v>16</v>
      </c>
      <c r="CR26">
        <v>16</v>
      </c>
      <c r="CS26">
        <v>16</v>
      </c>
      <c r="CT26">
        <v>16</v>
      </c>
      <c r="CU26">
        <v>16</v>
      </c>
      <c r="CV26">
        <v>16</v>
      </c>
      <c r="CW26">
        <v>16</v>
      </c>
      <c r="CX26">
        <v>17</v>
      </c>
      <c r="CY26">
        <v>17</v>
      </c>
      <c r="CZ26">
        <v>17</v>
      </c>
      <c r="DA26">
        <v>17</v>
      </c>
      <c r="DB26">
        <v>17</v>
      </c>
      <c r="DC26">
        <v>17</v>
      </c>
      <c r="DD26">
        <v>18</v>
      </c>
      <c r="DE26">
        <v>18</v>
      </c>
      <c r="DF26">
        <v>18</v>
      </c>
      <c r="DG26">
        <v>18</v>
      </c>
      <c r="DH26">
        <v>18</v>
      </c>
      <c r="DI26">
        <v>18</v>
      </c>
      <c r="DJ26">
        <v>19</v>
      </c>
      <c r="DK26">
        <v>19</v>
      </c>
      <c r="DL26">
        <v>19</v>
      </c>
      <c r="DM26">
        <v>19</v>
      </c>
      <c r="DN26">
        <v>19</v>
      </c>
      <c r="DO26">
        <v>19</v>
      </c>
      <c r="DP26">
        <v>20</v>
      </c>
      <c r="DQ26">
        <v>20</v>
      </c>
      <c r="DR26">
        <v>20</v>
      </c>
      <c r="DS26">
        <v>20</v>
      </c>
      <c r="DT26">
        <v>20</v>
      </c>
      <c r="DU26">
        <v>20</v>
      </c>
      <c r="DV26">
        <v>21</v>
      </c>
      <c r="DW26">
        <v>21</v>
      </c>
      <c r="DX26">
        <v>21</v>
      </c>
      <c r="DY26">
        <v>21</v>
      </c>
      <c r="DZ26">
        <v>21</v>
      </c>
      <c r="EA26">
        <v>21</v>
      </c>
      <c r="EB26">
        <v>22</v>
      </c>
      <c r="EC26">
        <v>22</v>
      </c>
      <c r="ED26">
        <v>22</v>
      </c>
      <c r="EE26">
        <v>22</v>
      </c>
      <c r="EF26">
        <v>22</v>
      </c>
      <c r="EG26">
        <v>22</v>
      </c>
      <c r="EH26">
        <v>22</v>
      </c>
      <c r="EI26">
        <v>23</v>
      </c>
      <c r="EJ26">
        <v>23</v>
      </c>
      <c r="EK26">
        <v>23</v>
      </c>
      <c r="EL26">
        <v>23</v>
      </c>
      <c r="EM26">
        <v>23</v>
      </c>
      <c r="EN26">
        <v>23</v>
      </c>
      <c r="EO26">
        <v>24</v>
      </c>
      <c r="EP26">
        <v>24</v>
      </c>
      <c r="EQ26">
        <v>24</v>
      </c>
      <c r="ER26">
        <v>24</v>
      </c>
      <c r="ES26">
        <v>24</v>
      </c>
      <c r="ET26">
        <v>24</v>
      </c>
      <c r="EU26">
        <v>25</v>
      </c>
      <c r="EV26">
        <v>25</v>
      </c>
      <c r="EW26">
        <v>25</v>
      </c>
      <c r="EX26">
        <v>25</v>
      </c>
      <c r="EY26">
        <v>25</v>
      </c>
      <c r="EZ26">
        <v>25</v>
      </c>
      <c r="FA26">
        <v>26</v>
      </c>
      <c r="FB26">
        <v>26</v>
      </c>
      <c r="FC26">
        <v>26</v>
      </c>
      <c r="FD26">
        <v>26</v>
      </c>
      <c r="FE26">
        <v>26</v>
      </c>
      <c r="FF26">
        <v>26</v>
      </c>
      <c r="FG26">
        <v>27</v>
      </c>
      <c r="FH26">
        <v>27</v>
      </c>
      <c r="FI26">
        <v>27</v>
      </c>
      <c r="FJ26">
        <v>27</v>
      </c>
      <c r="FK26">
        <v>27</v>
      </c>
      <c r="FL26">
        <v>27</v>
      </c>
      <c r="FM26">
        <v>28</v>
      </c>
      <c r="FN26">
        <v>28</v>
      </c>
      <c r="FO26">
        <v>28</v>
      </c>
      <c r="FP26">
        <v>28</v>
      </c>
      <c r="FQ26">
        <v>28</v>
      </c>
      <c r="FR26">
        <v>28</v>
      </c>
      <c r="FS26">
        <v>29</v>
      </c>
      <c r="FT26">
        <v>29</v>
      </c>
      <c r="FU26">
        <v>29</v>
      </c>
      <c r="FV26">
        <v>29</v>
      </c>
      <c r="FW26">
        <v>29</v>
      </c>
      <c r="FX26">
        <v>29</v>
      </c>
      <c r="FY26">
        <v>30</v>
      </c>
      <c r="FZ26">
        <v>30</v>
      </c>
      <c r="GA26">
        <v>30</v>
      </c>
      <c r="GB26">
        <v>30</v>
      </c>
      <c r="GC26">
        <v>30</v>
      </c>
      <c r="GD26">
        <v>30</v>
      </c>
      <c r="GE26">
        <v>31</v>
      </c>
      <c r="GF26">
        <v>31</v>
      </c>
      <c r="GG26">
        <v>31</v>
      </c>
      <c r="GH26">
        <v>31</v>
      </c>
      <c r="GI26">
        <v>31</v>
      </c>
      <c r="GJ26">
        <v>31</v>
      </c>
      <c r="GK26">
        <v>32</v>
      </c>
      <c r="GL26">
        <v>32</v>
      </c>
      <c r="GM26">
        <v>32</v>
      </c>
      <c r="GN26">
        <v>32</v>
      </c>
      <c r="GO26">
        <v>32</v>
      </c>
      <c r="GP26">
        <v>32</v>
      </c>
      <c r="GQ26">
        <v>33</v>
      </c>
      <c r="GR26">
        <v>33</v>
      </c>
      <c r="GS26">
        <v>33</v>
      </c>
      <c r="GU26">
        <v>23</v>
      </c>
      <c r="GV26">
        <v>0.33200000000000002</v>
      </c>
    </row>
    <row r="27" spans="1:204">
      <c r="A27" s="278">
        <v>24</v>
      </c>
      <c r="B27" s="344">
        <v>1</v>
      </c>
      <c r="C27" s="344">
        <v>1</v>
      </c>
      <c r="D27" s="344">
        <v>1</v>
      </c>
      <c r="E27" s="344">
        <v>1</v>
      </c>
      <c r="F27" s="344">
        <v>1</v>
      </c>
      <c r="G27" s="344">
        <v>1</v>
      </c>
      <c r="H27" s="344">
        <v>1</v>
      </c>
      <c r="I27" s="344">
        <v>2</v>
      </c>
      <c r="J27" s="344">
        <v>2</v>
      </c>
      <c r="K27" s="344">
        <v>2</v>
      </c>
      <c r="L27" s="344">
        <v>2</v>
      </c>
      <c r="M27" s="344">
        <v>2</v>
      </c>
      <c r="N27" s="344">
        <v>2</v>
      </c>
      <c r="O27" s="344">
        <v>3</v>
      </c>
      <c r="P27" s="344">
        <v>3</v>
      </c>
      <c r="Q27" s="344">
        <v>3</v>
      </c>
      <c r="R27" s="344">
        <v>3</v>
      </c>
      <c r="S27" s="344">
        <v>3</v>
      </c>
      <c r="T27" s="344">
        <v>4</v>
      </c>
      <c r="U27" s="344">
        <v>4</v>
      </c>
      <c r="V27" s="344">
        <v>4</v>
      </c>
      <c r="W27" s="344">
        <v>4</v>
      </c>
      <c r="X27" s="344">
        <v>4</v>
      </c>
      <c r="Y27" s="344">
        <v>4</v>
      </c>
      <c r="Z27" s="344">
        <v>5</v>
      </c>
      <c r="AA27" s="344">
        <v>5</v>
      </c>
      <c r="AB27" s="344">
        <v>5</v>
      </c>
      <c r="AC27" s="344">
        <v>5</v>
      </c>
      <c r="AD27" s="344">
        <v>5</v>
      </c>
      <c r="AE27" s="344">
        <v>5</v>
      </c>
      <c r="AF27" s="337">
        <v>6</v>
      </c>
      <c r="AG27" s="345">
        <v>6</v>
      </c>
      <c r="AH27" s="346">
        <v>6</v>
      </c>
      <c r="AI27">
        <v>6</v>
      </c>
      <c r="AJ27">
        <v>6</v>
      </c>
      <c r="AK27">
        <v>6</v>
      </c>
      <c r="AL27">
        <v>7</v>
      </c>
      <c r="AM27">
        <v>7</v>
      </c>
      <c r="AN27">
        <v>7</v>
      </c>
      <c r="AO27">
        <v>7</v>
      </c>
      <c r="AP27">
        <v>7</v>
      </c>
      <c r="AQ27">
        <v>7</v>
      </c>
      <c r="AR27">
        <v>8</v>
      </c>
      <c r="AS27">
        <v>8</v>
      </c>
      <c r="AT27">
        <v>8</v>
      </c>
      <c r="AU27">
        <v>8</v>
      </c>
      <c r="AV27">
        <v>8</v>
      </c>
      <c r="AW27">
        <v>8</v>
      </c>
      <c r="AX27">
        <v>9</v>
      </c>
      <c r="AY27">
        <v>9</v>
      </c>
      <c r="AZ27">
        <v>9</v>
      </c>
      <c r="BA27">
        <v>9</v>
      </c>
      <c r="BB27">
        <v>9</v>
      </c>
      <c r="BC27">
        <v>9</v>
      </c>
      <c r="BD27">
        <v>10</v>
      </c>
      <c r="BE27">
        <v>10</v>
      </c>
      <c r="BF27">
        <v>10</v>
      </c>
      <c r="BG27">
        <v>10</v>
      </c>
      <c r="BH27">
        <v>10</v>
      </c>
      <c r="BI27">
        <v>11</v>
      </c>
      <c r="BJ27">
        <v>11</v>
      </c>
      <c r="BK27">
        <v>11</v>
      </c>
      <c r="BL27">
        <v>11</v>
      </c>
      <c r="BM27">
        <v>11</v>
      </c>
      <c r="BN27">
        <v>11</v>
      </c>
      <c r="BO27">
        <v>12</v>
      </c>
      <c r="BP27">
        <v>12</v>
      </c>
      <c r="BQ27">
        <v>12</v>
      </c>
      <c r="BR27">
        <v>12</v>
      </c>
      <c r="BS27">
        <v>12</v>
      </c>
      <c r="BT27">
        <v>12</v>
      </c>
      <c r="BU27">
        <v>13</v>
      </c>
      <c r="BV27">
        <v>13</v>
      </c>
      <c r="BW27">
        <v>13</v>
      </c>
      <c r="BX27">
        <v>13</v>
      </c>
      <c r="BY27">
        <v>13</v>
      </c>
      <c r="BZ27">
        <v>13</v>
      </c>
      <c r="CA27">
        <v>13</v>
      </c>
      <c r="CB27">
        <v>14</v>
      </c>
      <c r="CC27">
        <v>14</v>
      </c>
      <c r="CD27">
        <v>14</v>
      </c>
      <c r="CE27">
        <v>14</v>
      </c>
      <c r="CF27">
        <v>14</v>
      </c>
      <c r="CG27">
        <v>14</v>
      </c>
      <c r="CH27">
        <v>15</v>
      </c>
      <c r="CI27">
        <v>15</v>
      </c>
      <c r="CJ27">
        <v>15</v>
      </c>
      <c r="CK27">
        <v>15</v>
      </c>
      <c r="CL27">
        <v>15</v>
      </c>
      <c r="CM27">
        <v>15</v>
      </c>
      <c r="CN27">
        <v>15</v>
      </c>
      <c r="CO27">
        <v>16</v>
      </c>
      <c r="CP27">
        <v>16</v>
      </c>
      <c r="CQ27">
        <v>16</v>
      </c>
      <c r="CR27">
        <v>16</v>
      </c>
      <c r="CS27">
        <v>16</v>
      </c>
      <c r="CT27">
        <v>16</v>
      </c>
      <c r="CU27">
        <v>16</v>
      </c>
      <c r="CV27">
        <v>17</v>
      </c>
      <c r="CW27">
        <v>17</v>
      </c>
      <c r="CX27">
        <v>17</v>
      </c>
      <c r="CY27">
        <v>17</v>
      </c>
      <c r="CZ27">
        <v>17</v>
      </c>
      <c r="DA27">
        <v>17</v>
      </c>
      <c r="DB27">
        <v>18</v>
      </c>
      <c r="DC27">
        <v>18</v>
      </c>
      <c r="DD27">
        <v>18</v>
      </c>
      <c r="DE27">
        <v>18</v>
      </c>
      <c r="DF27">
        <v>18</v>
      </c>
      <c r="DG27">
        <v>18</v>
      </c>
      <c r="DH27">
        <v>19</v>
      </c>
      <c r="DI27">
        <v>19</v>
      </c>
      <c r="DJ27">
        <v>19</v>
      </c>
      <c r="DK27">
        <v>19</v>
      </c>
      <c r="DL27">
        <v>19</v>
      </c>
      <c r="DM27">
        <v>19</v>
      </c>
      <c r="DN27">
        <v>20</v>
      </c>
      <c r="DO27">
        <v>20</v>
      </c>
      <c r="DP27">
        <v>20</v>
      </c>
      <c r="DQ27">
        <v>20</v>
      </c>
      <c r="DR27">
        <v>20</v>
      </c>
      <c r="DS27">
        <v>20</v>
      </c>
      <c r="DT27">
        <v>21</v>
      </c>
      <c r="DU27">
        <v>21</v>
      </c>
      <c r="DV27">
        <v>21</v>
      </c>
      <c r="DW27">
        <v>21</v>
      </c>
      <c r="DX27">
        <v>21</v>
      </c>
      <c r="DY27">
        <v>21</v>
      </c>
      <c r="DZ27">
        <v>22</v>
      </c>
      <c r="EA27">
        <v>22</v>
      </c>
      <c r="EB27">
        <v>22</v>
      </c>
      <c r="EC27">
        <v>22</v>
      </c>
      <c r="ED27">
        <v>22</v>
      </c>
      <c r="EE27">
        <v>22</v>
      </c>
      <c r="EF27">
        <v>22</v>
      </c>
      <c r="EG27">
        <v>23</v>
      </c>
      <c r="EH27">
        <v>23</v>
      </c>
      <c r="EI27">
        <v>23</v>
      </c>
      <c r="EJ27">
        <v>23</v>
      </c>
      <c r="EK27">
        <v>23</v>
      </c>
      <c r="EL27">
        <v>23</v>
      </c>
      <c r="EM27">
        <v>24</v>
      </c>
      <c r="EN27">
        <v>24</v>
      </c>
      <c r="EO27">
        <v>24</v>
      </c>
      <c r="EP27">
        <v>24</v>
      </c>
      <c r="EQ27">
        <v>24</v>
      </c>
      <c r="ER27">
        <v>24</v>
      </c>
      <c r="ES27">
        <v>25</v>
      </c>
      <c r="ET27">
        <v>25</v>
      </c>
      <c r="EU27">
        <v>25</v>
      </c>
      <c r="EV27">
        <v>25</v>
      </c>
      <c r="EW27">
        <v>25</v>
      </c>
      <c r="EX27">
        <v>25</v>
      </c>
      <c r="EY27">
        <v>26</v>
      </c>
      <c r="EZ27">
        <v>26</v>
      </c>
      <c r="FA27">
        <v>26</v>
      </c>
      <c r="FB27">
        <v>26</v>
      </c>
      <c r="FC27">
        <v>26</v>
      </c>
      <c r="FD27">
        <v>26</v>
      </c>
      <c r="FE27">
        <v>27</v>
      </c>
      <c r="FF27">
        <v>27</v>
      </c>
      <c r="FG27">
        <v>27</v>
      </c>
      <c r="FH27">
        <v>27</v>
      </c>
      <c r="FI27">
        <v>27</v>
      </c>
      <c r="FJ27">
        <v>27</v>
      </c>
      <c r="FK27">
        <v>28</v>
      </c>
      <c r="FL27">
        <v>28</v>
      </c>
      <c r="FM27">
        <v>28</v>
      </c>
      <c r="FN27">
        <v>28</v>
      </c>
      <c r="FO27">
        <v>28</v>
      </c>
      <c r="FP27">
        <v>28</v>
      </c>
      <c r="FQ27">
        <v>29</v>
      </c>
      <c r="FR27">
        <v>29</v>
      </c>
      <c r="FS27">
        <v>29</v>
      </c>
      <c r="FT27">
        <v>29</v>
      </c>
      <c r="FU27">
        <v>29</v>
      </c>
      <c r="FV27">
        <v>29</v>
      </c>
      <c r="FW27">
        <v>30</v>
      </c>
      <c r="FX27">
        <v>30</v>
      </c>
      <c r="FY27">
        <v>30</v>
      </c>
      <c r="FZ27">
        <v>30</v>
      </c>
      <c r="GA27">
        <v>31</v>
      </c>
      <c r="GB27">
        <v>31</v>
      </c>
      <c r="GC27">
        <v>31</v>
      </c>
      <c r="GD27">
        <v>31</v>
      </c>
      <c r="GE27">
        <v>31</v>
      </c>
      <c r="GF27">
        <v>31</v>
      </c>
      <c r="GG27">
        <v>32</v>
      </c>
      <c r="GH27">
        <v>32</v>
      </c>
      <c r="GI27">
        <v>32</v>
      </c>
      <c r="GJ27">
        <v>32</v>
      </c>
      <c r="GK27">
        <v>32</v>
      </c>
      <c r="GL27">
        <v>32</v>
      </c>
      <c r="GM27">
        <v>33</v>
      </c>
      <c r="GN27">
        <v>33</v>
      </c>
      <c r="GO27">
        <v>33</v>
      </c>
      <c r="GP27">
        <v>33</v>
      </c>
      <c r="GQ27">
        <v>33</v>
      </c>
      <c r="GR27">
        <v>33</v>
      </c>
      <c r="GS27">
        <v>34</v>
      </c>
      <c r="GU27">
        <v>24</v>
      </c>
      <c r="GV27">
        <v>0.33900000000000002</v>
      </c>
    </row>
    <row r="28" spans="1:204">
      <c r="A28" s="278">
        <v>25</v>
      </c>
      <c r="B28" s="344">
        <v>1</v>
      </c>
      <c r="C28" s="344">
        <v>1</v>
      </c>
      <c r="D28" s="344">
        <v>1</v>
      </c>
      <c r="E28" s="344">
        <v>1</v>
      </c>
      <c r="F28" s="344">
        <v>1</v>
      </c>
      <c r="G28" s="344">
        <v>1</v>
      </c>
      <c r="H28" s="344">
        <v>1</v>
      </c>
      <c r="I28" s="344">
        <v>2</v>
      </c>
      <c r="J28" s="344">
        <v>2</v>
      </c>
      <c r="K28" s="344">
        <v>2</v>
      </c>
      <c r="L28" s="344">
        <v>2</v>
      </c>
      <c r="M28" s="344">
        <v>2</v>
      </c>
      <c r="N28" s="344">
        <v>2</v>
      </c>
      <c r="O28" s="344">
        <v>3</v>
      </c>
      <c r="P28" s="344">
        <v>3</v>
      </c>
      <c r="Q28" s="344">
        <v>3</v>
      </c>
      <c r="R28" s="344">
        <v>3</v>
      </c>
      <c r="S28" s="344">
        <v>3</v>
      </c>
      <c r="T28" s="344">
        <v>4</v>
      </c>
      <c r="U28" s="344">
        <v>4</v>
      </c>
      <c r="V28" s="344">
        <v>4</v>
      </c>
      <c r="W28" s="344">
        <v>4</v>
      </c>
      <c r="X28" s="344">
        <v>4</v>
      </c>
      <c r="Y28" s="344">
        <v>4</v>
      </c>
      <c r="Z28" s="344">
        <v>5</v>
      </c>
      <c r="AA28" s="344">
        <v>5</v>
      </c>
      <c r="AB28" s="344">
        <v>5</v>
      </c>
      <c r="AC28" s="344">
        <v>5</v>
      </c>
      <c r="AD28" s="344">
        <v>6</v>
      </c>
      <c r="AE28" s="344">
        <v>6</v>
      </c>
      <c r="AF28" s="337">
        <v>6</v>
      </c>
      <c r="AG28" s="345">
        <v>6</v>
      </c>
      <c r="AH28" s="346">
        <v>6</v>
      </c>
      <c r="AI28">
        <v>6</v>
      </c>
      <c r="AJ28">
        <v>7</v>
      </c>
      <c r="AK28">
        <v>7</v>
      </c>
      <c r="AL28">
        <v>7</v>
      </c>
      <c r="AM28">
        <v>7</v>
      </c>
      <c r="AN28">
        <v>7</v>
      </c>
      <c r="AO28">
        <v>7</v>
      </c>
      <c r="AP28">
        <v>8</v>
      </c>
      <c r="AQ28">
        <v>8</v>
      </c>
      <c r="AR28">
        <v>8</v>
      </c>
      <c r="AS28">
        <v>8</v>
      </c>
      <c r="AT28">
        <v>8</v>
      </c>
      <c r="AU28">
        <v>8</v>
      </c>
      <c r="AV28">
        <v>9</v>
      </c>
      <c r="AW28">
        <v>9</v>
      </c>
      <c r="AX28">
        <v>9</v>
      </c>
      <c r="AY28">
        <v>9</v>
      </c>
      <c r="AZ28">
        <v>9</v>
      </c>
      <c r="BA28">
        <v>9</v>
      </c>
      <c r="BB28">
        <v>10</v>
      </c>
      <c r="BC28">
        <v>10</v>
      </c>
      <c r="BD28">
        <v>10</v>
      </c>
      <c r="BE28">
        <v>10</v>
      </c>
      <c r="BF28">
        <v>10</v>
      </c>
      <c r="BG28">
        <v>10</v>
      </c>
      <c r="BH28">
        <v>10</v>
      </c>
      <c r="BI28">
        <v>11</v>
      </c>
      <c r="BJ28">
        <v>11</v>
      </c>
      <c r="BK28">
        <v>11</v>
      </c>
      <c r="BL28">
        <v>11</v>
      </c>
      <c r="BM28">
        <v>11</v>
      </c>
      <c r="BN28">
        <v>11</v>
      </c>
      <c r="BO28">
        <v>12</v>
      </c>
      <c r="BP28">
        <v>12</v>
      </c>
      <c r="BQ28">
        <v>12</v>
      </c>
      <c r="BR28">
        <v>12</v>
      </c>
      <c r="BS28">
        <v>12</v>
      </c>
      <c r="BT28">
        <v>12</v>
      </c>
      <c r="BU28">
        <v>13</v>
      </c>
      <c r="BV28">
        <v>13</v>
      </c>
      <c r="BW28">
        <v>13</v>
      </c>
      <c r="BX28">
        <v>13</v>
      </c>
      <c r="BY28">
        <v>13</v>
      </c>
      <c r="BZ28">
        <v>13</v>
      </c>
      <c r="CA28">
        <v>13</v>
      </c>
      <c r="CB28">
        <v>14</v>
      </c>
      <c r="CC28">
        <v>14</v>
      </c>
      <c r="CD28">
        <v>14</v>
      </c>
      <c r="CE28">
        <v>14</v>
      </c>
      <c r="CF28">
        <v>14</v>
      </c>
      <c r="CG28">
        <v>14</v>
      </c>
      <c r="CH28">
        <v>15</v>
      </c>
      <c r="CI28">
        <v>15</v>
      </c>
      <c r="CJ28">
        <v>15</v>
      </c>
      <c r="CK28">
        <v>15</v>
      </c>
      <c r="CL28">
        <v>15</v>
      </c>
      <c r="CM28">
        <v>16</v>
      </c>
      <c r="CN28">
        <v>16</v>
      </c>
      <c r="CO28">
        <v>16</v>
      </c>
      <c r="CP28">
        <v>16</v>
      </c>
      <c r="CQ28">
        <v>16</v>
      </c>
      <c r="CR28">
        <v>16</v>
      </c>
      <c r="CS28">
        <v>17</v>
      </c>
      <c r="CT28">
        <v>17</v>
      </c>
      <c r="CU28">
        <v>17</v>
      </c>
      <c r="CV28">
        <v>17</v>
      </c>
      <c r="CW28">
        <v>17</v>
      </c>
      <c r="CX28">
        <v>17</v>
      </c>
      <c r="CY28">
        <v>17</v>
      </c>
      <c r="CZ28">
        <v>18</v>
      </c>
      <c r="DA28">
        <v>18</v>
      </c>
      <c r="DB28">
        <v>18</v>
      </c>
      <c r="DC28">
        <v>18</v>
      </c>
      <c r="DD28">
        <v>18</v>
      </c>
      <c r="DE28">
        <v>18</v>
      </c>
      <c r="DF28">
        <v>19</v>
      </c>
      <c r="DG28">
        <v>19</v>
      </c>
      <c r="DH28">
        <v>19</v>
      </c>
      <c r="DI28">
        <v>19</v>
      </c>
      <c r="DJ28">
        <v>19</v>
      </c>
      <c r="DK28">
        <v>19</v>
      </c>
      <c r="DL28">
        <v>20</v>
      </c>
      <c r="DM28">
        <v>20</v>
      </c>
      <c r="DN28">
        <v>20</v>
      </c>
      <c r="DO28">
        <v>20</v>
      </c>
      <c r="DP28">
        <v>20</v>
      </c>
      <c r="DQ28">
        <v>20</v>
      </c>
      <c r="DR28">
        <v>21</v>
      </c>
      <c r="DS28">
        <v>21</v>
      </c>
      <c r="DT28">
        <v>21</v>
      </c>
      <c r="DU28">
        <v>21</v>
      </c>
      <c r="DV28">
        <v>21</v>
      </c>
      <c r="DW28">
        <v>21</v>
      </c>
      <c r="DX28">
        <v>22</v>
      </c>
      <c r="DY28">
        <v>22</v>
      </c>
      <c r="DZ28">
        <v>22</v>
      </c>
      <c r="EA28">
        <v>22</v>
      </c>
      <c r="EB28">
        <v>22</v>
      </c>
      <c r="EC28">
        <v>22</v>
      </c>
      <c r="ED28">
        <v>23</v>
      </c>
      <c r="EE28">
        <v>23</v>
      </c>
      <c r="EF28">
        <v>23</v>
      </c>
      <c r="EG28">
        <v>23</v>
      </c>
      <c r="EH28">
        <v>23</v>
      </c>
      <c r="EI28">
        <v>23</v>
      </c>
      <c r="EJ28">
        <v>23</v>
      </c>
      <c r="EK28">
        <v>24</v>
      </c>
      <c r="EL28">
        <v>24</v>
      </c>
      <c r="EM28">
        <v>24</v>
      </c>
      <c r="EN28">
        <v>24</v>
      </c>
      <c r="EO28">
        <v>24</v>
      </c>
      <c r="EP28">
        <v>24</v>
      </c>
      <c r="EQ28">
        <v>25</v>
      </c>
      <c r="ER28">
        <v>25</v>
      </c>
      <c r="ES28">
        <v>25</v>
      </c>
      <c r="ET28">
        <v>25</v>
      </c>
      <c r="EU28">
        <v>26</v>
      </c>
      <c r="EV28">
        <v>26</v>
      </c>
      <c r="EW28">
        <v>26</v>
      </c>
      <c r="EX28">
        <v>26</v>
      </c>
      <c r="EY28">
        <v>26</v>
      </c>
      <c r="EZ28">
        <v>26</v>
      </c>
      <c r="FA28">
        <v>27</v>
      </c>
      <c r="FB28">
        <v>27</v>
      </c>
      <c r="FC28">
        <v>27</v>
      </c>
      <c r="FD28">
        <v>27</v>
      </c>
      <c r="FE28">
        <v>27</v>
      </c>
      <c r="FF28">
        <v>27</v>
      </c>
      <c r="FG28">
        <v>28</v>
      </c>
      <c r="FH28">
        <v>28</v>
      </c>
      <c r="FI28">
        <v>28</v>
      </c>
      <c r="FJ28">
        <v>28</v>
      </c>
      <c r="FK28">
        <v>28</v>
      </c>
      <c r="FL28">
        <v>28</v>
      </c>
      <c r="FM28">
        <v>29</v>
      </c>
      <c r="FN28">
        <v>29</v>
      </c>
      <c r="FO28">
        <v>29</v>
      </c>
      <c r="FP28">
        <v>29</v>
      </c>
      <c r="FQ28">
        <v>29</v>
      </c>
      <c r="FR28">
        <v>29</v>
      </c>
      <c r="FS28">
        <v>30</v>
      </c>
      <c r="FT28">
        <v>30</v>
      </c>
      <c r="FU28">
        <v>30</v>
      </c>
      <c r="FV28">
        <v>30</v>
      </c>
      <c r="FW28">
        <v>30</v>
      </c>
      <c r="FX28">
        <v>30</v>
      </c>
      <c r="FY28">
        <v>31</v>
      </c>
      <c r="FZ28">
        <v>31</v>
      </c>
      <c r="GA28">
        <v>31</v>
      </c>
      <c r="GB28">
        <v>31</v>
      </c>
      <c r="GC28">
        <v>31</v>
      </c>
      <c r="GD28">
        <v>31</v>
      </c>
      <c r="GE28">
        <v>32</v>
      </c>
      <c r="GF28">
        <v>32</v>
      </c>
      <c r="GG28">
        <v>32</v>
      </c>
      <c r="GH28">
        <v>32</v>
      </c>
      <c r="GI28">
        <v>32</v>
      </c>
      <c r="GJ28">
        <v>32</v>
      </c>
      <c r="GK28">
        <v>33</v>
      </c>
      <c r="GL28">
        <v>33</v>
      </c>
      <c r="GM28">
        <v>33</v>
      </c>
      <c r="GN28">
        <v>33</v>
      </c>
      <c r="GO28">
        <v>33</v>
      </c>
      <c r="GP28">
        <v>33</v>
      </c>
      <c r="GQ28">
        <v>34</v>
      </c>
      <c r="GR28">
        <v>34</v>
      </c>
      <c r="GS28">
        <v>34</v>
      </c>
      <c r="GU28">
        <v>25</v>
      </c>
      <c r="GV28">
        <v>0.34499999999999997</v>
      </c>
    </row>
    <row r="29" spans="1:204">
      <c r="A29" s="278">
        <v>26</v>
      </c>
      <c r="B29" s="344">
        <v>1</v>
      </c>
      <c r="C29" s="344">
        <v>1</v>
      </c>
      <c r="D29" s="344">
        <v>1</v>
      </c>
      <c r="E29" s="344">
        <v>1</v>
      </c>
      <c r="F29" s="344">
        <v>1</v>
      </c>
      <c r="G29" s="344">
        <v>1</v>
      </c>
      <c r="H29" s="344">
        <v>1</v>
      </c>
      <c r="I29" s="344">
        <v>2</v>
      </c>
      <c r="J29" s="344">
        <v>2</v>
      </c>
      <c r="K29" s="344">
        <v>2</v>
      </c>
      <c r="L29" s="344">
        <v>2</v>
      </c>
      <c r="M29" s="344">
        <v>2</v>
      </c>
      <c r="N29" s="344">
        <v>2</v>
      </c>
      <c r="O29" s="344">
        <v>3</v>
      </c>
      <c r="P29" s="344">
        <v>3</v>
      </c>
      <c r="Q29" s="344">
        <v>3</v>
      </c>
      <c r="R29" s="344">
        <v>4</v>
      </c>
      <c r="S29" s="344">
        <v>4</v>
      </c>
      <c r="T29" s="344">
        <v>4</v>
      </c>
      <c r="U29" s="344">
        <v>4</v>
      </c>
      <c r="V29" s="344">
        <v>4</v>
      </c>
      <c r="W29" s="344">
        <v>4</v>
      </c>
      <c r="X29" s="344">
        <v>5</v>
      </c>
      <c r="Y29" s="344">
        <v>5</v>
      </c>
      <c r="Z29" s="344">
        <v>5</v>
      </c>
      <c r="AA29" s="344">
        <v>5</v>
      </c>
      <c r="AB29" s="344">
        <v>5</v>
      </c>
      <c r="AC29" s="344">
        <v>5</v>
      </c>
      <c r="AD29" s="344">
        <v>6</v>
      </c>
      <c r="AE29" s="344">
        <v>6</v>
      </c>
      <c r="AF29" s="337">
        <v>6</v>
      </c>
      <c r="AG29" s="345">
        <v>6</v>
      </c>
      <c r="AH29" s="346">
        <v>6</v>
      </c>
      <c r="AI29">
        <v>6</v>
      </c>
      <c r="AJ29">
        <v>7</v>
      </c>
      <c r="AK29">
        <v>7</v>
      </c>
      <c r="AL29">
        <v>7</v>
      </c>
      <c r="AM29">
        <v>7</v>
      </c>
      <c r="AN29">
        <v>7</v>
      </c>
      <c r="AO29">
        <v>7</v>
      </c>
      <c r="AP29">
        <v>8</v>
      </c>
      <c r="AQ29">
        <v>8</v>
      </c>
      <c r="AR29">
        <v>8</v>
      </c>
      <c r="AS29">
        <v>8</v>
      </c>
      <c r="AT29">
        <v>8</v>
      </c>
      <c r="AU29">
        <v>8</v>
      </c>
      <c r="AV29">
        <v>9</v>
      </c>
      <c r="AW29">
        <v>9</v>
      </c>
      <c r="AX29">
        <v>9</v>
      </c>
      <c r="AY29">
        <v>9</v>
      </c>
      <c r="AZ29">
        <v>10</v>
      </c>
      <c r="BA29">
        <v>10</v>
      </c>
      <c r="BB29">
        <v>10</v>
      </c>
      <c r="BC29">
        <v>10</v>
      </c>
      <c r="BD29">
        <v>10</v>
      </c>
      <c r="BE29">
        <v>10</v>
      </c>
      <c r="BF29">
        <v>11</v>
      </c>
      <c r="BG29">
        <v>11</v>
      </c>
      <c r="BH29">
        <v>11</v>
      </c>
      <c r="BI29">
        <v>11</v>
      </c>
      <c r="BJ29">
        <v>11</v>
      </c>
      <c r="BK29">
        <v>11</v>
      </c>
      <c r="BL29">
        <v>11</v>
      </c>
      <c r="BM29">
        <v>12</v>
      </c>
      <c r="BN29">
        <v>12</v>
      </c>
      <c r="BO29">
        <v>12</v>
      </c>
      <c r="BP29">
        <v>12</v>
      </c>
      <c r="BQ29">
        <v>12</v>
      </c>
      <c r="BR29">
        <v>12</v>
      </c>
      <c r="BS29">
        <v>13</v>
      </c>
      <c r="BT29">
        <v>13</v>
      </c>
      <c r="BU29">
        <v>13</v>
      </c>
      <c r="BV29">
        <v>13</v>
      </c>
      <c r="BW29">
        <v>13</v>
      </c>
      <c r="BX29">
        <v>13</v>
      </c>
      <c r="BY29">
        <v>14</v>
      </c>
      <c r="BZ29">
        <v>14</v>
      </c>
      <c r="CA29">
        <v>14</v>
      </c>
      <c r="CB29">
        <v>14</v>
      </c>
      <c r="CC29">
        <v>14</v>
      </c>
      <c r="CD29">
        <v>14</v>
      </c>
      <c r="CE29">
        <v>14</v>
      </c>
      <c r="CF29">
        <v>15</v>
      </c>
      <c r="CG29">
        <v>15</v>
      </c>
      <c r="CH29">
        <v>15</v>
      </c>
      <c r="CI29">
        <v>15</v>
      </c>
      <c r="CJ29">
        <v>15</v>
      </c>
      <c r="CK29">
        <v>15</v>
      </c>
      <c r="CL29">
        <v>15</v>
      </c>
      <c r="CM29">
        <v>16</v>
      </c>
      <c r="CN29">
        <v>16</v>
      </c>
      <c r="CO29">
        <v>16</v>
      </c>
      <c r="CP29">
        <v>16</v>
      </c>
      <c r="CQ29">
        <v>17</v>
      </c>
      <c r="CR29">
        <v>17</v>
      </c>
      <c r="CS29">
        <v>17</v>
      </c>
      <c r="CT29">
        <v>17</v>
      </c>
      <c r="CU29">
        <v>17</v>
      </c>
      <c r="CV29">
        <v>17</v>
      </c>
      <c r="CW29">
        <v>17</v>
      </c>
      <c r="CX29">
        <v>18</v>
      </c>
      <c r="CY29">
        <v>18</v>
      </c>
      <c r="CZ29">
        <v>18</v>
      </c>
      <c r="DA29">
        <v>18</v>
      </c>
      <c r="DB29">
        <v>18</v>
      </c>
      <c r="DC29">
        <v>18</v>
      </c>
      <c r="DD29">
        <v>19</v>
      </c>
      <c r="DE29">
        <v>19</v>
      </c>
      <c r="DF29">
        <v>19</v>
      </c>
      <c r="DG29">
        <v>19</v>
      </c>
      <c r="DH29">
        <v>19</v>
      </c>
      <c r="DI29">
        <v>19</v>
      </c>
      <c r="DJ29">
        <v>20</v>
      </c>
      <c r="DK29">
        <v>20</v>
      </c>
      <c r="DL29">
        <v>20</v>
      </c>
      <c r="DM29">
        <v>20</v>
      </c>
      <c r="DN29">
        <v>20</v>
      </c>
      <c r="DO29">
        <v>20</v>
      </c>
      <c r="DP29">
        <v>21</v>
      </c>
      <c r="DQ29">
        <v>21</v>
      </c>
      <c r="DR29">
        <v>21</v>
      </c>
      <c r="DS29">
        <v>21</v>
      </c>
      <c r="DT29">
        <v>21</v>
      </c>
      <c r="DU29">
        <v>21</v>
      </c>
      <c r="DV29">
        <v>22</v>
      </c>
      <c r="DW29">
        <v>22</v>
      </c>
      <c r="DX29">
        <v>22</v>
      </c>
      <c r="DY29">
        <v>22</v>
      </c>
      <c r="DZ29">
        <v>23</v>
      </c>
      <c r="EA29">
        <v>23</v>
      </c>
      <c r="EB29">
        <v>23</v>
      </c>
      <c r="EC29">
        <v>23</v>
      </c>
      <c r="ED29">
        <v>23</v>
      </c>
      <c r="EE29">
        <v>23</v>
      </c>
      <c r="EF29">
        <v>23</v>
      </c>
      <c r="EG29">
        <v>24</v>
      </c>
      <c r="EH29">
        <v>24</v>
      </c>
      <c r="EI29">
        <v>24</v>
      </c>
      <c r="EJ29">
        <v>24</v>
      </c>
      <c r="EK29">
        <v>24</v>
      </c>
      <c r="EL29">
        <v>24</v>
      </c>
      <c r="EM29">
        <v>25</v>
      </c>
      <c r="EN29">
        <v>25</v>
      </c>
      <c r="EO29">
        <v>25</v>
      </c>
      <c r="EP29">
        <v>25</v>
      </c>
      <c r="EQ29">
        <v>25</v>
      </c>
      <c r="ER29">
        <v>25</v>
      </c>
      <c r="ES29">
        <v>26</v>
      </c>
      <c r="ET29">
        <v>26</v>
      </c>
      <c r="EU29">
        <v>26</v>
      </c>
      <c r="EV29">
        <v>26</v>
      </c>
      <c r="EW29">
        <v>26</v>
      </c>
      <c r="EX29">
        <v>26</v>
      </c>
      <c r="EY29">
        <v>27</v>
      </c>
      <c r="EZ29">
        <v>27</v>
      </c>
      <c r="FA29">
        <v>27</v>
      </c>
      <c r="FB29">
        <v>27</v>
      </c>
      <c r="FC29">
        <v>27</v>
      </c>
      <c r="FD29">
        <v>27</v>
      </c>
      <c r="FE29">
        <v>28</v>
      </c>
      <c r="FF29">
        <v>28</v>
      </c>
      <c r="FG29">
        <v>28</v>
      </c>
      <c r="FH29">
        <v>28</v>
      </c>
      <c r="FI29">
        <v>29</v>
      </c>
      <c r="FJ29">
        <v>29</v>
      </c>
      <c r="FK29">
        <v>29</v>
      </c>
      <c r="FL29">
        <v>29</v>
      </c>
      <c r="FM29">
        <v>29</v>
      </c>
      <c r="FN29">
        <v>29</v>
      </c>
      <c r="FO29">
        <v>30</v>
      </c>
      <c r="FP29">
        <v>30</v>
      </c>
      <c r="FQ29">
        <v>30</v>
      </c>
      <c r="FR29">
        <v>30</v>
      </c>
      <c r="FS29">
        <v>30</v>
      </c>
      <c r="FT29">
        <v>30</v>
      </c>
      <c r="FU29">
        <v>31</v>
      </c>
      <c r="FV29">
        <v>31</v>
      </c>
      <c r="FW29">
        <v>31</v>
      </c>
      <c r="FX29">
        <v>31</v>
      </c>
      <c r="FY29">
        <v>31</v>
      </c>
      <c r="FZ29">
        <v>31</v>
      </c>
      <c r="GA29">
        <v>32</v>
      </c>
      <c r="GB29">
        <v>32</v>
      </c>
      <c r="GC29">
        <v>32</v>
      </c>
      <c r="GD29">
        <v>32</v>
      </c>
      <c r="GE29">
        <v>32</v>
      </c>
      <c r="GF29">
        <v>32</v>
      </c>
      <c r="GG29">
        <v>33</v>
      </c>
      <c r="GH29">
        <v>33</v>
      </c>
      <c r="GI29">
        <v>33</v>
      </c>
      <c r="GJ29">
        <v>33</v>
      </c>
      <c r="GK29">
        <v>33</v>
      </c>
      <c r="GL29">
        <v>33</v>
      </c>
      <c r="GM29">
        <v>34</v>
      </c>
      <c r="GN29">
        <v>34</v>
      </c>
      <c r="GO29">
        <v>34</v>
      </c>
      <c r="GP29">
        <v>34</v>
      </c>
      <c r="GQ29">
        <v>34</v>
      </c>
      <c r="GR29">
        <v>34</v>
      </c>
      <c r="GS29">
        <v>35</v>
      </c>
      <c r="GU29">
        <v>26</v>
      </c>
      <c r="GV29">
        <v>0.35199999999999998</v>
      </c>
    </row>
    <row r="30" spans="1:204">
      <c r="A30" s="278">
        <v>27</v>
      </c>
      <c r="B30" s="344">
        <v>1</v>
      </c>
      <c r="C30" s="344">
        <v>1</v>
      </c>
      <c r="D30" s="344">
        <v>1</v>
      </c>
      <c r="E30" s="344">
        <v>1</v>
      </c>
      <c r="F30" s="344">
        <v>1</v>
      </c>
      <c r="G30" s="344">
        <v>1</v>
      </c>
      <c r="H30" s="344">
        <v>1</v>
      </c>
      <c r="I30" s="344">
        <v>2</v>
      </c>
      <c r="J30" s="344">
        <v>2</v>
      </c>
      <c r="K30" s="344">
        <v>2</v>
      </c>
      <c r="L30" s="344">
        <v>2</v>
      </c>
      <c r="M30" s="344">
        <v>3</v>
      </c>
      <c r="N30" s="344">
        <v>3</v>
      </c>
      <c r="O30" s="344">
        <v>3</v>
      </c>
      <c r="P30" s="344">
        <v>3</v>
      </c>
      <c r="Q30" s="344">
        <v>3</v>
      </c>
      <c r="R30" s="344">
        <v>4</v>
      </c>
      <c r="S30" s="344">
        <v>4</v>
      </c>
      <c r="T30" s="344">
        <v>4</v>
      </c>
      <c r="U30" s="344">
        <v>4</v>
      </c>
      <c r="V30" s="344">
        <v>4</v>
      </c>
      <c r="W30" s="344">
        <v>4</v>
      </c>
      <c r="X30" s="344">
        <v>5</v>
      </c>
      <c r="Y30" s="344">
        <v>5</v>
      </c>
      <c r="Z30" s="344">
        <v>5</v>
      </c>
      <c r="AA30" s="344">
        <v>5</v>
      </c>
      <c r="AB30" s="344">
        <v>5</v>
      </c>
      <c r="AC30" s="344">
        <v>5</v>
      </c>
      <c r="AD30" s="344">
        <v>6</v>
      </c>
      <c r="AE30" s="344">
        <v>6</v>
      </c>
      <c r="AF30" s="337">
        <v>6</v>
      </c>
      <c r="AG30" s="345">
        <v>6</v>
      </c>
      <c r="AH30" s="346">
        <v>6</v>
      </c>
      <c r="AI30">
        <v>6</v>
      </c>
      <c r="AJ30">
        <v>7</v>
      </c>
      <c r="AK30">
        <v>7</v>
      </c>
      <c r="AL30">
        <v>7</v>
      </c>
      <c r="AM30">
        <v>7</v>
      </c>
      <c r="AN30">
        <v>8</v>
      </c>
      <c r="AO30">
        <v>8</v>
      </c>
      <c r="AP30">
        <v>8</v>
      </c>
      <c r="AQ30">
        <v>8</v>
      </c>
      <c r="AR30">
        <v>8</v>
      </c>
      <c r="AS30">
        <v>8</v>
      </c>
      <c r="AT30">
        <v>9</v>
      </c>
      <c r="AU30">
        <v>9</v>
      </c>
      <c r="AV30">
        <v>9</v>
      </c>
      <c r="AW30">
        <v>9</v>
      </c>
      <c r="AX30">
        <v>9</v>
      </c>
      <c r="AY30">
        <v>9</v>
      </c>
      <c r="AZ30">
        <v>10</v>
      </c>
      <c r="BA30">
        <v>10</v>
      </c>
      <c r="BB30">
        <v>10</v>
      </c>
      <c r="BC30">
        <v>10</v>
      </c>
      <c r="BD30">
        <v>10</v>
      </c>
      <c r="BE30">
        <v>10</v>
      </c>
      <c r="BF30">
        <v>11</v>
      </c>
      <c r="BG30">
        <v>11</v>
      </c>
      <c r="BH30">
        <v>11</v>
      </c>
      <c r="BI30">
        <v>11</v>
      </c>
      <c r="BJ30">
        <v>11</v>
      </c>
      <c r="BK30">
        <v>11</v>
      </c>
      <c r="BL30">
        <v>11</v>
      </c>
      <c r="BM30">
        <v>12</v>
      </c>
      <c r="BN30">
        <v>12</v>
      </c>
      <c r="BO30">
        <v>12</v>
      </c>
      <c r="BP30">
        <v>12</v>
      </c>
      <c r="BQ30">
        <v>13</v>
      </c>
      <c r="BR30">
        <v>13</v>
      </c>
      <c r="BS30">
        <v>13</v>
      </c>
      <c r="BT30">
        <v>13</v>
      </c>
      <c r="BU30">
        <v>13</v>
      </c>
      <c r="BV30">
        <v>13</v>
      </c>
      <c r="BW30">
        <v>14</v>
      </c>
      <c r="BX30">
        <v>14</v>
      </c>
      <c r="BY30">
        <v>14</v>
      </c>
      <c r="BZ30">
        <v>14</v>
      </c>
      <c r="CA30">
        <v>14</v>
      </c>
      <c r="CB30">
        <v>14</v>
      </c>
      <c r="CC30">
        <v>14</v>
      </c>
      <c r="CD30">
        <v>15</v>
      </c>
      <c r="CE30">
        <v>15</v>
      </c>
      <c r="CF30">
        <v>15</v>
      </c>
      <c r="CG30">
        <v>15</v>
      </c>
      <c r="CH30">
        <v>15</v>
      </c>
      <c r="CI30">
        <v>15</v>
      </c>
      <c r="CJ30">
        <v>16</v>
      </c>
      <c r="CK30">
        <v>16</v>
      </c>
      <c r="CL30">
        <v>16</v>
      </c>
      <c r="CM30">
        <v>16</v>
      </c>
      <c r="CN30">
        <v>16</v>
      </c>
      <c r="CO30">
        <v>17</v>
      </c>
      <c r="CP30">
        <v>17</v>
      </c>
      <c r="CQ30">
        <v>17</v>
      </c>
      <c r="CR30">
        <v>17</v>
      </c>
      <c r="CS30">
        <v>17</v>
      </c>
      <c r="CT30">
        <v>17</v>
      </c>
      <c r="CU30">
        <v>17</v>
      </c>
      <c r="CV30">
        <v>18</v>
      </c>
      <c r="CW30">
        <v>18</v>
      </c>
      <c r="CX30">
        <v>18</v>
      </c>
      <c r="CY30">
        <v>18</v>
      </c>
      <c r="CZ30">
        <v>18</v>
      </c>
      <c r="DA30">
        <v>18</v>
      </c>
      <c r="DB30">
        <v>19</v>
      </c>
      <c r="DC30">
        <v>19</v>
      </c>
      <c r="DD30">
        <v>19</v>
      </c>
      <c r="DE30">
        <v>19</v>
      </c>
      <c r="DF30">
        <v>19</v>
      </c>
      <c r="DG30">
        <v>19</v>
      </c>
      <c r="DH30">
        <v>20</v>
      </c>
      <c r="DI30">
        <v>20</v>
      </c>
      <c r="DJ30">
        <v>20</v>
      </c>
      <c r="DK30">
        <v>20</v>
      </c>
      <c r="DL30">
        <v>20</v>
      </c>
      <c r="DM30">
        <v>20</v>
      </c>
      <c r="DN30">
        <v>21</v>
      </c>
      <c r="DO30">
        <v>21</v>
      </c>
      <c r="DP30">
        <v>21</v>
      </c>
      <c r="DQ30">
        <v>21</v>
      </c>
      <c r="DR30">
        <v>22</v>
      </c>
      <c r="DS30">
        <v>22</v>
      </c>
      <c r="DT30">
        <v>22</v>
      </c>
      <c r="DU30">
        <v>22</v>
      </c>
      <c r="DV30">
        <v>22</v>
      </c>
      <c r="DW30">
        <v>22</v>
      </c>
      <c r="DX30">
        <v>23</v>
      </c>
      <c r="DY30">
        <v>23</v>
      </c>
      <c r="DZ30">
        <v>23</v>
      </c>
      <c r="EA30">
        <v>23</v>
      </c>
      <c r="EB30">
        <v>23</v>
      </c>
      <c r="EC30">
        <v>23</v>
      </c>
      <c r="ED30">
        <v>24</v>
      </c>
      <c r="EE30">
        <v>24</v>
      </c>
      <c r="EF30">
        <v>24</v>
      </c>
      <c r="EG30">
        <v>24</v>
      </c>
      <c r="EH30">
        <v>24</v>
      </c>
      <c r="EI30">
        <v>24</v>
      </c>
      <c r="EJ30">
        <v>24</v>
      </c>
      <c r="EK30">
        <v>25</v>
      </c>
      <c r="EL30">
        <v>25</v>
      </c>
      <c r="EM30">
        <v>25</v>
      </c>
      <c r="EN30">
        <v>25</v>
      </c>
      <c r="EO30">
        <v>25</v>
      </c>
      <c r="EP30">
        <v>25</v>
      </c>
      <c r="EQ30">
        <v>26</v>
      </c>
      <c r="ER30">
        <v>26</v>
      </c>
      <c r="ES30">
        <v>26</v>
      </c>
      <c r="ET30">
        <v>26</v>
      </c>
      <c r="EU30">
        <v>27</v>
      </c>
      <c r="EV30">
        <v>27</v>
      </c>
      <c r="EW30">
        <v>27</v>
      </c>
      <c r="EX30">
        <v>27</v>
      </c>
      <c r="EY30">
        <v>27</v>
      </c>
      <c r="EZ30">
        <v>27</v>
      </c>
      <c r="FA30">
        <v>28</v>
      </c>
      <c r="FB30">
        <v>28</v>
      </c>
      <c r="FC30">
        <v>28</v>
      </c>
      <c r="FD30">
        <v>28</v>
      </c>
      <c r="FE30">
        <v>28</v>
      </c>
      <c r="FF30">
        <v>28</v>
      </c>
      <c r="FG30">
        <v>29</v>
      </c>
      <c r="FH30">
        <v>29</v>
      </c>
      <c r="FI30">
        <v>29</v>
      </c>
      <c r="FJ30">
        <v>29</v>
      </c>
      <c r="FK30">
        <v>29</v>
      </c>
      <c r="FL30">
        <v>29</v>
      </c>
      <c r="FM30">
        <v>30</v>
      </c>
      <c r="FN30">
        <v>30</v>
      </c>
      <c r="FO30">
        <v>30</v>
      </c>
      <c r="FP30">
        <v>30</v>
      </c>
      <c r="FQ30">
        <v>31</v>
      </c>
      <c r="FR30">
        <v>31</v>
      </c>
      <c r="FS30">
        <v>31</v>
      </c>
      <c r="FT30">
        <v>31</v>
      </c>
      <c r="FU30">
        <v>31</v>
      </c>
      <c r="FV30">
        <v>31</v>
      </c>
      <c r="FW30">
        <v>32</v>
      </c>
      <c r="FX30">
        <v>32</v>
      </c>
      <c r="FY30">
        <v>32</v>
      </c>
      <c r="FZ30">
        <v>32</v>
      </c>
      <c r="GA30">
        <v>32</v>
      </c>
      <c r="GB30">
        <v>32</v>
      </c>
      <c r="GC30">
        <v>33</v>
      </c>
      <c r="GD30">
        <v>33</v>
      </c>
      <c r="GE30">
        <v>33</v>
      </c>
      <c r="GF30">
        <v>33</v>
      </c>
      <c r="GG30">
        <v>33</v>
      </c>
      <c r="GH30">
        <v>33</v>
      </c>
      <c r="GI30">
        <v>34</v>
      </c>
      <c r="GJ30">
        <v>34</v>
      </c>
      <c r="GK30">
        <v>34</v>
      </c>
      <c r="GL30">
        <v>34</v>
      </c>
      <c r="GM30">
        <v>34</v>
      </c>
      <c r="GN30">
        <v>34</v>
      </c>
      <c r="GO30">
        <v>35</v>
      </c>
      <c r="GP30">
        <v>35</v>
      </c>
      <c r="GQ30">
        <v>35</v>
      </c>
      <c r="GR30">
        <v>35</v>
      </c>
      <c r="GS30">
        <v>36</v>
      </c>
      <c r="GU30">
        <v>27</v>
      </c>
      <c r="GV30">
        <v>0.35899999999999999</v>
      </c>
    </row>
    <row r="31" spans="1:204">
      <c r="A31" s="278">
        <v>28</v>
      </c>
      <c r="B31" s="344">
        <v>1</v>
      </c>
      <c r="C31" s="344">
        <v>1</v>
      </c>
      <c r="D31" s="344">
        <v>1</v>
      </c>
      <c r="E31" s="344">
        <v>1</v>
      </c>
      <c r="F31" s="344">
        <v>1</v>
      </c>
      <c r="G31" s="344">
        <v>1</v>
      </c>
      <c r="H31" s="344">
        <v>1</v>
      </c>
      <c r="I31" s="344">
        <v>2</v>
      </c>
      <c r="J31" s="344">
        <v>2</v>
      </c>
      <c r="K31" s="344">
        <v>2</v>
      </c>
      <c r="L31" s="344">
        <v>2</v>
      </c>
      <c r="M31" s="344">
        <v>3</v>
      </c>
      <c r="N31" s="344">
        <v>3</v>
      </c>
      <c r="O31" s="344">
        <v>3</v>
      </c>
      <c r="P31" s="344">
        <v>3</v>
      </c>
      <c r="Q31" s="344">
        <v>3</v>
      </c>
      <c r="R31" s="344">
        <v>4</v>
      </c>
      <c r="S31" s="344">
        <v>4</v>
      </c>
      <c r="T31" s="344">
        <v>4</v>
      </c>
      <c r="U31" s="344">
        <v>4</v>
      </c>
      <c r="V31" s="344">
        <v>4</v>
      </c>
      <c r="W31" s="344">
        <v>4</v>
      </c>
      <c r="X31" s="344">
        <v>5</v>
      </c>
      <c r="Y31" s="344">
        <v>5</v>
      </c>
      <c r="Z31" s="344">
        <v>5</v>
      </c>
      <c r="AA31" s="344">
        <v>5</v>
      </c>
      <c r="AB31" s="344">
        <v>5</v>
      </c>
      <c r="AC31" s="344">
        <v>5</v>
      </c>
      <c r="AD31" s="344">
        <v>6</v>
      </c>
      <c r="AE31" s="344">
        <v>6</v>
      </c>
      <c r="AF31" s="337">
        <v>6</v>
      </c>
      <c r="AG31" s="345">
        <v>6</v>
      </c>
      <c r="AH31" s="346">
        <v>7</v>
      </c>
      <c r="AI31">
        <v>7</v>
      </c>
      <c r="AJ31">
        <v>7</v>
      </c>
      <c r="AK31">
        <v>7</v>
      </c>
      <c r="AL31">
        <v>7</v>
      </c>
      <c r="AM31">
        <v>7</v>
      </c>
      <c r="AN31">
        <v>8</v>
      </c>
      <c r="AO31">
        <v>8</v>
      </c>
      <c r="AP31">
        <v>8</v>
      </c>
      <c r="AQ31">
        <v>8</v>
      </c>
      <c r="AR31">
        <v>8</v>
      </c>
      <c r="AS31">
        <v>8</v>
      </c>
      <c r="AT31">
        <v>9</v>
      </c>
      <c r="AU31">
        <v>9</v>
      </c>
      <c r="AV31">
        <v>9</v>
      </c>
      <c r="AW31">
        <v>9</v>
      </c>
      <c r="AX31">
        <v>9</v>
      </c>
      <c r="AY31">
        <v>9</v>
      </c>
      <c r="AZ31">
        <v>10</v>
      </c>
      <c r="BA31">
        <v>10</v>
      </c>
      <c r="BB31">
        <v>10</v>
      </c>
      <c r="BC31">
        <v>10</v>
      </c>
      <c r="BD31">
        <v>11</v>
      </c>
      <c r="BE31">
        <v>11</v>
      </c>
      <c r="BF31">
        <v>11</v>
      </c>
      <c r="BG31">
        <v>11</v>
      </c>
      <c r="BH31">
        <v>11</v>
      </c>
      <c r="BI31">
        <v>11</v>
      </c>
      <c r="BJ31">
        <v>11</v>
      </c>
      <c r="BK31">
        <v>12</v>
      </c>
      <c r="BL31">
        <v>12</v>
      </c>
      <c r="BM31">
        <v>12</v>
      </c>
      <c r="BN31">
        <v>12</v>
      </c>
      <c r="BO31">
        <v>12</v>
      </c>
      <c r="BP31">
        <v>12</v>
      </c>
      <c r="BQ31">
        <v>13</v>
      </c>
      <c r="BR31">
        <v>13</v>
      </c>
      <c r="BS31">
        <v>13</v>
      </c>
      <c r="BT31">
        <v>13</v>
      </c>
      <c r="BU31">
        <v>14</v>
      </c>
      <c r="BV31">
        <v>14</v>
      </c>
      <c r="BW31">
        <v>14</v>
      </c>
      <c r="BX31">
        <v>14</v>
      </c>
      <c r="BY31">
        <v>14</v>
      </c>
      <c r="BZ31">
        <v>14</v>
      </c>
      <c r="CA31">
        <v>14</v>
      </c>
      <c r="CB31">
        <v>15</v>
      </c>
      <c r="CC31">
        <v>15</v>
      </c>
      <c r="CD31">
        <v>15</v>
      </c>
      <c r="CE31">
        <v>15</v>
      </c>
      <c r="CF31">
        <v>15</v>
      </c>
      <c r="CG31">
        <v>15</v>
      </c>
      <c r="CH31">
        <v>16</v>
      </c>
      <c r="CI31">
        <v>16</v>
      </c>
      <c r="CJ31">
        <v>16</v>
      </c>
      <c r="CK31">
        <v>16</v>
      </c>
      <c r="CL31">
        <v>16</v>
      </c>
      <c r="CM31">
        <v>16</v>
      </c>
      <c r="CN31">
        <v>16</v>
      </c>
      <c r="CO31">
        <v>17</v>
      </c>
      <c r="CP31">
        <v>17</v>
      </c>
      <c r="CQ31">
        <v>17</v>
      </c>
      <c r="CR31">
        <v>17</v>
      </c>
      <c r="CS31">
        <v>18</v>
      </c>
      <c r="CT31">
        <v>18</v>
      </c>
      <c r="CU31">
        <v>18</v>
      </c>
      <c r="CV31">
        <v>18</v>
      </c>
      <c r="CW31">
        <v>18</v>
      </c>
      <c r="CX31">
        <v>18</v>
      </c>
      <c r="CY31">
        <v>18</v>
      </c>
      <c r="CZ31">
        <v>19</v>
      </c>
      <c r="DA31">
        <v>19</v>
      </c>
      <c r="DB31">
        <v>19</v>
      </c>
      <c r="DC31">
        <v>19</v>
      </c>
      <c r="DD31">
        <v>19</v>
      </c>
      <c r="DE31">
        <v>19</v>
      </c>
      <c r="DF31">
        <v>20</v>
      </c>
      <c r="DG31">
        <v>20</v>
      </c>
      <c r="DH31">
        <v>20</v>
      </c>
      <c r="DI31">
        <v>20</v>
      </c>
      <c r="DJ31">
        <v>20</v>
      </c>
      <c r="DK31">
        <v>20</v>
      </c>
      <c r="DL31">
        <v>21</v>
      </c>
      <c r="DM31">
        <v>21</v>
      </c>
      <c r="DN31">
        <v>21</v>
      </c>
      <c r="DO31">
        <v>21</v>
      </c>
      <c r="DP31">
        <v>22</v>
      </c>
      <c r="DQ31">
        <v>22</v>
      </c>
      <c r="DR31">
        <v>22</v>
      </c>
      <c r="DS31">
        <v>22</v>
      </c>
      <c r="DT31">
        <v>22</v>
      </c>
      <c r="DU31">
        <v>22</v>
      </c>
      <c r="DV31">
        <v>23</v>
      </c>
      <c r="DW31">
        <v>23</v>
      </c>
      <c r="DX31">
        <v>23</v>
      </c>
      <c r="DY31">
        <v>23</v>
      </c>
      <c r="DZ31">
        <v>23</v>
      </c>
      <c r="EA31">
        <v>23</v>
      </c>
      <c r="EB31">
        <v>24</v>
      </c>
      <c r="EC31">
        <v>24</v>
      </c>
      <c r="ED31">
        <v>24</v>
      </c>
      <c r="EE31">
        <v>24</v>
      </c>
      <c r="EF31">
        <v>24</v>
      </c>
      <c r="EG31">
        <v>24</v>
      </c>
      <c r="EH31">
        <v>24</v>
      </c>
      <c r="EI31">
        <v>25</v>
      </c>
      <c r="EJ31">
        <v>25</v>
      </c>
      <c r="EK31">
        <v>25</v>
      </c>
      <c r="EL31">
        <v>25</v>
      </c>
      <c r="EM31">
        <v>26</v>
      </c>
      <c r="EN31">
        <v>26</v>
      </c>
      <c r="EO31">
        <v>26</v>
      </c>
      <c r="EP31">
        <v>26</v>
      </c>
      <c r="EQ31">
        <v>26</v>
      </c>
      <c r="ER31">
        <v>26</v>
      </c>
      <c r="ES31">
        <v>27</v>
      </c>
      <c r="ET31">
        <v>27</v>
      </c>
      <c r="EU31">
        <v>27</v>
      </c>
      <c r="EV31">
        <v>27</v>
      </c>
      <c r="EW31">
        <v>27</v>
      </c>
      <c r="EX31">
        <v>27</v>
      </c>
      <c r="EY31">
        <v>28</v>
      </c>
      <c r="EZ31">
        <v>28</v>
      </c>
      <c r="FA31">
        <v>28</v>
      </c>
      <c r="FB31">
        <v>28</v>
      </c>
      <c r="FC31">
        <v>28</v>
      </c>
      <c r="FD31">
        <v>28</v>
      </c>
      <c r="FE31">
        <v>29</v>
      </c>
      <c r="FF31">
        <v>29</v>
      </c>
      <c r="FG31">
        <v>29</v>
      </c>
      <c r="FH31">
        <v>29</v>
      </c>
      <c r="FI31">
        <v>30</v>
      </c>
      <c r="FJ31">
        <v>30</v>
      </c>
      <c r="FK31">
        <v>30</v>
      </c>
      <c r="FL31">
        <v>30</v>
      </c>
      <c r="FM31">
        <v>30</v>
      </c>
      <c r="FN31">
        <v>30</v>
      </c>
      <c r="FO31">
        <v>31</v>
      </c>
      <c r="FP31">
        <v>31</v>
      </c>
      <c r="FQ31">
        <v>31</v>
      </c>
      <c r="FR31">
        <v>31</v>
      </c>
      <c r="FS31">
        <v>31</v>
      </c>
      <c r="FT31">
        <v>31</v>
      </c>
      <c r="FU31">
        <v>32</v>
      </c>
      <c r="FV31">
        <v>32</v>
      </c>
      <c r="FW31">
        <v>32</v>
      </c>
      <c r="FX31">
        <v>32</v>
      </c>
      <c r="FY31">
        <v>32</v>
      </c>
      <c r="FZ31">
        <v>32</v>
      </c>
      <c r="GA31">
        <v>33</v>
      </c>
      <c r="GB31">
        <v>33</v>
      </c>
      <c r="GC31">
        <v>33</v>
      </c>
      <c r="GD31">
        <v>33</v>
      </c>
      <c r="GE31">
        <v>34</v>
      </c>
      <c r="GF31">
        <v>34</v>
      </c>
      <c r="GG31">
        <v>34</v>
      </c>
      <c r="GH31">
        <v>34</v>
      </c>
      <c r="GI31">
        <v>34</v>
      </c>
      <c r="GJ31">
        <v>34</v>
      </c>
      <c r="GK31">
        <v>35</v>
      </c>
      <c r="GL31">
        <v>35</v>
      </c>
      <c r="GM31">
        <v>35</v>
      </c>
      <c r="GN31">
        <v>35</v>
      </c>
      <c r="GO31">
        <v>35</v>
      </c>
      <c r="GP31">
        <v>35</v>
      </c>
      <c r="GQ31">
        <v>36</v>
      </c>
      <c r="GR31">
        <v>36</v>
      </c>
      <c r="GS31">
        <v>36</v>
      </c>
      <c r="GU31">
        <v>28</v>
      </c>
      <c r="GV31">
        <v>0.36499999999999999</v>
      </c>
    </row>
    <row r="32" spans="1:204">
      <c r="A32" s="278">
        <v>29</v>
      </c>
      <c r="B32" s="344">
        <v>1</v>
      </c>
      <c r="C32" s="344">
        <v>1</v>
      </c>
      <c r="D32" s="344">
        <v>1</v>
      </c>
      <c r="E32" s="344">
        <v>1</v>
      </c>
      <c r="F32" s="344">
        <v>1</v>
      </c>
      <c r="G32" s="344">
        <v>1</v>
      </c>
      <c r="H32" s="344">
        <v>1</v>
      </c>
      <c r="I32" s="344">
        <v>2</v>
      </c>
      <c r="J32" s="344">
        <v>2</v>
      </c>
      <c r="K32" s="344">
        <v>2</v>
      </c>
      <c r="L32" s="344">
        <v>2</v>
      </c>
      <c r="M32" s="344">
        <v>3</v>
      </c>
      <c r="N32" s="344">
        <v>3</v>
      </c>
      <c r="O32" s="344">
        <v>3</v>
      </c>
      <c r="P32" s="344">
        <v>3</v>
      </c>
      <c r="Q32" s="344">
        <v>3</v>
      </c>
      <c r="R32" s="344">
        <v>4</v>
      </c>
      <c r="S32" s="344">
        <v>4</v>
      </c>
      <c r="T32" s="344">
        <v>4</v>
      </c>
      <c r="U32" s="344">
        <v>4</v>
      </c>
      <c r="V32" s="344">
        <v>4</v>
      </c>
      <c r="W32" s="344">
        <v>4</v>
      </c>
      <c r="X32" s="344">
        <v>5</v>
      </c>
      <c r="Y32" s="344">
        <v>5</v>
      </c>
      <c r="Z32" s="344">
        <v>5</v>
      </c>
      <c r="AA32" s="344">
        <v>5</v>
      </c>
      <c r="AB32" s="344">
        <v>6</v>
      </c>
      <c r="AC32" s="344">
        <v>6</v>
      </c>
      <c r="AD32" s="344">
        <v>6</v>
      </c>
      <c r="AE32" s="344">
        <v>6</v>
      </c>
      <c r="AF32" s="337">
        <v>6</v>
      </c>
      <c r="AG32" s="345">
        <v>6</v>
      </c>
      <c r="AH32" s="346">
        <v>7</v>
      </c>
      <c r="AI32">
        <v>7</v>
      </c>
      <c r="AJ32">
        <v>7</v>
      </c>
      <c r="AK32">
        <v>7</v>
      </c>
      <c r="AL32">
        <v>7</v>
      </c>
      <c r="AM32">
        <v>7</v>
      </c>
      <c r="AN32">
        <v>8</v>
      </c>
      <c r="AO32">
        <v>8</v>
      </c>
      <c r="AP32">
        <v>8</v>
      </c>
      <c r="AQ32">
        <v>8</v>
      </c>
      <c r="AR32">
        <v>9</v>
      </c>
      <c r="AS32">
        <v>9</v>
      </c>
      <c r="AT32">
        <v>9</v>
      </c>
      <c r="AU32">
        <v>9</v>
      </c>
      <c r="AV32">
        <v>9</v>
      </c>
      <c r="AW32">
        <v>9</v>
      </c>
      <c r="AX32">
        <v>10</v>
      </c>
      <c r="AY32">
        <v>10</v>
      </c>
      <c r="AZ32">
        <v>10</v>
      </c>
      <c r="BA32">
        <v>10</v>
      </c>
      <c r="BB32">
        <v>10</v>
      </c>
      <c r="BC32">
        <v>10</v>
      </c>
      <c r="BD32">
        <v>11</v>
      </c>
      <c r="BE32">
        <v>11</v>
      </c>
      <c r="BF32">
        <v>11</v>
      </c>
      <c r="BG32">
        <v>11</v>
      </c>
      <c r="BH32">
        <v>11</v>
      </c>
      <c r="BI32">
        <v>12</v>
      </c>
      <c r="BJ32">
        <v>12</v>
      </c>
      <c r="BK32">
        <v>12</v>
      </c>
      <c r="BL32">
        <v>12</v>
      </c>
      <c r="BM32">
        <v>12</v>
      </c>
      <c r="BN32">
        <v>12</v>
      </c>
      <c r="BO32">
        <v>13</v>
      </c>
      <c r="BP32">
        <v>13</v>
      </c>
      <c r="BQ32">
        <v>13</v>
      </c>
      <c r="BR32">
        <v>13</v>
      </c>
      <c r="BS32">
        <v>13</v>
      </c>
      <c r="BT32">
        <v>13</v>
      </c>
      <c r="BU32">
        <v>14</v>
      </c>
      <c r="BV32">
        <v>14</v>
      </c>
      <c r="BW32">
        <v>14</v>
      </c>
      <c r="BX32">
        <v>14</v>
      </c>
      <c r="BY32">
        <v>15</v>
      </c>
      <c r="BZ32">
        <v>15</v>
      </c>
      <c r="CA32">
        <v>15</v>
      </c>
      <c r="CB32">
        <v>15</v>
      </c>
      <c r="CC32">
        <v>15</v>
      </c>
      <c r="CD32">
        <v>15</v>
      </c>
      <c r="CE32">
        <v>15</v>
      </c>
      <c r="CF32">
        <v>16</v>
      </c>
      <c r="CG32">
        <v>16</v>
      </c>
      <c r="CH32">
        <v>16</v>
      </c>
      <c r="CI32">
        <v>16</v>
      </c>
      <c r="CJ32">
        <v>16</v>
      </c>
      <c r="CK32">
        <v>16</v>
      </c>
      <c r="CL32">
        <v>16</v>
      </c>
      <c r="CM32">
        <v>17</v>
      </c>
      <c r="CN32">
        <v>17</v>
      </c>
      <c r="CO32">
        <v>17</v>
      </c>
      <c r="CP32">
        <v>17</v>
      </c>
      <c r="CQ32">
        <v>17</v>
      </c>
      <c r="CR32">
        <v>17</v>
      </c>
      <c r="CS32">
        <v>18</v>
      </c>
      <c r="CT32">
        <v>18</v>
      </c>
      <c r="CU32">
        <v>18</v>
      </c>
      <c r="CV32">
        <v>18</v>
      </c>
      <c r="CW32">
        <v>18</v>
      </c>
      <c r="CX32">
        <v>19</v>
      </c>
      <c r="CY32">
        <v>19</v>
      </c>
      <c r="CZ32">
        <v>19</v>
      </c>
      <c r="DA32">
        <v>19</v>
      </c>
      <c r="DB32">
        <v>19</v>
      </c>
      <c r="DC32">
        <v>19</v>
      </c>
      <c r="DD32">
        <v>20</v>
      </c>
      <c r="DE32">
        <v>20</v>
      </c>
      <c r="DF32">
        <v>20</v>
      </c>
      <c r="DG32">
        <v>20</v>
      </c>
      <c r="DH32">
        <v>20</v>
      </c>
      <c r="DI32">
        <v>20</v>
      </c>
      <c r="DJ32">
        <v>21</v>
      </c>
      <c r="DK32">
        <v>21</v>
      </c>
      <c r="DL32">
        <v>21</v>
      </c>
      <c r="DM32">
        <v>21</v>
      </c>
      <c r="DN32">
        <v>22</v>
      </c>
      <c r="DO32">
        <v>22</v>
      </c>
      <c r="DP32">
        <v>22</v>
      </c>
      <c r="DQ32">
        <v>22</v>
      </c>
      <c r="DR32">
        <v>22</v>
      </c>
      <c r="DS32">
        <v>22</v>
      </c>
      <c r="DT32">
        <v>23</v>
      </c>
      <c r="DU32">
        <v>23</v>
      </c>
      <c r="DV32">
        <v>23</v>
      </c>
      <c r="DW32">
        <v>23</v>
      </c>
      <c r="DX32">
        <v>23</v>
      </c>
      <c r="DY32">
        <v>23</v>
      </c>
      <c r="DZ32">
        <v>24</v>
      </c>
      <c r="EA32">
        <v>24</v>
      </c>
      <c r="EB32">
        <v>24</v>
      </c>
      <c r="EC32">
        <v>24</v>
      </c>
      <c r="ED32">
        <v>25</v>
      </c>
      <c r="EE32">
        <v>25</v>
      </c>
      <c r="EF32">
        <v>25</v>
      </c>
      <c r="EG32">
        <v>25</v>
      </c>
      <c r="EH32">
        <v>25</v>
      </c>
      <c r="EI32">
        <v>25</v>
      </c>
      <c r="EJ32">
        <v>25</v>
      </c>
      <c r="EK32">
        <v>26</v>
      </c>
      <c r="EL32">
        <v>26</v>
      </c>
      <c r="EM32">
        <v>26</v>
      </c>
      <c r="EN32">
        <v>26</v>
      </c>
      <c r="EO32">
        <v>26</v>
      </c>
      <c r="EP32">
        <v>26</v>
      </c>
      <c r="EQ32">
        <v>27</v>
      </c>
      <c r="ER32">
        <v>27</v>
      </c>
      <c r="ES32">
        <v>27</v>
      </c>
      <c r="ET32">
        <v>27</v>
      </c>
      <c r="EU32">
        <v>28</v>
      </c>
      <c r="EV32">
        <v>28</v>
      </c>
      <c r="EW32">
        <v>28</v>
      </c>
      <c r="EX32">
        <v>28</v>
      </c>
      <c r="EY32">
        <v>28</v>
      </c>
      <c r="EZ32">
        <v>28</v>
      </c>
      <c r="FA32">
        <v>29</v>
      </c>
      <c r="FB32">
        <v>29</v>
      </c>
      <c r="FC32">
        <v>29</v>
      </c>
      <c r="FD32">
        <v>29</v>
      </c>
      <c r="FE32">
        <v>29</v>
      </c>
      <c r="FF32">
        <v>29</v>
      </c>
      <c r="FG32">
        <v>30</v>
      </c>
      <c r="FH32">
        <v>30</v>
      </c>
      <c r="FI32">
        <v>30</v>
      </c>
      <c r="FJ32">
        <v>30</v>
      </c>
      <c r="FK32">
        <v>31</v>
      </c>
      <c r="FL32">
        <v>31</v>
      </c>
      <c r="FM32">
        <v>31</v>
      </c>
      <c r="FN32">
        <v>31</v>
      </c>
      <c r="FO32">
        <v>31</v>
      </c>
      <c r="FP32">
        <v>31</v>
      </c>
      <c r="FQ32">
        <v>32</v>
      </c>
      <c r="FR32">
        <v>32</v>
      </c>
      <c r="FS32">
        <v>32</v>
      </c>
      <c r="FT32">
        <v>32</v>
      </c>
      <c r="FU32">
        <v>32</v>
      </c>
      <c r="FV32">
        <v>32</v>
      </c>
      <c r="FW32">
        <v>33</v>
      </c>
      <c r="FX32">
        <v>33</v>
      </c>
      <c r="FY32">
        <v>33</v>
      </c>
      <c r="FZ32">
        <v>33</v>
      </c>
      <c r="GA32">
        <v>33</v>
      </c>
      <c r="GB32">
        <v>33</v>
      </c>
      <c r="GC32">
        <v>34</v>
      </c>
      <c r="GD32">
        <v>34</v>
      </c>
      <c r="GE32">
        <v>34</v>
      </c>
      <c r="GF32">
        <v>34</v>
      </c>
      <c r="GG32">
        <v>35</v>
      </c>
      <c r="GH32">
        <v>35</v>
      </c>
      <c r="GI32">
        <v>35</v>
      </c>
      <c r="GJ32">
        <v>35</v>
      </c>
      <c r="GK32">
        <v>35</v>
      </c>
      <c r="GL32">
        <v>35</v>
      </c>
      <c r="GM32">
        <v>36</v>
      </c>
      <c r="GN32">
        <v>36</v>
      </c>
      <c r="GO32">
        <v>36</v>
      </c>
      <c r="GP32">
        <v>36</v>
      </c>
      <c r="GQ32">
        <v>36</v>
      </c>
      <c r="GR32">
        <v>36</v>
      </c>
      <c r="GS32">
        <v>37</v>
      </c>
      <c r="GU32">
        <v>29</v>
      </c>
      <c r="GV32">
        <v>0.372</v>
      </c>
    </row>
    <row r="33" spans="1:204">
      <c r="A33" s="278">
        <v>30</v>
      </c>
      <c r="B33" s="344">
        <v>1</v>
      </c>
      <c r="C33" s="344">
        <v>1</v>
      </c>
      <c r="D33" s="344">
        <v>1</v>
      </c>
      <c r="E33" s="344">
        <v>1</v>
      </c>
      <c r="F33" s="344">
        <v>1</v>
      </c>
      <c r="G33" s="344">
        <v>2</v>
      </c>
      <c r="H33" s="344">
        <v>2</v>
      </c>
      <c r="I33" s="344">
        <v>2</v>
      </c>
      <c r="J33" s="344">
        <v>2</v>
      </c>
      <c r="K33" s="344">
        <v>2</v>
      </c>
      <c r="L33" s="344">
        <v>2</v>
      </c>
      <c r="M33" s="344">
        <v>3</v>
      </c>
      <c r="N33" s="344">
        <v>3</v>
      </c>
      <c r="O33" s="344">
        <v>3</v>
      </c>
      <c r="P33" s="344">
        <v>3</v>
      </c>
      <c r="Q33" s="344">
        <v>3</v>
      </c>
      <c r="R33" s="344">
        <v>4</v>
      </c>
      <c r="S33" s="344">
        <v>4</v>
      </c>
      <c r="T33" s="344">
        <v>4</v>
      </c>
      <c r="U33" s="344">
        <v>4</v>
      </c>
      <c r="V33" s="344">
        <v>5</v>
      </c>
      <c r="W33" s="344">
        <v>5</v>
      </c>
      <c r="X33" s="344">
        <v>5</v>
      </c>
      <c r="Y33" s="344">
        <v>5</v>
      </c>
      <c r="Z33" s="344">
        <v>5</v>
      </c>
      <c r="AA33" s="344">
        <v>5</v>
      </c>
      <c r="AB33" s="344">
        <v>6</v>
      </c>
      <c r="AC33" s="344">
        <v>6</v>
      </c>
      <c r="AD33" s="344">
        <v>6</v>
      </c>
      <c r="AE33" s="344">
        <v>6</v>
      </c>
      <c r="AF33" s="337">
        <v>6</v>
      </c>
      <c r="AG33" s="345">
        <v>6</v>
      </c>
      <c r="AH33" s="346">
        <v>7</v>
      </c>
      <c r="AI33">
        <v>7</v>
      </c>
      <c r="AJ33">
        <v>7</v>
      </c>
      <c r="AK33">
        <v>7</v>
      </c>
      <c r="AL33">
        <v>8</v>
      </c>
      <c r="AM33">
        <v>8</v>
      </c>
      <c r="AN33">
        <v>8</v>
      </c>
      <c r="AO33">
        <v>8</v>
      </c>
      <c r="AP33">
        <v>8</v>
      </c>
      <c r="AQ33">
        <v>8</v>
      </c>
      <c r="AR33">
        <v>9</v>
      </c>
      <c r="AS33">
        <v>9</v>
      </c>
      <c r="AT33">
        <v>9</v>
      </c>
      <c r="AU33">
        <v>9</v>
      </c>
      <c r="AV33">
        <v>9</v>
      </c>
      <c r="AW33">
        <v>9</v>
      </c>
      <c r="AX33">
        <v>10</v>
      </c>
      <c r="AY33">
        <v>10</v>
      </c>
      <c r="AZ33">
        <v>10</v>
      </c>
      <c r="BA33">
        <v>10</v>
      </c>
      <c r="BB33">
        <v>11</v>
      </c>
      <c r="BC33">
        <v>11</v>
      </c>
      <c r="BD33">
        <v>11</v>
      </c>
      <c r="BE33">
        <v>11</v>
      </c>
      <c r="BF33">
        <v>11</v>
      </c>
      <c r="BG33">
        <v>11</v>
      </c>
      <c r="BH33">
        <v>11</v>
      </c>
      <c r="BI33">
        <v>12</v>
      </c>
      <c r="BJ33">
        <v>12</v>
      </c>
      <c r="BK33">
        <v>12</v>
      </c>
      <c r="BL33">
        <v>12</v>
      </c>
      <c r="BM33">
        <v>12</v>
      </c>
      <c r="BN33">
        <v>12</v>
      </c>
      <c r="BO33">
        <v>13</v>
      </c>
      <c r="BP33">
        <v>13</v>
      </c>
      <c r="BQ33">
        <v>13</v>
      </c>
      <c r="BR33">
        <v>13</v>
      </c>
      <c r="BS33">
        <v>14</v>
      </c>
      <c r="BT33">
        <v>14</v>
      </c>
      <c r="BU33">
        <v>14</v>
      </c>
      <c r="BV33">
        <v>14</v>
      </c>
      <c r="BW33">
        <v>14</v>
      </c>
      <c r="BX33">
        <v>14</v>
      </c>
      <c r="BY33">
        <v>15</v>
      </c>
      <c r="BZ33">
        <v>15</v>
      </c>
      <c r="CA33">
        <v>15</v>
      </c>
      <c r="CB33">
        <v>15</v>
      </c>
      <c r="CC33">
        <v>15</v>
      </c>
      <c r="CD33">
        <v>15</v>
      </c>
      <c r="CE33">
        <v>15</v>
      </c>
      <c r="CF33">
        <v>16</v>
      </c>
      <c r="CG33">
        <v>16</v>
      </c>
      <c r="CH33">
        <v>16</v>
      </c>
      <c r="CI33">
        <v>16</v>
      </c>
      <c r="CJ33">
        <v>17</v>
      </c>
      <c r="CK33">
        <v>17</v>
      </c>
      <c r="CL33">
        <v>17</v>
      </c>
      <c r="CM33">
        <v>17</v>
      </c>
      <c r="CN33">
        <v>17</v>
      </c>
      <c r="CO33">
        <v>17</v>
      </c>
      <c r="CP33">
        <v>17</v>
      </c>
      <c r="CQ33">
        <v>18</v>
      </c>
      <c r="CR33">
        <v>18</v>
      </c>
      <c r="CS33">
        <v>18</v>
      </c>
      <c r="CT33">
        <v>18</v>
      </c>
      <c r="CU33">
        <v>18</v>
      </c>
      <c r="CV33">
        <v>19</v>
      </c>
      <c r="CW33">
        <v>19</v>
      </c>
      <c r="CX33">
        <v>19</v>
      </c>
      <c r="CY33">
        <v>19</v>
      </c>
      <c r="CZ33">
        <v>19</v>
      </c>
      <c r="DA33">
        <v>19</v>
      </c>
      <c r="DB33">
        <v>20</v>
      </c>
      <c r="DC33">
        <v>20</v>
      </c>
      <c r="DD33">
        <v>20</v>
      </c>
      <c r="DE33">
        <v>20</v>
      </c>
      <c r="DF33">
        <v>20</v>
      </c>
      <c r="DG33">
        <v>20</v>
      </c>
      <c r="DH33">
        <v>21</v>
      </c>
      <c r="DI33">
        <v>21</v>
      </c>
      <c r="DJ33">
        <v>21</v>
      </c>
      <c r="DK33">
        <v>21</v>
      </c>
      <c r="DL33">
        <v>22</v>
      </c>
      <c r="DM33">
        <v>22</v>
      </c>
      <c r="DN33">
        <v>22</v>
      </c>
      <c r="DO33">
        <v>22</v>
      </c>
      <c r="DP33">
        <v>22</v>
      </c>
      <c r="DQ33">
        <v>22</v>
      </c>
      <c r="DR33">
        <v>23</v>
      </c>
      <c r="DS33">
        <v>23</v>
      </c>
      <c r="DT33">
        <v>23</v>
      </c>
      <c r="DU33">
        <v>23</v>
      </c>
      <c r="DV33">
        <v>23</v>
      </c>
      <c r="DW33">
        <v>23</v>
      </c>
      <c r="DX33">
        <v>24</v>
      </c>
      <c r="DY33">
        <v>24</v>
      </c>
      <c r="DZ33">
        <v>24</v>
      </c>
      <c r="EA33">
        <v>24</v>
      </c>
      <c r="EB33">
        <v>25</v>
      </c>
      <c r="EC33">
        <v>25</v>
      </c>
      <c r="ED33">
        <v>25</v>
      </c>
      <c r="EE33">
        <v>25</v>
      </c>
      <c r="EF33">
        <v>25</v>
      </c>
      <c r="EG33">
        <v>25</v>
      </c>
      <c r="EH33">
        <v>25</v>
      </c>
      <c r="EI33">
        <v>26</v>
      </c>
      <c r="EJ33">
        <v>26</v>
      </c>
      <c r="EK33">
        <v>26</v>
      </c>
      <c r="EL33">
        <v>26</v>
      </c>
      <c r="EM33">
        <v>26</v>
      </c>
      <c r="EN33">
        <v>26</v>
      </c>
      <c r="EO33">
        <v>27</v>
      </c>
      <c r="EP33">
        <v>27</v>
      </c>
      <c r="EQ33">
        <v>27</v>
      </c>
      <c r="ER33">
        <v>27</v>
      </c>
      <c r="ES33">
        <v>28</v>
      </c>
      <c r="ET33">
        <v>28</v>
      </c>
      <c r="EU33">
        <v>28</v>
      </c>
      <c r="EV33">
        <v>28</v>
      </c>
      <c r="EW33">
        <v>28</v>
      </c>
      <c r="EX33">
        <v>28</v>
      </c>
      <c r="EY33">
        <v>29</v>
      </c>
      <c r="EZ33">
        <v>29</v>
      </c>
      <c r="FA33">
        <v>29</v>
      </c>
      <c r="FB33">
        <v>29</v>
      </c>
      <c r="FC33">
        <v>29</v>
      </c>
      <c r="FD33">
        <v>29</v>
      </c>
      <c r="FE33">
        <v>30</v>
      </c>
      <c r="FF33">
        <v>30</v>
      </c>
      <c r="FG33">
        <v>30</v>
      </c>
      <c r="FH33">
        <v>30</v>
      </c>
      <c r="FI33">
        <v>31</v>
      </c>
      <c r="FJ33">
        <v>31</v>
      </c>
      <c r="FK33">
        <v>31</v>
      </c>
      <c r="FL33">
        <v>31</v>
      </c>
      <c r="FM33">
        <v>31</v>
      </c>
      <c r="FN33">
        <v>31</v>
      </c>
      <c r="FO33">
        <v>32</v>
      </c>
      <c r="FP33">
        <v>32</v>
      </c>
      <c r="FQ33">
        <v>32</v>
      </c>
      <c r="FR33">
        <v>32</v>
      </c>
      <c r="FS33">
        <v>33</v>
      </c>
      <c r="FT33">
        <v>33</v>
      </c>
      <c r="FU33">
        <v>33</v>
      </c>
      <c r="FV33">
        <v>33</v>
      </c>
      <c r="FW33">
        <v>33</v>
      </c>
      <c r="FX33">
        <v>33</v>
      </c>
      <c r="FY33">
        <v>34</v>
      </c>
      <c r="FZ33">
        <v>34</v>
      </c>
      <c r="GA33">
        <v>34</v>
      </c>
      <c r="GB33">
        <v>34</v>
      </c>
      <c r="GC33">
        <v>34</v>
      </c>
      <c r="GD33">
        <v>34</v>
      </c>
      <c r="GE33">
        <v>35</v>
      </c>
      <c r="GF33">
        <v>35</v>
      </c>
      <c r="GG33">
        <v>35</v>
      </c>
      <c r="GH33">
        <v>35</v>
      </c>
      <c r="GI33">
        <v>36</v>
      </c>
      <c r="GJ33">
        <v>36</v>
      </c>
      <c r="GK33">
        <v>36</v>
      </c>
      <c r="GL33">
        <v>36</v>
      </c>
      <c r="GM33">
        <v>36</v>
      </c>
      <c r="GN33">
        <v>36</v>
      </c>
      <c r="GO33">
        <v>37</v>
      </c>
      <c r="GP33">
        <v>37</v>
      </c>
      <c r="GQ33">
        <v>37</v>
      </c>
      <c r="GR33">
        <v>37</v>
      </c>
      <c r="GS33">
        <v>37</v>
      </c>
      <c r="GU33">
        <v>30</v>
      </c>
      <c r="GV33">
        <v>0.378</v>
      </c>
    </row>
    <row r="34" spans="1:204">
      <c r="A34" s="339">
        <v>31</v>
      </c>
      <c r="B34" s="340">
        <v>1</v>
      </c>
      <c r="C34" s="340">
        <v>1</v>
      </c>
      <c r="D34" s="340">
        <v>1</v>
      </c>
      <c r="E34" s="340">
        <v>1</v>
      </c>
      <c r="F34" s="340">
        <v>1</v>
      </c>
      <c r="G34" s="340">
        <v>2</v>
      </c>
      <c r="H34" s="340">
        <v>2</v>
      </c>
      <c r="I34" s="340">
        <v>2</v>
      </c>
      <c r="J34" s="340">
        <v>2</v>
      </c>
      <c r="K34" s="340">
        <v>2</v>
      </c>
      <c r="L34" s="340">
        <v>2</v>
      </c>
      <c r="M34" s="340">
        <v>3</v>
      </c>
      <c r="N34" s="340">
        <v>3</v>
      </c>
      <c r="O34" s="340">
        <v>3</v>
      </c>
      <c r="P34" s="340">
        <v>3</v>
      </c>
      <c r="Q34" s="340">
        <v>3</v>
      </c>
      <c r="R34" s="340">
        <v>4</v>
      </c>
      <c r="S34" s="340">
        <v>4</v>
      </c>
      <c r="T34" s="340">
        <v>4</v>
      </c>
      <c r="U34" s="340">
        <v>4</v>
      </c>
      <c r="V34" s="340">
        <v>5</v>
      </c>
      <c r="W34" s="340">
        <v>5</v>
      </c>
      <c r="X34" s="340">
        <v>5</v>
      </c>
      <c r="Y34" s="340">
        <v>5</v>
      </c>
      <c r="Z34" s="340">
        <v>5</v>
      </c>
      <c r="AA34" s="340">
        <v>5</v>
      </c>
      <c r="AB34" s="340">
        <v>6</v>
      </c>
      <c r="AC34" s="340">
        <v>6</v>
      </c>
      <c r="AD34" s="340">
        <v>6</v>
      </c>
      <c r="AE34" s="340">
        <v>6</v>
      </c>
      <c r="AF34" s="341">
        <v>7</v>
      </c>
      <c r="AG34" s="342">
        <v>7</v>
      </c>
      <c r="AH34" s="347">
        <v>7</v>
      </c>
      <c r="AI34" s="341">
        <v>7</v>
      </c>
      <c r="AJ34" s="341">
        <v>7</v>
      </c>
      <c r="AK34" s="341">
        <v>7</v>
      </c>
      <c r="AL34" s="341">
        <v>8</v>
      </c>
      <c r="AM34" s="341">
        <v>8</v>
      </c>
      <c r="AN34" s="341">
        <v>8</v>
      </c>
      <c r="AO34" s="341">
        <v>8</v>
      </c>
      <c r="AP34" s="341">
        <v>8</v>
      </c>
      <c r="AQ34" s="341">
        <v>8</v>
      </c>
      <c r="AR34" s="341">
        <v>9</v>
      </c>
      <c r="AS34" s="341">
        <v>9</v>
      </c>
      <c r="AT34" s="341">
        <v>9</v>
      </c>
      <c r="AU34" s="341">
        <v>9</v>
      </c>
      <c r="AV34" s="341">
        <v>10</v>
      </c>
      <c r="AW34" s="341">
        <v>10</v>
      </c>
      <c r="AX34" s="341">
        <v>10</v>
      </c>
      <c r="AY34" s="341">
        <v>10</v>
      </c>
      <c r="AZ34" s="341">
        <v>10</v>
      </c>
      <c r="BA34" s="341">
        <v>10</v>
      </c>
      <c r="BB34" s="341">
        <v>11</v>
      </c>
      <c r="BC34" s="341">
        <v>11</v>
      </c>
      <c r="BD34" s="341">
        <v>11</v>
      </c>
      <c r="BE34" s="341">
        <v>11</v>
      </c>
      <c r="BF34" s="341">
        <v>12</v>
      </c>
      <c r="BG34" s="341">
        <v>12</v>
      </c>
      <c r="BH34" s="341">
        <v>12</v>
      </c>
      <c r="BI34" s="341">
        <v>12</v>
      </c>
      <c r="BJ34" s="341">
        <v>12</v>
      </c>
      <c r="BK34" s="341">
        <v>12</v>
      </c>
      <c r="BL34" s="341">
        <v>12</v>
      </c>
      <c r="BM34" s="341">
        <v>13</v>
      </c>
      <c r="BN34" s="341">
        <v>13</v>
      </c>
      <c r="BO34" s="341">
        <v>13</v>
      </c>
      <c r="BP34" s="341">
        <v>13</v>
      </c>
      <c r="BQ34" s="341">
        <v>13</v>
      </c>
      <c r="BR34" s="341">
        <v>13</v>
      </c>
      <c r="BS34" s="341">
        <v>14</v>
      </c>
      <c r="BT34" s="341">
        <v>14</v>
      </c>
      <c r="BU34" s="341">
        <v>14</v>
      </c>
      <c r="BV34" s="341">
        <v>14</v>
      </c>
      <c r="BW34" s="341">
        <v>15</v>
      </c>
      <c r="BX34" s="341">
        <v>15</v>
      </c>
      <c r="BY34" s="341">
        <v>15</v>
      </c>
      <c r="BZ34" s="341">
        <v>15</v>
      </c>
      <c r="CA34" s="341">
        <v>15</v>
      </c>
      <c r="CB34" s="341">
        <v>15</v>
      </c>
      <c r="CC34" s="341">
        <v>15</v>
      </c>
      <c r="CD34" s="341">
        <v>16</v>
      </c>
      <c r="CE34" s="341">
        <v>16</v>
      </c>
      <c r="CF34" s="341">
        <v>16</v>
      </c>
      <c r="CG34" s="341">
        <v>16</v>
      </c>
      <c r="CH34" s="341">
        <v>17</v>
      </c>
      <c r="CI34" s="341">
        <v>17</v>
      </c>
      <c r="CJ34" s="341">
        <v>17</v>
      </c>
      <c r="CK34" s="341">
        <v>17</v>
      </c>
      <c r="CL34" s="341">
        <v>17</v>
      </c>
      <c r="CM34" s="341">
        <v>17</v>
      </c>
      <c r="CN34" s="341">
        <v>17</v>
      </c>
      <c r="CO34" s="341">
        <v>18</v>
      </c>
      <c r="CP34" s="341">
        <v>18</v>
      </c>
      <c r="CQ34" s="341">
        <v>18</v>
      </c>
      <c r="CR34" s="341">
        <v>18</v>
      </c>
      <c r="CS34" s="341">
        <v>18</v>
      </c>
      <c r="CT34" s="341">
        <v>18</v>
      </c>
      <c r="CU34" s="341">
        <v>18</v>
      </c>
      <c r="CV34" s="341">
        <v>19</v>
      </c>
      <c r="CW34" s="341">
        <v>19</v>
      </c>
      <c r="CX34" s="341">
        <v>19</v>
      </c>
      <c r="CY34" s="341">
        <v>19</v>
      </c>
      <c r="CZ34" s="341">
        <v>20</v>
      </c>
      <c r="DA34" s="341">
        <v>20</v>
      </c>
      <c r="DB34" s="341">
        <v>20</v>
      </c>
      <c r="DC34" s="341">
        <v>20</v>
      </c>
      <c r="DD34" s="341">
        <v>20</v>
      </c>
      <c r="DE34" s="341">
        <v>20</v>
      </c>
      <c r="DF34" s="341">
        <v>21</v>
      </c>
      <c r="DG34" s="341">
        <v>21</v>
      </c>
      <c r="DH34" s="341">
        <v>21</v>
      </c>
      <c r="DI34" s="341">
        <v>21</v>
      </c>
      <c r="DJ34" s="341">
        <v>22</v>
      </c>
      <c r="DK34" s="341">
        <v>22</v>
      </c>
      <c r="DL34" s="341">
        <v>22</v>
      </c>
      <c r="DM34" s="341">
        <v>22</v>
      </c>
      <c r="DN34" s="341">
        <v>22</v>
      </c>
      <c r="DO34" s="341">
        <v>22</v>
      </c>
      <c r="DP34" s="341">
        <v>23</v>
      </c>
      <c r="DQ34" s="341">
        <v>23</v>
      </c>
      <c r="DR34" s="341">
        <v>23</v>
      </c>
      <c r="DS34" s="341">
        <v>23</v>
      </c>
      <c r="DT34" s="341">
        <v>23</v>
      </c>
      <c r="DU34" s="341">
        <v>23</v>
      </c>
      <c r="DV34" s="341">
        <v>24</v>
      </c>
      <c r="DW34" s="341">
        <v>24</v>
      </c>
      <c r="DX34" s="341">
        <v>24</v>
      </c>
      <c r="DY34" s="341">
        <v>24</v>
      </c>
      <c r="DZ34" s="341">
        <v>25</v>
      </c>
      <c r="EA34" s="341">
        <v>25</v>
      </c>
      <c r="EB34" s="341">
        <v>25</v>
      </c>
      <c r="EC34" s="341">
        <v>25</v>
      </c>
      <c r="ED34" s="341">
        <v>25</v>
      </c>
      <c r="EE34" s="341">
        <v>25</v>
      </c>
      <c r="EF34" s="341">
        <v>25</v>
      </c>
      <c r="EG34" s="341">
        <v>26</v>
      </c>
      <c r="EH34" s="341">
        <v>26</v>
      </c>
      <c r="EI34" s="341">
        <v>26</v>
      </c>
      <c r="EJ34" s="341">
        <v>26</v>
      </c>
      <c r="EK34" s="341">
        <v>27</v>
      </c>
      <c r="EL34" s="341">
        <v>27</v>
      </c>
      <c r="EM34" s="341">
        <v>27</v>
      </c>
      <c r="EN34" s="341">
        <v>27</v>
      </c>
      <c r="EO34" s="341">
        <v>27</v>
      </c>
      <c r="EP34" s="341">
        <v>27</v>
      </c>
      <c r="EQ34" s="341">
        <v>28</v>
      </c>
      <c r="ER34" s="341">
        <v>28</v>
      </c>
      <c r="ES34" s="341">
        <v>28</v>
      </c>
      <c r="ET34" s="341">
        <v>28</v>
      </c>
      <c r="EU34" s="341">
        <v>28</v>
      </c>
      <c r="EV34" s="341">
        <v>28</v>
      </c>
      <c r="EW34" s="341">
        <v>29</v>
      </c>
      <c r="EX34" s="341">
        <v>29</v>
      </c>
      <c r="EY34" s="341">
        <v>29</v>
      </c>
      <c r="EZ34" s="341">
        <v>29</v>
      </c>
      <c r="FA34" s="341">
        <v>30</v>
      </c>
      <c r="FB34" s="341">
        <v>30</v>
      </c>
      <c r="FC34" s="341">
        <v>30</v>
      </c>
      <c r="FD34" s="341">
        <v>30</v>
      </c>
      <c r="FE34" s="341">
        <v>30</v>
      </c>
      <c r="FF34" s="341">
        <v>30</v>
      </c>
      <c r="FG34" s="341">
        <v>31</v>
      </c>
      <c r="FH34" s="341">
        <v>31</v>
      </c>
      <c r="FI34" s="341">
        <v>31</v>
      </c>
      <c r="FJ34" s="341">
        <v>31</v>
      </c>
      <c r="FK34" s="341">
        <v>32</v>
      </c>
      <c r="FL34" s="341">
        <v>32</v>
      </c>
      <c r="FM34" s="341">
        <v>32</v>
      </c>
      <c r="FN34" s="341">
        <v>32</v>
      </c>
      <c r="FO34" s="341">
        <v>32</v>
      </c>
      <c r="FP34" s="341">
        <v>32</v>
      </c>
      <c r="FQ34" s="341">
        <v>33</v>
      </c>
      <c r="FR34" s="341">
        <v>33</v>
      </c>
      <c r="FS34" s="341">
        <v>33</v>
      </c>
      <c r="FT34" s="341">
        <v>33</v>
      </c>
      <c r="FU34" s="341">
        <v>33</v>
      </c>
      <c r="FV34" s="341">
        <v>33</v>
      </c>
      <c r="FW34" s="341">
        <v>34</v>
      </c>
      <c r="FX34" s="341">
        <v>34</v>
      </c>
      <c r="FY34" s="341">
        <v>34</v>
      </c>
      <c r="FZ34" s="341">
        <v>34</v>
      </c>
      <c r="GA34" s="341">
        <v>35</v>
      </c>
      <c r="GB34" s="341">
        <v>35</v>
      </c>
      <c r="GC34" s="341">
        <v>35</v>
      </c>
      <c r="GD34" s="341">
        <v>35</v>
      </c>
      <c r="GE34" s="341">
        <v>35</v>
      </c>
      <c r="GF34" s="341">
        <v>35</v>
      </c>
      <c r="GG34" s="341">
        <v>36</v>
      </c>
      <c r="GH34" s="341">
        <v>36</v>
      </c>
      <c r="GI34" s="341">
        <v>36</v>
      </c>
      <c r="GJ34" s="341">
        <v>36</v>
      </c>
      <c r="GK34" s="341">
        <v>37</v>
      </c>
      <c r="GL34" s="341">
        <v>37</v>
      </c>
      <c r="GM34" s="341">
        <v>37</v>
      </c>
      <c r="GN34" s="341">
        <v>37</v>
      </c>
      <c r="GO34" s="341">
        <v>37</v>
      </c>
      <c r="GP34" s="341">
        <v>37</v>
      </c>
      <c r="GQ34" s="341">
        <v>38</v>
      </c>
      <c r="GR34" s="341">
        <v>38</v>
      </c>
      <c r="GS34" s="341">
        <v>38</v>
      </c>
      <c r="GT34" s="341"/>
      <c r="GU34" s="341">
        <v>31</v>
      </c>
      <c r="GV34" s="341">
        <v>0.38500000000000001</v>
      </c>
    </row>
    <row r="35" spans="1:204">
      <c r="A35" s="278">
        <v>32</v>
      </c>
      <c r="B35" s="344">
        <v>1</v>
      </c>
      <c r="C35" s="344">
        <v>1</v>
      </c>
      <c r="D35" s="344">
        <v>1</v>
      </c>
      <c r="E35" s="344">
        <v>1</v>
      </c>
      <c r="F35" s="344">
        <v>1</v>
      </c>
      <c r="G35" s="344">
        <v>2</v>
      </c>
      <c r="H35" s="344">
        <v>2</v>
      </c>
      <c r="I35" s="344">
        <v>2</v>
      </c>
      <c r="J35" s="344">
        <v>2</v>
      </c>
      <c r="K35" s="344">
        <v>2</v>
      </c>
      <c r="L35" s="344">
        <v>2</v>
      </c>
      <c r="M35" s="344">
        <v>3</v>
      </c>
      <c r="N35" s="344">
        <v>3</v>
      </c>
      <c r="O35" s="344">
        <v>3</v>
      </c>
      <c r="P35" s="344">
        <v>3</v>
      </c>
      <c r="Q35" s="344">
        <v>4</v>
      </c>
      <c r="R35" s="344">
        <v>4</v>
      </c>
      <c r="S35" s="344">
        <v>4</v>
      </c>
      <c r="T35" s="344">
        <v>4</v>
      </c>
      <c r="U35" s="344">
        <v>4</v>
      </c>
      <c r="V35" s="344">
        <v>5</v>
      </c>
      <c r="W35" s="344">
        <v>5</v>
      </c>
      <c r="X35" s="344">
        <v>5</v>
      </c>
      <c r="Y35" s="344">
        <v>5</v>
      </c>
      <c r="Z35" s="344">
        <v>5</v>
      </c>
      <c r="AA35" s="344">
        <v>5</v>
      </c>
      <c r="AB35" s="344">
        <v>6</v>
      </c>
      <c r="AC35" s="344">
        <v>6</v>
      </c>
      <c r="AD35" s="344">
        <v>6</v>
      </c>
      <c r="AE35" s="344">
        <v>6</v>
      </c>
      <c r="AF35" s="337">
        <v>7</v>
      </c>
      <c r="AG35" s="345">
        <v>7</v>
      </c>
      <c r="AH35" s="348">
        <v>7</v>
      </c>
      <c r="AI35">
        <v>7</v>
      </c>
      <c r="AJ35">
        <v>7</v>
      </c>
      <c r="AK35">
        <v>7</v>
      </c>
      <c r="AL35">
        <v>8</v>
      </c>
      <c r="AM35">
        <v>8</v>
      </c>
      <c r="AN35">
        <v>8</v>
      </c>
      <c r="AO35">
        <v>8</v>
      </c>
      <c r="AP35">
        <v>9</v>
      </c>
      <c r="AQ35">
        <v>9</v>
      </c>
      <c r="AR35">
        <v>9</v>
      </c>
      <c r="AS35">
        <v>9</v>
      </c>
      <c r="AT35">
        <v>9</v>
      </c>
      <c r="AU35">
        <v>9</v>
      </c>
      <c r="AV35">
        <v>10</v>
      </c>
      <c r="AW35">
        <v>10</v>
      </c>
      <c r="AX35">
        <v>10</v>
      </c>
      <c r="AY35">
        <v>10</v>
      </c>
      <c r="AZ35">
        <v>11</v>
      </c>
      <c r="BA35">
        <v>11</v>
      </c>
      <c r="BB35">
        <v>11</v>
      </c>
      <c r="BC35">
        <v>11</v>
      </c>
      <c r="BD35">
        <v>11</v>
      </c>
      <c r="BE35">
        <v>11</v>
      </c>
      <c r="BF35">
        <v>12</v>
      </c>
      <c r="BG35">
        <v>12</v>
      </c>
      <c r="BH35">
        <v>12</v>
      </c>
      <c r="BI35">
        <v>12</v>
      </c>
      <c r="BJ35">
        <v>12</v>
      </c>
      <c r="BK35">
        <v>13</v>
      </c>
      <c r="BL35">
        <v>13</v>
      </c>
      <c r="BM35">
        <v>13</v>
      </c>
      <c r="BN35">
        <v>13</v>
      </c>
      <c r="BO35">
        <v>13</v>
      </c>
      <c r="BP35">
        <v>13</v>
      </c>
      <c r="BQ35">
        <v>14</v>
      </c>
      <c r="BR35">
        <v>14</v>
      </c>
      <c r="BS35">
        <v>14</v>
      </c>
      <c r="BT35">
        <v>14</v>
      </c>
      <c r="BU35">
        <v>15</v>
      </c>
      <c r="BV35">
        <v>15</v>
      </c>
      <c r="BW35">
        <v>15</v>
      </c>
      <c r="BX35">
        <v>15</v>
      </c>
      <c r="BY35">
        <v>15</v>
      </c>
      <c r="BZ35">
        <v>15</v>
      </c>
      <c r="CA35">
        <v>15</v>
      </c>
      <c r="CB35">
        <v>16</v>
      </c>
      <c r="CC35">
        <v>16</v>
      </c>
      <c r="CD35">
        <v>16</v>
      </c>
      <c r="CE35">
        <v>16</v>
      </c>
      <c r="CF35">
        <v>16</v>
      </c>
      <c r="CG35">
        <v>16</v>
      </c>
      <c r="CH35">
        <v>17</v>
      </c>
      <c r="CI35">
        <v>17</v>
      </c>
      <c r="CJ35">
        <v>17</v>
      </c>
      <c r="CK35">
        <v>17</v>
      </c>
      <c r="CL35">
        <v>17</v>
      </c>
      <c r="CM35">
        <v>18</v>
      </c>
      <c r="CN35">
        <v>18</v>
      </c>
      <c r="CO35">
        <v>18</v>
      </c>
      <c r="CP35">
        <v>18</v>
      </c>
      <c r="CQ35">
        <v>18</v>
      </c>
      <c r="CR35">
        <v>18</v>
      </c>
      <c r="CS35">
        <v>19</v>
      </c>
      <c r="CT35">
        <v>19</v>
      </c>
      <c r="CU35">
        <v>19</v>
      </c>
      <c r="CV35">
        <v>19</v>
      </c>
      <c r="CW35">
        <v>19</v>
      </c>
      <c r="CX35">
        <v>20</v>
      </c>
      <c r="CY35">
        <v>20</v>
      </c>
      <c r="CZ35">
        <v>20</v>
      </c>
      <c r="DA35">
        <v>20</v>
      </c>
      <c r="DB35">
        <v>20</v>
      </c>
      <c r="DC35">
        <v>20</v>
      </c>
      <c r="DD35">
        <v>21</v>
      </c>
      <c r="DE35">
        <v>21</v>
      </c>
      <c r="DF35">
        <v>21</v>
      </c>
      <c r="DG35">
        <v>21</v>
      </c>
      <c r="DH35">
        <v>22</v>
      </c>
      <c r="DI35">
        <v>22</v>
      </c>
      <c r="DJ35">
        <v>22</v>
      </c>
      <c r="DK35">
        <v>22</v>
      </c>
      <c r="DL35">
        <v>22</v>
      </c>
      <c r="DM35">
        <v>22</v>
      </c>
      <c r="DN35">
        <v>23</v>
      </c>
      <c r="DO35">
        <v>23</v>
      </c>
      <c r="DP35">
        <v>23</v>
      </c>
      <c r="DQ35">
        <v>23</v>
      </c>
      <c r="DR35">
        <v>24</v>
      </c>
      <c r="DS35">
        <v>24</v>
      </c>
      <c r="DT35">
        <v>24</v>
      </c>
      <c r="DU35">
        <v>24</v>
      </c>
      <c r="DV35">
        <v>24</v>
      </c>
      <c r="DW35">
        <v>24</v>
      </c>
      <c r="DX35">
        <v>25</v>
      </c>
      <c r="DY35">
        <v>25</v>
      </c>
      <c r="DZ35">
        <v>25</v>
      </c>
      <c r="EA35">
        <v>25</v>
      </c>
      <c r="EB35">
        <v>25</v>
      </c>
      <c r="EC35">
        <v>25</v>
      </c>
      <c r="ED35">
        <v>26</v>
      </c>
      <c r="EE35">
        <v>26</v>
      </c>
      <c r="EF35">
        <v>26</v>
      </c>
      <c r="EG35">
        <v>26</v>
      </c>
      <c r="EH35">
        <v>26</v>
      </c>
      <c r="EI35">
        <v>27</v>
      </c>
      <c r="EJ35">
        <v>27</v>
      </c>
      <c r="EK35">
        <v>27</v>
      </c>
      <c r="EL35">
        <v>27</v>
      </c>
      <c r="EM35">
        <v>27</v>
      </c>
      <c r="EN35">
        <v>27</v>
      </c>
      <c r="EO35">
        <v>28</v>
      </c>
      <c r="EP35">
        <v>28</v>
      </c>
      <c r="EQ35">
        <v>28</v>
      </c>
      <c r="ER35">
        <v>28</v>
      </c>
      <c r="ES35">
        <v>29</v>
      </c>
      <c r="ET35">
        <v>29</v>
      </c>
      <c r="EU35">
        <v>29</v>
      </c>
      <c r="EV35">
        <v>29</v>
      </c>
      <c r="EW35">
        <v>29</v>
      </c>
      <c r="EX35">
        <v>29</v>
      </c>
      <c r="EY35">
        <v>30</v>
      </c>
      <c r="EZ35">
        <v>30</v>
      </c>
      <c r="FA35">
        <v>30</v>
      </c>
      <c r="FB35">
        <v>30</v>
      </c>
      <c r="FC35">
        <v>31</v>
      </c>
      <c r="FD35">
        <v>31</v>
      </c>
      <c r="FE35">
        <v>31</v>
      </c>
      <c r="FF35">
        <v>31</v>
      </c>
      <c r="FG35">
        <v>31</v>
      </c>
      <c r="FH35">
        <v>31</v>
      </c>
      <c r="FI35">
        <v>32</v>
      </c>
      <c r="FJ35">
        <v>32</v>
      </c>
      <c r="FK35">
        <v>32</v>
      </c>
      <c r="FL35">
        <v>32</v>
      </c>
      <c r="FM35">
        <v>33</v>
      </c>
      <c r="FN35">
        <v>33</v>
      </c>
      <c r="FO35">
        <v>33</v>
      </c>
      <c r="FP35">
        <v>33</v>
      </c>
      <c r="FQ35">
        <v>33</v>
      </c>
      <c r="FR35">
        <v>33</v>
      </c>
      <c r="FS35">
        <v>34</v>
      </c>
      <c r="FT35">
        <v>34</v>
      </c>
      <c r="FU35">
        <v>34</v>
      </c>
      <c r="FV35">
        <v>34</v>
      </c>
      <c r="FW35">
        <v>34</v>
      </c>
      <c r="FX35">
        <v>34</v>
      </c>
      <c r="FY35">
        <v>35</v>
      </c>
      <c r="FZ35">
        <v>35</v>
      </c>
      <c r="GA35">
        <v>35</v>
      </c>
      <c r="GB35">
        <v>35</v>
      </c>
      <c r="GC35">
        <v>36</v>
      </c>
      <c r="GD35">
        <v>36</v>
      </c>
      <c r="GE35">
        <v>36</v>
      </c>
      <c r="GF35">
        <v>36</v>
      </c>
      <c r="GG35">
        <v>36</v>
      </c>
      <c r="GH35">
        <v>36</v>
      </c>
      <c r="GI35">
        <v>37</v>
      </c>
      <c r="GJ35">
        <v>37</v>
      </c>
      <c r="GK35">
        <v>37</v>
      </c>
      <c r="GL35">
        <v>37</v>
      </c>
      <c r="GM35">
        <v>38</v>
      </c>
      <c r="GN35">
        <v>38</v>
      </c>
      <c r="GO35">
        <v>38</v>
      </c>
      <c r="GP35">
        <v>38</v>
      </c>
      <c r="GQ35">
        <v>38</v>
      </c>
      <c r="GR35">
        <v>38</v>
      </c>
      <c r="GS35">
        <v>39</v>
      </c>
      <c r="GU35">
        <v>32</v>
      </c>
      <c r="GV35">
        <v>0.39200000000000002</v>
      </c>
    </row>
    <row r="36" spans="1:204">
      <c r="A36" s="278">
        <v>33</v>
      </c>
      <c r="B36" s="344">
        <v>1</v>
      </c>
      <c r="C36" s="344">
        <v>1</v>
      </c>
      <c r="D36" s="344">
        <v>1</v>
      </c>
      <c r="E36" s="344">
        <v>1</v>
      </c>
      <c r="F36" s="344">
        <v>1</v>
      </c>
      <c r="G36" s="344">
        <v>2</v>
      </c>
      <c r="H36" s="344">
        <v>2</v>
      </c>
      <c r="I36" s="344">
        <v>2</v>
      </c>
      <c r="J36" s="344">
        <v>2</v>
      </c>
      <c r="K36" s="344">
        <v>2</v>
      </c>
      <c r="L36" s="344">
        <v>2</v>
      </c>
      <c r="M36" s="344">
        <v>3</v>
      </c>
      <c r="N36" s="344">
        <v>3</v>
      </c>
      <c r="O36" s="344">
        <v>3</v>
      </c>
      <c r="P36" s="344">
        <v>3</v>
      </c>
      <c r="Q36" s="344">
        <v>4</v>
      </c>
      <c r="R36" s="344">
        <v>4</v>
      </c>
      <c r="S36" s="344">
        <v>4</v>
      </c>
      <c r="T36" s="344">
        <v>4</v>
      </c>
      <c r="U36" s="344">
        <v>4</v>
      </c>
      <c r="V36" s="344">
        <v>5</v>
      </c>
      <c r="W36" s="344">
        <v>5</v>
      </c>
      <c r="X36" s="344">
        <v>5</v>
      </c>
      <c r="Y36" s="344">
        <v>5</v>
      </c>
      <c r="Z36" s="344">
        <v>6</v>
      </c>
      <c r="AA36" s="344">
        <v>6</v>
      </c>
      <c r="AB36" s="344">
        <v>6</v>
      </c>
      <c r="AC36" s="344">
        <v>6</v>
      </c>
      <c r="AD36" s="344">
        <v>6</v>
      </c>
      <c r="AE36" s="344">
        <v>6</v>
      </c>
      <c r="AF36" s="337">
        <v>7</v>
      </c>
      <c r="AG36" s="345">
        <v>7</v>
      </c>
      <c r="AH36" s="348">
        <v>7</v>
      </c>
      <c r="AI36">
        <v>7</v>
      </c>
      <c r="AJ36">
        <v>8</v>
      </c>
      <c r="AK36">
        <v>8</v>
      </c>
      <c r="AL36">
        <v>8</v>
      </c>
      <c r="AM36">
        <v>8</v>
      </c>
      <c r="AN36">
        <v>8</v>
      </c>
      <c r="AO36">
        <v>8</v>
      </c>
      <c r="AP36">
        <v>9</v>
      </c>
      <c r="AQ36">
        <v>9</v>
      </c>
      <c r="AR36">
        <v>9</v>
      </c>
      <c r="AS36">
        <v>9</v>
      </c>
      <c r="AT36">
        <v>10</v>
      </c>
      <c r="AU36">
        <v>10</v>
      </c>
      <c r="AV36">
        <v>10</v>
      </c>
      <c r="AW36">
        <v>10</v>
      </c>
      <c r="AX36">
        <v>10</v>
      </c>
      <c r="AY36">
        <v>10</v>
      </c>
      <c r="AZ36">
        <v>11</v>
      </c>
      <c r="BA36">
        <v>11</v>
      </c>
      <c r="BB36">
        <v>11</v>
      </c>
      <c r="BC36">
        <v>11</v>
      </c>
      <c r="BD36">
        <v>12</v>
      </c>
      <c r="BE36">
        <v>12</v>
      </c>
      <c r="BF36">
        <v>12</v>
      </c>
      <c r="BG36">
        <v>12</v>
      </c>
      <c r="BH36">
        <v>12</v>
      </c>
      <c r="BI36">
        <v>12</v>
      </c>
      <c r="BJ36">
        <v>12</v>
      </c>
      <c r="BK36">
        <v>13</v>
      </c>
      <c r="BL36">
        <v>13</v>
      </c>
      <c r="BM36">
        <v>13</v>
      </c>
      <c r="BN36">
        <v>13</v>
      </c>
      <c r="BO36">
        <v>14</v>
      </c>
      <c r="BP36">
        <v>14</v>
      </c>
      <c r="BQ36">
        <v>14</v>
      </c>
      <c r="BR36">
        <v>14</v>
      </c>
      <c r="BS36">
        <v>14</v>
      </c>
      <c r="BT36">
        <v>14</v>
      </c>
      <c r="BU36">
        <v>15</v>
      </c>
      <c r="BV36">
        <v>15</v>
      </c>
      <c r="BW36">
        <v>15</v>
      </c>
      <c r="BX36">
        <v>15</v>
      </c>
      <c r="BY36">
        <v>16</v>
      </c>
      <c r="BZ36">
        <v>16</v>
      </c>
      <c r="CA36">
        <v>16</v>
      </c>
      <c r="CB36">
        <v>16</v>
      </c>
      <c r="CC36">
        <v>16</v>
      </c>
      <c r="CD36">
        <v>16</v>
      </c>
      <c r="CE36">
        <v>16</v>
      </c>
      <c r="CF36">
        <v>17</v>
      </c>
      <c r="CG36">
        <v>17</v>
      </c>
      <c r="CH36">
        <v>17</v>
      </c>
      <c r="CI36">
        <v>17</v>
      </c>
      <c r="CJ36">
        <v>18</v>
      </c>
      <c r="CK36">
        <v>18</v>
      </c>
      <c r="CL36">
        <v>18</v>
      </c>
      <c r="CM36">
        <v>18</v>
      </c>
      <c r="CN36">
        <v>18</v>
      </c>
      <c r="CO36">
        <v>18</v>
      </c>
      <c r="CP36">
        <v>18</v>
      </c>
      <c r="CQ36">
        <v>19</v>
      </c>
      <c r="CR36">
        <v>19</v>
      </c>
      <c r="CS36">
        <v>19</v>
      </c>
      <c r="CT36">
        <v>19</v>
      </c>
      <c r="CU36">
        <v>19</v>
      </c>
      <c r="CV36">
        <v>20</v>
      </c>
      <c r="CW36">
        <v>20</v>
      </c>
      <c r="CX36">
        <v>20</v>
      </c>
      <c r="CY36">
        <v>20</v>
      </c>
      <c r="CZ36">
        <v>20</v>
      </c>
      <c r="DA36">
        <v>20</v>
      </c>
      <c r="DB36">
        <v>21</v>
      </c>
      <c r="DC36">
        <v>21</v>
      </c>
      <c r="DD36">
        <v>21</v>
      </c>
      <c r="DE36">
        <v>21</v>
      </c>
      <c r="DF36">
        <v>22</v>
      </c>
      <c r="DG36">
        <v>22</v>
      </c>
      <c r="DH36">
        <v>22</v>
      </c>
      <c r="DI36">
        <v>22</v>
      </c>
      <c r="DJ36">
        <v>22</v>
      </c>
      <c r="DK36">
        <v>22</v>
      </c>
      <c r="DL36">
        <v>23</v>
      </c>
      <c r="DM36">
        <v>23</v>
      </c>
      <c r="DN36">
        <v>23</v>
      </c>
      <c r="DO36">
        <v>23</v>
      </c>
      <c r="DP36">
        <v>24</v>
      </c>
      <c r="DQ36">
        <v>24</v>
      </c>
      <c r="DR36">
        <v>24</v>
      </c>
      <c r="DS36">
        <v>24</v>
      </c>
      <c r="DT36">
        <v>24</v>
      </c>
      <c r="DU36">
        <v>24</v>
      </c>
      <c r="DV36">
        <v>25</v>
      </c>
      <c r="DW36">
        <v>25</v>
      </c>
      <c r="DX36">
        <v>25</v>
      </c>
      <c r="DY36">
        <v>25</v>
      </c>
      <c r="DZ36">
        <v>26</v>
      </c>
      <c r="EA36">
        <v>26</v>
      </c>
      <c r="EB36">
        <v>26</v>
      </c>
      <c r="EC36">
        <v>26</v>
      </c>
      <c r="ED36">
        <v>26</v>
      </c>
      <c r="EE36">
        <v>26</v>
      </c>
      <c r="EF36">
        <v>26</v>
      </c>
      <c r="EG36">
        <v>27</v>
      </c>
      <c r="EH36">
        <v>27</v>
      </c>
      <c r="EI36">
        <v>27</v>
      </c>
      <c r="EJ36">
        <v>27</v>
      </c>
      <c r="EK36">
        <v>28</v>
      </c>
      <c r="EL36">
        <v>28</v>
      </c>
      <c r="EM36">
        <v>28</v>
      </c>
      <c r="EN36">
        <v>28</v>
      </c>
      <c r="EO36">
        <v>28</v>
      </c>
      <c r="EP36">
        <v>28</v>
      </c>
      <c r="EQ36">
        <v>29</v>
      </c>
      <c r="ER36">
        <v>29</v>
      </c>
      <c r="ES36">
        <v>29</v>
      </c>
      <c r="ET36">
        <v>29</v>
      </c>
      <c r="EU36">
        <v>30</v>
      </c>
      <c r="EV36">
        <v>30</v>
      </c>
      <c r="EW36">
        <v>30</v>
      </c>
      <c r="EX36">
        <v>30</v>
      </c>
      <c r="EY36">
        <v>30</v>
      </c>
      <c r="EZ36">
        <v>30</v>
      </c>
      <c r="FA36">
        <v>31</v>
      </c>
      <c r="FB36">
        <v>31</v>
      </c>
      <c r="FC36">
        <v>31</v>
      </c>
      <c r="FD36">
        <v>31</v>
      </c>
      <c r="FE36">
        <v>32</v>
      </c>
      <c r="FF36">
        <v>32</v>
      </c>
      <c r="FG36">
        <v>32</v>
      </c>
      <c r="FH36">
        <v>32</v>
      </c>
      <c r="FI36">
        <v>32</v>
      </c>
      <c r="FJ36">
        <v>32</v>
      </c>
      <c r="FK36">
        <v>33</v>
      </c>
      <c r="FL36">
        <v>33</v>
      </c>
      <c r="FM36">
        <v>33</v>
      </c>
      <c r="FN36">
        <v>33</v>
      </c>
      <c r="FO36">
        <v>34</v>
      </c>
      <c r="FP36">
        <v>34</v>
      </c>
      <c r="FQ36">
        <v>34</v>
      </c>
      <c r="FR36">
        <v>34</v>
      </c>
      <c r="FS36">
        <v>34</v>
      </c>
      <c r="FT36">
        <v>34</v>
      </c>
      <c r="FU36">
        <v>35</v>
      </c>
      <c r="FV36">
        <v>35</v>
      </c>
      <c r="FW36">
        <v>35</v>
      </c>
      <c r="FX36">
        <v>35</v>
      </c>
      <c r="FY36">
        <v>36</v>
      </c>
      <c r="FZ36">
        <v>36</v>
      </c>
      <c r="GA36">
        <v>36</v>
      </c>
      <c r="GB36">
        <v>36</v>
      </c>
      <c r="GC36">
        <v>36</v>
      </c>
      <c r="GD36">
        <v>36</v>
      </c>
      <c r="GE36">
        <v>37</v>
      </c>
      <c r="GF36">
        <v>37</v>
      </c>
      <c r="GG36">
        <v>37</v>
      </c>
      <c r="GH36">
        <v>37</v>
      </c>
      <c r="GI36">
        <v>38</v>
      </c>
      <c r="GJ36">
        <v>38</v>
      </c>
      <c r="GK36">
        <v>38</v>
      </c>
      <c r="GL36">
        <v>38</v>
      </c>
      <c r="GM36">
        <v>38</v>
      </c>
      <c r="GN36">
        <v>38</v>
      </c>
      <c r="GO36">
        <v>39</v>
      </c>
      <c r="GP36">
        <v>39</v>
      </c>
      <c r="GQ36">
        <v>39</v>
      </c>
      <c r="GR36">
        <v>39</v>
      </c>
      <c r="GS36">
        <v>40</v>
      </c>
      <c r="GU36">
        <v>33</v>
      </c>
      <c r="GV36">
        <v>0.39900000000000002</v>
      </c>
    </row>
    <row r="37" spans="1:204">
      <c r="A37" s="278">
        <v>34</v>
      </c>
      <c r="B37" s="344">
        <v>1</v>
      </c>
      <c r="C37" s="344">
        <v>1</v>
      </c>
      <c r="D37" s="344">
        <v>1</v>
      </c>
      <c r="E37" s="344">
        <v>1</v>
      </c>
      <c r="F37" s="344">
        <v>1</v>
      </c>
      <c r="G37" s="344">
        <v>2</v>
      </c>
      <c r="H37" s="344">
        <v>2</v>
      </c>
      <c r="I37" s="344">
        <v>2</v>
      </c>
      <c r="J37" s="344">
        <v>2</v>
      </c>
      <c r="K37" s="344">
        <v>2</v>
      </c>
      <c r="L37" s="344">
        <v>2</v>
      </c>
      <c r="M37" s="344">
        <v>3</v>
      </c>
      <c r="N37" s="344">
        <v>3</v>
      </c>
      <c r="O37" s="344">
        <v>3</v>
      </c>
      <c r="P37" s="344">
        <v>3</v>
      </c>
      <c r="Q37" s="344">
        <v>4</v>
      </c>
      <c r="R37" s="344">
        <v>4</v>
      </c>
      <c r="S37" s="344">
        <v>4</v>
      </c>
      <c r="T37" s="344">
        <v>4</v>
      </c>
      <c r="U37" s="344">
        <v>4</v>
      </c>
      <c r="V37" s="344">
        <v>5</v>
      </c>
      <c r="W37" s="344">
        <v>5</v>
      </c>
      <c r="X37" s="344">
        <v>5</v>
      </c>
      <c r="Y37" s="344">
        <v>5</v>
      </c>
      <c r="Z37" s="344">
        <v>6</v>
      </c>
      <c r="AA37" s="344">
        <v>6</v>
      </c>
      <c r="AB37" s="344">
        <v>6</v>
      </c>
      <c r="AC37" s="344">
        <v>6</v>
      </c>
      <c r="AD37" s="344">
        <v>6</v>
      </c>
      <c r="AE37" s="344">
        <v>6</v>
      </c>
      <c r="AF37" s="337">
        <v>7</v>
      </c>
      <c r="AG37" s="345">
        <v>7</v>
      </c>
      <c r="AH37" s="348">
        <v>7</v>
      </c>
      <c r="AI37">
        <v>7</v>
      </c>
      <c r="AJ37">
        <v>8</v>
      </c>
      <c r="AK37">
        <v>8</v>
      </c>
      <c r="AL37">
        <v>8</v>
      </c>
      <c r="AM37">
        <v>8</v>
      </c>
      <c r="AN37">
        <v>9</v>
      </c>
      <c r="AO37">
        <v>9</v>
      </c>
      <c r="AP37">
        <v>9</v>
      </c>
      <c r="AQ37">
        <v>9</v>
      </c>
      <c r="AR37">
        <v>9</v>
      </c>
      <c r="AS37">
        <v>9</v>
      </c>
      <c r="AT37">
        <v>10</v>
      </c>
      <c r="AU37">
        <v>10</v>
      </c>
      <c r="AV37">
        <v>10</v>
      </c>
      <c r="AW37">
        <v>10</v>
      </c>
      <c r="AX37">
        <v>11</v>
      </c>
      <c r="AY37">
        <v>11</v>
      </c>
      <c r="AZ37">
        <v>11</v>
      </c>
      <c r="BA37">
        <v>11</v>
      </c>
      <c r="BB37">
        <v>11</v>
      </c>
      <c r="BC37">
        <v>11</v>
      </c>
      <c r="BD37">
        <v>12</v>
      </c>
      <c r="BE37">
        <v>12</v>
      </c>
      <c r="BF37">
        <v>12</v>
      </c>
      <c r="BG37">
        <v>12</v>
      </c>
      <c r="BH37">
        <v>12</v>
      </c>
      <c r="BI37">
        <v>13</v>
      </c>
      <c r="BJ37">
        <v>13</v>
      </c>
      <c r="BK37">
        <v>13</v>
      </c>
      <c r="BL37">
        <v>13</v>
      </c>
      <c r="BM37">
        <v>13</v>
      </c>
      <c r="BN37">
        <v>13</v>
      </c>
      <c r="BO37">
        <v>14</v>
      </c>
      <c r="BP37">
        <v>14</v>
      </c>
      <c r="BQ37">
        <v>14</v>
      </c>
      <c r="BR37">
        <v>14</v>
      </c>
      <c r="BS37">
        <v>15</v>
      </c>
      <c r="BT37">
        <v>15</v>
      </c>
      <c r="BU37">
        <v>15</v>
      </c>
      <c r="BV37">
        <v>15</v>
      </c>
      <c r="BW37">
        <v>15</v>
      </c>
      <c r="BX37">
        <v>15</v>
      </c>
      <c r="BY37">
        <v>16</v>
      </c>
      <c r="BZ37">
        <v>16</v>
      </c>
      <c r="CA37">
        <v>16</v>
      </c>
      <c r="CB37">
        <v>16</v>
      </c>
      <c r="CC37">
        <v>16</v>
      </c>
      <c r="CD37">
        <v>17</v>
      </c>
      <c r="CE37">
        <v>17</v>
      </c>
      <c r="CF37">
        <v>17</v>
      </c>
      <c r="CG37">
        <v>17</v>
      </c>
      <c r="CH37">
        <v>17</v>
      </c>
      <c r="CI37">
        <v>17</v>
      </c>
      <c r="CJ37">
        <v>18</v>
      </c>
      <c r="CK37">
        <v>18</v>
      </c>
      <c r="CL37">
        <v>18</v>
      </c>
      <c r="CM37">
        <v>18</v>
      </c>
      <c r="CN37">
        <v>18</v>
      </c>
      <c r="CO37">
        <v>19</v>
      </c>
      <c r="CP37">
        <v>19</v>
      </c>
      <c r="CQ37">
        <v>19</v>
      </c>
      <c r="CR37">
        <v>19</v>
      </c>
      <c r="CS37">
        <v>19</v>
      </c>
      <c r="CT37">
        <v>19</v>
      </c>
      <c r="CU37">
        <v>19</v>
      </c>
      <c r="CV37">
        <v>20</v>
      </c>
      <c r="CW37">
        <v>20</v>
      </c>
      <c r="CX37">
        <v>20</v>
      </c>
      <c r="CY37">
        <v>20</v>
      </c>
      <c r="CZ37">
        <v>21</v>
      </c>
      <c r="DA37">
        <v>21</v>
      </c>
      <c r="DB37">
        <v>21</v>
      </c>
      <c r="DC37">
        <v>21</v>
      </c>
      <c r="DD37">
        <v>22</v>
      </c>
      <c r="DE37">
        <v>22</v>
      </c>
      <c r="DF37">
        <v>22</v>
      </c>
      <c r="DG37">
        <v>22</v>
      </c>
      <c r="DH37">
        <v>22</v>
      </c>
      <c r="DI37">
        <v>22</v>
      </c>
      <c r="DJ37">
        <v>23</v>
      </c>
      <c r="DK37">
        <v>23</v>
      </c>
      <c r="DL37">
        <v>23</v>
      </c>
      <c r="DM37">
        <v>23</v>
      </c>
      <c r="DN37">
        <v>24</v>
      </c>
      <c r="DO37">
        <v>24</v>
      </c>
      <c r="DP37">
        <v>24</v>
      </c>
      <c r="DQ37">
        <v>24</v>
      </c>
      <c r="DR37">
        <v>24</v>
      </c>
      <c r="DS37">
        <v>24</v>
      </c>
      <c r="DT37">
        <v>25</v>
      </c>
      <c r="DU37">
        <v>25</v>
      </c>
      <c r="DV37">
        <v>25</v>
      </c>
      <c r="DW37">
        <v>25</v>
      </c>
      <c r="DX37">
        <v>26</v>
      </c>
      <c r="DY37">
        <v>26</v>
      </c>
      <c r="DZ37">
        <v>26</v>
      </c>
      <c r="EA37">
        <v>26</v>
      </c>
      <c r="EB37">
        <v>26</v>
      </c>
      <c r="EC37">
        <v>26</v>
      </c>
      <c r="ED37">
        <v>27</v>
      </c>
      <c r="EE37">
        <v>27</v>
      </c>
      <c r="EF37">
        <v>27</v>
      </c>
      <c r="EG37">
        <v>27</v>
      </c>
      <c r="EH37">
        <v>27</v>
      </c>
      <c r="EI37">
        <v>28</v>
      </c>
      <c r="EJ37">
        <v>28</v>
      </c>
      <c r="EK37">
        <v>28</v>
      </c>
      <c r="EL37">
        <v>28</v>
      </c>
      <c r="EM37">
        <v>28</v>
      </c>
      <c r="EN37">
        <v>28</v>
      </c>
      <c r="EO37">
        <v>29</v>
      </c>
      <c r="EP37">
        <v>29</v>
      </c>
      <c r="EQ37">
        <v>29</v>
      </c>
      <c r="ER37">
        <v>29</v>
      </c>
      <c r="ES37">
        <v>30</v>
      </c>
      <c r="ET37">
        <v>30</v>
      </c>
      <c r="EU37">
        <v>30</v>
      </c>
      <c r="EV37">
        <v>30</v>
      </c>
      <c r="EW37">
        <v>30</v>
      </c>
      <c r="EX37">
        <v>30</v>
      </c>
      <c r="EY37">
        <v>31</v>
      </c>
      <c r="EZ37">
        <v>31</v>
      </c>
      <c r="FA37">
        <v>31</v>
      </c>
      <c r="FB37">
        <v>31</v>
      </c>
      <c r="FC37">
        <v>32</v>
      </c>
      <c r="FD37">
        <v>32</v>
      </c>
      <c r="FE37">
        <v>32</v>
      </c>
      <c r="FF37">
        <v>32</v>
      </c>
      <c r="FG37">
        <v>32</v>
      </c>
      <c r="FH37">
        <v>32</v>
      </c>
      <c r="FI37">
        <v>33</v>
      </c>
      <c r="FJ37">
        <v>33</v>
      </c>
      <c r="FK37">
        <v>33</v>
      </c>
      <c r="FL37">
        <v>33</v>
      </c>
      <c r="FM37">
        <v>34</v>
      </c>
      <c r="FN37">
        <v>34</v>
      </c>
      <c r="FO37">
        <v>34</v>
      </c>
      <c r="FP37">
        <v>34</v>
      </c>
      <c r="FQ37">
        <v>35</v>
      </c>
      <c r="FR37">
        <v>35</v>
      </c>
      <c r="FS37">
        <v>35</v>
      </c>
      <c r="FT37">
        <v>35</v>
      </c>
      <c r="FU37">
        <v>35</v>
      </c>
      <c r="FV37">
        <v>35</v>
      </c>
      <c r="FW37">
        <v>36</v>
      </c>
      <c r="FX37">
        <v>36</v>
      </c>
      <c r="FY37">
        <v>36</v>
      </c>
      <c r="FZ37">
        <v>36</v>
      </c>
      <c r="GA37">
        <v>37</v>
      </c>
      <c r="GB37">
        <v>37</v>
      </c>
      <c r="GC37">
        <v>37</v>
      </c>
      <c r="GD37">
        <v>37</v>
      </c>
      <c r="GE37">
        <v>37</v>
      </c>
      <c r="GF37">
        <v>37</v>
      </c>
      <c r="GG37">
        <v>38</v>
      </c>
      <c r="GH37">
        <v>38</v>
      </c>
      <c r="GI37">
        <v>38</v>
      </c>
      <c r="GJ37">
        <v>38</v>
      </c>
      <c r="GK37">
        <v>39</v>
      </c>
      <c r="GL37">
        <v>39</v>
      </c>
      <c r="GM37">
        <v>39</v>
      </c>
      <c r="GN37">
        <v>39</v>
      </c>
      <c r="GO37">
        <v>39</v>
      </c>
      <c r="GP37">
        <v>39</v>
      </c>
      <c r="GQ37">
        <v>40</v>
      </c>
      <c r="GR37">
        <v>40</v>
      </c>
      <c r="GS37">
        <v>40</v>
      </c>
      <c r="GU37">
        <v>34</v>
      </c>
      <c r="GV37">
        <v>0.40600000000000003</v>
      </c>
    </row>
    <row r="38" spans="1:204">
      <c r="A38" s="278">
        <v>35</v>
      </c>
      <c r="B38" s="344">
        <v>1</v>
      </c>
      <c r="C38" s="344">
        <v>1</v>
      </c>
      <c r="D38" s="344">
        <v>1</v>
      </c>
      <c r="E38" s="344">
        <v>1</v>
      </c>
      <c r="F38" s="344">
        <v>1</v>
      </c>
      <c r="G38" s="344">
        <v>2</v>
      </c>
      <c r="H38" s="344">
        <v>2</v>
      </c>
      <c r="I38" s="344">
        <v>2</v>
      </c>
      <c r="J38" s="344">
        <v>2</v>
      </c>
      <c r="K38" s="344">
        <v>2</v>
      </c>
      <c r="L38" s="344">
        <v>2</v>
      </c>
      <c r="M38" s="344">
        <v>3</v>
      </c>
      <c r="N38" s="344">
        <v>3</v>
      </c>
      <c r="O38" s="344">
        <v>3</v>
      </c>
      <c r="P38" s="344">
        <v>3</v>
      </c>
      <c r="Q38" s="344">
        <v>4</v>
      </c>
      <c r="R38" s="344">
        <v>4</v>
      </c>
      <c r="S38" s="344">
        <v>4</v>
      </c>
      <c r="T38" s="344">
        <v>5</v>
      </c>
      <c r="U38" s="344">
        <v>5</v>
      </c>
      <c r="V38" s="344">
        <v>5</v>
      </c>
      <c r="W38" s="344">
        <v>5</v>
      </c>
      <c r="X38" s="344">
        <v>5</v>
      </c>
      <c r="Y38" s="344">
        <v>5</v>
      </c>
      <c r="Z38" s="344">
        <v>6</v>
      </c>
      <c r="AA38" s="344">
        <v>6</v>
      </c>
      <c r="AB38" s="344">
        <v>6</v>
      </c>
      <c r="AC38" s="344">
        <v>6</v>
      </c>
      <c r="AD38" s="344">
        <v>7</v>
      </c>
      <c r="AE38" s="344">
        <v>7</v>
      </c>
      <c r="AF38" s="337">
        <v>7</v>
      </c>
      <c r="AG38" s="345">
        <v>7</v>
      </c>
      <c r="AH38" s="348">
        <v>7</v>
      </c>
      <c r="AI38">
        <v>7</v>
      </c>
      <c r="AJ38">
        <v>8</v>
      </c>
      <c r="AK38">
        <v>8</v>
      </c>
      <c r="AL38">
        <v>8</v>
      </c>
      <c r="AM38">
        <v>8</v>
      </c>
      <c r="AN38">
        <v>9</v>
      </c>
      <c r="AO38">
        <v>9</v>
      </c>
      <c r="AP38">
        <v>9</v>
      </c>
      <c r="AQ38">
        <v>9</v>
      </c>
      <c r="AR38">
        <v>9</v>
      </c>
      <c r="AS38">
        <v>9</v>
      </c>
      <c r="AT38">
        <v>10</v>
      </c>
      <c r="AU38">
        <v>10</v>
      </c>
      <c r="AV38">
        <v>10</v>
      </c>
      <c r="AW38">
        <v>10</v>
      </c>
      <c r="AX38">
        <v>11</v>
      </c>
      <c r="AY38">
        <v>11</v>
      </c>
      <c r="AZ38">
        <v>11</v>
      </c>
      <c r="BA38">
        <v>11</v>
      </c>
      <c r="BB38">
        <v>12</v>
      </c>
      <c r="BC38">
        <v>12</v>
      </c>
      <c r="BD38">
        <v>12</v>
      </c>
      <c r="BE38">
        <v>12</v>
      </c>
      <c r="BF38">
        <v>12</v>
      </c>
      <c r="BG38">
        <v>12</v>
      </c>
      <c r="BH38">
        <v>12</v>
      </c>
      <c r="BI38">
        <v>13</v>
      </c>
      <c r="BJ38">
        <v>13</v>
      </c>
      <c r="BK38">
        <v>13</v>
      </c>
      <c r="BL38">
        <v>13</v>
      </c>
      <c r="BM38">
        <v>14</v>
      </c>
      <c r="BN38">
        <v>14</v>
      </c>
      <c r="BO38">
        <v>14</v>
      </c>
      <c r="BP38">
        <v>14</v>
      </c>
      <c r="BQ38">
        <v>14</v>
      </c>
      <c r="BR38">
        <v>14</v>
      </c>
      <c r="BS38">
        <v>15</v>
      </c>
      <c r="BT38">
        <v>15</v>
      </c>
      <c r="BU38">
        <v>15</v>
      </c>
      <c r="BV38">
        <v>15</v>
      </c>
      <c r="BW38">
        <v>16</v>
      </c>
      <c r="BX38">
        <v>16</v>
      </c>
      <c r="BY38">
        <v>16</v>
      </c>
      <c r="BZ38">
        <v>16</v>
      </c>
      <c r="CA38">
        <v>16</v>
      </c>
      <c r="CB38">
        <v>17</v>
      </c>
      <c r="CC38">
        <v>17</v>
      </c>
      <c r="CD38">
        <v>17</v>
      </c>
      <c r="CE38">
        <v>17</v>
      </c>
      <c r="CF38">
        <v>17</v>
      </c>
      <c r="CG38">
        <v>17</v>
      </c>
      <c r="CH38">
        <v>18</v>
      </c>
      <c r="CI38">
        <v>18</v>
      </c>
      <c r="CJ38">
        <v>18</v>
      </c>
      <c r="CK38">
        <v>18</v>
      </c>
      <c r="CL38">
        <v>18</v>
      </c>
      <c r="CM38">
        <v>19</v>
      </c>
      <c r="CN38">
        <v>19</v>
      </c>
      <c r="CO38">
        <v>19</v>
      </c>
      <c r="CP38">
        <v>19</v>
      </c>
      <c r="CQ38">
        <v>19</v>
      </c>
      <c r="CR38">
        <v>19</v>
      </c>
      <c r="CS38">
        <v>20</v>
      </c>
      <c r="CT38">
        <v>20</v>
      </c>
      <c r="CU38">
        <v>20</v>
      </c>
      <c r="CV38">
        <v>20</v>
      </c>
      <c r="CW38">
        <v>20</v>
      </c>
      <c r="CX38">
        <v>21</v>
      </c>
      <c r="CY38">
        <v>21</v>
      </c>
      <c r="CZ38">
        <v>21</v>
      </c>
      <c r="DA38">
        <v>21</v>
      </c>
      <c r="DB38">
        <v>21</v>
      </c>
      <c r="DC38">
        <v>21</v>
      </c>
      <c r="DD38">
        <v>22</v>
      </c>
      <c r="DE38">
        <v>22</v>
      </c>
      <c r="DF38">
        <v>22</v>
      </c>
      <c r="DG38">
        <v>22</v>
      </c>
      <c r="DH38">
        <v>23</v>
      </c>
      <c r="DI38">
        <v>23</v>
      </c>
      <c r="DJ38">
        <v>23</v>
      </c>
      <c r="DK38">
        <v>23</v>
      </c>
      <c r="DL38">
        <v>24</v>
      </c>
      <c r="DM38">
        <v>24</v>
      </c>
      <c r="DN38">
        <v>24</v>
      </c>
      <c r="DO38">
        <v>24</v>
      </c>
      <c r="DP38">
        <v>24</v>
      </c>
      <c r="DQ38">
        <v>24</v>
      </c>
      <c r="DR38">
        <v>25</v>
      </c>
      <c r="DS38">
        <v>25</v>
      </c>
      <c r="DT38">
        <v>25</v>
      </c>
      <c r="DU38">
        <v>25</v>
      </c>
      <c r="DV38">
        <v>26</v>
      </c>
      <c r="DW38">
        <v>26</v>
      </c>
      <c r="DX38">
        <v>26</v>
      </c>
      <c r="DY38">
        <v>26</v>
      </c>
      <c r="DZ38">
        <v>26</v>
      </c>
      <c r="EA38">
        <v>26</v>
      </c>
      <c r="EB38">
        <v>27</v>
      </c>
      <c r="EC38">
        <v>27</v>
      </c>
      <c r="ED38">
        <v>27</v>
      </c>
      <c r="EE38">
        <v>27</v>
      </c>
      <c r="EF38">
        <v>27</v>
      </c>
      <c r="EG38">
        <v>28</v>
      </c>
      <c r="EH38">
        <v>28</v>
      </c>
      <c r="EI38">
        <v>28</v>
      </c>
      <c r="EJ38">
        <v>28</v>
      </c>
      <c r="EK38">
        <v>28</v>
      </c>
      <c r="EL38">
        <v>28</v>
      </c>
      <c r="EM38">
        <v>29</v>
      </c>
      <c r="EN38">
        <v>29</v>
      </c>
      <c r="EO38">
        <v>29</v>
      </c>
      <c r="EP38">
        <v>29</v>
      </c>
      <c r="EQ38">
        <v>30</v>
      </c>
      <c r="ER38">
        <v>30</v>
      </c>
      <c r="ES38">
        <v>30</v>
      </c>
      <c r="ET38">
        <v>30</v>
      </c>
      <c r="EU38">
        <v>31</v>
      </c>
      <c r="EV38">
        <v>31</v>
      </c>
      <c r="EW38">
        <v>31</v>
      </c>
      <c r="EX38">
        <v>31</v>
      </c>
      <c r="EY38">
        <v>31</v>
      </c>
      <c r="EZ38">
        <v>31</v>
      </c>
      <c r="FA38">
        <v>32</v>
      </c>
      <c r="FB38">
        <v>32</v>
      </c>
      <c r="FC38">
        <v>32</v>
      </c>
      <c r="FD38">
        <v>32</v>
      </c>
      <c r="FE38">
        <v>33</v>
      </c>
      <c r="FF38">
        <v>33</v>
      </c>
      <c r="FG38">
        <v>33</v>
      </c>
      <c r="FH38">
        <v>33</v>
      </c>
      <c r="FI38">
        <v>33</v>
      </c>
      <c r="FJ38">
        <v>33</v>
      </c>
      <c r="FK38">
        <v>34</v>
      </c>
      <c r="FL38">
        <v>34</v>
      </c>
      <c r="FM38">
        <v>34</v>
      </c>
      <c r="FN38">
        <v>34</v>
      </c>
      <c r="FO38">
        <v>35</v>
      </c>
      <c r="FP38">
        <v>35</v>
      </c>
      <c r="FQ38">
        <v>35</v>
      </c>
      <c r="FR38">
        <v>35</v>
      </c>
      <c r="FS38">
        <v>36</v>
      </c>
      <c r="FT38">
        <v>36</v>
      </c>
      <c r="FU38">
        <v>36</v>
      </c>
      <c r="FV38">
        <v>36</v>
      </c>
      <c r="FW38">
        <v>36</v>
      </c>
      <c r="FX38">
        <v>36</v>
      </c>
      <c r="FY38">
        <v>37</v>
      </c>
      <c r="FZ38">
        <v>37</v>
      </c>
      <c r="GA38">
        <v>37</v>
      </c>
      <c r="GB38">
        <v>37</v>
      </c>
      <c r="GC38">
        <v>38</v>
      </c>
      <c r="GD38">
        <v>38</v>
      </c>
      <c r="GE38">
        <v>38</v>
      </c>
      <c r="GF38">
        <v>38</v>
      </c>
      <c r="GG38">
        <v>38</v>
      </c>
      <c r="GH38">
        <v>38</v>
      </c>
      <c r="GI38">
        <v>39</v>
      </c>
      <c r="GJ38">
        <v>39</v>
      </c>
      <c r="GK38">
        <v>39</v>
      </c>
      <c r="GL38">
        <v>39</v>
      </c>
      <c r="GM38">
        <v>40</v>
      </c>
      <c r="GN38">
        <v>40</v>
      </c>
      <c r="GO38">
        <v>40</v>
      </c>
      <c r="GP38">
        <v>40</v>
      </c>
      <c r="GQ38">
        <v>40</v>
      </c>
      <c r="GR38">
        <v>40</v>
      </c>
      <c r="GS38">
        <v>41</v>
      </c>
      <c r="GU38">
        <v>35</v>
      </c>
      <c r="GV38">
        <v>0.41299999999999998</v>
      </c>
    </row>
    <row r="39" spans="1:204">
      <c r="A39" s="278">
        <v>36</v>
      </c>
      <c r="B39" s="344">
        <v>1</v>
      </c>
      <c r="C39" s="344">
        <v>1</v>
      </c>
      <c r="D39" s="344">
        <v>1</v>
      </c>
      <c r="E39" s="344">
        <v>1</v>
      </c>
      <c r="F39" s="344">
        <v>1</v>
      </c>
      <c r="G39" s="344">
        <v>2</v>
      </c>
      <c r="H39" s="344">
        <v>2</v>
      </c>
      <c r="I39" s="344">
        <v>2</v>
      </c>
      <c r="J39" s="344">
        <v>2</v>
      </c>
      <c r="K39" s="344">
        <v>3</v>
      </c>
      <c r="L39" s="344">
        <v>3</v>
      </c>
      <c r="M39" s="344">
        <v>3</v>
      </c>
      <c r="N39" s="344">
        <v>3</v>
      </c>
      <c r="O39" s="344">
        <v>3</v>
      </c>
      <c r="P39" s="344">
        <v>3</v>
      </c>
      <c r="Q39" s="344">
        <v>4</v>
      </c>
      <c r="R39" s="344">
        <v>4</v>
      </c>
      <c r="S39" s="344">
        <v>4</v>
      </c>
      <c r="T39" s="344">
        <v>5</v>
      </c>
      <c r="U39" s="344">
        <v>5</v>
      </c>
      <c r="V39" s="344">
        <v>5</v>
      </c>
      <c r="W39" s="344">
        <v>5</v>
      </c>
      <c r="X39" s="344">
        <v>5</v>
      </c>
      <c r="Y39" s="344">
        <v>5</v>
      </c>
      <c r="Z39" s="344">
        <v>6</v>
      </c>
      <c r="AA39" s="344">
        <v>6</v>
      </c>
      <c r="AB39" s="344">
        <v>6</v>
      </c>
      <c r="AC39" s="344">
        <v>6</v>
      </c>
      <c r="AD39" s="344">
        <v>7</v>
      </c>
      <c r="AE39" s="344">
        <v>7</v>
      </c>
      <c r="AF39" s="337">
        <v>7</v>
      </c>
      <c r="AG39" s="345">
        <v>7</v>
      </c>
      <c r="AH39" s="348">
        <v>8</v>
      </c>
      <c r="AI39">
        <v>8</v>
      </c>
      <c r="AJ39">
        <v>8</v>
      </c>
      <c r="AK39">
        <v>8</v>
      </c>
      <c r="AL39">
        <v>8</v>
      </c>
      <c r="AM39">
        <v>8</v>
      </c>
      <c r="AN39">
        <v>9</v>
      </c>
      <c r="AO39">
        <v>9</v>
      </c>
      <c r="AP39">
        <v>9</v>
      </c>
      <c r="AQ39">
        <v>9</v>
      </c>
      <c r="AR39">
        <v>10</v>
      </c>
      <c r="AS39">
        <v>10</v>
      </c>
      <c r="AT39">
        <v>10</v>
      </c>
      <c r="AU39">
        <v>10</v>
      </c>
      <c r="AV39">
        <v>11</v>
      </c>
      <c r="AW39">
        <v>11</v>
      </c>
      <c r="AX39">
        <v>11</v>
      </c>
      <c r="AY39">
        <v>11</v>
      </c>
      <c r="AZ39">
        <v>11</v>
      </c>
      <c r="BA39">
        <v>11</v>
      </c>
      <c r="BB39">
        <v>12</v>
      </c>
      <c r="BC39">
        <v>12</v>
      </c>
      <c r="BD39">
        <v>12</v>
      </c>
      <c r="BE39">
        <v>12</v>
      </c>
      <c r="BF39">
        <v>13</v>
      </c>
      <c r="BG39">
        <v>13</v>
      </c>
      <c r="BH39">
        <v>13</v>
      </c>
      <c r="BI39">
        <v>13</v>
      </c>
      <c r="BJ39">
        <v>13</v>
      </c>
      <c r="BK39">
        <v>13</v>
      </c>
      <c r="BL39">
        <v>13</v>
      </c>
      <c r="BM39">
        <v>14</v>
      </c>
      <c r="BN39">
        <v>14</v>
      </c>
      <c r="BO39">
        <v>14</v>
      </c>
      <c r="BP39">
        <v>14</v>
      </c>
      <c r="BQ39">
        <v>15</v>
      </c>
      <c r="BR39">
        <v>15</v>
      </c>
      <c r="BS39">
        <v>15</v>
      </c>
      <c r="BT39">
        <v>15</v>
      </c>
      <c r="BU39">
        <v>16</v>
      </c>
      <c r="BV39">
        <v>16</v>
      </c>
      <c r="BW39">
        <v>16</v>
      </c>
      <c r="BX39">
        <v>16</v>
      </c>
      <c r="BY39">
        <v>16</v>
      </c>
      <c r="BZ39">
        <v>16</v>
      </c>
      <c r="CA39">
        <v>16</v>
      </c>
      <c r="CB39">
        <v>17</v>
      </c>
      <c r="CC39">
        <v>17</v>
      </c>
      <c r="CD39">
        <v>17</v>
      </c>
      <c r="CE39">
        <v>17</v>
      </c>
      <c r="CF39">
        <v>18</v>
      </c>
      <c r="CG39">
        <v>18</v>
      </c>
      <c r="CH39">
        <v>18</v>
      </c>
      <c r="CI39">
        <v>18</v>
      </c>
      <c r="CJ39">
        <v>18</v>
      </c>
      <c r="CK39">
        <v>18</v>
      </c>
      <c r="CL39">
        <v>18</v>
      </c>
      <c r="CM39">
        <v>19</v>
      </c>
      <c r="CN39">
        <v>19</v>
      </c>
      <c r="CO39">
        <v>19</v>
      </c>
      <c r="CP39">
        <v>19</v>
      </c>
      <c r="CQ39">
        <v>20</v>
      </c>
      <c r="CR39">
        <v>20</v>
      </c>
      <c r="CS39">
        <v>20</v>
      </c>
      <c r="CT39">
        <v>20</v>
      </c>
      <c r="CU39">
        <v>20</v>
      </c>
      <c r="CV39">
        <v>21</v>
      </c>
      <c r="CW39">
        <v>21</v>
      </c>
      <c r="CX39">
        <v>21</v>
      </c>
      <c r="CY39">
        <v>21</v>
      </c>
      <c r="CZ39">
        <v>21</v>
      </c>
      <c r="DA39">
        <v>21</v>
      </c>
      <c r="DB39">
        <v>22</v>
      </c>
      <c r="DC39">
        <v>22</v>
      </c>
      <c r="DD39">
        <v>22</v>
      </c>
      <c r="DE39">
        <v>22</v>
      </c>
      <c r="DF39">
        <v>23</v>
      </c>
      <c r="DG39">
        <v>23</v>
      </c>
      <c r="DH39">
        <v>23</v>
      </c>
      <c r="DI39">
        <v>23</v>
      </c>
      <c r="DJ39">
        <v>24</v>
      </c>
      <c r="DK39">
        <v>24</v>
      </c>
      <c r="DL39">
        <v>24</v>
      </c>
      <c r="DM39">
        <v>24</v>
      </c>
      <c r="DN39">
        <v>24</v>
      </c>
      <c r="DO39">
        <v>24</v>
      </c>
      <c r="DP39">
        <v>25</v>
      </c>
      <c r="DQ39">
        <v>25</v>
      </c>
      <c r="DR39">
        <v>25</v>
      </c>
      <c r="DS39">
        <v>25</v>
      </c>
      <c r="DT39">
        <v>26</v>
      </c>
      <c r="DU39">
        <v>26</v>
      </c>
      <c r="DV39">
        <v>26</v>
      </c>
      <c r="DW39">
        <v>26</v>
      </c>
      <c r="DX39">
        <v>26</v>
      </c>
      <c r="DY39">
        <v>26</v>
      </c>
      <c r="DZ39">
        <v>27</v>
      </c>
      <c r="EA39">
        <v>27</v>
      </c>
      <c r="EB39">
        <v>27</v>
      </c>
      <c r="EC39">
        <v>27</v>
      </c>
      <c r="ED39">
        <v>28</v>
      </c>
      <c r="EE39">
        <v>28</v>
      </c>
      <c r="EF39">
        <v>28</v>
      </c>
      <c r="EG39">
        <v>28</v>
      </c>
      <c r="EH39">
        <v>28</v>
      </c>
      <c r="EI39">
        <v>29</v>
      </c>
      <c r="EJ39">
        <v>29</v>
      </c>
      <c r="EK39">
        <v>29</v>
      </c>
      <c r="EL39">
        <v>29</v>
      </c>
      <c r="EM39">
        <v>29</v>
      </c>
      <c r="EN39">
        <v>29</v>
      </c>
      <c r="EO39">
        <v>30</v>
      </c>
      <c r="EP39">
        <v>30</v>
      </c>
      <c r="EQ39">
        <v>30</v>
      </c>
      <c r="ER39">
        <v>30</v>
      </c>
      <c r="ES39">
        <v>31</v>
      </c>
      <c r="ET39">
        <v>31</v>
      </c>
      <c r="EU39">
        <v>31</v>
      </c>
      <c r="EV39">
        <v>31</v>
      </c>
      <c r="EW39">
        <v>32</v>
      </c>
      <c r="EX39">
        <v>32</v>
      </c>
      <c r="EY39">
        <v>32</v>
      </c>
      <c r="EZ39">
        <v>32</v>
      </c>
      <c r="FA39">
        <v>32</v>
      </c>
      <c r="FB39">
        <v>32</v>
      </c>
      <c r="FC39">
        <v>33</v>
      </c>
      <c r="FD39">
        <v>33</v>
      </c>
      <c r="FE39">
        <v>33</v>
      </c>
      <c r="FF39">
        <v>33</v>
      </c>
      <c r="FG39">
        <v>34</v>
      </c>
      <c r="FH39">
        <v>34</v>
      </c>
      <c r="FI39">
        <v>34</v>
      </c>
      <c r="FJ39">
        <v>34</v>
      </c>
      <c r="FK39">
        <v>34</v>
      </c>
      <c r="FL39">
        <v>34</v>
      </c>
      <c r="FM39">
        <v>35</v>
      </c>
      <c r="FN39">
        <v>35</v>
      </c>
      <c r="FO39">
        <v>35</v>
      </c>
      <c r="FP39">
        <v>35</v>
      </c>
      <c r="FQ39">
        <v>36</v>
      </c>
      <c r="FR39">
        <v>36</v>
      </c>
      <c r="FS39">
        <v>36</v>
      </c>
      <c r="FT39">
        <v>36</v>
      </c>
      <c r="FU39">
        <v>37</v>
      </c>
      <c r="FV39">
        <v>37</v>
      </c>
      <c r="FW39">
        <v>37</v>
      </c>
      <c r="FX39">
        <v>37</v>
      </c>
      <c r="FY39">
        <v>37</v>
      </c>
      <c r="FZ39">
        <v>37</v>
      </c>
      <c r="GA39">
        <v>38</v>
      </c>
      <c r="GB39">
        <v>38</v>
      </c>
      <c r="GC39">
        <v>38</v>
      </c>
      <c r="GD39">
        <v>38</v>
      </c>
      <c r="GE39">
        <v>39</v>
      </c>
      <c r="GF39">
        <v>39</v>
      </c>
      <c r="GG39">
        <v>39</v>
      </c>
      <c r="GH39">
        <v>39</v>
      </c>
      <c r="GI39">
        <v>39</v>
      </c>
      <c r="GJ39">
        <v>39</v>
      </c>
      <c r="GK39">
        <v>40</v>
      </c>
      <c r="GL39">
        <v>40</v>
      </c>
      <c r="GM39">
        <v>40</v>
      </c>
      <c r="GN39">
        <v>40</v>
      </c>
      <c r="GO39">
        <v>41</v>
      </c>
      <c r="GP39">
        <v>41</v>
      </c>
      <c r="GQ39">
        <v>41</v>
      </c>
      <c r="GR39">
        <v>41</v>
      </c>
      <c r="GS39">
        <v>42</v>
      </c>
      <c r="GU39">
        <v>36</v>
      </c>
      <c r="GV39">
        <v>0.42</v>
      </c>
    </row>
    <row r="40" spans="1:204">
      <c r="A40" s="278">
        <v>37</v>
      </c>
      <c r="B40" s="344">
        <v>1</v>
      </c>
      <c r="C40" s="344">
        <v>1</v>
      </c>
      <c r="D40" s="344">
        <v>1</v>
      </c>
      <c r="E40" s="344">
        <v>1</v>
      </c>
      <c r="F40" s="344">
        <v>1</v>
      </c>
      <c r="G40" s="344">
        <v>2</v>
      </c>
      <c r="H40" s="344">
        <v>2</v>
      </c>
      <c r="I40" s="344">
        <v>2</v>
      </c>
      <c r="J40" s="344">
        <v>2</v>
      </c>
      <c r="K40" s="344">
        <v>3</v>
      </c>
      <c r="L40" s="344">
        <v>3</v>
      </c>
      <c r="M40" s="344">
        <v>3</v>
      </c>
      <c r="N40" s="344">
        <v>3</v>
      </c>
      <c r="O40" s="344">
        <v>3</v>
      </c>
      <c r="P40" s="344">
        <v>3</v>
      </c>
      <c r="Q40" s="344">
        <v>4</v>
      </c>
      <c r="R40" s="344">
        <v>4</v>
      </c>
      <c r="S40" s="344">
        <v>4</v>
      </c>
      <c r="T40" s="344">
        <v>5</v>
      </c>
      <c r="U40" s="344">
        <v>5</v>
      </c>
      <c r="V40" s="344">
        <v>5</v>
      </c>
      <c r="W40" s="344">
        <v>5</v>
      </c>
      <c r="X40" s="344">
        <v>6</v>
      </c>
      <c r="Y40" s="344">
        <v>6</v>
      </c>
      <c r="Z40" s="344">
        <v>6</v>
      </c>
      <c r="AA40" s="344">
        <v>6</v>
      </c>
      <c r="AB40" s="344">
        <v>6</v>
      </c>
      <c r="AC40" s="344">
        <v>6</v>
      </c>
      <c r="AD40" s="344">
        <v>7</v>
      </c>
      <c r="AE40" s="344">
        <v>7</v>
      </c>
      <c r="AF40" s="337">
        <v>7</v>
      </c>
      <c r="AG40" s="345">
        <v>7</v>
      </c>
      <c r="AH40" s="348">
        <v>8</v>
      </c>
      <c r="AI40">
        <v>8</v>
      </c>
      <c r="AJ40">
        <v>8</v>
      </c>
      <c r="AK40">
        <v>8</v>
      </c>
      <c r="AL40">
        <v>9</v>
      </c>
      <c r="AM40">
        <v>9</v>
      </c>
      <c r="AN40">
        <v>9</v>
      </c>
      <c r="AO40">
        <v>9</v>
      </c>
      <c r="AP40">
        <v>9</v>
      </c>
      <c r="AQ40">
        <v>9</v>
      </c>
      <c r="AR40">
        <v>10</v>
      </c>
      <c r="AS40">
        <v>10</v>
      </c>
      <c r="AT40">
        <v>10</v>
      </c>
      <c r="AU40">
        <v>10</v>
      </c>
      <c r="AV40">
        <v>11</v>
      </c>
      <c r="AW40">
        <v>11</v>
      </c>
      <c r="AX40">
        <v>11</v>
      </c>
      <c r="AY40">
        <v>11</v>
      </c>
      <c r="AZ40">
        <v>12</v>
      </c>
      <c r="BA40">
        <v>12</v>
      </c>
      <c r="BB40">
        <v>12</v>
      </c>
      <c r="BC40">
        <v>12</v>
      </c>
      <c r="BD40">
        <v>12</v>
      </c>
      <c r="BE40">
        <v>12</v>
      </c>
      <c r="BF40">
        <v>13</v>
      </c>
      <c r="BG40">
        <v>13</v>
      </c>
      <c r="BH40">
        <v>13</v>
      </c>
      <c r="BI40">
        <v>13</v>
      </c>
      <c r="BJ40">
        <v>13</v>
      </c>
      <c r="BK40">
        <v>14</v>
      </c>
      <c r="BL40">
        <v>14</v>
      </c>
      <c r="BM40">
        <v>14</v>
      </c>
      <c r="BN40">
        <v>14</v>
      </c>
      <c r="BO40">
        <v>15</v>
      </c>
      <c r="BP40">
        <v>15</v>
      </c>
      <c r="BQ40">
        <v>15</v>
      </c>
      <c r="BR40">
        <v>15</v>
      </c>
      <c r="BS40">
        <v>15</v>
      </c>
      <c r="BT40">
        <v>15</v>
      </c>
      <c r="BU40">
        <v>16</v>
      </c>
      <c r="BV40">
        <v>16</v>
      </c>
      <c r="BW40">
        <v>16</v>
      </c>
      <c r="BX40">
        <v>16</v>
      </c>
      <c r="BY40">
        <v>17</v>
      </c>
      <c r="BZ40">
        <v>17</v>
      </c>
      <c r="CA40">
        <v>17</v>
      </c>
      <c r="CB40">
        <v>17</v>
      </c>
      <c r="CC40">
        <v>17</v>
      </c>
      <c r="CD40">
        <v>18</v>
      </c>
      <c r="CE40">
        <v>18</v>
      </c>
      <c r="CF40">
        <v>18</v>
      </c>
      <c r="CG40">
        <v>18</v>
      </c>
      <c r="CH40">
        <v>18</v>
      </c>
      <c r="CI40">
        <v>18</v>
      </c>
      <c r="CJ40">
        <v>19</v>
      </c>
      <c r="CK40">
        <v>19</v>
      </c>
      <c r="CL40">
        <v>19</v>
      </c>
      <c r="CM40">
        <v>19</v>
      </c>
      <c r="CN40">
        <v>19</v>
      </c>
      <c r="CO40">
        <v>20</v>
      </c>
      <c r="CP40">
        <v>20</v>
      </c>
      <c r="CQ40">
        <v>20</v>
      </c>
      <c r="CR40">
        <v>20</v>
      </c>
      <c r="CS40">
        <v>20</v>
      </c>
      <c r="CT40">
        <v>20</v>
      </c>
      <c r="CU40">
        <v>20</v>
      </c>
      <c r="CV40">
        <v>21</v>
      </c>
      <c r="CW40">
        <v>21</v>
      </c>
      <c r="CX40">
        <v>21</v>
      </c>
      <c r="CY40">
        <v>21</v>
      </c>
      <c r="CZ40">
        <v>22</v>
      </c>
      <c r="DA40">
        <v>22</v>
      </c>
      <c r="DB40">
        <v>22</v>
      </c>
      <c r="DC40">
        <v>22</v>
      </c>
      <c r="DD40">
        <v>23</v>
      </c>
      <c r="DE40">
        <v>23</v>
      </c>
      <c r="DF40">
        <v>23</v>
      </c>
      <c r="DG40">
        <v>23</v>
      </c>
      <c r="DH40">
        <v>23</v>
      </c>
      <c r="DI40">
        <v>23</v>
      </c>
      <c r="DJ40">
        <v>24</v>
      </c>
      <c r="DK40">
        <v>24</v>
      </c>
      <c r="DL40">
        <v>24</v>
      </c>
      <c r="DM40">
        <v>24</v>
      </c>
      <c r="DN40">
        <v>25</v>
      </c>
      <c r="DO40">
        <v>25</v>
      </c>
      <c r="DP40">
        <v>25</v>
      </c>
      <c r="DQ40">
        <v>25</v>
      </c>
      <c r="DR40">
        <v>26</v>
      </c>
      <c r="DS40">
        <v>26</v>
      </c>
      <c r="DT40">
        <v>26</v>
      </c>
      <c r="DU40">
        <v>26</v>
      </c>
      <c r="DV40">
        <v>26</v>
      </c>
      <c r="DW40">
        <v>26</v>
      </c>
      <c r="DX40">
        <v>27</v>
      </c>
      <c r="DY40">
        <v>27</v>
      </c>
      <c r="DZ40">
        <v>27</v>
      </c>
      <c r="EA40">
        <v>27</v>
      </c>
      <c r="EB40">
        <v>28</v>
      </c>
      <c r="EC40">
        <v>28</v>
      </c>
      <c r="ED40">
        <v>28</v>
      </c>
      <c r="EE40">
        <v>28</v>
      </c>
      <c r="EF40">
        <v>28</v>
      </c>
      <c r="EG40">
        <v>29</v>
      </c>
      <c r="EH40">
        <v>29</v>
      </c>
      <c r="EI40">
        <v>29</v>
      </c>
      <c r="EJ40">
        <v>29</v>
      </c>
      <c r="EK40">
        <v>29</v>
      </c>
      <c r="EL40">
        <v>29</v>
      </c>
      <c r="EM40">
        <v>30</v>
      </c>
      <c r="EN40">
        <v>30</v>
      </c>
      <c r="EO40">
        <v>30</v>
      </c>
      <c r="EP40">
        <v>30</v>
      </c>
      <c r="EQ40">
        <v>31</v>
      </c>
      <c r="ER40">
        <v>31</v>
      </c>
      <c r="ES40">
        <v>31</v>
      </c>
      <c r="ET40">
        <v>31</v>
      </c>
      <c r="EU40">
        <v>32</v>
      </c>
      <c r="EV40">
        <v>32</v>
      </c>
      <c r="EW40">
        <v>32</v>
      </c>
      <c r="EX40">
        <v>32</v>
      </c>
      <c r="EY40">
        <v>32</v>
      </c>
      <c r="EZ40">
        <v>32</v>
      </c>
      <c r="FA40">
        <v>33</v>
      </c>
      <c r="FB40">
        <v>33</v>
      </c>
      <c r="FC40">
        <v>33</v>
      </c>
      <c r="FD40">
        <v>33</v>
      </c>
      <c r="FE40">
        <v>34</v>
      </c>
      <c r="FF40">
        <v>34</v>
      </c>
      <c r="FG40">
        <v>34</v>
      </c>
      <c r="FH40">
        <v>34</v>
      </c>
      <c r="FI40">
        <v>35</v>
      </c>
      <c r="FJ40">
        <v>35</v>
      </c>
      <c r="FK40">
        <v>35</v>
      </c>
      <c r="FL40">
        <v>35</v>
      </c>
      <c r="FM40">
        <v>35</v>
      </c>
      <c r="FN40">
        <v>35</v>
      </c>
      <c r="FO40">
        <v>36</v>
      </c>
      <c r="FP40">
        <v>36</v>
      </c>
      <c r="FQ40">
        <v>36</v>
      </c>
      <c r="FR40">
        <v>36</v>
      </c>
      <c r="FS40">
        <v>37</v>
      </c>
      <c r="FT40">
        <v>37</v>
      </c>
      <c r="FU40">
        <v>37</v>
      </c>
      <c r="FV40">
        <v>37</v>
      </c>
      <c r="FW40">
        <v>38</v>
      </c>
      <c r="FX40">
        <v>38</v>
      </c>
      <c r="FY40">
        <v>38</v>
      </c>
      <c r="FZ40">
        <v>38</v>
      </c>
      <c r="GA40">
        <v>38</v>
      </c>
      <c r="GB40">
        <v>38</v>
      </c>
      <c r="GC40">
        <v>39</v>
      </c>
      <c r="GD40">
        <v>39</v>
      </c>
      <c r="GE40">
        <v>39</v>
      </c>
      <c r="GF40">
        <v>39</v>
      </c>
      <c r="GG40">
        <v>40</v>
      </c>
      <c r="GH40">
        <v>40</v>
      </c>
      <c r="GI40">
        <v>40</v>
      </c>
      <c r="GJ40">
        <v>40</v>
      </c>
      <c r="GK40">
        <v>41</v>
      </c>
      <c r="GL40">
        <v>41</v>
      </c>
      <c r="GM40">
        <v>41</v>
      </c>
      <c r="GN40">
        <v>41</v>
      </c>
      <c r="GO40">
        <v>41</v>
      </c>
      <c r="GP40">
        <v>41</v>
      </c>
      <c r="GQ40">
        <v>42</v>
      </c>
      <c r="GR40">
        <v>42</v>
      </c>
      <c r="GS40">
        <v>42</v>
      </c>
      <c r="GU40">
        <v>37</v>
      </c>
      <c r="GV40">
        <v>0.42699999999999999</v>
      </c>
    </row>
    <row r="41" spans="1:204">
      <c r="A41" s="278">
        <v>38</v>
      </c>
      <c r="B41" s="344">
        <v>1</v>
      </c>
      <c r="C41" s="344">
        <v>1</v>
      </c>
      <c r="D41" s="344">
        <v>1</v>
      </c>
      <c r="E41" s="344">
        <v>1</v>
      </c>
      <c r="F41" s="344">
        <v>1</v>
      </c>
      <c r="G41" s="344">
        <v>2</v>
      </c>
      <c r="H41" s="344">
        <v>2</v>
      </c>
      <c r="I41" s="344">
        <v>2</v>
      </c>
      <c r="J41" s="344">
        <v>2</v>
      </c>
      <c r="K41" s="344">
        <v>3</v>
      </c>
      <c r="L41" s="344">
        <v>3</v>
      </c>
      <c r="M41" s="344">
        <v>3</v>
      </c>
      <c r="N41" s="344">
        <v>3</v>
      </c>
      <c r="O41" s="344">
        <v>3</v>
      </c>
      <c r="P41" s="344">
        <v>3</v>
      </c>
      <c r="Q41" s="344">
        <v>4</v>
      </c>
      <c r="R41" s="344">
        <v>4</v>
      </c>
      <c r="S41" s="344">
        <v>4</v>
      </c>
      <c r="T41" s="344">
        <v>5</v>
      </c>
      <c r="U41" s="344">
        <v>5</v>
      </c>
      <c r="V41" s="344">
        <v>5</v>
      </c>
      <c r="W41" s="344">
        <v>5</v>
      </c>
      <c r="X41" s="344">
        <v>6</v>
      </c>
      <c r="Y41" s="344">
        <v>6</v>
      </c>
      <c r="Z41" s="344">
        <v>6</v>
      </c>
      <c r="AA41" s="344">
        <v>6</v>
      </c>
      <c r="AB41" s="344">
        <v>7</v>
      </c>
      <c r="AC41" s="344">
        <v>7</v>
      </c>
      <c r="AD41" s="344">
        <v>7</v>
      </c>
      <c r="AE41" s="344">
        <v>7</v>
      </c>
      <c r="AF41" s="337">
        <v>7</v>
      </c>
      <c r="AG41" s="345">
        <v>7</v>
      </c>
      <c r="AH41" s="348">
        <v>8</v>
      </c>
      <c r="AI41">
        <v>8</v>
      </c>
      <c r="AJ41">
        <v>8</v>
      </c>
      <c r="AK41">
        <v>8</v>
      </c>
      <c r="AL41">
        <v>9</v>
      </c>
      <c r="AM41">
        <v>9</v>
      </c>
      <c r="AN41">
        <v>9</v>
      </c>
      <c r="AO41">
        <v>9</v>
      </c>
      <c r="AP41">
        <v>10</v>
      </c>
      <c r="AQ41">
        <v>10</v>
      </c>
      <c r="AR41">
        <v>10</v>
      </c>
      <c r="AS41">
        <v>10</v>
      </c>
      <c r="AT41">
        <v>10</v>
      </c>
      <c r="AU41">
        <v>10</v>
      </c>
      <c r="AV41">
        <v>11</v>
      </c>
      <c r="AW41">
        <v>11</v>
      </c>
      <c r="AX41">
        <v>11</v>
      </c>
      <c r="AY41">
        <v>11</v>
      </c>
      <c r="AZ41">
        <v>12</v>
      </c>
      <c r="BA41">
        <v>12</v>
      </c>
      <c r="BB41">
        <v>12</v>
      </c>
      <c r="BC41">
        <v>12</v>
      </c>
      <c r="BD41">
        <v>13</v>
      </c>
      <c r="BE41">
        <v>13</v>
      </c>
      <c r="BF41">
        <v>13</v>
      </c>
      <c r="BG41">
        <v>13</v>
      </c>
      <c r="BH41">
        <v>13</v>
      </c>
      <c r="BI41">
        <v>13</v>
      </c>
      <c r="BJ41">
        <v>13</v>
      </c>
      <c r="BK41">
        <v>14</v>
      </c>
      <c r="BL41">
        <v>14</v>
      </c>
      <c r="BM41">
        <v>14</v>
      </c>
      <c r="BN41">
        <v>14</v>
      </c>
      <c r="BO41">
        <v>15</v>
      </c>
      <c r="BP41">
        <v>15</v>
      </c>
      <c r="BQ41">
        <v>15</v>
      </c>
      <c r="BR41">
        <v>15</v>
      </c>
      <c r="BS41">
        <v>16</v>
      </c>
      <c r="BT41">
        <v>16</v>
      </c>
      <c r="BU41">
        <v>16</v>
      </c>
      <c r="BV41">
        <v>16</v>
      </c>
      <c r="BW41">
        <v>16</v>
      </c>
      <c r="BX41">
        <v>16</v>
      </c>
      <c r="BY41">
        <v>17</v>
      </c>
      <c r="BZ41">
        <v>17</v>
      </c>
      <c r="CA41">
        <v>17</v>
      </c>
      <c r="CB41">
        <v>17</v>
      </c>
      <c r="CC41">
        <v>17</v>
      </c>
      <c r="CD41">
        <v>18</v>
      </c>
      <c r="CE41">
        <v>18</v>
      </c>
      <c r="CF41">
        <v>18</v>
      </c>
      <c r="CG41">
        <v>18</v>
      </c>
      <c r="CH41">
        <v>19</v>
      </c>
      <c r="CI41">
        <v>19</v>
      </c>
      <c r="CJ41">
        <v>19</v>
      </c>
      <c r="CK41">
        <v>19</v>
      </c>
      <c r="CL41">
        <v>19</v>
      </c>
      <c r="CM41">
        <v>20</v>
      </c>
      <c r="CN41">
        <v>20</v>
      </c>
      <c r="CO41">
        <v>20</v>
      </c>
      <c r="CP41">
        <v>20</v>
      </c>
      <c r="CQ41">
        <v>20</v>
      </c>
      <c r="CR41">
        <v>20</v>
      </c>
      <c r="CS41">
        <v>21</v>
      </c>
      <c r="CT41">
        <v>21</v>
      </c>
      <c r="CU41">
        <v>21</v>
      </c>
      <c r="CV41">
        <v>21</v>
      </c>
      <c r="CW41">
        <v>21</v>
      </c>
      <c r="CX41">
        <v>22</v>
      </c>
      <c r="CY41">
        <v>22</v>
      </c>
      <c r="CZ41">
        <v>22</v>
      </c>
      <c r="DA41">
        <v>22</v>
      </c>
      <c r="DB41">
        <v>23</v>
      </c>
      <c r="DC41">
        <v>23</v>
      </c>
      <c r="DD41">
        <v>23</v>
      </c>
      <c r="DE41">
        <v>23</v>
      </c>
      <c r="DF41">
        <v>23</v>
      </c>
      <c r="DG41">
        <v>23</v>
      </c>
      <c r="DH41">
        <v>24</v>
      </c>
      <c r="DI41">
        <v>24</v>
      </c>
      <c r="DJ41">
        <v>24</v>
      </c>
      <c r="DK41">
        <v>24</v>
      </c>
      <c r="DL41">
        <v>25</v>
      </c>
      <c r="DM41">
        <v>25</v>
      </c>
      <c r="DN41">
        <v>25</v>
      </c>
      <c r="DO41">
        <v>25</v>
      </c>
      <c r="DP41">
        <v>26</v>
      </c>
      <c r="DQ41">
        <v>26</v>
      </c>
      <c r="DR41">
        <v>26</v>
      </c>
      <c r="DS41">
        <v>26</v>
      </c>
      <c r="DT41">
        <v>26</v>
      </c>
      <c r="DU41">
        <v>26</v>
      </c>
      <c r="DV41">
        <v>27</v>
      </c>
      <c r="DW41">
        <v>27</v>
      </c>
      <c r="DX41">
        <v>27</v>
      </c>
      <c r="DY41">
        <v>27</v>
      </c>
      <c r="DZ41">
        <v>28</v>
      </c>
      <c r="EA41">
        <v>28</v>
      </c>
      <c r="EB41">
        <v>28</v>
      </c>
      <c r="EC41">
        <v>28</v>
      </c>
      <c r="ED41">
        <v>29</v>
      </c>
      <c r="EE41">
        <v>29</v>
      </c>
      <c r="EF41">
        <v>29</v>
      </c>
      <c r="EG41">
        <v>29</v>
      </c>
      <c r="EH41">
        <v>29</v>
      </c>
      <c r="EI41">
        <v>30</v>
      </c>
      <c r="EJ41">
        <v>30</v>
      </c>
      <c r="EK41">
        <v>30</v>
      </c>
      <c r="EL41">
        <v>30</v>
      </c>
      <c r="EM41">
        <v>30</v>
      </c>
      <c r="EN41">
        <v>30</v>
      </c>
      <c r="EO41">
        <v>31</v>
      </c>
      <c r="EP41">
        <v>31</v>
      </c>
      <c r="EQ41">
        <v>31</v>
      </c>
      <c r="ER41">
        <v>31</v>
      </c>
      <c r="ES41">
        <v>32</v>
      </c>
      <c r="ET41">
        <v>32</v>
      </c>
      <c r="EU41">
        <v>32</v>
      </c>
      <c r="EV41">
        <v>32</v>
      </c>
      <c r="EW41">
        <v>33</v>
      </c>
      <c r="EX41">
        <v>33</v>
      </c>
      <c r="EY41">
        <v>33</v>
      </c>
      <c r="EZ41">
        <v>33</v>
      </c>
      <c r="FA41">
        <v>33</v>
      </c>
      <c r="FB41">
        <v>33</v>
      </c>
      <c r="FC41">
        <v>34</v>
      </c>
      <c r="FD41">
        <v>34</v>
      </c>
      <c r="FE41">
        <v>34</v>
      </c>
      <c r="FF41">
        <v>34</v>
      </c>
      <c r="FG41">
        <v>35</v>
      </c>
      <c r="FH41">
        <v>35</v>
      </c>
      <c r="FI41">
        <v>35</v>
      </c>
      <c r="FJ41">
        <v>35</v>
      </c>
      <c r="FK41">
        <v>36</v>
      </c>
      <c r="FL41">
        <v>36</v>
      </c>
      <c r="FM41">
        <v>36</v>
      </c>
      <c r="FN41">
        <v>36</v>
      </c>
      <c r="FO41">
        <v>36</v>
      </c>
      <c r="FP41">
        <v>36</v>
      </c>
      <c r="FQ41">
        <v>37</v>
      </c>
      <c r="FR41">
        <v>37</v>
      </c>
      <c r="FS41">
        <v>37</v>
      </c>
      <c r="FT41">
        <v>37</v>
      </c>
      <c r="FU41">
        <v>38</v>
      </c>
      <c r="FV41">
        <v>38</v>
      </c>
      <c r="FW41">
        <v>38</v>
      </c>
      <c r="FX41">
        <v>38</v>
      </c>
      <c r="FY41">
        <v>39</v>
      </c>
      <c r="FZ41">
        <v>39</v>
      </c>
      <c r="GA41">
        <v>39</v>
      </c>
      <c r="GB41">
        <v>39</v>
      </c>
      <c r="GC41">
        <v>39</v>
      </c>
      <c r="GD41">
        <v>39</v>
      </c>
      <c r="GE41">
        <v>40</v>
      </c>
      <c r="GF41">
        <v>40</v>
      </c>
      <c r="GG41">
        <v>40</v>
      </c>
      <c r="GH41">
        <v>40</v>
      </c>
      <c r="GI41">
        <v>41</v>
      </c>
      <c r="GJ41">
        <v>41</v>
      </c>
      <c r="GK41">
        <v>41</v>
      </c>
      <c r="GL41">
        <v>41</v>
      </c>
      <c r="GM41">
        <v>42</v>
      </c>
      <c r="GN41">
        <v>42</v>
      </c>
      <c r="GO41">
        <v>42</v>
      </c>
      <c r="GP41">
        <v>42</v>
      </c>
      <c r="GQ41">
        <v>43</v>
      </c>
      <c r="GR41">
        <v>43</v>
      </c>
      <c r="GS41">
        <v>43</v>
      </c>
      <c r="GU41">
        <v>38</v>
      </c>
      <c r="GV41">
        <v>0.434</v>
      </c>
    </row>
    <row r="42" spans="1:204">
      <c r="A42" s="278">
        <v>39</v>
      </c>
      <c r="B42" s="344">
        <v>1</v>
      </c>
      <c r="C42" s="344">
        <v>1</v>
      </c>
      <c r="D42" s="344">
        <v>1</v>
      </c>
      <c r="E42" s="344">
        <v>1</v>
      </c>
      <c r="F42" s="344">
        <v>1</v>
      </c>
      <c r="G42" s="344">
        <v>2</v>
      </c>
      <c r="H42" s="344">
        <v>2</v>
      </c>
      <c r="I42" s="344">
        <v>2</v>
      </c>
      <c r="J42" s="344">
        <v>2</v>
      </c>
      <c r="K42" s="344">
        <v>3</v>
      </c>
      <c r="L42" s="344">
        <v>3</v>
      </c>
      <c r="M42" s="344">
        <v>3</v>
      </c>
      <c r="N42" s="344">
        <v>3</v>
      </c>
      <c r="O42" s="344">
        <v>4</v>
      </c>
      <c r="P42" s="344">
        <v>4</v>
      </c>
      <c r="Q42" s="344">
        <v>4</v>
      </c>
      <c r="R42" s="344">
        <v>4</v>
      </c>
      <c r="S42" s="344">
        <v>4</v>
      </c>
      <c r="T42" s="344">
        <v>5</v>
      </c>
      <c r="U42" s="344">
        <v>5</v>
      </c>
      <c r="V42" s="344">
        <v>5</v>
      </c>
      <c r="W42" s="344">
        <v>5</v>
      </c>
      <c r="X42" s="344">
        <v>6</v>
      </c>
      <c r="Y42" s="344">
        <v>6</v>
      </c>
      <c r="Z42" s="344">
        <v>6</v>
      </c>
      <c r="AA42" s="344">
        <v>6</v>
      </c>
      <c r="AB42" s="344">
        <v>7</v>
      </c>
      <c r="AC42" s="344">
        <v>7</v>
      </c>
      <c r="AD42" s="344">
        <v>7</v>
      </c>
      <c r="AE42" s="344">
        <v>7</v>
      </c>
      <c r="AF42" s="337">
        <v>7</v>
      </c>
      <c r="AG42" s="345">
        <v>7</v>
      </c>
      <c r="AH42" s="348">
        <v>8</v>
      </c>
      <c r="AI42">
        <v>8</v>
      </c>
      <c r="AJ42">
        <v>8</v>
      </c>
      <c r="AK42">
        <v>8</v>
      </c>
      <c r="AL42">
        <v>9</v>
      </c>
      <c r="AM42">
        <v>9</v>
      </c>
      <c r="AN42">
        <v>9</v>
      </c>
      <c r="AO42">
        <v>9</v>
      </c>
      <c r="AP42">
        <v>10</v>
      </c>
      <c r="AQ42">
        <v>10</v>
      </c>
      <c r="AR42">
        <v>10</v>
      </c>
      <c r="AS42">
        <v>10</v>
      </c>
      <c r="AT42">
        <v>11</v>
      </c>
      <c r="AU42">
        <v>11</v>
      </c>
      <c r="AV42">
        <v>11</v>
      </c>
      <c r="AW42">
        <v>11</v>
      </c>
      <c r="AX42">
        <v>11</v>
      </c>
      <c r="AY42">
        <v>11</v>
      </c>
      <c r="AZ42">
        <v>12</v>
      </c>
      <c r="BA42">
        <v>12</v>
      </c>
      <c r="BB42">
        <v>12</v>
      </c>
      <c r="BC42">
        <v>12</v>
      </c>
      <c r="BD42">
        <v>13</v>
      </c>
      <c r="BE42">
        <v>13</v>
      </c>
      <c r="BF42">
        <v>13</v>
      </c>
      <c r="BG42">
        <v>13</v>
      </c>
      <c r="BH42">
        <v>13</v>
      </c>
      <c r="BI42">
        <v>14</v>
      </c>
      <c r="BJ42">
        <v>14</v>
      </c>
      <c r="BK42">
        <v>14</v>
      </c>
      <c r="BL42">
        <v>14</v>
      </c>
      <c r="BM42">
        <v>15</v>
      </c>
      <c r="BN42">
        <v>15</v>
      </c>
      <c r="BO42">
        <v>15</v>
      </c>
      <c r="BP42">
        <v>15</v>
      </c>
      <c r="BQ42">
        <v>15</v>
      </c>
      <c r="BR42">
        <v>15</v>
      </c>
      <c r="BS42">
        <v>16</v>
      </c>
      <c r="BT42">
        <v>16</v>
      </c>
      <c r="BU42">
        <v>16</v>
      </c>
      <c r="BV42">
        <v>16</v>
      </c>
      <c r="BW42">
        <v>17</v>
      </c>
      <c r="BX42">
        <v>17</v>
      </c>
      <c r="BY42">
        <v>17</v>
      </c>
      <c r="BZ42">
        <v>17</v>
      </c>
      <c r="CA42">
        <v>17</v>
      </c>
      <c r="CB42">
        <v>18</v>
      </c>
      <c r="CC42">
        <v>18</v>
      </c>
      <c r="CD42">
        <v>18</v>
      </c>
      <c r="CE42">
        <v>18</v>
      </c>
      <c r="CF42">
        <v>19</v>
      </c>
      <c r="CG42">
        <v>19</v>
      </c>
      <c r="CH42">
        <v>19</v>
      </c>
      <c r="CI42">
        <v>19</v>
      </c>
      <c r="CJ42">
        <v>19</v>
      </c>
      <c r="CK42">
        <v>19</v>
      </c>
      <c r="CL42">
        <v>19</v>
      </c>
      <c r="CM42">
        <v>20</v>
      </c>
      <c r="CN42">
        <v>20</v>
      </c>
      <c r="CO42">
        <v>20</v>
      </c>
      <c r="CP42">
        <v>20</v>
      </c>
      <c r="CQ42">
        <v>21</v>
      </c>
      <c r="CR42">
        <v>21</v>
      </c>
      <c r="CS42">
        <v>21</v>
      </c>
      <c r="CT42">
        <v>21</v>
      </c>
      <c r="CU42">
        <v>21</v>
      </c>
      <c r="CV42">
        <v>22</v>
      </c>
      <c r="CW42">
        <v>22</v>
      </c>
      <c r="CX42">
        <v>22</v>
      </c>
      <c r="CY42">
        <v>22</v>
      </c>
      <c r="CZ42">
        <v>22</v>
      </c>
      <c r="DA42">
        <v>22</v>
      </c>
      <c r="DB42">
        <v>23</v>
      </c>
      <c r="DC42">
        <v>23</v>
      </c>
      <c r="DD42">
        <v>23</v>
      </c>
      <c r="DE42">
        <v>23</v>
      </c>
      <c r="DF42">
        <v>24</v>
      </c>
      <c r="DG42">
        <v>24</v>
      </c>
      <c r="DH42">
        <v>24</v>
      </c>
      <c r="DI42">
        <v>24</v>
      </c>
      <c r="DJ42">
        <v>25</v>
      </c>
      <c r="DK42">
        <v>25</v>
      </c>
      <c r="DL42">
        <v>25</v>
      </c>
      <c r="DM42">
        <v>25</v>
      </c>
      <c r="DN42">
        <v>26</v>
      </c>
      <c r="DO42">
        <v>26</v>
      </c>
      <c r="DP42">
        <v>26</v>
      </c>
      <c r="DQ42">
        <v>26</v>
      </c>
      <c r="DR42">
        <v>26</v>
      </c>
      <c r="DS42">
        <v>26</v>
      </c>
      <c r="DT42">
        <v>27</v>
      </c>
      <c r="DU42">
        <v>27</v>
      </c>
      <c r="DV42">
        <v>27</v>
      </c>
      <c r="DW42">
        <v>27</v>
      </c>
      <c r="DX42">
        <v>28</v>
      </c>
      <c r="DY42">
        <v>28</v>
      </c>
      <c r="DZ42">
        <v>28</v>
      </c>
      <c r="EA42">
        <v>28</v>
      </c>
      <c r="EB42">
        <v>29</v>
      </c>
      <c r="EC42">
        <v>29</v>
      </c>
      <c r="ED42">
        <v>29</v>
      </c>
      <c r="EE42">
        <v>29</v>
      </c>
      <c r="EF42">
        <v>29</v>
      </c>
      <c r="EG42">
        <v>30</v>
      </c>
      <c r="EH42">
        <v>30</v>
      </c>
      <c r="EI42">
        <v>30</v>
      </c>
      <c r="EJ42">
        <v>30</v>
      </c>
      <c r="EK42">
        <v>30</v>
      </c>
      <c r="EL42">
        <v>30</v>
      </c>
      <c r="EM42">
        <v>31</v>
      </c>
      <c r="EN42">
        <v>31</v>
      </c>
      <c r="EO42">
        <v>31</v>
      </c>
      <c r="EP42">
        <v>31</v>
      </c>
      <c r="EQ42">
        <v>32</v>
      </c>
      <c r="ER42">
        <v>32</v>
      </c>
      <c r="ES42">
        <v>32</v>
      </c>
      <c r="ET42">
        <v>32</v>
      </c>
      <c r="EU42">
        <v>33</v>
      </c>
      <c r="EV42">
        <v>33</v>
      </c>
      <c r="EW42">
        <v>33</v>
      </c>
      <c r="EX42">
        <v>33</v>
      </c>
      <c r="EY42">
        <v>34</v>
      </c>
      <c r="EZ42">
        <v>34</v>
      </c>
      <c r="FA42">
        <v>34</v>
      </c>
      <c r="FB42">
        <v>34</v>
      </c>
      <c r="FC42">
        <v>34</v>
      </c>
      <c r="FD42">
        <v>34</v>
      </c>
      <c r="FE42">
        <v>35</v>
      </c>
      <c r="FF42">
        <v>35</v>
      </c>
      <c r="FG42">
        <v>35</v>
      </c>
      <c r="FH42">
        <v>35</v>
      </c>
      <c r="FI42">
        <v>36</v>
      </c>
      <c r="FJ42">
        <v>36</v>
      </c>
      <c r="FK42">
        <v>36</v>
      </c>
      <c r="FL42">
        <v>36</v>
      </c>
      <c r="FM42">
        <v>37</v>
      </c>
      <c r="FN42">
        <v>37</v>
      </c>
      <c r="FO42">
        <v>37</v>
      </c>
      <c r="FP42">
        <v>37</v>
      </c>
      <c r="FQ42">
        <v>37</v>
      </c>
      <c r="FR42">
        <v>37</v>
      </c>
      <c r="FS42">
        <v>38</v>
      </c>
      <c r="FT42">
        <v>38</v>
      </c>
      <c r="FU42">
        <v>38</v>
      </c>
      <c r="FV42">
        <v>38</v>
      </c>
      <c r="FW42">
        <v>39</v>
      </c>
      <c r="FX42">
        <v>39</v>
      </c>
      <c r="FY42">
        <v>39</v>
      </c>
      <c r="FZ42">
        <v>39</v>
      </c>
      <c r="GA42">
        <v>40</v>
      </c>
      <c r="GB42">
        <v>40</v>
      </c>
      <c r="GC42">
        <v>40</v>
      </c>
      <c r="GD42">
        <v>40</v>
      </c>
      <c r="GE42">
        <v>41</v>
      </c>
      <c r="GF42">
        <v>41</v>
      </c>
      <c r="GG42">
        <v>41</v>
      </c>
      <c r="GH42">
        <v>41</v>
      </c>
      <c r="GI42">
        <v>41</v>
      </c>
      <c r="GJ42">
        <v>41</v>
      </c>
      <c r="GK42">
        <v>42</v>
      </c>
      <c r="GL42">
        <v>42</v>
      </c>
      <c r="GM42">
        <v>42</v>
      </c>
      <c r="GN42">
        <v>42</v>
      </c>
      <c r="GO42">
        <v>43</v>
      </c>
      <c r="GP42">
        <v>43</v>
      </c>
      <c r="GQ42">
        <v>43</v>
      </c>
      <c r="GR42">
        <v>43</v>
      </c>
      <c r="GS42">
        <v>44</v>
      </c>
      <c r="GU42">
        <v>39</v>
      </c>
      <c r="GV42">
        <v>0.441</v>
      </c>
    </row>
    <row r="43" spans="1:204">
      <c r="A43" s="278">
        <v>40</v>
      </c>
      <c r="B43" s="344">
        <v>1</v>
      </c>
      <c r="C43" s="344">
        <v>1</v>
      </c>
      <c r="D43" s="344">
        <v>1</v>
      </c>
      <c r="E43" s="344">
        <v>1</v>
      </c>
      <c r="F43" s="344">
        <v>1</v>
      </c>
      <c r="G43" s="344">
        <v>2</v>
      </c>
      <c r="H43" s="344">
        <v>2</v>
      </c>
      <c r="I43" s="344">
        <v>2</v>
      </c>
      <c r="J43" s="344">
        <v>2</v>
      </c>
      <c r="K43" s="344">
        <v>3</v>
      </c>
      <c r="L43" s="344">
        <v>3</v>
      </c>
      <c r="M43" s="344">
        <v>3</v>
      </c>
      <c r="N43" s="344">
        <v>3</v>
      </c>
      <c r="O43" s="344">
        <v>4</v>
      </c>
      <c r="P43" s="344">
        <v>4</v>
      </c>
      <c r="Q43" s="344">
        <v>4</v>
      </c>
      <c r="R43" s="344">
        <v>4</v>
      </c>
      <c r="S43" s="344">
        <v>4</v>
      </c>
      <c r="T43" s="344">
        <v>5</v>
      </c>
      <c r="U43" s="344">
        <v>5</v>
      </c>
      <c r="V43" s="344">
        <v>5</v>
      </c>
      <c r="W43" s="344">
        <v>5</v>
      </c>
      <c r="X43" s="344">
        <v>6</v>
      </c>
      <c r="Y43" s="344">
        <v>6</v>
      </c>
      <c r="Z43" s="344">
        <v>6</v>
      </c>
      <c r="AA43" s="344">
        <v>6</v>
      </c>
      <c r="AB43" s="344">
        <v>7</v>
      </c>
      <c r="AC43" s="344">
        <v>7</v>
      </c>
      <c r="AD43" s="344">
        <v>7</v>
      </c>
      <c r="AE43" s="344">
        <v>7</v>
      </c>
      <c r="AF43" s="337">
        <v>8</v>
      </c>
      <c r="AG43" s="345">
        <v>8</v>
      </c>
      <c r="AH43" s="348">
        <v>8</v>
      </c>
      <c r="AI43">
        <v>8</v>
      </c>
      <c r="AJ43">
        <v>9</v>
      </c>
      <c r="AK43">
        <v>9</v>
      </c>
      <c r="AL43">
        <v>9</v>
      </c>
      <c r="AM43">
        <v>9</v>
      </c>
      <c r="AN43">
        <v>9</v>
      </c>
      <c r="AO43">
        <v>9</v>
      </c>
      <c r="AP43">
        <v>10</v>
      </c>
      <c r="AQ43">
        <v>10</v>
      </c>
      <c r="AR43">
        <v>10</v>
      </c>
      <c r="AS43">
        <v>10</v>
      </c>
      <c r="AT43">
        <v>11</v>
      </c>
      <c r="AU43">
        <v>11</v>
      </c>
      <c r="AV43">
        <v>11</v>
      </c>
      <c r="AW43">
        <v>11</v>
      </c>
      <c r="AX43">
        <v>12</v>
      </c>
      <c r="AY43">
        <v>12</v>
      </c>
      <c r="AZ43">
        <v>12</v>
      </c>
      <c r="BA43">
        <v>12</v>
      </c>
      <c r="BB43">
        <v>13</v>
      </c>
      <c r="BC43">
        <v>13</v>
      </c>
      <c r="BD43">
        <v>13</v>
      </c>
      <c r="BE43">
        <v>13</v>
      </c>
      <c r="BF43">
        <v>13</v>
      </c>
      <c r="BG43">
        <v>13</v>
      </c>
      <c r="BH43">
        <v>13</v>
      </c>
      <c r="BI43">
        <v>14</v>
      </c>
      <c r="BJ43">
        <v>14</v>
      </c>
      <c r="BK43">
        <v>14</v>
      </c>
      <c r="BL43">
        <v>14</v>
      </c>
      <c r="BM43">
        <v>15</v>
      </c>
      <c r="BN43">
        <v>15</v>
      </c>
      <c r="BO43">
        <v>15</v>
      </c>
      <c r="BP43">
        <v>15</v>
      </c>
      <c r="BQ43">
        <v>16</v>
      </c>
      <c r="BR43">
        <v>16</v>
      </c>
      <c r="BS43">
        <v>16</v>
      </c>
      <c r="BT43">
        <v>16</v>
      </c>
      <c r="BU43">
        <v>17</v>
      </c>
      <c r="BV43">
        <v>17</v>
      </c>
      <c r="BW43">
        <v>17</v>
      </c>
      <c r="BX43">
        <v>17</v>
      </c>
      <c r="BY43">
        <v>17</v>
      </c>
      <c r="BZ43">
        <v>17</v>
      </c>
      <c r="CA43">
        <v>17</v>
      </c>
      <c r="CB43">
        <v>18</v>
      </c>
      <c r="CC43">
        <v>18</v>
      </c>
      <c r="CD43">
        <v>18</v>
      </c>
      <c r="CE43">
        <v>18</v>
      </c>
      <c r="CF43">
        <v>19</v>
      </c>
      <c r="CG43">
        <v>19</v>
      </c>
      <c r="CH43">
        <v>19</v>
      </c>
      <c r="CI43">
        <v>19</v>
      </c>
      <c r="CJ43">
        <v>20</v>
      </c>
      <c r="CK43">
        <v>20</v>
      </c>
      <c r="CL43">
        <v>20</v>
      </c>
      <c r="CM43">
        <v>20</v>
      </c>
      <c r="CN43">
        <v>20</v>
      </c>
      <c r="CO43">
        <v>21</v>
      </c>
      <c r="CP43">
        <v>21</v>
      </c>
      <c r="CQ43">
        <v>21</v>
      </c>
      <c r="CR43">
        <v>21</v>
      </c>
      <c r="CS43">
        <v>22</v>
      </c>
      <c r="CT43">
        <v>22</v>
      </c>
      <c r="CU43">
        <v>22</v>
      </c>
      <c r="CV43">
        <v>22</v>
      </c>
      <c r="CW43">
        <v>22</v>
      </c>
      <c r="CX43">
        <v>22</v>
      </c>
      <c r="CY43">
        <v>22</v>
      </c>
      <c r="CZ43">
        <v>23</v>
      </c>
      <c r="DA43">
        <v>23</v>
      </c>
      <c r="DB43">
        <v>23</v>
      </c>
      <c r="DC43">
        <v>23</v>
      </c>
      <c r="DD43">
        <v>24</v>
      </c>
      <c r="DE43">
        <v>24</v>
      </c>
      <c r="DF43">
        <v>24</v>
      </c>
      <c r="DG43">
        <v>24</v>
      </c>
      <c r="DH43">
        <v>25</v>
      </c>
      <c r="DI43">
        <v>25</v>
      </c>
      <c r="DJ43">
        <v>25</v>
      </c>
      <c r="DK43">
        <v>25</v>
      </c>
      <c r="DL43">
        <v>26</v>
      </c>
      <c r="DM43">
        <v>26</v>
      </c>
      <c r="DN43">
        <v>26</v>
      </c>
      <c r="DO43">
        <v>26</v>
      </c>
      <c r="DP43">
        <v>26</v>
      </c>
      <c r="DQ43">
        <v>26</v>
      </c>
      <c r="DR43">
        <v>27</v>
      </c>
      <c r="DS43">
        <v>27</v>
      </c>
      <c r="DT43">
        <v>27</v>
      </c>
      <c r="DU43">
        <v>27</v>
      </c>
      <c r="DV43">
        <v>28</v>
      </c>
      <c r="DW43">
        <v>28</v>
      </c>
      <c r="DX43">
        <v>28</v>
      </c>
      <c r="DY43">
        <v>28</v>
      </c>
      <c r="DZ43">
        <v>29</v>
      </c>
      <c r="EA43">
        <v>29</v>
      </c>
      <c r="EB43">
        <v>29</v>
      </c>
      <c r="EC43">
        <v>29</v>
      </c>
      <c r="ED43">
        <v>30</v>
      </c>
      <c r="EE43">
        <v>30</v>
      </c>
      <c r="EF43">
        <v>30</v>
      </c>
      <c r="EG43">
        <v>30</v>
      </c>
      <c r="EH43">
        <v>30</v>
      </c>
      <c r="EI43">
        <v>30</v>
      </c>
      <c r="EJ43">
        <v>30</v>
      </c>
      <c r="EK43">
        <v>31</v>
      </c>
      <c r="EL43">
        <v>31</v>
      </c>
      <c r="EM43">
        <v>31</v>
      </c>
      <c r="EN43">
        <v>31</v>
      </c>
      <c r="EO43">
        <v>32</v>
      </c>
      <c r="EP43">
        <v>32</v>
      </c>
      <c r="EQ43">
        <v>32</v>
      </c>
      <c r="ER43">
        <v>32</v>
      </c>
      <c r="ES43">
        <v>33</v>
      </c>
      <c r="ET43">
        <v>33</v>
      </c>
      <c r="EU43">
        <v>33</v>
      </c>
      <c r="EV43">
        <v>33</v>
      </c>
      <c r="EW43">
        <v>34</v>
      </c>
      <c r="EX43">
        <v>34</v>
      </c>
      <c r="EY43">
        <v>34</v>
      </c>
      <c r="EZ43">
        <v>34</v>
      </c>
      <c r="FA43">
        <v>34</v>
      </c>
      <c r="FB43">
        <v>34</v>
      </c>
      <c r="FC43">
        <v>35</v>
      </c>
      <c r="FD43">
        <v>35</v>
      </c>
      <c r="FE43">
        <v>35</v>
      </c>
      <c r="FF43">
        <v>35</v>
      </c>
      <c r="FG43">
        <v>36</v>
      </c>
      <c r="FH43">
        <v>36</v>
      </c>
      <c r="FI43">
        <v>36</v>
      </c>
      <c r="FJ43">
        <v>36</v>
      </c>
      <c r="FK43">
        <v>37</v>
      </c>
      <c r="FL43">
        <v>37</v>
      </c>
      <c r="FM43">
        <v>37</v>
      </c>
      <c r="FN43">
        <v>37</v>
      </c>
      <c r="FO43">
        <v>38</v>
      </c>
      <c r="FP43">
        <v>38</v>
      </c>
      <c r="FQ43">
        <v>38</v>
      </c>
      <c r="FR43">
        <v>38</v>
      </c>
      <c r="FS43">
        <v>39</v>
      </c>
      <c r="FT43">
        <v>39</v>
      </c>
      <c r="FU43">
        <v>39</v>
      </c>
      <c r="FV43">
        <v>39</v>
      </c>
      <c r="FW43">
        <v>39</v>
      </c>
      <c r="FX43">
        <v>39</v>
      </c>
      <c r="FY43">
        <v>40</v>
      </c>
      <c r="FZ43">
        <v>40</v>
      </c>
      <c r="GA43">
        <v>40</v>
      </c>
      <c r="GB43">
        <v>40</v>
      </c>
      <c r="GC43">
        <v>41</v>
      </c>
      <c r="GD43">
        <v>41</v>
      </c>
      <c r="GE43">
        <v>41</v>
      </c>
      <c r="GF43">
        <v>41</v>
      </c>
      <c r="GG43">
        <v>42</v>
      </c>
      <c r="GH43">
        <v>42</v>
      </c>
      <c r="GI43">
        <v>42</v>
      </c>
      <c r="GJ43">
        <v>42</v>
      </c>
      <c r="GK43">
        <v>43</v>
      </c>
      <c r="GL43">
        <v>43</v>
      </c>
      <c r="GM43">
        <v>43</v>
      </c>
      <c r="GN43">
        <v>43</v>
      </c>
      <c r="GO43">
        <v>43</v>
      </c>
      <c r="GP43">
        <v>43</v>
      </c>
      <c r="GQ43">
        <v>44</v>
      </c>
      <c r="GR43">
        <v>44</v>
      </c>
      <c r="GS43">
        <v>44</v>
      </c>
      <c r="GU43">
        <v>40</v>
      </c>
      <c r="GV43">
        <v>0.44800000000000001</v>
      </c>
    </row>
    <row r="44" spans="1:204">
      <c r="A44" s="278">
        <v>41</v>
      </c>
      <c r="B44" s="344">
        <v>1</v>
      </c>
      <c r="C44" s="344">
        <v>1</v>
      </c>
      <c r="D44" s="344">
        <v>1</v>
      </c>
      <c r="E44" s="344">
        <v>1</v>
      </c>
      <c r="F44" s="344">
        <v>1</v>
      </c>
      <c r="G44" s="344">
        <v>2</v>
      </c>
      <c r="H44" s="344">
        <v>2</v>
      </c>
      <c r="I44" s="344">
        <v>2</v>
      </c>
      <c r="J44" s="344">
        <v>2</v>
      </c>
      <c r="K44" s="344">
        <v>3</v>
      </c>
      <c r="L44" s="344">
        <v>3</v>
      </c>
      <c r="M44" s="344">
        <v>3</v>
      </c>
      <c r="N44" s="344">
        <v>3</v>
      </c>
      <c r="O44" s="344">
        <v>4</v>
      </c>
      <c r="P44" s="344">
        <v>4</v>
      </c>
      <c r="Q44" s="344">
        <v>4</v>
      </c>
      <c r="R44" s="344">
        <v>5</v>
      </c>
      <c r="S44" s="344">
        <v>5</v>
      </c>
      <c r="T44" s="344">
        <v>5</v>
      </c>
      <c r="U44" s="344">
        <v>5</v>
      </c>
      <c r="V44" s="344">
        <v>5</v>
      </c>
      <c r="W44" s="344">
        <v>5</v>
      </c>
      <c r="X44" s="344">
        <v>6</v>
      </c>
      <c r="Y44" s="344">
        <v>6</v>
      </c>
      <c r="Z44" s="344">
        <v>6</v>
      </c>
      <c r="AA44" s="344">
        <v>6</v>
      </c>
      <c r="AB44" s="344">
        <v>7</v>
      </c>
      <c r="AC44" s="344">
        <v>7</v>
      </c>
      <c r="AD44" s="344">
        <v>7</v>
      </c>
      <c r="AE44" s="344">
        <v>7</v>
      </c>
      <c r="AF44" s="337">
        <v>8</v>
      </c>
      <c r="AG44" s="345">
        <v>8</v>
      </c>
      <c r="AH44" s="348">
        <v>8</v>
      </c>
      <c r="AI44">
        <v>8</v>
      </c>
      <c r="AJ44">
        <v>9</v>
      </c>
      <c r="AK44">
        <v>9</v>
      </c>
      <c r="AL44">
        <v>9</v>
      </c>
      <c r="AM44">
        <v>9</v>
      </c>
      <c r="AN44">
        <v>10</v>
      </c>
      <c r="AO44">
        <v>10</v>
      </c>
      <c r="AP44">
        <v>10</v>
      </c>
      <c r="AQ44">
        <v>10</v>
      </c>
      <c r="AR44">
        <v>10</v>
      </c>
      <c r="AS44">
        <v>10</v>
      </c>
      <c r="AT44">
        <v>11</v>
      </c>
      <c r="AU44">
        <v>11</v>
      </c>
      <c r="AV44">
        <v>11</v>
      </c>
      <c r="AW44">
        <v>11</v>
      </c>
      <c r="AX44">
        <v>12</v>
      </c>
      <c r="AY44">
        <v>12</v>
      </c>
      <c r="AZ44">
        <v>12</v>
      </c>
      <c r="BA44">
        <v>12</v>
      </c>
      <c r="BB44">
        <v>13</v>
      </c>
      <c r="BC44">
        <v>13</v>
      </c>
      <c r="BD44">
        <v>13</v>
      </c>
      <c r="BE44">
        <v>13</v>
      </c>
      <c r="BF44">
        <v>14</v>
      </c>
      <c r="BG44">
        <v>14</v>
      </c>
      <c r="BH44">
        <v>14</v>
      </c>
      <c r="BI44">
        <v>14</v>
      </c>
      <c r="BJ44">
        <v>14</v>
      </c>
      <c r="BK44">
        <v>15</v>
      </c>
      <c r="BL44">
        <v>15</v>
      </c>
      <c r="BM44">
        <v>15</v>
      </c>
      <c r="BN44">
        <v>15</v>
      </c>
      <c r="BO44">
        <v>15</v>
      </c>
      <c r="BP44">
        <v>15</v>
      </c>
      <c r="BQ44">
        <v>16</v>
      </c>
      <c r="BR44">
        <v>16</v>
      </c>
      <c r="BS44">
        <v>16</v>
      </c>
      <c r="BT44">
        <v>16</v>
      </c>
      <c r="BU44">
        <v>17</v>
      </c>
      <c r="BV44">
        <v>17</v>
      </c>
      <c r="BW44">
        <v>17</v>
      </c>
      <c r="BX44">
        <v>17</v>
      </c>
      <c r="BY44">
        <v>18</v>
      </c>
      <c r="BZ44">
        <v>18</v>
      </c>
      <c r="CA44">
        <v>18</v>
      </c>
      <c r="CB44">
        <v>18</v>
      </c>
      <c r="CC44">
        <v>18</v>
      </c>
      <c r="CD44">
        <v>19</v>
      </c>
      <c r="CE44">
        <v>19</v>
      </c>
      <c r="CF44">
        <v>19</v>
      </c>
      <c r="CG44">
        <v>19</v>
      </c>
      <c r="CH44">
        <v>20</v>
      </c>
      <c r="CI44">
        <v>20</v>
      </c>
      <c r="CJ44">
        <v>20</v>
      </c>
      <c r="CK44">
        <v>20</v>
      </c>
      <c r="CL44">
        <v>20</v>
      </c>
      <c r="CM44">
        <v>20</v>
      </c>
      <c r="CN44">
        <v>20</v>
      </c>
      <c r="CO44">
        <v>21</v>
      </c>
      <c r="CP44">
        <v>21</v>
      </c>
      <c r="CQ44">
        <v>21</v>
      </c>
      <c r="CR44">
        <v>21</v>
      </c>
      <c r="CS44">
        <v>22</v>
      </c>
      <c r="CT44">
        <v>22</v>
      </c>
      <c r="CU44">
        <v>22</v>
      </c>
      <c r="CV44">
        <v>22</v>
      </c>
      <c r="CW44">
        <v>22</v>
      </c>
      <c r="CX44">
        <v>23</v>
      </c>
      <c r="CY44">
        <v>23</v>
      </c>
      <c r="CZ44">
        <v>23</v>
      </c>
      <c r="DA44">
        <v>23</v>
      </c>
      <c r="DB44">
        <v>24</v>
      </c>
      <c r="DC44">
        <v>24</v>
      </c>
      <c r="DD44">
        <v>24</v>
      </c>
      <c r="DE44">
        <v>24</v>
      </c>
      <c r="DF44">
        <v>25</v>
      </c>
      <c r="DG44">
        <v>25</v>
      </c>
      <c r="DH44">
        <v>25</v>
      </c>
      <c r="DI44">
        <v>25</v>
      </c>
      <c r="DJ44">
        <v>25</v>
      </c>
      <c r="DK44">
        <v>25</v>
      </c>
      <c r="DL44">
        <v>26</v>
      </c>
      <c r="DM44">
        <v>26</v>
      </c>
      <c r="DN44">
        <v>26</v>
      </c>
      <c r="DO44">
        <v>26</v>
      </c>
      <c r="DP44">
        <v>27</v>
      </c>
      <c r="DQ44">
        <v>27</v>
      </c>
      <c r="DR44">
        <v>27</v>
      </c>
      <c r="DS44">
        <v>27</v>
      </c>
      <c r="DT44">
        <v>28</v>
      </c>
      <c r="DU44">
        <v>28</v>
      </c>
      <c r="DV44">
        <v>28</v>
      </c>
      <c r="DW44">
        <v>28</v>
      </c>
      <c r="DX44">
        <v>29</v>
      </c>
      <c r="DY44">
        <v>29</v>
      </c>
      <c r="DZ44">
        <v>29</v>
      </c>
      <c r="EA44">
        <v>29</v>
      </c>
      <c r="EB44">
        <v>30</v>
      </c>
      <c r="EC44">
        <v>30</v>
      </c>
      <c r="ED44">
        <v>30</v>
      </c>
      <c r="EE44">
        <v>30</v>
      </c>
      <c r="EF44">
        <v>30</v>
      </c>
      <c r="EG44">
        <v>30</v>
      </c>
      <c r="EH44">
        <v>30</v>
      </c>
      <c r="EI44">
        <v>31</v>
      </c>
      <c r="EJ44">
        <v>31</v>
      </c>
      <c r="EK44">
        <v>31</v>
      </c>
      <c r="EL44">
        <v>31</v>
      </c>
      <c r="EM44">
        <v>32</v>
      </c>
      <c r="EN44">
        <v>32</v>
      </c>
      <c r="EO44">
        <v>32</v>
      </c>
      <c r="EP44">
        <v>32</v>
      </c>
      <c r="EQ44">
        <v>33</v>
      </c>
      <c r="ER44">
        <v>33</v>
      </c>
      <c r="ES44">
        <v>33</v>
      </c>
      <c r="ET44">
        <v>33</v>
      </c>
      <c r="EU44">
        <v>34</v>
      </c>
      <c r="EV44">
        <v>34</v>
      </c>
      <c r="EW44">
        <v>34</v>
      </c>
      <c r="EX44">
        <v>34</v>
      </c>
      <c r="EY44">
        <v>35</v>
      </c>
      <c r="EZ44">
        <v>35</v>
      </c>
      <c r="FA44">
        <v>35</v>
      </c>
      <c r="FB44">
        <v>35</v>
      </c>
      <c r="FC44">
        <v>35</v>
      </c>
      <c r="FD44">
        <v>35</v>
      </c>
      <c r="FE44">
        <v>36</v>
      </c>
      <c r="FF44">
        <v>36</v>
      </c>
      <c r="FG44">
        <v>36</v>
      </c>
      <c r="FH44">
        <v>36</v>
      </c>
      <c r="FI44">
        <v>37</v>
      </c>
      <c r="FJ44">
        <v>37</v>
      </c>
      <c r="FK44">
        <v>37</v>
      </c>
      <c r="FL44">
        <v>37</v>
      </c>
      <c r="FM44">
        <v>38</v>
      </c>
      <c r="FN44">
        <v>38</v>
      </c>
      <c r="FO44">
        <v>38</v>
      </c>
      <c r="FP44">
        <v>38</v>
      </c>
      <c r="FQ44">
        <v>39</v>
      </c>
      <c r="FR44">
        <v>39</v>
      </c>
      <c r="FS44">
        <v>39</v>
      </c>
      <c r="FT44">
        <v>39</v>
      </c>
      <c r="FU44">
        <v>40</v>
      </c>
      <c r="FV44">
        <v>40</v>
      </c>
      <c r="FW44">
        <v>40</v>
      </c>
      <c r="FX44">
        <v>40</v>
      </c>
      <c r="FY44">
        <v>40</v>
      </c>
      <c r="FZ44">
        <v>40</v>
      </c>
      <c r="GA44">
        <v>41</v>
      </c>
      <c r="GB44">
        <v>41</v>
      </c>
      <c r="GC44">
        <v>41</v>
      </c>
      <c r="GD44">
        <v>41</v>
      </c>
      <c r="GE44">
        <v>42</v>
      </c>
      <c r="GF44">
        <v>42</v>
      </c>
      <c r="GG44">
        <v>42</v>
      </c>
      <c r="GH44">
        <v>42</v>
      </c>
      <c r="GI44">
        <v>43</v>
      </c>
      <c r="GJ44">
        <v>43</v>
      </c>
      <c r="GK44">
        <v>43</v>
      </c>
      <c r="GL44">
        <v>43</v>
      </c>
      <c r="GM44">
        <v>44</v>
      </c>
      <c r="GN44">
        <v>44</v>
      </c>
      <c r="GO44">
        <v>44</v>
      </c>
      <c r="GP44">
        <v>44</v>
      </c>
      <c r="GQ44">
        <v>45</v>
      </c>
      <c r="GR44">
        <v>45</v>
      </c>
      <c r="GS44">
        <v>45</v>
      </c>
      <c r="GU44">
        <v>41</v>
      </c>
      <c r="GV44">
        <v>0.45500000000000002</v>
      </c>
    </row>
    <row r="45" spans="1:204">
      <c r="A45" s="278">
        <v>42</v>
      </c>
      <c r="B45" s="344">
        <v>1</v>
      </c>
      <c r="C45" s="344">
        <v>1</v>
      </c>
      <c r="D45" s="344">
        <v>1</v>
      </c>
      <c r="E45" s="344">
        <v>1</v>
      </c>
      <c r="F45" s="344">
        <v>1</v>
      </c>
      <c r="G45" s="344">
        <v>2</v>
      </c>
      <c r="H45" s="344">
        <v>2</v>
      </c>
      <c r="I45" s="344">
        <v>2</v>
      </c>
      <c r="J45" s="344">
        <v>2</v>
      </c>
      <c r="K45" s="344">
        <v>3</v>
      </c>
      <c r="L45" s="344">
        <v>3</v>
      </c>
      <c r="M45" s="344">
        <v>3</v>
      </c>
      <c r="N45" s="344">
        <v>3</v>
      </c>
      <c r="O45" s="344">
        <v>4</v>
      </c>
      <c r="P45" s="344">
        <v>4</v>
      </c>
      <c r="Q45" s="344">
        <v>4</v>
      </c>
      <c r="R45" s="344">
        <v>5</v>
      </c>
      <c r="S45" s="344">
        <v>5</v>
      </c>
      <c r="T45" s="344">
        <v>5</v>
      </c>
      <c r="U45" s="344">
        <v>5</v>
      </c>
      <c r="V45" s="344">
        <v>6</v>
      </c>
      <c r="W45" s="344">
        <v>6</v>
      </c>
      <c r="X45" s="344">
        <v>6</v>
      </c>
      <c r="Y45" s="344">
        <v>6</v>
      </c>
      <c r="Z45" s="344">
        <v>6</v>
      </c>
      <c r="AA45" s="344">
        <v>6</v>
      </c>
      <c r="AB45" s="344">
        <v>7</v>
      </c>
      <c r="AC45" s="344">
        <v>7</v>
      </c>
      <c r="AD45" s="344">
        <v>7</v>
      </c>
      <c r="AE45" s="344">
        <v>7</v>
      </c>
      <c r="AF45" s="337">
        <v>8</v>
      </c>
      <c r="AG45" s="345">
        <v>8</v>
      </c>
      <c r="AH45" s="348">
        <v>8</v>
      </c>
      <c r="AI45">
        <v>8</v>
      </c>
      <c r="AJ45">
        <v>9</v>
      </c>
      <c r="AK45">
        <v>9</v>
      </c>
      <c r="AL45">
        <v>9</v>
      </c>
      <c r="AM45">
        <v>9</v>
      </c>
      <c r="AN45">
        <v>10</v>
      </c>
      <c r="AO45">
        <v>10</v>
      </c>
      <c r="AP45">
        <v>10</v>
      </c>
      <c r="AQ45">
        <v>10</v>
      </c>
      <c r="AR45">
        <v>11</v>
      </c>
      <c r="AS45">
        <v>11</v>
      </c>
      <c r="AT45">
        <v>11</v>
      </c>
      <c r="AU45">
        <v>11</v>
      </c>
      <c r="AV45">
        <v>12</v>
      </c>
      <c r="AW45">
        <v>12</v>
      </c>
      <c r="AX45">
        <v>12</v>
      </c>
      <c r="AY45">
        <v>12</v>
      </c>
      <c r="AZ45">
        <v>12</v>
      </c>
      <c r="BA45">
        <v>12</v>
      </c>
      <c r="BB45">
        <v>13</v>
      </c>
      <c r="BC45">
        <v>13</v>
      </c>
      <c r="BD45">
        <v>13</v>
      </c>
      <c r="BE45">
        <v>13</v>
      </c>
      <c r="BF45">
        <v>14</v>
      </c>
      <c r="BG45">
        <v>14</v>
      </c>
      <c r="BH45">
        <v>14</v>
      </c>
      <c r="BI45">
        <v>14</v>
      </c>
      <c r="BJ45">
        <v>14</v>
      </c>
      <c r="BK45">
        <v>15</v>
      </c>
      <c r="BL45">
        <v>15</v>
      </c>
      <c r="BM45">
        <v>15</v>
      </c>
      <c r="BN45">
        <v>15</v>
      </c>
      <c r="BO45">
        <v>16</v>
      </c>
      <c r="BP45">
        <v>16</v>
      </c>
      <c r="BQ45">
        <v>16</v>
      </c>
      <c r="BR45">
        <v>16</v>
      </c>
      <c r="BS45">
        <v>17</v>
      </c>
      <c r="BT45">
        <v>17</v>
      </c>
      <c r="BU45">
        <v>17</v>
      </c>
      <c r="BV45">
        <v>17</v>
      </c>
      <c r="BW45">
        <v>18</v>
      </c>
      <c r="BX45">
        <v>18</v>
      </c>
      <c r="BY45">
        <v>18</v>
      </c>
      <c r="BZ45">
        <v>18</v>
      </c>
      <c r="CA45">
        <v>18</v>
      </c>
      <c r="CB45">
        <v>18</v>
      </c>
      <c r="CC45">
        <v>18</v>
      </c>
      <c r="CD45">
        <v>19</v>
      </c>
      <c r="CE45">
        <v>19</v>
      </c>
      <c r="CF45">
        <v>19</v>
      </c>
      <c r="CG45">
        <v>19</v>
      </c>
      <c r="CH45">
        <v>20</v>
      </c>
      <c r="CI45">
        <v>20</v>
      </c>
      <c r="CJ45">
        <v>20</v>
      </c>
      <c r="CK45">
        <v>20</v>
      </c>
      <c r="CL45">
        <v>20</v>
      </c>
      <c r="CM45">
        <v>21</v>
      </c>
      <c r="CN45">
        <v>21</v>
      </c>
      <c r="CO45">
        <v>21</v>
      </c>
      <c r="CP45">
        <v>21</v>
      </c>
      <c r="CQ45">
        <v>22</v>
      </c>
      <c r="CR45">
        <v>22</v>
      </c>
      <c r="CS45">
        <v>22</v>
      </c>
      <c r="CT45">
        <v>22</v>
      </c>
      <c r="CU45">
        <v>22</v>
      </c>
      <c r="CV45">
        <v>23</v>
      </c>
      <c r="CW45">
        <v>23</v>
      </c>
      <c r="CX45">
        <v>23</v>
      </c>
      <c r="CY45">
        <v>23</v>
      </c>
      <c r="CZ45">
        <v>24</v>
      </c>
      <c r="DA45">
        <v>24</v>
      </c>
      <c r="DB45">
        <v>24</v>
      </c>
      <c r="DC45">
        <v>24</v>
      </c>
      <c r="DD45">
        <v>24</v>
      </c>
      <c r="DE45">
        <v>24</v>
      </c>
      <c r="DF45">
        <v>25</v>
      </c>
      <c r="DG45">
        <v>25</v>
      </c>
      <c r="DH45">
        <v>25</v>
      </c>
      <c r="DI45">
        <v>25</v>
      </c>
      <c r="DJ45">
        <v>26</v>
      </c>
      <c r="DK45">
        <v>26</v>
      </c>
      <c r="DL45">
        <v>26</v>
      </c>
      <c r="DM45">
        <v>26</v>
      </c>
      <c r="DN45">
        <v>27</v>
      </c>
      <c r="DO45">
        <v>27</v>
      </c>
      <c r="DP45">
        <v>27</v>
      </c>
      <c r="DQ45">
        <v>27</v>
      </c>
      <c r="DR45">
        <v>28</v>
      </c>
      <c r="DS45">
        <v>28</v>
      </c>
      <c r="DT45">
        <v>28</v>
      </c>
      <c r="DU45">
        <v>28</v>
      </c>
      <c r="DV45">
        <v>29</v>
      </c>
      <c r="DW45">
        <v>29</v>
      </c>
      <c r="DX45">
        <v>29</v>
      </c>
      <c r="DY45">
        <v>29</v>
      </c>
      <c r="DZ45">
        <v>30</v>
      </c>
      <c r="EA45">
        <v>30</v>
      </c>
      <c r="EB45">
        <v>30</v>
      </c>
      <c r="EC45">
        <v>30</v>
      </c>
      <c r="ED45">
        <v>30</v>
      </c>
      <c r="EE45">
        <v>30</v>
      </c>
      <c r="EF45">
        <v>30</v>
      </c>
      <c r="EG45">
        <v>31</v>
      </c>
      <c r="EH45">
        <v>31</v>
      </c>
      <c r="EI45">
        <v>31</v>
      </c>
      <c r="EJ45">
        <v>31</v>
      </c>
      <c r="EK45">
        <v>32</v>
      </c>
      <c r="EL45">
        <v>32</v>
      </c>
      <c r="EM45">
        <v>32</v>
      </c>
      <c r="EN45">
        <v>32</v>
      </c>
      <c r="EO45">
        <v>33</v>
      </c>
      <c r="EP45">
        <v>33</v>
      </c>
      <c r="EQ45">
        <v>33</v>
      </c>
      <c r="ER45">
        <v>33</v>
      </c>
      <c r="ES45">
        <v>34</v>
      </c>
      <c r="ET45">
        <v>34</v>
      </c>
      <c r="EU45">
        <v>34</v>
      </c>
      <c r="EV45">
        <v>34</v>
      </c>
      <c r="EW45">
        <v>35</v>
      </c>
      <c r="EX45">
        <v>35</v>
      </c>
      <c r="EY45">
        <v>35</v>
      </c>
      <c r="EZ45">
        <v>35</v>
      </c>
      <c r="FA45">
        <v>36</v>
      </c>
      <c r="FB45">
        <v>36</v>
      </c>
      <c r="FC45">
        <v>36</v>
      </c>
      <c r="FD45">
        <v>36</v>
      </c>
      <c r="FE45">
        <v>36</v>
      </c>
      <c r="FF45">
        <v>36</v>
      </c>
      <c r="FG45">
        <v>37</v>
      </c>
      <c r="FH45">
        <v>37</v>
      </c>
      <c r="FI45">
        <v>37</v>
      </c>
      <c r="FJ45">
        <v>37</v>
      </c>
      <c r="FK45">
        <v>38</v>
      </c>
      <c r="FL45">
        <v>38</v>
      </c>
      <c r="FM45">
        <v>38</v>
      </c>
      <c r="FN45">
        <v>38</v>
      </c>
      <c r="FO45">
        <v>39</v>
      </c>
      <c r="FP45">
        <v>39</v>
      </c>
      <c r="FQ45">
        <v>39</v>
      </c>
      <c r="FR45">
        <v>39</v>
      </c>
      <c r="FS45">
        <v>40</v>
      </c>
      <c r="FT45">
        <v>40</v>
      </c>
      <c r="FU45">
        <v>40</v>
      </c>
      <c r="FV45">
        <v>40</v>
      </c>
      <c r="FW45">
        <v>41</v>
      </c>
      <c r="FX45">
        <v>41</v>
      </c>
      <c r="FY45">
        <v>41</v>
      </c>
      <c r="FZ45">
        <v>41</v>
      </c>
      <c r="GA45">
        <v>42</v>
      </c>
      <c r="GB45">
        <v>42</v>
      </c>
      <c r="GC45">
        <v>42</v>
      </c>
      <c r="GD45">
        <v>42</v>
      </c>
      <c r="GE45">
        <v>43</v>
      </c>
      <c r="GF45">
        <v>43</v>
      </c>
      <c r="GG45">
        <v>43</v>
      </c>
      <c r="GH45">
        <v>43</v>
      </c>
      <c r="GI45">
        <v>43</v>
      </c>
      <c r="GJ45">
        <v>43</v>
      </c>
      <c r="GK45">
        <v>44</v>
      </c>
      <c r="GL45">
        <v>44</v>
      </c>
      <c r="GM45">
        <v>44</v>
      </c>
      <c r="GN45">
        <v>44</v>
      </c>
      <c r="GO45">
        <v>45</v>
      </c>
      <c r="GP45">
        <v>45</v>
      </c>
      <c r="GQ45">
        <v>45</v>
      </c>
      <c r="GR45">
        <v>45</v>
      </c>
      <c r="GS45">
        <v>46</v>
      </c>
      <c r="GU45">
        <v>42</v>
      </c>
      <c r="GV45">
        <v>0.46200000000000002</v>
      </c>
    </row>
    <row r="46" spans="1:204">
      <c r="A46" s="278">
        <v>43</v>
      </c>
      <c r="B46" s="344">
        <v>1</v>
      </c>
      <c r="C46" s="344">
        <v>1</v>
      </c>
      <c r="D46" s="344">
        <v>1</v>
      </c>
      <c r="E46" s="344">
        <v>1</v>
      </c>
      <c r="F46" s="344">
        <v>1</v>
      </c>
      <c r="G46" s="344">
        <v>2</v>
      </c>
      <c r="H46" s="344">
        <v>2</v>
      </c>
      <c r="I46" s="344">
        <v>2</v>
      </c>
      <c r="J46" s="344">
        <v>2</v>
      </c>
      <c r="K46" s="344">
        <v>3</v>
      </c>
      <c r="L46" s="344">
        <v>3</v>
      </c>
      <c r="M46" s="344">
        <v>3</v>
      </c>
      <c r="N46" s="344">
        <v>3</v>
      </c>
      <c r="O46" s="344">
        <v>4</v>
      </c>
      <c r="P46" s="344">
        <v>4</v>
      </c>
      <c r="Q46" s="344">
        <v>4</v>
      </c>
      <c r="R46" s="344">
        <v>5</v>
      </c>
      <c r="S46" s="344">
        <v>5</v>
      </c>
      <c r="T46" s="344">
        <v>5</v>
      </c>
      <c r="U46" s="344">
        <v>5</v>
      </c>
      <c r="V46" s="344">
        <v>6</v>
      </c>
      <c r="W46" s="344">
        <v>6</v>
      </c>
      <c r="X46" s="344">
        <v>6</v>
      </c>
      <c r="Y46" s="344">
        <v>6</v>
      </c>
      <c r="Z46" s="344">
        <v>7</v>
      </c>
      <c r="AA46" s="344">
        <v>7</v>
      </c>
      <c r="AB46" s="344">
        <v>7</v>
      </c>
      <c r="AC46" s="344">
        <v>7</v>
      </c>
      <c r="AD46" s="344">
        <v>8</v>
      </c>
      <c r="AE46" s="344">
        <v>8</v>
      </c>
      <c r="AF46" s="337">
        <v>8</v>
      </c>
      <c r="AG46" s="345">
        <v>8</v>
      </c>
      <c r="AH46" s="348">
        <v>8</v>
      </c>
      <c r="AI46">
        <v>8</v>
      </c>
      <c r="AJ46">
        <v>9</v>
      </c>
      <c r="AK46">
        <v>9</v>
      </c>
      <c r="AL46">
        <v>9</v>
      </c>
      <c r="AM46">
        <v>9</v>
      </c>
      <c r="AN46">
        <v>10</v>
      </c>
      <c r="AO46">
        <v>10</v>
      </c>
      <c r="AP46">
        <v>10</v>
      </c>
      <c r="AQ46">
        <v>10</v>
      </c>
      <c r="AR46">
        <v>11</v>
      </c>
      <c r="AS46">
        <v>11</v>
      </c>
      <c r="AT46">
        <v>11</v>
      </c>
      <c r="AU46">
        <v>11</v>
      </c>
      <c r="AV46">
        <v>12</v>
      </c>
      <c r="AW46">
        <v>12</v>
      </c>
      <c r="AX46">
        <v>12</v>
      </c>
      <c r="AY46">
        <v>12</v>
      </c>
      <c r="AZ46">
        <v>13</v>
      </c>
      <c r="BA46">
        <v>13</v>
      </c>
      <c r="BB46">
        <v>13</v>
      </c>
      <c r="BC46">
        <v>13</v>
      </c>
      <c r="BD46">
        <v>14</v>
      </c>
      <c r="BE46">
        <v>14</v>
      </c>
      <c r="BF46">
        <v>14</v>
      </c>
      <c r="BG46">
        <v>14</v>
      </c>
      <c r="BH46">
        <v>14</v>
      </c>
      <c r="BI46">
        <v>15</v>
      </c>
      <c r="BJ46">
        <v>15</v>
      </c>
      <c r="BK46">
        <v>15</v>
      </c>
      <c r="BL46">
        <v>15</v>
      </c>
      <c r="BM46">
        <v>15</v>
      </c>
      <c r="BN46">
        <v>15</v>
      </c>
      <c r="BO46">
        <v>16</v>
      </c>
      <c r="BP46">
        <v>16</v>
      </c>
      <c r="BQ46">
        <v>16</v>
      </c>
      <c r="BR46">
        <v>16</v>
      </c>
      <c r="BS46">
        <v>17</v>
      </c>
      <c r="BT46">
        <v>17</v>
      </c>
      <c r="BU46">
        <v>17</v>
      </c>
      <c r="BV46">
        <v>17</v>
      </c>
      <c r="BW46">
        <v>18</v>
      </c>
      <c r="BX46">
        <v>18</v>
      </c>
      <c r="BY46">
        <v>18</v>
      </c>
      <c r="BZ46">
        <v>18</v>
      </c>
      <c r="CA46">
        <v>18</v>
      </c>
      <c r="CB46">
        <v>19</v>
      </c>
      <c r="CC46">
        <v>19</v>
      </c>
      <c r="CD46">
        <v>19</v>
      </c>
      <c r="CE46">
        <v>19</v>
      </c>
      <c r="CF46">
        <v>20</v>
      </c>
      <c r="CG46">
        <v>20</v>
      </c>
      <c r="CH46">
        <v>20</v>
      </c>
      <c r="CI46">
        <v>20</v>
      </c>
      <c r="CJ46">
        <v>21</v>
      </c>
      <c r="CK46">
        <v>21</v>
      </c>
      <c r="CL46">
        <v>21</v>
      </c>
      <c r="CM46">
        <v>21</v>
      </c>
      <c r="CN46">
        <v>21</v>
      </c>
      <c r="CO46">
        <v>22</v>
      </c>
      <c r="CP46">
        <v>22</v>
      </c>
      <c r="CQ46">
        <v>22</v>
      </c>
      <c r="CR46">
        <v>22</v>
      </c>
      <c r="CS46">
        <v>23</v>
      </c>
      <c r="CT46">
        <v>23</v>
      </c>
      <c r="CU46">
        <v>23</v>
      </c>
      <c r="CV46">
        <v>23</v>
      </c>
      <c r="CW46">
        <v>23</v>
      </c>
      <c r="CX46">
        <v>23</v>
      </c>
      <c r="CY46">
        <v>23</v>
      </c>
      <c r="CZ46">
        <v>24</v>
      </c>
      <c r="DA46">
        <v>24</v>
      </c>
      <c r="DB46">
        <v>24</v>
      </c>
      <c r="DC46">
        <v>24</v>
      </c>
      <c r="DD46">
        <v>25</v>
      </c>
      <c r="DE46">
        <v>25</v>
      </c>
      <c r="DF46">
        <v>25</v>
      </c>
      <c r="DG46">
        <v>25</v>
      </c>
      <c r="DH46">
        <v>26</v>
      </c>
      <c r="DI46">
        <v>26</v>
      </c>
      <c r="DJ46">
        <v>26</v>
      </c>
      <c r="DK46">
        <v>26</v>
      </c>
      <c r="DL46">
        <v>27</v>
      </c>
      <c r="DM46">
        <v>27</v>
      </c>
      <c r="DN46">
        <v>27</v>
      </c>
      <c r="DO46">
        <v>27</v>
      </c>
      <c r="DP46">
        <v>28</v>
      </c>
      <c r="DQ46">
        <v>28</v>
      </c>
      <c r="DR46">
        <v>28</v>
      </c>
      <c r="DS46">
        <v>28</v>
      </c>
      <c r="DT46">
        <v>29</v>
      </c>
      <c r="DU46">
        <v>29</v>
      </c>
      <c r="DV46">
        <v>29</v>
      </c>
      <c r="DW46">
        <v>29</v>
      </c>
      <c r="DX46">
        <v>30</v>
      </c>
      <c r="DY46">
        <v>30</v>
      </c>
      <c r="DZ46">
        <v>30</v>
      </c>
      <c r="EA46">
        <v>30</v>
      </c>
      <c r="EB46">
        <v>30</v>
      </c>
      <c r="EC46">
        <v>30</v>
      </c>
      <c r="ED46">
        <v>31</v>
      </c>
      <c r="EE46">
        <v>31</v>
      </c>
      <c r="EF46">
        <v>31</v>
      </c>
      <c r="EG46">
        <v>31</v>
      </c>
      <c r="EH46">
        <v>31</v>
      </c>
      <c r="EI46">
        <v>32</v>
      </c>
      <c r="EJ46">
        <v>32</v>
      </c>
      <c r="EK46">
        <v>32</v>
      </c>
      <c r="EL46">
        <v>32</v>
      </c>
      <c r="EM46">
        <v>33</v>
      </c>
      <c r="EN46">
        <v>33</v>
      </c>
      <c r="EO46">
        <v>33</v>
      </c>
      <c r="EP46">
        <v>33</v>
      </c>
      <c r="EQ46">
        <v>34</v>
      </c>
      <c r="ER46">
        <v>34</v>
      </c>
      <c r="ES46">
        <v>34</v>
      </c>
      <c r="ET46">
        <v>34</v>
      </c>
      <c r="EU46">
        <v>35</v>
      </c>
      <c r="EV46">
        <v>35</v>
      </c>
      <c r="EW46">
        <v>35</v>
      </c>
      <c r="EX46">
        <v>35</v>
      </c>
      <c r="EY46">
        <v>36</v>
      </c>
      <c r="EZ46">
        <v>36</v>
      </c>
      <c r="FA46">
        <v>36</v>
      </c>
      <c r="FB46">
        <v>36</v>
      </c>
      <c r="FC46">
        <v>37</v>
      </c>
      <c r="FD46">
        <v>37</v>
      </c>
      <c r="FE46">
        <v>37</v>
      </c>
      <c r="FF46">
        <v>37</v>
      </c>
      <c r="FG46">
        <v>38</v>
      </c>
      <c r="FH46">
        <v>38</v>
      </c>
      <c r="FI46">
        <v>38</v>
      </c>
      <c r="FJ46">
        <v>38</v>
      </c>
      <c r="FK46">
        <v>38</v>
      </c>
      <c r="FL46">
        <v>38</v>
      </c>
      <c r="FM46">
        <v>39</v>
      </c>
      <c r="FN46">
        <v>39</v>
      </c>
      <c r="FO46">
        <v>39</v>
      </c>
      <c r="FP46">
        <v>39</v>
      </c>
      <c r="FQ46">
        <v>40</v>
      </c>
      <c r="FR46">
        <v>40</v>
      </c>
      <c r="FS46">
        <v>40</v>
      </c>
      <c r="FT46">
        <v>40</v>
      </c>
      <c r="FU46">
        <v>41</v>
      </c>
      <c r="FV46">
        <v>41</v>
      </c>
      <c r="FW46">
        <v>41</v>
      </c>
      <c r="FX46">
        <v>41</v>
      </c>
      <c r="FY46">
        <v>42</v>
      </c>
      <c r="FZ46">
        <v>42</v>
      </c>
      <c r="GA46">
        <v>42</v>
      </c>
      <c r="GB46">
        <v>42</v>
      </c>
      <c r="GC46">
        <v>43</v>
      </c>
      <c r="GD46">
        <v>43</v>
      </c>
      <c r="GE46">
        <v>43</v>
      </c>
      <c r="GF46">
        <v>43</v>
      </c>
      <c r="GG46">
        <v>44</v>
      </c>
      <c r="GH46">
        <v>44</v>
      </c>
      <c r="GI46">
        <v>44</v>
      </c>
      <c r="GJ46">
        <v>44</v>
      </c>
      <c r="GK46">
        <v>45</v>
      </c>
      <c r="GL46">
        <v>45</v>
      </c>
      <c r="GM46">
        <v>45</v>
      </c>
      <c r="GN46">
        <v>45</v>
      </c>
      <c r="GO46">
        <v>45</v>
      </c>
      <c r="GP46">
        <v>45</v>
      </c>
      <c r="GQ46">
        <v>46</v>
      </c>
      <c r="GR46">
        <v>46</v>
      </c>
      <c r="GS46">
        <v>46</v>
      </c>
      <c r="GU46">
        <v>43</v>
      </c>
      <c r="GV46">
        <v>0.46899999999999997</v>
      </c>
    </row>
    <row r="47" spans="1:204">
      <c r="A47" s="278">
        <v>44</v>
      </c>
      <c r="B47" s="344">
        <v>1</v>
      </c>
      <c r="C47" s="344">
        <v>1</v>
      </c>
      <c r="D47" s="344">
        <v>1</v>
      </c>
      <c r="E47" s="344">
        <v>1</v>
      </c>
      <c r="F47" s="344">
        <v>1</v>
      </c>
      <c r="G47" s="344">
        <v>2</v>
      </c>
      <c r="H47" s="344">
        <v>2</v>
      </c>
      <c r="I47" s="344">
        <v>2</v>
      </c>
      <c r="J47" s="344">
        <v>2</v>
      </c>
      <c r="K47" s="344">
        <v>3</v>
      </c>
      <c r="L47" s="344">
        <v>3</v>
      </c>
      <c r="M47" s="344">
        <v>3</v>
      </c>
      <c r="N47" s="344">
        <v>3</v>
      </c>
      <c r="O47" s="344">
        <v>4</v>
      </c>
      <c r="P47" s="344">
        <v>4</v>
      </c>
      <c r="Q47" s="344">
        <v>4</v>
      </c>
      <c r="R47" s="344">
        <v>5</v>
      </c>
      <c r="S47" s="344">
        <v>5</v>
      </c>
      <c r="T47" s="344">
        <v>5</v>
      </c>
      <c r="U47" s="344">
        <v>5</v>
      </c>
      <c r="V47" s="344">
        <v>6</v>
      </c>
      <c r="W47" s="344">
        <v>6</v>
      </c>
      <c r="X47" s="344">
        <v>6</v>
      </c>
      <c r="Y47" s="344">
        <v>6</v>
      </c>
      <c r="Z47" s="344">
        <v>7</v>
      </c>
      <c r="AA47" s="344">
        <v>7</v>
      </c>
      <c r="AB47" s="344">
        <v>7</v>
      </c>
      <c r="AC47" s="344">
        <v>7</v>
      </c>
      <c r="AD47" s="344">
        <v>8</v>
      </c>
      <c r="AE47" s="344">
        <v>8</v>
      </c>
      <c r="AF47" s="337">
        <v>8</v>
      </c>
      <c r="AG47" s="345">
        <v>8</v>
      </c>
      <c r="AH47" s="348">
        <v>9</v>
      </c>
      <c r="AI47">
        <v>9</v>
      </c>
      <c r="AJ47">
        <v>9</v>
      </c>
      <c r="AK47">
        <v>9</v>
      </c>
      <c r="AL47">
        <v>10</v>
      </c>
      <c r="AM47">
        <v>10</v>
      </c>
      <c r="AN47">
        <v>10</v>
      </c>
      <c r="AO47">
        <v>10</v>
      </c>
      <c r="AP47">
        <v>10</v>
      </c>
      <c r="AQ47">
        <v>10</v>
      </c>
      <c r="AR47">
        <v>11</v>
      </c>
      <c r="AS47">
        <v>11</v>
      </c>
      <c r="AT47">
        <v>11</v>
      </c>
      <c r="AU47">
        <v>11</v>
      </c>
      <c r="AV47">
        <v>12</v>
      </c>
      <c r="AW47">
        <v>12</v>
      </c>
      <c r="AX47">
        <v>12</v>
      </c>
      <c r="AY47">
        <v>12</v>
      </c>
      <c r="AZ47">
        <v>13</v>
      </c>
      <c r="BA47">
        <v>13</v>
      </c>
      <c r="BB47">
        <v>13</v>
      </c>
      <c r="BC47">
        <v>13</v>
      </c>
      <c r="BD47">
        <v>14</v>
      </c>
      <c r="BE47">
        <v>14</v>
      </c>
      <c r="BF47">
        <v>14</v>
      </c>
      <c r="BG47">
        <v>14</v>
      </c>
      <c r="BH47">
        <v>14</v>
      </c>
      <c r="BI47">
        <v>15</v>
      </c>
      <c r="BJ47">
        <v>15</v>
      </c>
      <c r="BK47">
        <v>15</v>
      </c>
      <c r="BL47">
        <v>15</v>
      </c>
      <c r="BM47">
        <v>16</v>
      </c>
      <c r="BN47">
        <v>16</v>
      </c>
      <c r="BO47">
        <v>16</v>
      </c>
      <c r="BP47">
        <v>16</v>
      </c>
      <c r="BQ47">
        <v>17</v>
      </c>
      <c r="BR47">
        <v>17</v>
      </c>
      <c r="BS47">
        <v>17</v>
      </c>
      <c r="BT47">
        <v>17</v>
      </c>
      <c r="BU47">
        <v>18</v>
      </c>
      <c r="BV47">
        <v>18</v>
      </c>
      <c r="BW47">
        <v>18</v>
      </c>
      <c r="BX47">
        <v>18</v>
      </c>
      <c r="BY47">
        <v>19</v>
      </c>
      <c r="BZ47">
        <v>19</v>
      </c>
      <c r="CA47">
        <v>19</v>
      </c>
      <c r="CB47">
        <v>19</v>
      </c>
      <c r="CC47">
        <v>19</v>
      </c>
      <c r="CD47">
        <v>20</v>
      </c>
      <c r="CE47">
        <v>20</v>
      </c>
      <c r="CF47">
        <v>20</v>
      </c>
      <c r="CG47">
        <v>20</v>
      </c>
      <c r="CH47">
        <v>20</v>
      </c>
      <c r="CI47">
        <v>20</v>
      </c>
      <c r="CJ47">
        <v>21</v>
      </c>
      <c r="CK47">
        <v>21</v>
      </c>
      <c r="CL47">
        <v>21</v>
      </c>
      <c r="CM47">
        <v>21</v>
      </c>
      <c r="CN47">
        <v>21</v>
      </c>
      <c r="CO47">
        <v>22</v>
      </c>
      <c r="CP47">
        <v>22</v>
      </c>
      <c r="CQ47">
        <v>22</v>
      </c>
      <c r="CR47">
        <v>22</v>
      </c>
      <c r="CS47">
        <v>23</v>
      </c>
      <c r="CT47">
        <v>23</v>
      </c>
      <c r="CU47">
        <v>23</v>
      </c>
      <c r="CV47">
        <v>23</v>
      </c>
      <c r="CW47">
        <v>23</v>
      </c>
      <c r="CX47">
        <v>24</v>
      </c>
      <c r="CY47">
        <v>24</v>
      </c>
      <c r="CZ47">
        <v>24</v>
      </c>
      <c r="DA47">
        <v>24</v>
      </c>
      <c r="DB47">
        <v>25</v>
      </c>
      <c r="DC47">
        <v>25</v>
      </c>
      <c r="DD47">
        <v>25</v>
      </c>
      <c r="DE47">
        <v>25</v>
      </c>
      <c r="DF47">
        <v>26</v>
      </c>
      <c r="DG47">
        <v>26</v>
      </c>
      <c r="DH47">
        <v>26</v>
      </c>
      <c r="DI47">
        <v>26</v>
      </c>
      <c r="DJ47">
        <v>27</v>
      </c>
      <c r="DK47">
        <v>27</v>
      </c>
      <c r="DL47">
        <v>27</v>
      </c>
      <c r="DM47">
        <v>27</v>
      </c>
      <c r="DN47">
        <v>28</v>
      </c>
      <c r="DO47">
        <v>28</v>
      </c>
      <c r="DP47">
        <v>28</v>
      </c>
      <c r="DQ47">
        <v>28</v>
      </c>
      <c r="DR47">
        <v>29</v>
      </c>
      <c r="DS47">
        <v>29</v>
      </c>
      <c r="DT47">
        <v>29</v>
      </c>
      <c r="DU47">
        <v>29</v>
      </c>
      <c r="DV47">
        <v>30</v>
      </c>
      <c r="DW47">
        <v>30</v>
      </c>
      <c r="DX47">
        <v>30</v>
      </c>
      <c r="DY47">
        <v>30</v>
      </c>
      <c r="DZ47">
        <v>30</v>
      </c>
      <c r="EA47">
        <v>30</v>
      </c>
      <c r="EB47">
        <v>31</v>
      </c>
      <c r="EC47">
        <v>31</v>
      </c>
      <c r="ED47">
        <v>31</v>
      </c>
      <c r="EE47">
        <v>31</v>
      </c>
      <c r="EF47">
        <v>31</v>
      </c>
      <c r="EG47">
        <v>32</v>
      </c>
      <c r="EH47">
        <v>32</v>
      </c>
      <c r="EI47">
        <v>32</v>
      </c>
      <c r="EJ47">
        <v>32</v>
      </c>
      <c r="EK47">
        <v>33</v>
      </c>
      <c r="EL47">
        <v>33</v>
      </c>
      <c r="EM47">
        <v>33</v>
      </c>
      <c r="EN47">
        <v>33</v>
      </c>
      <c r="EO47">
        <v>34</v>
      </c>
      <c r="EP47">
        <v>34</v>
      </c>
      <c r="EQ47">
        <v>34</v>
      </c>
      <c r="ER47">
        <v>34</v>
      </c>
      <c r="ES47">
        <v>35</v>
      </c>
      <c r="ET47">
        <v>35</v>
      </c>
      <c r="EU47">
        <v>35</v>
      </c>
      <c r="EV47">
        <v>35</v>
      </c>
      <c r="EW47">
        <v>36</v>
      </c>
      <c r="EX47">
        <v>36</v>
      </c>
      <c r="EY47">
        <v>36</v>
      </c>
      <c r="EZ47">
        <v>36</v>
      </c>
      <c r="FA47">
        <v>37</v>
      </c>
      <c r="FB47">
        <v>37</v>
      </c>
      <c r="FC47">
        <v>37</v>
      </c>
      <c r="FD47">
        <v>37</v>
      </c>
      <c r="FE47">
        <v>38</v>
      </c>
      <c r="FF47">
        <v>38</v>
      </c>
      <c r="FG47">
        <v>38</v>
      </c>
      <c r="FH47">
        <v>38</v>
      </c>
      <c r="FI47">
        <v>39</v>
      </c>
      <c r="FJ47">
        <v>39</v>
      </c>
      <c r="FK47">
        <v>39</v>
      </c>
      <c r="FL47">
        <v>39</v>
      </c>
      <c r="FM47">
        <v>40</v>
      </c>
      <c r="FN47">
        <v>40</v>
      </c>
      <c r="FO47">
        <v>40</v>
      </c>
      <c r="FP47">
        <v>40</v>
      </c>
      <c r="FQ47">
        <v>40</v>
      </c>
      <c r="FR47">
        <v>40</v>
      </c>
      <c r="FS47">
        <v>41</v>
      </c>
      <c r="FT47">
        <v>41</v>
      </c>
      <c r="FU47">
        <v>41</v>
      </c>
      <c r="FV47">
        <v>41</v>
      </c>
      <c r="FW47">
        <v>42</v>
      </c>
      <c r="FX47">
        <v>42</v>
      </c>
      <c r="FY47">
        <v>42</v>
      </c>
      <c r="FZ47">
        <v>42</v>
      </c>
      <c r="GA47">
        <v>43</v>
      </c>
      <c r="GB47">
        <v>43</v>
      </c>
      <c r="GC47">
        <v>43</v>
      </c>
      <c r="GD47">
        <v>43</v>
      </c>
      <c r="GE47">
        <v>44</v>
      </c>
      <c r="GF47">
        <v>44</v>
      </c>
      <c r="GG47">
        <v>44</v>
      </c>
      <c r="GH47">
        <v>44</v>
      </c>
      <c r="GI47">
        <v>45</v>
      </c>
      <c r="GJ47">
        <v>45</v>
      </c>
      <c r="GK47">
        <v>45</v>
      </c>
      <c r="GL47">
        <v>45</v>
      </c>
      <c r="GM47">
        <v>46</v>
      </c>
      <c r="GN47">
        <v>46</v>
      </c>
      <c r="GO47">
        <v>46</v>
      </c>
      <c r="GP47">
        <v>46</v>
      </c>
      <c r="GQ47">
        <v>47</v>
      </c>
      <c r="GR47">
        <v>47</v>
      </c>
      <c r="GS47">
        <v>47</v>
      </c>
      <c r="GU47">
        <v>44</v>
      </c>
      <c r="GV47">
        <v>0.47599999999999998</v>
      </c>
    </row>
    <row r="48" spans="1:204">
      <c r="A48" s="339">
        <v>45</v>
      </c>
      <c r="B48" s="340">
        <v>1</v>
      </c>
      <c r="C48" s="340">
        <v>1</v>
      </c>
      <c r="D48" s="340">
        <v>1</v>
      </c>
      <c r="E48" s="340">
        <v>1</v>
      </c>
      <c r="F48" s="340">
        <v>1</v>
      </c>
      <c r="G48" s="340">
        <v>2</v>
      </c>
      <c r="H48" s="340">
        <v>2</v>
      </c>
      <c r="I48" s="340">
        <v>2</v>
      </c>
      <c r="J48" s="340">
        <v>2</v>
      </c>
      <c r="K48" s="340">
        <v>3</v>
      </c>
      <c r="L48" s="340">
        <v>3</v>
      </c>
      <c r="M48" s="340">
        <v>3</v>
      </c>
      <c r="N48" s="340">
        <v>3</v>
      </c>
      <c r="O48" s="340">
        <v>4</v>
      </c>
      <c r="P48" s="340">
        <v>4</v>
      </c>
      <c r="Q48" s="340">
        <v>4</v>
      </c>
      <c r="R48" s="340">
        <v>5</v>
      </c>
      <c r="S48" s="340">
        <v>5</v>
      </c>
      <c r="T48" s="340">
        <v>5</v>
      </c>
      <c r="U48" s="340">
        <v>5</v>
      </c>
      <c r="V48" s="340">
        <v>6</v>
      </c>
      <c r="W48" s="340">
        <v>6</v>
      </c>
      <c r="X48" s="340">
        <v>6</v>
      </c>
      <c r="Y48" s="340">
        <v>6</v>
      </c>
      <c r="Z48" s="340">
        <v>7</v>
      </c>
      <c r="AA48" s="340">
        <v>7</v>
      </c>
      <c r="AB48" s="340">
        <v>7</v>
      </c>
      <c r="AC48" s="340">
        <v>7</v>
      </c>
      <c r="AD48" s="340">
        <v>8</v>
      </c>
      <c r="AE48" s="340">
        <v>8</v>
      </c>
      <c r="AF48" s="341">
        <v>8</v>
      </c>
      <c r="AG48" s="342">
        <v>8</v>
      </c>
      <c r="AH48" s="343">
        <v>9</v>
      </c>
      <c r="AI48" s="341">
        <v>9</v>
      </c>
      <c r="AJ48" s="341">
        <v>9</v>
      </c>
      <c r="AK48" s="341">
        <v>9</v>
      </c>
      <c r="AL48" s="341">
        <v>10</v>
      </c>
      <c r="AM48" s="341">
        <v>10</v>
      </c>
      <c r="AN48" s="341">
        <v>10</v>
      </c>
      <c r="AO48" s="341">
        <v>10</v>
      </c>
      <c r="AP48" s="341">
        <v>11</v>
      </c>
      <c r="AQ48" s="341">
        <v>11</v>
      </c>
      <c r="AR48" s="341">
        <v>11</v>
      </c>
      <c r="AS48" s="341">
        <v>11</v>
      </c>
      <c r="AT48" s="341">
        <v>12</v>
      </c>
      <c r="AU48" s="341">
        <v>12</v>
      </c>
      <c r="AV48" s="341">
        <v>12</v>
      </c>
      <c r="AW48" s="341">
        <v>12</v>
      </c>
      <c r="AX48" s="341">
        <v>13</v>
      </c>
      <c r="AY48" s="341">
        <v>13</v>
      </c>
      <c r="AZ48" s="341">
        <v>13</v>
      </c>
      <c r="BA48" s="341">
        <v>13</v>
      </c>
      <c r="BB48" s="341">
        <v>14</v>
      </c>
      <c r="BC48" s="341">
        <v>14</v>
      </c>
      <c r="BD48" s="341">
        <v>14</v>
      </c>
      <c r="BE48" s="341">
        <v>14</v>
      </c>
      <c r="BF48" s="341">
        <v>14</v>
      </c>
      <c r="BG48" s="341">
        <v>14</v>
      </c>
      <c r="BH48" s="341">
        <v>14</v>
      </c>
      <c r="BI48" s="341">
        <v>15</v>
      </c>
      <c r="BJ48" s="341">
        <v>15</v>
      </c>
      <c r="BK48" s="341">
        <v>15</v>
      </c>
      <c r="BL48" s="341">
        <v>15</v>
      </c>
      <c r="BM48" s="341">
        <v>16</v>
      </c>
      <c r="BN48" s="341">
        <v>16</v>
      </c>
      <c r="BO48" s="341">
        <v>16</v>
      </c>
      <c r="BP48" s="341">
        <v>16</v>
      </c>
      <c r="BQ48" s="341">
        <v>17</v>
      </c>
      <c r="BR48" s="341">
        <v>17</v>
      </c>
      <c r="BS48" s="341">
        <v>17</v>
      </c>
      <c r="BT48" s="341">
        <v>17</v>
      </c>
      <c r="BU48" s="341">
        <v>18</v>
      </c>
      <c r="BV48" s="341">
        <v>18</v>
      </c>
      <c r="BW48" s="341">
        <v>18</v>
      </c>
      <c r="BX48" s="341">
        <v>18</v>
      </c>
      <c r="BY48" s="341">
        <v>19</v>
      </c>
      <c r="BZ48" s="341">
        <v>19</v>
      </c>
      <c r="CA48" s="341">
        <v>19</v>
      </c>
      <c r="CB48" s="341">
        <v>19</v>
      </c>
      <c r="CC48" s="341">
        <v>19</v>
      </c>
      <c r="CD48" s="341">
        <v>20</v>
      </c>
      <c r="CE48" s="341">
        <v>20</v>
      </c>
      <c r="CF48" s="341">
        <v>20</v>
      </c>
      <c r="CG48" s="341">
        <v>20</v>
      </c>
      <c r="CH48" s="341">
        <v>21</v>
      </c>
      <c r="CI48" s="341">
        <v>21</v>
      </c>
      <c r="CJ48" s="341">
        <v>21</v>
      </c>
      <c r="CK48" s="341">
        <v>21</v>
      </c>
      <c r="CL48" s="341">
        <v>21</v>
      </c>
      <c r="CM48" s="341">
        <v>22</v>
      </c>
      <c r="CN48" s="341">
        <v>22</v>
      </c>
      <c r="CO48" s="341">
        <v>22</v>
      </c>
      <c r="CP48" s="341">
        <v>22</v>
      </c>
      <c r="CQ48" s="341">
        <v>23</v>
      </c>
      <c r="CR48" s="341">
        <v>23</v>
      </c>
      <c r="CS48" s="341">
        <v>23</v>
      </c>
      <c r="CT48" s="341">
        <v>23</v>
      </c>
      <c r="CU48" s="341">
        <v>23</v>
      </c>
      <c r="CV48" s="341">
        <v>24</v>
      </c>
      <c r="CW48" s="341">
        <v>24</v>
      </c>
      <c r="CX48" s="341">
        <v>24</v>
      </c>
      <c r="CY48" s="341">
        <v>24</v>
      </c>
      <c r="CZ48" s="341">
        <v>25</v>
      </c>
      <c r="DA48" s="341">
        <v>25</v>
      </c>
      <c r="DB48" s="341">
        <v>25</v>
      </c>
      <c r="DC48" s="341">
        <v>25</v>
      </c>
      <c r="DD48" s="341">
        <v>26</v>
      </c>
      <c r="DE48" s="341">
        <v>26</v>
      </c>
      <c r="DF48" s="341">
        <v>26</v>
      </c>
      <c r="DG48" s="341">
        <v>26</v>
      </c>
      <c r="DH48" s="341">
        <v>27</v>
      </c>
      <c r="DI48" s="341">
        <v>27</v>
      </c>
      <c r="DJ48" s="341">
        <v>27</v>
      </c>
      <c r="DK48" s="341">
        <v>27</v>
      </c>
      <c r="DL48" s="341">
        <v>28</v>
      </c>
      <c r="DM48" s="341">
        <v>28</v>
      </c>
      <c r="DN48" s="341">
        <v>28</v>
      </c>
      <c r="DO48" s="341">
        <v>28</v>
      </c>
      <c r="DP48" s="341">
        <v>28</v>
      </c>
      <c r="DQ48" s="341">
        <v>28</v>
      </c>
      <c r="DR48" s="341">
        <v>29</v>
      </c>
      <c r="DS48" s="341">
        <v>29</v>
      </c>
      <c r="DT48" s="341">
        <v>29</v>
      </c>
      <c r="DU48" s="341">
        <v>29</v>
      </c>
      <c r="DV48" s="341">
        <v>30</v>
      </c>
      <c r="DW48" s="341">
        <v>30</v>
      </c>
      <c r="DX48" s="341">
        <v>30</v>
      </c>
      <c r="DY48" s="341">
        <v>30</v>
      </c>
      <c r="DZ48" s="341">
        <v>31</v>
      </c>
      <c r="EA48" s="341">
        <v>31</v>
      </c>
      <c r="EB48" s="341">
        <v>31</v>
      </c>
      <c r="EC48" s="341">
        <v>31</v>
      </c>
      <c r="ED48" s="341">
        <v>32</v>
      </c>
      <c r="EE48" s="341">
        <v>32</v>
      </c>
      <c r="EF48" s="341">
        <v>32</v>
      </c>
      <c r="EG48" s="341">
        <v>32</v>
      </c>
      <c r="EH48" s="341">
        <v>32</v>
      </c>
      <c r="EI48" s="341">
        <v>33</v>
      </c>
      <c r="EJ48" s="341">
        <v>33</v>
      </c>
      <c r="EK48" s="341">
        <v>33</v>
      </c>
      <c r="EL48" s="341">
        <v>33</v>
      </c>
      <c r="EM48" s="341">
        <v>34</v>
      </c>
      <c r="EN48" s="341">
        <v>34</v>
      </c>
      <c r="EO48" s="341">
        <v>34</v>
      </c>
      <c r="EP48" s="341">
        <v>34</v>
      </c>
      <c r="EQ48" s="341">
        <v>35</v>
      </c>
      <c r="ER48" s="341">
        <v>35</v>
      </c>
      <c r="ES48" s="341">
        <v>35</v>
      </c>
      <c r="ET48" s="341">
        <v>35</v>
      </c>
      <c r="EU48" s="341">
        <v>36</v>
      </c>
      <c r="EV48" s="341">
        <v>36</v>
      </c>
      <c r="EW48" s="341">
        <v>36</v>
      </c>
      <c r="EX48" s="341">
        <v>36</v>
      </c>
      <c r="EY48" s="341">
        <v>37</v>
      </c>
      <c r="EZ48" s="341">
        <v>37</v>
      </c>
      <c r="FA48" s="341">
        <v>37</v>
      </c>
      <c r="FB48" s="341">
        <v>37</v>
      </c>
      <c r="FC48" s="341">
        <v>38</v>
      </c>
      <c r="FD48" s="341">
        <v>38</v>
      </c>
      <c r="FE48" s="341">
        <v>38</v>
      </c>
      <c r="FF48" s="341">
        <v>38</v>
      </c>
      <c r="FG48" s="341">
        <v>39</v>
      </c>
      <c r="FH48" s="341">
        <v>39</v>
      </c>
      <c r="FI48" s="341">
        <v>39</v>
      </c>
      <c r="FJ48" s="341">
        <v>39</v>
      </c>
      <c r="FK48" s="341">
        <v>40</v>
      </c>
      <c r="FL48" s="341">
        <v>40</v>
      </c>
      <c r="FM48" s="341">
        <v>40</v>
      </c>
      <c r="FN48" s="341">
        <v>40</v>
      </c>
      <c r="FO48" s="341">
        <v>41</v>
      </c>
      <c r="FP48" s="341">
        <v>41</v>
      </c>
      <c r="FQ48" s="341">
        <v>41</v>
      </c>
      <c r="FR48" s="341">
        <v>41</v>
      </c>
      <c r="FS48" s="341">
        <v>42</v>
      </c>
      <c r="FT48" s="341">
        <v>42</v>
      </c>
      <c r="FU48" s="341">
        <v>42</v>
      </c>
      <c r="FV48" s="341">
        <v>42</v>
      </c>
      <c r="FW48" s="341">
        <v>43</v>
      </c>
      <c r="FX48" s="341">
        <v>43</v>
      </c>
      <c r="FY48" s="341">
        <v>43</v>
      </c>
      <c r="FZ48" s="341">
        <v>43</v>
      </c>
      <c r="GA48" s="341">
        <v>43</v>
      </c>
      <c r="GB48" s="341">
        <v>43</v>
      </c>
      <c r="GC48" s="341">
        <v>44</v>
      </c>
      <c r="GD48" s="341">
        <v>44</v>
      </c>
      <c r="GE48" s="341">
        <v>44</v>
      </c>
      <c r="GF48" s="341">
        <v>44</v>
      </c>
      <c r="GG48" s="341">
        <v>45</v>
      </c>
      <c r="GH48" s="341">
        <v>45</v>
      </c>
      <c r="GI48" s="341">
        <v>45</v>
      </c>
      <c r="GJ48" s="341">
        <v>45</v>
      </c>
      <c r="GK48" s="341">
        <v>46</v>
      </c>
      <c r="GL48" s="341">
        <v>46</v>
      </c>
      <c r="GM48" s="341">
        <v>46</v>
      </c>
      <c r="GN48" s="341">
        <v>46</v>
      </c>
      <c r="GO48" s="341">
        <v>47</v>
      </c>
      <c r="GP48" s="341">
        <v>47</v>
      </c>
      <c r="GQ48" s="341">
        <v>47</v>
      </c>
      <c r="GR48" s="341">
        <v>47</v>
      </c>
      <c r="GS48" s="341">
        <v>48</v>
      </c>
      <c r="GT48" s="341"/>
      <c r="GU48" s="341">
        <v>45</v>
      </c>
      <c r="GV48" s="341">
        <v>0.48299999999999998</v>
      </c>
    </row>
    <row r="49" spans="1:204">
      <c r="A49" s="278">
        <v>46</v>
      </c>
      <c r="B49" s="344">
        <v>1</v>
      </c>
      <c r="C49" s="344">
        <v>1</v>
      </c>
      <c r="D49" s="344">
        <v>1</v>
      </c>
      <c r="E49" s="344">
        <v>1</v>
      </c>
      <c r="F49" s="344">
        <v>1</v>
      </c>
      <c r="G49" s="344">
        <v>2</v>
      </c>
      <c r="H49" s="344">
        <v>2</v>
      </c>
      <c r="I49" s="344">
        <v>2</v>
      </c>
      <c r="J49" s="344">
        <v>2</v>
      </c>
      <c r="K49" s="344">
        <v>3</v>
      </c>
      <c r="L49" s="344">
        <v>3</v>
      </c>
      <c r="M49" s="344">
        <v>3</v>
      </c>
      <c r="N49" s="344">
        <v>3</v>
      </c>
      <c r="O49" s="344">
        <v>4</v>
      </c>
      <c r="P49" s="344">
        <v>4</v>
      </c>
      <c r="Q49" s="344">
        <v>4</v>
      </c>
      <c r="R49" s="344">
        <v>5</v>
      </c>
      <c r="S49" s="344">
        <v>5</v>
      </c>
      <c r="T49" s="344">
        <v>5</v>
      </c>
      <c r="U49" s="344">
        <v>5</v>
      </c>
      <c r="V49" s="344">
        <v>6</v>
      </c>
      <c r="W49" s="344">
        <v>6</v>
      </c>
      <c r="X49" s="344">
        <v>6</v>
      </c>
      <c r="Y49" s="344">
        <v>6</v>
      </c>
      <c r="Z49" s="344">
        <v>7</v>
      </c>
      <c r="AA49" s="344">
        <v>7</v>
      </c>
      <c r="AB49" s="344">
        <v>7</v>
      </c>
      <c r="AC49" s="344">
        <v>7</v>
      </c>
      <c r="AD49" s="344">
        <v>8</v>
      </c>
      <c r="AE49" s="344">
        <v>8</v>
      </c>
      <c r="AF49" s="337">
        <v>8</v>
      </c>
      <c r="AG49" s="345">
        <v>8</v>
      </c>
      <c r="AH49" s="348">
        <v>9</v>
      </c>
      <c r="AI49">
        <v>9</v>
      </c>
      <c r="AJ49">
        <v>9</v>
      </c>
      <c r="AK49">
        <v>9</v>
      </c>
      <c r="AL49">
        <v>10</v>
      </c>
      <c r="AM49">
        <v>10</v>
      </c>
      <c r="AN49">
        <v>10</v>
      </c>
      <c r="AO49">
        <v>10</v>
      </c>
      <c r="AP49">
        <v>11</v>
      </c>
      <c r="AQ49">
        <v>11</v>
      </c>
      <c r="AR49">
        <v>11</v>
      </c>
      <c r="AS49">
        <v>11</v>
      </c>
      <c r="AT49">
        <v>12</v>
      </c>
      <c r="AU49">
        <v>12</v>
      </c>
      <c r="AV49">
        <v>12</v>
      </c>
      <c r="AW49">
        <v>12</v>
      </c>
      <c r="AX49">
        <v>13</v>
      </c>
      <c r="AY49">
        <v>13</v>
      </c>
      <c r="AZ49">
        <v>13</v>
      </c>
      <c r="BA49">
        <v>13</v>
      </c>
      <c r="BB49">
        <v>14</v>
      </c>
      <c r="BC49">
        <v>14</v>
      </c>
      <c r="BD49">
        <v>14</v>
      </c>
      <c r="BE49">
        <v>14</v>
      </c>
      <c r="BF49">
        <v>15</v>
      </c>
      <c r="BG49">
        <v>15</v>
      </c>
      <c r="BH49">
        <v>15</v>
      </c>
      <c r="BI49">
        <v>15</v>
      </c>
      <c r="BJ49">
        <v>15</v>
      </c>
      <c r="BK49">
        <v>16</v>
      </c>
      <c r="BL49">
        <v>16</v>
      </c>
      <c r="BM49">
        <v>16</v>
      </c>
      <c r="BN49">
        <v>16</v>
      </c>
      <c r="BO49">
        <v>17</v>
      </c>
      <c r="BP49">
        <v>17</v>
      </c>
      <c r="BQ49">
        <v>17</v>
      </c>
      <c r="BR49">
        <v>17</v>
      </c>
      <c r="BS49">
        <v>18</v>
      </c>
      <c r="BT49">
        <v>18</v>
      </c>
      <c r="BU49">
        <v>18</v>
      </c>
      <c r="BV49">
        <v>18</v>
      </c>
      <c r="BW49">
        <v>19</v>
      </c>
      <c r="BX49">
        <v>19</v>
      </c>
      <c r="BY49">
        <v>19</v>
      </c>
      <c r="BZ49">
        <v>19</v>
      </c>
      <c r="CA49">
        <v>19</v>
      </c>
      <c r="CB49">
        <v>20</v>
      </c>
      <c r="CC49">
        <v>20</v>
      </c>
      <c r="CD49">
        <v>20</v>
      </c>
      <c r="CE49">
        <v>20</v>
      </c>
      <c r="CF49">
        <v>21</v>
      </c>
      <c r="CG49">
        <v>21</v>
      </c>
      <c r="CH49">
        <v>21</v>
      </c>
      <c r="CI49">
        <v>21</v>
      </c>
      <c r="CJ49">
        <v>22</v>
      </c>
      <c r="CK49">
        <v>22</v>
      </c>
      <c r="CL49">
        <v>22</v>
      </c>
      <c r="CM49">
        <v>22</v>
      </c>
      <c r="CN49">
        <v>22</v>
      </c>
      <c r="CO49">
        <v>23</v>
      </c>
      <c r="CP49">
        <v>23</v>
      </c>
      <c r="CQ49">
        <v>23</v>
      </c>
      <c r="CR49">
        <v>23</v>
      </c>
      <c r="CS49">
        <v>24</v>
      </c>
      <c r="CT49">
        <v>24</v>
      </c>
      <c r="CU49">
        <v>24</v>
      </c>
      <c r="CV49">
        <v>24</v>
      </c>
      <c r="CW49">
        <v>24</v>
      </c>
      <c r="CX49">
        <v>25</v>
      </c>
      <c r="CY49">
        <v>25</v>
      </c>
      <c r="CZ49">
        <v>25</v>
      </c>
      <c r="DA49">
        <v>25</v>
      </c>
      <c r="DB49">
        <v>25</v>
      </c>
      <c r="DC49">
        <v>25</v>
      </c>
      <c r="DD49">
        <v>26</v>
      </c>
      <c r="DE49">
        <v>26</v>
      </c>
      <c r="DF49">
        <v>26</v>
      </c>
      <c r="DG49">
        <v>26</v>
      </c>
      <c r="DH49">
        <v>27</v>
      </c>
      <c r="DI49">
        <v>27</v>
      </c>
      <c r="DJ49">
        <v>27</v>
      </c>
      <c r="DK49">
        <v>27</v>
      </c>
      <c r="DL49">
        <v>28</v>
      </c>
      <c r="DM49">
        <v>28</v>
      </c>
      <c r="DN49">
        <v>28</v>
      </c>
      <c r="DO49">
        <v>28</v>
      </c>
      <c r="DP49">
        <v>29</v>
      </c>
      <c r="DQ49">
        <v>29</v>
      </c>
      <c r="DR49">
        <v>29</v>
      </c>
      <c r="DS49">
        <v>29</v>
      </c>
      <c r="DT49">
        <v>30</v>
      </c>
      <c r="DU49">
        <v>30</v>
      </c>
      <c r="DV49">
        <v>30</v>
      </c>
      <c r="DW49">
        <v>30</v>
      </c>
      <c r="DX49">
        <v>31</v>
      </c>
      <c r="DY49">
        <v>31</v>
      </c>
      <c r="DZ49">
        <v>31</v>
      </c>
      <c r="EA49">
        <v>31</v>
      </c>
      <c r="EB49">
        <v>32</v>
      </c>
      <c r="EC49">
        <v>32</v>
      </c>
      <c r="ED49">
        <v>32</v>
      </c>
      <c r="EE49">
        <v>32</v>
      </c>
      <c r="EF49">
        <v>32</v>
      </c>
      <c r="EG49">
        <v>33</v>
      </c>
      <c r="EH49">
        <v>33</v>
      </c>
      <c r="EI49">
        <v>33</v>
      </c>
      <c r="EJ49">
        <v>33</v>
      </c>
      <c r="EK49">
        <v>34</v>
      </c>
      <c r="EL49">
        <v>34</v>
      </c>
      <c r="EM49">
        <v>34</v>
      </c>
      <c r="EN49">
        <v>34</v>
      </c>
      <c r="EO49">
        <v>35</v>
      </c>
      <c r="EP49">
        <v>35</v>
      </c>
      <c r="EQ49">
        <v>35</v>
      </c>
      <c r="ER49">
        <v>35</v>
      </c>
      <c r="ES49">
        <v>36</v>
      </c>
      <c r="ET49">
        <v>36</v>
      </c>
      <c r="EU49">
        <v>36</v>
      </c>
      <c r="EV49">
        <v>36</v>
      </c>
      <c r="EW49">
        <v>37</v>
      </c>
      <c r="EX49">
        <v>37</v>
      </c>
      <c r="EY49">
        <v>37</v>
      </c>
      <c r="EZ49">
        <v>37</v>
      </c>
      <c r="FA49">
        <v>38</v>
      </c>
      <c r="FB49">
        <v>38</v>
      </c>
      <c r="FC49">
        <v>38</v>
      </c>
      <c r="FD49">
        <v>38</v>
      </c>
      <c r="FE49">
        <v>39</v>
      </c>
      <c r="FF49">
        <v>39</v>
      </c>
      <c r="FG49">
        <v>39</v>
      </c>
      <c r="FH49">
        <v>39</v>
      </c>
      <c r="FI49">
        <v>40</v>
      </c>
      <c r="FJ49">
        <v>40</v>
      </c>
      <c r="FK49">
        <v>40</v>
      </c>
      <c r="FL49">
        <v>40</v>
      </c>
      <c r="FM49">
        <v>41</v>
      </c>
      <c r="FN49">
        <v>41</v>
      </c>
      <c r="FO49">
        <v>41</v>
      </c>
      <c r="FP49">
        <v>41</v>
      </c>
      <c r="FQ49">
        <v>42</v>
      </c>
      <c r="FR49">
        <v>42</v>
      </c>
      <c r="FS49">
        <v>42</v>
      </c>
      <c r="FT49">
        <v>42</v>
      </c>
      <c r="FU49">
        <v>43</v>
      </c>
      <c r="FV49">
        <v>43</v>
      </c>
      <c r="FW49">
        <v>43</v>
      </c>
      <c r="FX49">
        <v>43</v>
      </c>
      <c r="FY49">
        <v>44</v>
      </c>
      <c r="FZ49">
        <v>44</v>
      </c>
      <c r="GA49">
        <v>44</v>
      </c>
      <c r="GB49">
        <v>44</v>
      </c>
      <c r="GC49">
        <v>45</v>
      </c>
      <c r="GD49">
        <v>45</v>
      </c>
      <c r="GE49">
        <v>45</v>
      </c>
      <c r="GF49">
        <v>45</v>
      </c>
      <c r="GG49">
        <v>46</v>
      </c>
      <c r="GH49">
        <v>46</v>
      </c>
      <c r="GI49">
        <v>46</v>
      </c>
      <c r="GJ49">
        <v>46</v>
      </c>
      <c r="GK49">
        <v>47</v>
      </c>
      <c r="GL49">
        <v>47</v>
      </c>
      <c r="GM49">
        <v>47</v>
      </c>
      <c r="GN49">
        <v>47</v>
      </c>
      <c r="GO49">
        <v>48</v>
      </c>
      <c r="GP49">
        <v>48</v>
      </c>
      <c r="GQ49">
        <v>48</v>
      </c>
      <c r="GR49">
        <v>48</v>
      </c>
      <c r="GS49">
        <v>49</v>
      </c>
      <c r="GU49">
        <v>46</v>
      </c>
      <c r="GV49">
        <v>0.49</v>
      </c>
    </row>
    <row r="50" spans="1:204">
      <c r="A50" s="278">
        <v>47</v>
      </c>
      <c r="B50" s="344">
        <v>1</v>
      </c>
      <c r="C50" s="344">
        <v>1</v>
      </c>
      <c r="D50" s="344">
        <v>1</v>
      </c>
      <c r="E50" s="344">
        <v>1</v>
      </c>
      <c r="F50" s="344">
        <v>1</v>
      </c>
      <c r="G50" s="344">
        <v>2</v>
      </c>
      <c r="H50" s="344">
        <v>2</v>
      </c>
      <c r="I50" s="344">
        <v>2</v>
      </c>
      <c r="J50" s="344">
        <v>2</v>
      </c>
      <c r="K50" s="344">
        <v>3</v>
      </c>
      <c r="L50" s="344">
        <v>3</v>
      </c>
      <c r="M50" s="344">
        <v>3</v>
      </c>
      <c r="N50" s="344">
        <v>3</v>
      </c>
      <c r="O50" s="344">
        <v>4</v>
      </c>
      <c r="P50" s="344">
        <v>4</v>
      </c>
      <c r="Q50" s="344">
        <v>4</v>
      </c>
      <c r="R50" s="344">
        <v>5</v>
      </c>
      <c r="S50" s="344">
        <v>5</v>
      </c>
      <c r="T50" s="344">
        <v>5</v>
      </c>
      <c r="U50" s="344">
        <v>5</v>
      </c>
      <c r="V50" s="344">
        <v>6</v>
      </c>
      <c r="W50" s="344">
        <v>6</v>
      </c>
      <c r="X50" s="344">
        <v>6</v>
      </c>
      <c r="Y50" s="344">
        <v>6</v>
      </c>
      <c r="Z50" s="344">
        <v>7</v>
      </c>
      <c r="AA50" s="344">
        <v>7</v>
      </c>
      <c r="AB50" s="344">
        <v>7</v>
      </c>
      <c r="AC50" s="344">
        <v>7</v>
      </c>
      <c r="AD50" s="344">
        <v>8</v>
      </c>
      <c r="AE50" s="344">
        <v>8</v>
      </c>
      <c r="AF50" s="337">
        <v>8</v>
      </c>
      <c r="AG50" s="345">
        <v>8</v>
      </c>
      <c r="AH50" s="348">
        <v>9</v>
      </c>
      <c r="AI50">
        <v>9</v>
      </c>
      <c r="AJ50">
        <v>9</v>
      </c>
      <c r="AK50">
        <v>9</v>
      </c>
      <c r="AL50">
        <v>10</v>
      </c>
      <c r="AM50">
        <v>10</v>
      </c>
      <c r="AN50">
        <v>10</v>
      </c>
      <c r="AO50">
        <v>10</v>
      </c>
      <c r="AP50">
        <v>11</v>
      </c>
      <c r="AQ50">
        <v>11</v>
      </c>
      <c r="AR50">
        <v>11</v>
      </c>
      <c r="AS50">
        <v>11</v>
      </c>
      <c r="AT50">
        <v>12</v>
      </c>
      <c r="AU50">
        <v>12</v>
      </c>
      <c r="AV50">
        <v>12</v>
      </c>
      <c r="AW50">
        <v>12</v>
      </c>
      <c r="AX50">
        <v>13</v>
      </c>
      <c r="AY50">
        <v>13</v>
      </c>
      <c r="AZ50">
        <v>13</v>
      </c>
      <c r="BA50">
        <v>13</v>
      </c>
      <c r="BB50">
        <v>14</v>
      </c>
      <c r="BC50">
        <v>14</v>
      </c>
      <c r="BD50">
        <v>14</v>
      </c>
      <c r="BE50">
        <v>14</v>
      </c>
      <c r="BF50">
        <v>15</v>
      </c>
      <c r="BG50">
        <v>15</v>
      </c>
      <c r="BH50">
        <v>15</v>
      </c>
      <c r="BI50">
        <v>15</v>
      </c>
      <c r="BJ50">
        <v>15</v>
      </c>
      <c r="BK50">
        <v>16</v>
      </c>
      <c r="BL50">
        <v>16</v>
      </c>
      <c r="BM50">
        <v>16</v>
      </c>
      <c r="BN50">
        <v>16</v>
      </c>
      <c r="BO50">
        <v>17</v>
      </c>
      <c r="BP50">
        <v>17</v>
      </c>
      <c r="BQ50">
        <v>17</v>
      </c>
      <c r="BR50">
        <v>17</v>
      </c>
      <c r="BS50">
        <v>18</v>
      </c>
      <c r="BT50">
        <v>18</v>
      </c>
      <c r="BU50">
        <v>18</v>
      </c>
      <c r="BV50">
        <v>18</v>
      </c>
      <c r="BW50">
        <v>19</v>
      </c>
      <c r="BX50">
        <v>19</v>
      </c>
      <c r="BY50">
        <v>19</v>
      </c>
      <c r="BZ50">
        <v>19</v>
      </c>
      <c r="CA50">
        <v>19</v>
      </c>
      <c r="CB50">
        <v>20</v>
      </c>
      <c r="CC50">
        <v>20</v>
      </c>
      <c r="CD50">
        <v>20</v>
      </c>
      <c r="CE50">
        <v>20</v>
      </c>
      <c r="CF50">
        <v>21</v>
      </c>
      <c r="CG50">
        <v>21</v>
      </c>
      <c r="CH50">
        <v>21</v>
      </c>
      <c r="CI50">
        <v>21</v>
      </c>
      <c r="CJ50">
        <v>22</v>
      </c>
      <c r="CK50">
        <v>22</v>
      </c>
      <c r="CL50">
        <v>22</v>
      </c>
      <c r="CM50">
        <v>22</v>
      </c>
      <c r="CN50">
        <v>22</v>
      </c>
      <c r="CO50">
        <v>23</v>
      </c>
      <c r="CP50">
        <v>23</v>
      </c>
      <c r="CQ50">
        <v>23</v>
      </c>
      <c r="CR50">
        <v>23</v>
      </c>
      <c r="CS50">
        <v>24</v>
      </c>
      <c r="CT50">
        <v>24</v>
      </c>
      <c r="CU50">
        <v>24</v>
      </c>
      <c r="CV50">
        <v>24</v>
      </c>
      <c r="CW50">
        <v>24</v>
      </c>
      <c r="CX50">
        <v>25</v>
      </c>
      <c r="CY50">
        <v>25</v>
      </c>
      <c r="CZ50">
        <v>25</v>
      </c>
      <c r="DA50">
        <v>25</v>
      </c>
      <c r="DB50">
        <v>26</v>
      </c>
      <c r="DC50">
        <v>26</v>
      </c>
      <c r="DD50">
        <v>26</v>
      </c>
      <c r="DE50">
        <v>26</v>
      </c>
      <c r="DF50">
        <v>27</v>
      </c>
      <c r="DG50">
        <v>27</v>
      </c>
      <c r="DH50">
        <v>27</v>
      </c>
      <c r="DI50">
        <v>27</v>
      </c>
      <c r="DJ50">
        <v>28</v>
      </c>
      <c r="DK50">
        <v>28</v>
      </c>
      <c r="DL50">
        <v>28</v>
      </c>
      <c r="DM50">
        <v>28</v>
      </c>
      <c r="DN50">
        <v>29</v>
      </c>
      <c r="DO50">
        <v>29</v>
      </c>
      <c r="DP50">
        <v>29</v>
      </c>
      <c r="DQ50">
        <v>29</v>
      </c>
      <c r="DR50">
        <v>30</v>
      </c>
      <c r="DS50">
        <v>30</v>
      </c>
      <c r="DT50">
        <v>30</v>
      </c>
      <c r="DU50">
        <v>30</v>
      </c>
      <c r="DV50">
        <v>31</v>
      </c>
      <c r="DW50">
        <v>31</v>
      </c>
      <c r="DX50">
        <v>31</v>
      </c>
      <c r="DY50">
        <v>31</v>
      </c>
      <c r="DZ50">
        <v>32</v>
      </c>
      <c r="EA50">
        <v>32</v>
      </c>
      <c r="EB50">
        <v>32</v>
      </c>
      <c r="EC50">
        <v>32</v>
      </c>
      <c r="ED50">
        <v>33</v>
      </c>
      <c r="EE50">
        <v>33</v>
      </c>
      <c r="EF50">
        <v>33</v>
      </c>
      <c r="EG50">
        <v>33</v>
      </c>
      <c r="EH50">
        <v>33</v>
      </c>
      <c r="EI50">
        <v>34</v>
      </c>
      <c r="EJ50">
        <v>34</v>
      </c>
      <c r="EK50">
        <v>34</v>
      </c>
      <c r="EL50">
        <v>34</v>
      </c>
      <c r="EM50">
        <v>35</v>
      </c>
      <c r="EN50">
        <v>35</v>
      </c>
      <c r="EO50">
        <v>35</v>
      </c>
      <c r="EP50">
        <v>35</v>
      </c>
      <c r="EQ50">
        <v>36</v>
      </c>
      <c r="ER50">
        <v>36</v>
      </c>
      <c r="ES50">
        <v>36</v>
      </c>
      <c r="ET50">
        <v>36</v>
      </c>
      <c r="EU50">
        <v>37</v>
      </c>
      <c r="EV50">
        <v>37</v>
      </c>
      <c r="EW50">
        <v>37</v>
      </c>
      <c r="EX50">
        <v>37</v>
      </c>
      <c r="EY50">
        <v>38</v>
      </c>
      <c r="EZ50">
        <v>38</v>
      </c>
      <c r="FA50">
        <v>38</v>
      </c>
      <c r="FB50">
        <v>38</v>
      </c>
      <c r="FC50">
        <v>39</v>
      </c>
      <c r="FD50">
        <v>39</v>
      </c>
      <c r="FE50">
        <v>39</v>
      </c>
      <c r="FF50">
        <v>39</v>
      </c>
      <c r="FG50">
        <v>40</v>
      </c>
      <c r="FH50">
        <v>40</v>
      </c>
      <c r="FI50">
        <v>40</v>
      </c>
      <c r="FJ50">
        <v>40</v>
      </c>
      <c r="FK50">
        <v>41</v>
      </c>
      <c r="FL50">
        <v>41</v>
      </c>
      <c r="FM50">
        <v>41</v>
      </c>
      <c r="FN50">
        <v>41</v>
      </c>
      <c r="FO50">
        <v>42</v>
      </c>
      <c r="FP50">
        <v>42</v>
      </c>
      <c r="FQ50">
        <v>42</v>
      </c>
      <c r="FR50">
        <v>42</v>
      </c>
      <c r="FS50">
        <v>43</v>
      </c>
      <c r="FT50">
        <v>43</v>
      </c>
      <c r="FU50">
        <v>43</v>
      </c>
      <c r="FV50">
        <v>43</v>
      </c>
      <c r="FW50">
        <v>44</v>
      </c>
      <c r="FX50">
        <v>44</v>
      </c>
      <c r="FY50">
        <v>44</v>
      </c>
      <c r="FZ50">
        <v>44</v>
      </c>
      <c r="GA50">
        <v>45</v>
      </c>
      <c r="GB50">
        <v>45</v>
      </c>
      <c r="GC50">
        <v>45</v>
      </c>
      <c r="GD50">
        <v>45</v>
      </c>
      <c r="GE50">
        <v>46</v>
      </c>
      <c r="GF50">
        <v>46</v>
      </c>
      <c r="GG50">
        <v>46</v>
      </c>
      <c r="GH50">
        <v>46</v>
      </c>
      <c r="GI50">
        <v>47</v>
      </c>
      <c r="GJ50">
        <v>47</v>
      </c>
      <c r="GK50">
        <v>47</v>
      </c>
      <c r="GL50">
        <v>47</v>
      </c>
      <c r="GM50">
        <v>48</v>
      </c>
      <c r="GN50">
        <v>48</v>
      </c>
      <c r="GO50">
        <v>48</v>
      </c>
      <c r="GP50">
        <v>48</v>
      </c>
      <c r="GQ50">
        <v>49</v>
      </c>
      <c r="GR50">
        <v>49</v>
      </c>
      <c r="GS50">
        <v>49</v>
      </c>
      <c r="GU50">
        <v>47</v>
      </c>
      <c r="GV50">
        <v>0.497</v>
      </c>
    </row>
    <row r="51" spans="1:204">
      <c r="A51" s="278">
        <v>48</v>
      </c>
      <c r="B51" s="344">
        <v>1</v>
      </c>
      <c r="C51" s="344">
        <v>1</v>
      </c>
      <c r="D51" s="344">
        <v>1</v>
      </c>
      <c r="E51" s="344">
        <v>2</v>
      </c>
      <c r="F51" s="344">
        <v>2</v>
      </c>
      <c r="G51" s="344">
        <v>2</v>
      </c>
      <c r="H51" s="344">
        <v>2</v>
      </c>
      <c r="I51" s="344">
        <v>3</v>
      </c>
      <c r="J51" s="344">
        <v>3</v>
      </c>
      <c r="K51" s="344">
        <v>3</v>
      </c>
      <c r="L51" s="344">
        <v>3</v>
      </c>
      <c r="M51" s="344">
        <v>4</v>
      </c>
      <c r="N51" s="344">
        <v>4</v>
      </c>
      <c r="O51" s="344">
        <v>4</v>
      </c>
      <c r="P51" s="344">
        <v>4</v>
      </c>
      <c r="Q51" s="344">
        <v>5</v>
      </c>
      <c r="R51" s="344">
        <v>5</v>
      </c>
      <c r="S51" s="344">
        <v>5</v>
      </c>
      <c r="T51" s="344">
        <v>6</v>
      </c>
      <c r="U51" s="344">
        <v>6</v>
      </c>
      <c r="V51" s="344">
        <v>6</v>
      </c>
      <c r="W51" s="344">
        <v>6</v>
      </c>
      <c r="X51" s="344">
        <v>7</v>
      </c>
      <c r="Y51" s="344">
        <v>7</v>
      </c>
      <c r="Z51" s="344">
        <v>7</v>
      </c>
      <c r="AA51" s="344">
        <v>7</v>
      </c>
      <c r="AB51" s="344">
        <v>8</v>
      </c>
      <c r="AC51" s="344">
        <v>8</v>
      </c>
      <c r="AD51" s="344">
        <v>8</v>
      </c>
      <c r="AE51" s="344">
        <v>8</v>
      </c>
      <c r="AF51" s="337">
        <v>9</v>
      </c>
      <c r="AG51" s="345">
        <v>9</v>
      </c>
      <c r="AH51" s="348">
        <v>9</v>
      </c>
      <c r="AI51">
        <v>9</v>
      </c>
      <c r="AJ51">
        <v>10</v>
      </c>
      <c r="AK51">
        <v>10</v>
      </c>
      <c r="AL51">
        <v>10</v>
      </c>
      <c r="AM51">
        <v>10</v>
      </c>
      <c r="AN51">
        <v>11</v>
      </c>
      <c r="AO51">
        <v>11</v>
      </c>
      <c r="AP51">
        <v>11</v>
      </c>
      <c r="AQ51">
        <v>11</v>
      </c>
      <c r="AR51">
        <v>12</v>
      </c>
      <c r="AS51">
        <v>12</v>
      </c>
      <c r="AT51">
        <v>12</v>
      </c>
      <c r="AU51">
        <v>12</v>
      </c>
      <c r="AV51">
        <v>13</v>
      </c>
      <c r="AW51">
        <v>13</v>
      </c>
      <c r="AX51">
        <v>13</v>
      </c>
      <c r="AY51">
        <v>13</v>
      </c>
      <c r="AZ51">
        <v>14</v>
      </c>
      <c r="BA51">
        <v>14</v>
      </c>
      <c r="BB51">
        <v>14</v>
      </c>
      <c r="BC51">
        <v>14</v>
      </c>
      <c r="BD51">
        <v>15</v>
      </c>
      <c r="BE51">
        <v>15</v>
      </c>
      <c r="BF51">
        <v>15</v>
      </c>
      <c r="BG51">
        <v>15</v>
      </c>
      <c r="BH51">
        <v>15</v>
      </c>
      <c r="BI51">
        <v>16</v>
      </c>
      <c r="BJ51">
        <v>16</v>
      </c>
      <c r="BK51">
        <v>16</v>
      </c>
      <c r="BL51">
        <v>16</v>
      </c>
      <c r="BM51">
        <v>17</v>
      </c>
      <c r="BN51">
        <v>17</v>
      </c>
      <c r="BO51">
        <v>17</v>
      </c>
      <c r="BP51">
        <v>17</v>
      </c>
      <c r="BQ51">
        <v>18</v>
      </c>
      <c r="BR51">
        <v>18</v>
      </c>
      <c r="BS51">
        <v>18</v>
      </c>
      <c r="BT51">
        <v>18</v>
      </c>
      <c r="BU51">
        <v>19</v>
      </c>
      <c r="BV51">
        <v>19</v>
      </c>
      <c r="BW51">
        <v>19</v>
      </c>
      <c r="BX51">
        <v>19</v>
      </c>
      <c r="BY51">
        <v>20</v>
      </c>
      <c r="BZ51">
        <v>20</v>
      </c>
      <c r="CA51">
        <v>20</v>
      </c>
      <c r="CB51">
        <v>20</v>
      </c>
      <c r="CC51">
        <v>20</v>
      </c>
      <c r="CD51">
        <v>21</v>
      </c>
      <c r="CE51">
        <v>21</v>
      </c>
      <c r="CF51">
        <v>21</v>
      </c>
      <c r="CG51">
        <v>21</v>
      </c>
      <c r="CH51">
        <v>22</v>
      </c>
      <c r="CI51">
        <v>22</v>
      </c>
      <c r="CJ51">
        <v>22</v>
      </c>
      <c r="CK51">
        <v>22</v>
      </c>
      <c r="CL51">
        <v>22</v>
      </c>
      <c r="CM51">
        <v>23</v>
      </c>
      <c r="CN51">
        <v>23</v>
      </c>
      <c r="CO51">
        <v>23</v>
      </c>
      <c r="CP51">
        <v>23</v>
      </c>
      <c r="CQ51">
        <v>24</v>
      </c>
      <c r="CR51">
        <v>24</v>
      </c>
      <c r="CS51">
        <v>24</v>
      </c>
      <c r="CT51">
        <v>24</v>
      </c>
      <c r="CU51">
        <v>24</v>
      </c>
      <c r="CV51">
        <v>25</v>
      </c>
      <c r="CW51">
        <v>25</v>
      </c>
      <c r="CX51">
        <v>25</v>
      </c>
      <c r="CY51">
        <v>25</v>
      </c>
      <c r="CZ51">
        <v>26</v>
      </c>
      <c r="DA51">
        <v>26</v>
      </c>
      <c r="DB51">
        <v>26</v>
      </c>
      <c r="DC51">
        <v>26</v>
      </c>
      <c r="DD51">
        <v>27</v>
      </c>
      <c r="DE51">
        <v>27</v>
      </c>
      <c r="DF51">
        <v>27</v>
      </c>
      <c r="DG51">
        <v>27</v>
      </c>
      <c r="DH51">
        <v>28</v>
      </c>
      <c r="DI51">
        <v>28</v>
      </c>
      <c r="DJ51">
        <v>28</v>
      </c>
      <c r="DK51">
        <v>28</v>
      </c>
      <c r="DL51">
        <v>29</v>
      </c>
      <c r="DM51">
        <v>29</v>
      </c>
      <c r="DN51">
        <v>29</v>
      </c>
      <c r="DO51">
        <v>29</v>
      </c>
      <c r="DP51">
        <v>30</v>
      </c>
      <c r="DQ51">
        <v>30</v>
      </c>
      <c r="DR51">
        <v>30</v>
      </c>
      <c r="DS51">
        <v>30</v>
      </c>
      <c r="DT51">
        <v>31</v>
      </c>
      <c r="DU51">
        <v>31</v>
      </c>
      <c r="DV51">
        <v>31</v>
      </c>
      <c r="DW51">
        <v>31</v>
      </c>
      <c r="DX51">
        <v>32</v>
      </c>
      <c r="DY51">
        <v>32</v>
      </c>
      <c r="DZ51">
        <v>32</v>
      </c>
      <c r="EA51">
        <v>32</v>
      </c>
      <c r="EB51">
        <v>33</v>
      </c>
      <c r="EC51">
        <v>33</v>
      </c>
      <c r="ED51">
        <v>33</v>
      </c>
      <c r="EE51">
        <v>33</v>
      </c>
      <c r="EF51">
        <v>33</v>
      </c>
      <c r="EG51">
        <v>34</v>
      </c>
      <c r="EH51">
        <v>34</v>
      </c>
      <c r="EI51">
        <v>34</v>
      </c>
      <c r="EJ51">
        <v>34</v>
      </c>
      <c r="EK51">
        <v>35</v>
      </c>
      <c r="EL51">
        <v>35</v>
      </c>
      <c r="EM51">
        <v>35</v>
      </c>
      <c r="EN51">
        <v>35</v>
      </c>
      <c r="EO51">
        <v>36</v>
      </c>
      <c r="EP51">
        <v>36</v>
      </c>
      <c r="EQ51">
        <v>36</v>
      </c>
      <c r="ER51">
        <v>36</v>
      </c>
      <c r="ES51">
        <v>37</v>
      </c>
      <c r="ET51">
        <v>37</v>
      </c>
      <c r="EU51">
        <v>37</v>
      </c>
      <c r="EV51">
        <v>37</v>
      </c>
      <c r="EW51">
        <v>38</v>
      </c>
      <c r="EX51">
        <v>38</v>
      </c>
      <c r="EY51">
        <v>38</v>
      </c>
      <c r="EZ51">
        <v>38</v>
      </c>
      <c r="FA51">
        <v>39</v>
      </c>
      <c r="FB51">
        <v>39</v>
      </c>
      <c r="FC51">
        <v>39</v>
      </c>
      <c r="FD51">
        <v>39</v>
      </c>
      <c r="FE51">
        <v>40</v>
      </c>
      <c r="FF51">
        <v>40</v>
      </c>
      <c r="FG51">
        <v>40</v>
      </c>
      <c r="FH51">
        <v>40</v>
      </c>
      <c r="FI51">
        <v>41</v>
      </c>
      <c r="FJ51">
        <v>41</v>
      </c>
      <c r="FK51">
        <v>41</v>
      </c>
      <c r="FL51">
        <v>41</v>
      </c>
      <c r="FM51">
        <v>42</v>
      </c>
      <c r="FN51">
        <v>42</v>
      </c>
      <c r="FO51">
        <v>42</v>
      </c>
      <c r="FP51">
        <v>42</v>
      </c>
      <c r="FQ51">
        <v>43</v>
      </c>
      <c r="FR51">
        <v>43</v>
      </c>
      <c r="FS51">
        <v>43</v>
      </c>
      <c r="FT51">
        <v>43</v>
      </c>
      <c r="FU51">
        <v>44</v>
      </c>
      <c r="FV51">
        <v>44</v>
      </c>
      <c r="FW51">
        <v>44</v>
      </c>
      <c r="FX51">
        <v>44</v>
      </c>
      <c r="FY51">
        <v>45</v>
      </c>
      <c r="FZ51">
        <v>45</v>
      </c>
      <c r="GA51">
        <v>45</v>
      </c>
      <c r="GB51">
        <v>45</v>
      </c>
      <c r="GC51">
        <v>46</v>
      </c>
      <c r="GD51">
        <v>46</v>
      </c>
      <c r="GE51">
        <v>46</v>
      </c>
      <c r="GF51">
        <v>46</v>
      </c>
      <c r="GG51">
        <v>47</v>
      </c>
      <c r="GH51">
        <v>47</v>
      </c>
      <c r="GI51">
        <v>47</v>
      </c>
      <c r="GJ51">
        <v>47</v>
      </c>
      <c r="GK51">
        <v>48</v>
      </c>
      <c r="GL51">
        <v>48</v>
      </c>
      <c r="GM51">
        <v>48</v>
      </c>
      <c r="GN51">
        <v>48</v>
      </c>
      <c r="GO51">
        <v>49</v>
      </c>
      <c r="GP51">
        <v>49</v>
      </c>
      <c r="GQ51">
        <v>49</v>
      </c>
      <c r="GR51">
        <v>49</v>
      </c>
      <c r="GS51">
        <v>50</v>
      </c>
      <c r="GU51">
        <v>48</v>
      </c>
      <c r="GV51">
        <v>0.505</v>
      </c>
    </row>
    <row r="52" spans="1:204">
      <c r="A52" s="278">
        <v>49</v>
      </c>
      <c r="B52" s="344">
        <v>1</v>
      </c>
      <c r="C52" s="344">
        <v>1</v>
      </c>
      <c r="D52" s="344">
        <v>1</v>
      </c>
      <c r="E52" s="344">
        <v>2</v>
      </c>
      <c r="F52" s="344">
        <v>2</v>
      </c>
      <c r="G52" s="344">
        <v>2</v>
      </c>
      <c r="H52" s="344">
        <v>2</v>
      </c>
      <c r="I52" s="344">
        <v>3</v>
      </c>
      <c r="J52" s="344">
        <v>3</v>
      </c>
      <c r="K52" s="344">
        <v>3</v>
      </c>
      <c r="L52" s="344">
        <v>3</v>
      </c>
      <c r="M52" s="344">
        <v>4</v>
      </c>
      <c r="N52" s="344">
        <v>4</v>
      </c>
      <c r="O52" s="344">
        <v>4</v>
      </c>
      <c r="P52" s="344">
        <v>4</v>
      </c>
      <c r="Q52" s="344">
        <v>5</v>
      </c>
      <c r="R52" s="344">
        <v>5</v>
      </c>
      <c r="S52" s="344">
        <v>5</v>
      </c>
      <c r="T52" s="344">
        <v>6</v>
      </c>
      <c r="U52" s="344">
        <v>6</v>
      </c>
      <c r="V52" s="344">
        <v>6</v>
      </c>
      <c r="W52" s="344">
        <v>6</v>
      </c>
      <c r="X52" s="344">
        <v>7</v>
      </c>
      <c r="Y52" s="344">
        <v>7</v>
      </c>
      <c r="Z52" s="344">
        <v>7</v>
      </c>
      <c r="AA52" s="344">
        <v>7</v>
      </c>
      <c r="AB52" s="344">
        <v>8</v>
      </c>
      <c r="AC52" s="344">
        <v>8</v>
      </c>
      <c r="AD52" s="344">
        <v>8</v>
      </c>
      <c r="AE52" s="344">
        <v>8</v>
      </c>
      <c r="AF52" s="337">
        <v>9</v>
      </c>
      <c r="AG52" s="345">
        <v>9</v>
      </c>
      <c r="AH52" s="348">
        <v>9</v>
      </c>
      <c r="AI52">
        <v>9</v>
      </c>
      <c r="AJ52">
        <v>10</v>
      </c>
      <c r="AK52">
        <v>10</v>
      </c>
      <c r="AL52">
        <v>10</v>
      </c>
      <c r="AM52">
        <v>10</v>
      </c>
      <c r="AN52">
        <v>11</v>
      </c>
      <c r="AO52">
        <v>11</v>
      </c>
      <c r="AP52">
        <v>11</v>
      </c>
      <c r="AQ52">
        <v>11</v>
      </c>
      <c r="AR52">
        <v>12</v>
      </c>
      <c r="AS52">
        <v>12</v>
      </c>
      <c r="AT52">
        <v>12</v>
      </c>
      <c r="AU52">
        <v>12</v>
      </c>
      <c r="AV52">
        <v>13</v>
      </c>
      <c r="AW52">
        <v>13</v>
      </c>
      <c r="AX52">
        <v>13</v>
      </c>
      <c r="AY52">
        <v>13</v>
      </c>
      <c r="AZ52">
        <v>14</v>
      </c>
      <c r="BA52">
        <v>14</v>
      </c>
      <c r="BB52">
        <v>14</v>
      </c>
      <c r="BC52">
        <v>14</v>
      </c>
      <c r="BD52">
        <v>15</v>
      </c>
      <c r="BE52">
        <v>15</v>
      </c>
      <c r="BF52">
        <v>15</v>
      </c>
      <c r="BG52">
        <v>15</v>
      </c>
      <c r="BH52">
        <v>15</v>
      </c>
      <c r="BI52">
        <v>16</v>
      </c>
      <c r="BJ52">
        <v>16</v>
      </c>
      <c r="BK52">
        <v>16</v>
      </c>
      <c r="BL52">
        <v>16</v>
      </c>
      <c r="BM52">
        <v>17</v>
      </c>
      <c r="BN52">
        <v>17</v>
      </c>
      <c r="BO52">
        <v>17</v>
      </c>
      <c r="BP52">
        <v>17</v>
      </c>
      <c r="BQ52">
        <v>18</v>
      </c>
      <c r="BR52">
        <v>18</v>
      </c>
      <c r="BS52">
        <v>18</v>
      </c>
      <c r="BT52">
        <v>18</v>
      </c>
      <c r="BU52">
        <v>19</v>
      </c>
      <c r="BV52">
        <v>19</v>
      </c>
      <c r="BW52">
        <v>19</v>
      </c>
      <c r="BX52">
        <v>19</v>
      </c>
      <c r="BY52">
        <v>20</v>
      </c>
      <c r="BZ52">
        <v>20</v>
      </c>
      <c r="CA52">
        <v>20</v>
      </c>
      <c r="CB52">
        <v>20</v>
      </c>
      <c r="CC52">
        <v>20</v>
      </c>
      <c r="CD52">
        <v>21</v>
      </c>
      <c r="CE52">
        <v>21</v>
      </c>
      <c r="CF52">
        <v>22</v>
      </c>
      <c r="CG52">
        <v>22</v>
      </c>
      <c r="CH52">
        <v>22</v>
      </c>
      <c r="CI52">
        <v>22</v>
      </c>
      <c r="CJ52">
        <v>23</v>
      </c>
      <c r="CK52">
        <v>23</v>
      </c>
      <c r="CL52">
        <v>23</v>
      </c>
      <c r="CM52">
        <v>23</v>
      </c>
      <c r="CN52">
        <v>23</v>
      </c>
      <c r="CO52">
        <v>24</v>
      </c>
      <c r="CP52">
        <v>24</v>
      </c>
      <c r="CQ52">
        <v>24</v>
      </c>
      <c r="CR52">
        <v>24</v>
      </c>
      <c r="CS52">
        <v>25</v>
      </c>
      <c r="CT52">
        <v>25</v>
      </c>
      <c r="CU52">
        <v>25</v>
      </c>
      <c r="CV52">
        <v>25</v>
      </c>
      <c r="CW52">
        <v>25</v>
      </c>
      <c r="CX52">
        <v>26</v>
      </c>
      <c r="CY52">
        <v>26</v>
      </c>
      <c r="CZ52">
        <v>26</v>
      </c>
      <c r="DA52">
        <v>26</v>
      </c>
      <c r="DB52">
        <v>27</v>
      </c>
      <c r="DC52">
        <v>27</v>
      </c>
      <c r="DD52">
        <v>27</v>
      </c>
      <c r="DE52">
        <v>27</v>
      </c>
      <c r="DF52">
        <v>28</v>
      </c>
      <c r="DG52">
        <v>28</v>
      </c>
      <c r="DH52">
        <v>28</v>
      </c>
      <c r="DI52">
        <v>28</v>
      </c>
      <c r="DJ52">
        <v>29</v>
      </c>
      <c r="DK52">
        <v>29</v>
      </c>
      <c r="DL52">
        <v>29</v>
      </c>
      <c r="DM52">
        <v>29</v>
      </c>
      <c r="DN52">
        <v>30</v>
      </c>
      <c r="DO52">
        <v>30</v>
      </c>
      <c r="DP52">
        <v>30</v>
      </c>
      <c r="DQ52">
        <v>30</v>
      </c>
      <c r="DR52">
        <v>31</v>
      </c>
      <c r="DS52">
        <v>31</v>
      </c>
      <c r="DT52">
        <v>31</v>
      </c>
      <c r="DU52">
        <v>31</v>
      </c>
      <c r="DV52">
        <v>32</v>
      </c>
      <c r="DW52">
        <v>32</v>
      </c>
      <c r="DX52">
        <v>32</v>
      </c>
      <c r="DY52">
        <v>32</v>
      </c>
      <c r="DZ52">
        <v>33</v>
      </c>
      <c r="EA52">
        <v>33</v>
      </c>
      <c r="EB52">
        <v>33</v>
      </c>
      <c r="EC52">
        <v>33</v>
      </c>
      <c r="ED52">
        <v>34</v>
      </c>
      <c r="EE52">
        <v>34</v>
      </c>
      <c r="EF52">
        <v>34</v>
      </c>
      <c r="EG52">
        <v>34</v>
      </c>
      <c r="EH52">
        <v>34</v>
      </c>
      <c r="EI52">
        <v>35</v>
      </c>
      <c r="EJ52">
        <v>35</v>
      </c>
      <c r="EK52">
        <v>35</v>
      </c>
      <c r="EL52">
        <v>35</v>
      </c>
      <c r="EM52">
        <v>36</v>
      </c>
      <c r="EN52">
        <v>36</v>
      </c>
      <c r="EO52">
        <v>36</v>
      </c>
      <c r="EP52">
        <v>36</v>
      </c>
      <c r="EQ52">
        <v>37</v>
      </c>
      <c r="ER52">
        <v>37</v>
      </c>
      <c r="ES52">
        <v>37</v>
      </c>
      <c r="ET52">
        <v>37</v>
      </c>
      <c r="EU52">
        <v>38</v>
      </c>
      <c r="EV52">
        <v>38</v>
      </c>
      <c r="EW52">
        <v>38</v>
      </c>
      <c r="EX52">
        <v>38</v>
      </c>
      <c r="EY52">
        <v>39</v>
      </c>
      <c r="EZ52">
        <v>39</v>
      </c>
      <c r="FA52">
        <v>39</v>
      </c>
      <c r="FB52">
        <v>39</v>
      </c>
      <c r="FC52">
        <v>40</v>
      </c>
      <c r="FD52">
        <v>40</v>
      </c>
      <c r="FE52">
        <v>40</v>
      </c>
      <c r="FF52">
        <v>40</v>
      </c>
      <c r="FG52">
        <v>41</v>
      </c>
      <c r="FH52">
        <v>41</v>
      </c>
      <c r="FI52">
        <v>41</v>
      </c>
      <c r="FJ52">
        <v>41</v>
      </c>
      <c r="FK52">
        <v>42</v>
      </c>
      <c r="FL52">
        <v>42</v>
      </c>
      <c r="FM52">
        <v>42</v>
      </c>
      <c r="FN52">
        <v>42</v>
      </c>
      <c r="FO52">
        <v>43</v>
      </c>
      <c r="FP52">
        <v>43</v>
      </c>
      <c r="FQ52">
        <v>44</v>
      </c>
      <c r="FR52">
        <v>44</v>
      </c>
      <c r="FS52">
        <v>44</v>
      </c>
      <c r="FT52">
        <v>44</v>
      </c>
      <c r="FU52">
        <v>45</v>
      </c>
      <c r="FV52">
        <v>45</v>
      </c>
      <c r="FW52">
        <v>45</v>
      </c>
      <c r="FX52">
        <v>45</v>
      </c>
      <c r="FY52">
        <v>46</v>
      </c>
      <c r="FZ52">
        <v>46</v>
      </c>
      <c r="GA52">
        <v>46</v>
      </c>
      <c r="GB52">
        <v>46</v>
      </c>
      <c r="GC52">
        <v>47</v>
      </c>
      <c r="GD52">
        <v>47</v>
      </c>
      <c r="GE52">
        <v>47</v>
      </c>
      <c r="GF52">
        <v>47</v>
      </c>
      <c r="GG52">
        <v>48</v>
      </c>
      <c r="GH52">
        <v>48</v>
      </c>
      <c r="GI52">
        <v>48</v>
      </c>
      <c r="GJ52">
        <v>48</v>
      </c>
      <c r="GK52">
        <v>49</v>
      </c>
      <c r="GL52">
        <v>49</v>
      </c>
      <c r="GM52">
        <v>49</v>
      </c>
      <c r="GN52">
        <v>49</v>
      </c>
      <c r="GO52">
        <v>50</v>
      </c>
      <c r="GP52">
        <v>50</v>
      </c>
      <c r="GQ52">
        <v>50</v>
      </c>
      <c r="GR52">
        <v>50</v>
      </c>
      <c r="GS52">
        <v>51</v>
      </c>
      <c r="GU52">
        <v>49</v>
      </c>
      <c r="GV52">
        <v>0.51200000000000001</v>
      </c>
    </row>
    <row r="53" spans="1:204">
      <c r="A53" s="278">
        <v>50</v>
      </c>
      <c r="B53" s="344">
        <v>1</v>
      </c>
      <c r="C53" s="344">
        <v>1</v>
      </c>
      <c r="D53" s="344">
        <v>1</v>
      </c>
      <c r="E53" s="344">
        <v>2</v>
      </c>
      <c r="F53" s="344">
        <v>2</v>
      </c>
      <c r="G53" s="344">
        <v>2</v>
      </c>
      <c r="H53" s="344">
        <v>2</v>
      </c>
      <c r="I53" s="344">
        <v>3</v>
      </c>
      <c r="J53" s="344">
        <v>3</v>
      </c>
      <c r="K53" s="344">
        <v>3</v>
      </c>
      <c r="L53" s="344">
        <v>3</v>
      </c>
      <c r="M53" s="344">
        <v>4</v>
      </c>
      <c r="N53" s="344">
        <v>4</v>
      </c>
      <c r="O53" s="344">
        <v>4</v>
      </c>
      <c r="P53" s="344">
        <v>4</v>
      </c>
      <c r="Q53" s="344">
        <v>5</v>
      </c>
      <c r="R53" s="344">
        <v>5</v>
      </c>
      <c r="S53" s="344">
        <v>5</v>
      </c>
      <c r="T53" s="344">
        <v>6</v>
      </c>
      <c r="U53" s="344">
        <v>6</v>
      </c>
      <c r="V53" s="344">
        <v>6</v>
      </c>
      <c r="W53" s="344">
        <v>6</v>
      </c>
      <c r="X53" s="344">
        <v>7</v>
      </c>
      <c r="Y53" s="344">
        <v>7</v>
      </c>
      <c r="Z53" s="344">
        <v>7</v>
      </c>
      <c r="AA53" s="344">
        <v>7</v>
      </c>
      <c r="AB53" s="344">
        <v>8</v>
      </c>
      <c r="AC53" s="344">
        <v>8</v>
      </c>
      <c r="AD53" s="344">
        <v>8</v>
      </c>
      <c r="AE53" s="344">
        <v>8</v>
      </c>
      <c r="AF53" s="337">
        <v>9</v>
      </c>
      <c r="AG53" s="345">
        <v>9</v>
      </c>
      <c r="AH53" s="348">
        <v>9</v>
      </c>
      <c r="AI53">
        <v>9</v>
      </c>
      <c r="AJ53">
        <v>10</v>
      </c>
      <c r="AK53">
        <v>10</v>
      </c>
      <c r="AL53">
        <v>10</v>
      </c>
      <c r="AM53">
        <v>10</v>
      </c>
      <c r="AN53">
        <v>11</v>
      </c>
      <c r="AO53">
        <v>11</v>
      </c>
      <c r="AP53">
        <v>11</v>
      </c>
      <c r="AQ53">
        <v>11</v>
      </c>
      <c r="AR53">
        <v>12</v>
      </c>
      <c r="AS53">
        <v>12</v>
      </c>
      <c r="AT53">
        <v>12</v>
      </c>
      <c r="AU53">
        <v>12</v>
      </c>
      <c r="AV53">
        <v>13</v>
      </c>
      <c r="AW53">
        <v>13</v>
      </c>
      <c r="AX53">
        <v>13</v>
      </c>
      <c r="AY53">
        <v>13</v>
      </c>
      <c r="AZ53">
        <v>14</v>
      </c>
      <c r="BA53">
        <v>14</v>
      </c>
      <c r="BB53">
        <v>15</v>
      </c>
      <c r="BC53">
        <v>15</v>
      </c>
      <c r="BD53">
        <v>15</v>
      </c>
      <c r="BE53">
        <v>15</v>
      </c>
      <c r="BF53">
        <v>16</v>
      </c>
      <c r="BG53">
        <v>16</v>
      </c>
      <c r="BH53">
        <v>16</v>
      </c>
      <c r="BI53">
        <v>16</v>
      </c>
      <c r="BJ53">
        <v>16</v>
      </c>
      <c r="BK53">
        <v>17</v>
      </c>
      <c r="BL53">
        <v>17</v>
      </c>
      <c r="BM53">
        <v>17</v>
      </c>
      <c r="BN53">
        <v>17</v>
      </c>
      <c r="BO53">
        <v>18</v>
      </c>
      <c r="BP53">
        <v>18</v>
      </c>
      <c r="BQ53">
        <v>18</v>
      </c>
      <c r="BR53">
        <v>18</v>
      </c>
      <c r="BS53">
        <v>19</v>
      </c>
      <c r="BT53">
        <v>19</v>
      </c>
      <c r="BU53">
        <v>19</v>
      </c>
      <c r="BV53">
        <v>19</v>
      </c>
      <c r="BW53">
        <v>20</v>
      </c>
      <c r="BX53">
        <v>20</v>
      </c>
      <c r="BY53">
        <v>20</v>
      </c>
      <c r="BZ53">
        <v>20</v>
      </c>
      <c r="CA53">
        <v>20</v>
      </c>
      <c r="CB53">
        <v>21</v>
      </c>
      <c r="CC53">
        <v>21</v>
      </c>
      <c r="CD53">
        <v>21</v>
      </c>
      <c r="CE53">
        <v>21</v>
      </c>
      <c r="CF53">
        <v>22</v>
      </c>
      <c r="CG53">
        <v>22</v>
      </c>
      <c r="CH53">
        <v>22</v>
      </c>
      <c r="CI53">
        <v>22</v>
      </c>
      <c r="CJ53">
        <v>23</v>
      </c>
      <c r="CK53">
        <v>23</v>
      </c>
      <c r="CL53">
        <v>23</v>
      </c>
      <c r="CM53">
        <v>23</v>
      </c>
      <c r="CN53">
        <v>23</v>
      </c>
      <c r="CO53">
        <v>24</v>
      </c>
      <c r="CP53">
        <v>24</v>
      </c>
      <c r="CQ53">
        <v>24</v>
      </c>
      <c r="CR53">
        <v>24</v>
      </c>
      <c r="CS53">
        <v>25</v>
      </c>
      <c r="CT53">
        <v>25</v>
      </c>
      <c r="CU53">
        <v>25</v>
      </c>
      <c r="CV53">
        <v>25</v>
      </c>
      <c r="CW53">
        <v>25</v>
      </c>
      <c r="CX53">
        <v>26</v>
      </c>
      <c r="CY53">
        <v>26</v>
      </c>
      <c r="CZ53">
        <v>26</v>
      </c>
      <c r="DA53">
        <v>26</v>
      </c>
      <c r="DB53">
        <v>27</v>
      </c>
      <c r="DC53">
        <v>27</v>
      </c>
      <c r="DD53">
        <v>28</v>
      </c>
      <c r="DE53">
        <v>28</v>
      </c>
      <c r="DF53">
        <v>28</v>
      </c>
      <c r="DG53">
        <v>28</v>
      </c>
      <c r="DH53">
        <v>29</v>
      </c>
      <c r="DI53">
        <v>29</v>
      </c>
      <c r="DJ53">
        <v>29</v>
      </c>
      <c r="DK53">
        <v>29</v>
      </c>
      <c r="DL53">
        <v>30</v>
      </c>
      <c r="DM53">
        <v>30</v>
      </c>
      <c r="DN53">
        <v>30</v>
      </c>
      <c r="DO53">
        <v>30</v>
      </c>
      <c r="DP53">
        <v>31</v>
      </c>
      <c r="DQ53">
        <v>31</v>
      </c>
      <c r="DR53">
        <v>31</v>
      </c>
      <c r="DS53">
        <v>31</v>
      </c>
      <c r="DT53">
        <v>32</v>
      </c>
      <c r="DU53">
        <v>32</v>
      </c>
      <c r="DV53">
        <v>32</v>
      </c>
      <c r="DW53">
        <v>32</v>
      </c>
      <c r="DX53">
        <v>33</v>
      </c>
      <c r="DY53">
        <v>33</v>
      </c>
      <c r="DZ53">
        <v>33</v>
      </c>
      <c r="EA53">
        <v>33</v>
      </c>
      <c r="EB53">
        <v>34</v>
      </c>
      <c r="EC53">
        <v>34</v>
      </c>
      <c r="ED53">
        <v>34</v>
      </c>
      <c r="EE53">
        <v>34</v>
      </c>
      <c r="EF53">
        <v>34</v>
      </c>
      <c r="EG53">
        <v>35</v>
      </c>
      <c r="EH53">
        <v>35</v>
      </c>
      <c r="EI53">
        <v>35</v>
      </c>
      <c r="EJ53">
        <v>35</v>
      </c>
      <c r="EK53">
        <v>36</v>
      </c>
      <c r="EL53">
        <v>36</v>
      </c>
      <c r="EM53">
        <v>36</v>
      </c>
      <c r="EN53">
        <v>36</v>
      </c>
      <c r="EO53">
        <v>37</v>
      </c>
      <c r="EP53">
        <v>37</v>
      </c>
      <c r="EQ53">
        <v>37</v>
      </c>
      <c r="ER53">
        <v>37</v>
      </c>
      <c r="ES53">
        <v>38</v>
      </c>
      <c r="ET53">
        <v>38</v>
      </c>
      <c r="EU53">
        <v>38</v>
      </c>
      <c r="EV53">
        <v>38</v>
      </c>
      <c r="EW53">
        <v>39</v>
      </c>
      <c r="EX53">
        <v>39</v>
      </c>
      <c r="EY53">
        <v>39</v>
      </c>
      <c r="EZ53">
        <v>39</v>
      </c>
      <c r="FA53">
        <v>40</v>
      </c>
      <c r="FB53">
        <v>40</v>
      </c>
      <c r="FC53">
        <v>40</v>
      </c>
      <c r="FD53">
        <v>40</v>
      </c>
      <c r="FE53">
        <v>41</v>
      </c>
      <c r="FF53">
        <v>41</v>
      </c>
      <c r="FG53">
        <v>42</v>
      </c>
      <c r="FH53">
        <v>42</v>
      </c>
      <c r="FI53">
        <v>42</v>
      </c>
      <c r="FJ53">
        <v>42</v>
      </c>
      <c r="FK53">
        <v>43</v>
      </c>
      <c r="FL53">
        <v>43</v>
      </c>
      <c r="FM53">
        <v>43</v>
      </c>
      <c r="FN53">
        <v>43</v>
      </c>
      <c r="FO53">
        <v>44</v>
      </c>
      <c r="FP53">
        <v>44</v>
      </c>
      <c r="FQ53">
        <v>44</v>
      </c>
      <c r="FR53">
        <v>44</v>
      </c>
      <c r="FS53">
        <v>45</v>
      </c>
      <c r="FT53">
        <v>45</v>
      </c>
      <c r="FU53">
        <v>45</v>
      </c>
      <c r="FV53">
        <v>45</v>
      </c>
      <c r="FW53">
        <v>46</v>
      </c>
      <c r="FX53">
        <v>46</v>
      </c>
      <c r="FY53">
        <v>46</v>
      </c>
      <c r="FZ53">
        <v>46</v>
      </c>
      <c r="GA53">
        <v>47</v>
      </c>
      <c r="GB53">
        <v>47</v>
      </c>
      <c r="GC53">
        <v>47</v>
      </c>
      <c r="GD53">
        <v>47</v>
      </c>
      <c r="GE53">
        <v>48</v>
      </c>
      <c r="GF53">
        <v>48</v>
      </c>
      <c r="GG53">
        <v>48</v>
      </c>
      <c r="GH53">
        <v>48</v>
      </c>
      <c r="GI53">
        <v>49</v>
      </c>
      <c r="GJ53">
        <v>49</v>
      </c>
      <c r="GK53">
        <v>49</v>
      </c>
      <c r="GL53">
        <v>49</v>
      </c>
      <c r="GM53">
        <v>50</v>
      </c>
      <c r="GN53">
        <v>50</v>
      </c>
      <c r="GO53">
        <v>50</v>
      </c>
      <c r="GP53">
        <v>50</v>
      </c>
      <c r="GQ53">
        <v>51</v>
      </c>
      <c r="GR53">
        <v>51</v>
      </c>
      <c r="GS53">
        <v>51</v>
      </c>
      <c r="GU53">
        <v>50</v>
      </c>
      <c r="GV53">
        <v>0.51900000000000002</v>
      </c>
    </row>
    <row r="54" spans="1:204">
      <c r="A54" s="278">
        <v>51</v>
      </c>
      <c r="B54" s="344">
        <v>1</v>
      </c>
      <c r="C54" s="344">
        <v>1</v>
      </c>
      <c r="D54" s="344">
        <v>1</v>
      </c>
      <c r="E54" s="344">
        <v>2</v>
      </c>
      <c r="F54" s="344">
        <v>2</v>
      </c>
      <c r="G54" s="344">
        <v>2</v>
      </c>
      <c r="H54" s="344">
        <v>2</v>
      </c>
      <c r="I54" s="344">
        <v>3</v>
      </c>
      <c r="J54" s="344">
        <v>3</v>
      </c>
      <c r="K54" s="344">
        <v>3</v>
      </c>
      <c r="L54" s="344">
        <v>3</v>
      </c>
      <c r="M54" s="344">
        <v>4</v>
      </c>
      <c r="N54" s="344">
        <v>4</v>
      </c>
      <c r="O54" s="344">
        <v>4</v>
      </c>
      <c r="P54" s="344">
        <v>4</v>
      </c>
      <c r="Q54" s="344">
        <v>5</v>
      </c>
      <c r="R54" s="344">
        <v>5</v>
      </c>
      <c r="S54" s="344">
        <v>5</v>
      </c>
      <c r="T54" s="344">
        <v>6</v>
      </c>
      <c r="U54" s="344">
        <v>6</v>
      </c>
      <c r="V54" s="344">
        <v>6</v>
      </c>
      <c r="W54" s="344">
        <v>6</v>
      </c>
      <c r="X54" s="344">
        <v>7</v>
      </c>
      <c r="Y54" s="344">
        <v>7</v>
      </c>
      <c r="Z54" s="344">
        <v>7</v>
      </c>
      <c r="AA54" s="344">
        <v>7</v>
      </c>
      <c r="AB54" s="344">
        <v>8</v>
      </c>
      <c r="AC54" s="344">
        <v>8</v>
      </c>
      <c r="AD54" s="344">
        <v>8</v>
      </c>
      <c r="AE54" s="344">
        <v>8</v>
      </c>
      <c r="AF54" s="337">
        <v>9</v>
      </c>
      <c r="AG54" s="345">
        <v>9</v>
      </c>
      <c r="AH54" s="348">
        <v>9</v>
      </c>
      <c r="AI54">
        <v>9</v>
      </c>
      <c r="AJ54">
        <v>10</v>
      </c>
      <c r="AK54">
        <v>10</v>
      </c>
      <c r="AL54">
        <v>11</v>
      </c>
      <c r="AM54">
        <v>11</v>
      </c>
      <c r="AN54">
        <v>11</v>
      </c>
      <c r="AO54">
        <v>11</v>
      </c>
      <c r="AP54">
        <v>12</v>
      </c>
      <c r="AQ54">
        <v>12</v>
      </c>
      <c r="AR54">
        <v>12</v>
      </c>
      <c r="AS54">
        <v>12</v>
      </c>
      <c r="AT54">
        <v>13</v>
      </c>
      <c r="AU54">
        <v>13</v>
      </c>
      <c r="AV54">
        <v>13</v>
      </c>
      <c r="AW54">
        <v>13</v>
      </c>
      <c r="AX54">
        <v>14</v>
      </c>
      <c r="AY54">
        <v>14</v>
      </c>
      <c r="AZ54">
        <v>14</v>
      </c>
      <c r="BA54">
        <v>14</v>
      </c>
      <c r="BB54">
        <v>15</v>
      </c>
      <c r="BC54">
        <v>15</v>
      </c>
      <c r="BD54">
        <v>15</v>
      </c>
      <c r="BE54">
        <v>15</v>
      </c>
      <c r="BF54">
        <v>16</v>
      </c>
      <c r="BG54">
        <v>16</v>
      </c>
      <c r="BH54">
        <v>16</v>
      </c>
      <c r="BI54">
        <v>16</v>
      </c>
      <c r="BJ54">
        <v>16</v>
      </c>
      <c r="BK54">
        <v>17</v>
      </c>
      <c r="BL54">
        <v>17</v>
      </c>
      <c r="BM54">
        <v>17</v>
      </c>
      <c r="BN54">
        <v>17</v>
      </c>
      <c r="BO54">
        <v>18</v>
      </c>
      <c r="BP54">
        <v>18</v>
      </c>
      <c r="BQ54">
        <v>18</v>
      </c>
      <c r="BR54">
        <v>18</v>
      </c>
      <c r="BS54">
        <v>19</v>
      </c>
      <c r="BT54">
        <v>19</v>
      </c>
      <c r="BU54">
        <v>19</v>
      </c>
      <c r="BV54">
        <v>19</v>
      </c>
      <c r="BW54">
        <v>20</v>
      </c>
      <c r="BX54">
        <v>20</v>
      </c>
      <c r="BY54">
        <v>21</v>
      </c>
      <c r="BZ54">
        <v>21</v>
      </c>
      <c r="CA54">
        <v>21</v>
      </c>
      <c r="CB54">
        <v>21</v>
      </c>
      <c r="CC54">
        <v>21</v>
      </c>
      <c r="CD54">
        <v>22</v>
      </c>
      <c r="CE54">
        <v>22</v>
      </c>
      <c r="CF54">
        <v>22</v>
      </c>
      <c r="CG54">
        <v>22</v>
      </c>
      <c r="CH54">
        <v>23</v>
      </c>
      <c r="CI54">
        <v>23</v>
      </c>
      <c r="CJ54">
        <v>23</v>
      </c>
      <c r="CK54">
        <v>23</v>
      </c>
      <c r="CL54">
        <v>23</v>
      </c>
      <c r="CM54">
        <v>24</v>
      </c>
      <c r="CN54">
        <v>24</v>
      </c>
      <c r="CO54">
        <v>24</v>
      </c>
      <c r="CP54">
        <v>24</v>
      </c>
      <c r="CQ54">
        <v>25</v>
      </c>
      <c r="CR54">
        <v>25</v>
      </c>
      <c r="CS54">
        <v>25</v>
      </c>
      <c r="CT54">
        <v>25</v>
      </c>
      <c r="CU54">
        <v>25</v>
      </c>
      <c r="CV54">
        <v>26</v>
      </c>
      <c r="CW54">
        <v>26</v>
      </c>
      <c r="CX54">
        <v>26</v>
      </c>
      <c r="CY54">
        <v>26</v>
      </c>
      <c r="CZ54">
        <v>27</v>
      </c>
      <c r="DA54">
        <v>27</v>
      </c>
      <c r="DB54">
        <v>27</v>
      </c>
      <c r="DC54">
        <v>27</v>
      </c>
      <c r="DD54">
        <v>28</v>
      </c>
      <c r="DE54">
        <v>28</v>
      </c>
      <c r="DF54">
        <v>28</v>
      </c>
      <c r="DG54">
        <v>28</v>
      </c>
      <c r="DH54">
        <v>29</v>
      </c>
      <c r="DI54">
        <v>29</v>
      </c>
      <c r="DJ54">
        <v>29</v>
      </c>
      <c r="DK54">
        <v>29</v>
      </c>
      <c r="DL54">
        <v>30</v>
      </c>
      <c r="DM54">
        <v>30</v>
      </c>
      <c r="DN54">
        <v>31</v>
      </c>
      <c r="DO54">
        <v>31</v>
      </c>
      <c r="DP54">
        <v>31</v>
      </c>
      <c r="DQ54">
        <v>31</v>
      </c>
      <c r="DR54">
        <v>32</v>
      </c>
      <c r="DS54">
        <v>32</v>
      </c>
      <c r="DT54">
        <v>32</v>
      </c>
      <c r="DU54">
        <v>32</v>
      </c>
      <c r="DV54">
        <v>33</v>
      </c>
      <c r="DW54">
        <v>33</v>
      </c>
      <c r="DX54">
        <v>33</v>
      </c>
      <c r="DY54">
        <v>33</v>
      </c>
      <c r="DZ54">
        <v>34</v>
      </c>
      <c r="EA54">
        <v>34</v>
      </c>
      <c r="EB54">
        <v>34</v>
      </c>
      <c r="EC54">
        <v>34</v>
      </c>
      <c r="ED54">
        <v>35</v>
      </c>
      <c r="EE54">
        <v>35</v>
      </c>
      <c r="EF54">
        <v>35</v>
      </c>
      <c r="EG54">
        <v>35</v>
      </c>
      <c r="EH54">
        <v>35</v>
      </c>
      <c r="EI54">
        <v>36</v>
      </c>
      <c r="EJ54">
        <v>36</v>
      </c>
      <c r="EK54">
        <v>36</v>
      </c>
      <c r="EL54">
        <v>36</v>
      </c>
      <c r="EM54">
        <v>37</v>
      </c>
      <c r="EN54">
        <v>37</v>
      </c>
      <c r="EO54">
        <v>37</v>
      </c>
      <c r="EP54">
        <v>37</v>
      </c>
      <c r="EQ54">
        <v>38</v>
      </c>
      <c r="ER54">
        <v>38</v>
      </c>
      <c r="ES54">
        <v>38</v>
      </c>
      <c r="ET54">
        <v>38</v>
      </c>
      <c r="EU54">
        <v>39</v>
      </c>
      <c r="EV54">
        <v>39</v>
      </c>
      <c r="EW54">
        <v>39</v>
      </c>
      <c r="EX54">
        <v>39</v>
      </c>
      <c r="EY54">
        <v>40</v>
      </c>
      <c r="EZ54">
        <v>40</v>
      </c>
      <c r="FA54">
        <v>41</v>
      </c>
      <c r="FB54">
        <v>41</v>
      </c>
      <c r="FC54">
        <v>41</v>
      </c>
      <c r="FD54">
        <v>41</v>
      </c>
      <c r="FE54">
        <v>42</v>
      </c>
      <c r="FF54">
        <v>42</v>
      </c>
      <c r="FG54">
        <v>42</v>
      </c>
      <c r="FH54">
        <v>42</v>
      </c>
      <c r="FI54">
        <v>43</v>
      </c>
      <c r="FJ54">
        <v>43</v>
      </c>
      <c r="FK54">
        <v>43</v>
      </c>
      <c r="FL54">
        <v>43</v>
      </c>
      <c r="FM54">
        <v>44</v>
      </c>
      <c r="FN54">
        <v>44</v>
      </c>
      <c r="FO54">
        <v>44</v>
      </c>
      <c r="FP54">
        <v>44</v>
      </c>
      <c r="FQ54">
        <v>45</v>
      </c>
      <c r="FR54">
        <v>45</v>
      </c>
      <c r="FS54">
        <v>45</v>
      </c>
      <c r="FT54">
        <v>45</v>
      </c>
      <c r="FU54">
        <v>46</v>
      </c>
      <c r="FV54">
        <v>46</v>
      </c>
      <c r="FW54">
        <v>46</v>
      </c>
      <c r="FX54">
        <v>46</v>
      </c>
      <c r="FY54">
        <v>47</v>
      </c>
      <c r="FZ54">
        <v>47</v>
      </c>
      <c r="GA54">
        <v>47</v>
      </c>
      <c r="GB54">
        <v>47</v>
      </c>
      <c r="GC54">
        <v>48</v>
      </c>
      <c r="GD54">
        <v>48</v>
      </c>
      <c r="GE54">
        <v>48</v>
      </c>
      <c r="GF54">
        <v>48</v>
      </c>
      <c r="GG54">
        <v>49</v>
      </c>
      <c r="GH54">
        <v>49</v>
      </c>
      <c r="GI54">
        <v>49</v>
      </c>
      <c r="GJ54">
        <v>49</v>
      </c>
      <c r="GK54">
        <v>50</v>
      </c>
      <c r="GL54">
        <v>50</v>
      </c>
      <c r="GM54">
        <v>50</v>
      </c>
      <c r="GN54">
        <v>50</v>
      </c>
      <c r="GO54">
        <v>51</v>
      </c>
      <c r="GP54">
        <v>51</v>
      </c>
      <c r="GQ54">
        <v>52</v>
      </c>
      <c r="GR54">
        <v>52</v>
      </c>
      <c r="GS54">
        <v>52</v>
      </c>
      <c r="GU54">
        <v>51</v>
      </c>
      <c r="GV54">
        <v>0.52600000000000002</v>
      </c>
    </row>
    <row r="55" spans="1:204">
      <c r="A55" s="278">
        <v>52</v>
      </c>
      <c r="B55" s="344">
        <v>1</v>
      </c>
      <c r="C55" s="344">
        <v>1</v>
      </c>
      <c r="D55" s="344">
        <v>1</v>
      </c>
      <c r="E55" s="344">
        <v>2</v>
      </c>
      <c r="F55" s="344">
        <v>2</v>
      </c>
      <c r="G55" s="344">
        <v>2</v>
      </c>
      <c r="H55" s="344">
        <v>2</v>
      </c>
      <c r="I55" s="344">
        <v>3</v>
      </c>
      <c r="J55" s="344">
        <v>3</v>
      </c>
      <c r="K55" s="344">
        <v>3</v>
      </c>
      <c r="L55" s="344">
        <v>3</v>
      </c>
      <c r="M55" s="344">
        <v>4</v>
      </c>
      <c r="N55" s="344">
        <v>4</v>
      </c>
      <c r="O55" s="344">
        <v>4</v>
      </c>
      <c r="P55" s="344">
        <v>4</v>
      </c>
      <c r="Q55" s="344">
        <v>5</v>
      </c>
      <c r="R55" s="344">
        <v>5</v>
      </c>
      <c r="S55" s="344">
        <v>5</v>
      </c>
      <c r="T55" s="344">
        <v>6</v>
      </c>
      <c r="U55" s="344">
        <v>6</v>
      </c>
      <c r="V55" s="344">
        <v>6</v>
      </c>
      <c r="W55" s="344">
        <v>6</v>
      </c>
      <c r="X55" s="344">
        <v>7</v>
      </c>
      <c r="Y55" s="344">
        <v>7</v>
      </c>
      <c r="Z55" s="344">
        <v>7</v>
      </c>
      <c r="AA55" s="344">
        <v>7</v>
      </c>
      <c r="AB55" s="344">
        <v>8</v>
      </c>
      <c r="AC55" s="344">
        <v>8</v>
      </c>
      <c r="AD55" s="344">
        <v>9</v>
      </c>
      <c r="AE55" s="344">
        <v>9</v>
      </c>
      <c r="AF55" s="337">
        <v>9</v>
      </c>
      <c r="AG55" s="345">
        <v>9</v>
      </c>
      <c r="AH55" s="348">
        <v>10</v>
      </c>
      <c r="AI55">
        <v>10</v>
      </c>
      <c r="AJ55">
        <v>10</v>
      </c>
      <c r="AK55">
        <v>10</v>
      </c>
      <c r="AL55">
        <v>11</v>
      </c>
      <c r="AM55">
        <v>11</v>
      </c>
      <c r="AN55">
        <v>11</v>
      </c>
      <c r="AO55">
        <v>11</v>
      </c>
      <c r="AP55">
        <v>12</v>
      </c>
      <c r="AQ55">
        <v>12</v>
      </c>
      <c r="AR55">
        <v>12</v>
      </c>
      <c r="AS55">
        <v>12</v>
      </c>
      <c r="AT55">
        <v>13</v>
      </c>
      <c r="AU55">
        <v>13</v>
      </c>
      <c r="AV55">
        <v>13</v>
      </c>
      <c r="AW55">
        <v>13</v>
      </c>
      <c r="AX55">
        <v>14</v>
      </c>
      <c r="AY55">
        <v>14</v>
      </c>
      <c r="AZ55">
        <v>14</v>
      </c>
      <c r="BA55">
        <v>14</v>
      </c>
      <c r="BB55">
        <v>15</v>
      </c>
      <c r="BC55">
        <v>15</v>
      </c>
      <c r="BD55">
        <v>15</v>
      </c>
      <c r="BE55">
        <v>15</v>
      </c>
      <c r="BF55">
        <v>16</v>
      </c>
      <c r="BG55">
        <v>16</v>
      </c>
      <c r="BH55">
        <v>16</v>
      </c>
      <c r="BI55">
        <v>17</v>
      </c>
      <c r="BJ55">
        <v>17</v>
      </c>
      <c r="BK55">
        <v>17</v>
      </c>
      <c r="BL55">
        <v>17</v>
      </c>
      <c r="BM55">
        <v>18</v>
      </c>
      <c r="BN55">
        <v>18</v>
      </c>
      <c r="BO55">
        <v>18</v>
      </c>
      <c r="BP55">
        <v>18</v>
      </c>
      <c r="BQ55">
        <v>19</v>
      </c>
      <c r="BR55">
        <v>19</v>
      </c>
      <c r="BS55">
        <v>19</v>
      </c>
      <c r="BT55">
        <v>19</v>
      </c>
      <c r="BU55">
        <v>20</v>
      </c>
      <c r="BV55">
        <v>20</v>
      </c>
      <c r="BW55">
        <v>20</v>
      </c>
      <c r="BX55">
        <v>20</v>
      </c>
      <c r="BY55">
        <v>21</v>
      </c>
      <c r="BZ55">
        <v>21</v>
      </c>
      <c r="CA55">
        <v>21</v>
      </c>
      <c r="CB55">
        <v>21</v>
      </c>
      <c r="CC55">
        <v>21</v>
      </c>
      <c r="CD55">
        <v>22</v>
      </c>
      <c r="CE55">
        <v>22</v>
      </c>
      <c r="CF55">
        <v>22</v>
      </c>
      <c r="CG55">
        <v>22</v>
      </c>
      <c r="CH55">
        <v>23</v>
      </c>
      <c r="CI55">
        <v>23</v>
      </c>
      <c r="CJ55">
        <v>23</v>
      </c>
      <c r="CK55">
        <v>23</v>
      </c>
      <c r="CL55">
        <v>23</v>
      </c>
      <c r="CM55">
        <v>24</v>
      </c>
      <c r="CN55">
        <v>24</v>
      </c>
      <c r="CO55">
        <v>25</v>
      </c>
      <c r="CP55">
        <v>25</v>
      </c>
      <c r="CQ55">
        <v>25</v>
      </c>
      <c r="CR55">
        <v>25</v>
      </c>
      <c r="CS55">
        <v>26</v>
      </c>
      <c r="CT55">
        <v>26</v>
      </c>
      <c r="CU55">
        <v>26</v>
      </c>
      <c r="CV55">
        <v>26</v>
      </c>
      <c r="CW55">
        <v>26</v>
      </c>
      <c r="CX55">
        <v>27</v>
      </c>
      <c r="CY55">
        <v>27</v>
      </c>
      <c r="CZ55">
        <v>27</v>
      </c>
      <c r="DA55">
        <v>27</v>
      </c>
      <c r="DB55">
        <v>28</v>
      </c>
      <c r="DC55">
        <v>28</v>
      </c>
      <c r="DD55">
        <v>28</v>
      </c>
      <c r="DE55">
        <v>28</v>
      </c>
      <c r="DF55">
        <v>29</v>
      </c>
      <c r="DG55">
        <v>29</v>
      </c>
      <c r="DH55">
        <v>29</v>
      </c>
      <c r="DI55">
        <v>29</v>
      </c>
      <c r="DJ55">
        <v>30</v>
      </c>
      <c r="DK55">
        <v>30</v>
      </c>
      <c r="DL55">
        <v>30</v>
      </c>
      <c r="DM55">
        <v>30</v>
      </c>
      <c r="DN55">
        <v>31</v>
      </c>
      <c r="DO55">
        <v>31</v>
      </c>
      <c r="DP55">
        <v>31</v>
      </c>
      <c r="DQ55">
        <v>31</v>
      </c>
      <c r="DR55">
        <v>32</v>
      </c>
      <c r="DS55">
        <v>32</v>
      </c>
      <c r="DT55">
        <v>33</v>
      </c>
      <c r="DU55">
        <v>33</v>
      </c>
      <c r="DV55">
        <v>33</v>
      </c>
      <c r="DW55">
        <v>33</v>
      </c>
      <c r="DX55">
        <v>34</v>
      </c>
      <c r="DY55">
        <v>34</v>
      </c>
      <c r="DZ55">
        <v>34</v>
      </c>
      <c r="EA55">
        <v>34</v>
      </c>
      <c r="EB55">
        <v>35</v>
      </c>
      <c r="EC55">
        <v>35</v>
      </c>
      <c r="ED55">
        <v>35</v>
      </c>
      <c r="EE55">
        <v>35</v>
      </c>
      <c r="EF55">
        <v>35</v>
      </c>
      <c r="EG55">
        <v>36</v>
      </c>
      <c r="EH55">
        <v>36</v>
      </c>
      <c r="EI55">
        <v>36</v>
      </c>
      <c r="EJ55">
        <v>36</v>
      </c>
      <c r="EK55">
        <v>37</v>
      </c>
      <c r="EL55">
        <v>37</v>
      </c>
      <c r="EM55">
        <v>37</v>
      </c>
      <c r="EN55">
        <v>37</v>
      </c>
      <c r="EO55">
        <v>38</v>
      </c>
      <c r="EP55">
        <v>38</v>
      </c>
      <c r="EQ55">
        <v>38</v>
      </c>
      <c r="ER55">
        <v>38</v>
      </c>
      <c r="ES55">
        <v>39</v>
      </c>
      <c r="ET55">
        <v>39</v>
      </c>
      <c r="EU55">
        <v>39</v>
      </c>
      <c r="EV55">
        <v>39</v>
      </c>
      <c r="EW55">
        <v>40</v>
      </c>
      <c r="EX55">
        <v>40</v>
      </c>
      <c r="EY55">
        <v>41</v>
      </c>
      <c r="EZ55">
        <v>41</v>
      </c>
      <c r="FA55">
        <v>41</v>
      </c>
      <c r="FB55">
        <v>41</v>
      </c>
      <c r="FC55">
        <v>42</v>
      </c>
      <c r="FD55">
        <v>42</v>
      </c>
      <c r="FE55">
        <v>42</v>
      </c>
      <c r="FF55">
        <v>42</v>
      </c>
      <c r="FG55">
        <v>43</v>
      </c>
      <c r="FH55">
        <v>43</v>
      </c>
      <c r="FI55">
        <v>43</v>
      </c>
      <c r="FJ55">
        <v>43</v>
      </c>
      <c r="FK55">
        <v>44</v>
      </c>
      <c r="FL55">
        <v>44</v>
      </c>
      <c r="FM55">
        <v>44</v>
      </c>
      <c r="FN55">
        <v>44</v>
      </c>
      <c r="FO55">
        <v>45</v>
      </c>
      <c r="FP55">
        <v>45</v>
      </c>
      <c r="FQ55">
        <v>45</v>
      </c>
      <c r="FR55">
        <v>45</v>
      </c>
      <c r="FS55">
        <v>46</v>
      </c>
      <c r="FT55">
        <v>46</v>
      </c>
      <c r="FU55">
        <v>46</v>
      </c>
      <c r="FV55">
        <v>46</v>
      </c>
      <c r="FW55">
        <v>47</v>
      </c>
      <c r="FX55">
        <v>47</v>
      </c>
      <c r="FY55">
        <v>47</v>
      </c>
      <c r="FZ55">
        <v>47</v>
      </c>
      <c r="GA55">
        <v>48</v>
      </c>
      <c r="GB55">
        <v>48</v>
      </c>
      <c r="GC55">
        <v>49</v>
      </c>
      <c r="GD55">
        <v>49</v>
      </c>
      <c r="GE55">
        <v>49</v>
      </c>
      <c r="GF55">
        <v>49</v>
      </c>
      <c r="GG55">
        <v>50</v>
      </c>
      <c r="GH55">
        <v>50</v>
      </c>
      <c r="GI55">
        <v>50</v>
      </c>
      <c r="GJ55">
        <v>50</v>
      </c>
      <c r="GK55">
        <v>51</v>
      </c>
      <c r="GL55">
        <v>51</v>
      </c>
      <c r="GM55">
        <v>51</v>
      </c>
      <c r="GN55">
        <v>51</v>
      </c>
      <c r="GO55">
        <v>52</v>
      </c>
      <c r="GP55">
        <v>52</v>
      </c>
      <c r="GQ55">
        <v>52</v>
      </c>
      <c r="GR55">
        <v>52</v>
      </c>
      <c r="GS55">
        <v>53</v>
      </c>
      <c r="GU55">
        <v>52</v>
      </c>
      <c r="GV55">
        <v>0.53300000000000003</v>
      </c>
    </row>
    <row r="56" spans="1:204">
      <c r="A56" s="278">
        <v>53</v>
      </c>
      <c r="B56" s="344">
        <v>1</v>
      </c>
      <c r="C56" s="344">
        <v>1</v>
      </c>
      <c r="D56" s="344">
        <v>1</v>
      </c>
      <c r="E56" s="344">
        <v>2</v>
      </c>
      <c r="F56" s="344">
        <v>2</v>
      </c>
      <c r="G56" s="344">
        <v>2</v>
      </c>
      <c r="H56" s="344">
        <v>2</v>
      </c>
      <c r="I56" s="344">
        <v>3</v>
      </c>
      <c r="J56" s="344">
        <v>3</v>
      </c>
      <c r="K56" s="344">
        <v>3</v>
      </c>
      <c r="L56" s="344">
        <v>3</v>
      </c>
      <c r="M56" s="344">
        <v>4</v>
      </c>
      <c r="N56" s="344">
        <v>4</v>
      </c>
      <c r="O56" s="344">
        <v>4</v>
      </c>
      <c r="P56" s="344">
        <v>4</v>
      </c>
      <c r="Q56" s="344">
        <v>5</v>
      </c>
      <c r="R56" s="344">
        <v>5</v>
      </c>
      <c r="S56" s="344">
        <v>5</v>
      </c>
      <c r="T56" s="344">
        <v>6</v>
      </c>
      <c r="U56" s="344">
        <v>6</v>
      </c>
      <c r="V56" s="344">
        <v>6</v>
      </c>
      <c r="W56" s="344">
        <v>6</v>
      </c>
      <c r="X56" s="344">
        <v>7</v>
      </c>
      <c r="Y56" s="344">
        <v>7</v>
      </c>
      <c r="Z56" s="344">
        <v>8</v>
      </c>
      <c r="AA56" s="344">
        <v>8</v>
      </c>
      <c r="AB56" s="344">
        <v>8</v>
      </c>
      <c r="AC56" s="344">
        <v>8</v>
      </c>
      <c r="AD56" s="344">
        <v>9</v>
      </c>
      <c r="AE56" s="344">
        <v>9</v>
      </c>
      <c r="AF56" s="337">
        <v>9</v>
      </c>
      <c r="AG56" s="345">
        <v>9</v>
      </c>
      <c r="AH56" s="348">
        <v>10</v>
      </c>
      <c r="AI56">
        <v>10</v>
      </c>
      <c r="AJ56">
        <v>10</v>
      </c>
      <c r="AK56">
        <v>10</v>
      </c>
      <c r="AL56">
        <v>11</v>
      </c>
      <c r="AM56">
        <v>11</v>
      </c>
      <c r="AN56">
        <v>11</v>
      </c>
      <c r="AO56">
        <v>11</v>
      </c>
      <c r="AP56">
        <v>12</v>
      </c>
      <c r="AQ56">
        <v>12</v>
      </c>
      <c r="AR56">
        <v>12</v>
      </c>
      <c r="AS56">
        <v>12</v>
      </c>
      <c r="AT56">
        <v>13</v>
      </c>
      <c r="AU56">
        <v>13</v>
      </c>
      <c r="AV56">
        <v>14</v>
      </c>
      <c r="AW56">
        <v>14</v>
      </c>
      <c r="AX56">
        <v>14</v>
      </c>
      <c r="AY56">
        <v>14</v>
      </c>
      <c r="AZ56">
        <v>15</v>
      </c>
      <c r="BA56">
        <v>15</v>
      </c>
      <c r="BB56">
        <v>15</v>
      </c>
      <c r="BC56">
        <v>15</v>
      </c>
      <c r="BD56">
        <v>16</v>
      </c>
      <c r="BE56">
        <v>16</v>
      </c>
      <c r="BF56">
        <v>16</v>
      </c>
      <c r="BG56">
        <v>16</v>
      </c>
      <c r="BH56">
        <v>16</v>
      </c>
      <c r="BI56">
        <v>17</v>
      </c>
      <c r="BJ56">
        <v>17</v>
      </c>
      <c r="BK56">
        <v>17</v>
      </c>
      <c r="BL56">
        <v>17</v>
      </c>
      <c r="BM56">
        <v>18</v>
      </c>
      <c r="BN56">
        <v>18</v>
      </c>
      <c r="BO56">
        <v>18</v>
      </c>
      <c r="BP56">
        <v>18</v>
      </c>
      <c r="BQ56">
        <v>19</v>
      </c>
      <c r="BR56">
        <v>19</v>
      </c>
      <c r="BS56">
        <v>19</v>
      </c>
      <c r="BT56">
        <v>19</v>
      </c>
      <c r="BU56">
        <v>20</v>
      </c>
      <c r="BV56">
        <v>20</v>
      </c>
      <c r="BW56">
        <v>21</v>
      </c>
      <c r="BX56">
        <v>21</v>
      </c>
      <c r="BY56">
        <v>21</v>
      </c>
      <c r="BZ56">
        <v>21</v>
      </c>
      <c r="CA56">
        <v>21</v>
      </c>
      <c r="CB56">
        <v>22</v>
      </c>
      <c r="CC56">
        <v>22</v>
      </c>
      <c r="CD56">
        <v>22</v>
      </c>
      <c r="CE56">
        <v>22</v>
      </c>
      <c r="CF56">
        <v>23</v>
      </c>
      <c r="CG56">
        <v>23</v>
      </c>
      <c r="CH56">
        <v>23</v>
      </c>
      <c r="CI56">
        <v>23</v>
      </c>
      <c r="CJ56">
        <v>24</v>
      </c>
      <c r="CK56">
        <v>24</v>
      </c>
      <c r="CL56">
        <v>24</v>
      </c>
      <c r="CM56">
        <v>24</v>
      </c>
      <c r="CN56">
        <v>24</v>
      </c>
      <c r="CO56">
        <v>25</v>
      </c>
      <c r="CP56">
        <v>25</v>
      </c>
      <c r="CQ56">
        <v>25</v>
      </c>
      <c r="CR56">
        <v>25</v>
      </c>
      <c r="CS56">
        <v>26</v>
      </c>
      <c r="CT56">
        <v>26</v>
      </c>
      <c r="CU56">
        <v>26</v>
      </c>
      <c r="CV56">
        <v>27</v>
      </c>
      <c r="CW56">
        <v>27</v>
      </c>
      <c r="CX56">
        <v>27</v>
      </c>
      <c r="CY56">
        <v>27</v>
      </c>
      <c r="CZ56">
        <v>28</v>
      </c>
      <c r="DA56">
        <v>28</v>
      </c>
      <c r="DB56">
        <v>28</v>
      </c>
      <c r="DC56">
        <v>28</v>
      </c>
      <c r="DD56">
        <v>29</v>
      </c>
      <c r="DE56">
        <v>29</v>
      </c>
      <c r="DF56">
        <v>29</v>
      </c>
      <c r="DG56">
        <v>29</v>
      </c>
      <c r="DH56">
        <v>30</v>
      </c>
      <c r="DI56">
        <v>30</v>
      </c>
      <c r="DJ56">
        <v>30</v>
      </c>
      <c r="DK56">
        <v>30</v>
      </c>
      <c r="DL56">
        <v>31</v>
      </c>
      <c r="DM56">
        <v>31</v>
      </c>
      <c r="DN56">
        <v>31</v>
      </c>
      <c r="DO56">
        <v>31</v>
      </c>
      <c r="DP56">
        <v>32</v>
      </c>
      <c r="DQ56">
        <v>32</v>
      </c>
      <c r="DR56">
        <v>32</v>
      </c>
      <c r="DS56">
        <v>32</v>
      </c>
      <c r="DT56">
        <v>33</v>
      </c>
      <c r="DU56">
        <v>33</v>
      </c>
      <c r="DV56">
        <v>34</v>
      </c>
      <c r="DW56">
        <v>34</v>
      </c>
      <c r="DX56">
        <v>34</v>
      </c>
      <c r="DY56">
        <v>34</v>
      </c>
      <c r="DZ56">
        <v>35</v>
      </c>
      <c r="EA56">
        <v>35</v>
      </c>
      <c r="EB56">
        <v>35</v>
      </c>
      <c r="EC56">
        <v>35</v>
      </c>
      <c r="ED56">
        <v>36</v>
      </c>
      <c r="EE56">
        <v>36</v>
      </c>
      <c r="EF56">
        <v>36</v>
      </c>
      <c r="EG56">
        <v>36</v>
      </c>
      <c r="EH56">
        <v>36</v>
      </c>
      <c r="EI56">
        <v>37</v>
      </c>
      <c r="EJ56">
        <v>37</v>
      </c>
      <c r="EK56">
        <v>37</v>
      </c>
      <c r="EL56">
        <v>37</v>
      </c>
      <c r="EM56">
        <v>38</v>
      </c>
      <c r="EN56">
        <v>38</v>
      </c>
      <c r="EO56">
        <v>38</v>
      </c>
      <c r="EP56">
        <v>38</v>
      </c>
      <c r="EQ56">
        <v>39</v>
      </c>
      <c r="ER56">
        <v>39</v>
      </c>
      <c r="ES56">
        <v>39</v>
      </c>
      <c r="ET56">
        <v>39</v>
      </c>
      <c r="EU56">
        <v>40</v>
      </c>
      <c r="EV56">
        <v>40</v>
      </c>
      <c r="EW56">
        <v>41</v>
      </c>
      <c r="EX56">
        <v>41</v>
      </c>
      <c r="EY56">
        <v>41</v>
      </c>
      <c r="EZ56">
        <v>41</v>
      </c>
      <c r="FA56">
        <v>42</v>
      </c>
      <c r="FB56">
        <v>42</v>
      </c>
      <c r="FC56">
        <v>42</v>
      </c>
      <c r="FD56">
        <v>42</v>
      </c>
      <c r="FE56">
        <v>43</v>
      </c>
      <c r="FF56">
        <v>43</v>
      </c>
      <c r="FG56">
        <v>43</v>
      </c>
      <c r="FH56">
        <v>43</v>
      </c>
      <c r="FI56">
        <v>44</v>
      </c>
      <c r="FJ56">
        <v>44</v>
      </c>
      <c r="FK56">
        <v>44</v>
      </c>
      <c r="FL56">
        <v>44</v>
      </c>
      <c r="FM56">
        <v>45</v>
      </c>
      <c r="FN56">
        <v>45</v>
      </c>
      <c r="FO56">
        <v>45</v>
      </c>
      <c r="FP56">
        <v>45</v>
      </c>
      <c r="FQ56">
        <v>46</v>
      </c>
      <c r="FR56">
        <v>46</v>
      </c>
      <c r="FS56">
        <v>47</v>
      </c>
      <c r="FT56">
        <v>47</v>
      </c>
      <c r="FU56">
        <v>47</v>
      </c>
      <c r="FV56">
        <v>47</v>
      </c>
      <c r="FW56">
        <v>48</v>
      </c>
      <c r="FX56">
        <v>48</v>
      </c>
      <c r="FY56">
        <v>48</v>
      </c>
      <c r="FZ56">
        <v>48</v>
      </c>
      <c r="GA56">
        <v>49</v>
      </c>
      <c r="GB56">
        <v>49</v>
      </c>
      <c r="GC56">
        <v>49</v>
      </c>
      <c r="GD56">
        <v>49</v>
      </c>
      <c r="GE56">
        <v>50</v>
      </c>
      <c r="GF56">
        <v>50</v>
      </c>
      <c r="GG56">
        <v>50</v>
      </c>
      <c r="GH56">
        <v>50</v>
      </c>
      <c r="GI56">
        <v>51</v>
      </c>
      <c r="GJ56">
        <v>51</v>
      </c>
      <c r="GK56">
        <v>51</v>
      </c>
      <c r="GL56">
        <v>51</v>
      </c>
      <c r="GM56">
        <v>52</v>
      </c>
      <c r="GN56">
        <v>52</v>
      </c>
      <c r="GO56">
        <v>52</v>
      </c>
      <c r="GP56">
        <v>52</v>
      </c>
      <c r="GQ56">
        <v>53</v>
      </c>
      <c r="GR56">
        <v>53</v>
      </c>
      <c r="GS56">
        <v>54</v>
      </c>
      <c r="GU56">
        <v>53</v>
      </c>
      <c r="GV56">
        <v>0.54100000000000004</v>
      </c>
    </row>
    <row r="57" spans="1:204">
      <c r="A57" s="278">
        <v>54</v>
      </c>
      <c r="B57" s="344">
        <v>1</v>
      </c>
      <c r="C57" s="344">
        <v>1</v>
      </c>
      <c r="D57" s="344">
        <v>1</v>
      </c>
      <c r="E57" s="344">
        <v>2</v>
      </c>
      <c r="F57" s="344">
        <v>2</v>
      </c>
      <c r="G57" s="344">
        <v>2</v>
      </c>
      <c r="H57" s="344">
        <v>2</v>
      </c>
      <c r="I57" s="344">
        <v>3</v>
      </c>
      <c r="J57" s="344">
        <v>3</v>
      </c>
      <c r="K57" s="344">
        <v>3</v>
      </c>
      <c r="L57" s="344">
        <v>3</v>
      </c>
      <c r="M57" s="344">
        <v>4</v>
      </c>
      <c r="N57" s="344">
        <v>4</v>
      </c>
      <c r="O57" s="344">
        <v>4</v>
      </c>
      <c r="P57" s="344">
        <v>4</v>
      </c>
      <c r="Q57" s="344">
        <v>5</v>
      </c>
      <c r="R57" s="344">
        <v>5</v>
      </c>
      <c r="S57" s="344">
        <v>5</v>
      </c>
      <c r="T57" s="344">
        <v>6</v>
      </c>
      <c r="U57" s="344">
        <v>6</v>
      </c>
      <c r="V57" s="344">
        <v>7</v>
      </c>
      <c r="W57" s="344">
        <v>7</v>
      </c>
      <c r="X57" s="344">
        <v>7</v>
      </c>
      <c r="Y57" s="344">
        <v>7</v>
      </c>
      <c r="Z57" s="344">
        <v>8</v>
      </c>
      <c r="AA57" s="344">
        <v>8</v>
      </c>
      <c r="AB57" s="344">
        <v>8</v>
      </c>
      <c r="AC57" s="344">
        <v>8</v>
      </c>
      <c r="AD57" s="344">
        <v>9</v>
      </c>
      <c r="AE57" s="344">
        <v>9</v>
      </c>
      <c r="AF57" s="337">
        <v>9</v>
      </c>
      <c r="AG57" s="345">
        <v>9</v>
      </c>
      <c r="AH57" s="348">
        <v>10</v>
      </c>
      <c r="AI57">
        <v>10</v>
      </c>
      <c r="AJ57">
        <v>10</v>
      </c>
      <c r="AK57">
        <v>10</v>
      </c>
      <c r="AL57">
        <v>11</v>
      </c>
      <c r="AM57">
        <v>11</v>
      </c>
      <c r="AN57">
        <v>12</v>
      </c>
      <c r="AO57">
        <v>12</v>
      </c>
      <c r="AP57">
        <v>12</v>
      </c>
      <c r="AQ57">
        <v>12</v>
      </c>
      <c r="AR57">
        <v>13</v>
      </c>
      <c r="AS57">
        <v>13</v>
      </c>
      <c r="AT57">
        <v>13</v>
      </c>
      <c r="AU57">
        <v>13</v>
      </c>
      <c r="AV57">
        <v>14</v>
      </c>
      <c r="AW57">
        <v>14</v>
      </c>
      <c r="AX57">
        <v>14</v>
      </c>
      <c r="AY57">
        <v>14</v>
      </c>
      <c r="AZ57">
        <v>15</v>
      </c>
      <c r="BA57">
        <v>15</v>
      </c>
      <c r="BB57">
        <v>15</v>
      </c>
      <c r="BC57">
        <v>15</v>
      </c>
      <c r="BD57">
        <v>16</v>
      </c>
      <c r="BE57">
        <v>16</v>
      </c>
      <c r="BF57">
        <v>16</v>
      </c>
      <c r="BG57">
        <v>16</v>
      </c>
      <c r="BH57">
        <v>16</v>
      </c>
      <c r="BI57">
        <v>17</v>
      </c>
      <c r="BJ57">
        <v>17</v>
      </c>
      <c r="BK57">
        <v>18</v>
      </c>
      <c r="BL57">
        <v>18</v>
      </c>
      <c r="BM57">
        <v>18</v>
      </c>
      <c r="BN57">
        <v>18</v>
      </c>
      <c r="BO57">
        <v>19</v>
      </c>
      <c r="BP57">
        <v>19</v>
      </c>
      <c r="BQ57">
        <v>19</v>
      </c>
      <c r="BR57">
        <v>19</v>
      </c>
      <c r="BS57">
        <v>20</v>
      </c>
      <c r="BT57">
        <v>20</v>
      </c>
      <c r="BU57">
        <v>20</v>
      </c>
      <c r="BV57">
        <v>20</v>
      </c>
      <c r="BW57">
        <v>21</v>
      </c>
      <c r="BX57">
        <v>21</v>
      </c>
      <c r="BY57">
        <v>21</v>
      </c>
      <c r="BZ57">
        <v>21</v>
      </c>
      <c r="CA57">
        <v>21</v>
      </c>
      <c r="CB57">
        <v>22</v>
      </c>
      <c r="CC57">
        <v>22</v>
      </c>
      <c r="CD57">
        <v>22</v>
      </c>
      <c r="CE57">
        <v>22</v>
      </c>
      <c r="CF57">
        <v>23</v>
      </c>
      <c r="CG57">
        <v>23</v>
      </c>
      <c r="CH57">
        <v>24</v>
      </c>
      <c r="CI57">
        <v>24</v>
      </c>
      <c r="CJ57">
        <v>24</v>
      </c>
      <c r="CK57">
        <v>24</v>
      </c>
      <c r="CL57">
        <v>24</v>
      </c>
      <c r="CM57">
        <v>25</v>
      </c>
      <c r="CN57">
        <v>25</v>
      </c>
      <c r="CO57">
        <v>25</v>
      </c>
      <c r="CP57">
        <v>25</v>
      </c>
      <c r="CQ57">
        <v>26</v>
      </c>
      <c r="CR57">
        <v>26</v>
      </c>
      <c r="CS57">
        <v>26</v>
      </c>
      <c r="CT57">
        <v>26</v>
      </c>
      <c r="CU57">
        <v>26</v>
      </c>
      <c r="CV57">
        <v>27</v>
      </c>
      <c r="CW57">
        <v>27</v>
      </c>
      <c r="CX57">
        <v>27</v>
      </c>
      <c r="CY57">
        <v>27</v>
      </c>
      <c r="CZ57">
        <v>28</v>
      </c>
      <c r="DA57">
        <v>28</v>
      </c>
      <c r="DB57">
        <v>28</v>
      </c>
      <c r="DC57">
        <v>28</v>
      </c>
      <c r="DD57">
        <v>29</v>
      </c>
      <c r="DE57">
        <v>29</v>
      </c>
      <c r="DF57">
        <v>30</v>
      </c>
      <c r="DG57">
        <v>30</v>
      </c>
      <c r="DH57">
        <v>30</v>
      </c>
      <c r="DI57">
        <v>30</v>
      </c>
      <c r="DJ57">
        <v>31</v>
      </c>
      <c r="DK57">
        <v>31</v>
      </c>
      <c r="DL57">
        <v>31</v>
      </c>
      <c r="DM57">
        <v>31</v>
      </c>
      <c r="DN57">
        <v>32</v>
      </c>
      <c r="DO57">
        <v>32</v>
      </c>
      <c r="DP57">
        <v>32</v>
      </c>
      <c r="DQ57">
        <v>32</v>
      </c>
      <c r="DR57">
        <v>33</v>
      </c>
      <c r="DS57">
        <v>33</v>
      </c>
      <c r="DT57">
        <v>33</v>
      </c>
      <c r="DU57">
        <v>33</v>
      </c>
      <c r="DV57">
        <v>34</v>
      </c>
      <c r="DW57">
        <v>34</v>
      </c>
      <c r="DX57">
        <v>35</v>
      </c>
      <c r="DY57">
        <v>35</v>
      </c>
      <c r="DZ57">
        <v>35</v>
      </c>
      <c r="EA57">
        <v>35</v>
      </c>
      <c r="EB57">
        <v>36</v>
      </c>
      <c r="EC57">
        <v>36</v>
      </c>
      <c r="ED57">
        <v>36</v>
      </c>
      <c r="EE57">
        <v>36</v>
      </c>
      <c r="EF57">
        <v>36</v>
      </c>
      <c r="EG57">
        <v>37</v>
      </c>
      <c r="EH57">
        <v>37</v>
      </c>
      <c r="EI57">
        <v>37</v>
      </c>
      <c r="EJ57">
        <v>37</v>
      </c>
      <c r="EK57">
        <v>38</v>
      </c>
      <c r="EL57">
        <v>38</v>
      </c>
      <c r="EM57">
        <v>38</v>
      </c>
      <c r="EN57">
        <v>38</v>
      </c>
      <c r="EO57">
        <v>39</v>
      </c>
      <c r="EP57">
        <v>39</v>
      </c>
      <c r="EQ57">
        <v>39</v>
      </c>
      <c r="ER57">
        <v>39</v>
      </c>
      <c r="ES57">
        <v>40</v>
      </c>
      <c r="ET57">
        <v>40</v>
      </c>
      <c r="EU57">
        <v>41</v>
      </c>
      <c r="EV57">
        <v>41</v>
      </c>
      <c r="EW57">
        <v>41</v>
      </c>
      <c r="EX57">
        <v>41</v>
      </c>
      <c r="EY57">
        <v>42</v>
      </c>
      <c r="EZ57">
        <v>42</v>
      </c>
      <c r="FA57">
        <v>42</v>
      </c>
      <c r="FB57">
        <v>42</v>
      </c>
      <c r="FC57">
        <v>43</v>
      </c>
      <c r="FD57">
        <v>43</v>
      </c>
      <c r="FE57">
        <v>43</v>
      </c>
      <c r="FF57">
        <v>43</v>
      </c>
      <c r="FG57">
        <v>44</v>
      </c>
      <c r="FH57">
        <v>44</v>
      </c>
      <c r="FI57">
        <v>44</v>
      </c>
      <c r="FJ57">
        <v>44</v>
      </c>
      <c r="FK57">
        <v>45</v>
      </c>
      <c r="FL57">
        <v>45</v>
      </c>
      <c r="FM57">
        <v>45</v>
      </c>
      <c r="FN57">
        <v>45</v>
      </c>
      <c r="FO57">
        <v>46</v>
      </c>
      <c r="FP57">
        <v>46</v>
      </c>
      <c r="FQ57">
        <v>47</v>
      </c>
      <c r="FR57">
        <v>47</v>
      </c>
      <c r="FS57">
        <v>47</v>
      </c>
      <c r="FT57">
        <v>47</v>
      </c>
      <c r="FU57">
        <v>48</v>
      </c>
      <c r="FV57">
        <v>48</v>
      </c>
      <c r="FW57">
        <v>48</v>
      </c>
      <c r="FX57">
        <v>48</v>
      </c>
      <c r="FY57">
        <v>49</v>
      </c>
      <c r="FZ57">
        <v>49</v>
      </c>
      <c r="GA57">
        <v>49</v>
      </c>
      <c r="GB57">
        <v>49</v>
      </c>
      <c r="GC57">
        <v>50</v>
      </c>
      <c r="GD57">
        <v>50</v>
      </c>
      <c r="GE57">
        <v>50</v>
      </c>
      <c r="GF57">
        <v>50</v>
      </c>
      <c r="GG57">
        <v>51</v>
      </c>
      <c r="GH57">
        <v>51</v>
      </c>
      <c r="GI57">
        <v>52</v>
      </c>
      <c r="GJ57">
        <v>52</v>
      </c>
      <c r="GK57">
        <v>52</v>
      </c>
      <c r="GL57">
        <v>52</v>
      </c>
      <c r="GM57">
        <v>53</v>
      </c>
      <c r="GN57">
        <v>53</v>
      </c>
      <c r="GO57">
        <v>53</v>
      </c>
      <c r="GP57">
        <v>53</v>
      </c>
      <c r="GQ57">
        <v>54</v>
      </c>
      <c r="GR57">
        <v>54</v>
      </c>
      <c r="GS57">
        <v>54</v>
      </c>
      <c r="GU57">
        <v>54</v>
      </c>
      <c r="GV57">
        <v>0.54800000000000004</v>
      </c>
    </row>
    <row r="58" spans="1:204">
      <c r="A58" s="278">
        <v>55</v>
      </c>
      <c r="B58" s="344">
        <v>1</v>
      </c>
      <c r="C58" s="344">
        <v>1</v>
      </c>
      <c r="D58" s="344">
        <v>1</v>
      </c>
      <c r="E58" s="344">
        <v>2</v>
      </c>
      <c r="F58" s="344">
        <v>2</v>
      </c>
      <c r="G58" s="344">
        <v>2</v>
      </c>
      <c r="H58" s="344">
        <v>2</v>
      </c>
      <c r="I58" s="344">
        <v>3</v>
      </c>
      <c r="J58" s="344">
        <v>3</v>
      </c>
      <c r="K58" s="344">
        <v>3</v>
      </c>
      <c r="L58" s="344">
        <v>3</v>
      </c>
      <c r="M58" s="344">
        <v>4</v>
      </c>
      <c r="N58" s="344">
        <v>4</v>
      </c>
      <c r="O58" s="344">
        <v>4</v>
      </c>
      <c r="P58" s="344">
        <v>4</v>
      </c>
      <c r="Q58" s="344">
        <v>5</v>
      </c>
      <c r="R58" s="344">
        <v>6</v>
      </c>
      <c r="S58" s="344">
        <v>6</v>
      </c>
      <c r="T58" s="344">
        <v>6</v>
      </c>
      <c r="U58" s="344">
        <v>6</v>
      </c>
      <c r="V58" s="344">
        <v>7</v>
      </c>
      <c r="W58" s="344">
        <v>7</v>
      </c>
      <c r="X58" s="344">
        <v>7</v>
      </c>
      <c r="Y58" s="344">
        <v>7</v>
      </c>
      <c r="Z58" s="344">
        <v>8</v>
      </c>
      <c r="AA58" s="344">
        <v>8</v>
      </c>
      <c r="AB58" s="344">
        <v>8</v>
      </c>
      <c r="AC58" s="344">
        <v>8</v>
      </c>
      <c r="AD58" s="344">
        <v>9</v>
      </c>
      <c r="AE58" s="344">
        <v>9</v>
      </c>
      <c r="AF58" s="337">
        <v>9</v>
      </c>
      <c r="AG58" s="345">
        <v>9</v>
      </c>
      <c r="AH58" s="348">
        <v>10</v>
      </c>
      <c r="AI58">
        <v>10</v>
      </c>
      <c r="AJ58">
        <v>11</v>
      </c>
      <c r="AK58">
        <v>11</v>
      </c>
      <c r="AL58">
        <v>11</v>
      </c>
      <c r="AM58">
        <v>11</v>
      </c>
      <c r="AN58">
        <v>12</v>
      </c>
      <c r="AO58">
        <v>12</v>
      </c>
      <c r="AP58">
        <v>12</v>
      </c>
      <c r="AQ58">
        <v>12</v>
      </c>
      <c r="AR58">
        <v>13</v>
      </c>
      <c r="AS58">
        <v>13</v>
      </c>
      <c r="AT58">
        <v>13</v>
      </c>
      <c r="AU58">
        <v>13</v>
      </c>
      <c r="AV58">
        <v>14</v>
      </c>
      <c r="AW58">
        <v>14</v>
      </c>
      <c r="AX58">
        <v>14</v>
      </c>
      <c r="AY58">
        <v>14</v>
      </c>
      <c r="AZ58">
        <v>15</v>
      </c>
      <c r="BA58">
        <v>15</v>
      </c>
      <c r="BB58">
        <v>16</v>
      </c>
      <c r="BC58">
        <v>16</v>
      </c>
      <c r="BD58">
        <v>16</v>
      </c>
      <c r="BE58">
        <v>16</v>
      </c>
      <c r="BF58">
        <v>17</v>
      </c>
      <c r="BG58">
        <v>17</v>
      </c>
      <c r="BH58">
        <v>17</v>
      </c>
      <c r="BI58">
        <v>17</v>
      </c>
      <c r="BJ58">
        <v>17</v>
      </c>
      <c r="BK58">
        <v>18</v>
      </c>
      <c r="BL58">
        <v>18</v>
      </c>
      <c r="BM58">
        <v>18</v>
      </c>
      <c r="BN58">
        <v>18</v>
      </c>
      <c r="BO58">
        <v>19</v>
      </c>
      <c r="BP58">
        <v>19</v>
      </c>
      <c r="BQ58">
        <v>19</v>
      </c>
      <c r="BR58">
        <v>19</v>
      </c>
      <c r="BS58">
        <v>20</v>
      </c>
      <c r="BT58">
        <v>20</v>
      </c>
      <c r="BU58">
        <v>21</v>
      </c>
      <c r="BV58">
        <v>21</v>
      </c>
      <c r="BW58">
        <v>21</v>
      </c>
      <c r="BX58">
        <v>21</v>
      </c>
      <c r="BY58">
        <v>22</v>
      </c>
      <c r="BZ58">
        <v>22</v>
      </c>
      <c r="CA58">
        <v>22</v>
      </c>
      <c r="CB58">
        <v>22</v>
      </c>
      <c r="CC58">
        <v>22</v>
      </c>
      <c r="CD58">
        <v>23</v>
      </c>
      <c r="CE58">
        <v>23</v>
      </c>
      <c r="CF58">
        <v>23</v>
      </c>
      <c r="CG58">
        <v>23</v>
      </c>
      <c r="CH58">
        <v>24</v>
      </c>
      <c r="CI58">
        <v>24</v>
      </c>
      <c r="CJ58">
        <v>24</v>
      </c>
      <c r="CK58">
        <v>24</v>
      </c>
      <c r="CL58">
        <v>24</v>
      </c>
      <c r="CM58">
        <v>25</v>
      </c>
      <c r="CN58">
        <v>25</v>
      </c>
      <c r="CO58">
        <v>26</v>
      </c>
      <c r="CP58">
        <v>26</v>
      </c>
      <c r="CQ58">
        <v>26</v>
      </c>
      <c r="CR58">
        <v>26</v>
      </c>
      <c r="CS58">
        <v>27</v>
      </c>
      <c r="CT58">
        <v>27</v>
      </c>
      <c r="CU58">
        <v>27</v>
      </c>
      <c r="CV58">
        <v>27</v>
      </c>
      <c r="CW58">
        <v>27</v>
      </c>
      <c r="CX58">
        <v>28</v>
      </c>
      <c r="CY58">
        <v>28</v>
      </c>
      <c r="CZ58">
        <v>28</v>
      </c>
      <c r="DA58">
        <v>28</v>
      </c>
      <c r="DB58">
        <v>29</v>
      </c>
      <c r="DC58">
        <v>29</v>
      </c>
      <c r="DD58">
        <v>29</v>
      </c>
      <c r="DE58">
        <v>29</v>
      </c>
      <c r="DF58">
        <v>30</v>
      </c>
      <c r="DG58">
        <v>30</v>
      </c>
      <c r="DH58">
        <v>31</v>
      </c>
      <c r="DI58">
        <v>31</v>
      </c>
      <c r="DJ58">
        <v>31</v>
      </c>
      <c r="DK58">
        <v>31</v>
      </c>
      <c r="DL58">
        <v>32</v>
      </c>
      <c r="DM58">
        <v>32</v>
      </c>
      <c r="DN58">
        <v>32</v>
      </c>
      <c r="DO58">
        <v>32</v>
      </c>
      <c r="DP58">
        <v>33</v>
      </c>
      <c r="DQ58">
        <v>33</v>
      </c>
      <c r="DR58">
        <v>33</v>
      </c>
      <c r="DS58">
        <v>33</v>
      </c>
      <c r="DT58">
        <v>34</v>
      </c>
      <c r="DU58">
        <v>34</v>
      </c>
      <c r="DV58">
        <v>34</v>
      </c>
      <c r="DW58">
        <v>34</v>
      </c>
      <c r="DX58">
        <v>35</v>
      </c>
      <c r="DY58">
        <v>35</v>
      </c>
      <c r="DZ58">
        <v>36</v>
      </c>
      <c r="EA58">
        <v>36</v>
      </c>
      <c r="EB58">
        <v>36</v>
      </c>
      <c r="EC58">
        <v>36</v>
      </c>
      <c r="ED58">
        <v>37</v>
      </c>
      <c r="EE58">
        <v>37</v>
      </c>
      <c r="EF58">
        <v>37</v>
      </c>
      <c r="EG58">
        <v>37</v>
      </c>
      <c r="EH58">
        <v>37</v>
      </c>
      <c r="EI58">
        <v>38</v>
      </c>
      <c r="EJ58">
        <v>38</v>
      </c>
      <c r="EK58">
        <v>38</v>
      </c>
      <c r="EL58">
        <v>38</v>
      </c>
      <c r="EM58">
        <v>39</v>
      </c>
      <c r="EN58">
        <v>39</v>
      </c>
      <c r="EO58">
        <v>39</v>
      </c>
      <c r="EP58">
        <v>39</v>
      </c>
      <c r="EQ58">
        <v>40</v>
      </c>
      <c r="ER58">
        <v>40</v>
      </c>
      <c r="ES58">
        <v>41</v>
      </c>
      <c r="ET58">
        <v>41</v>
      </c>
      <c r="EU58">
        <v>41</v>
      </c>
      <c r="EV58">
        <v>41</v>
      </c>
      <c r="EW58">
        <v>42</v>
      </c>
      <c r="EX58">
        <v>42</v>
      </c>
      <c r="EY58">
        <v>42</v>
      </c>
      <c r="EZ58">
        <v>42</v>
      </c>
      <c r="FA58">
        <v>43</v>
      </c>
      <c r="FB58">
        <v>43</v>
      </c>
      <c r="FC58">
        <v>43</v>
      </c>
      <c r="FD58">
        <v>43</v>
      </c>
      <c r="FE58">
        <v>44</v>
      </c>
      <c r="FF58">
        <v>44</v>
      </c>
      <c r="FG58">
        <v>44</v>
      </c>
      <c r="FH58">
        <v>44</v>
      </c>
      <c r="FI58">
        <v>45</v>
      </c>
      <c r="FJ58">
        <v>45</v>
      </c>
      <c r="FK58">
        <v>46</v>
      </c>
      <c r="FL58">
        <v>46</v>
      </c>
      <c r="FM58">
        <v>46</v>
      </c>
      <c r="FN58">
        <v>46</v>
      </c>
      <c r="FO58">
        <v>47</v>
      </c>
      <c r="FP58">
        <v>47</v>
      </c>
      <c r="FQ58">
        <v>47</v>
      </c>
      <c r="FR58">
        <v>47</v>
      </c>
      <c r="FS58">
        <v>48</v>
      </c>
      <c r="FT58">
        <v>48</v>
      </c>
      <c r="FU58">
        <v>48</v>
      </c>
      <c r="FV58">
        <v>48</v>
      </c>
      <c r="FW58">
        <v>49</v>
      </c>
      <c r="FX58">
        <v>49</v>
      </c>
      <c r="FY58">
        <v>49</v>
      </c>
      <c r="FZ58">
        <v>49</v>
      </c>
      <c r="GA58">
        <v>50</v>
      </c>
      <c r="GB58">
        <v>50</v>
      </c>
      <c r="GC58">
        <v>51</v>
      </c>
      <c r="GD58">
        <v>51</v>
      </c>
      <c r="GE58">
        <v>51</v>
      </c>
      <c r="GF58">
        <v>51</v>
      </c>
      <c r="GG58">
        <v>52</v>
      </c>
      <c r="GH58">
        <v>52</v>
      </c>
      <c r="GI58">
        <v>52</v>
      </c>
      <c r="GJ58">
        <v>52</v>
      </c>
      <c r="GK58">
        <v>53</v>
      </c>
      <c r="GL58">
        <v>53</v>
      </c>
      <c r="GM58">
        <v>53</v>
      </c>
      <c r="GN58">
        <v>53</v>
      </c>
      <c r="GO58">
        <v>54</v>
      </c>
      <c r="GP58">
        <v>54</v>
      </c>
      <c r="GQ58">
        <v>54</v>
      </c>
      <c r="GR58">
        <v>54</v>
      </c>
      <c r="GS58">
        <v>55</v>
      </c>
      <c r="GU58">
        <v>55</v>
      </c>
      <c r="GV58">
        <v>0.55500000000000005</v>
      </c>
    </row>
    <row r="59" spans="1:204">
      <c r="A59" s="278">
        <v>56</v>
      </c>
      <c r="B59" s="344">
        <v>1</v>
      </c>
      <c r="C59" s="344">
        <v>1</v>
      </c>
      <c r="D59" s="344">
        <v>1</v>
      </c>
      <c r="E59" s="344">
        <v>2</v>
      </c>
      <c r="F59" s="344">
        <v>2</v>
      </c>
      <c r="G59" s="344">
        <v>2</v>
      </c>
      <c r="H59" s="344">
        <v>2</v>
      </c>
      <c r="I59" s="344">
        <v>3</v>
      </c>
      <c r="J59" s="344">
        <v>3</v>
      </c>
      <c r="K59" s="344">
        <v>3</v>
      </c>
      <c r="L59" s="344">
        <v>3</v>
      </c>
      <c r="M59" s="344">
        <v>4</v>
      </c>
      <c r="N59" s="344">
        <v>4</v>
      </c>
      <c r="O59" s="344">
        <v>4</v>
      </c>
      <c r="P59" s="344">
        <v>4</v>
      </c>
      <c r="Q59" s="344">
        <v>5</v>
      </c>
      <c r="R59" s="344">
        <v>6</v>
      </c>
      <c r="S59" s="344">
        <v>6</v>
      </c>
      <c r="T59" s="344">
        <v>6</v>
      </c>
      <c r="U59" s="344">
        <v>6</v>
      </c>
      <c r="V59" s="344">
        <v>7</v>
      </c>
      <c r="W59" s="344">
        <v>7</v>
      </c>
      <c r="X59" s="344">
        <v>7</v>
      </c>
      <c r="Y59" s="344">
        <v>7</v>
      </c>
      <c r="Z59" s="344">
        <v>8</v>
      </c>
      <c r="AA59" s="344">
        <v>8</v>
      </c>
      <c r="AB59" s="344">
        <v>8</v>
      </c>
      <c r="AC59" s="344">
        <v>8</v>
      </c>
      <c r="AD59" s="344">
        <v>9</v>
      </c>
      <c r="AE59" s="344">
        <v>9</v>
      </c>
      <c r="AF59" s="337">
        <v>10</v>
      </c>
      <c r="AG59" s="345">
        <v>10</v>
      </c>
      <c r="AH59" s="348">
        <v>10</v>
      </c>
      <c r="AI59">
        <v>10</v>
      </c>
      <c r="AJ59">
        <v>11</v>
      </c>
      <c r="AK59">
        <v>11</v>
      </c>
      <c r="AL59">
        <v>11</v>
      </c>
      <c r="AM59">
        <v>11</v>
      </c>
      <c r="AN59">
        <v>12</v>
      </c>
      <c r="AO59">
        <v>12</v>
      </c>
      <c r="AP59">
        <v>12</v>
      </c>
      <c r="AQ59">
        <v>12</v>
      </c>
      <c r="AR59">
        <v>13</v>
      </c>
      <c r="AS59">
        <v>13</v>
      </c>
      <c r="AT59">
        <v>13</v>
      </c>
      <c r="AU59">
        <v>13</v>
      </c>
      <c r="AV59">
        <v>14</v>
      </c>
      <c r="AW59">
        <v>14</v>
      </c>
      <c r="AX59">
        <v>15</v>
      </c>
      <c r="AY59">
        <v>15</v>
      </c>
      <c r="AZ59">
        <v>15</v>
      </c>
      <c r="BA59">
        <v>15</v>
      </c>
      <c r="BB59">
        <v>16</v>
      </c>
      <c r="BC59">
        <v>16</v>
      </c>
      <c r="BD59">
        <v>16</v>
      </c>
      <c r="BE59">
        <v>16</v>
      </c>
      <c r="BF59">
        <v>17</v>
      </c>
      <c r="BG59">
        <v>17</v>
      </c>
      <c r="BH59">
        <v>17</v>
      </c>
      <c r="BI59">
        <v>17</v>
      </c>
      <c r="BJ59">
        <v>17</v>
      </c>
      <c r="BK59">
        <v>18</v>
      </c>
      <c r="BL59">
        <v>18</v>
      </c>
      <c r="BM59">
        <v>19</v>
      </c>
      <c r="BN59">
        <v>19</v>
      </c>
      <c r="BO59">
        <v>19</v>
      </c>
      <c r="BP59">
        <v>19</v>
      </c>
      <c r="BQ59">
        <v>20</v>
      </c>
      <c r="BR59">
        <v>20</v>
      </c>
      <c r="BS59">
        <v>20</v>
      </c>
      <c r="BT59">
        <v>20</v>
      </c>
      <c r="BU59">
        <v>21</v>
      </c>
      <c r="BV59">
        <v>21</v>
      </c>
      <c r="BW59">
        <v>21</v>
      </c>
      <c r="BX59">
        <v>21</v>
      </c>
      <c r="BY59">
        <v>22</v>
      </c>
      <c r="BZ59">
        <v>22</v>
      </c>
      <c r="CA59">
        <v>22</v>
      </c>
      <c r="CB59">
        <v>22</v>
      </c>
      <c r="CC59">
        <v>22</v>
      </c>
      <c r="CD59">
        <v>23</v>
      </c>
      <c r="CE59">
        <v>23</v>
      </c>
      <c r="CF59">
        <v>24</v>
      </c>
      <c r="CG59">
        <v>24</v>
      </c>
      <c r="CH59">
        <v>24</v>
      </c>
      <c r="CI59">
        <v>24</v>
      </c>
      <c r="CJ59">
        <v>25</v>
      </c>
      <c r="CK59">
        <v>25</v>
      </c>
      <c r="CL59">
        <v>25</v>
      </c>
      <c r="CM59">
        <v>25</v>
      </c>
      <c r="CN59">
        <v>25</v>
      </c>
      <c r="CO59">
        <v>26</v>
      </c>
      <c r="CP59">
        <v>26</v>
      </c>
      <c r="CQ59">
        <v>26</v>
      </c>
      <c r="CR59">
        <v>26</v>
      </c>
      <c r="CS59">
        <v>27</v>
      </c>
      <c r="CT59">
        <v>27</v>
      </c>
      <c r="CU59">
        <v>27</v>
      </c>
      <c r="CV59">
        <v>28</v>
      </c>
      <c r="CW59">
        <v>28</v>
      </c>
      <c r="CX59">
        <v>28</v>
      </c>
      <c r="CY59">
        <v>28</v>
      </c>
      <c r="CZ59">
        <v>29</v>
      </c>
      <c r="DA59">
        <v>29</v>
      </c>
      <c r="DB59">
        <v>29</v>
      </c>
      <c r="DC59">
        <v>29</v>
      </c>
      <c r="DD59">
        <v>30</v>
      </c>
      <c r="DE59">
        <v>30</v>
      </c>
      <c r="DF59">
        <v>30</v>
      </c>
      <c r="DG59">
        <v>30</v>
      </c>
      <c r="DH59">
        <v>31</v>
      </c>
      <c r="DI59">
        <v>31</v>
      </c>
      <c r="DJ59">
        <v>31</v>
      </c>
      <c r="DK59">
        <v>31</v>
      </c>
      <c r="DL59">
        <v>32</v>
      </c>
      <c r="DM59">
        <v>32</v>
      </c>
      <c r="DN59">
        <v>33</v>
      </c>
      <c r="DO59">
        <v>33</v>
      </c>
      <c r="DP59">
        <v>33</v>
      </c>
      <c r="DQ59">
        <v>33</v>
      </c>
      <c r="DR59">
        <v>34</v>
      </c>
      <c r="DS59">
        <v>34</v>
      </c>
      <c r="DT59">
        <v>34</v>
      </c>
      <c r="DU59">
        <v>34</v>
      </c>
      <c r="DV59">
        <v>35</v>
      </c>
      <c r="DW59">
        <v>35</v>
      </c>
      <c r="DX59">
        <v>35</v>
      </c>
      <c r="DY59">
        <v>35</v>
      </c>
      <c r="DZ59">
        <v>36</v>
      </c>
      <c r="EA59">
        <v>36</v>
      </c>
      <c r="EB59">
        <v>37</v>
      </c>
      <c r="EC59">
        <v>37</v>
      </c>
      <c r="ED59">
        <v>37</v>
      </c>
      <c r="EE59">
        <v>37</v>
      </c>
      <c r="EF59">
        <v>37</v>
      </c>
      <c r="EG59">
        <v>38</v>
      </c>
      <c r="EH59">
        <v>38</v>
      </c>
      <c r="EI59">
        <v>38</v>
      </c>
      <c r="EJ59">
        <v>38</v>
      </c>
      <c r="EK59">
        <v>39</v>
      </c>
      <c r="EL59">
        <v>39</v>
      </c>
      <c r="EM59">
        <v>39</v>
      </c>
      <c r="EN59">
        <v>39</v>
      </c>
      <c r="EO59">
        <v>40</v>
      </c>
      <c r="EP59">
        <v>40</v>
      </c>
      <c r="EQ59">
        <v>40</v>
      </c>
      <c r="ER59">
        <v>40</v>
      </c>
      <c r="ES59">
        <v>41</v>
      </c>
      <c r="ET59">
        <v>41</v>
      </c>
      <c r="EU59">
        <v>42</v>
      </c>
      <c r="EV59">
        <v>42</v>
      </c>
      <c r="EW59">
        <v>42</v>
      </c>
      <c r="EX59">
        <v>42</v>
      </c>
      <c r="EY59">
        <v>43</v>
      </c>
      <c r="EZ59">
        <v>43</v>
      </c>
      <c r="FA59">
        <v>43</v>
      </c>
      <c r="FB59">
        <v>43</v>
      </c>
      <c r="FC59">
        <v>44</v>
      </c>
      <c r="FD59">
        <v>44</v>
      </c>
      <c r="FE59">
        <v>44</v>
      </c>
      <c r="FF59">
        <v>44</v>
      </c>
      <c r="FG59">
        <v>45</v>
      </c>
      <c r="FH59">
        <v>45</v>
      </c>
      <c r="FI59">
        <v>46</v>
      </c>
      <c r="FJ59">
        <v>46</v>
      </c>
      <c r="FK59">
        <v>46</v>
      </c>
      <c r="FL59">
        <v>46</v>
      </c>
      <c r="FM59">
        <v>47</v>
      </c>
      <c r="FN59">
        <v>47</v>
      </c>
      <c r="FO59">
        <v>47</v>
      </c>
      <c r="FP59">
        <v>47</v>
      </c>
      <c r="FQ59">
        <v>48</v>
      </c>
      <c r="FR59">
        <v>48</v>
      </c>
      <c r="FS59">
        <v>48</v>
      </c>
      <c r="FT59">
        <v>48</v>
      </c>
      <c r="FU59">
        <v>49</v>
      </c>
      <c r="FV59">
        <v>49</v>
      </c>
      <c r="FW59">
        <v>49</v>
      </c>
      <c r="FX59">
        <v>49</v>
      </c>
      <c r="FY59">
        <v>50</v>
      </c>
      <c r="FZ59">
        <v>50</v>
      </c>
      <c r="GA59">
        <v>51</v>
      </c>
      <c r="GB59">
        <v>51</v>
      </c>
      <c r="GC59">
        <v>51</v>
      </c>
      <c r="GD59">
        <v>51</v>
      </c>
      <c r="GE59">
        <v>52</v>
      </c>
      <c r="GF59">
        <v>52</v>
      </c>
      <c r="GG59">
        <v>52</v>
      </c>
      <c r="GH59">
        <v>52</v>
      </c>
      <c r="GI59">
        <v>53</v>
      </c>
      <c r="GJ59">
        <v>53</v>
      </c>
      <c r="GK59">
        <v>53</v>
      </c>
      <c r="GL59">
        <v>53</v>
      </c>
      <c r="GM59">
        <v>54</v>
      </c>
      <c r="GN59">
        <v>54</v>
      </c>
      <c r="GO59">
        <v>55</v>
      </c>
      <c r="GP59">
        <v>55</v>
      </c>
      <c r="GQ59">
        <v>55</v>
      </c>
      <c r="GR59">
        <v>55</v>
      </c>
      <c r="GS59">
        <v>56</v>
      </c>
      <c r="GU59">
        <v>56</v>
      </c>
      <c r="GV59">
        <v>0.56200000000000006</v>
      </c>
    </row>
    <row r="60" spans="1:204">
      <c r="A60" s="278">
        <v>57</v>
      </c>
      <c r="B60" s="344">
        <v>1</v>
      </c>
      <c r="C60" s="344">
        <v>1</v>
      </c>
      <c r="D60" s="344">
        <v>1</v>
      </c>
      <c r="E60" s="344">
        <v>2</v>
      </c>
      <c r="F60" s="344">
        <v>2</v>
      </c>
      <c r="G60" s="344">
        <v>2</v>
      </c>
      <c r="H60" s="344">
        <v>2</v>
      </c>
      <c r="I60" s="344">
        <v>3</v>
      </c>
      <c r="J60" s="344">
        <v>3</v>
      </c>
      <c r="K60" s="344">
        <v>3</v>
      </c>
      <c r="L60" s="344">
        <v>3</v>
      </c>
      <c r="M60" s="344">
        <v>4</v>
      </c>
      <c r="N60" s="344">
        <v>4</v>
      </c>
      <c r="O60" s="344">
        <v>5</v>
      </c>
      <c r="P60" s="344">
        <v>5</v>
      </c>
      <c r="Q60" s="344">
        <v>5</v>
      </c>
      <c r="R60" s="344">
        <v>6</v>
      </c>
      <c r="S60" s="344">
        <v>6</v>
      </c>
      <c r="T60" s="344">
        <v>6</v>
      </c>
      <c r="U60" s="344">
        <v>6</v>
      </c>
      <c r="V60" s="344">
        <v>7</v>
      </c>
      <c r="W60" s="344">
        <v>7</v>
      </c>
      <c r="X60" s="344">
        <v>7</v>
      </c>
      <c r="Y60" s="344">
        <v>7</v>
      </c>
      <c r="Z60" s="344">
        <v>8</v>
      </c>
      <c r="AA60" s="344">
        <v>8</v>
      </c>
      <c r="AB60" s="344">
        <v>9</v>
      </c>
      <c r="AC60" s="344">
        <v>9</v>
      </c>
      <c r="AD60" s="344">
        <v>9</v>
      </c>
      <c r="AE60" s="344">
        <v>9</v>
      </c>
      <c r="AF60" s="337">
        <v>10</v>
      </c>
      <c r="AG60" s="345">
        <v>10</v>
      </c>
      <c r="AH60" s="348">
        <v>10</v>
      </c>
      <c r="AI60">
        <v>10</v>
      </c>
      <c r="AJ60">
        <v>11</v>
      </c>
      <c r="AK60">
        <v>11</v>
      </c>
      <c r="AL60">
        <v>11</v>
      </c>
      <c r="AM60">
        <v>11</v>
      </c>
      <c r="AN60">
        <v>12</v>
      </c>
      <c r="AO60">
        <v>12</v>
      </c>
      <c r="AP60">
        <v>13</v>
      </c>
      <c r="AQ60">
        <v>13</v>
      </c>
      <c r="AR60">
        <v>13</v>
      </c>
      <c r="AS60">
        <v>13</v>
      </c>
      <c r="AT60">
        <v>14</v>
      </c>
      <c r="AU60">
        <v>14</v>
      </c>
      <c r="AV60">
        <v>14</v>
      </c>
      <c r="AW60">
        <v>14</v>
      </c>
      <c r="AX60">
        <v>15</v>
      </c>
      <c r="AY60">
        <v>15</v>
      </c>
      <c r="AZ60">
        <v>15</v>
      </c>
      <c r="BA60">
        <v>15</v>
      </c>
      <c r="BB60">
        <v>16</v>
      </c>
      <c r="BC60">
        <v>16</v>
      </c>
      <c r="BD60">
        <v>17</v>
      </c>
      <c r="BE60">
        <v>17</v>
      </c>
      <c r="BF60">
        <v>17</v>
      </c>
      <c r="BG60">
        <v>17</v>
      </c>
      <c r="BH60">
        <v>17</v>
      </c>
      <c r="BI60">
        <v>18</v>
      </c>
      <c r="BJ60">
        <v>18</v>
      </c>
      <c r="BK60">
        <v>18</v>
      </c>
      <c r="BL60">
        <v>18</v>
      </c>
      <c r="BM60">
        <v>19</v>
      </c>
      <c r="BN60">
        <v>19</v>
      </c>
      <c r="BO60">
        <v>19</v>
      </c>
      <c r="BP60">
        <v>19</v>
      </c>
      <c r="BQ60">
        <v>20</v>
      </c>
      <c r="BR60">
        <v>20</v>
      </c>
      <c r="BS60">
        <v>20</v>
      </c>
      <c r="BT60">
        <v>20</v>
      </c>
      <c r="BU60">
        <v>21</v>
      </c>
      <c r="BV60">
        <v>21</v>
      </c>
      <c r="BW60">
        <v>22</v>
      </c>
      <c r="BX60">
        <v>22</v>
      </c>
      <c r="BY60">
        <v>22</v>
      </c>
      <c r="BZ60">
        <v>22</v>
      </c>
      <c r="CA60">
        <v>22</v>
      </c>
      <c r="CB60">
        <v>23</v>
      </c>
      <c r="CC60">
        <v>23</v>
      </c>
      <c r="CD60">
        <v>23</v>
      </c>
      <c r="CE60">
        <v>23</v>
      </c>
      <c r="CF60">
        <v>24</v>
      </c>
      <c r="CG60">
        <v>24</v>
      </c>
      <c r="CH60">
        <v>24</v>
      </c>
      <c r="CI60">
        <v>24</v>
      </c>
      <c r="CJ60">
        <v>25</v>
      </c>
      <c r="CK60">
        <v>25</v>
      </c>
      <c r="CL60">
        <v>25</v>
      </c>
      <c r="CM60">
        <v>26</v>
      </c>
      <c r="CN60">
        <v>26</v>
      </c>
      <c r="CO60">
        <v>26</v>
      </c>
      <c r="CP60">
        <v>26</v>
      </c>
      <c r="CQ60">
        <v>27</v>
      </c>
      <c r="CR60">
        <v>27</v>
      </c>
      <c r="CS60">
        <v>27</v>
      </c>
      <c r="CT60">
        <v>27</v>
      </c>
      <c r="CU60">
        <v>27</v>
      </c>
      <c r="CV60">
        <v>28</v>
      </c>
      <c r="CW60">
        <v>28</v>
      </c>
      <c r="CX60">
        <v>28</v>
      </c>
      <c r="CY60">
        <v>28</v>
      </c>
      <c r="CZ60">
        <v>29</v>
      </c>
      <c r="DA60">
        <v>29</v>
      </c>
      <c r="DB60">
        <v>30</v>
      </c>
      <c r="DC60">
        <v>30</v>
      </c>
      <c r="DD60">
        <v>30</v>
      </c>
      <c r="DE60">
        <v>30</v>
      </c>
      <c r="DF60">
        <v>31</v>
      </c>
      <c r="DG60">
        <v>31</v>
      </c>
      <c r="DH60">
        <v>31</v>
      </c>
      <c r="DI60">
        <v>31</v>
      </c>
      <c r="DJ60">
        <v>32</v>
      </c>
      <c r="DK60">
        <v>32</v>
      </c>
      <c r="DL60">
        <v>32</v>
      </c>
      <c r="DM60">
        <v>32</v>
      </c>
      <c r="DN60">
        <v>33</v>
      </c>
      <c r="DO60">
        <v>33</v>
      </c>
      <c r="DP60">
        <v>34</v>
      </c>
      <c r="DQ60">
        <v>34</v>
      </c>
      <c r="DR60">
        <v>34</v>
      </c>
      <c r="DS60">
        <v>34</v>
      </c>
      <c r="DT60">
        <v>35</v>
      </c>
      <c r="DU60">
        <v>35</v>
      </c>
      <c r="DV60">
        <v>35</v>
      </c>
      <c r="DW60">
        <v>35</v>
      </c>
      <c r="DX60">
        <v>36</v>
      </c>
      <c r="DY60">
        <v>36</v>
      </c>
      <c r="DZ60">
        <v>36</v>
      </c>
      <c r="EA60">
        <v>36</v>
      </c>
      <c r="EB60">
        <v>37</v>
      </c>
      <c r="EC60">
        <v>37</v>
      </c>
      <c r="ED60">
        <v>38</v>
      </c>
      <c r="EE60">
        <v>38</v>
      </c>
      <c r="EF60">
        <v>38</v>
      </c>
      <c r="EG60">
        <v>38</v>
      </c>
      <c r="EH60">
        <v>38</v>
      </c>
      <c r="EI60">
        <v>39</v>
      </c>
      <c r="EJ60">
        <v>39</v>
      </c>
      <c r="EK60">
        <v>39</v>
      </c>
      <c r="EL60">
        <v>39</v>
      </c>
      <c r="EM60">
        <v>40</v>
      </c>
      <c r="EN60">
        <v>40</v>
      </c>
      <c r="EO60">
        <v>40</v>
      </c>
      <c r="EP60">
        <v>40</v>
      </c>
      <c r="EQ60">
        <v>41</v>
      </c>
      <c r="ER60">
        <v>41</v>
      </c>
      <c r="ES60">
        <v>42</v>
      </c>
      <c r="ET60">
        <v>42</v>
      </c>
      <c r="EU60">
        <v>42</v>
      </c>
      <c r="EV60">
        <v>42</v>
      </c>
      <c r="EW60">
        <v>43</v>
      </c>
      <c r="EX60">
        <v>43</v>
      </c>
      <c r="EY60">
        <v>43</v>
      </c>
      <c r="EZ60">
        <v>43</v>
      </c>
      <c r="FA60">
        <v>44</v>
      </c>
      <c r="FB60">
        <v>44</v>
      </c>
      <c r="FC60">
        <v>44</v>
      </c>
      <c r="FD60">
        <v>44</v>
      </c>
      <c r="FE60">
        <v>45</v>
      </c>
      <c r="FF60">
        <v>45</v>
      </c>
      <c r="FG60">
        <v>46</v>
      </c>
      <c r="FH60">
        <v>46</v>
      </c>
      <c r="FI60">
        <v>46</v>
      </c>
      <c r="FJ60">
        <v>46</v>
      </c>
      <c r="FK60">
        <v>47</v>
      </c>
      <c r="FL60">
        <v>47</v>
      </c>
      <c r="FM60">
        <v>47</v>
      </c>
      <c r="FN60">
        <v>47</v>
      </c>
      <c r="FO60">
        <v>48</v>
      </c>
      <c r="FP60">
        <v>48</v>
      </c>
      <c r="FQ60">
        <v>48</v>
      </c>
      <c r="FR60">
        <v>48</v>
      </c>
      <c r="FS60">
        <v>49</v>
      </c>
      <c r="FT60">
        <v>49</v>
      </c>
      <c r="FU60">
        <v>50</v>
      </c>
      <c r="FV60">
        <v>50</v>
      </c>
      <c r="FW60">
        <v>50</v>
      </c>
      <c r="FX60">
        <v>50</v>
      </c>
      <c r="FY60">
        <v>51</v>
      </c>
      <c r="FZ60">
        <v>51</v>
      </c>
      <c r="GA60">
        <v>51</v>
      </c>
      <c r="GB60">
        <v>51</v>
      </c>
      <c r="GC60">
        <v>52</v>
      </c>
      <c r="GD60">
        <v>52</v>
      </c>
      <c r="GE60">
        <v>52</v>
      </c>
      <c r="GF60">
        <v>52</v>
      </c>
      <c r="GG60">
        <v>53</v>
      </c>
      <c r="GH60">
        <v>53</v>
      </c>
      <c r="GI60">
        <v>53</v>
      </c>
      <c r="GJ60">
        <v>53</v>
      </c>
      <c r="GK60">
        <v>54</v>
      </c>
      <c r="GL60">
        <v>54</v>
      </c>
      <c r="GM60">
        <v>55</v>
      </c>
      <c r="GN60">
        <v>55</v>
      </c>
      <c r="GO60">
        <v>55</v>
      </c>
      <c r="GP60">
        <v>55</v>
      </c>
      <c r="GQ60">
        <v>56</v>
      </c>
      <c r="GR60">
        <v>56</v>
      </c>
      <c r="GS60">
        <v>56</v>
      </c>
      <c r="GU60">
        <v>57</v>
      </c>
      <c r="GV60">
        <v>0.56899999999999995</v>
      </c>
    </row>
    <row r="61" spans="1:204">
      <c r="A61" s="278">
        <v>58</v>
      </c>
      <c r="B61" s="344">
        <v>1</v>
      </c>
      <c r="C61" s="344">
        <v>1</v>
      </c>
      <c r="D61" s="344">
        <v>1</v>
      </c>
      <c r="E61" s="344">
        <v>2</v>
      </c>
      <c r="F61" s="344">
        <v>2</v>
      </c>
      <c r="G61" s="344">
        <v>2</v>
      </c>
      <c r="H61" s="344">
        <v>2</v>
      </c>
      <c r="I61" s="344">
        <v>3</v>
      </c>
      <c r="J61" s="344">
        <v>3</v>
      </c>
      <c r="K61" s="344">
        <v>3</v>
      </c>
      <c r="L61" s="344">
        <v>3</v>
      </c>
      <c r="M61" s="344">
        <v>4</v>
      </c>
      <c r="N61" s="344">
        <v>4</v>
      </c>
      <c r="O61" s="344">
        <v>5</v>
      </c>
      <c r="P61" s="344">
        <v>5</v>
      </c>
      <c r="Q61" s="344">
        <v>5</v>
      </c>
      <c r="R61" s="344">
        <v>6</v>
      </c>
      <c r="S61" s="344">
        <v>6</v>
      </c>
      <c r="T61" s="344">
        <v>6</v>
      </c>
      <c r="U61" s="344">
        <v>6</v>
      </c>
      <c r="V61" s="344">
        <v>7</v>
      </c>
      <c r="W61" s="344">
        <v>7</v>
      </c>
      <c r="X61" s="344">
        <v>8</v>
      </c>
      <c r="Y61" s="344">
        <v>8</v>
      </c>
      <c r="Z61" s="344">
        <v>8</v>
      </c>
      <c r="AA61" s="344">
        <v>8</v>
      </c>
      <c r="AB61" s="344">
        <v>9</v>
      </c>
      <c r="AC61" s="344">
        <v>9</v>
      </c>
      <c r="AD61" s="344">
        <v>9</v>
      </c>
      <c r="AE61" s="344">
        <v>9</v>
      </c>
      <c r="AF61" s="337">
        <v>10</v>
      </c>
      <c r="AG61" s="345">
        <v>10</v>
      </c>
      <c r="AH61" s="348">
        <v>10</v>
      </c>
      <c r="AI61">
        <v>10</v>
      </c>
      <c r="AJ61">
        <v>11</v>
      </c>
      <c r="AK61">
        <v>11</v>
      </c>
      <c r="AL61">
        <v>12</v>
      </c>
      <c r="AM61">
        <v>12</v>
      </c>
      <c r="AN61">
        <v>12</v>
      </c>
      <c r="AO61">
        <v>12</v>
      </c>
      <c r="AP61">
        <v>13</v>
      </c>
      <c r="AQ61">
        <v>13</v>
      </c>
      <c r="AR61">
        <v>13</v>
      </c>
      <c r="AS61">
        <v>13</v>
      </c>
      <c r="AT61">
        <v>14</v>
      </c>
      <c r="AU61">
        <v>14</v>
      </c>
      <c r="AV61">
        <v>14</v>
      </c>
      <c r="AW61">
        <v>14</v>
      </c>
      <c r="AX61">
        <v>15</v>
      </c>
      <c r="AY61">
        <v>15</v>
      </c>
      <c r="AZ61">
        <v>16</v>
      </c>
      <c r="BA61">
        <v>16</v>
      </c>
      <c r="BB61">
        <v>16</v>
      </c>
      <c r="BC61">
        <v>16</v>
      </c>
      <c r="BD61">
        <v>17</v>
      </c>
      <c r="BE61">
        <v>17</v>
      </c>
      <c r="BF61">
        <v>17</v>
      </c>
      <c r="BG61">
        <v>17</v>
      </c>
      <c r="BH61">
        <v>17</v>
      </c>
      <c r="BI61">
        <v>18</v>
      </c>
      <c r="BJ61">
        <v>18</v>
      </c>
      <c r="BK61">
        <v>18</v>
      </c>
      <c r="BL61">
        <v>18</v>
      </c>
      <c r="BM61">
        <v>19</v>
      </c>
      <c r="BN61">
        <v>19</v>
      </c>
      <c r="BO61">
        <v>20</v>
      </c>
      <c r="BP61">
        <v>20</v>
      </c>
      <c r="BQ61">
        <v>20</v>
      </c>
      <c r="BR61">
        <v>20</v>
      </c>
      <c r="BS61">
        <v>21</v>
      </c>
      <c r="BT61">
        <v>21</v>
      </c>
      <c r="BU61">
        <v>21</v>
      </c>
      <c r="BV61">
        <v>21</v>
      </c>
      <c r="BW61">
        <v>22</v>
      </c>
      <c r="BX61">
        <v>22</v>
      </c>
      <c r="BY61">
        <v>23</v>
      </c>
      <c r="BZ61">
        <v>23</v>
      </c>
      <c r="CA61">
        <v>23</v>
      </c>
      <c r="CB61">
        <v>23</v>
      </c>
      <c r="CC61">
        <v>23</v>
      </c>
      <c r="CD61">
        <v>24</v>
      </c>
      <c r="CE61">
        <v>24</v>
      </c>
      <c r="CF61">
        <v>24</v>
      </c>
      <c r="CG61">
        <v>24</v>
      </c>
      <c r="CH61">
        <v>25</v>
      </c>
      <c r="CI61">
        <v>25</v>
      </c>
      <c r="CJ61">
        <v>25</v>
      </c>
      <c r="CK61">
        <v>25</v>
      </c>
      <c r="CL61">
        <v>25</v>
      </c>
      <c r="CM61">
        <v>26</v>
      </c>
      <c r="CN61">
        <v>26</v>
      </c>
      <c r="CO61">
        <v>27</v>
      </c>
      <c r="CP61">
        <v>27</v>
      </c>
      <c r="CQ61">
        <v>27</v>
      </c>
      <c r="CR61">
        <v>27</v>
      </c>
      <c r="CS61">
        <v>28</v>
      </c>
      <c r="CT61">
        <v>28</v>
      </c>
      <c r="CU61">
        <v>28</v>
      </c>
      <c r="CV61">
        <v>28</v>
      </c>
      <c r="CW61">
        <v>28</v>
      </c>
      <c r="CX61">
        <v>29</v>
      </c>
      <c r="CY61">
        <v>29</v>
      </c>
      <c r="CZ61">
        <v>29</v>
      </c>
      <c r="DA61">
        <v>29</v>
      </c>
      <c r="DB61">
        <v>30</v>
      </c>
      <c r="DC61">
        <v>30</v>
      </c>
      <c r="DD61">
        <v>31</v>
      </c>
      <c r="DE61">
        <v>31</v>
      </c>
      <c r="DF61">
        <v>31</v>
      </c>
      <c r="DG61">
        <v>31</v>
      </c>
      <c r="DH61">
        <v>32</v>
      </c>
      <c r="DI61">
        <v>32</v>
      </c>
      <c r="DJ61">
        <v>32</v>
      </c>
      <c r="DK61">
        <v>32</v>
      </c>
      <c r="DL61">
        <v>33</v>
      </c>
      <c r="DM61">
        <v>33</v>
      </c>
      <c r="DN61">
        <v>33</v>
      </c>
      <c r="DO61">
        <v>33</v>
      </c>
      <c r="DP61">
        <v>34</v>
      </c>
      <c r="DQ61">
        <v>34</v>
      </c>
      <c r="DR61">
        <v>35</v>
      </c>
      <c r="DS61">
        <v>35</v>
      </c>
      <c r="DT61">
        <v>35</v>
      </c>
      <c r="DU61">
        <v>35</v>
      </c>
      <c r="DV61">
        <v>36</v>
      </c>
      <c r="DW61">
        <v>36</v>
      </c>
      <c r="DX61">
        <v>36</v>
      </c>
      <c r="DY61">
        <v>36</v>
      </c>
      <c r="DZ61">
        <v>37</v>
      </c>
      <c r="EA61">
        <v>37</v>
      </c>
      <c r="EB61">
        <v>38</v>
      </c>
      <c r="EC61">
        <v>38</v>
      </c>
      <c r="ED61">
        <v>38</v>
      </c>
      <c r="EE61">
        <v>38</v>
      </c>
      <c r="EF61">
        <v>38</v>
      </c>
      <c r="EG61">
        <v>39</v>
      </c>
      <c r="EH61">
        <v>39</v>
      </c>
      <c r="EI61">
        <v>39</v>
      </c>
      <c r="EJ61">
        <v>39</v>
      </c>
      <c r="EK61">
        <v>40</v>
      </c>
      <c r="EL61">
        <v>40</v>
      </c>
      <c r="EM61">
        <v>40</v>
      </c>
      <c r="EN61">
        <v>40</v>
      </c>
      <c r="EO61">
        <v>41</v>
      </c>
      <c r="EP61">
        <v>41</v>
      </c>
      <c r="EQ61">
        <v>42</v>
      </c>
      <c r="ER61">
        <v>42</v>
      </c>
      <c r="ES61">
        <v>42</v>
      </c>
      <c r="ET61">
        <v>42</v>
      </c>
      <c r="EU61">
        <v>43</v>
      </c>
      <c r="EV61">
        <v>43</v>
      </c>
      <c r="EW61">
        <v>43</v>
      </c>
      <c r="EX61">
        <v>43</v>
      </c>
      <c r="EY61">
        <v>44</v>
      </c>
      <c r="EZ61">
        <v>44</v>
      </c>
      <c r="FA61">
        <v>44</v>
      </c>
      <c r="FB61">
        <v>44</v>
      </c>
      <c r="FC61">
        <v>45</v>
      </c>
      <c r="FD61">
        <v>45</v>
      </c>
      <c r="FE61">
        <v>46</v>
      </c>
      <c r="FF61">
        <v>46</v>
      </c>
      <c r="FG61">
        <v>46</v>
      </c>
      <c r="FH61">
        <v>46</v>
      </c>
      <c r="FI61">
        <v>47</v>
      </c>
      <c r="FJ61">
        <v>47</v>
      </c>
      <c r="FK61">
        <v>47</v>
      </c>
      <c r="FL61">
        <v>47</v>
      </c>
      <c r="FM61">
        <v>48</v>
      </c>
      <c r="FN61">
        <v>48</v>
      </c>
      <c r="FO61">
        <v>48</v>
      </c>
      <c r="FP61">
        <v>48</v>
      </c>
      <c r="FQ61">
        <v>49</v>
      </c>
      <c r="FR61">
        <v>49</v>
      </c>
      <c r="FS61">
        <v>50</v>
      </c>
      <c r="FT61">
        <v>50</v>
      </c>
      <c r="FU61">
        <v>50</v>
      </c>
      <c r="FV61">
        <v>50</v>
      </c>
      <c r="FW61">
        <v>51</v>
      </c>
      <c r="FX61">
        <v>51</v>
      </c>
      <c r="FY61">
        <v>51</v>
      </c>
      <c r="FZ61">
        <v>51</v>
      </c>
      <c r="GA61">
        <v>52</v>
      </c>
      <c r="GB61">
        <v>52</v>
      </c>
      <c r="GC61">
        <v>53</v>
      </c>
      <c r="GD61">
        <v>53</v>
      </c>
      <c r="GE61">
        <v>53</v>
      </c>
      <c r="GF61">
        <v>53</v>
      </c>
      <c r="GG61">
        <v>54</v>
      </c>
      <c r="GH61">
        <v>54</v>
      </c>
      <c r="GI61">
        <v>54</v>
      </c>
      <c r="GJ61">
        <v>54</v>
      </c>
      <c r="GK61">
        <v>55</v>
      </c>
      <c r="GL61">
        <v>55</v>
      </c>
      <c r="GM61">
        <v>55</v>
      </c>
      <c r="GN61">
        <v>55</v>
      </c>
      <c r="GO61">
        <v>56</v>
      </c>
      <c r="GP61">
        <v>56</v>
      </c>
      <c r="GQ61">
        <v>57</v>
      </c>
      <c r="GR61">
        <v>57</v>
      </c>
      <c r="GS61">
        <v>57</v>
      </c>
      <c r="GU61">
        <v>58</v>
      </c>
      <c r="GV61">
        <v>0.57699999999999996</v>
      </c>
    </row>
    <row r="62" spans="1:204">
      <c r="A62" s="278">
        <v>59</v>
      </c>
      <c r="B62" s="344">
        <v>1</v>
      </c>
      <c r="C62" s="344">
        <v>1</v>
      </c>
      <c r="D62" s="344">
        <v>1</v>
      </c>
      <c r="E62" s="344">
        <v>2</v>
      </c>
      <c r="F62" s="344">
        <v>2</v>
      </c>
      <c r="G62" s="344">
        <v>2</v>
      </c>
      <c r="H62" s="344">
        <v>2</v>
      </c>
      <c r="I62" s="344">
        <v>3</v>
      </c>
      <c r="J62" s="344">
        <v>3</v>
      </c>
      <c r="K62" s="344">
        <v>4</v>
      </c>
      <c r="L62" s="344">
        <v>4</v>
      </c>
      <c r="M62" s="344">
        <v>4</v>
      </c>
      <c r="N62" s="344">
        <v>4</v>
      </c>
      <c r="O62" s="344">
        <v>5</v>
      </c>
      <c r="P62" s="344">
        <v>5</v>
      </c>
      <c r="Q62" s="344">
        <v>5</v>
      </c>
      <c r="R62" s="344">
        <v>6</v>
      </c>
      <c r="S62" s="344">
        <v>6</v>
      </c>
      <c r="T62" s="344">
        <v>6</v>
      </c>
      <c r="U62" s="344">
        <v>6</v>
      </c>
      <c r="V62" s="344">
        <v>7</v>
      </c>
      <c r="W62" s="344">
        <v>7</v>
      </c>
      <c r="X62" s="344">
        <v>8</v>
      </c>
      <c r="Y62" s="344">
        <v>8</v>
      </c>
      <c r="Z62" s="344">
        <v>8</v>
      </c>
      <c r="AA62" s="344">
        <v>8</v>
      </c>
      <c r="AB62" s="344">
        <v>9</v>
      </c>
      <c r="AC62" s="344">
        <v>9</v>
      </c>
      <c r="AD62" s="344">
        <v>9</v>
      </c>
      <c r="AE62" s="344">
        <v>9</v>
      </c>
      <c r="AF62" s="337">
        <v>10</v>
      </c>
      <c r="AG62" s="345">
        <v>10</v>
      </c>
      <c r="AH62" s="348">
        <v>11</v>
      </c>
      <c r="AI62">
        <v>11</v>
      </c>
      <c r="AJ62">
        <v>11</v>
      </c>
      <c r="AK62">
        <v>11</v>
      </c>
      <c r="AL62">
        <v>12</v>
      </c>
      <c r="AM62">
        <v>12</v>
      </c>
      <c r="AN62">
        <v>12</v>
      </c>
      <c r="AO62">
        <v>12</v>
      </c>
      <c r="AP62">
        <v>13</v>
      </c>
      <c r="AQ62">
        <v>13</v>
      </c>
      <c r="AR62">
        <v>13</v>
      </c>
      <c r="AS62">
        <v>13</v>
      </c>
      <c r="AT62">
        <v>14</v>
      </c>
      <c r="AU62">
        <v>14</v>
      </c>
      <c r="AV62">
        <v>15</v>
      </c>
      <c r="AW62">
        <v>15</v>
      </c>
      <c r="AX62">
        <v>15</v>
      </c>
      <c r="AY62">
        <v>15</v>
      </c>
      <c r="AZ62">
        <v>16</v>
      </c>
      <c r="BA62">
        <v>16</v>
      </c>
      <c r="BB62">
        <v>16</v>
      </c>
      <c r="BC62">
        <v>16</v>
      </c>
      <c r="BD62">
        <v>17</v>
      </c>
      <c r="BE62">
        <v>17</v>
      </c>
      <c r="BF62">
        <v>18</v>
      </c>
      <c r="BG62">
        <v>18</v>
      </c>
      <c r="BH62">
        <v>18</v>
      </c>
      <c r="BI62">
        <v>18</v>
      </c>
      <c r="BJ62">
        <v>18</v>
      </c>
      <c r="BK62">
        <v>19</v>
      </c>
      <c r="BL62">
        <v>19</v>
      </c>
      <c r="BM62">
        <v>19</v>
      </c>
      <c r="BN62">
        <v>19</v>
      </c>
      <c r="BO62">
        <v>20</v>
      </c>
      <c r="BP62">
        <v>20</v>
      </c>
      <c r="BQ62">
        <v>20</v>
      </c>
      <c r="BR62">
        <v>20</v>
      </c>
      <c r="BS62">
        <v>21</v>
      </c>
      <c r="BT62">
        <v>21</v>
      </c>
      <c r="BU62">
        <v>22</v>
      </c>
      <c r="BV62">
        <v>22</v>
      </c>
      <c r="BW62">
        <v>22</v>
      </c>
      <c r="BX62">
        <v>22</v>
      </c>
      <c r="BY62">
        <v>23</v>
      </c>
      <c r="BZ62">
        <v>23</v>
      </c>
      <c r="CA62">
        <v>23</v>
      </c>
      <c r="CB62">
        <v>23</v>
      </c>
      <c r="CC62">
        <v>23</v>
      </c>
      <c r="CD62">
        <v>24</v>
      </c>
      <c r="CE62">
        <v>24</v>
      </c>
      <c r="CF62">
        <v>25</v>
      </c>
      <c r="CG62">
        <v>25</v>
      </c>
      <c r="CH62">
        <v>25</v>
      </c>
      <c r="CI62">
        <v>25</v>
      </c>
      <c r="CJ62">
        <v>26</v>
      </c>
      <c r="CK62">
        <v>26</v>
      </c>
      <c r="CL62">
        <v>26</v>
      </c>
      <c r="CM62">
        <v>26</v>
      </c>
      <c r="CN62">
        <v>26</v>
      </c>
      <c r="CO62">
        <v>27</v>
      </c>
      <c r="CP62">
        <v>27</v>
      </c>
      <c r="CQ62">
        <v>27</v>
      </c>
      <c r="CR62">
        <v>27</v>
      </c>
      <c r="CS62">
        <v>28</v>
      </c>
      <c r="CT62">
        <v>28</v>
      </c>
      <c r="CU62">
        <v>28</v>
      </c>
      <c r="CV62">
        <v>29</v>
      </c>
      <c r="CW62">
        <v>29</v>
      </c>
      <c r="CX62">
        <v>29</v>
      </c>
      <c r="CY62">
        <v>29</v>
      </c>
      <c r="CZ62">
        <v>30</v>
      </c>
      <c r="DA62">
        <v>30</v>
      </c>
      <c r="DB62">
        <v>30</v>
      </c>
      <c r="DC62">
        <v>30</v>
      </c>
      <c r="DD62">
        <v>31</v>
      </c>
      <c r="DE62">
        <v>31</v>
      </c>
      <c r="DF62">
        <v>32</v>
      </c>
      <c r="DG62">
        <v>32</v>
      </c>
      <c r="DH62">
        <v>32</v>
      </c>
      <c r="DI62">
        <v>32</v>
      </c>
      <c r="DJ62">
        <v>33</v>
      </c>
      <c r="DK62">
        <v>33</v>
      </c>
      <c r="DL62">
        <v>33</v>
      </c>
      <c r="DM62">
        <v>33</v>
      </c>
      <c r="DN62">
        <v>34</v>
      </c>
      <c r="DO62">
        <v>34</v>
      </c>
      <c r="DP62">
        <v>34</v>
      </c>
      <c r="DQ62">
        <v>34</v>
      </c>
      <c r="DR62">
        <v>35</v>
      </c>
      <c r="DS62">
        <v>35</v>
      </c>
      <c r="DT62">
        <v>36</v>
      </c>
      <c r="DU62">
        <v>36</v>
      </c>
      <c r="DV62">
        <v>36</v>
      </c>
      <c r="DW62">
        <v>36</v>
      </c>
      <c r="DX62">
        <v>37</v>
      </c>
      <c r="DY62">
        <v>37</v>
      </c>
      <c r="DZ62">
        <v>37</v>
      </c>
      <c r="EA62">
        <v>37</v>
      </c>
      <c r="EB62">
        <v>38</v>
      </c>
      <c r="EC62">
        <v>38</v>
      </c>
      <c r="ED62">
        <v>39</v>
      </c>
      <c r="EE62">
        <v>39</v>
      </c>
      <c r="EF62">
        <v>39</v>
      </c>
      <c r="EG62">
        <v>39</v>
      </c>
      <c r="EH62">
        <v>39</v>
      </c>
      <c r="EI62">
        <v>40</v>
      </c>
      <c r="EJ62">
        <v>40</v>
      </c>
      <c r="EK62">
        <v>40</v>
      </c>
      <c r="EL62">
        <v>40</v>
      </c>
      <c r="EM62">
        <v>41</v>
      </c>
      <c r="EN62">
        <v>41</v>
      </c>
      <c r="EO62">
        <v>41</v>
      </c>
      <c r="EP62">
        <v>41</v>
      </c>
      <c r="EQ62">
        <v>42</v>
      </c>
      <c r="ER62">
        <v>42</v>
      </c>
      <c r="ES62">
        <v>43</v>
      </c>
      <c r="ET62">
        <v>43</v>
      </c>
      <c r="EU62">
        <v>43</v>
      </c>
      <c r="EV62">
        <v>43</v>
      </c>
      <c r="EW62">
        <v>44</v>
      </c>
      <c r="EX62">
        <v>44</v>
      </c>
      <c r="EY62">
        <v>44</v>
      </c>
      <c r="EZ62">
        <v>44</v>
      </c>
      <c r="FA62">
        <v>45</v>
      </c>
      <c r="FB62">
        <v>45</v>
      </c>
      <c r="FC62">
        <v>46</v>
      </c>
      <c r="FD62">
        <v>46</v>
      </c>
      <c r="FE62">
        <v>46</v>
      </c>
      <c r="FF62">
        <v>46</v>
      </c>
      <c r="FG62">
        <v>47</v>
      </c>
      <c r="FH62">
        <v>47</v>
      </c>
      <c r="FI62">
        <v>47</v>
      </c>
      <c r="FJ62">
        <v>47</v>
      </c>
      <c r="FK62">
        <v>48</v>
      </c>
      <c r="FL62">
        <v>48</v>
      </c>
      <c r="FM62">
        <v>48</v>
      </c>
      <c r="FN62">
        <v>48</v>
      </c>
      <c r="FO62">
        <v>49</v>
      </c>
      <c r="FP62">
        <v>49</v>
      </c>
      <c r="FQ62">
        <v>50</v>
      </c>
      <c r="FR62">
        <v>50</v>
      </c>
      <c r="FS62">
        <v>50</v>
      </c>
      <c r="FT62">
        <v>50</v>
      </c>
      <c r="FU62">
        <v>51</v>
      </c>
      <c r="FV62">
        <v>51</v>
      </c>
      <c r="FW62">
        <v>51</v>
      </c>
      <c r="FX62">
        <v>51</v>
      </c>
      <c r="FY62">
        <v>52</v>
      </c>
      <c r="FZ62">
        <v>52</v>
      </c>
      <c r="GA62">
        <v>53</v>
      </c>
      <c r="GB62">
        <v>53</v>
      </c>
      <c r="GC62">
        <v>53</v>
      </c>
      <c r="GD62">
        <v>53</v>
      </c>
      <c r="GE62">
        <v>54</v>
      </c>
      <c r="GF62">
        <v>54</v>
      </c>
      <c r="GG62">
        <v>54</v>
      </c>
      <c r="GH62">
        <v>54</v>
      </c>
      <c r="GI62">
        <v>55</v>
      </c>
      <c r="GJ62">
        <v>55</v>
      </c>
      <c r="GK62">
        <v>55</v>
      </c>
      <c r="GL62">
        <v>55</v>
      </c>
      <c r="GM62">
        <v>56</v>
      </c>
      <c r="GN62">
        <v>56</v>
      </c>
      <c r="GO62">
        <v>57</v>
      </c>
      <c r="GP62">
        <v>57</v>
      </c>
      <c r="GQ62">
        <v>57</v>
      </c>
      <c r="GR62">
        <v>57</v>
      </c>
      <c r="GS62">
        <v>58</v>
      </c>
      <c r="GU62">
        <v>59</v>
      </c>
      <c r="GV62">
        <v>0.58399999999999996</v>
      </c>
    </row>
    <row r="63" spans="1:204">
      <c r="A63" s="339">
        <v>60</v>
      </c>
      <c r="B63" s="340">
        <v>1</v>
      </c>
      <c r="C63" s="340">
        <v>1</v>
      </c>
      <c r="D63" s="340">
        <v>1</v>
      </c>
      <c r="E63" s="340">
        <v>2</v>
      </c>
      <c r="F63" s="340">
        <v>2</v>
      </c>
      <c r="G63" s="340">
        <v>2</v>
      </c>
      <c r="H63" s="340">
        <v>2</v>
      </c>
      <c r="I63" s="340">
        <v>3</v>
      </c>
      <c r="J63" s="340">
        <v>3</v>
      </c>
      <c r="K63" s="340">
        <v>4</v>
      </c>
      <c r="L63" s="340">
        <v>4</v>
      </c>
      <c r="M63" s="340">
        <v>4</v>
      </c>
      <c r="N63" s="340">
        <v>4</v>
      </c>
      <c r="O63" s="340">
        <v>5</v>
      </c>
      <c r="P63" s="340">
        <v>5</v>
      </c>
      <c r="Q63" s="340">
        <v>5</v>
      </c>
      <c r="R63" s="340">
        <v>6</v>
      </c>
      <c r="S63" s="340">
        <v>6</v>
      </c>
      <c r="T63" s="340">
        <v>7</v>
      </c>
      <c r="U63" s="340">
        <v>7</v>
      </c>
      <c r="V63" s="340">
        <v>7</v>
      </c>
      <c r="W63" s="340">
        <v>7</v>
      </c>
      <c r="X63" s="340">
        <v>8</v>
      </c>
      <c r="Y63" s="340">
        <v>8</v>
      </c>
      <c r="Z63" s="340">
        <v>8</v>
      </c>
      <c r="AA63" s="340">
        <v>8</v>
      </c>
      <c r="AB63" s="340">
        <v>9</v>
      </c>
      <c r="AC63" s="340">
        <v>9</v>
      </c>
      <c r="AD63" s="340">
        <v>9</v>
      </c>
      <c r="AE63" s="340">
        <v>9</v>
      </c>
      <c r="AF63" s="341">
        <v>10</v>
      </c>
      <c r="AG63" s="342">
        <v>10</v>
      </c>
      <c r="AH63" s="347">
        <v>11</v>
      </c>
      <c r="AI63" s="341">
        <v>11</v>
      </c>
      <c r="AJ63" s="341">
        <v>11</v>
      </c>
      <c r="AK63" s="341">
        <v>11</v>
      </c>
      <c r="AL63" s="341">
        <v>12</v>
      </c>
      <c r="AM63" s="341">
        <v>12</v>
      </c>
      <c r="AN63" s="341">
        <v>12</v>
      </c>
      <c r="AO63" s="341">
        <v>12</v>
      </c>
      <c r="AP63" s="341">
        <v>13</v>
      </c>
      <c r="AQ63" s="341">
        <v>13</v>
      </c>
      <c r="AR63" s="341">
        <v>14</v>
      </c>
      <c r="AS63" s="341">
        <v>14</v>
      </c>
      <c r="AT63" s="341">
        <v>14</v>
      </c>
      <c r="AU63" s="341">
        <v>14</v>
      </c>
      <c r="AV63" s="341">
        <v>15</v>
      </c>
      <c r="AW63" s="341">
        <v>15</v>
      </c>
      <c r="AX63" s="341">
        <v>15</v>
      </c>
      <c r="AY63" s="341">
        <v>15</v>
      </c>
      <c r="AZ63" s="341">
        <v>16</v>
      </c>
      <c r="BA63" s="341">
        <v>16</v>
      </c>
      <c r="BB63" s="341">
        <v>17</v>
      </c>
      <c r="BC63" s="341">
        <v>17</v>
      </c>
      <c r="BD63" s="341">
        <v>17</v>
      </c>
      <c r="BE63" s="341">
        <v>17</v>
      </c>
      <c r="BF63" s="341">
        <v>18</v>
      </c>
      <c r="BG63" s="341">
        <v>18</v>
      </c>
      <c r="BH63" s="341">
        <v>18</v>
      </c>
      <c r="BI63" s="341">
        <v>18</v>
      </c>
      <c r="BJ63" s="341">
        <v>18</v>
      </c>
      <c r="BK63" s="341">
        <v>19</v>
      </c>
      <c r="BL63" s="341">
        <v>19</v>
      </c>
      <c r="BM63" s="341">
        <v>20</v>
      </c>
      <c r="BN63" s="341">
        <v>20</v>
      </c>
      <c r="BO63" s="341">
        <v>20</v>
      </c>
      <c r="BP63" s="341">
        <v>20</v>
      </c>
      <c r="BQ63" s="341">
        <v>21</v>
      </c>
      <c r="BR63" s="341">
        <v>21</v>
      </c>
      <c r="BS63" s="341">
        <v>21</v>
      </c>
      <c r="BT63" s="341">
        <v>21</v>
      </c>
      <c r="BU63" s="341">
        <v>22</v>
      </c>
      <c r="BV63" s="341">
        <v>22</v>
      </c>
      <c r="BW63" s="341">
        <v>22</v>
      </c>
      <c r="BX63" s="341">
        <v>22</v>
      </c>
      <c r="BY63" s="341">
        <v>23</v>
      </c>
      <c r="BZ63" s="341">
        <v>23</v>
      </c>
      <c r="CA63" s="341">
        <v>23</v>
      </c>
      <c r="CB63" s="341">
        <v>24</v>
      </c>
      <c r="CC63" s="341">
        <v>24</v>
      </c>
      <c r="CD63" s="341">
        <v>24</v>
      </c>
      <c r="CE63" s="341">
        <v>24</v>
      </c>
      <c r="CF63" s="341">
        <v>25</v>
      </c>
      <c r="CG63" s="341">
        <v>25</v>
      </c>
      <c r="CH63" s="341">
        <v>25</v>
      </c>
      <c r="CI63" s="341">
        <v>25</v>
      </c>
      <c r="CJ63" s="341">
        <v>26</v>
      </c>
      <c r="CK63" s="341">
        <v>26</v>
      </c>
      <c r="CL63" s="341">
        <v>26</v>
      </c>
      <c r="CM63" s="341">
        <v>27</v>
      </c>
      <c r="CN63" s="341">
        <v>27</v>
      </c>
      <c r="CO63" s="341">
        <v>27</v>
      </c>
      <c r="CP63" s="341">
        <v>27</v>
      </c>
      <c r="CQ63" s="341">
        <v>28</v>
      </c>
      <c r="CR63" s="341">
        <v>28</v>
      </c>
      <c r="CS63" s="341">
        <v>28</v>
      </c>
      <c r="CT63" s="341">
        <v>28</v>
      </c>
      <c r="CU63" s="341">
        <v>28</v>
      </c>
      <c r="CV63" s="341">
        <v>29</v>
      </c>
      <c r="CW63" s="341">
        <v>29</v>
      </c>
      <c r="CX63" s="341">
        <v>30</v>
      </c>
      <c r="CY63" s="341">
        <v>30</v>
      </c>
      <c r="CZ63" s="341">
        <v>30</v>
      </c>
      <c r="DA63" s="341">
        <v>30</v>
      </c>
      <c r="DB63" s="341">
        <v>31</v>
      </c>
      <c r="DC63" s="341">
        <v>31</v>
      </c>
      <c r="DD63" s="341">
        <v>31</v>
      </c>
      <c r="DE63" s="341">
        <v>31</v>
      </c>
      <c r="DF63" s="341">
        <v>32</v>
      </c>
      <c r="DG63" s="341">
        <v>32</v>
      </c>
      <c r="DH63" s="341">
        <v>33</v>
      </c>
      <c r="DI63" s="341">
        <v>33</v>
      </c>
      <c r="DJ63" s="341">
        <v>33</v>
      </c>
      <c r="DK63" s="341">
        <v>33</v>
      </c>
      <c r="DL63" s="341">
        <v>34</v>
      </c>
      <c r="DM63" s="341">
        <v>34</v>
      </c>
      <c r="DN63" s="341">
        <v>34</v>
      </c>
      <c r="DO63" s="341">
        <v>34</v>
      </c>
      <c r="DP63" s="341">
        <v>35</v>
      </c>
      <c r="DQ63" s="341">
        <v>35</v>
      </c>
      <c r="DR63" s="341">
        <v>35</v>
      </c>
      <c r="DS63" s="341">
        <v>35</v>
      </c>
      <c r="DT63" s="341">
        <v>36</v>
      </c>
      <c r="DU63" s="341">
        <v>36</v>
      </c>
      <c r="DV63" s="341">
        <v>37</v>
      </c>
      <c r="DW63" s="341">
        <v>37</v>
      </c>
      <c r="DX63" s="341">
        <v>37</v>
      </c>
      <c r="DY63" s="341">
        <v>37</v>
      </c>
      <c r="DZ63" s="341">
        <v>38</v>
      </c>
      <c r="EA63" s="341">
        <v>38</v>
      </c>
      <c r="EB63" s="341">
        <v>38</v>
      </c>
      <c r="EC63" s="341">
        <v>38</v>
      </c>
      <c r="ED63" s="341">
        <v>39</v>
      </c>
      <c r="EE63" s="341">
        <v>39</v>
      </c>
      <c r="EF63" s="341">
        <v>39</v>
      </c>
      <c r="EG63" s="341">
        <v>40</v>
      </c>
      <c r="EH63" s="341">
        <v>40</v>
      </c>
      <c r="EI63" s="341">
        <v>40</v>
      </c>
      <c r="EJ63" s="341">
        <v>40</v>
      </c>
      <c r="EK63" s="341">
        <v>41</v>
      </c>
      <c r="EL63" s="341">
        <v>41</v>
      </c>
      <c r="EM63" s="341">
        <v>41</v>
      </c>
      <c r="EN63" s="341">
        <v>41</v>
      </c>
      <c r="EO63" s="341">
        <v>42</v>
      </c>
      <c r="EP63" s="341">
        <v>42</v>
      </c>
      <c r="EQ63" s="341">
        <v>43</v>
      </c>
      <c r="ER63" s="341">
        <v>43</v>
      </c>
      <c r="ES63" s="341">
        <v>43</v>
      </c>
      <c r="ET63" s="341">
        <v>43</v>
      </c>
      <c r="EU63" s="341">
        <v>44</v>
      </c>
      <c r="EV63" s="341">
        <v>44</v>
      </c>
      <c r="EW63" s="341">
        <v>44</v>
      </c>
      <c r="EX63" s="341">
        <v>44</v>
      </c>
      <c r="EY63" s="341">
        <v>45</v>
      </c>
      <c r="EZ63" s="341">
        <v>45</v>
      </c>
      <c r="FA63" s="341">
        <v>46</v>
      </c>
      <c r="FB63" s="341">
        <v>46</v>
      </c>
      <c r="FC63" s="341">
        <v>46</v>
      </c>
      <c r="FD63" s="341">
        <v>46</v>
      </c>
      <c r="FE63" s="341">
        <v>47</v>
      </c>
      <c r="FF63" s="341">
        <v>47</v>
      </c>
      <c r="FG63" s="341">
        <v>47</v>
      </c>
      <c r="FH63" s="341">
        <v>47</v>
      </c>
      <c r="FI63" s="341">
        <v>48</v>
      </c>
      <c r="FJ63" s="341">
        <v>48</v>
      </c>
      <c r="FK63" s="341">
        <v>48</v>
      </c>
      <c r="FL63" s="341">
        <v>48</v>
      </c>
      <c r="FM63" s="341">
        <v>49</v>
      </c>
      <c r="FN63" s="341">
        <v>49</v>
      </c>
      <c r="FO63" s="341">
        <v>50</v>
      </c>
      <c r="FP63" s="341">
        <v>50</v>
      </c>
      <c r="FQ63" s="341">
        <v>50</v>
      </c>
      <c r="FR63" s="341">
        <v>50</v>
      </c>
      <c r="FS63" s="341">
        <v>51</v>
      </c>
      <c r="FT63" s="341">
        <v>51</v>
      </c>
      <c r="FU63" s="341">
        <v>51</v>
      </c>
      <c r="FV63" s="341">
        <v>51</v>
      </c>
      <c r="FW63" s="341">
        <v>52</v>
      </c>
      <c r="FX63" s="341">
        <v>52</v>
      </c>
      <c r="FY63" s="341">
        <v>53</v>
      </c>
      <c r="FZ63" s="341">
        <v>53</v>
      </c>
      <c r="GA63" s="341">
        <v>53</v>
      </c>
      <c r="GB63" s="341">
        <v>53</v>
      </c>
      <c r="GC63" s="341">
        <v>54</v>
      </c>
      <c r="GD63" s="341">
        <v>54</v>
      </c>
      <c r="GE63" s="341">
        <v>54</v>
      </c>
      <c r="GF63" s="341">
        <v>54</v>
      </c>
      <c r="GG63" s="341">
        <v>55</v>
      </c>
      <c r="GH63" s="341">
        <v>55</v>
      </c>
      <c r="GI63" s="341">
        <v>56</v>
      </c>
      <c r="GJ63" s="341">
        <v>56</v>
      </c>
      <c r="GK63" s="341">
        <v>56</v>
      </c>
      <c r="GL63" s="341">
        <v>56</v>
      </c>
      <c r="GM63" s="341">
        <v>57</v>
      </c>
      <c r="GN63" s="341">
        <v>57</v>
      </c>
      <c r="GO63" s="341">
        <v>57</v>
      </c>
      <c r="GP63" s="341">
        <v>57</v>
      </c>
      <c r="GQ63" s="341">
        <v>58</v>
      </c>
      <c r="GR63" s="341">
        <v>58</v>
      </c>
      <c r="GS63" s="341">
        <v>59</v>
      </c>
      <c r="GT63" s="341"/>
      <c r="GU63" s="341">
        <v>60</v>
      </c>
      <c r="GV63" s="341">
        <v>0.59099999999999997</v>
      </c>
    </row>
    <row r="64" spans="1:204">
      <c r="A64" s="278">
        <v>61</v>
      </c>
      <c r="B64" s="344">
        <v>1</v>
      </c>
      <c r="C64" s="344">
        <v>1</v>
      </c>
      <c r="D64" s="344">
        <v>1</v>
      </c>
      <c r="E64" s="344">
        <v>2</v>
      </c>
      <c r="F64" s="344">
        <v>2</v>
      </c>
      <c r="G64" s="344">
        <v>2</v>
      </c>
      <c r="H64" s="344">
        <v>2</v>
      </c>
      <c r="I64" s="344">
        <v>3</v>
      </c>
      <c r="J64" s="344">
        <v>3</v>
      </c>
      <c r="K64" s="344">
        <v>4</v>
      </c>
      <c r="L64" s="344">
        <v>4</v>
      </c>
      <c r="M64" s="344">
        <v>4</v>
      </c>
      <c r="N64" s="344">
        <v>4</v>
      </c>
      <c r="O64" s="344">
        <v>5</v>
      </c>
      <c r="P64" s="344">
        <v>5</v>
      </c>
      <c r="Q64" s="344">
        <v>5</v>
      </c>
      <c r="R64" s="344">
        <v>6</v>
      </c>
      <c r="S64" s="344">
        <v>6</v>
      </c>
      <c r="T64" s="344">
        <v>7</v>
      </c>
      <c r="U64" s="344">
        <v>7</v>
      </c>
      <c r="V64" s="344">
        <v>7</v>
      </c>
      <c r="W64" s="344">
        <v>7</v>
      </c>
      <c r="X64" s="344">
        <v>8</v>
      </c>
      <c r="Y64" s="344">
        <v>8</v>
      </c>
      <c r="Z64" s="344">
        <v>8</v>
      </c>
      <c r="AA64" s="344">
        <v>8</v>
      </c>
      <c r="AB64" s="344">
        <v>9</v>
      </c>
      <c r="AC64" s="344">
        <v>9</v>
      </c>
      <c r="AD64" s="344">
        <v>10</v>
      </c>
      <c r="AE64" s="344">
        <v>10</v>
      </c>
      <c r="AF64" s="337">
        <v>10</v>
      </c>
      <c r="AG64" s="345">
        <v>10</v>
      </c>
      <c r="AH64" s="346">
        <v>11</v>
      </c>
      <c r="AI64">
        <v>11</v>
      </c>
      <c r="AJ64">
        <v>11</v>
      </c>
      <c r="AK64">
        <v>11</v>
      </c>
      <c r="AL64">
        <v>12</v>
      </c>
      <c r="AM64">
        <v>12</v>
      </c>
      <c r="AN64">
        <v>13</v>
      </c>
      <c r="AO64">
        <v>13</v>
      </c>
      <c r="AP64">
        <v>13</v>
      </c>
      <c r="AQ64">
        <v>13</v>
      </c>
      <c r="AR64">
        <v>14</v>
      </c>
      <c r="AS64">
        <v>14</v>
      </c>
      <c r="AT64">
        <v>14</v>
      </c>
      <c r="AU64">
        <v>14</v>
      </c>
      <c r="AV64">
        <v>15</v>
      </c>
      <c r="AW64">
        <v>15</v>
      </c>
      <c r="AX64">
        <v>15</v>
      </c>
      <c r="AY64">
        <v>15</v>
      </c>
      <c r="AZ64">
        <v>16</v>
      </c>
      <c r="BA64">
        <v>16</v>
      </c>
      <c r="BB64">
        <v>17</v>
      </c>
      <c r="BC64">
        <v>17</v>
      </c>
      <c r="BD64">
        <v>17</v>
      </c>
      <c r="BE64">
        <v>17</v>
      </c>
      <c r="BF64">
        <v>18</v>
      </c>
      <c r="BG64">
        <v>18</v>
      </c>
      <c r="BH64">
        <v>18</v>
      </c>
      <c r="BI64">
        <v>18</v>
      </c>
      <c r="BJ64">
        <v>18</v>
      </c>
      <c r="BK64">
        <v>19</v>
      </c>
      <c r="BL64">
        <v>19</v>
      </c>
      <c r="BM64">
        <v>20</v>
      </c>
      <c r="BN64">
        <v>20</v>
      </c>
      <c r="BO64">
        <v>20</v>
      </c>
      <c r="BP64">
        <v>20</v>
      </c>
      <c r="BQ64">
        <v>21</v>
      </c>
      <c r="BR64">
        <v>21</v>
      </c>
      <c r="BS64">
        <v>21</v>
      </c>
      <c r="BT64">
        <v>21</v>
      </c>
      <c r="BU64">
        <v>22</v>
      </c>
      <c r="BV64">
        <v>22</v>
      </c>
      <c r="BW64">
        <v>23</v>
      </c>
      <c r="BX64">
        <v>23</v>
      </c>
      <c r="BY64">
        <v>23</v>
      </c>
      <c r="BZ64">
        <v>23</v>
      </c>
      <c r="CA64">
        <v>23</v>
      </c>
      <c r="CB64">
        <v>24</v>
      </c>
      <c r="CC64">
        <v>24</v>
      </c>
      <c r="CD64">
        <v>24</v>
      </c>
      <c r="CE64">
        <v>24</v>
      </c>
      <c r="CF64">
        <v>25</v>
      </c>
      <c r="CG64">
        <v>25</v>
      </c>
      <c r="CH64">
        <v>26</v>
      </c>
      <c r="CI64">
        <v>26</v>
      </c>
      <c r="CJ64">
        <v>26</v>
      </c>
      <c r="CK64">
        <v>26</v>
      </c>
      <c r="CL64">
        <v>26</v>
      </c>
      <c r="CM64">
        <v>27</v>
      </c>
      <c r="CN64">
        <v>27</v>
      </c>
      <c r="CO64">
        <v>27</v>
      </c>
      <c r="CP64">
        <v>27</v>
      </c>
      <c r="CQ64">
        <v>28</v>
      </c>
      <c r="CR64">
        <v>28</v>
      </c>
      <c r="CS64">
        <v>29</v>
      </c>
      <c r="CT64">
        <v>29</v>
      </c>
      <c r="CU64">
        <v>29</v>
      </c>
      <c r="CV64">
        <v>29</v>
      </c>
      <c r="CW64">
        <v>29</v>
      </c>
      <c r="CX64">
        <v>30</v>
      </c>
      <c r="CY64">
        <v>30</v>
      </c>
      <c r="CZ64">
        <v>30</v>
      </c>
      <c r="DA64">
        <v>30</v>
      </c>
      <c r="DB64">
        <v>31</v>
      </c>
      <c r="DC64">
        <v>31</v>
      </c>
      <c r="DD64">
        <v>32</v>
      </c>
      <c r="DE64">
        <v>32</v>
      </c>
      <c r="DF64">
        <v>32</v>
      </c>
      <c r="DG64">
        <v>32</v>
      </c>
      <c r="DH64">
        <v>33</v>
      </c>
      <c r="DI64">
        <v>33</v>
      </c>
      <c r="DJ64">
        <v>33</v>
      </c>
      <c r="DK64">
        <v>33</v>
      </c>
      <c r="DL64">
        <v>34</v>
      </c>
      <c r="DM64">
        <v>34</v>
      </c>
      <c r="DN64">
        <v>35</v>
      </c>
      <c r="DO64">
        <v>35</v>
      </c>
      <c r="DP64">
        <v>35</v>
      </c>
      <c r="DQ64">
        <v>35</v>
      </c>
      <c r="DR64">
        <v>36</v>
      </c>
      <c r="DS64">
        <v>36</v>
      </c>
      <c r="DT64">
        <v>36</v>
      </c>
      <c r="DU64">
        <v>36</v>
      </c>
      <c r="DV64">
        <v>37</v>
      </c>
      <c r="DW64">
        <v>37</v>
      </c>
      <c r="DX64">
        <v>38</v>
      </c>
      <c r="DY64">
        <v>38</v>
      </c>
      <c r="DZ64">
        <v>38</v>
      </c>
      <c r="EA64">
        <v>38</v>
      </c>
      <c r="EB64">
        <v>39</v>
      </c>
      <c r="EC64">
        <v>39</v>
      </c>
      <c r="ED64">
        <v>39</v>
      </c>
      <c r="EE64">
        <v>39</v>
      </c>
      <c r="EF64">
        <v>39</v>
      </c>
      <c r="EG64">
        <v>40</v>
      </c>
      <c r="EH64">
        <v>40</v>
      </c>
      <c r="EI64">
        <v>41</v>
      </c>
      <c r="EJ64">
        <v>41</v>
      </c>
      <c r="EK64">
        <v>41</v>
      </c>
      <c r="EL64">
        <v>41</v>
      </c>
      <c r="EM64">
        <v>42</v>
      </c>
      <c r="EN64">
        <v>42</v>
      </c>
      <c r="EO64">
        <v>42</v>
      </c>
      <c r="EP64">
        <v>42</v>
      </c>
      <c r="EQ64">
        <v>43</v>
      </c>
      <c r="ER64">
        <v>43</v>
      </c>
      <c r="ES64">
        <v>44</v>
      </c>
      <c r="ET64">
        <v>44</v>
      </c>
      <c r="EU64">
        <v>44</v>
      </c>
      <c r="EV64">
        <v>44</v>
      </c>
      <c r="EW64">
        <v>45</v>
      </c>
      <c r="EX64">
        <v>45</v>
      </c>
      <c r="EY64">
        <v>45</v>
      </c>
      <c r="EZ64">
        <v>45</v>
      </c>
      <c r="FA64">
        <v>46</v>
      </c>
      <c r="FB64">
        <v>46</v>
      </c>
      <c r="FC64">
        <v>46</v>
      </c>
      <c r="FD64">
        <v>46</v>
      </c>
      <c r="FE64">
        <v>47</v>
      </c>
      <c r="FF64">
        <v>47</v>
      </c>
      <c r="FG64">
        <v>48</v>
      </c>
      <c r="FH64">
        <v>48</v>
      </c>
      <c r="FI64">
        <v>48</v>
      </c>
      <c r="FJ64">
        <v>48</v>
      </c>
      <c r="FK64">
        <v>49</v>
      </c>
      <c r="FL64">
        <v>49</v>
      </c>
      <c r="FM64">
        <v>49</v>
      </c>
      <c r="FN64">
        <v>49</v>
      </c>
      <c r="FO64">
        <v>50</v>
      </c>
      <c r="FP64">
        <v>50</v>
      </c>
      <c r="FQ64">
        <v>51</v>
      </c>
      <c r="FR64">
        <v>51</v>
      </c>
      <c r="FS64">
        <v>51</v>
      </c>
      <c r="FT64">
        <v>51</v>
      </c>
      <c r="FU64">
        <v>52</v>
      </c>
      <c r="FV64">
        <v>52</v>
      </c>
      <c r="FW64">
        <v>52</v>
      </c>
      <c r="FX64">
        <v>52</v>
      </c>
      <c r="FY64">
        <v>53</v>
      </c>
      <c r="FZ64">
        <v>53</v>
      </c>
      <c r="GA64">
        <v>54</v>
      </c>
      <c r="GB64">
        <v>54</v>
      </c>
      <c r="GC64">
        <v>54</v>
      </c>
      <c r="GD64">
        <v>54</v>
      </c>
      <c r="GE64">
        <v>55</v>
      </c>
      <c r="GF64">
        <v>55</v>
      </c>
      <c r="GG64">
        <v>55</v>
      </c>
      <c r="GH64">
        <v>55</v>
      </c>
      <c r="GI64">
        <v>56</v>
      </c>
      <c r="GJ64">
        <v>56</v>
      </c>
      <c r="GK64">
        <v>57</v>
      </c>
      <c r="GL64">
        <v>57</v>
      </c>
      <c r="GM64">
        <v>57</v>
      </c>
      <c r="GN64">
        <v>57</v>
      </c>
      <c r="GO64">
        <v>58</v>
      </c>
      <c r="GP64">
        <v>58</v>
      </c>
      <c r="GQ64">
        <v>58</v>
      </c>
      <c r="GR64">
        <v>58</v>
      </c>
      <c r="GS64">
        <v>59</v>
      </c>
      <c r="GU64">
        <v>61</v>
      </c>
      <c r="GV64">
        <v>0.59599999999999997</v>
      </c>
    </row>
    <row r="65" spans="1:204">
      <c r="A65" s="278">
        <v>62</v>
      </c>
      <c r="B65" s="344">
        <v>1</v>
      </c>
      <c r="C65" s="344">
        <v>1</v>
      </c>
      <c r="D65" s="344">
        <v>1</v>
      </c>
      <c r="E65" s="344">
        <v>2</v>
      </c>
      <c r="F65" s="344">
        <v>2</v>
      </c>
      <c r="G65" s="344">
        <v>2</v>
      </c>
      <c r="H65" s="344">
        <v>2</v>
      </c>
      <c r="I65" s="344">
        <v>3</v>
      </c>
      <c r="J65" s="344">
        <v>3</v>
      </c>
      <c r="K65" s="344">
        <v>4</v>
      </c>
      <c r="L65" s="344">
        <v>4</v>
      </c>
      <c r="M65" s="344">
        <v>4</v>
      </c>
      <c r="N65" s="344">
        <v>4</v>
      </c>
      <c r="O65" s="344">
        <v>5</v>
      </c>
      <c r="P65" s="344">
        <v>5</v>
      </c>
      <c r="Q65" s="344">
        <v>5</v>
      </c>
      <c r="R65" s="344">
        <v>6</v>
      </c>
      <c r="S65" s="344">
        <v>6</v>
      </c>
      <c r="T65" s="344">
        <v>7</v>
      </c>
      <c r="U65" s="344">
        <v>7</v>
      </c>
      <c r="V65" s="344">
        <v>7</v>
      </c>
      <c r="W65" s="344">
        <v>7</v>
      </c>
      <c r="X65" s="344">
        <v>8</v>
      </c>
      <c r="Y65" s="344">
        <v>8</v>
      </c>
      <c r="Z65" s="344">
        <v>8</v>
      </c>
      <c r="AA65" s="344">
        <v>8</v>
      </c>
      <c r="AB65" s="344">
        <v>9</v>
      </c>
      <c r="AC65" s="344">
        <v>9</v>
      </c>
      <c r="AD65" s="344">
        <v>10</v>
      </c>
      <c r="AE65" s="344">
        <v>10</v>
      </c>
      <c r="AF65" s="337">
        <v>10</v>
      </c>
      <c r="AG65" s="345">
        <v>10</v>
      </c>
      <c r="AH65" s="346">
        <v>11</v>
      </c>
      <c r="AI65">
        <v>11</v>
      </c>
      <c r="AJ65">
        <v>11</v>
      </c>
      <c r="AK65">
        <v>11</v>
      </c>
      <c r="AL65">
        <v>12</v>
      </c>
      <c r="AM65">
        <v>12</v>
      </c>
      <c r="AN65">
        <v>13</v>
      </c>
      <c r="AO65">
        <v>13</v>
      </c>
      <c r="AP65">
        <v>13</v>
      </c>
      <c r="AQ65">
        <v>13</v>
      </c>
      <c r="AR65">
        <v>14</v>
      </c>
      <c r="AS65">
        <v>14</v>
      </c>
      <c r="AT65">
        <v>14</v>
      </c>
      <c r="AU65">
        <v>14</v>
      </c>
      <c r="AV65">
        <v>15</v>
      </c>
      <c r="AW65">
        <v>15</v>
      </c>
      <c r="AX65">
        <v>16</v>
      </c>
      <c r="AY65">
        <v>16</v>
      </c>
      <c r="AZ65">
        <v>16</v>
      </c>
      <c r="BA65">
        <v>16</v>
      </c>
      <c r="BB65">
        <v>17</v>
      </c>
      <c r="BC65">
        <v>17</v>
      </c>
      <c r="BD65">
        <v>17</v>
      </c>
      <c r="BE65">
        <v>17</v>
      </c>
      <c r="BF65">
        <v>18</v>
      </c>
      <c r="BG65">
        <v>18</v>
      </c>
      <c r="BH65">
        <v>18</v>
      </c>
      <c r="BI65">
        <v>19</v>
      </c>
      <c r="BJ65">
        <v>19</v>
      </c>
      <c r="BK65">
        <v>19</v>
      </c>
      <c r="BL65">
        <v>19</v>
      </c>
      <c r="BM65">
        <v>20</v>
      </c>
      <c r="BN65">
        <v>20</v>
      </c>
      <c r="BO65">
        <v>20</v>
      </c>
      <c r="BP65">
        <v>20</v>
      </c>
      <c r="BQ65">
        <v>21</v>
      </c>
      <c r="BR65">
        <v>21</v>
      </c>
      <c r="BS65">
        <v>22</v>
      </c>
      <c r="BT65">
        <v>22</v>
      </c>
      <c r="BU65">
        <v>22</v>
      </c>
      <c r="BV65">
        <v>22</v>
      </c>
      <c r="BW65">
        <v>23</v>
      </c>
      <c r="BX65">
        <v>23</v>
      </c>
      <c r="BY65">
        <v>23</v>
      </c>
      <c r="BZ65">
        <v>23</v>
      </c>
      <c r="CA65">
        <v>23</v>
      </c>
      <c r="CB65">
        <v>24</v>
      </c>
      <c r="CC65">
        <v>24</v>
      </c>
      <c r="CD65">
        <v>25</v>
      </c>
      <c r="CE65">
        <v>25</v>
      </c>
      <c r="CF65">
        <v>25</v>
      </c>
      <c r="CG65">
        <v>25</v>
      </c>
      <c r="CH65">
        <v>26</v>
      </c>
      <c r="CI65">
        <v>26</v>
      </c>
      <c r="CJ65">
        <v>26</v>
      </c>
      <c r="CK65">
        <v>26</v>
      </c>
      <c r="CL65">
        <v>26</v>
      </c>
      <c r="CM65">
        <v>27</v>
      </c>
      <c r="CN65">
        <v>27</v>
      </c>
      <c r="CO65">
        <v>28</v>
      </c>
      <c r="CP65">
        <v>28</v>
      </c>
      <c r="CQ65">
        <v>28</v>
      </c>
      <c r="CR65">
        <v>28</v>
      </c>
      <c r="CS65">
        <v>29</v>
      </c>
      <c r="CT65">
        <v>29</v>
      </c>
      <c r="CU65">
        <v>29</v>
      </c>
      <c r="CV65">
        <v>29</v>
      </c>
      <c r="CW65">
        <v>29</v>
      </c>
      <c r="CX65">
        <v>30</v>
      </c>
      <c r="CY65">
        <v>30</v>
      </c>
      <c r="CZ65">
        <v>31</v>
      </c>
      <c r="DA65">
        <v>31</v>
      </c>
      <c r="DB65">
        <v>31</v>
      </c>
      <c r="DC65">
        <v>31</v>
      </c>
      <c r="DD65">
        <v>32</v>
      </c>
      <c r="DE65">
        <v>32</v>
      </c>
      <c r="DF65">
        <v>32</v>
      </c>
      <c r="DG65">
        <v>32</v>
      </c>
      <c r="DH65">
        <v>33</v>
      </c>
      <c r="DI65">
        <v>33</v>
      </c>
      <c r="DJ65">
        <v>34</v>
      </c>
      <c r="DK65">
        <v>34</v>
      </c>
      <c r="DL65">
        <v>34</v>
      </c>
      <c r="DM65">
        <v>34</v>
      </c>
      <c r="DN65">
        <v>35</v>
      </c>
      <c r="DO65">
        <v>35</v>
      </c>
      <c r="DP65">
        <v>35</v>
      </c>
      <c r="DQ65">
        <v>35</v>
      </c>
      <c r="DR65">
        <v>36</v>
      </c>
      <c r="DS65">
        <v>36</v>
      </c>
      <c r="DT65">
        <v>37</v>
      </c>
      <c r="DU65">
        <v>37</v>
      </c>
      <c r="DV65">
        <v>37</v>
      </c>
      <c r="DW65">
        <v>37</v>
      </c>
      <c r="DX65">
        <v>38</v>
      </c>
      <c r="DY65">
        <v>38</v>
      </c>
      <c r="DZ65">
        <v>38</v>
      </c>
      <c r="EA65">
        <v>38</v>
      </c>
      <c r="EB65">
        <v>39</v>
      </c>
      <c r="EC65">
        <v>39</v>
      </c>
      <c r="ED65">
        <v>40</v>
      </c>
      <c r="EE65">
        <v>40</v>
      </c>
      <c r="EF65">
        <v>40</v>
      </c>
      <c r="EG65">
        <v>40</v>
      </c>
      <c r="EH65">
        <v>40</v>
      </c>
      <c r="EI65">
        <v>41</v>
      </c>
      <c r="EJ65">
        <v>41</v>
      </c>
      <c r="EK65">
        <v>41</v>
      </c>
      <c r="EL65">
        <v>41</v>
      </c>
      <c r="EM65">
        <v>42</v>
      </c>
      <c r="EN65">
        <v>42</v>
      </c>
      <c r="EO65">
        <v>43</v>
      </c>
      <c r="EP65">
        <v>43</v>
      </c>
      <c r="EQ65">
        <v>43</v>
      </c>
      <c r="ER65">
        <v>43</v>
      </c>
      <c r="ES65">
        <v>44</v>
      </c>
      <c r="ET65">
        <v>44</v>
      </c>
      <c r="EU65">
        <v>44</v>
      </c>
      <c r="EV65">
        <v>44</v>
      </c>
      <c r="EW65">
        <v>45</v>
      </c>
      <c r="EX65">
        <v>45</v>
      </c>
      <c r="EY65">
        <v>46</v>
      </c>
      <c r="EZ65">
        <v>46</v>
      </c>
      <c r="FA65">
        <v>46</v>
      </c>
      <c r="FB65">
        <v>46</v>
      </c>
      <c r="FC65">
        <v>47</v>
      </c>
      <c r="FD65">
        <v>47</v>
      </c>
      <c r="FE65">
        <v>47</v>
      </c>
      <c r="FF65">
        <v>47</v>
      </c>
      <c r="FG65">
        <v>48</v>
      </c>
      <c r="FH65">
        <v>48</v>
      </c>
      <c r="FI65">
        <v>49</v>
      </c>
      <c r="FJ65">
        <v>49</v>
      </c>
      <c r="FK65">
        <v>49</v>
      </c>
      <c r="FL65">
        <v>49</v>
      </c>
      <c r="FM65">
        <v>50</v>
      </c>
      <c r="FN65">
        <v>50</v>
      </c>
      <c r="FO65">
        <v>50</v>
      </c>
      <c r="FP65">
        <v>50</v>
      </c>
      <c r="FQ65">
        <v>51</v>
      </c>
      <c r="FR65">
        <v>51</v>
      </c>
      <c r="FS65">
        <v>52</v>
      </c>
      <c r="FT65">
        <v>52</v>
      </c>
      <c r="FU65">
        <v>52</v>
      </c>
      <c r="FV65">
        <v>52</v>
      </c>
      <c r="FW65">
        <v>53</v>
      </c>
      <c r="FX65">
        <v>53</v>
      </c>
      <c r="FY65">
        <v>53</v>
      </c>
      <c r="FZ65">
        <v>53</v>
      </c>
      <c r="GA65">
        <v>54</v>
      </c>
      <c r="GB65">
        <v>54</v>
      </c>
      <c r="GC65">
        <v>55</v>
      </c>
      <c r="GD65">
        <v>55</v>
      </c>
      <c r="GE65">
        <v>55</v>
      </c>
      <c r="GF65">
        <v>55</v>
      </c>
      <c r="GG65">
        <v>56</v>
      </c>
      <c r="GH65">
        <v>56</v>
      </c>
      <c r="GI65">
        <v>56</v>
      </c>
      <c r="GJ65">
        <v>56</v>
      </c>
      <c r="GK65">
        <v>57</v>
      </c>
      <c r="GL65">
        <v>57</v>
      </c>
      <c r="GM65">
        <v>58</v>
      </c>
      <c r="GN65">
        <v>58</v>
      </c>
      <c r="GO65">
        <v>58</v>
      </c>
      <c r="GP65">
        <v>58</v>
      </c>
      <c r="GQ65">
        <v>59</v>
      </c>
      <c r="GR65">
        <v>59</v>
      </c>
      <c r="GS65">
        <v>59</v>
      </c>
      <c r="GU65">
        <v>62</v>
      </c>
      <c r="GV65">
        <v>0.6</v>
      </c>
    </row>
    <row r="66" spans="1:204">
      <c r="A66" s="278">
        <v>63</v>
      </c>
      <c r="B66" s="344">
        <v>1</v>
      </c>
      <c r="C66" s="344">
        <v>1</v>
      </c>
      <c r="D66" s="344">
        <v>1</v>
      </c>
      <c r="E66" s="344">
        <v>2</v>
      </c>
      <c r="F66" s="344">
        <v>2</v>
      </c>
      <c r="G66" s="344">
        <v>2</v>
      </c>
      <c r="H66" s="344">
        <v>2</v>
      </c>
      <c r="I66" s="344">
        <v>3</v>
      </c>
      <c r="J66" s="344">
        <v>3</v>
      </c>
      <c r="K66" s="344">
        <v>4</v>
      </c>
      <c r="L66" s="344">
        <v>4</v>
      </c>
      <c r="M66" s="344">
        <v>4</v>
      </c>
      <c r="N66" s="344">
        <v>4</v>
      </c>
      <c r="O66" s="344">
        <v>5</v>
      </c>
      <c r="P66" s="344">
        <v>5</v>
      </c>
      <c r="Q66" s="344">
        <v>5</v>
      </c>
      <c r="R66" s="344">
        <v>6</v>
      </c>
      <c r="S66" s="344">
        <v>6</v>
      </c>
      <c r="T66" s="344">
        <v>7</v>
      </c>
      <c r="U66" s="344">
        <v>7</v>
      </c>
      <c r="V66" s="344">
        <v>7</v>
      </c>
      <c r="W66" s="344">
        <v>7</v>
      </c>
      <c r="X66" s="344">
        <v>8</v>
      </c>
      <c r="Y66" s="344">
        <v>8</v>
      </c>
      <c r="Z66" s="344">
        <v>8</v>
      </c>
      <c r="AA66" s="344">
        <v>8</v>
      </c>
      <c r="AB66" s="344">
        <v>9</v>
      </c>
      <c r="AC66" s="344">
        <v>9</v>
      </c>
      <c r="AD66" s="344">
        <v>10</v>
      </c>
      <c r="AE66" s="344">
        <v>10</v>
      </c>
      <c r="AF66" s="337">
        <v>10</v>
      </c>
      <c r="AG66" s="345">
        <v>10</v>
      </c>
      <c r="AH66" s="346">
        <v>11</v>
      </c>
      <c r="AI66">
        <v>11</v>
      </c>
      <c r="AJ66">
        <v>11</v>
      </c>
      <c r="AK66">
        <v>11</v>
      </c>
      <c r="AL66">
        <v>12</v>
      </c>
      <c r="AM66">
        <v>12</v>
      </c>
      <c r="AN66">
        <v>13</v>
      </c>
      <c r="AO66">
        <v>13</v>
      </c>
      <c r="AP66">
        <v>13</v>
      </c>
      <c r="AQ66">
        <v>13</v>
      </c>
      <c r="AR66">
        <v>14</v>
      </c>
      <c r="AS66">
        <v>14</v>
      </c>
      <c r="AT66">
        <v>15</v>
      </c>
      <c r="AU66">
        <v>15</v>
      </c>
      <c r="AV66">
        <v>15</v>
      </c>
      <c r="AW66">
        <v>15</v>
      </c>
      <c r="AX66">
        <v>16</v>
      </c>
      <c r="AY66">
        <v>16</v>
      </c>
      <c r="AZ66">
        <v>16</v>
      </c>
      <c r="BA66">
        <v>16</v>
      </c>
      <c r="BB66">
        <v>17</v>
      </c>
      <c r="BC66">
        <v>17</v>
      </c>
      <c r="BD66">
        <v>18</v>
      </c>
      <c r="BE66">
        <v>18</v>
      </c>
      <c r="BF66">
        <v>18</v>
      </c>
      <c r="BG66">
        <v>18</v>
      </c>
      <c r="BH66">
        <v>18</v>
      </c>
      <c r="BI66">
        <v>19</v>
      </c>
      <c r="BJ66">
        <v>19</v>
      </c>
      <c r="BK66">
        <v>19</v>
      </c>
      <c r="BL66">
        <v>19</v>
      </c>
      <c r="BM66">
        <v>20</v>
      </c>
      <c r="BN66">
        <v>20</v>
      </c>
      <c r="BO66">
        <v>21</v>
      </c>
      <c r="BP66">
        <v>21</v>
      </c>
      <c r="BQ66">
        <v>21</v>
      </c>
      <c r="BR66">
        <v>21</v>
      </c>
      <c r="BS66">
        <v>22</v>
      </c>
      <c r="BT66">
        <v>22</v>
      </c>
      <c r="BU66">
        <v>22</v>
      </c>
      <c r="BV66">
        <v>22</v>
      </c>
      <c r="BW66">
        <v>23</v>
      </c>
      <c r="BX66">
        <v>23</v>
      </c>
      <c r="BY66">
        <v>24</v>
      </c>
      <c r="BZ66">
        <v>24</v>
      </c>
      <c r="CA66">
        <v>24</v>
      </c>
      <c r="CB66">
        <v>24</v>
      </c>
      <c r="CC66">
        <v>24</v>
      </c>
      <c r="CD66">
        <v>25</v>
      </c>
      <c r="CE66">
        <v>25</v>
      </c>
      <c r="CF66">
        <v>25</v>
      </c>
      <c r="CG66">
        <v>25</v>
      </c>
      <c r="CH66">
        <v>26</v>
      </c>
      <c r="CI66">
        <v>26</v>
      </c>
      <c r="CJ66">
        <v>27</v>
      </c>
      <c r="CK66">
        <v>27</v>
      </c>
      <c r="CL66">
        <v>27</v>
      </c>
      <c r="CM66">
        <v>27</v>
      </c>
      <c r="CN66">
        <v>27</v>
      </c>
      <c r="CO66">
        <v>28</v>
      </c>
      <c r="CP66">
        <v>28</v>
      </c>
      <c r="CQ66">
        <v>28</v>
      </c>
      <c r="CR66">
        <v>28</v>
      </c>
      <c r="CS66">
        <v>29</v>
      </c>
      <c r="CT66">
        <v>29</v>
      </c>
      <c r="CU66">
        <v>29</v>
      </c>
      <c r="CV66">
        <v>30</v>
      </c>
      <c r="CW66">
        <v>30</v>
      </c>
      <c r="CX66">
        <v>30</v>
      </c>
      <c r="CY66">
        <v>30</v>
      </c>
      <c r="CZ66">
        <v>31</v>
      </c>
      <c r="DA66">
        <v>31</v>
      </c>
      <c r="DB66">
        <v>31</v>
      </c>
      <c r="DC66">
        <v>31</v>
      </c>
      <c r="DD66">
        <v>32</v>
      </c>
      <c r="DE66">
        <v>32</v>
      </c>
      <c r="DF66">
        <v>33</v>
      </c>
      <c r="DG66">
        <v>33</v>
      </c>
      <c r="DH66">
        <v>33</v>
      </c>
      <c r="DI66">
        <v>33</v>
      </c>
      <c r="DJ66">
        <v>34</v>
      </c>
      <c r="DK66">
        <v>34</v>
      </c>
      <c r="DL66">
        <v>34</v>
      </c>
      <c r="DM66">
        <v>34</v>
      </c>
      <c r="DN66">
        <v>35</v>
      </c>
      <c r="DO66">
        <v>35</v>
      </c>
      <c r="DP66">
        <v>36</v>
      </c>
      <c r="DQ66">
        <v>36</v>
      </c>
      <c r="DR66">
        <v>36</v>
      </c>
      <c r="DS66">
        <v>36</v>
      </c>
      <c r="DT66">
        <v>37</v>
      </c>
      <c r="DU66">
        <v>37</v>
      </c>
      <c r="DV66">
        <v>38</v>
      </c>
      <c r="DW66">
        <v>38</v>
      </c>
      <c r="DX66">
        <v>38</v>
      </c>
      <c r="DY66">
        <v>38</v>
      </c>
      <c r="DZ66">
        <v>39</v>
      </c>
      <c r="EA66">
        <v>39</v>
      </c>
      <c r="EB66">
        <v>39</v>
      </c>
      <c r="EC66">
        <v>39</v>
      </c>
      <c r="ED66">
        <v>40</v>
      </c>
      <c r="EE66">
        <v>40</v>
      </c>
      <c r="EF66">
        <v>40</v>
      </c>
      <c r="EG66">
        <v>41</v>
      </c>
      <c r="EH66">
        <v>41</v>
      </c>
      <c r="EI66">
        <v>41</v>
      </c>
      <c r="EJ66">
        <v>41</v>
      </c>
      <c r="EK66">
        <v>42</v>
      </c>
      <c r="EL66">
        <v>42</v>
      </c>
      <c r="EM66">
        <v>42</v>
      </c>
      <c r="EN66">
        <v>42</v>
      </c>
      <c r="EO66">
        <v>43</v>
      </c>
      <c r="EP66">
        <v>43</v>
      </c>
      <c r="EQ66">
        <v>44</v>
      </c>
      <c r="ER66">
        <v>44</v>
      </c>
      <c r="ES66">
        <v>44</v>
      </c>
      <c r="ET66">
        <v>44</v>
      </c>
      <c r="EU66">
        <v>45</v>
      </c>
      <c r="EV66">
        <v>45</v>
      </c>
      <c r="EW66">
        <v>45</v>
      </c>
      <c r="EX66">
        <v>45</v>
      </c>
      <c r="EY66">
        <v>46</v>
      </c>
      <c r="EZ66">
        <v>46</v>
      </c>
      <c r="FA66">
        <v>47</v>
      </c>
      <c r="FB66">
        <v>47</v>
      </c>
      <c r="FC66">
        <v>47</v>
      </c>
      <c r="FD66">
        <v>47</v>
      </c>
      <c r="FE66">
        <v>48</v>
      </c>
      <c r="FF66">
        <v>48</v>
      </c>
      <c r="FG66">
        <v>48</v>
      </c>
      <c r="FH66">
        <v>48</v>
      </c>
      <c r="FI66">
        <v>49</v>
      </c>
      <c r="FJ66">
        <v>49</v>
      </c>
      <c r="FK66">
        <v>50</v>
      </c>
      <c r="FL66">
        <v>50</v>
      </c>
      <c r="FM66">
        <v>50</v>
      </c>
      <c r="FN66">
        <v>50</v>
      </c>
      <c r="FO66">
        <v>51</v>
      </c>
      <c r="FP66">
        <v>51</v>
      </c>
      <c r="FQ66">
        <v>51</v>
      </c>
      <c r="FR66">
        <v>51</v>
      </c>
      <c r="FS66">
        <v>52</v>
      </c>
      <c r="FT66">
        <v>52</v>
      </c>
      <c r="FU66">
        <v>53</v>
      </c>
      <c r="FV66">
        <v>53</v>
      </c>
      <c r="FW66">
        <v>53</v>
      </c>
      <c r="FX66">
        <v>53</v>
      </c>
      <c r="FY66">
        <v>54</v>
      </c>
      <c r="FZ66">
        <v>54</v>
      </c>
      <c r="GA66">
        <v>54</v>
      </c>
      <c r="GB66">
        <v>54</v>
      </c>
      <c r="GC66">
        <v>55</v>
      </c>
      <c r="GD66">
        <v>55</v>
      </c>
      <c r="GE66">
        <v>56</v>
      </c>
      <c r="GF66">
        <v>56</v>
      </c>
      <c r="GG66">
        <v>56</v>
      </c>
      <c r="GH66">
        <v>56</v>
      </c>
      <c r="GI66">
        <v>57</v>
      </c>
      <c r="GJ66">
        <v>57</v>
      </c>
      <c r="GK66">
        <v>57</v>
      </c>
      <c r="GL66">
        <v>57</v>
      </c>
      <c r="GM66">
        <v>58</v>
      </c>
      <c r="GN66">
        <v>58</v>
      </c>
      <c r="GO66">
        <v>59</v>
      </c>
      <c r="GP66">
        <v>59</v>
      </c>
      <c r="GQ66">
        <v>59</v>
      </c>
      <c r="GR66">
        <v>59</v>
      </c>
      <c r="GS66">
        <v>60</v>
      </c>
      <c r="GU66">
        <v>63</v>
      </c>
      <c r="GV66">
        <v>0.60499999999999998</v>
      </c>
    </row>
    <row r="67" spans="1:204">
      <c r="A67" s="278">
        <v>64</v>
      </c>
      <c r="B67" s="344">
        <v>1</v>
      </c>
      <c r="C67" s="344">
        <v>1</v>
      </c>
      <c r="D67" s="344">
        <v>1</v>
      </c>
      <c r="E67" s="344">
        <v>2</v>
      </c>
      <c r="F67" s="344">
        <v>2</v>
      </c>
      <c r="G67" s="344">
        <v>2</v>
      </c>
      <c r="H67" s="344">
        <v>2</v>
      </c>
      <c r="I67" s="344">
        <v>3</v>
      </c>
      <c r="J67" s="344">
        <v>3</v>
      </c>
      <c r="K67" s="344">
        <v>4</v>
      </c>
      <c r="L67" s="344">
        <v>4</v>
      </c>
      <c r="M67" s="344">
        <v>4</v>
      </c>
      <c r="N67" s="344">
        <v>4</v>
      </c>
      <c r="O67" s="344">
        <v>5</v>
      </c>
      <c r="P67" s="344">
        <v>5</v>
      </c>
      <c r="Q67" s="344">
        <v>5</v>
      </c>
      <c r="R67" s="344">
        <v>6</v>
      </c>
      <c r="S67" s="344">
        <v>6</v>
      </c>
      <c r="T67" s="344">
        <v>7</v>
      </c>
      <c r="U67" s="344">
        <v>7</v>
      </c>
      <c r="V67" s="344">
        <v>7</v>
      </c>
      <c r="W67" s="344">
        <v>7</v>
      </c>
      <c r="X67" s="344">
        <v>8</v>
      </c>
      <c r="Y67" s="344">
        <v>8</v>
      </c>
      <c r="Z67" s="344">
        <v>9</v>
      </c>
      <c r="AA67" s="344">
        <v>9</v>
      </c>
      <c r="AB67" s="344">
        <v>9</v>
      </c>
      <c r="AC67" s="344">
        <v>9</v>
      </c>
      <c r="AD67" s="344">
        <v>10</v>
      </c>
      <c r="AE67" s="344">
        <v>10</v>
      </c>
      <c r="AF67" s="337">
        <v>10</v>
      </c>
      <c r="AG67" s="345">
        <v>10</v>
      </c>
      <c r="AH67" s="346">
        <v>11</v>
      </c>
      <c r="AI67">
        <v>11</v>
      </c>
      <c r="AJ67">
        <v>12</v>
      </c>
      <c r="AK67">
        <v>12</v>
      </c>
      <c r="AL67">
        <v>12</v>
      </c>
      <c r="AM67">
        <v>12</v>
      </c>
      <c r="AN67">
        <v>13</v>
      </c>
      <c r="AO67">
        <v>13</v>
      </c>
      <c r="AP67">
        <v>13</v>
      </c>
      <c r="AQ67">
        <v>13</v>
      </c>
      <c r="AR67">
        <v>14</v>
      </c>
      <c r="AS67">
        <v>14</v>
      </c>
      <c r="AT67">
        <v>15</v>
      </c>
      <c r="AU67">
        <v>15</v>
      </c>
      <c r="AV67">
        <v>15</v>
      </c>
      <c r="AW67">
        <v>15</v>
      </c>
      <c r="AX67">
        <v>16</v>
      </c>
      <c r="AY67">
        <v>16</v>
      </c>
      <c r="AZ67">
        <v>16</v>
      </c>
      <c r="BA67">
        <v>16</v>
      </c>
      <c r="BB67">
        <v>17</v>
      </c>
      <c r="BC67">
        <v>17</v>
      </c>
      <c r="BD67">
        <v>18</v>
      </c>
      <c r="BE67">
        <v>18</v>
      </c>
      <c r="BF67">
        <v>18</v>
      </c>
      <c r="BG67">
        <v>18</v>
      </c>
      <c r="BH67">
        <v>18</v>
      </c>
      <c r="BI67">
        <v>19</v>
      </c>
      <c r="BJ67">
        <v>19</v>
      </c>
      <c r="BK67">
        <v>20</v>
      </c>
      <c r="BL67">
        <v>20</v>
      </c>
      <c r="BM67">
        <v>20</v>
      </c>
      <c r="BN67">
        <v>20</v>
      </c>
      <c r="BO67">
        <v>21</v>
      </c>
      <c r="BP67">
        <v>21</v>
      </c>
      <c r="BQ67">
        <v>21</v>
      </c>
      <c r="BR67">
        <v>21</v>
      </c>
      <c r="BS67">
        <v>22</v>
      </c>
      <c r="BT67">
        <v>22</v>
      </c>
      <c r="BU67">
        <v>23</v>
      </c>
      <c r="BV67">
        <v>23</v>
      </c>
      <c r="BW67">
        <v>23</v>
      </c>
      <c r="BX67">
        <v>23</v>
      </c>
      <c r="BY67">
        <v>24</v>
      </c>
      <c r="BZ67">
        <v>24</v>
      </c>
      <c r="CA67">
        <v>24</v>
      </c>
      <c r="CB67">
        <v>24</v>
      </c>
      <c r="CC67">
        <v>24</v>
      </c>
      <c r="CD67">
        <v>25</v>
      </c>
      <c r="CE67">
        <v>25</v>
      </c>
      <c r="CF67">
        <v>26</v>
      </c>
      <c r="CG67">
        <v>26</v>
      </c>
      <c r="CH67">
        <v>26</v>
      </c>
      <c r="CI67">
        <v>26</v>
      </c>
      <c r="CJ67">
        <v>27</v>
      </c>
      <c r="CK67">
        <v>27</v>
      </c>
      <c r="CL67">
        <v>27</v>
      </c>
      <c r="CM67">
        <v>27</v>
      </c>
      <c r="CN67">
        <v>27</v>
      </c>
      <c r="CO67">
        <v>28</v>
      </c>
      <c r="CP67">
        <v>28</v>
      </c>
      <c r="CQ67">
        <v>29</v>
      </c>
      <c r="CR67">
        <v>29</v>
      </c>
      <c r="CS67">
        <v>29</v>
      </c>
      <c r="CT67">
        <v>29</v>
      </c>
      <c r="CU67">
        <v>29</v>
      </c>
      <c r="CV67">
        <v>30</v>
      </c>
      <c r="CW67">
        <v>30</v>
      </c>
      <c r="CX67">
        <v>31</v>
      </c>
      <c r="CY67">
        <v>31</v>
      </c>
      <c r="CZ67">
        <v>31</v>
      </c>
      <c r="DA67">
        <v>31</v>
      </c>
      <c r="DB67">
        <v>32</v>
      </c>
      <c r="DC67">
        <v>32</v>
      </c>
      <c r="DD67">
        <v>32</v>
      </c>
      <c r="DE67">
        <v>32</v>
      </c>
      <c r="DF67">
        <v>33</v>
      </c>
      <c r="DG67">
        <v>33</v>
      </c>
      <c r="DH67">
        <v>34</v>
      </c>
      <c r="DI67">
        <v>34</v>
      </c>
      <c r="DJ67">
        <v>34</v>
      </c>
      <c r="DK67">
        <v>34</v>
      </c>
      <c r="DL67">
        <v>35</v>
      </c>
      <c r="DM67">
        <v>35</v>
      </c>
      <c r="DN67">
        <v>35</v>
      </c>
      <c r="DO67">
        <v>35</v>
      </c>
      <c r="DP67">
        <v>36</v>
      </c>
      <c r="DQ67">
        <v>36</v>
      </c>
      <c r="DR67">
        <v>37</v>
      </c>
      <c r="DS67">
        <v>37</v>
      </c>
      <c r="DT67">
        <v>37</v>
      </c>
      <c r="DU67">
        <v>37</v>
      </c>
      <c r="DV67">
        <v>38</v>
      </c>
      <c r="DW67">
        <v>38</v>
      </c>
      <c r="DX67">
        <v>38</v>
      </c>
      <c r="DY67">
        <v>38</v>
      </c>
      <c r="DZ67">
        <v>39</v>
      </c>
      <c r="EA67">
        <v>39</v>
      </c>
      <c r="EB67">
        <v>40</v>
      </c>
      <c r="EC67">
        <v>40</v>
      </c>
      <c r="ED67">
        <v>40</v>
      </c>
      <c r="EE67">
        <v>40</v>
      </c>
      <c r="EF67">
        <v>40</v>
      </c>
      <c r="EG67">
        <v>41</v>
      </c>
      <c r="EH67">
        <v>41</v>
      </c>
      <c r="EI67">
        <v>41</v>
      </c>
      <c r="EJ67">
        <v>41</v>
      </c>
      <c r="EK67">
        <v>42</v>
      </c>
      <c r="EL67">
        <v>42</v>
      </c>
      <c r="EM67">
        <v>43</v>
      </c>
      <c r="EN67">
        <v>43</v>
      </c>
      <c r="EO67">
        <v>43</v>
      </c>
      <c r="EP67">
        <v>43</v>
      </c>
      <c r="EQ67">
        <v>44</v>
      </c>
      <c r="ER67">
        <v>44</v>
      </c>
      <c r="ES67">
        <v>45</v>
      </c>
      <c r="ET67">
        <v>45</v>
      </c>
      <c r="EU67">
        <v>45</v>
      </c>
      <c r="EV67">
        <v>45</v>
      </c>
      <c r="EW67">
        <v>46</v>
      </c>
      <c r="EX67">
        <v>46</v>
      </c>
      <c r="EY67">
        <v>46</v>
      </c>
      <c r="EZ67">
        <v>46</v>
      </c>
      <c r="FA67">
        <v>47</v>
      </c>
      <c r="FB67">
        <v>47</v>
      </c>
      <c r="FC67">
        <v>48</v>
      </c>
      <c r="FD67">
        <v>48</v>
      </c>
      <c r="FE67">
        <v>48</v>
      </c>
      <c r="FF67">
        <v>48</v>
      </c>
      <c r="FG67">
        <v>49</v>
      </c>
      <c r="FH67">
        <v>49</v>
      </c>
      <c r="FI67">
        <v>49</v>
      </c>
      <c r="FJ67">
        <v>49</v>
      </c>
      <c r="FK67">
        <v>50</v>
      </c>
      <c r="FL67">
        <v>50</v>
      </c>
      <c r="FM67">
        <v>51</v>
      </c>
      <c r="FN67">
        <v>51</v>
      </c>
      <c r="FO67">
        <v>51</v>
      </c>
      <c r="FP67">
        <v>51</v>
      </c>
      <c r="FQ67">
        <v>52</v>
      </c>
      <c r="FR67">
        <v>52</v>
      </c>
      <c r="FS67">
        <v>52</v>
      </c>
      <c r="FT67">
        <v>52</v>
      </c>
      <c r="FU67">
        <v>53</v>
      </c>
      <c r="FV67">
        <v>53</v>
      </c>
      <c r="FW67">
        <v>54</v>
      </c>
      <c r="FX67">
        <v>54</v>
      </c>
      <c r="FY67">
        <v>54</v>
      </c>
      <c r="FZ67">
        <v>54</v>
      </c>
      <c r="GA67">
        <v>55</v>
      </c>
      <c r="GB67">
        <v>55</v>
      </c>
      <c r="GC67">
        <v>56</v>
      </c>
      <c r="GD67">
        <v>56</v>
      </c>
      <c r="GE67">
        <v>56</v>
      </c>
      <c r="GF67">
        <v>56</v>
      </c>
      <c r="GG67">
        <v>57</v>
      </c>
      <c r="GH67">
        <v>57</v>
      </c>
      <c r="GI67">
        <v>57</v>
      </c>
      <c r="GJ67">
        <v>57</v>
      </c>
      <c r="GK67">
        <v>58</v>
      </c>
      <c r="GL67">
        <v>58</v>
      </c>
      <c r="GM67">
        <v>59</v>
      </c>
      <c r="GN67">
        <v>59</v>
      </c>
      <c r="GO67">
        <v>59</v>
      </c>
      <c r="GP67">
        <v>59</v>
      </c>
      <c r="GQ67">
        <v>60</v>
      </c>
      <c r="GR67">
        <v>60</v>
      </c>
      <c r="GS67">
        <v>60</v>
      </c>
      <c r="GU67">
        <v>64</v>
      </c>
      <c r="GV67">
        <v>0.61</v>
      </c>
    </row>
    <row r="68" spans="1:204">
      <c r="A68" s="278">
        <v>65</v>
      </c>
      <c r="B68" s="344">
        <v>1</v>
      </c>
      <c r="C68" s="344">
        <v>1</v>
      </c>
      <c r="D68" s="344">
        <v>1</v>
      </c>
      <c r="E68" s="344">
        <v>2</v>
      </c>
      <c r="F68" s="344">
        <v>2</v>
      </c>
      <c r="G68" s="344">
        <v>2</v>
      </c>
      <c r="H68" s="344">
        <v>2</v>
      </c>
      <c r="I68" s="344">
        <v>3</v>
      </c>
      <c r="J68" s="344">
        <v>3</v>
      </c>
      <c r="K68" s="344">
        <v>4</v>
      </c>
      <c r="L68" s="344">
        <v>4</v>
      </c>
      <c r="M68" s="344">
        <v>4</v>
      </c>
      <c r="N68" s="344">
        <v>4</v>
      </c>
      <c r="O68" s="344">
        <v>5</v>
      </c>
      <c r="P68" s="344">
        <v>5</v>
      </c>
      <c r="Q68" s="344">
        <v>6</v>
      </c>
      <c r="R68" s="344">
        <v>6</v>
      </c>
      <c r="S68" s="344">
        <v>6</v>
      </c>
      <c r="T68" s="344">
        <v>7</v>
      </c>
      <c r="U68" s="344">
        <v>7</v>
      </c>
      <c r="V68" s="344">
        <v>7</v>
      </c>
      <c r="W68" s="344">
        <v>7</v>
      </c>
      <c r="X68" s="344">
        <v>8</v>
      </c>
      <c r="Y68" s="344">
        <v>8</v>
      </c>
      <c r="Z68" s="344">
        <v>9</v>
      </c>
      <c r="AA68" s="344">
        <v>9</v>
      </c>
      <c r="AB68" s="344">
        <v>9</v>
      </c>
      <c r="AC68" s="344">
        <v>9</v>
      </c>
      <c r="AD68" s="344">
        <v>10</v>
      </c>
      <c r="AE68" s="344">
        <v>10</v>
      </c>
      <c r="AF68" s="337">
        <v>10</v>
      </c>
      <c r="AG68" s="345">
        <v>10</v>
      </c>
      <c r="AH68" s="346">
        <v>11</v>
      </c>
      <c r="AI68">
        <v>11</v>
      </c>
      <c r="AJ68">
        <v>12</v>
      </c>
      <c r="AK68">
        <v>12</v>
      </c>
      <c r="AL68">
        <v>12</v>
      </c>
      <c r="AM68">
        <v>12</v>
      </c>
      <c r="AN68">
        <v>13</v>
      </c>
      <c r="AO68">
        <v>13</v>
      </c>
      <c r="AP68">
        <v>14</v>
      </c>
      <c r="AQ68">
        <v>14</v>
      </c>
      <c r="AR68">
        <v>14</v>
      </c>
      <c r="AS68">
        <v>14</v>
      </c>
      <c r="AT68">
        <v>15</v>
      </c>
      <c r="AU68">
        <v>15</v>
      </c>
      <c r="AV68">
        <v>15</v>
      </c>
      <c r="AW68">
        <v>15</v>
      </c>
      <c r="AX68">
        <v>16</v>
      </c>
      <c r="AY68">
        <v>16</v>
      </c>
      <c r="AZ68">
        <v>17</v>
      </c>
      <c r="BA68">
        <v>17</v>
      </c>
      <c r="BB68">
        <v>17</v>
      </c>
      <c r="BC68">
        <v>17</v>
      </c>
      <c r="BD68">
        <v>18</v>
      </c>
      <c r="BE68">
        <v>18</v>
      </c>
      <c r="BF68">
        <v>18</v>
      </c>
      <c r="BG68">
        <v>18</v>
      </c>
      <c r="BH68">
        <v>18</v>
      </c>
      <c r="BI68">
        <v>19</v>
      </c>
      <c r="BJ68">
        <v>19</v>
      </c>
      <c r="BK68">
        <v>20</v>
      </c>
      <c r="BL68">
        <v>20</v>
      </c>
      <c r="BM68">
        <v>20</v>
      </c>
      <c r="BN68">
        <v>20</v>
      </c>
      <c r="BO68">
        <v>21</v>
      </c>
      <c r="BP68">
        <v>21</v>
      </c>
      <c r="BQ68">
        <v>21</v>
      </c>
      <c r="BR68">
        <v>21</v>
      </c>
      <c r="BS68">
        <v>22</v>
      </c>
      <c r="BT68">
        <v>22</v>
      </c>
      <c r="BU68">
        <v>23</v>
      </c>
      <c r="BV68">
        <v>23</v>
      </c>
      <c r="BW68">
        <v>23</v>
      </c>
      <c r="BX68">
        <v>23</v>
      </c>
      <c r="BY68">
        <v>24</v>
      </c>
      <c r="BZ68">
        <v>24</v>
      </c>
      <c r="CA68">
        <v>24</v>
      </c>
      <c r="CB68">
        <v>25</v>
      </c>
      <c r="CC68">
        <v>25</v>
      </c>
      <c r="CD68">
        <v>25</v>
      </c>
      <c r="CE68">
        <v>25</v>
      </c>
      <c r="CF68">
        <v>26</v>
      </c>
      <c r="CG68">
        <v>26</v>
      </c>
      <c r="CH68">
        <v>26</v>
      </c>
      <c r="CI68">
        <v>26</v>
      </c>
      <c r="CJ68">
        <v>27</v>
      </c>
      <c r="CK68">
        <v>27</v>
      </c>
      <c r="CL68">
        <v>27</v>
      </c>
      <c r="CM68">
        <v>28</v>
      </c>
      <c r="CN68">
        <v>28</v>
      </c>
      <c r="CO68">
        <v>28</v>
      </c>
      <c r="CP68">
        <v>28</v>
      </c>
      <c r="CQ68">
        <v>29</v>
      </c>
      <c r="CR68">
        <v>29</v>
      </c>
      <c r="CS68">
        <v>29</v>
      </c>
      <c r="CT68">
        <v>29</v>
      </c>
      <c r="CU68">
        <v>29</v>
      </c>
      <c r="CV68">
        <v>30</v>
      </c>
      <c r="CW68">
        <v>30</v>
      </c>
      <c r="CX68">
        <v>31</v>
      </c>
      <c r="CY68">
        <v>31</v>
      </c>
      <c r="CZ68">
        <v>31</v>
      </c>
      <c r="DA68">
        <v>31</v>
      </c>
      <c r="DB68">
        <v>32</v>
      </c>
      <c r="DC68">
        <v>32</v>
      </c>
      <c r="DD68">
        <v>33</v>
      </c>
      <c r="DE68">
        <v>33</v>
      </c>
      <c r="DF68">
        <v>33</v>
      </c>
      <c r="DG68">
        <v>33</v>
      </c>
      <c r="DH68">
        <v>34</v>
      </c>
      <c r="DI68">
        <v>34</v>
      </c>
      <c r="DJ68">
        <v>34</v>
      </c>
      <c r="DK68">
        <v>34</v>
      </c>
      <c r="DL68">
        <v>35</v>
      </c>
      <c r="DM68">
        <v>35</v>
      </c>
      <c r="DN68">
        <v>36</v>
      </c>
      <c r="DO68">
        <v>36</v>
      </c>
      <c r="DP68">
        <v>36</v>
      </c>
      <c r="DQ68">
        <v>36</v>
      </c>
      <c r="DR68">
        <v>37</v>
      </c>
      <c r="DS68">
        <v>37</v>
      </c>
      <c r="DT68">
        <v>37</v>
      </c>
      <c r="DU68">
        <v>37</v>
      </c>
      <c r="DV68">
        <v>38</v>
      </c>
      <c r="DW68">
        <v>38</v>
      </c>
      <c r="DX68">
        <v>39</v>
      </c>
      <c r="DY68">
        <v>39</v>
      </c>
      <c r="DZ68">
        <v>39</v>
      </c>
      <c r="EA68">
        <v>39</v>
      </c>
      <c r="EB68">
        <v>40</v>
      </c>
      <c r="EC68">
        <v>40</v>
      </c>
      <c r="ED68">
        <v>41</v>
      </c>
      <c r="EE68">
        <v>41</v>
      </c>
      <c r="EF68">
        <v>41</v>
      </c>
      <c r="EG68">
        <v>41</v>
      </c>
      <c r="EH68">
        <v>41</v>
      </c>
      <c r="EI68">
        <v>42</v>
      </c>
      <c r="EJ68">
        <v>42</v>
      </c>
      <c r="EK68">
        <v>42</v>
      </c>
      <c r="EL68">
        <v>42</v>
      </c>
      <c r="EM68">
        <v>43</v>
      </c>
      <c r="EN68">
        <v>43</v>
      </c>
      <c r="EO68">
        <v>44</v>
      </c>
      <c r="EP68">
        <v>44</v>
      </c>
      <c r="EQ68">
        <v>44</v>
      </c>
      <c r="ER68">
        <v>44</v>
      </c>
      <c r="ES68">
        <v>45</v>
      </c>
      <c r="ET68">
        <v>45</v>
      </c>
      <c r="EU68">
        <v>45</v>
      </c>
      <c r="EV68">
        <v>45</v>
      </c>
      <c r="EW68">
        <v>46</v>
      </c>
      <c r="EX68">
        <v>46</v>
      </c>
      <c r="EY68">
        <v>47</v>
      </c>
      <c r="EZ68">
        <v>47</v>
      </c>
      <c r="FA68">
        <v>47</v>
      </c>
      <c r="FB68">
        <v>47</v>
      </c>
      <c r="FC68">
        <v>48</v>
      </c>
      <c r="FD68">
        <v>48</v>
      </c>
      <c r="FE68">
        <v>49</v>
      </c>
      <c r="FF68">
        <v>49</v>
      </c>
      <c r="FG68">
        <v>49</v>
      </c>
      <c r="FH68">
        <v>49</v>
      </c>
      <c r="FI68">
        <v>50</v>
      </c>
      <c r="FJ68">
        <v>50</v>
      </c>
      <c r="FK68">
        <v>50</v>
      </c>
      <c r="FL68">
        <v>50</v>
      </c>
      <c r="FM68">
        <v>51</v>
      </c>
      <c r="FN68">
        <v>51</v>
      </c>
      <c r="FO68">
        <v>52</v>
      </c>
      <c r="FP68">
        <v>52</v>
      </c>
      <c r="FQ68">
        <v>52</v>
      </c>
      <c r="FR68">
        <v>52</v>
      </c>
      <c r="FS68">
        <v>53</v>
      </c>
      <c r="FT68">
        <v>53</v>
      </c>
      <c r="FU68">
        <v>53</v>
      </c>
      <c r="FV68">
        <v>53</v>
      </c>
      <c r="FW68">
        <v>54</v>
      </c>
      <c r="FX68">
        <v>54</v>
      </c>
      <c r="FY68">
        <v>55</v>
      </c>
      <c r="FZ68">
        <v>55</v>
      </c>
      <c r="GA68">
        <v>55</v>
      </c>
      <c r="GB68">
        <v>55</v>
      </c>
      <c r="GC68">
        <v>56</v>
      </c>
      <c r="GD68">
        <v>56</v>
      </c>
      <c r="GE68">
        <v>56</v>
      </c>
      <c r="GF68">
        <v>56</v>
      </c>
      <c r="GG68">
        <v>57</v>
      </c>
      <c r="GH68">
        <v>57</v>
      </c>
      <c r="GI68">
        <v>58</v>
      </c>
      <c r="GJ68">
        <v>58</v>
      </c>
      <c r="GK68">
        <v>58</v>
      </c>
      <c r="GL68">
        <v>58</v>
      </c>
      <c r="GM68">
        <v>59</v>
      </c>
      <c r="GN68">
        <v>59</v>
      </c>
      <c r="GO68">
        <v>60</v>
      </c>
      <c r="GP68">
        <v>60</v>
      </c>
      <c r="GQ68">
        <v>60</v>
      </c>
      <c r="GR68">
        <v>60</v>
      </c>
      <c r="GS68">
        <v>61</v>
      </c>
      <c r="GU68">
        <v>65</v>
      </c>
      <c r="GV68">
        <v>0.61399999999999999</v>
      </c>
    </row>
    <row r="69" spans="1:204">
      <c r="A69" s="278">
        <v>66</v>
      </c>
      <c r="B69" s="344">
        <v>1</v>
      </c>
      <c r="C69" s="344">
        <v>1</v>
      </c>
      <c r="D69" s="344">
        <v>1</v>
      </c>
      <c r="E69" s="344">
        <v>2</v>
      </c>
      <c r="F69" s="344">
        <v>2</v>
      </c>
      <c r="G69" s="344">
        <v>2</v>
      </c>
      <c r="H69" s="344">
        <v>2</v>
      </c>
      <c r="I69" s="344">
        <v>3</v>
      </c>
      <c r="J69" s="344">
        <v>3</v>
      </c>
      <c r="K69" s="344">
        <v>4</v>
      </c>
      <c r="L69" s="344">
        <v>4</v>
      </c>
      <c r="M69" s="344">
        <v>4</v>
      </c>
      <c r="N69" s="344">
        <v>4</v>
      </c>
      <c r="O69" s="344">
        <v>5</v>
      </c>
      <c r="P69" s="344">
        <v>5</v>
      </c>
      <c r="Q69" s="344">
        <v>6</v>
      </c>
      <c r="R69" s="344">
        <v>6</v>
      </c>
      <c r="S69" s="344">
        <v>6</v>
      </c>
      <c r="T69" s="344">
        <v>7</v>
      </c>
      <c r="U69" s="344">
        <v>7</v>
      </c>
      <c r="V69" s="344">
        <v>7</v>
      </c>
      <c r="W69" s="344">
        <v>7</v>
      </c>
      <c r="X69" s="344">
        <v>8</v>
      </c>
      <c r="Y69" s="344">
        <v>8</v>
      </c>
      <c r="Z69" s="344">
        <v>9</v>
      </c>
      <c r="AA69" s="344">
        <v>9</v>
      </c>
      <c r="AB69" s="344">
        <v>9</v>
      </c>
      <c r="AC69" s="344">
        <v>9</v>
      </c>
      <c r="AD69" s="344">
        <v>10</v>
      </c>
      <c r="AE69" s="344">
        <v>10</v>
      </c>
      <c r="AF69" s="337">
        <v>11</v>
      </c>
      <c r="AG69" s="345">
        <v>11</v>
      </c>
      <c r="AH69" s="346">
        <v>11</v>
      </c>
      <c r="AI69">
        <v>11</v>
      </c>
      <c r="AJ69">
        <v>12</v>
      </c>
      <c r="AK69">
        <v>12</v>
      </c>
      <c r="AL69">
        <v>12</v>
      </c>
      <c r="AM69">
        <v>12</v>
      </c>
      <c r="AN69">
        <v>13</v>
      </c>
      <c r="AO69">
        <v>13</v>
      </c>
      <c r="AP69">
        <v>14</v>
      </c>
      <c r="AQ69">
        <v>14</v>
      </c>
      <c r="AR69">
        <v>14</v>
      </c>
      <c r="AS69">
        <v>14</v>
      </c>
      <c r="AT69">
        <v>15</v>
      </c>
      <c r="AU69">
        <v>15</v>
      </c>
      <c r="AV69">
        <v>15</v>
      </c>
      <c r="AW69">
        <v>15</v>
      </c>
      <c r="AX69">
        <v>16</v>
      </c>
      <c r="AY69">
        <v>16</v>
      </c>
      <c r="AZ69">
        <v>17</v>
      </c>
      <c r="BA69">
        <v>17</v>
      </c>
      <c r="BB69">
        <v>17</v>
      </c>
      <c r="BC69">
        <v>17</v>
      </c>
      <c r="BD69">
        <v>18</v>
      </c>
      <c r="BE69">
        <v>18</v>
      </c>
      <c r="BF69">
        <v>19</v>
      </c>
      <c r="BG69">
        <v>19</v>
      </c>
      <c r="BH69">
        <v>19</v>
      </c>
      <c r="BI69">
        <v>19</v>
      </c>
      <c r="BJ69">
        <v>19</v>
      </c>
      <c r="BK69">
        <v>20</v>
      </c>
      <c r="BL69">
        <v>20</v>
      </c>
      <c r="BM69">
        <v>20</v>
      </c>
      <c r="BN69">
        <v>20</v>
      </c>
      <c r="BO69">
        <v>21</v>
      </c>
      <c r="BP69">
        <v>21</v>
      </c>
      <c r="BQ69">
        <v>22</v>
      </c>
      <c r="BR69">
        <v>22</v>
      </c>
      <c r="BS69">
        <v>22</v>
      </c>
      <c r="BT69">
        <v>22</v>
      </c>
      <c r="BU69">
        <v>23</v>
      </c>
      <c r="BV69">
        <v>23</v>
      </c>
      <c r="BW69">
        <v>24</v>
      </c>
      <c r="BX69">
        <v>24</v>
      </c>
      <c r="BY69">
        <v>24</v>
      </c>
      <c r="BZ69">
        <v>24</v>
      </c>
      <c r="CA69">
        <v>24</v>
      </c>
      <c r="CB69">
        <v>25</v>
      </c>
      <c r="CC69">
        <v>25</v>
      </c>
      <c r="CD69">
        <v>25</v>
      </c>
      <c r="CE69">
        <v>25</v>
      </c>
      <c r="CF69">
        <v>26</v>
      </c>
      <c r="CG69">
        <v>26</v>
      </c>
      <c r="CH69">
        <v>27</v>
      </c>
      <c r="CI69">
        <v>27</v>
      </c>
      <c r="CJ69">
        <v>27</v>
      </c>
      <c r="CK69">
        <v>27</v>
      </c>
      <c r="CL69">
        <v>27</v>
      </c>
      <c r="CM69">
        <v>28</v>
      </c>
      <c r="CN69">
        <v>28</v>
      </c>
      <c r="CO69">
        <v>28</v>
      </c>
      <c r="CP69">
        <v>28</v>
      </c>
      <c r="CQ69">
        <v>29</v>
      </c>
      <c r="CR69">
        <v>29</v>
      </c>
      <c r="CS69">
        <v>30</v>
      </c>
      <c r="CT69">
        <v>30</v>
      </c>
      <c r="CU69">
        <v>30</v>
      </c>
      <c r="CV69">
        <v>30</v>
      </c>
      <c r="CW69">
        <v>30</v>
      </c>
      <c r="CX69">
        <v>31</v>
      </c>
      <c r="CY69">
        <v>31</v>
      </c>
      <c r="CZ69">
        <v>32</v>
      </c>
      <c r="DA69">
        <v>32</v>
      </c>
      <c r="DB69">
        <v>32</v>
      </c>
      <c r="DC69">
        <v>32</v>
      </c>
      <c r="DD69">
        <v>33</v>
      </c>
      <c r="DE69">
        <v>33</v>
      </c>
      <c r="DF69">
        <v>33</v>
      </c>
      <c r="DG69">
        <v>33</v>
      </c>
      <c r="DH69">
        <v>34</v>
      </c>
      <c r="DI69">
        <v>34</v>
      </c>
      <c r="DJ69">
        <v>35</v>
      </c>
      <c r="DK69">
        <v>35</v>
      </c>
      <c r="DL69">
        <v>35</v>
      </c>
      <c r="DM69">
        <v>35</v>
      </c>
      <c r="DN69">
        <v>36</v>
      </c>
      <c r="DO69">
        <v>36</v>
      </c>
      <c r="DP69">
        <v>37</v>
      </c>
      <c r="DQ69">
        <v>37</v>
      </c>
      <c r="DR69">
        <v>37</v>
      </c>
      <c r="DS69">
        <v>37</v>
      </c>
      <c r="DT69">
        <v>38</v>
      </c>
      <c r="DU69">
        <v>38</v>
      </c>
      <c r="DV69">
        <v>38</v>
      </c>
      <c r="DW69">
        <v>38</v>
      </c>
      <c r="DX69">
        <v>39</v>
      </c>
      <c r="DY69">
        <v>39</v>
      </c>
      <c r="DZ69">
        <v>40</v>
      </c>
      <c r="EA69">
        <v>40</v>
      </c>
      <c r="EB69">
        <v>40</v>
      </c>
      <c r="EC69">
        <v>40</v>
      </c>
      <c r="ED69">
        <v>41</v>
      </c>
      <c r="EE69">
        <v>41</v>
      </c>
      <c r="EF69">
        <v>41</v>
      </c>
      <c r="EG69">
        <v>41</v>
      </c>
      <c r="EH69">
        <v>41</v>
      </c>
      <c r="EI69">
        <v>42</v>
      </c>
      <c r="EJ69">
        <v>42</v>
      </c>
      <c r="EK69">
        <v>43</v>
      </c>
      <c r="EL69">
        <v>43</v>
      </c>
      <c r="EM69">
        <v>43</v>
      </c>
      <c r="EN69">
        <v>43</v>
      </c>
      <c r="EO69">
        <v>44</v>
      </c>
      <c r="EP69">
        <v>44</v>
      </c>
      <c r="EQ69">
        <v>45</v>
      </c>
      <c r="ER69">
        <v>45</v>
      </c>
      <c r="ES69">
        <v>45</v>
      </c>
      <c r="ET69">
        <v>45</v>
      </c>
      <c r="EU69">
        <v>46</v>
      </c>
      <c r="EV69">
        <v>46</v>
      </c>
      <c r="EW69">
        <v>46</v>
      </c>
      <c r="EX69">
        <v>46</v>
      </c>
      <c r="EY69">
        <v>47</v>
      </c>
      <c r="EZ69">
        <v>47</v>
      </c>
      <c r="FA69">
        <v>48</v>
      </c>
      <c r="FB69">
        <v>48</v>
      </c>
      <c r="FC69">
        <v>48</v>
      </c>
      <c r="FD69">
        <v>48</v>
      </c>
      <c r="FE69">
        <v>49</v>
      </c>
      <c r="FF69">
        <v>49</v>
      </c>
      <c r="FG69">
        <v>50</v>
      </c>
      <c r="FH69">
        <v>50</v>
      </c>
      <c r="FI69">
        <v>50</v>
      </c>
      <c r="FJ69">
        <v>50</v>
      </c>
      <c r="FK69">
        <v>51</v>
      </c>
      <c r="FL69">
        <v>51</v>
      </c>
      <c r="FM69">
        <v>51</v>
      </c>
      <c r="FN69">
        <v>51</v>
      </c>
      <c r="FO69">
        <v>52</v>
      </c>
      <c r="FP69">
        <v>52</v>
      </c>
      <c r="FQ69">
        <v>53</v>
      </c>
      <c r="FR69">
        <v>53</v>
      </c>
      <c r="FS69">
        <v>53</v>
      </c>
      <c r="FT69">
        <v>53</v>
      </c>
      <c r="FU69">
        <v>54</v>
      </c>
      <c r="FV69">
        <v>54</v>
      </c>
      <c r="FW69">
        <v>54</v>
      </c>
      <c r="FX69">
        <v>54</v>
      </c>
      <c r="FY69">
        <v>55</v>
      </c>
      <c r="FZ69">
        <v>55</v>
      </c>
      <c r="GA69">
        <v>56</v>
      </c>
      <c r="GB69">
        <v>56</v>
      </c>
      <c r="GC69">
        <v>56</v>
      </c>
      <c r="GD69">
        <v>56</v>
      </c>
      <c r="GE69">
        <v>57</v>
      </c>
      <c r="GF69">
        <v>57</v>
      </c>
      <c r="GG69">
        <v>58</v>
      </c>
      <c r="GH69">
        <v>58</v>
      </c>
      <c r="GI69">
        <v>58</v>
      </c>
      <c r="GJ69">
        <v>58</v>
      </c>
      <c r="GK69">
        <v>59</v>
      </c>
      <c r="GL69">
        <v>59</v>
      </c>
      <c r="GM69">
        <v>59</v>
      </c>
      <c r="GN69">
        <v>59</v>
      </c>
      <c r="GO69">
        <v>60</v>
      </c>
      <c r="GP69">
        <v>60</v>
      </c>
      <c r="GQ69">
        <v>61</v>
      </c>
      <c r="GR69">
        <v>61</v>
      </c>
      <c r="GS69">
        <v>61</v>
      </c>
      <c r="GU69">
        <v>66</v>
      </c>
      <c r="GV69">
        <v>0.61899999999999999</v>
      </c>
    </row>
    <row r="70" spans="1:204">
      <c r="A70" s="278">
        <v>67</v>
      </c>
      <c r="B70" s="344">
        <v>1</v>
      </c>
      <c r="C70" s="344">
        <v>1</v>
      </c>
      <c r="D70" s="344">
        <v>1</v>
      </c>
      <c r="E70" s="344">
        <v>2</v>
      </c>
      <c r="F70" s="344">
        <v>2</v>
      </c>
      <c r="G70" s="344">
        <v>2</v>
      </c>
      <c r="H70" s="344">
        <v>2</v>
      </c>
      <c r="I70" s="344">
        <v>3</v>
      </c>
      <c r="J70" s="344">
        <v>3</v>
      </c>
      <c r="K70" s="344">
        <v>4</v>
      </c>
      <c r="L70" s="344">
        <v>4</v>
      </c>
      <c r="M70" s="344">
        <v>4</v>
      </c>
      <c r="N70" s="344">
        <v>4</v>
      </c>
      <c r="O70" s="344">
        <v>5</v>
      </c>
      <c r="P70" s="344">
        <v>5</v>
      </c>
      <c r="Q70" s="344">
        <v>6</v>
      </c>
      <c r="R70" s="344">
        <v>6</v>
      </c>
      <c r="S70" s="344">
        <v>6</v>
      </c>
      <c r="T70" s="344">
        <v>7</v>
      </c>
      <c r="U70" s="344">
        <v>7</v>
      </c>
      <c r="V70" s="344">
        <v>7</v>
      </c>
      <c r="W70" s="344">
        <v>7</v>
      </c>
      <c r="X70" s="344">
        <v>8</v>
      </c>
      <c r="Y70" s="344">
        <v>8</v>
      </c>
      <c r="Z70" s="344">
        <v>9</v>
      </c>
      <c r="AA70" s="344">
        <v>9</v>
      </c>
      <c r="AB70" s="344">
        <v>9</v>
      </c>
      <c r="AC70" s="344">
        <v>9</v>
      </c>
      <c r="AD70" s="344">
        <v>10</v>
      </c>
      <c r="AE70" s="344">
        <v>10</v>
      </c>
      <c r="AF70" s="337">
        <v>11</v>
      </c>
      <c r="AG70" s="345">
        <v>11</v>
      </c>
      <c r="AH70" s="346">
        <v>11</v>
      </c>
      <c r="AI70">
        <v>11</v>
      </c>
      <c r="AJ70">
        <v>12</v>
      </c>
      <c r="AK70">
        <v>12</v>
      </c>
      <c r="AL70">
        <v>12</v>
      </c>
      <c r="AM70">
        <v>12</v>
      </c>
      <c r="AN70">
        <v>13</v>
      </c>
      <c r="AO70">
        <v>13</v>
      </c>
      <c r="AP70">
        <v>14</v>
      </c>
      <c r="AQ70">
        <v>14</v>
      </c>
      <c r="AR70">
        <v>14</v>
      </c>
      <c r="AS70">
        <v>14</v>
      </c>
      <c r="AT70">
        <v>15</v>
      </c>
      <c r="AU70">
        <v>15</v>
      </c>
      <c r="AV70">
        <v>16</v>
      </c>
      <c r="AW70">
        <v>16</v>
      </c>
      <c r="AX70">
        <v>16</v>
      </c>
      <c r="AY70">
        <v>16</v>
      </c>
      <c r="AZ70">
        <v>17</v>
      </c>
      <c r="BA70">
        <v>17</v>
      </c>
      <c r="BB70">
        <v>17</v>
      </c>
      <c r="BC70">
        <v>17</v>
      </c>
      <c r="BD70">
        <v>18</v>
      </c>
      <c r="BE70">
        <v>18</v>
      </c>
      <c r="BF70">
        <v>19</v>
      </c>
      <c r="BG70">
        <v>19</v>
      </c>
      <c r="BH70">
        <v>19</v>
      </c>
      <c r="BI70">
        <v>19</v>
      </c>
      <c r="BJ70">
        <v>19</v>
      </c>
      <c r="BK70">
        <v>20</v>
      </c>
      <c r="BL70">
        <v>20</v>
      </c>
      <c r="BM70">
        <v>21</v>
      </c>
      <c r="BN70">
        <v>21</v>
      </c>
      <c r="BO70">
        <v>21</v>
      </c>
      <c r="BP70">
        <v>21</v>
      </c>
      <c r="BQ70">
        <v>22</v>
      </c>
      <c r="BR70">
        <v>22</v>
      </c>
      <c r="BS70">
        <v>22</v>
      </c>
      <c r="BT70">
        <v>22</v>
      </c>
      <c r="BU70">
        <v>23</v>
      </c>
      <c r="BV70">
        <v>23</v>
      </c>
      <c r="BW70">
        <v>24</v>
      </c>
      <c r="BX70">
        <v>24</v>
      </c>
      <c r="BY70">
        <v>24</v>
      </c>
      <c r="BZ70">
        <v>24</v>
      </c>
      <c r="CA70">
        <v>24</v>
      </c>
      <c r="CB70">
        <v>25</v>
      </c>
      <c r="CC70">
        <v>25</v>
      </c>
      <c r="CD70">
        <v>26</v>
      </c>
      <c r="CE70">
        <v>26</v>
      </c>
      <c r="CF70">
        <v>26</v>
      </c>
      <c r="CG70">
        <v>26</v>
      </c>
      <c r="CH70">
        <v>27</v>
      </c>
      <c r="CI70">
        <v>27</v>
      </c>
      <c r="CJ70">
        <v>27</v>
      </c>
      <c r="CK70">
        <v>27</v>
      </c>
      <c r="CL70">
        <v>27</v>
      </c>
      <c r="CM70">
        <v>28</v>
      </c>
      <c r="CN70">
        <v>28</v>
      </c>
      <c r="CO70">
        <v>29</v>
      </c>
      <c r="CP70">
        <v>29</v>
      </c>
      <c r="CQ70">
        <v>29</v>
      </c>
      <c r="CR70">
        <v>29</v>
      </c>
      <c r="CS70">
        <v>30</v>
      </c>
      <c r="CT70">
        <v>30</v>
      </c>
      <c r="CU70">
        <v>30</v>
      </c>
      <c r="CV70">
        <v>31</v>
      </c>
      <c r="CW70">
        <v>31</v>
      </c>
      <c r="CX70">
        <v>31</v>
      </c>
      <c r="CY70">
        <v>31</v>
      </c>
      <c r="CZ70">
        <v>32</v>
      </c>
      <c r="DA70">
        <v>32</v>
      </c>
      <c r="DB70">
        <v>32</v>
      </c>
      <c r="DC70">
        <v>32</v>
      </c>
      <c r="DD70">
        <v>33</v>
      </c>
      <c r="DE70">
        <v>33</v>
      </c>
      <c r="DF70">
        <v>34</v>
      </c>
      <c r="DG70">
        <v>34</v>
      </c>
      <c r="DH70">
        <v>34</v>
      </c>
      <c r="DI70">
        <v>34</v>
      </c>
      <c r="DJ70">
        <v>35</v>
      </c>
      <c r="DK70">
        <v>35</v>
      </c>
      <c r="DL70">
        <v>36</v>
      </c>
      <c r="DM70">
        <v>36</v>
      </c>
      <c r="DN70">
        <v>36</v>
      </c>
      <c r="DO70">
        <v>36</v>
      </c>
      <c r="DP70">
        <v>37</v>
      </c>
      <c r="DQ70">
        <v>37</v>
      </c>
      <c r="DR70">
        <v>37</v>
      </c>
      <c r="DS70">
        <v>37</v>
      </c>
      <c r="DT70">
        <v>38</v>
      </c>
      <c r="DU70">
        <v>38</v>
      </c>
      <c r="DV70">
        <v>39</v>
      </c>
      <c r="DW70">
        <v>39</v>
      </c>
      <c r="DX70">
        <v>39</v>
      </c>
      <c r="DY70">
        <v>39</v>
      </c>
      <c r="DZ70">
        <v>40</v>
      </c>
      <c r="EA70">
        <v>40</v>
      </c>
      <c r="EB70">
        <v>41</v>
      </c>
      <c r="EC70">
        <v>41</v>
      </c>
      <c r="ED70">
        <v>41</v>
      </c>
      <c r="EE70">
        <v>41</v>
      </c>
      <c r="EF70">
        <v>41</v>
      </c>
      <c r="EG70">
        <v>42</v>
      </c>
      <c r="EH70">
        <v>42</v>
      </c>
      <c r="EI70">
        <v>42</v>
      </c>
      <c r="EJ70">
        <v>42</v>
      </c>
      <c r="EK70">
        <v>43</v>
      </c>
      <c r="EL70">
        <v>43</v>
      </c>
      <c r="EM70">
        <v>44</v>
      </c>
      <c r="EN70">
        <v>44</v>
      </c>
      <c r="EO70">
        <v>44</v>
      </c>
      <c r="EP70">
        <v>44</v>
      </c>
      <c r="EQ70">
        <v>45</v>
      </c>
      <c r="ER70">
        <v>45</v>
      </c>
      <c r="ES70">
        <v>46</v>
      </c>
      <c r="ET70">
        <v>46</v>
      </c>
      <c r="EU70">
        <v>46</v>
      </c>
      <c r="EV70">
        <v>46</v>
      </c>
      <c r="EW70">
        <v>47</v>
      </c>
      <c r="EX70">
        <v>47</v>
      </c>
      <c r="EY70">
        <v>47</v>
      </c>
      <c r="EZ70">
        <v>47</v>
      </c>
      <c r="FA70">
        <v>48</v>
      </c>
      <c r="FB70">
        <v>48</v>
      </c>
      <c r="FC70">
        <v>49</v>
      </c>
      <c r="FD70">
        <v>49</v>
      </c>
      <c r="FE70">
        <v>49</v>
      </c>
      <c r="FF70">
        <v>49</v>
      </c>
      <c r="FG70">
        <v>50</v>
      </c>
      <c r="FH70">
        <v>50</v>
      </c>
      <c r="FI70">
        <v>51</v>
      </c>
      <c r="FJ70">
        <v>51</v>
      </c>
      <c r="FK70">
        <v>51</v>
      </c>
      <c r="FL70">
        <v>51</v>
      </c>
      <c r="FM70">
        <v>52</v>
      </c>
      <c r="FN70">
        <v>52</v>
      </c>
      <c r="FO70">
        <v>52</v>
      </c>
      <c r="FP70">
        <v>52</v>
      </c>
      <c r="FQ70">
        <v>53</v>
      </c>
      <c r="FR70">
        <v>53</v>
      </c>
      <c r="FS70">
        <v>54</v>
      </c>
      <c r="FT70">
        <v>54</v>
      </c>
      <c r="FU70">
        <v>54</v>
      </c>
      <c r="FV70">
        <v>54</v>
      </c>
      <c r="FW70">
        <v>55</v>
      </c>
      <c r="FX70">
        <v>55</v>
      </c>
      <c r="FY70">
        <v>56</v>
      </c>
      <c r="FZ70">
        <v>56</v>
      </c>
      <c r="GA70">
        <v>56</v>
      </c>
      <c r="GB70">
        <v>56</v>
      </c>
      <c r="GC70">
        <v>57</v>
      </c>
      <c r="GD70">
        <v>57</v>
      </c>
      <c r="GE70">
        <v>57</v>
      </c>
      <c r="GF70">
        <v>57</v>
      </c>
      <c r="GG70">
        <v>58</v>
      </c>
      <c r="GH70">
        <v>58</v>
      </c>
      <c r="GI70">
        <v>59</v>
      </c>
      <c r="GJ70">
        <v>59</v>
      </c>
      <c r="GK70">
        <v>59</v>
      </c>
      <c r="GL70">
        <v>59</v>
      </c>
      <c r="GM70">
        <v>60</v>
      </c>
      <c r="GN70">
        <v>60</v>
      </c>
      <c r="GO70">
        <v>61</v>
      </c>
      <c r="GP70">
        <v>61</v>
      </c>
      <c r="GQ70">
        <v>61</v>
      </c>
      <c r="GR70">
        <v>61</v>
      </c>
      <c r="GS70">
        <v>62</v>
      </c>
      <c r="GU70">
        <v>67</v>
      </c>
      <c r="GV70">
        <v>0.624</v>
      </c>
    </row>
    <row r="71" spans="1:204">
      <c r="A71" s="278">
        <v>68</v>
      </c>
      <c r="B71" s="344">
        <v>1</v>
      </c>
      <c r="C71" s="344">
        <v>1</v>
      </c>
      <c r="D71" s="344">
        <v>1</v>
      </c>
      <c r="E71" s="344">
        <v>2</v>
      </c>
      <c r="F71" s="344">
        <v>2</v>
      </c>
      <c r="G71" s="344">
        <v>3</v>
      </c>
      <c r="H71" s="344">
        <v>3</v>
      </c>
      <c r="I71" s="344">
        <v>3</v>
      </c>
      <c r="J71" s="344">
        <v>3</v>
      </c>
      <c r="K71" s="344">
        <v>4</v>
      </c>
      <c r="L71" s="344">
        <v>4</v>
      </c>
      <c r="M71" s="344">
        <v>4</v>
      </c>
      <c r="N71" s="344">
        <v>4</v>
      </c>
      <c r="O71" s="344">
        <v>5</v>
      </c>
      <c r="P71" s="344">
        <v>5</v>
      </c>
      <c r="Q71" s="344">
        <v>6</v>
      </c>
      <c r="R71" s="344">
        <v>6</v>
      </c>
      <c r="S71" s="344">
        <v>6</v>
      </c>
      <c r="T71" s="344">
        <v>7</v>
      </c>
      <c r="U71" s="344">
        <v>7</v>
      </c>
      <c r="V71" s="344">
        <v>8</v>
      </c>
      <c r="W71" s="344">
        <v>8</v>
      </c>
      <c r="X71" s="344">
        <v>8</v>
      </c>
      <c r="Y71" s="344">
        <v>8</v>
      </c>
      <c r="Z71" s="344">
        <v>9</v>
      </c>
      <c r="AA71" s="344">
        <v>9</v>
      </c>
      <c r="AB71" s="344">
        <v>9</v>
      </c>
      <c r="AC71" s="344">
        <v>9</v>
      </c>
      <c r="AD71" s="344">
        <v>10</v>
      </c>
      <c r="AE71" s="344">
        <v>10</v>
      </c>
      <c r="AF71" s="337">
        <v>11</v>
      </c>
      <c r="AG71" s="345">
        <v>11</v>
      </c>
      <c r="AH71" s="346">
        <v>11</v>
      </c>
      <c r="AI71">
        <v>11</v>
      </c>
      <c r="AJ71">
        <v>12</v>
      </c>
      <c r="AK71">
        <v>12</v>
      </c>
      <c r="AL71">
        <v>13</v>
      </c>
      <c r="AM71">
        <v>13</v>
      </c>
      <c r="AN71">
        <v>13</v>
      </c>
      <c r="AO71">
        <v>13</v>
      </c>
      <c r="AP71">
        <v>14</v>
      </c>
      <c r="AQ71">
        <v>14</v>
      </c>
      <c r="AR71">
        <v>14</v>
      </c>
      <c r="AS71">
        <v>14</v>
      </c>
      <c r="AT71">
        <v>15</v>
      </c>
      <c r="AU71">
        <v>15</v>
      </c>
      <c r="AV71">
        <v>16</v>
      </c>
      <c r="AW71">
        <v>16</v>
      </c>
      <c r="AX71">
        <v>16</v>
      </c>
      <c r="AY71">
        <v>16</v>
      </c>
      <c r="AZ71">
        <v>17</v>
      </c>
      <c r="BA71">
        <v>17</v>
      </c>
      <c r="BB71">
        <v>18</v>
      </c>
      <c r="BC71">
        <v>18</v>
      </c>
      <c r="BD71">
        <v>18</v>
      </c>
      <c r="BE71">
        <v>18</v>
      </c>
      <c r="BF71">
        <v>19</v>
      </c>
      <c r="BG71">
        <v>19</v>
      </c>
      <c r="BH71">
        <v>19</v>
      </c>
      <c r="BI71">
        <v>19</v>
      </c>
      <c r="BJ71">
        <v>19</v>
      </c>
      <c r="BK71">
        <v>20</v>
      </c>
      <c r="BL71">
        <v>20</v>
      </c>
      <c r="BM71">
        <v>21</v>
      </c>
      <c r="BN71">
        <v>21</v>
      </c>
      <c r="BO71">
        <v>21</v>
      </c>
      <c r="BP71">
        <v>21</v>
      </c>
      <c r="BQ71">
        <v>22</v>
      </c>
      <c r="BR71">
        <v>22</v>
      </c>
      <c r="BS71">
        <v>23</v>
      </c>
      <c r="BT71">
        <v>23</v>
      </c>
      <c r="BU71">
        <v>23</v>
      </c>
      <c r="BV71">
        <v>23</v>
      </c>
      <c r="BW71">
        <v>24</v>
      </c>
      <c r="BX71">
        <v>24</v>
      </c>
      <c r="BY71">
        <v>24</v>
      </c>
      <c r="BZ71">
        <v>24</v>
      </c>
      <c r="CA71">
        <v>24</v>
      </c>
      <c r="CB71">
        <v>25</v>
      </c>
      <c r="CC71">
        <v>25</v>
      </c>
      <c r="CD71">
        <v>26</v>
      </c>
      <c r="CE71">
        <v>26</v>
      </c>
      <c r="CF71">
        <v>26</v>
      </c>
      <c r="CG71">
        <v>26</v>
      </c>
      <c r="CH71">
        <v>27</v>
      </c>
      <c r="CI71">
        <v>27</v>
      </c>
      <c r="CJ71">
        <v>28</v>
      </c>
      <c r="CK71">
        <v>28</v>
      </c>
      <c r="CL71">
        <v>28</v>
      </c>
      <c r="CM71">
        <v>28</v>
      </c>
      <c r="CN71">
        <v>28</v>
      </c>
      <c r="CO71">
        <v>29</v>
      </c>
      <c r="CP71">
        <v>29</v>
      </c>
      <c r="CQ71">
        <v>30</v>
      </c>
      <c r="CR71">
        <v>30</v>
      </c>
      <c r="CS71">
        <v>30</v>
      </c>
      <c r="CT71">
        <v>30</v>
      </c>
      <c r="CU71">
        <v>30</v>
      </c>
      <c r="CV71">
        <v>31</v>
      </c>
      <c r="CW71">
        <v>31</v>
      </c>
      <c r="CX71">
        <v>31</v>
      </c>
      <c r="CY71">
        <v>31</v>
      </c>
      <c r="CZ71">
        <v>32</v>
      </c>
      <c r="DA71">
        <v>32</v>
      </c>
      <c r="DB71">
        <v>33</v>
      </c>
      <c r="DC71">
        <v>33</v>
      </c>
      <c r="DD71">
        <v>33</v>
      </c>
      <c r="DE71">
        <v>33</v>
      </c>
      <c r="DF71">
        <v>34</v>
      </c>
      <c r="DG71">
        <v>34</v>
      </c>
      <c r="DH71">
        <v>35</v>
      </c>
      <c r="DI71">
        <v>35</v>
      </c>
      <c r="DJ71">
        <v>35</v>
      </c>
      <c r="DK71">
        <v>35</v>
      </c>
      <c r="DL71">
        <v>36</v>
      </c>
      <c r="DM71">
        <v>36</v>
      </c>
      <c r="DN71">
        <v>36</v>
      </c>
      <c r="DO71">
        <v>36</v>
      </c>
      <c r="DP71">
        <v>37</v>
      </c>
      <c r="DQ71">
        <v>37</v>
      </c>
      <c r="DR71">
        <v>38</v>
      </c>
      <c r="DS71">
        <v>38</v>
      </c>
      <c r="DT71">
        <v>38</v>
      </c>
      <c r="DU71">
        <v>38</v>
      </c>
      <c r="DV71">
        <v>39</v>
      </c>
      <c r="DW71">
        <v>39</v>
      </c>
      <c r="DX71">
        <v>40</v>
      </c>
      <c r="DY71">
        <v>40</v>
      </c>
      <c r="DZ71">
        <v>40</v>
      </c>
      <c r="EA71">
        <v>40</v>
      </c>
      <c r="EB71">
        <v>41</v>
      </c>
      <c r="EC71">
        <v>41</v>
      </c>
      <c r="ED71">
        <v>41</v>
      </c>
      <c r="EE71">
        <v>41</v>
      </c>
      <c r="EF71">
        <v>41</v>
      </c>
      <c r="EG71">
        <v>42</v>
      </c>
      <c r="EH71">
        <v>42</v>
      </c>
      <c r="EI71">
        <v>43</v>
      </c>
      <c r="EJ71">
        <v>43</v>
      </c>
      <c r="EK71">
        <v>43</v>
      </c>
      <c r="EL71">
        <v>43</v>
      </c>
      <c r="EM71">
        <v>44</v>
      </c>
      <c r="EN71">
        <v>44</v>
      </c>
      <c r="EO71">
        <v>45</v>
      </c>
      <c r="EP71">
        <v>45</v>
      </c>
      <c r="EQ71">
        <v>45</v>
      </c>
      <c r="ER71">
        <v>45</v>
      </c>
      <c r="ES71">
        <v>46</v>
      </c>
      <c r="ET71">
        <v>46</v>
      </c>
      <c r="EU71">
        <v>46</v>
      </c>
      <c r="EV71">
        <v>46</v>
      </c>
      <c r="EW71">
        <v>47</v>
      </c>
      <c r="EX71">
        <v>47</v>
      </c>
      <c r="EY71">
        <v>48</v>
      </c>
      <c r="EZ71">
        <v>48</v>
      </c>
      <c r="FA71">
        <v>48</v>
      </c>
      <c r="FB71">
        <v>48</v>
      </c>
      <c r="FC71">
        <v>49</v>
      </c>
      <c r="FD71">
        <v>49</v>
      </c>
      <c r="FE71">
        <v>50</v>
      </c>
      <c r="FF71">
        <v>50</v>
      </c>
      <c r="FG71">
        <v>50</v>
      </c>
      <c r="FH71">
        <v>50</v>
      </c>
      <c r="FI71">
        <v>51</v>
      </c>
      <c r="FJ71">
        <v>51</v>
      </c>
      <c r="FK71">
        <v>51</v>
      </c>
      <c r="FL71">
        <v>51</v>
      </c>
      <c r="FM71">
        <v>52</v>
      </c>
      <c r="FN71">
        <v>52</v>
      </c>
      <c r="FO71">
        <v>53</v>
      </c>
      <c r="FP71">
        <v>53</v>
      </c>
      <c r="FQ71">
        <v>53</v>
      </c>
      <c r="FR71">
        <v>53</v>
      </c>
      <c r="FS71">
        <v>54</v>
      </c>
      <c r="FT71">
        <v>54</v>
      </c>
      <c r="FU71">
        <v>55</v>
      </c>
      <c r="FV71">
        <v>55</v>
      </c>
      <c r="FW71">
        <v>55</v>
      </c>
      <c r="FX71">
        <v>55</v>
      </c>
      <c r="FY71">
        <v>56</v>
      </c>
      <c r="FZ71">
        <v>56</v>
      </c>
      <c r="GA71">
        <v>57</v>
      </c>
      <c r="GB71">
        <v>57</v>
      </c>
      <c r="GC71">
        <v>57</v>
      </c>
      <c r="GD71">
        <v>57</v>
      </c>
      <c r="GE71">
        <v>58</v>
      </c>
      <c r="GF71">
        <v>58</v>
      </c>
      <c r="GG71">
        <v>58</v>
      </c>
      <c r="GH71">
        <v>58</v>
      </c>
      <c r="GI71">
        <v>59</v>
      </c>
      <c r="GJ71">
        <v>59</v>
      </c>
      <c r="GK71">
        <v>60</v>
      </c>
      <c r="GL71">
        <v>60</v>
      </c>
      <c r="GM71">
        <v>60</v>
      </c>
      <c r="GN71">
        <v>60</v>
      </c>
      <c r="GO71">
        <v>61</v>
      </c>
      <c r="GP71">
        <v>61</v>
      </c>
      <c r="GQ71">
        <v>62</v>
      </c>
      <c r="GR71">
        <v>62</v>
      </c>
      <c r="GS71">
        <v>62</v>
      </c>
      <c r="GU71">
        <v>68</v>
      </c>
      <c r="GV71">
        <v>0.628</v>
      </c>
    </row>
    <row r="72" spans="1:204">
      <c r="A72" s="278">
        <v>69</v>
      </c>
      <c r="B72" s="344">
        <v>1</v>
      </c>
      <c r="C72" s="344">
        <v>1</v>
      </c>
      <c r="D72" s="344">
        <v>1</v>
      </c>
      <c r="E72" s="344">
        <v>2</v>
      </c>
      <c r="F72" s="344">
        <v>2</v>
      </c>
      <c r="G72" s="344">
        <v>3</v>
      </c>
      <c r="H72" s="344">
        <v>3</v>
      </c>
      <c r="I72" s="344">
        <v>3</v>
      </c>
      <c r="J72" s="344">
        <v>3</v>
      </c>
      <c r="K72" s="344">
        <v>4</v>
      </c>
      <c r="L72" s="344">
        <v>4</v>
      </c>
      <c r="M72" s="344">
        <v>4</v>
      </c>
      <c r="N72" s="344">
        <v>4</v>
      </c>
      <c r="O72" s="344">
        <v>5</v>
      </c>
      <c r="P72" s="344">
        <v>5</v>
      </c>
      <c r="Q72" s="344">
        <v>6</v>
      </c>
      <c r="R72" s="344">
        <v>6</v>
      </c>
      <c r="S72" s="344">
        <v>6</v>
      </c>
      <c r="T72" s="344">
        <v>7</v>
      </c>
      <c r="U72" s="344">
        <v>7</v>
      </c>
      <c r="V72" s="344">
        <v>8</v>
      </c>
      <c r="W72" s="344">
        <v>8</v>
      </c>
      <c r="X72" s="344">
        <v>8</v>
      </c>
      <c r="Y72" s="344">
        <v>8</v>
      </c>
      <c r="Z72" s="344">
        <v>9</v>
      </c>
      <c r="AA72" s="344">
        <v>9</v>
      </c>
      <c r="AB72" s="344">
        <v>9</v>
      </c>
      <c r="AC72" s="344">
        <v>9</v>
      </c>
      <c r="AD72" s="344">
        <v>10</v>
      </c>
      <c r="AE72" s="344">
        <v>10</v>
      </c>
      <c r="AF72" s="337">
        <v>11</v>
      </c>
      <c r="AG72" s="345">
        <v>11</v>
      </c>
      <c r="AH72" s="346">
        <v>11</v>
      </c>
      <c r="AI72">
        <v>11</v>
      </c>
      <c r="AJ72">
        <v>12</v>
      </c>
      <c r="AK72">
        <v>12</v>
      </c>
      <c r="AL72">
        <v>13</v>
      </c>
      <c r="AM72">
        <v>13</v>
      </c>
      <c r="AN72">
        <v>13</v>
      </c>
      <c r="AO72">
        <v>13</v>
      </c>
      <c r="AP72">
        <v>14</v>
      </c>
      <c r="AQ72">
        <v>14</v>
      </c>
      <c r="AR72">
        <v>15</v>
      </c>
      <c r="AS72">
        <v>15</v>
      </c>
      <c r="AT72">
        <v>15</v>
      </c>
      <c r="AU72">
        <v>15</v>
      </c>
      <c r="AV72">
        <v>16</v>
      </c>
      <c r="AW72">
        <v>16</v>
      </c>
      <c r="AX72">
        <v>16</v>
      </c>
      <c r="AY72">
        <v>16</v>
      </c>
      <c r="AZ72">
        <v>17</v>
      </c>
      <c r="BA72">
        <v>17</v>
      </c>
      <c r="BB72">
        <v>18</v>
      </c>
      <c r="BC72">
        <v>18</v>
      </c>
      <c r="BD72">
        <v>18</v>
      </c>
      <c r="BE72">
        <v>18</v>
      </c>
      <c r="BF72">
        <v>19</v>
      </c>
      <c r="BG72">
        <v>19</v>
      </c>
      <c r="BH72">
        <v>19</v>
      </c>
      <c r="BI72">
        <v>20</v>
      </c>
      <c r="BJ72">
        <v>20</v>
      </c>
      <c r="BK72">
        <v>20</v>
      </c>
      <c r="BL72">
        <v>20</v>
      </c>
      <c r="BM72">
        <v>21</v>
      </c>
      <c r="BN72">
        <v>21</v>
      </c>
      <c r="BO72">
        <v>22</v>
      </c>
      <c r="BP72">
        <v>22</v>
      </c>
      <c r="BQ72">
        <v>22</v>
      </c>
      <c r="BR72">
        <v>22</v>
      </c>
      <c r="BS72">
        <v>23</v>
      </c>
      <c r="BT72">
        <v>23</v>
      </c>
      <c r="BU72">
        <v>23</v>
      </c>
      <c r="BV72">
        <v>23</v>
      </c>
      <c r="BW72">
        <v>24</v>
      </c>
      <c r="BX72">
        <v>24</v>
      </c>
      <c r="BY72">
        <v>25</v>
      </c>
      <c r="BZ72">
        <v>25</v>
      </c>
      <c r="CA72">
        <v>25</v>
      </c>
      <c r="CB72">
        <v>25</v>
      </c>
      <c r="CC72">
        <v>25</v>
      </c>
      <c r="CD72">
        <v>26</v>
      </c>
      <c r="CE72">
        <v>26</v>
      </c>
      <c r="CF72">
        <v>27</v>
      </c>
      <c r="CG72">
        <v>27</v>
      </c>
      <c r="CH72">
        <v>27</v>
      </c>
      <c r="CI72">
        <v>27</v>
      </c>
      <c r="CJ72">
        <v>28</v>
      </c>
      <c r="CK72">
        <v>28</v>
      </c>
      <c r="CL72">
        <v>28</v>
      </c>
      <c r="CM72">
        <v>28</v>
      </c>
      <c r="CN72">
        <v>28</v>
      </c>
      <c r="CO72">
        <v>29</v>
      </c>
      <c r="CP72">
        <v>29</v>
      </c>
      <c r="CQ72">
        <v>30</v>
      </c>
      <c r="CR72">
        <v>30</v>
      </c>
      <c r="CS72">
        <v>30</v>
      </c>
      <c r="CT72">
        <v>30</v>
      </c>
      <c r="CU72">
        <v>30</v>
      </c>
      <c r="CV72">
        <v>31</v>
      </c>
      <c r="CW72">
        <v>31</v>
      </c>
      <c r="CX72">
        <v>32</v>
      </c>
      <c r="CY72">
        <v>32</v>
      </c>
      <c r="CZ72">
        <v>32</v>
      </c>
      <c r="DA72">
        <v>32</v>
      </c>
      <c r="DB72">
        <v>33</v>
      </c>
      <c r="DC72">
        <v>33</v>
      </c>
      <c r="DD72">
        <v>34</v>
      </c>
      <c r="DE72">
        <v>34</v>
      </c>
      <c r="DF72">
        <v>34</v>
      </c>
      <c r="DG72">
        <v>34</v>
      </c>
      <c r="DH72">
        <v>35</v>
      </c>
      <c r="DI72">
        <v>35</v>
      </c>
      <c r="DJ72">
        <v>35</v>
      </c>
      <c r="DK72">
        <v>35</v>
      </c>
      <c r="DL72">
        <v>36</v>
      </c>
      <c r="DM72">
        <v>36</v>
      </c>
      <c r="DN72">
        <v>37</v>
      </c>
      <c r="DO72">
        <v>37</v>
      </c>
      <c r="DP72">
        <v>37</v>
      </c>
      <c r="DQ72">
        <v>37</v>
      </c>
      <c r="DR72">
        <v>38</v>
      </c>
      <c r="DS72">
        <v>38</v>
      </c>
      <c r="DT72">
        <v>39</v>
      </c>
      <c r="DU72">
        <v>39</v>
      </c>
      <c r="DV72">
        <v>39</v>
      </c>
      <c r="DW72">
        <v>39</v>
      </c>
      <c r="DX72">
        <v>40</v>
      </c>
      <c r="DY72">
        <v>40</v>
      </c>
      <c r="DZ72">
        <v>41</v>
      </c>
      <c r="EA72">
        <v>41</v>
      </c>
      <c r="EB72">
        <v>41</v>
      </c>
      <c r="EC72">
        <v>41</v>
      </c>
      <c r="ED72">
        <v>42</v>
      </c>
      <c r="EE72">
        <v>42</v>
      </c>
      <c r="EF72">
        <v>42</v>
      </c>
      <c r="EG72">
        <v>42</v>
      </c>
      <c r="EH72">
        <v>42</v>
      </c>
      <c r="EI72">
        <v>43</v>
      </c>
      <c r="EJ72">
        <v>43</v>
      </c>
      <c r="EK72">
        <v>44</v>
      </c>
      <c r="EL72">
        <v>44</v>
      </c>
      <c r="EM72">
        <v>44</v>
      </c>
      <c r="EN72">
        <v>44</v>
      </c>
      <c r="EO72">
        <v>45</v>
      </c>
      <c r="EP72">
        <v>45</v>
      </c>
      <c r="EQ72">
        <v>46</v>
      </c>
      <c r="ER72">
        <v>46</v>
      </c>
      <c r="ES72">
        <v>46</v>
      </c>
      <c r="ET72">
        <v>46</v>
      </c>
      <c r="EU72">
        <v>47</v>
      </c>
      <c r="EV72">
        <v>47</v>
      </c>
      <c r="EW72">
        <v>47</v>
      </c>
      <c r="EX72">
        <v>47</v>
      </c>
      <c r="EY72">
        <v>48</v>
      </c>
      <c r="EZ72">
        <v>48</v>
      </c>
      <c r="FA72">
        <v>49</v>
      </c>
      <c r="FB72">
        <v>49</v>
      </c>
      <c r="FC72">
        <v>49</v>
      </c>
      <c r="FD72">
        <v>49</v>
      </c>
      <c r="FE72">
        <v>50</v>
      </c>
      <c r="FF72">
        <v>50</v>
      </c>
      <c r="FG72">
        <v>51</v>
      </c>
      <c r="FH72">
        <v>51</v>
      </c>
      <c r="FI72">
        <v>51</v>
      </c>
      <c r="FJ72">
        <v>51</v>
      </c>
      <c r="FK72">
        <v>52</v>
      </c>
      <c r="FL72">
        <v>52</v>
      </c>
      <c r="FM72">
        <v>53</v>
      </c>
      <c r="FN72">
        <v>53</v>
      </c>
      <c r="FO72">
        <v>53</v>
      </c>
      <c r="FP72">
        <v>53</v>
      </c>
      <c r="FQ72">
        <v>54</v>
      </c>
      <c r="FR72">
        <v>54</v>
      </c>
      <c r="FS72">
        <v>54</v>
      </c>
      <c r="FT72">
        <v>54</v>
      </c>
      <c r="FU72">
        <v>55</v>
      </c>
      <c r="FV72">
        <v>55</v>
      </c>
      <c r="FW72">
        <v>56</v>
      </c>
      <c r="FX72">
        <v>56</v>
      </c>
      <c r="FY72">
        <v>56</v>
      </c>
      <c r="FZ72">
        <v>56</v>
      </c>
      <c r="GA72">
        <v>57</v>
      </c>
      <c r="GB72">
        <v>57</v>
      </c>
      <c r="GC72">
        <v>58</v>
      </c>
      <c r="GD72">
        <v>58</v>
      </c>
      <c r="GE72">
        <v>58</v>
      </c>
      <c r="GF72">
        <v>58</v>
      </c>
      <c r="GG72">
        <v>59</v>
      </c>
      <c r="GH72">
        <v>59</v>
      </c>
      <c r="GI72">
        <v>60</v>
      </c>
      <c r="GJ72">
        <v>60</v>
      </c>
      <c r="GK72">
        <v>60</v>
      </c>
      <c r="GL72">
        <v>60</v>
      </c>
      <c r="GM72">
        <v>61</v>
      </c>
      <c r="GN72">
        <v>61</v>
      </c>
      <c r="GO72">
        <v>61</v>
      </c>
      <c r="GP72">
        <v>61</v>
      </c>
      <c r="GQ72">
        <v>62</v>
      </c>
      <c r="GR72">
        <v>62</v>
      </c>
      <c r="GS72">
        <v>63</v>
      </c>
      <c r="GU72">
        <v>69</v>
      </c>
      <c r="GV72">
        <v>0.63300000000000001</v>
      </c>
    </row>
    <row r="73" spans="1:204">
      <c r="A73" s="278">
        <v>70</v>
      </c>
      <c r="B73" s="344">
        <v>1</v>
      </c>
      <c r="C73" s="344">
        <v>1</v>
      </c>
      <c r="D73" s="344">
        <v>1</v>
      </c>
      <c r="E73" s="344">
        <v>2</v>
      </c>
      <c r="F73" s="344">
        <v>2</v>
      </c>
      <c r="G73" s="344">
        <v>3</v>
      </c>
      <c r="H73" s="344">
        <v>3</v>
      </c>
      <c r="I73" s="344">
        <v>3</v>
      </c>
      <c r="J73" s="344">
        <v>3</v>
      </c>
      <c r="K73" s="344">
        <v>4</v>
      </c>
      <c r="L73" s="344">
        <v>4</v>
      </c>
      <c r="M73" s="344">
        <v>4</v>
      </c>
      <c r="N73" s="344">
        <v>4</v>
      </c>
      <c r="O73" s="344">
        <v>5</v>
      </c>
      <c r="P73" s="344">
        <v>5</v>
      </c>
      <c r="Q73" s="344">
        <v>6</v>
      </c>
      <c r="R73" s="344">
        <v>6</v>
      </c>
      <c r="S73" s="344">
        <v>6</v>
      </c>
      <c r="T73" s="344">
        <v>7</v>
      </c>
      <c r="U73" s="344">
        <v>7</v>
      </c>
      <c r="V73" s="344">
        <v>8</v>
      </c>
      <c r="W73" s="344">
        <v>8</v>
      </c>
      <c r="X73" s="344">
        <v>8</v>
      </c>
      <c r="Y73" s="344">
        <v>8</v>
      </c>
      <c r="Z73" s="344">
        <v>9</v>
      </c>
      <c r="AA73" s="344">
        <v>9</v>
      </c>
      <c r="AB73" s="344">
        <v>10</v>
      </c>
      <c r="AC73" s="344">
        <v>10</v>
      </c>
      <c r="AD73" s="344">
        <v>10</v>
      </c>
      <c r="AE73" s="344">
        <v>10</v>
      </c>
      <c r="AF73" s="337">
        <v>11</v>
      </c>
      <c r="AG73" s="345">
        <v>11</v>
      </c>
      <c r="AH73" s="346">
        <v>11</v>
      </c>
      <c r="AI73">
        <v>11</v>
      </c>
      <c r="AJ73">
        <v>12</v>
      </c>
      <c r="AK73">
        <v>12</v>
      </c>
      <c r="AL73">
        <v>13</v>
      </c>
      <c r="AM73">
        <v>13</v>
      </c>
      <c r="AN73">
        <v>13</v>
      </c>
      <c r="AO73">
        <v>13</v>
      </c>
      <c r="AP73">
        <v>14</v>
      </c>
      <c r="AQ73">
        <v>14</v>
      </c>
      <c r="AR73">
        <v>15</v>
      </c>
      <c r="AS73">
        <v>15</v>
      </c>
      <c r="AT73">
        <v>15</v>
      </c>
      <c r="AU73">
        <v>15</v>
      </c>
      <c r="AV73">
        <v>16</v>
      </c>
      <c r="AW73">
        <v>16</v>
      </c>
      <c r="AX73">
        <v>17</v>
      </c>
      <c r="AY73">
        <v>17</v>
      </c>
      <c r="AZ73">
        <v>17</v>
      </c>
      <c r="BA73">
        <v>17</v>
      </c>
      <c r="BB73">
        <v>18</v>
      </c>
      <c r="BC73">
        <v>18</v>
      </c>
      <c r="BD73">
        <v>19</v>
      </c>
      <c r="BE73">
        <v>19</v>
      </c>
      <c r="BF73">
        <v>19</v>
      </c>
      <c r="BG73">
        <v>19</v>
      </c>
      <c r="BH73">
        <v>19</v>
      </c>
      <c r="BI73">
        <v>20</v>
      </c>
      <c r="BJ73">
        <v>20</v>
      </c>
      <c r="BK73">
        <v>20</v>
      </c>
      <c r="BL73">
        <v>20</v>
      </c>
      <c r="BM73">
        <v>21</v>
      </c>
      <c r="BN73">
        <v>21</v>
      </c>
      <c r="BO73">
        <v>22</v>
      </c>
      <c r="BP73">
        <v>22</v>
      </c>
      <c r="BQ73">
        <v>22</v>
      </c>
      <c r="BR73">
        <v>22</v>
      </c>
      <c r="BS73">
        <v>23</v>
      </c>
      <c r="BT73">
        <v>23</v>
      </c>
      <c r="BU73">
        <v>24</v>
      </c>
      <c r="BV73">
        <v>24</v>
      </c>
      <c r="BW73">
        <v>24</v>
      </c>
      <c r="BX73">
        <v>24</v>
      </c>
      <c r="BY73">
        <v>25</v>
      </c>
      <c r="BZ73">
        <v>25</v>
      </c>
      <c r="CA73">
        <v>25</v>
      </c>
      <c r="CB73">
        <v>26</v>
      </c>
      <c r="CC73">
        <v>26</v>
      </c>
      <c r="CD73">
        <v>26</v>
      </c>
      <c r="CE73">
        <v>26</v>
      </c>
      <c r="CF73">
        <v>27</v>
      </c>
      <c r="CG73">
        <v>27</v>
      </c>
      <c r="CH73">
        <v>27</v>
      </c>
      <c r="CI73">
        <v>27</v>
      </c>
      <c r="CJ73">
        <v>28</v>
      </c>
      <c r="CK73">
        <v>28</v>
      </c>
      <c r="CL73">
        <v>28</v>
      </c>
      <c r="CM73">
        <v>29</v>
      </c>
      <c r="CN73">
        <v>29</v>
      </c>
      <c r="CO73">
        <v>29</v>
      </c>
      <c r="CP73">
        <v>29</v>
      </c>
      <c r="CQ73">
        <v>30</v>
      </c>
      <c r="CR73">
        <v>30</v>
      </c>
      <c r="CS73">
        <v>31</v>
      </c>
      <c r="CT73">
        <v>31</v>
      </c>
      <c r="CU73">
        <v>31</v>
      </c>
      <c r="CV73">
        <v>31</v>
      </c>
      <c r="CW73">
        <v>31</v>
      </c>
      <c r="CX73">
        <v>32</v>
      </c>
      <c r="CY73">
        <v>32</v>
      </c>
      <c r="CZ73">
        <v>33</v>
      </c>
      <c r="DA73">
        <v>33</v>
      </c>
      <c r="DB73">
        <v>33</v>
      </c>
      <c r="DC73">
        <v>33</v>
      </c>
      <c r="DD73">
        <v>34</v>
      </c>
      <c r="DE73">
        <v>34</v>
      </c>
      <c r="DF73">
        <v>34</v>
      </c>
      <c r="DG73">
        <v>34</v>
      </c>
      <c r="DH73">
        <v>35</v>
      </c>
      <c r="DI73">
        <v>35</v>
      </c>
      <c r="DJ73">
        <v>36</v>
      </c>
      <c r="DK73">
        <v>36</v>
      </c>
      <c r="DL73">
        <v>36</v>
      </c>
      <c r="DM73">
        <v>36</v>
      </c>
      <c r="DN73">
        <v>37</v>
      </c>
      <c r="DO73">
        <v>37</v>
      </c>
      <c r="DP73">
        <v>38</v>
      </c>
      <c r="DQ73">
        <v>38</v>
      </c>
      <c r="DR73">
        <v>38</v>
      </c>
      <c r="DS73">
        <v>38</v>
      </c>
      <c r="DT73">
        <v>39</v>
      </c>
      <c r="DU73">
        <v>39</v>
      </c>
      <c r="DV73">
        <v>40</v>
      </c>
      <c r="DW73">
        <v>40</v>
      </c>
      <c r="DX73">
        <v>40</v>
      </c>
      <c r="DY73">
        <v>40</v>
      </c>
      <c r="DZ73">
        <v>41</v>
      </c>
      <c r="EA73">
        <v>41</v>
      </c>
      <c r="EB73">
        <v>41</v>
      </c>
      <c r="EC73">
        <v>41</v>
      </c>
      <c r="ED73">
        <v>42</v>
      </c>
      <c r="EE73">
        <v>42</v>
      </c>
      <c r="EF73">
        <v>42</v>
      </c>
      <c r="EG73">
        <v>43</v>
      </c>
      <c r="EH73">
        <v>43</v>
      </c>
      <c r="EI73">
        <v>43</v>
      </c>
      <c r="EJ73">
        <v>43</v>
      </c>
      <c r="EK73">
        <v>44</v>
      </c>
      <c r="EL73">
        <v>44</v>
      </c>
      <c r="EM73">
        <v>45</v>
      </c>
      <c r="EN73">
        <v>45</v>
      </c>
      <c r="EO73">
        <v>45</v>
      </c>
      <c r="EP73">
        <v>45</v>
      </c>
      <c r="EQ73">
        <v>46</v>
      </c>
      <c r="ER73">
        <v>46</v>
      </c>
      <c r="ES73">
        <v>47</v>
      </c>
      <c r="ET73">
        <v>47</v>
      </c>
      <c r="EU73">
        <v>47</v>
      </c>
      <c r="EV73">
        <v>47</v>
      </c>
      <c r="EW73">
        <v>48</v>
      </c>
      <c r="EX73">
        <v>48</v>
      </c>
      <c r="EY73">
        <v>48</v>
      </c>
      <c r="EZ73">
        <v>48</v>
      </c>
      <c r="FA73">
        <v>49</v>
      </c>
      <c r="FB73">
        <v>49</v>
      </c>
      <c r="FC73">
        <v>50</v>
      </c>
      <c r="FD73">
        <v>50</v>
      </c>
      <c r="FE73">
        <v>50</v>
      </c>
      <c r="FF73">
        <v>50</v>
      </c>
      <c r="FG73">
        <v>51</v>
      </c>
      <c r="FH73">
        <v>51</v>
      </c>
      <c r="FI73">
        <v>52</v>
      </c>
      <c r="FJ73">
        <v>52</v>
      </c>
      <c r="FK73">
        <v>52</v>
      </c>
      <c r="FL73">
        <v>52</v>
      </c>
      <c r="FM73">
        <v>53</v>
      </c>
      <c r="FN73">
        <v>53</v>
      </c>
      <c r="FO73">
        <v>54</v>
      </c>
      <c r="FP73">
        <v>54</v>
      </c>
      <c r="FQ73">
        <v>54</v>
      </c>
      <c r="FR73">
        <v>54</v>
      </c>
      <c r="FS73">
        <v>55</v>
      </c>
      <c r="FT73">
        <v>55</v>
      </c>
      <c r="FU73">
        <v>56</v>
      </c>
      <c r="FV73">
        <v>56</v>
      </c>
      <c r="FW73">
        <v>56</v>
      </c>
      <c r="FX73">
        <v>56</v>
      </c>
      <c r="FY73">
        <v>57</v>
      </c>
      <c r="FZ73">
        <v>57</v>
      </c>
      <c r="GA73">
        <v>57</v>
      </c>
      <c r="GB73">
        <v>57</v>
      </c>
      <c r="GC73">
        <v>58</v>
      </c>
      <c r="GD73">
        <v>58</v>
      </c>
      <c r="GE73">
        <v>59</v>
      </c>
      <c r="GF73">
        <v>59</v>
      </c>
      <c r="GG73">
        <v>59</v>
      </c>
      <c r="GH73">
        <v>59</v>
      </c>
      <c r="GI73">
        <v>60</v>
      </c>
      <c r="GJ73">
        <v>60</v>
      </c>
      <c r="GK73">
        <v>61</v>
      </c>
      <c r="GL73">
        <v>61</v>
      </c>
      <c r="GM73">
        <v>61</v>
      </c>
      <c r="GN73">
        <v>61</v>
      </c>
      <c r="GO73">
        <v>62</v>
      </c>
      <c r="GP73">
        <v>62</v>
      </c>
      <c r="GQ73">
        <v>63</v>
      </c>
      <c r="GR73">
        <v>63</v>
      </c>
      <c r="GS73">
        <v>63</v>
      </c>
      <c r="GU73">
        <v>70</v>
      </c>
      <c r="GV73">
        <v>0.63800000000000001</v>
      </c>
    </row>
    <row r="74" spans="1:204">
      <c r="A74" s="278">
        <v>71</v>
      </c>
      <c r="B74" s="344">
        <v>1</v>
      </c>
      <c r="C74" s="344">
        <v>1</v>
      </c>
      <c r="D74" s="344">
        <v>1</v>
      </c>
      <c r="E74" s="344">
        <v>2</v>
      </c>
      <c r="F74" s="344">
        <v>2</v>
      </c>
      <c r="G74" s="344">
        <v>3</v>
      </c>
      <c r="H74" s="344">
        <v>3</v>
      </c>
      <c r="I74" s="344">
        <v>3</v>
      </c>
      <c r="J74" s="344">
        <v>3</v>
      </c>
      <c r="K74" s="344">
        <v>4</v>
      </c>
      <c r="L74" s="344">
        <v>4</v>
      </c>
      <c r="M74" s="344">
        <v>4</v>
      </c>
      <c r="N74" s="344">
        <v>4</v>
      </c>
      <c r="O74" s="344">
        <v>5</v>
      </c>
      <c r="P74" s="344">
        <v>5</v>
      </c>
      <c r="Q74" s="344">
        <v>6</v>
      </c>
      <c r="R74" s="344">
        <v>6</v>
      </c>
      <c r="S74" s="344">
        <v>6</v>
      </c>
      <c r="T74" s="344">
        <v>7</v>
      </c>
      <c r="U74" s="344">
        <v>7</v>
      </c>
      <c r="V74" s="344">
        <v>8</v>
      </c>
      <c r="W74" s="344">
        <v>8</v>
      </c>
      <c r="X74" s="344">
        <v>8</v>
      </c>
      <c r="Y74" s="344">
        <v>8</v>
      </c>
      <c r="Z74" s="344">
        <v>9</v>
      </c>
      <c r="AA74" s="344">
        <v>9</v>
      </c>
      <c r="AB74" s="344">
        <v>10</v>
      </c>
      <c r="AC74" s="344">
        <v>10</v>
      </c>
      <c r="AD74" s="344">
        <v>10</v>
      </c>
      <c r="AE74" s="344">
        <v>10</v>
      </c>
      <c r="AF74" s="337">
        <v>11</v>
      </c>
      <c r="AG74" s="345">
        <v>11</v>
      </c>
      <c r="AH74" s="346">
        <v>12</v>
      </c>
      <c r="AI74">
        <v>12</v>
      </c>
      <c r="AJ74">
        <v>12</v>
      </c>
      <c r="AK74">
        <v>12</v>
      </c>
      <c r="AL74">
        <v>13</v>
      </c>
      <c r="AM74">
        <v>13</v>
      </c>
      <c r="AN74">
        <v>13</v>
      </c>
      <c r="AO74">
        <v>13</v>
      </c>
      <c r="AP74">
        <v>14</v>
      </c>
      <c r="AQ74">
        <v>14</v>
      </c>
      <c r="AR74">
        <v>15</v>
      </c>
      <c r="AS74">
        <v>15</v>
      </c>
      <c r="AT74">
        <v>15</v>
      </c>
      <c r="AU74">
        <v>15</v>
      </c>
      <c r="AV74">
        <v>16</v>
      </c>
      <c r="AW74">
        <v>16</v>
      </c>
      <c r="AX74">
        <v>17</v>
      </c>
      <c r="AY74">
        <v>17</v>
      </c>
      <c r="AZ74">
        <v>17</v>
      </c>
      <c r="BA74">
        <v>17</v>
      </c>
      <c r="BB74">
        <v>18</v>
      </c>
      <c r="BC74">
        <v>18</v>
      </c>
      <c r="BD74">
        <v>19</v>
      </c>
      <c r="BE74">
        <v>19</v>
      </c>
      <c r="BF74">
        <v>19</v>
      </c>
      <c r="BG74">
        <v>19</v>
      </c>
      <c r="BH74">
        <v>19</v>
      </c>
      <c r="BI74">
        <v>20</v>
      </c>
      <c r="BJ74">
        <v>20</v>
      </c>
      <c r="BK74">
        <v>21</v>
      </c>
      <c r="BL74">
        <v>21</v>
      </c>
      <c r="BM74">
        <v>21</v>
      </c>
      <c r="BN74">
        <v>21</v>
      </c>
      <c r="BO74">
        <v>22</v>
      </c>
      <c r="BP74">
        <v>22</v>
      </c>
      <c r="BQ74">
        <v>22</v>
      </c>
      <c r="BR74">
        <v>22</v>
      </c>
      <c r="BS74">
        <v>23</v>
      </c>
      <c r="BT74">
        <v>23</v>
      </c>
      <c r="BU74">
        <v>24</v>
      </c>
      <c r="BV74">
        <v>24</v>
      </c>
      <c r="BW74">
        <v>24</v>
      </c>
      <c r="BX74">
        <v>24</v>
      </c>
      <c r="BY74">
        <v>25</v>
      </c>
      <c r="BZ74">
        <v>25</v>
      </c>
      <c r="CA74">
        <v>25</v>
      </c>
      <c r="CB74">
        <v>26</v>
      </c>
      <c r="CC74">
        <v>26</v>
      </c>
      <c r="CD74">
        <v>26</v>
      </c>
      <c r="CE74">
        <v>26</v>
      </c>
      <c r="CF74">
        <v>27</v>
      </c>
      <c r="CG74">
        <v>27</v>
      </c>
      <c r="CH74">
        <v>28</v>
      </c>
      <c r="CI74">
        <v>28</v>
      </c>
      <c r="CJ74">
        <v>28</v>
      </c>
      <c r="CK74">
        <v>28</v>
      </c>
      <c r="CL74">
        <v>28</v>
      </c>
      <c r="CM74">
        <v>29</v>
      </c>
      <c r="CN74">
        <v>29</v>
      </c>
      <c r="CO74">
        <v>30</v>
      </c>
      <c r="CP74">
        <v>30</v>
      </c>
      <c r="CQ74">
        <v>30</v>
      </c>
      <c r="CR74">
        <v>30</v>
      </c>
      <c r="CS74">
        <v>31</v>
      </c>
      <c r="CT74">
        <v>31</v>
      </c>
      <c r="CU74">
        <v>31</v>
      </c>
      <c r="CV74">
        <v>31</v>
      </c>
      <c r="CW74">
        <v>31</v>
      </c>
      <c r="CX74">
        <v>32</v>
      </c>
      <c r="CY74">
        <v>32</v>
      </c>
      <c r="CZ74">
        <v>33</v>
      </c>
      <c r="DA74">
        <v>33</v>
      </c>
      <c r="DB74">
        <v>33</v>
      </c>
      <c r="DC74">
        <v>33</v>
      </c>
      <c r="DD74">
        <v>34</v>
      </c>
      <c r="DE74">
        <v>34</v>
      </c>
      <c r="DF74">
        <v>35</v>
      </c>
      <c r="DG74">
        <v>35</v>
      </c>
      <c r="DH74">
        <v>35</v>
      </c>
      <c r="DI74">
        <v>35</v>
      </c>
      <c r="DJ74">
        <v>36</v>
      </c>
      <c r="DK74">
        <v>36</v>
      </c>
      <c r="DL74">
        <v>37</v>
      </c>
      <c r="DM74">
        <v>37</v>
      </c>
      <c r="DN74">
        <v>37</v>
      </c>
      <c r="DO74">
        <v>37</v>
      </c>
      <c r="DP74">
        <v>38</v>
      </c>
      <c r="DQ74">
        <v>38</v>
      </c>
      <c r="DR74">
        <v>39</v>
      </c>
      <c r="DS74">
        <v>39</v>
      </c>
      <c r="DT74">
        <v>39</v>
      </c>
      <c r="DU74">
        <v>39</v>
      </c>
      <c r="DV74">
        <v>40</v>
      </c>
      <c r="DW74">
        <v>40</v>
      </c>
      <c r="DX74">
        <v>40</v>
      </c>
      <c r="DY74">
        <v>40</v>
      </c>
      <c r="DZ74">
        <v>41</v>
      </c>
      <c r="EA74">
        <v>41</v>
      </c>
      <c r="EB74">
        <v>42</v>
      </c>
      <c r="EC74">
        <v>42</v>
      </c>
      <c r="ED74">
        <v>42</v>
      </c>
      <c r="EE74">
        <v>42</v>
      </c>
      <c r="EF74">
        <v>42</v>
      </c>
      <c r="EG74">
        <v>43</v>
      </c>
      <c r="EH74">
        <v>43</v>
      </c>
      <c r="EI74">
        <v>44</v>
      </c>
      <c r="EJ74">
        <v>44</v>
      </c>
      <c r="EK74">
        <v>44</v>
      </c>
      <c r="EL74">
        <v>44</v>
      </c>
      <c r="EM74">
        <v>45</v>
      </c>
      <c r="EN74">
        <v>45</v>
      </c>
      <c r="EO74">
        <v>46</v>
      </c>
      <c r="EP74">
        <v>46</v>
      </c>
      <c r="EQ74">
        <v>46</v>
      </c>
      <c r="ER74">
        <v>46</v>
      </c>
      <c r="ES74">
        <v>47</v>
      </c>
      <c r="ET74">
        <v>47</v>
      </c>
      <c r="EU74">
        <v>48</v>
      </c>
      <c r="EV74">
        <v>48</v>
      </c>
      <c r="EW74">
        <v>48</v>
      </c>
      <c r="EX74">
        <v>48</v>
      </c>
      <c r="EY74">
        <v>49</v>
      </c>
      <c r="EZ74">
        <v>49</v>
      </c>
      <c r="FA74">
        <v>49</v>
      </c>
      <c r="FB74">
        <v>49</v>
      </c>
      <c r="FC74">
        <v>50</v>
      </c>
      <c r="FD74">
        <v>50</v>
      </c>
      <c r="FE74">
        <v>51</v>
      </c>
      <c r="FF74">
        <v>51</v>
      </c>
      <c r="FG74">
        <v>51</v>
      </c>
      <c r="FH74">
        <v>51</v>
      </c>
      <c r="FI74">
        <v>52</v>
      </c>
      <c r="FJ74">
        <v>52</v>
      </c>
      <c r="FK74">
        <v>53</v>
      </c>
      <c r="FL74">
        <v>53</v>
      </c>
      <c r="FM74">
        <v>53</v>
      </c>
      <c r="FN74">
        <v>53</v>
      </c>
      <c r="FO74">
        <v>54</v>
      </c>
      <c r="FP74">
        <v>54</v>
      </c>
      <c r="FQ74">
        <v>55</v>
      </c>
      <c r="FR74">
        <v>55</v>
      </c>
      <c r="FS74">
        <v>55</v>
      </c>
      <c r="FT74">
        <v>55</v>
      </c>
      <c r="FU74">
        <v>56</v>
      </c>
      <c r="FV74">
        <v>56</v>
      </c>
      <c r="FW74">
        <v>56</v>
      </c>
      <c r="FX74">
        <v>56</v>
      </c>
      <c r="FY74">
        <v>57</v>
      </c>
      <c r="FZ74">
        <v>57</v>
      </c>
      <c r="GA74">
        <v>58</v>
      </c>
      <c r="GB74">
        <v>58</v>
      </c>
      <c r="GC74">
        <v>58</v>
      </c>
      <c r="GD74">
        <v>58</v>
      </c>
      <c r="GE74">
        <v>59</v>
      </c>
      <c r="GF74">
        <v>59</v>
      </c>
      <c r="GG74">
        <v>60</v>
      </c>
      <c r="GH74">
        <v>60</v>
      </c>
      <c r="GI74">
        <v>60</v>
      </c>
      <c r="GJ74">
        <v>60</v>
      </c>
      <c r="GK74">
        <v>61</v>
      </c>
      <c r="GL74">
        <v>61</v>
      </c>
      <c r="GM74">
        <v>62</v>
      </c>
      <c r="GN74">
        <v>62</v>
      </c>
      <c r="GO74">
        <v>62</v>
      </c>
      <c r="GP74">
        <v>62</v>
      </c>
      <c r="GQ74">
        <v>63</v>
      </c>
      <c r="GR74">
        <v>63</v>
      </c>
      <c r="GS74">
        <v>64</v>
      </c>
      <c r="GU74">
        <v>71</v>
      </c>
      <c r="GV74">
        <v>0.64200000000000002</v>
      </c>
    </row>
    <row r="75" spans="1:204">
      <c r="A75" s="278">
        <v>72</v>
      </c>
      <c r="B75" s="344">
        <v>1</v>
      </c>
      <c r="C75" s="344">
        <v>1</v>
      </c>
      <c r="D75" s="344">
        <v>1</v>
      </c>
      <c r="E75" s="344">
        <v>2</v>
      </c>
      <c r="F75" s="344">
        <v>2</v>
      </c>
      <c r="G75" s="344">
        <v>3</v>
      </c>
      <c r="H75" s="344">
        <v>3</v>
      </c>
      <c r="I75" s="344">
        <v>3</v>
      </c>
      <c r="J75" s="344">
        <v>3</v>
      </c>
      <c r="K75" s="344">
        <v>4</v>
      </c>
      <c r="L75" s="344">
        <v>4</v>
      </c>
      <c r="M75" s="344">
        <v>5</v>
      </c>
      <c r="N75" s="344">
        <v>5</v>
      </c>
      <c r="O75" s="344">
        <v>5</v>
      </c>
      <c r="P75" s="344">
        <v>5</v>
      </c>
      <c r="Q75" s="344">
        <v>6</v>
      </c>
      <c r="R75" s="344">
        <v>6</v>
      </c>
      <c r="S75" s="344">
        <v>6</v>
      </c>
      <c r="T75" s="344">
        <v>7</v>
      </c>
      <c r="U75" s="344">
        <v>7</v>
      </c>
      <c r="V75" s="344">
        <v>8</v>
      </c>
      <c r="W75" s="344">
        <v>8</v>
      </c>
      <c r="X75" s="344">
        <v>8</v>
      </c>
      <c r="Y75" s="344">
        <v>8</v>
      </c>
      <c r="Z75" s="344">
        <v>9</v>
      </c>
      <c r="AA75" s="344">
        <v>9</v>
      </c>
      <c r="AB75" s="344">
        <v>10</v>
      </c>
      <c r="AC75" s="344">
        <v>10</v>
      </c>
      <c r="AD75" s="344">
        <v>10</v>
      </c>
      <c r="AE75" s="344">
        <v>10</v>
      </c>
      <c r="AF75" s="337">
        <v>11</v>
      </c>
      <c r="AG75" s="345">
        <v>11</v>
      </c>
      <c r="AH75" s="346">
        <v>12</v>
      </c>
      <c r="AI75">
        <v>12</v>
      </c>
      <c r="AJ75">
        <v>12</v>
      </c>
      <c r="AK75">
        <v>12</v>
      </c>
      <c r="AL75">
        <v>13</v>
      </c>
      <c r="AM75">
        <v>13</v>
      </c>
      <c r="AN75">
        <v>14</v>
      </c>
      <c r="AO75">
        <v>14</v>
      </c>
      <c r="AP75">
        <v>14</v>
      </c>
      <c r="AQ75">
        <v>14</v>
      </c>
      <c r="AR75">
        <v>15</v>
      </c>
      <c r="AS75">
        <v>15</v>
      </c>
      <c r="AT75">
        <v>16</v>
      </c>
      <c r="AU75">
        <v>16</v>
      </c>
      <c r="AV75">
        <v>16</v>
      </c>
      <c r="AW75">
        <v>16</v>
      </c>
      <c r="AX75">
        <v>17</v>
      </c>
      <c r="AY75">
        <v>17</v>
      </c>
      <c r="AZ75">
        <v>17</v>
      </c>
      <c r="BA75">
        <v>17</v>
      </c>
      <c r="BB75">
        <v>18</v>
      </c>
      <c r="BC75">
        <v>18</v>
      </c>
      <c r="BD75">
        <v>19</v>
      </c>
      <c r="BE75">
        <v>19</v>
      </c>
      <c r="BF75">
        <v>19</v>
      </c>
      <c r="BG75">
        <v>19</v>
      </c>
      <c r="BH75">
        <v>19</v>
      </c>
      <c r="BI75">
        <v>20</v>
      </c>
      <c r="BJ75">
        <v>20</v>
      </c>
      <c r="BK75">
        <v>21</v>
      </c>
      <c r="BL75">
        <v>21</v>
      </c>
      <c r="BM75">
        <v>21</v>
      </c>
      <c r="BN75">
        <v>21</v>
      </c>
      <c r="BO75">
        <v>22</v>
      </c>
      <c r="BP75">
        <v>22</v>
      </c>
      <c r="BQ75">
        <v>23</v>
      </c>
      <c r="BR75">
        <v>23</v>
      </c>
      <c r="BS75">
        <v>23</v>
      </c>
      <c r="BT75">
        <v>23</v>
      </c>
      <c r="BU75">
        <v>24</v>
      </c>
      <c r="BV75">
        <v>24</v>
      </c>
      <c r="BW75">
        <v>25</v>
      </c>
      <c r="BX75">
        <v>25</v>
      </c>
      <c r="BY75">
        <v>25</v>
      </c>
      <c r="BZ75">
        <v>25</v>
      </c>
      <c r="CA75">
        <v>25</v>
      </c>
      <c r="CB75">
        <v>26</v>
      </c>
      <c r="CC75">
        <v>26</v>
      </c>
      <c r="CD75">
        <v>27</v>
      </c>
      <c r="CE75">
        <v>27</v>
      </c>
      <c r="CF75">
        <v>27</v>
      </c>
      <c r="CG75">
        <v>27</v>
      </c>
      <c r="CH75">
        <v>28</v>
      </c>
      <c r="CI75">
        <v>28</v>
      </c>
      <c r="CJ75">
        <v>28</v>
      </c>
      <c r="CK75">
        <v>28</v>
      </c>
      <c r="CL75">
        <v>28</v>
      </c>
      <c r="CM75">
        <v>29</v>
      </c>
      <c r="CN75">
        <v>29</v>
      </c>
      <c r="CO75">
        <v>30</v>
      </c>
      <c r="CP75">
        <v>30</v>
      </c>
      <c r="CQ75">
        <v>30</v>
      </c>
      <c r="CR75">
        <v>30</v>
      </c>
      <c r="CS75">
        <v>31</v>
      </c>
      <c r="CT75">
        <v>31</v>
      </c>
      <c r="CU75">
        <v>31</v>
      </c>
      <c r="CV75">
        <v>32</v>
      </c>
      <c r="CW75">
        <v>32</v>
      </c>
      <c r="CX75">
        <v>32</v>
      </c>
      <c r="CY75">
        <v>32</v>
      </c>
      <c r="CZ75">
        <v>33</v>
      </c>
      <c r="DA75">
        <v>33</v>
      </c>
      <c r="DB75">
        <v>34</v>
      </c>
      <c r="DC75">
        <v>34</v>
      </c>
      <c r="DD75">
        <v>34</v>
      </c>
      <c r="DE75">
        <v>34</v>
      </c>
      <c r="DF75">
        <v>35</v>
      </c>
      <c r="DG75">
        <v>35</v>
      </c>
      <c r="DH75">
        <v>36</v>
      </c>
      <c r="DI75">
        <v>36</v>
      </c>
      <c r="DJ75">
        <v>36</v>
      </c>
      <c r="DK75">
        <v>36</v>
      </c>
      <c r="DL75">
        <v>37</v>
      </c>
      <c r="DM75">
        <v>37</v>
      </c>
      <c r="DN75">
        <v>38</v>
      </c>
      <c r="DO75">
        <v>38</v>
      </c>
      <c r="DP75">
        <v>38</v>
      </c>
      <c r="DQ75">
        <v>38</v>
      </c>
      <c r="DR75">
        <v>39</v>
      </c>
      <c r="DS75">
        <v>39</v>
      </c>
      <c r="DT75">
        <v>39</v>
      </c>
      <c r="DU75">
        <v>39</v>
      </c>
      <c r="DV75">
        <v>40</v>
      </c>
      <c r="DW75">
        <v>40</v>
      </c>
      <c r="DX75">
        <v>41</v>
      </c>
      <c r="DY75">
        <v>41</v>
      </c>
      <c r="DZ75">
        <v>41</v>
      </c>
      <c r="EA75">
        <v>41</v>
      </c>
      <c r="EB75">
        <v>42</v>
      </c>
      <c r="EC75">
        <v>42</v>
      </c>
      <c r="ED75">
        <v>43</v>
      </c>
      <c r="EE75">
        <v>43</v>
      </c>
      <c r="EF75">
        <v>43</v>
      </c>
      <c r="EG75">
        <v>43</v>
      </c>
      <c r="EH75">
        <v>43</v>
      </c>
      <c r="EI75">
        <v>44</v>
      </c>
      <c r="EJ75">
        <v>44</v>
      </c>
      <c r="EK75">
        <v>45</v>
      </c>
      <c r="EL75">
        <v>45</v>
      </c>
      <c r="EM75">
        <v>45</v>
      </c>
      <c r="EN75">
        <v>45</v>
      </c>
      <c r="EO75">
        <v>46</v>
      </c>
      <c r="EP75">
        <v>46</v>
      </c>
      <c r="EQ75">
        <v>47</v>
      </c>
      <c r="ER75">
        <v>47</v>
      </c>
      <c r="ES75">
        <v>47</v>
      </c>
      <c r="ET75">
        <v>47</v>
      </c>
      <c r="EU75">
        <v>48</v>
      </c>
      <c r="EV75">
        <v>48</v>
      </c>
      <c r="EW75">
        <v>49</v>
      </c>
      <c r="EX75">
        <v>49</v>
      </c>
      <c r="EY75">
        <v>49</v>
      </c>
      <c r="EZ75">
        <v>49</v>
      </c>
      <c r="FA75">
        <v>50</v>
      </c>
      <c r="FB75">
        <v>50</v>
      </c>
      <c r="FC75">
        <v>50</v>
      </c>
      <c r="FD75">
        <v>50</v>
      </c>
      <c r="FE75">
        <v>51</v>
      </c>
      <c r="FF75">
        <v>51</v>
      </c>
      <c r="FG75">
        <v>52</v>
      </c>
      <c r="FH75">
        <v>52</v>
      </c>
      <c r="FI75">
        <v>52</v>
      </c>
      <c r="FJ75">
        <v>52</v>
      </c>
      <c r="FK75">
        <v>53</v>
      </c>
      <c r="FL75">
        <v>53</v>
      </c>
      <c r="FM75">
        <v>54</v>
      </c>
      <c r="FN75">
        <v>54</v>
      </c>
      <c r="FO75">
        <v>54</v>
      </c>
      <c r="FP75">
        <v>54</v>
      </c>
      <c r="FQ75">
        <v>55</v>
      </c>
      <c r="FR75">
        <v>55</v>
      </c>
      <c r="FS75">
        <v>56</v>
      </c>
      <c r="FT75">
        <v>56</v>
      </c>
      <c r="FU75">
        <v>56</v>
      </c>
      <c r="FV75">
        <v>56</v>
      </c>
      <c r="FW75">
        <v>57</v>
      </c>
      <c r="FX75">
        <v>57</v>
      </c>
      <c r="FY75">
        <v>58</v>
      </c>
      <c r="FZ75">
        <v>58</v>
      </c>
      <c r="GA75">
        <v>58</v>
      </c>
      <c r="GB75">
        <v>58</v>
      </c>
      <c r="GC75">
        <v>59</v>
      </c>
      <c r="GD75">
        <v>59</v>
      </c>
      <c r="GE75">
        <v>60</v>
      </c>
      <c r="GF75">
        <v>60</v>
      </c>
      <c r="GG75">
        <v>60</v>
      </c>
      <c r="GH75">
        <v>60</v>
      </c>
      <c r="GI75">
        <v>61</v>
      </c>
      <c r="GJ75">
        <v>61</v>
      </c>
      <c r="GK75">
        <v>61</v>
      </c>
      <c r="GL75">
        <v>61</v>
      </c>
      <c r="GM75">
        <v>62</v>
      </c>
      <c r="GN75">
        <v>62</v>
      </c>
      <c r="GO75">
        <v>63</v>
      </c>
      <c r="GP75">
        <v>63</v>
      </c>
      <c r="GQ75">
        <v>63</v>
      </c>
      <c r="GR75">
        <v>63</v>
      </c>
      <c r="GS75">
        <v>64</v>
      </c>
      <c r="GU75">
        <v>72</v>
      </c>
      <c r="GV75">
        <v>0.64700000000000002</v>
      </c>
    </row>
    <row r="76" spans="1:204">
      <c r="A76" s="278">
        <v>73</v>
      </c>
      <c r="B76" s="344">
        <v>1</v>
      </c>
      <c r="C76" s="344">
        <v>1</v>
      </c>
      <c r="D76" s="344">
        <v>1</v>
      </c>
      <c r="E76" s="344">
        <v>2</v>
      </c>
      <c r="F76" s="344">
        <v>2</v>
      </c>
      <c r="G76" s="344">
        <v>3</v>
      </c>
      <c r="H76" s="344">
        <v>3</v>
      </c>
      <c r="I76" s="344">
        <v>3</v>
      </c>
      <c r="J76" s="344">
        <v>3</v>
      </c>
      <c r="K76" s="344">
        <v>4</v>
      </c>
      <c r="L76" s="344">
        <v>4</v>
      </c>
      <c r="M76" s="344">
        <v>5</v>
      </c>
      <c r="N76" s="344">
        <v>5</v>
      </c>
      <c r="O76" s="344">
        <v>5</v>
      </c>
      <c r="P76" s="344">
        <v>5</v>
      </c>
      <c r="Q76" s="344">
        <v>6</v>
      </c>
      <c r="R76" s="344">
        <v>7</v>
      </c>
      <c r="S76" s="344">
        <v>7</v>
      </c>
      <c r="T76" s="344">
        <v>7</v>
      </c>
      <c r="U76" s="344">
        <v>7</v>
      </c>
      <c r="V76" s="344">
        <v>8</v>
      </c>
      <c r="W76" s="344">
        <v>8</v>
      </c>
      <c r="X76" s="344">
        <v>8</v>
      </c>
      <c r="Y76" s="344">
        <v>8</v>
      </c>
      <c r="Z76" s="344">
        <v>9</v>
      </c>
      <c r="AA76" s="344">
        <v>9</v>
      </c>
      <c r="AB76" s="344">
        <v>10</v>
      </c>
      <c r="AC76" s="344">
        <v>10</v>
      </c>
      <c r="AD76" s="344">
        <v>10</v>
      </c>
      <c r="AE76" s="344">
        <v>10</v>
      </c>
      <c r="AF76" s="337">
        <v>11</v>
      </c>
      <c r="AG76" s="345">
        <v>11</v>
      </c>
      <c r="AH76" s="346">
        <v>12</v>
      </c>
      <c r="AI76">
        <v>12</v>
      </c>
      <c r="AJ76">
        <v>12</v>
      </c>
      <c r="AK76">
        <v>12</v>
      </c>
      <c r="AL76">
        <v>13</v>
      </c>
      <c r="AM76">
        <v>13</v>
      </c>
      <c r="AN76">
        <v>14</v>
      </c>
      <c r="AO76">
        <v>14</v>
      </c>
      <c r="AP76">
        <v>14</v>
      </c>
      <c r="AQ76">
        <v>14</v>
      </c>
      <c r="AR76">
        <v>15</v>
      </c>
      <c r="AS76">
        <v>15</v>
      </c>
      <c r="AT76">
        <v>16</v>
      </c>
      <c r="AU76">
        <v>16</v>
      </c>
      <c r="AV76">
        <v>16</v>
      </c>
      <c r="AW76">
        <v>16</v>
      </c>
      <c r="AX76">
        <v>17</v>
      </c>
      <c r="AY76">
        <v>17</v>
      </c>
      <c r="AZ76">
        <v>18</v>
      </c>
      <c r="BA76">
        <v>18</v>
      </c>
      <c r="BB76">
        <v>18</v>
      </c>
      <c r="BC76">
        <v>18</v>
      </c>
      <c r="BD76">
        <v>19</v>
      </c>
      <c r="BE76">
        <v>19</v>
      </c>
      <c r="BF76">
        <v>20</v>
      </c>
      <c r="BG76">
        <v>20</v>
      </c>
      <c r="BH76">
        <v>20</v>
      </c>
      <c r="BI76">
        <v>20</v>
      </c>
      <c r="BJ76">
        <v>20</v>
      </c>
      <c r="BK76">
        <v>21</v>
      </c>
      <c r="BL76">
        <v>21</v>
      </c>
      <c r="BM76">
        <v>22</v>
      </c>
      <c r="BN76">
        <v>22</v>
      </c>
      <c r="BO76">
        <v>22</v>
      </c>
      <c r="BP76">
        <v>22</v>
      </c>
      <c r="BQ76">
        <v>23</v>
      </c>
      <c r="BR76">
        <v>23</v>
      </c>
      <c r="BS76">
        <v>23</v>
      </c>
      <c r="BT76">
        <v>23</v>
      </c>
      <c r="BU76">
        <v>24</v>
      </c>
      <c r="BV76">
        <v>24</v>
      </c>
      <c r="BW76">
        <v>25</v>
      </c>
      <c r="BX76">
        <v>25</v>
      </c>
      <c r="BY76">
        <v>25</v>
      </c>
      <c r="BZ76">
        <v>25</v>
      </c>
      <c r="CA76">
        <v>25</v>
      </c>
      <c r="CB76">
        <v>26</v>
      </c>
      <c r="CC76">
        <v>26</v>
      </c>
      <c r="CD76">
        <v>27</v>
      </c>
      <c r="CE76">
        <v>27</v>
      </c>
      <c r="CF76">
        <v>27</v>
      </c>
      <c r="CG76">
        <v>27</v>
      </c>
      <c r="CH76">
        <v>28</v>
      </c>
      <c r="CI76">
        <v>28</v>
      </c>
      <c r="CJ76">
        <v>29</v>
      </c>
      <c r="CK76">
        <v>29</v>
      </c>
      <c r="CL76">
        <v>29</v>
      </c>
      <c r="CM76">
        <v>29</v>
      </c>
      <c r="CN76">
        <v>29</v>
      </c>
      <c r="CO76">
        <v>30</v>
      </c>
      <c r="CP76">
        <v>30</v>
      </c>
      <c r="CQ76">
        <v>31</v>
      </c>
      <c r="CR76">
        <v>31</v>
      </c>
      <c r="CS76">
        <v>31</v>
      </c>
      <c r="CT76">
        <v>31</v>
      </c>
      <c r="CU76">
        <v>31</v>
      </c>
      <c r="CV76">
        <v>32</v>
      </c>
      <c r="CW76">
        <v>32</v>
      </c>
      <c r="CX76">
        <v>33</v>
      </c>
      <c r="CY76">
        <v>33</v>
      </c>
      <c r="CZ76">
        <v>33</v>
      </c>
      <c r="DA76">
        <v>33</v>
      </c>
      <c r="DB76">
        <v>34</v>
      </c>
      <c r="DC76">
        <v>34</v>
      </c>
      <c r="DD76">
        <v>35</v>
      </c>
      <c r="DE76">
        <v>35</v>
      </c>
      <c r="DF76">
        <v>35</v>
      </c>
      <c r="DG76">
        <v>35</v>
      </c>
      <c r="DH76">
        <v>36</v>
      </c>
      <c r="DI76">
        <v>36</v>
      </c>
      <c r="DJ76">
        <v>37</v>
      </c>
      <c r="DK76">
        <v>37</v>
      </c>
      <c r="DL76">
        <v>37</v>
      </c>
      <c r="DM76">
        <v>37</v>
      </c>
      <c r="DN76">
        <v>38</v>
      </c>
      <c r="DO76">
        <v>38</v>
      </c>
      <c r="DP76">
        <v>38</v>
      </c>
      <c r="DQ76">
        <v>38</v>
      </c>
      <c r="DR76">
        <v>39</v>
      </c>
      <c r="DS76">
        <v>39</v>
      </c>
      <c r="DT76">
        <v>40</v>
      </c>
      <c r="DU76">
        <v>40</v>
      </c>
      <c r="DV76">
        <v>40</v>
      </c>
      <c r="DW76">
        <v>40</v>
      </c>
      <c r="DX76">
        <v>41</v>
      </c>
      <c r="DY76">
        <v>41</v>
      </c>
      <c r="DZ76">
        <v>42</v>
      </c>
      <c r="EA76">
        <v>42</v>
      </c>
      <c r="EB76">
        <v>42</v>
      </c>
      <c r="EC76">
        <v>42</v>
      </c>
      <c r="ED76">
        <v>43</v>
      </c>
      <c r="EE76">
        <v>43</v>
      </c>
      <c r="EF76">
        <v>43</v>
      </c>
      <c r="EG76">
        <v>44</v>
      </c>
      <c r="EH76">
        <v>44</v>
      </c>
      <c r="EI76">
        <v>44</v>
      </c>
      <c r="EJ76">
        <v>44</v>
      </c>
      <c r="EK76">
        <v>45</v>
      </c>
      <c r="EL76">
        <v>45</v>
      </c>
      <c r="EM76">
        <v>46</v>
      </c>
      <c r="EN76">
        <v>46</v>
      </c>
      <c r="EO76">
        <v>46</v>
      </c>
      <c r="EP76">
        <v>46</v>
      </c>
      <c r="EQ76">
        <v>47</v>
      </c>
      <c r="ER76">
        <v>47</v>
      </c>
      <c r="ES76">
        <v>48</v>
      </c>
      <c r="ET76">
        <v>48</v>
      </c>
      <c r="EU76">
        <v>48</v>
      </c>
      <c r="EV76">
        <v>48</v>
      </c>
      <c r="EW76">
        <v>49</v>
      </c>
      <c r="EX76">
        <v>49</v>
      </c>
      <c r="EY76">
        <v>50</v>
      </c>
      <c r="EZ76">
        <v>50</v>
      </c>
      <c r="FA76">
        <v>50</v>
      </c>
      <c r="FB76">
        <v>50</v>
      </c>
      <c r="FC76">
        <v>51</v>
      </c>
      <c r="FD76">
        <v>51</v>
      </c>
      <c r="FE76">
        <v>52</v>
      </c>
      <c r="FF76">
        <v>52</v>
      </c>
      <c r="FG76">
        <v>52</v>
      </c>
      <c r="FH76">
        <v>52</v>
      </c>
      <c r="FI76">
        <v>53</v>
      </c>
      <c r="FJ76">
        <v>53</v>
      </c>
      <c r="FK76">
        <v>53</v>
      </c>
      <c r="FL76">
        <v>53</v>
      </c>
      <c r="FM76">
        <v>54</v>
      </c>
      <c r="FN76">
        <v>54</v>
      </c>
      <c r="FO76">
        <v>55</v>
      </c>
      <c r="FP76">
        <v>55</v>
      </c>
      <c r="FQ76">
        <v>55</v>
      </c>
      <c r="FR76">
        <v>55</v>
      </c>
      <c r="FS76">
        <v>56</v>
      </c>
      <c r="FT76">
        <v>56</v>
      </c>
      <c r="FU76">
        <v>57</v>
      </c>
      <c r="FV76">
        <v>57</v>
      </c>
      <c r="FW76">
        <v>57</v>
      </c>
      <c r="FX76">
        <v>57</v>
      </c>
      <c r="FY76">
        <v>58</v>
      </c>
      <c r="FZ76">
        <v>58</v>
      </c>
      <c r="GA76">
        <v>59</v>
      </c>
      <c r="GB76">
        <v>59</v>
      </c>
      <c r="GC76">
        <v>59</v>
      </c>
      <c r="GD76">
        <v>59</v>
      </c>
      <c r="GE76">
        <v>60</v>
      </c>
      <c r="GF76">
        <v>60</v>
      </c>
      <c r="GG76">
        <v>61</v>
      </c>
      <c r="GH76">
        <v>61</v>
      </c>
      <c r="GI76">
        <v>61</v>
      </c>
      <c r="GJ76">
        <v>61</v>
      </c>
      <c r="GK76">
        <v>62</v>
      </c>
      <c r="GL76">
        <v>62</v>
      </c>
      <c r="GM76">
        <v>63</v>
      </c>
      <c r="GN76">
        <v>63</v>
      </c>
      <c r="GO76">
        <v>63</v>
      </c>
      <c r="GP76">
        <v>63</v>
      </c>
      <c r="GQ76">
        <v>64</v>
      </c>
      <c r="GR76">
        <v>64</v>
      </c>
      <c r="GS76">
        <v>65</v>
      </c>
      <c r="GU76">
        <v>73</v>
      </c>
      <c r="GV76">
        <v>0.65200000000000002</v>
      </c>
    </row>
    <row r="77" spans="1:204">
      <c r="A77" s="278">
        <v>74</v>
      </c>
      <c r="B77" s="344">
        <v>1</v>
      </c>
      <c r="C77" s="344">
        <v>1</v>
      </c>
      <c r="D77" s="344">
        <v>1</v>
      </c>
      <c r="E77" s="344">
        <v>2</v>
      </c>
      <c r="F77" s="344">
        <v>2</v>
      </c>
      <c r="G77" s="344">
        <v>3</v>
      </c>
      <c r="H77" s="344">
        <v>3</v>
      </c>
      <c r="I77" s="344">
        <v>3</v>
      </c>
      <c r="J77" s="344">
        <v>3</v>
      </c>
      <c r="K77" s="344">
        <v>4</v>
      </c>
      <c r="L77" s="344">
        <v>4</v>
      </c>
      <c r="M77" s="344">
        <v>5</v>
      </c>
      <c r="N77" s="344">
        <v>5</v>
      </c>
      <c r="O77" s="344">
        <v>5</v>
      </c>
      <c r="P77" s="344">
        <v>5</v>
      </c>
      <c r="Q77" s="344">
        <v>6</v>
      </c>
      <c r="R77" s="344">
        <v>7</v>
      </c>
      <c r="S77" s="344">
        <v>7</v>
      </c>
      <c r="T77" s="344">
        <v>7</v>
      </c>
      <c r="U77" s="344">
        <v>7</v>
      </c>
      <c r="V77" s="344">
        <v>8</v>
      </c>
      <c r="W77" s="344">
        <v>8</v>
      </c>
      <c r="X77" s="344">
        <v>9</v>
      </c>
      <c r="Y77" s="344">
        <v>9</v>
      </c>
      <c r="Z77" s="344">
        <v>9</v>
      </c>
      <c r="AA77" s="344">
        <v>9</v>
      </c>
      <c r="AB77" s="344">
        <v>10</v>
      </c>
      <c r="AC77" s="344">
        <v>10</v>
      </c>
      <c r="AD77" s="344">
        <v>10</v>
      </c>
      <c r="AE77" s="344">
        <v>10</v>
      </c>
      <c r="AF77" s="337">
        <v>11</v>
      </c>
      <c r="AG77" s="345">
        <v>11</v>
      </c>
      <c r="AH77" s="346">
        <v>12</v>
      </c>
      <c r="AI77">
        <v>12</v>
      </c>
      <c r="AJ77">
        <v>12</v>
      </c>
      <c r="AK77">
        <v>12</v>
      </c>
      <c r="AL77">
        <v>13</v>
      </c>
      <c r="AM77">
        <v>13</v>
      </c>
      <c r="AN77">
        <v>14</v>
      </c>
      <c r="AO77">
        <v>14</v>
      </c>
      <c r="AP77">
        <v>14</v>
      </c>
      <c r="AQ77">
        <v>14</v>
      </c>
      <c r="AR77">
        <v>15</v>
      </c>
      <c r="AS77">
        <v>15</v>
      </c>
      <c r="AT77">
        <v>16</v>
      </c>
      <c r="AU77">
        <v>16</v>
      </c>
      <c r="AV77">
        <v>16</v>
      </c>
      <c r="AW77">
        <v>16</v>
      </c>
      <c r="AX77">
        <v>17</v>
      </c>
      <c r="AY77">
        <v>17</v>
      </c>
      <c r="AZ77">
        <v>18</v>
      </c>
      <c r="BA77">
        <v>18</v>
      </c>
      <c r="BB77">
        <v>18</v>
      </c>
      <c r="BC77">
        <v>18</v>
      </c>
      <c r="BD77">
        <v>19</v>
      </c>
      <c r="BE77">
        <v>19</v>
      </c>
      <c r="BF77">
        <v>20</v>
      </c>
      <c r="BG77">
        <v>20</v>
      </c>
      <c r="BH77">
        <v>20</v>
      </c>
      <c r="BI77">
        <v>20</v>
      </c>
      <c r="BJ77">
        <v>20</v>
      </c>
      <c r="BK77">
        <v>21</v>
      </c>
      <c r="BL77">
        <v>21</v>
      </c>
      <c r="BM77">
        <v>22</v>
      </c>
      <c r="BN77">
        <v>22</v>
      </c>
      <c r="BO77">
        <v>22</v>
      </c>
      <c r="BP77">
        <v>22</v>
      </c>
      <c r="BQ77">
        <v>23</v>
      </c>
      <c r="BR77">
        <v>23</v>
      </c>
      <c r="BS77">
        <v>24</v>
      </c>
      <c r="BT77">
        <v>24</v>
      </c>
      <c r="BU77">
        <v>24</v>
      </c>
      <c r="BV77">
        <v>24</v>
      </c>
      <c r="BW77">
        <v>25</v>
      </c>
      <c r="BX77">
        <v>25</v>
      </c>
      <c r="BY77">
        <v>26</v>
      </c>
      <c r="BZ77">
        <v>26</v>
      </c>
      <c r="CA77">
        <v>26</v>
      </c>
      <c r="CB77">
        <v>26</v>
      </c>
      <c r="CC77">
        <v>26</v>
      </c>
      <c r="CD77">
        <v>27</v>
      </c>
      <c r="CE77">
        <v>27</v>
      </c>
      <c r="CF77">
        <v>28</v>
      </c>
      <c r="CG77">
        <v>28</v>
      </c>
      <c r="CH77">
        <v>28</v>
      </c>
      <c r="CI77">
        <v>28</v>
      </c>
      <c r="CJ77">
        <v>29</v>
      </c>
      <c r="CK77">
        <v>29</v>
      </c>
      <c r="CL77">
        <v>29</v>
      </c>
      <c r="CM77">
        <v>30</v>
      </c>
      <c r="CN77">
        <v>30</v>
      </c>
      <c r="CO77">
        <v>30</v>
      </c>
      <c r="CP77">
        <v>30</v>
      </c>
      <c r="CQ77">
        <v>31</v>
      </c>
      <c r="CR77">
        <v>31</v>
      </c>
      <c r="CS77">
        <v>31</v>
      </c>
      <c r="CT77">
        <v>31</v>
      </c>
      <c r="CU77">
        <v>31</v>
      </c>
      <c r="CV77">
        <v>32</v>
      </c>
      <c r="CW77">
        <v>32</v>
      </c>
      <c r="CX77">
        <v>33</v>
      </c>
      <c r="CY77">
        <v>33</v>
      </c>
      <c r="CZ77">
        <v>33</v>
      </c>
      <c r="DA77">
        <v>33</v>
      </c>
      <c r="DB77">
        <v>34</v>
      </c>
      <c r="DC77">
        <v>34</v>
      </c>
      <c r="DD77">
        <v>35</v>
      </c>
      <c r="DE77">
        <v>35</v>
      </c>
      <c r="DF77">
        <v>35</v>
      </c>
      <c r="DG77">
        <v>35</v>
      </c>
      <c r="DH77">
        <v>36</v>
      </c>
      <c r="DI77">
        <v>36</v>
      </c>
      <c r="DJ77">
        <v>37</v>
      </c>
      <c r="DK77">
        <v>37</v>
      </c>
      <c r="DL77">
        <v>37</v>
      </c>
      <c r="DM77">
        <v>37</v>
      </c>
      <c r="DN77">
        <v>38</v>
      </c>
      <c r="DO77">
        <v>38</v>
      </c>
      <c r="DP77">
        <v>39</v>
      </c>
      <c r="DQ77">
        <v>39</v>
      </c>
      <c r="DR77">
        <v>39</v>
      </c>
      <c r="DS77">
        <v>39</v>
      </c>
      <c r="DT77">
        <v>40</v>
      </c>
      <c r="DU77">
        <v>40</v>
      </c>
      <c r="DV77">
        <v>41</v>
      </c>
      <c r="DW77">
        <v>41</v>
      </c>
      <c r="DX77">
        <v>41</v>
      </c>
      <c r="DY77">
        <v>41</v>
      </c>
      <c r="DZ77">
        <v>42</v>
      </c>
      <c r="EA77">
        <v>42</v>
      </c>
      <c r="EB77">
        <v>43</v>
      </c>
      <c r="EC77">
        <v>43</v>
      </c>
      <c r="ED77">
        <v>43</v>
      </c>
      <c r="EE77">
        <v>43</v>
      </c>
      <c r="EF77">
        <v>43</v>
      </c>
      <c r="EG77">
        <v>44</v>
      </c>
      <c r="EH77">
        <v>44</v>
      </c>
      <c r="EI77">
        <v>45</v>
      </c>
      <c r="EJ77">
        <v>45</v>
      </c>
      <c r="EK77">
        <v>45</v>
      </c>
      <c r="EL77">
        <v>45</v>
      </c>
      <c r="EM77">
        <v>46</v>
      </c>
      <c r="EN77">
        <v>46</v>
      </c>
      <c r="EO77">
        <v>47</v>
      </c>
      <c r="EP77">
        <v>47</v>
      </c>
      <c r="EQ77">
        <v>47</v>
      </c>
      <c r="ER77">
        <v>47</v>
      </c>
      <c r="ES77">
        <v>48</v>
      </c>
      <c r="ET77">
        <v>48</v>
      </c>
      <c r="EU77">
        <v>49</v>
      </c>
      <c r="EV77">
        <v>49</v>
      </c>
      <c r="EW77">
        <v>49</v>
      </c>
      <c r="EX77">
        <v>49</v>
      </c>
      <c r="EY77">
        <v>50</v>
      </c>
      <c r="EZ77">
        <v>50</v>
      </c>
      <c r="FA77">
        <v>51</v>
      </c>
      <c r="FB77">
        <v>51</v>
      </c>
      <c r="FC77">
        <v>51</v>
      </c>
      <c r="FD77">
        <v>51</v>
      </c>
      <c r="FE77">
        <v>52</v>
      </c>
      <c r="FF77">
        <v>52</v>
      </c>
      <c r="FG77">
        <v>52</v>
      </c>
      <c r="FH77">
        <v>52</v>
      </c>
      <c r="FI77">
        <v>53</v>
      </c>
      <c r="FJ77">
        <v>53</v>
      </c>
      <c r="FK77">
        <v>54</v>
      </c>
      <c r="FL77">
        <v>54</v>
      </c>
      <c r="FM77">
        <v>54</v>
      </c>
      <c r="FN77">
        <v>54</v>
      </c>
      <c r="FO77">
        <v>55</v>
      </c>
      <c r="FP77">
        <v>55</v>
      </c>
      <c r="FQ77">
        <v>56</v>
      </c>
      <c r="FR77">
        <v>56</v>
      </c>
      <c r="FS77">
        <v>56</v>
      </c>
      <c r="FT77">
        <v>56</v>
      </c>
      <c r="FU77">
        <v>57</v>
      </c>
      <c r="FV77">
        <v>57</v>
      </c>
      <c r="FW77">
        <v>58</v>
      </c>
      <c r="FX77">
        <v>58</v>
      </c>
      <c r="FY77">
        <v>58</v>
      </c>
      <c r="FZ77">
        <v>58</v>
      </c>
      <c r="GA77">
        <v>59</v>
      </c>
      <c r="GB77">
        <v>59</v>
      </c>
      <c r="GC77">
        <v>60</v>
      </c>
      <c r="GD77">
        <v>60</v>
      </c>
      <c r="GE77">
        <v>60</v>
      </c>
      <c r="GF77">
        <v>60</v>
      </c>
      <c r="GG77">
        <v>61</v>
      </c>
      <c r="GH77">
        <v>61</v>
      </c>
      <c r="GI77">
        <v>62</v>
      </c>
      <c r="GJ77">
        <v>62</v>
      </c>
      <c r="GK77">
        <v>62</v>
      </c>
      <c r="GL77">
        <v>62</v>
      </c>
      <c r="GM77">
        <v>63</v>
      </c>
      <c r="GN77">
        <v>63</v>
      </c>
      <c r="GO77">
        <v>64</v>
      </c>
      <c r="GP77">
        <v>64</v>
      </c>
      <c r="GQ77">
        <v>64</v>
      </c>
      <c r="GR77">
        <v>64</v>
      </c>
      <c r="GS77">
        <v>65</v>
      </c>
      <c r="GU77">
        <v>74</v>
      </c>
      <c r="GV77">
        <v>0.65600000000000003</v>
      </c>
    </row>
    <row r="78" spans="1:204">
      <c r="A78" s="278">
        <v>75</v>
      </c>
      <c r="B78" s="344">
        <v>1</v>
      </c>
      <c r="C78" s="344">
        <v>1</v>
      </c>
      <c r="D78" s="344">
        <v>1</v>
      </c>
      <c r="E78" s="344">
        <v>2</v>
      </c>
      <c r="F78" s="344">
        <v>2</v>
      </c>
      <c r="G78" s="344">
        <v>3</v>
      </c>
      <c r="H78" s="344">
        <v>3</v>
      </c>
      <c r="I78" s="344">
        <v>3</v>
      </c>
      <c r="J78" s="344">
        <v>3</v>
      </c>
      <c r="K78" s="344">
        <v>4</v>
      </c>
      <c r="L78" s="344">
        <v>4</v>
      </c>
      <c r="M78" s="344">
        <v>5</v>
      </c>
      <c r="N78" s="344">
        <v>5</v>
      </c>
      <c r="O78" s="344">
        <v>5</v>
      </c>
      <c r="P78" s="344">
        <v>5</v>
      </c>
      <c r="Q78" s="344">
        <v>6</v>
      </c>
      <c r="R78" s="344">
        <v>7</v>
      </c>
      <c r="S78" s="344">
        <v>7</v>
      </c>
      <c r="T78" s="344">
        <v>7</v>
      </c>
      <c r="U78" s="344">
        <v>7</v>
      </c>
      <c r="V78" s="344">
        <v>8</v>
      </c>
      <c r="W78" s="344">
        <v>8</v>
      </c>
      <c r="X78" s="344">
        <v>9</v>
      </c>
      <c r="Y78" s="344">
        <v>9</v>
      </c>
      <c r="Z78" s="344">
        <v>9</v>
      </c>
      <c r="AA78" s="344">
        <v>9</v>
      </c>
      <c r="AB78" s="344">
        <v>10</v>
      </c>
      <c r="AC78" s="344">
        <v>10</v>
      </c>
      <c r="AD78" s="344">
        <v>11</v>
      </c>
      <c r="AE78" s="344">
        <v>11</v>
      </c>
      <c r="AF78" s="337">
        <v>11</v>
      </c>
      <c r="AG78" s="345">
        <v>11</v>
      </c>
      <c r="AH78" s="346">
        <v>12</v>
      </c>
      <c r="AI78">
        <v>12</v>
      </c>
      <c r="AJ78">
        <v>13</v>
      </c>
      <c r="AK78">
        <v>13</v>
      </c>
      <c r="AL78">
        <v>13</v>
      </c>
      <c r="AM78">
        <v>13</v>
      </c>
      <c r="AN78">
        <v>14</v>
      </c>
      <c r="AO78">
        <v>14</v>
      </c>
      <c r="AP78">
        <v>15</v>
      </c>
      <c r="AQ78">
        <v>15</v>
      </c>
      <c r="AR78">
        <v>15</v>
      </c>
      <c r="AS78">
        <v>15</v>
      </c>
      <c r="AT78">
        <v>16</v>
      </c>
      <c r="AU78">
        <v>16</v>
      </c>
      <c r="AV78">
        <v>17</v>
      </c>
      <c r="AW78">
        <v>17</v>
      </c>
      <c r="AX78">
        <v>17</v>
      </c>
      <c r="AY78">
        <v>17</v>
      </c>
      <c r="AZ78">
        <v>18</v>
      </c>
      <c r="BA78">
        <v>18</v>
      </c>
      <c r="BB78">
        <v>19</v>
      </c>
      <c r="BC78">
        <v>19</v>
      </c>
      <c r="BD78">
        <v>19</v>
      </c>
      <c r="BE78">
        <v>19</v>
      </c>
      <c r="BF78">
        <v>20</v>
      </c>
      <c r="BG78">
        <v>20</v>
      </c>
      <c r="BH78">
        <v>20</v>
      </c>
      <c r="BI78">
        <v>20</v>
      </c>
      <c r="BJ78">
        <v>20</v>
      </c>
      <c r="BK78">
        <v>21</v>
      </c>
      <c r="BL78">
        <v>21</v>
      </c>
      <c r="BM78">
        <v>22</v>
      </c>
      <c r="BN78">
        <v>22</v>
      </c>
      <c r="BO78">
        <v>22</v>
      </c>
      <c r="BP78">
        <v>22</v>
      </c>
      <c r="BQ78">
        <v>23</v>
      </c>
      <c r="BR78">
        <v>23</v>
      </c>
      <c r="BS78">
        <v>24</v>
      </c>
      <c r="BT78">
        <v>24</v>
      </c>
      <c r="BU78">
        <v>24</v>
      </c>
      <c r="BV78">
        <v>24</v>
      </c>
      <c r="BW78">
        <v>25</v>
      </c>
      <c r="BX78">
        <v>25</v>
      </c>
      <c r="BY78">
        <v>26</v>
      </c>
      <c r="BZ78">
        <v>26</v>
      </c>
      <c r="CA78">
        <v>26</v>
      </c>
      <c r="CB78">
        <v>26</v>
      </c>
      <c r="CC78">
        <v>26</v>
      </c>
      <c r="CD78">
        <v>27</v>
      </c>
      <c r="CE78">
        <v>27</v>
      </c>
      <c r="CF78">
        <v>28</v>
      </c>
      <c r="CG78">
        <v>28</v>
      </c>
      <c r="CH78">
        <v>28</v>
      </c>
      <c r="CI78">
        <v>28</v>
      </c>
      <c r="CJ78">
        <v>29</v>
      </c>
      <c r="CK78">
        <v>29</v>
      </c>
      <c r="CL78">
        <v>29</v>
      </c>
      <c r="CM78">
        <v>30</v>
      </c>
      <c r="CN78">
        <v>30</v>
      </c>
      <c r="CO78">
        <v>30</v>
      </c>
      <c r="CP78">
        <v>30</v>
      </c>
      <c r="CQ78">
        <v>31</v>
      </c>
      <c r="CR78">
        <v>31</v>
      </c>
      <c r="CS78">
        <v>32</v>
      </c>
      <c r="CT78">
        <v>32</v>
      </c>
      <c r="CU78">
        <v>32</v>
      </c>
      <c r="CV78">
        <v>32</v>
      </c>
      <c r="CW78">
        <v>32</v>
      </c>
      <c r="CX78">
        <v>33</v>
      </c>
      <c r="CY78">
        <v>33</v>
      </c>
      <c r="CZ78">
        <v>34</v>
      </c>
      <c r="DA78">
        <v>34</v>
      </c>
      <c r="DB78">
        <v>34</v>
      </c>
      <c r="DC78">
        <v>34</v>
      </c>
      <c r="DD78">
        <v>35</v>
      </c>
      <c r="DE78">
        <v>35</v>
      </c>
      <c r="DF78">
        <v>36</v>
      </c>
      <c r="DG78">
        <v>36</v>
      </c>
      <c r="DH78">
        <v>36</v>
      </c>
      <c r="DI78">
        <v>36</v>
      </c>
      <c r="DJ78">
        <v>37</v>
      </c>
      <c r="DK78">
        <v>37</v>
      </c>
      <c r="DL78">
        <v>38</v>
      </c>
      <c r="DM78">
        <v>38</v>
      </c>
      <c r="DN78">
        <v>38</v>
      </c>
      <c r="DO78">
        <v>38</v>
      </c>
      <c r="DP78">
        <v>39</v>
      </c>
      <c r="DQ78">
        <v>39</v>
      </c>
      <c r="DR78">
        <v>40</v>
      </c>
      <c r="DS78">
        <v>40</v>
      </c>
      <c r="DT78">
        <v>40</v>
      </c>
      <c r="DU78">
        <v>40</v>
      </c>
      <c r="DV78">
        <v>41</v>
      </c>
      <c r="DW78">
        <v>41</v>
      </c>
      <c r="DX78">
        <v>42</v>
      </c>
      <c r="DY78">
        <v>42</v>
      </c>
      <c r="DZ78">
        <v>42</v>
      </c>
      <c r="EA78">
        <v>42</v>
      </c>
      <c r="EB78">
        <v>43</v>
      </c>
      <c r="EC78">
        <v>43</v>
      </c>
      <c r="ED78">
        <v>44</v>
      </c>
      <c r="EE78">
        <v>44</v>
      </c>
      <c r="EF78">
        <v>44</v>
      </c>
      <c r="EG78">
        <v>44</v>
      </c>
      <c r="EH78">
        <v>44</v>
      </c>
      <c r="EI78">
        <v>45</v>
      </c>
      <c r="EJ78">
        <v>45</v>
      </c>
      <c r="EK78">
        <v>46</v>
      </c>
      <c r="EL78">
        <v>46</v>
      </c>
      <c r="EM78">
        <v>46</v>
      </c>
      <c r="EN78">
        <v>46</v>
      </c>
      <c r="EO78">
        <v>47</v>
      </c>
      <c r="EP78">
        <v>47</v>
      </c>
      <c r="EQ78">
        <v>48</v>
      </c>
      <c r="ER78">
        <v>48</v>
      </c>
      <c r="ES78">
        <v>48</v>
      </c>
      <c r="ET78">
        <v>48</v>
      </c>
      <c r="EU78">
        <v>49</v>
      </c>
      <c r="EV78">
        <v>49</v>
      </c>
      <c r="EW78">
        <v>50</v>
      </c>
      <c r="EX78">
        <v>50</v>
      </c>
      <c r="EY78">
        <v>50</v>
      </c>
      <c r="EZ78">
        <v>50</v>
      </c>
      <c r="FA78">
        <v>51</v>
      </c>
      <c r="FB78">
        <v>51</v>
      </c>
      <c r="FC78">
        <v>52</v>
      </c>
      <c r="FD78">
        <v>52</v>
      </c>
      <c r="FE78">
        <v>52</v>
      </c>
      <c r="FF78">
        <v>52</v>
      </c>
      <c r="FG78">
        <v>53</v>
      </c>
      <c r="FH78">
        <v>53</v>
      </c>
      <c r="FI78">
        <v>54</v>
      </c>
      <c r="FJ78">
        <v>54</v>
      </c>
      <c r="FK78">
        <v>54</v>
      </c>
      <c r="FL78">
        <v>54</v>
      </c>
      <c r="FM78">
        <v>55</v>
      </c>
      <c r="FN78">
        <v>55</v>
      </c>
      <c r="FO78">
        <v>56</v>
      </c>
      <c r="FP78">
        <v>56</v>
      </c>
      <c r="FQ78">
        <v>56</v>
      </c>
      <c r="FR78">
        <v>56</v>
      </c>
      <c r="FS78">
        <v>57</v>
      </c>
      <c r="FT78">
        <v>57</v>
      </c>
      <c r="FU78">
        <v>58</v>
      </c>
      <c r="FV78">
        <v>58</v>
      </c>
      <c r="FW78">
        <v>58</v>
      </c>
      <c r="FX78">
        <v>58</v>
      </c>
      <c r="FY78">
        <v>59</v>
      </c>
      <c r="FZ78">
        <v>59</v>
      </c>
      <c r="GA78">
        <v>59</v>
      </c>
      <c r="GB78">
        <v>59</v>
      </c>
      <c r="GC78">
        <v>60</v>
      </c>
      <c r="GD78">
        <v>60</v>
      </c>
      <c r="GE78">
        <v>61</v>
      </c>
      <c r="GF78">
        <v>61</v>
      </c>
      <c r="GG78">
        <v>61</v>
      </c>
      <c r="GH78">
        <v>61</v>
      </c>
      <c r="GI78">
        <v>62</v>
      </c>
      <c r="GJ78">
        <v>62</v>
      </c>
      <c r="GK78">
        <v>63</v>
      </c>
      <c r="GL78">
        <v>63</v>
      </c>
      <c r="GM78">
        <v>63</v>
      </c>
      <c r="GN78">
        <v>63</v>
      </c>
      <c r="GO78">
        <v>64</v>
      </c>
      <c r="GP78">
        <v>64</v>
      </c>
      <c r="GQ78">
        <v>65</v>
      </c>
      <c r="GR78">
        <v>65</v>
      </c>
      <c r="GS78">
        <v>65</v>
      </c>
      <c r="GU78">
        <v>75</v>
      </c>
      <c r="GV78">
        <v>0.66100000000000003</v>
      </c>
    </row>
    <row r="79" spans="1:204">
      <c r="A79" s="278">
        <v>76</v>
      </c>
      <c r="B79" s="344">
        <v>1</v>
      </c>
      <c r="C79" s="344">
        <v>1</v>
      </c>
      <c r="D79" s="344">
        <v>1</v>
      </c>
      <c r="E79" s="344">
        <v>2</v>
      </c>
      <c r="F79" s="344">
        <v>2</v>
      </c>
      <c r="G79" s="344">
        <v>3</v>
      </c>
      <c r="H79" s="344">
        <v>3</v>
      </c>
      <c r="I79" s="344">
        <v>3</v>
      </c>
      <c r="J79" s="344">
        <v>3</v>
      </c>
      <c r="K79" s="344">
        <v>4</v>
      </c>
      <c r="L79" s="344">
        <v>4</v>
      </c>
      <c r="M79" s="344">
        <v>5</v>
      </c>
      <c r="N79" s="344">
        <v>5</v>
      </c>
      <c r="O79" s="344">
        <v>5</v>
      </c>
      <c r="P79" s="344">
        <v>5</v>
      </c>
      <c r="Q79" s="344">
        <v>6</v>
      </c>
      <c r="R79" s="344">
        <v>7</v>
      </c>
      <c r="S79" s="344">
        <v>7</v>
      </c>
      <c r="T79" s="344">
        <v>7</v>
      </c>
      <c r="U79" s="344">
        <v>7</v>
      </c>
      <c r="V79" s="344">
        <v>8</v>
      </c>
      <c r="W79" s="344">
        <v>8</v>
      </c>
      <c r="X79" s="344">
        <v>9</v>
      </c>
      <c r="Y79" s="344">
        <v>9</v>
      </c>
      <c r="Z79" s="344">
        <v>9</v>
      </c>
      <c r="AA79" s="344">
        <v>9</v>
      </c>
      <c r="AB79" s="344">
        <v>10</v>
      </c>
      <c r="AC79" s="344">
        <v>10</v>
      </c>
      <c r="AD79" s="344">
        <v>11</v>
      </c>
      <c r="AE79" s="344">
        <v>11</v>
      </c>
      <c r="AF79" s="337">
        <v>11</v>
      </c>
      <c r="AG79" s="345">
        <v>11</v>
      </c>
      <c r="AH79" s="346">
        <v>12</v>
      </c>
      <c r="AI79">
        <v>12</v>
      </c>
      <c r="AJ79">
        <v>13</v>
      </c>
      <c r="AK79">
        <v>13</v>
      </c>
      <c r="AL79">
        <v>13</v>
      </c>
      <c r="AM79">
        <v>13</v>
      </c>
      <c r="AN79">
        <v>14</v>
      </c>
      <c r="AO79">
        <v>14</v>
      </c>
      <c r="AP79">
        <v>15</v>
      </c>
      <c r="AQ79">
        <v>15</v>
      </c>
      <c r="AR79">
        <v>15</v>
      </c>
      <c r="AS79">
        <v>15</v>
      </c>
      <c r="AT79">
        <v>16</v>
      </c>
      <c r="AU79">
        <v>16</v>
      </c>
      <c r="AV79">
        <v>17</v>
      </c>
      <c r="AW79">
        <v>17</v>
      </c>
      <c r="AX79">
        <v>17</v>
      </c>
      <c r="AY79">
        <v>17</v>
      </c>
      <c r="AZ79">
        <v>18</v>
      </c>
      <c r="BA79">
        <v>18</v>
      </c>
      <c r="BB79">
        <v>19</v>
      </c>
      <c r="BC79">
        <v>19</v>
      </c>
      <c r="BD79">
        <v>19</v>
      </c>
      <c r="BE79">
        <v>19</v>
      </c>
      <c r="BF79">
        <v>20</v>
      </c>
      <c r="BG79">
        <v>20</v>
      </c>
      <c r="BH79">
        <v>20</v>
      </c>
      <c r="BI79">
        <v>21</v>
      </c>
      <c r="BJ79">
        <v>21</v>
      </c>
      <c r="BK79">
        <v>21</v>
      </c>
      <c r="BL79">
        <v>21</v>
      </c>
      <c r="BM79">
        <v>22</v>
      </c>
      <c r="BN79">
        <v>22</v>
      </c>
      <c r="BO79">
        <v>23</v>
      </c>
      <c r="BP79">
        <v>23</v>
      </c>
      <c r="BQ79">
        <v>23</v>
      </c>
      <c r="BR79">
        <v>23</v>
      </c>
      <c r="BS79">
        <v>24</v>
      </c>
      <c r="BT79">
        <v>24</v>
      </c>
      <c r="BU79">
        <v>25</v>
      </c>
      <c r="BV79">
        <v>25</v>
      </c>
      <c r="BW79">
        <v>25</v>
      </c>
      <c r="BX79">
        <v>25</v>
      </c>
      <c r="BY79">
        <v>26</v>
      </c>
      <c r="BZ79">
        <v>26</v>
      </c>
      <c r="CA79">
        <v>26</v>
      </c>
      <c r="CB79">
        <v>27</v>
      </c>
      <c r="CC79">
        <v>27</v>
      </c>
      <c r="CD79">
        <v>27</v>
      </c>
      <c r="CE79">
        <v>27</v>
      </c>
      <c r="CF79">
        <v>28</v>
      </c>
      <c r="CG79">
        <v>28</v>
      </c>
      <c r="CH79">
        <v>29</v>
      </c>
      <c r="CI79">
        <v>29</v>
      </c>
      <c r="CJ79">
        <v>29</v>
      </c>
      <c r="CK79">
        <v>29</v>
      </c>
      <c r="CL79">
        <v>29</v>
      </c>
      <c r="CM79">
        <v>30</v>
      </c>
      <c r="CN79">
        <v>30</v>
      </c>
      <c r="CO79">
        <v>31</v>
      </c>
      <c r="CP79">
        <v>31</v>
      </c>
      <c r="CQ79">
        <v>31</v>
      </c>
      <c r="CR79">
        <v>31</v>
      </c>
      <c r="CS79">
        <v>32</v>
      </c>
      <c r="CT79">
        <v>32</v>
      </c>
      <c r="CU79">
        <v>32</v>
      </c>
      <c r="CV79">
        <v>33</v>
      </c>
      <c r="CW79">
        <v>33</v>
      </c>
      <c r="CX79">
        <v>33</v>
      </c>
      <c r="CY79">
        <v>33</v>
      </c>
      <c r="CZ79">
        <v>34</v>
      </c>
      <c r="DA79">
        <v>34</v>
      </c>
      <c r="DB79">
        <v>35</v>
      </c>
      <c r="DC79">
        <v>35</v>
      </c>
      <c r="DD79">
        <v>35</v>
      </c>
      <c r="DE79">
        <v>35</v>
      </c>
      <c r="DF79">
        <v>36</v>
      </c>
      <c r="DG79">
        <v>36</v>
      </c>
      <c r="DH79">
        <v>37</v>
      </c>
      <c r="DI79">
        <v>37</v>
      </c>
      <c r="DJ79">
        <v>37</v>
      </c>
      <c r="DK79">
        <v>37</v>
      </c>
      <c r="DL79">
        <v>38</v>
      </c>
      <c r="DM79">
        <v>38</v>
      </c>
      <c r="DN79">
        <v>39</v>
      </c>
      <c r="DO79">
        <v>39</v>
      </c>
      <c r="DP79">
        <v>39</v>
      </c>
      <c r="DQ79">
        <v>39</v>
      </c>
      <c r="DR79">
        <v>40</v>
      </c>
      <c r="DS79">
        <v>40</v>
      </c>
      <c r="DT79">
        <v>41</v>
      </c>
      <c r="DU79">
        <v>41</v>
      </c>
      <c r="DV79">
        <v>41</v>
      </c>
      <c r="DW79">
        <v>41</v>
      </c>
      <c r="DX79">
        <v>42</v>
      </c>
      <c r="DY79">
        <v>42</v>
      </c>
      <c r="DZ79">
        <v>43</v>
      </c>
      <c r="EA79">
        <v>43</v>
      </c>
      <c r="EB79">
        <v>43</v>
      </c>
      <c r="EC79">
        <v>43</v>
      </c>
      <c r="ED79">
        <v>44</v>
      </c>
      <c r="EE79">
        <v>44</v>
      </c>
      <c r="EF79">
        <v>44</v>
      </c>
      <c r="EG79">
        <v>45</v>
      </c>
      <c r="EH79">
        <v>45</v>
      </c>
      <c r="EI79">
        <v>45</v>
      </c>
      <c r="EJ79">
        <v>45</v>
      </c>
      <c r="EK79">
        <v>46</v>
      </c>
      <c r="EL79">
        <v>46</v>
      </c>
      <c r="EM79">
        <v>47</v>
      </c>
      <c r="EN79">
        <v>47</v>
      </c>
      <c r="EO79">
        <v>47</v>
      </c>
      <c r="EP79">
        <v>47</v>
      </c>
      <c r="EQ79">
        <v>48</v>
      </c>
      <c r="ER79">
        <v>48</v>
      </c>
      <c r="ES79">
        <v>49</v>
      </c>
      <c r="ET79">
        <v>49</v>
      </c>
      <c r="EU79">
        <v>49</v>
      </c>
      <c r="EV79">
        <v>49</v>
      </c>
      <c r="EW79">
        <v>50</v>
      </c>
      <c r="EX79">
        <v>50</v>
      </c>
      <c r="EY79">
        <v>51</v>
      </c>
      <c r="EZ79">
        <v>51</v>
      </c>
      <c r="FA79">
        <v>51</v>
      </c>
      <c r="FB79">
        <v>51</v>
      </c>
      <c r="FC79">
        <v>52</v>
      </c>
      <c r="FD79">
        <v>52</v>
      </c>
      <c r="FE79">
        <v>53</v>
      </c>
      <c r="FF79">
        <v>53</v>
      </c>
      <c r="FG79">
        <v>53</v>
      </c>
      <c r="FH79">
        <v>53</v>
      </c>
      <c r="FI79">
        <v>54</v>
      </c>
      <c r="FJ79">
        <v>54</v>
      </c>
      <c r="FK79">
        <v>55</v>
      </c>
      <c r="FL79">
        <v>55</v>
      </c>
      <c r="FM79">
        <v>55</v>
      </c>
      <c r="FN79">
        <v>55</v>
      </c>
      <c r="FO79">
        <v>56</v>
      </c>
      <c r="FP79">
        <v>56</v>
      </c>
      <c r="FQ79">
        <v>57</v>
      </c>
      <c r="FR79">
        <v>57</v>
      </c>
      <c r="FS79">
        <v>57</v>
      </c>
      <c r="FT79">
        <v>57</v>
      </c>
      <c r="FU79">
        <v>58</v>
      </c>
      <c r="FV79">
        <v>58</v>
      </c>
      <c r="FW79">
        <v>59</v>
      </c>
      <c r="FX79">
        <v>59</v>
      </c>
      <c r="FY79">
        <v>59</v>
      </c>
      <c r="FZ79">
        <v>59</v>
      </c>
      <c r="GA79">
        <v>60</v>
      </c>
      <c r="GB79">
        <v>60</v>
      </c>
      <c r="GC79">
        <v>61</v>
      </c>
      <c r="GD79">
        <v>61</v>
      </c>
      <c r="GE79">
        <v>61</v>
      </c>
      <c r="GF79">
        <v>61</v>
      </c>
      <c r="GG79">
        <v>62</v>
      </c>
      <c r="GH79">
        <v>62</v>
      </c>
      <c r="GI79">
        <v>63</v>
      </c>
      <c r="GJ79">
        <v>63</v>
      </c>
      <c r="GK79">
        <v>63</v>
      </c>
      <c r="GL79">
        <v>63</v>
      </c>
      <c r="GM79">
        <v>64</v>
      </c>
      <c r="GN79">
        <v>64</v>
      </c>
      <c r="GO79">
        <v>65</v>
      </c>
      <c r="GP79">
        <v>65</v>
      </c>
      <c r="GQ79">
        <v>65</v>
      </c>
      <c r="GR79">
        <v>65</v>
      </c>
      <c r="GS79">
        <v>66</v>
      </c>
      <c r="GU79">
        <v>76</v>
      </c>
      <c r="GV79">
        <v>0.66600000000000004</v>
      </c>
    </row>
    <row r="80" spans="1:204">
      <c r="A80" s="278">
        <v>77</v>
      </c>
      <c r="B80" s="344">
        <v>1</v>
      </c>
      <c r="C80" s="344">
        <v>1</v>
      </c>
      <c r="D80" s="344">
        <v>1</v>
      </c>
      <c r="E80" s="344">
        <v>2</v>
      </c>
      <c r="F80" s="344">
        <v>2</v>
      </c>
      <c r="G80" s="344">
        <v>3</v>
      </c>
      <c r="H80" s="344">
        <v>3</v>
      </c>
      <c r="I80" s="344">
        <v>3</v>
      </c>
      <c r="J80" s="344">
        <v>3</v>
      </c>
      <c r="K80" s="344">
        <v>4</v>
      </c>
      <c r="L80" s="344">
        <v>4</v>
      </c>
      <c r="M80" s="344">
        <v>5</v>
      </c>
      <c r="N80" s="344">
        <v>5</v>
      </c>
      <c r="O80" s="344">
        <v>5</v>
      </c>
      <c r="P80" s="344">
        <v>5</v>
      </c>
      <c r="Q80" s="344">
        <v>6</v>
      </c>
      <c r="R80" s="344">
        <v>7</v>
      </c>
      <c r="S80" s="344">
        <v>7</v>
      </c>
      <c r="T80" s="344">
        <v>7</v>
      </c>
      <c r="U80" s="344">
        <v>7</v>
      </c>
      <c r="V80" s="344">
        <v>8</v>
      </c>
      <c r="W80" s="344">
        <v>8</v>
      </c>
      <c r="X80" s="344">
        <v>9</v>
      </c>
      <c r="Y80" s="344">
        <v>9</v>
      </c>
      <c r="Z80" s="344">
        <v>9</v>
      </c>
      <c r="AA80" s="344">
        <v>9</v>
      </c>
      <c r="AB80" s="344">
        <v>10</v>
      </c>
      <c r="AC80" s="344">
        <v>10</v>
      </c>
      <c r="AD80" s="344">
        <v>11</v>
      </c>
      <c r="AE80" s="344">
        <v>11</v>
      </c>
      <c r="AF80" s="337">
        <v>11</v>
      </c>
      <c r="AG80" s="345">
        <v>11</v>
      </c>
      <c r="AH80" s="346">
        <v>12</v>
      </c>
      <c r="AI80">
        <v>12</v>
      </c>
      <c r="AJ80">
        <v>13</v>
      </c>
      <c r="AK80">
        <v>13</v>
      </c>
      <c r="AL80">
        <v>13</v>
      </c>
      <c r="AM80">
        <v>13</v>
      </c>
      <c r="AN80">
        <v>14</v>
      </c>
      <c r="AO80">
        <v>14</v>
      </c>
      <c r="AP80">
        <v>15</v>
      </c>
      <c r="AQ80">
        <v>15</v>
      </c>
      <c r="AR80">
        <v>15</v>
      </c>
      <c r="AS80">
        <v>15</v>
      </c>
      <c r="AT80">
        <v>16</v>
      </c>
      <c r="AU80">
        <v>16</v>
      </c>
      <c r="AV80">
        <v>17</v>
      </c>
      <c r="AW80">
        <v>17</v>
      </c>
      <c r="AX80">
        <v>17</v>
      </c>
      <c r="AY80">
        <v>17</v>
      </c>
      <c r="AZ80">
        <v>18</v>
      </c>
      <c r="BA80">
        <v>18</v>
      </c>
      <c r="BB80">
        <v>19</v>
      </c>
      <c r="BC80">
        <v>19</v>
      </c>
      <c r="BD80">
        <v>19</v>
      </c>
      <c r="BE80">
        <v>19</v>
      </c>
      <c r="BF80">
        <v>20</v>
      </c>
      <c r="BG80">
        <v>20</v>
      </c>
      <c r="BH80">
        <v>20</v>
      </c>
      <c r="BI80">
        <v>21</v>
      </c>
      <c r="BJ80">
        <v>21</v>
      </c>
      <c r="BK80">
        <v>21</v>
      </c>
      <c r="BL80">
        <v>21</v>
      </c>
      <c r="BM80">
        <v>22</v>
      </c>
      <c r="BN80">
        <v>22</v>
      </c>
      <c r="BO80">
        <v>23</v>
      </c>
      <c r="BP80">
        <v>23</v>
      </c>
      <c r="BQ80">
        <v>23</v>
      </c>
      <c r="BR80">
        <v>23</v>
      </c>
      <c r="BS80">
        <v>24</v>
      </c>
      <c r="BT80">
        <v>24</v>
      </c>
      <c r="BU80">
        <v>25</v>
      </c>
      <c r="BV80">
        <v>25</v>
      </c>
      <c r="BW80">
        <v>25</v>
      </c>
      <c r="BX80">
        <v>25</v>
      </c>
      <c r="BY80">
        <v>26</v>
      </c>
      <c r="BZ80">
        <v>26</v>
      </c>
      <c r="CA80">
        <v>26</v>
      </c>
      <c r="CB80">
        <v>27</v>
      </c>
      <c r="CC80">
        <v>27</v>
      </c>
      <c r="CD80">
        <v>27</v>
      </c>
      <c r="CE80">
        <v>27</v>
      </c>
      <c r="CF80">
        <v>28</v>
      </c>
      <c r="CG80">
        <v>28</v>
      </c>
      <c r="CH80">
        <v>29</v>
      </c>
      <c r="CI80">
        <v>29</v>
      </c>
      <c r="CJ80">
        <v>29</v>
      </c>
      <c r="CK80">
        <v>29</v>
      </c>
      <c r="CL80">
        <v>29</v>
      </c>
      <c r="CM80">
        <v>30</v>
      </c>
      <c r="CN80">
        <v>30</v>
      </c>
      <c r="CO80">
        <v>31</v>
      </c>
      <c r="CP80">
        <v>31</v>
      </c>
      <c r="CQ80">
        <v>31</v>
      </c>
      <c r="CR80">
        <v>31</v>
      </c>
      <c r="CS80">
        <v>32</v>
      </c>
      <c r="CT80">
        <v>32</v>
      </c>
      <c r="CU80">
        <v>32</v>
      </c>
      <c r="CV80">
        <v>33</v>
      </c>
      <c r="CW80">
        <v>33</v>
      </c>
      <c r="CX80">
        <v>34</v>
      </c>
      <c r="CY80">
        <v>34</v>
      </c>
      <c r="CZ80">
        <v>34</v>
      </c>
      <c r="DA80">
        <v>34</v>
      </c>
      <c r="DB80">
        <v>35</v>
      </c>
      <c r="DC80">
        <v>35</v>
      </c>
      <c r="DD80">
        <v>36</v>
      </c>
      <c r="DE80">
        <v>36</v>
      </c>
      <c r="DF80">
        <v>36</v>
      </c>
      <c r="DG80">
        <v>36</v>
      </c>
      <c r="DH80">
        <v>37</v>
      </c>
      <c r="DI80">
        <v>37</v>
      </c>
      <c r="DJ80">
        <v>38</v>
      </c>
      <c r="DK80">
        <v>38</v>
      </c>
      <c r="DL80">
        <v>38</v>
      </c>
      <c r="DM80">
        <v>38</v>
      </c>
      <c r="DN80">
        <v>39</v>
      </c>
      <c r="DO80">
        <v>39</v>
      </c>
      <c r="DP80">
        <v>40</v>
      </c>
      <c r="DQ80">
        <v>40</v>
      </c>
      <c r="DR80">
        <v>40</v>
      </c>
      <c r="DS80">
        <v>40</v>
      </c>
      <c r="DT80">
        <v>41</v>
      </c>
      <c r="DU80">
        <v>41</v>
      </c>
      <c r="DV80">
        <v>42</v>
      </c>
      <c r="DW80">
        <v>42</v>
      </c>
      <c r="DX80">
        <v>42</v>
      </c>
      <c r="DY80">
        <v>42</v>
      </c>
      <c r="DZ80">
        <v>43</v>
      </c>
      <c r="EA80">
        <v>43</v>
      </c>
      <c r="EB80">
        <v>44</v>
      </c>
      <c r="EC80">
        <v>44</v>
      </c>
      <c r="ED80">
        <v>44</v>
      </c>
      <c r="EE80">
        <v>44</v>
      </c>
      <c r="EF80">
        <v>44</v>
      </c>
      <c r="EG80">
        <v>45</v>
      </c>
      <c r="EH80">
        <v>45</v>
      </c>
      <c r="EI80">
        <v>46</v>
      </c>
      <c r="EJ80">
        <v>46</v>
      </c>
      <c r="EK80">
        <v>46</v>
      </c>
      <c r="EL80">
        <v>46</v>
      </c>
      <c r="EM80">
        <v>47</v>
      </c>
      <c r="EN80">
        <v>47</v>
      </c>
      <c r="EO80">
        <v>48</v>
      </c>
      <c r="EP80">
        <v>48</v>
      </c>
      <c r="EQ80">
        <v>48</v>
      </c>
      <c r="ER80">
        <v>48</v>
      </c>
      <c r="ES80">
        <v>49</v>
      </c>
      <c r="ET80">
        <v>49</v>
      </c>
      <c r="EU80">
        <v>50</v>
      </c>
      <c r="EV80">
        <v>50</v>
      </c>
      <c r="EW80">
        <v>50</v>
      </c>
      <c r="EX80">
        <v>50</v>
      </c>
      <c r="EY80">
        <v>51</v>
      </c>
      <c r="EZ80">
        <v>51</v>
      </c>
      <c r="FA80">
        <v>52</v>
      </c>
      <c r="FB80">
        <v>52</v>
      </c>
      <c r="FC80">
        <v>52</v>
      </c>
      <c r="FD80">
        <v>52</v>
      </c>
      <c r="FE80">
        <v>53</v>
      </c>
      <c r="FF80">
        <v>53</v>
      </c>
      <c r="FG80">
        <v>54</v>
      </c>
      <c r="FH80">
        <v>54</v>
      </c>
      <c r="FI80">
        <v>54</v>
      </c>
      <c r="FJ80">
        <v>54</v>
      </c>
      <c r="FK80">
        <v>55</v>
      </c>
      <c r="FL80">
        <v>55</v>
      </c>
      <c r="FM80">
        <v>56</v>
      </c>
      <c r="FN80">
        <v>56</v>
      </c>
      <c r="FO80">
        <v>56</v>
      </c>
      <c r="FP80">
        <v>56</v>
      </c>
      <c r="FQ80">
        <v>57</v>
      </c>
      <c r="FR80">
        <v>57</v>
      </c>
      <c r="FS80">
        <v>58</v>
      </c>
      <c r="FT80">
        <v>58</v>
      </c>
      <c r="FU80">
        <v>58</v>
      </c>
      <c r="FV80">
        <v>58</v>
      </c>
      <c r="FW80">
        <v>59</v>
      </c>
      <c r="FX80">
        <v>59</v>
      </c>
      <c r="FY80">
        <v>60</v>
      </c>
      <c r="FZ80">
        <v>60</v>
      </c>
      <c r="GA80">
        <v>60</v>
      </c>
      <c r="GB80">
        <v>60</v>
      </c>
      <c r="GC80">
        <v>61</v>
      </c>
      <c r="GD80">
        <v>61</v>
      </c>
      <c r="GE80">
        <v>62</v>
      </c>
      <c r="GF80">
        <v>62</v>
      </c>
      <c r="GG80">
        <v>62</v>
      </c>
      <c r="GH80">
        <v>62</v>
      </c>
      <c r="GI80">
        <v>63</v>
      </c>
      <c r="GJ80">
        <v>63</v>
      </c>
      <c r="GK80">
        <v>64</v>
      </c>
      <c r="GL80">
        <v>64</v>
      </c>
      <c r="GM80">
        <v>64</v>
      </c>
      <c r="GN80">
        <v>64</v>
      </c>
      <c r="GO80">
        <v>65</v>
      </c>
      <c r="GP80">
        <v>65</v>
      </c>
      <c r="GQ80">
        <v>66</v>
      </c>
      <c r="GR80">
        <v>66</v>
      </c>
      <c r="GS80">
        <v>66</v>
      </c>
      <c r="GU80">
        <v>77</v>
      </c>
      <c r="GV80">
        <v>0.67</v>
      </c>
    </row>
    <row r="81" spans="1:204">
      <c r="A81" s="278">
        <v>78</v>
      </c>
      <c r="B81" s="344">
        <v>1</v>
      </c>
      <c r="C81" s="344">
        <v>1</v>
      </c>
      <c r="D81" s="344">
        <v>1</v>
      </c>
      <c r="E81" s="344">
        <v>2</v>
      </c>
      <c r="F81" s="344">
        <v>2</v>
      </c>
      <c r="G81" s="344">
        <v>3</v>
      </c>
      <c r="H81" s="344">
        <v>3</v>
      </c>
      <c r="I81" s="344">
        <v>3</v>
      </c>
      <c r="J81" s="344">
        <v>3</v>
      </c>
      <c r="K81" s="344">
        <v>4</v>
      </c>
      <c r="L81" s="344">
        <v>4</v>
      </c>
      <c r="M81" s="344">
        <v>5</v>
      </c>
      <c r="N81" s="344">
        <v>5</v>
      </c>
      <c r="O81" s="344">
        <v>5</v>
      </c>
      <c r="P81" s="344">
        <v>5</v>
      </c>
      <c r="Q81" s="344">
        <v>6</v>
      </c>
      <c r="R81" s="344">
        <v>7</v>
      </c>
      <c r="S81" s="344">
        <v>7</v>
      </c>
      <c r="T81" s="344">
        <v>7</v>
      </c>
      <c r="U81" s="344">
        <v>7</v>
      </c>
      <c r="V81" s="344">
        <v>8</v>
      </c>
      <c r="W81" s="344">
        <v>8</v>
      </c>
      <c r="X81" s="344">
        <v>9</v>
      </c>
      <c r="Y81" s="344">
        <v>9</v>
      </c>
      <c r="Z81" s="344">
        <v>9</v>
      </c>
      <c r="AA81" s="344">
        <v>9</v>
      </c>
      <c r="AB81" s="344">
        <v>10</v>
      </c>
      <c r="AC81" s="344">
        <v>10</v>
      </c>
      <c r="AD81" s="344">
        <v>11</v>
      </c>
      <c r="AE81" s="344">
        <v>11</v>
      </c>
      <c r="AF81" s="337">
        <v>11</v>
      </c>
      <c r="AG81" s="345">
        <v>11</v>
      </c>
      <c r="AH81" s="346">
        <v>12</v>
      </c>
      <c r="AI81">
        <v>12</v>
      </c>
      <c r="AJ81">
        <v>13</v>
      </c>
      <c r="AK81">
        <v>13</v>
      </c>
      <c r="AL81">
        <v>14</v>
      </c>
      <c r="AM81">
        <v>14</v>
      </c>
      <c r="AN81">
        <v>14</v>
      </c>
      <c r="AO81">
        <v>14</v>
      </c>
      <c r="AP81">
        <v>15</v>
      </c>
      <c r="AQ81">
        <v>15</v>
      </c>
      <c r="AR81">
        <v>16</v>
      </c>
      <c r="AS81">
        <v>16</v>
      </c>
      <c r="AT81">
        <v>16</v>
      </c>
      <c r="AU81">
        <v>16</v>
      </c>
      <c r="AV81">
        <v>17</v>
      </c>
      <c r="AW81">
        <v>17</v>
      </c>
      <c r="AX81">
        <v>18</v>
      </c>
      <c r="AY81">
        <v>18</v>
      </c>
      <c r="AZ81">
        <v>18</v>
      </c>
      <c r="BA81">
        <v>18</v>
      </c>
      <c r="BB81">
        <v>19</v>
      </c>
      <c r="BC81">
        <v>19</v>
      </c>
      <c r="BD81">
        <v>20</v>
      </c>
      <c r="BE81">
        <v>20</v>
      </c>
      <c r="BF81">
        <v>20</v>
      </c>
      <c r="BG81">
        <v>20</v>
      </c>
      <c r="BH81">
        <v>20</v>
      </c>
      <c r="BI81">
        <v>21</v>
      </c>
      <c r="BJ81">
        <v>21</v>
      </c>
      <c r="BK81">
        <v>22</v>
      </c>
      <c r="BL81">
        <v>22</v>
      </c>
      <c r="BM81">
        <v>22</v>
      </c>
      <c r="BN81">
        <v>22</v>
      </c>
      <c r="BO81">
        <v>23</v>
      </c>
      <c r="BP81">
        <v>23</v>
      </c>
      <c r="BQ81">
        <v>24</v>
      </c>
      <c r="BR81">
        <v>24</v>
      </c>
      <c r="BS81">
        <v>24</v>
      </c>
      <c r="BT81">
        <v>24</v>
      </c>
      <c r="BU81">
        <v>25</v>
      </c>
      <c r="BV81">
        <v>25</v>
      </c>
      <c r="BW81">
        <v>26</v>
      </c>
      <c r="BX81">
        <v>26</v>
      </c>
      <c r="BY81">
        <v>26</v>
      </c>
      <c r="BZ81">
        <v>26</v>
      </c>
      <c r="CA81">
        <v>26</v>
      </c>
      <c r="CB81">
        <v>27</v>
      </c>
      <c r="CC81">
        <v>27</v>
      </c>
      <c r="CD81">
        <v>28</v>
      </c>
      <c r="CE81">
        <v>28</v>
      </c>
      <c r="CF81">
        <v>28</v>
      </c>
      <c r="CG81">
        <v>28</v>
      </c>
      <c r="CH81">
        <v>29</v>
      </c>
      <c r="CI81">
        <v>29</v>
      </c>
      <c r="CJ81">
        <v>30</v>
      </c>
      <c r="CK81">
        <v>30</v>
      </c>
      <c r="CL81">
        <v>30</v>
      </c>
      <c r="CM81">
        <v>30</v>
      </c>
      <c r="CN81">
        <v>30</v>
      </c>
      <c r="CO81">
        <v>31</v>
      </c>
      <c r="CP81">
        <v>31</v>
      </c>
      <c r="CQ81">
        <v>32</v>
      </c>
      <c r="CR81">
        <v>32</v>
      </c>
      <c r="CS81">
        <v>32</v>
      </c>
      <c r="CT81">
        <v>32</v>
      </c>
      <c r="CU81">
        <v>32</v>
      </c>
      <c r="CV81">
        <v>33</v>
      </c>
      <c r="CW81">
        <v>33</v>
      </c>
      <c r="CX81">
        <v>34</v>
      </c>
      <c r="CY81">
        <v>34</v>
      </c>
      <c r="CZ81">
        <v>34</v>
      </c>
      <c r="DA81">
        <v>34</v>
      </c>
      <c r="DB81">
        <v>35</v>
      </c>
      <c r="DC81">
        <v>35</v>
      </c>
      <c r="DD81">
        <v>36</v>
      </c>
      <c r="DE81">
        <v>36</v>
      </c>
      <c r="DF81">
        <v>36</v>
      </c>
      <c r="DG81">
        <v>36</v>
      </c>
      <c r="DH81">
        <v>37</v>
      </c>
      <c r="DI81">
        <v>37</v>
      </c>
      <c r="DJ81">
        <v>38</v>
      </c>
      <c r="DK81">
        <v>38</v>
      </c>
      <c r="DL81">
        <v>38</v>
      </c>
      <c r="DM81">
        <v>38</v>
      </c>
      <c r="DN81">
        <v>39</v>
      </c>
      <c r="DO81">
        <v>39</v>
      </c>
      <c r="DP81">
        <v>40</v>
      </c>
      <c r="DQ81">
        <v>40</v>
      </c>
      <c r="DR81">
        <v>41</v>
      </c>
      <c r="DS81">
        <v>41</v>
      </c>
      <c r="DT81">
        <v>41</v>
      </c>
      <c r="DU81">
        <v>41</v>
      </c>
      <c r="DV81">
        <v>42</v>
      </c>
      <c r="DW81">
        <v>42</v>
      </c>
      <c r="DX81">
        <v>43</v>
      </c>
      <c r="DY81">
        <v>43</v>
      </c>
      <c r="DZ81">
        <v>43</v>
      </c>
      <c r="EA81">
        <v>43</v>
      </c>
      <c r="EB81">
        <v>44</v>
      </c>
      <c r="EC81">
        <v>44</v>
      </c>
      <c r="ED81">
        <v>45</v>
      </c>
      <c r="EE81">
        <v>45</v>
      </c>
      <c r="EF81">
        <v>45</v>
      </c>
      <c r="EG81">
        <v>45</v>
      </c>
      <c r="EH81">
        <v>45</v>
      </c>
      <c r="EI81">
        <v>46</v>
      </c>
      <c r="EJ81">
        <v>46</v>
      </c>
      <c r="EK81">
        <v>47</v>
      </c>
      <c r="EL81">
        <v>47</v>
      </c>
      <c r="EM81">
        <v>47</v>
      </c>
      <c r="EN81">
        <v>47</v>
      </c>
      <c r="EO81">
        <v>48</v>
      </c>
      <c r="EP81">
        <v>48</v>
      </c>
      <c r="EQ81">
        <v>49</v>
      </c>
      <c r="ER81">
        <v>49</v>
      </c>
      <c r="ES81">
        <v>49</v>
      </c>
      <c r="ET81">
        <v>49</v>
      </c>
      <c r="EU81">
        <v>50</v>
      </c>
      <c r="EV81">
        <v>50</v>
      </c>
      <c r="EW81">
        <v>51</v>
      </c>
      <c r="EX81">
        <v>51</v>
      </c>
      <c r="EY81">
        <v>51</v>
      </c>
      <c r="EZ81">
        <v>51</v>
      </c>
      <c r="FA81">
        <v>52</v>
      </c>
      <c r="FB81">
        <v>52</v>
      </c>
      <c r="FC81">
        <v>53</v>
      </c>
      <c r="FD81">
        <v>53</v>
      </c>
      <c r="FE81">
        <v>53</v>
      </c>
      <c r="FF81">
        <v>53</v>
      </c>
      <c r="FG81">
        <v>54</v>
      </c>
      <c r="FH81">
        <v>54</v>
      </c>
      <c r="FI81">
        <v>55</v>
      </c>
      <c r="FJ81">
        <v>55</v>
      </c>
      <c r="FK81">
        <v>55</v>
      </c>
      <c r="FL81">
        <v>55</v>
      </c>
      <c r="FM81">
        <v>56</v>
      </c>
      <c r="FN81">
        <v>56</v>
      </c>
      <c r="FO81">
        <v>57</v>
      </c>
      <c r="FP81">
        <v>57</v>
      </c>
      <c r="FQ81">
        <v>57</v>
      </c>
      <c r="FR81">
        <v>57</v>
      </c>
      <c r="FS81">
        <v>58</v>
      </c>
      <c r="FT81">
        <v>58</v>
      </c>
      <c r="FU81">
        <v>59</v>
      </c>
      <c r="FV81">
        <v>59</v>
      </c>
      <c r="FW81">
        <v>59</v>
      </c>
      <c r="FX81">
        <v>59</v>
      </c>
      <c r="FY81">
        <v>60</v>
      </c>
      <c r="FZ81">
        <v>60</v>
      </c>
      <c r="GA81">
        <v>61</v>
      </c>
      <c r="GB81">
        <v>61</v>
      </c>
      <c r="GC81">
        <v>61</v>
      </c>
      <c r="GD81">
        <v>61</v>
      </c>
      <c r="GE81">
        <v>62</v>
      </c>
      <c r="GF81">
        <v>62</v>
      </c>
      <c r="GG81">
        <v>63</v>
      </c>
      <c r="GH81">
        <v>63</v>
      </c>
      <c r="GI81">
        <v>63</v>
      </c>
      <c r="GJ81">
        <v>63</v>
      </c>
      <c r="GK81">
        <v>64</v>
      </c>
      <c r="GL81">
        <v>64</v>
      </c>
      <c r="GM81">
        <v>65</v>
      </c>
      <c r="GN81">
        <v>65</v>
      </c>
      <c r="GO81">
        <v>65</v>
      </c>
      <c r="GP81">
        <v>65</v>
      </c>
      <c r="GQ81">
        <v>66</v>
      </c>
      <c r="GR81">
        <v>66</v>
      </c>
      <c r="GS81">
        <v>67</v>
      </c>
      <c r="GU81">
        <v>78</v>
      </c>
      <c r="GV81">
        <v>0.67500000000000004</v>
      </c>
    </row>
    <row r="82" spans="1:204">
      <c r="A82" s="278">
        <v>79</v>
      </c>
      <c r="B82" s="344">
        <v>1</v>
      </c>
      <c r="C82" s="344">
        <v>1</v>
      </c>
      <c r="D82" s="344">
        <v>1</v>
      </c>
      <c r="E82" s="344">
        <v>2</v>
      </c>
      <c r="F82" s="344">
        <v>2</v>
      </c>
      <c r="G82" s="344">
        <v>3</v>
      </c>
      <c r="H82" s="344">
        <v>3</v>
      </c>
      <c r="I82" s="344">
        <v>3</v>
      </c>
      <c r="J82" s="344">
        <v>3</v>
      </c>
      <c r="K82" s="344">
        <v>4</v>
      </c>
      <c r="L82" s="344">
        <v>4</v>
      </c>
      <c r="M82" s="344">
        <v>5</v>
      </c>
      <c r="N82" s="344">
        <v>5</v>
      </c>
      <c r="O82" s="344">
        <v>5</v>
      </c>
      <c r="P82" s="344">
        <v>5</v>
      </c>
      <c r="Q82" s="344">
        <v>6</v>
      </c>
      <c r="R82" s="344">
        <v>7</v>
      </c>
      <c r="S82" s="344">
        <v>7</v>
      </c>
      <c r="T82" s="344">
        <v>7</v>
      </c>
      <c r="U82" s="344">
        <v>7</v>
      </c>
      <c r="V82" s="344">
        <v>8</v>
      </c>
      <c r="W82" s="344">
        <v>8</v>
      </c>
      <c r="X82" s="344">
        <v>9</v>
      </c>
      <c r="Y82" s="344">
        <v>9</v>
      </c>
      <c r="Z82" s="344">
        <v>10</v>
      </c>
      <c r="AA82" s="344">
        <v>10</v>
      </c>
      <c r="AB82" s="344">
        <v>10</v>
      </c>
      <c r="AC82" s="344">
        <v>10</v>
      </c>
      <c r="AD82" s="344">
        <v>11</v>
      </c>
      <c r="AE82" s="344">
        <v>11</v>
      </c>
      <c r="AF82" s="337">
        <v>12</v>
      </c>
      <c r="AG82" s="345">
        <v>12</v>
      </c>
      <c r="AH82" s="346">
        <v>12</v>
      </c>
      <c r="AI82">
        <v>12</v>
      </c>
      <c r="AJ82">
        <v>13</v>
      </c>
      <c r="AK82">
        <v>13</v>
      </c>
      <c r="AL82">
        <v>14</v>
      </c>
      <c r="AM82">
        <v>14</v>
      </c>
      <c r="AN82">
        <v>14</v>
      </c>
      <c r="AO82">
        <v>14</v>
      </c>
      <c r="AP82">
        <v>15</v>
      </c>
      <c r="AQ82">
        <v>15</v>
      </c>
      <c r="AR82">
        <v>16</v>
      </c>
      <c r="AS82">
        <v>16</v>
      </c>
      <c r="AT82">
        <v>16</v>
      </c>
      <c r="AU82">
        <v>16</v>
      </c>
      <c r="AV82">
        <v>17</v>
      </c>
      <c r="AW82">
        <v>17</v>
      </c>
      <c r="AX82">
        <v>18</v>
      </c>
      <c r="AY82">
        <v>18</v>
      </c>
      <c r="AZ82">
        <v>18</v>
      </c>
      <c r="BA82">
        <v>18</v>
      </c>
      <c r="BB82">
        <v>19</v>
      </c>
      <c r="BC82">
        <v>19</v>
      </c>
      <c r="BD82">
        <v>20</v>
      </c>
      <c r="BE82">
        <v>20</v>
      </c>
      <c r="BF82">
        <v>20</v>
      </c>
      <c r="BG82">
        <v>20</v>
      </c>
      <c r="BH82">
        <v>20</v>
      </c>
      <c r="BI82">
        <v>21</v>
      </c>
      <c r="BJ82">
        <v>21</v>
      </c>
      <c r="BK82">
        <v>22</v>
      </c>
      <c r="BL82">
        <v>22</v>
      </c>
      <c r="BM82">
        <v>22</v>
      </c>
      <c r="BN82">
        <v>22</v>
      </c>
      <c r="BO82">
        <v>23</v>
      </c>
      <c r="BP82">
        <v>23</v>
      </c>
      <c r="BQ82">
        <v>24</v>
      </c>
      <c r="BR82">
        <v>24</v>
      </c>
      <c r="BS82">
        <v>24</v>
      </c>
      <c r="BT82">
        <v>24</v>
      </c>
      <c r="BU82">
        <v>25</v>
      </c>
      <c r="BV82">
        <v>25</v>
      </c>
      <c r="BW82">
        <v>26</v>
      </c>
      <c r="BX82">
        <v>26</v>
      </c>
      <c r="BY82">
        <v>27</v>
      </c>
      <c r="BZ82">
        <v>27</v>
      </c>
      <c r="CA82">
        <v>27</v>
      </c>
      <c r="CB82">
        <v>27</v>
      </c>
      <c r="CC82">
        <v>27</v>
      </c>
      <c r="CD82">
        <v>28</v>
      </c>
      <c r="CE82">
        <v>28</v>
      </c>
      <c r="CF82">
        <v>29</v>
      </c>
      <c r="CG82">
        <v>29</v>
      </c>
      <c r="CH82">
        <v>29</v>
      </c>
      <c r="CI82">
        <v>29</v>
      </c>
      <c r="CJ82">
        <v>30</v>
      </c>
      <c r="CK82">
        <v>30</v>
      </c>
      <c r="CL82">
        <v>30</v>
      </c>
      <c r="CM82">
        <v>31</v>
      </c>
      <c r="CN82">
        <v>31</v>
      </c>
      <c r="CO82">
        <v>31</v>
      </c>
      <c r="CP82">
        <v>31</v>
      </c>
      <c r="CQ82">
        <v>32</v>
      </c>
      <c r="CR82">
        <v>32</v>
      </c>
      <c r="CS82">
        <v>33</v>
      </c>
      <c r="CT82">
        <v>33</v>
      </c>
      <c r="CU82">
        <v>33</v>
      </c>
      <c r="CV82">
        <v>33</v>
      </c>
      <c r="CW82">
        <v>33</v>
      </c>
      <c r="CX82">
        <v>34</v>
      </c>
      <c r="CY82">
        <v>34</v>
      </c>
      <c r="CZ82">
        <v>35</v>
      </c>
      <c r="DA82">
        <v>35</v>
      </c>
      <c r="DB82">
        <v>35</v>
      </c>
      <c r="DC82">
        <v>35</v>
      </c>
      <c r="DD82">
        <v>36</v>
      </c>
      <c r="DE82">
        <v>36</v>
      </c>
      <c r="DF82">
        <v>37</v>
      </c>
      <c r="DG82">
        <v>37</v>
      </c>
      <c r="DH82">
        <v>37</v>
      </c>
      <c r="DI82">
        <v>37</v>
      </c>
      <c r="DJ82">
        <v>38</v>
      </c>
      <c r="DK82">
        <v>38</v>
      </c>
      <c r="DL82">
        <v>39</v>
      </c>
      <c r="DM82">
        <v>39</v>
      </c>
      <c r="DN82">
        <v>39</v>
      </c>
      <c r="DO82">
        <v>39</v>
      </c>
      <c r="DP82">
        <v>40</v>
      </c>
      <c r="DQ82">
        <v>40</v>
      </c>
      <c r="DR82">
        <v>41</v>
      </c>
      <c r="DS82">
        <v>41</v>
      </c>
      <c r="DT82">
        <v>41</v>
      </c>
      <c r="DU82">
        <v>41</v>
      </c>
      <c r="DV82">
        <v>42</v>
      </c>
      <c r="DW82">
        <v>42</v>
      </c>
      <c r="DX82">
        <v>43</v>
      </c>
      <c r="DY82">
        <v>43</v>
      </c>
      <c r="DZ82">
        <v>44</v>
      </c>
      <c r="EA82">
        <v>44</v>
      </c>
      <c r="EB82">
        <v>44</v>
      </c>
      <c r="EC82">
        <v>44</v>
      </c>
      <c r="ED82">
        <v>45</v>
      </c>
      <c r="EE82">
        <v>45</v>
      </c>
      <c r="EF82">
        <v>45</v>
      </c>
      <c r="EG82">
        <v>46</v>
      </c>
      <c r="EH82">
        <v>46</v>
      </c>
      <c r="EI82">
        <v>46</v>
      </c>
      <c r="EJ82">
        <v>46</v>
      </c>
      <c r="EK82">
        <v>47</v>
      </c>
      <c r="EL82">
        <v>47</v>
      </c>
      <c r="EM82">
        <v>48</v>
      </c>
      <c r="EN82">
        <v>48</v>
      </c>
      <c r="EO82">
        <v>48</v>
      </c>
      <c r="EP82">
        <v>48</v>
      </c>
      <c r="EQ82">
        <v>49</v>
      </c>
      <c r="ER82">
        <v>49</v>
      </c>
      <c r="ES82">
        <v>50</v>
      </c>
      <c r="ET82">
        <v>50</v>
      </c>
      <c r="EU82">
        <v>50</v>
      </c>
      <c r="EV82">
        <v>50</v>
      </c>
      <c r="EW82">
        <v>51</v>
      </c>
      <c r="EX82">
        <v>51</v>
      </c>
      <c r="EY82">
        <v>52</v>
      </c>
      <c r="EZ82">
        <v>52</v>
      </c>
      <c r="FA82">
        <v>52</v>
      </c>
      <c r="FB82">
        <v>52</v>
      </c>
      <c r="FC82">
        <v>53</v>
      </c>
      <c r="FD82">
        <v>53</v>
      </c>
      <c r="FE82">
        <v>54</v>
      </c>
      <c r="FF82">
        <v>54</v>
      </c>
      <c r="FG82">
        <v>54</v>
      </c>
      <c r="FH82">
        <v>54</v>
      </c>
      <c r="FI82">
        <v>55</v>
      </c>
      <c r="FJ82">
        <v>55</v>
      </c>
      <c r="FK82">
        <v>56</v>
      </c>
      <c r="FL82">
        <v>56</v>
      </c>
      <c r="FM82">
        <v>56</v>
      </c>
      <c r="FN82">
        <v>56</v>
      </c>
      <c r="FO82">
        <v>57</v>
      </c>
      <c r="FP82">
        <v>57</v>
      </c>
      <c r="FQ82">
        <v>58</v>
      </c>
      <c r="FR82">
        <v>58</v>
      </c>
      <c r="FS82">
        <v>58</v>
      </c>
      <c r="FT82">
        <v>58</v>
      </c>
      <c r="FU82">
        <v>59</v>
      </c>
      <c r="FV82">
        <v>59</v>
      </c>
      <c r="FW82">
        <v>60</v>
      </c>
      <c r="FX82">
        <v>60</v>
      </c>
      <c r="FY82">
        <v>61</v>
      </c>
      <c r="FZ82">
        <v>61</v>
      </c>
      <c r="GA82">
        <v>61</v>
      </c>
      <c r="GB82">
        <v>61</v>
      </c>
      <c r="GC82">
        <v>62</v>
      </c>
      <c r="GD82">
        <v>62</v>
      </c>
      <c r="GE82">
        <v>63</v>
      </c>
      <c r="GF82">
        <v>63</v>
      </c>
      <c r="GG82">
        <v>63</v>
      </c>
      <c r="GH82">
        <v>63</v>
      </c>
      <c r="GI82">
        <v>64</v>
      </c>
      <c r="GJ82">
        <v>64</v>
      </c>
      <c r="GK82">
        <v>65</v>
      </c>
      <c r="GL82">
        <v>65</v>
      </c>
      <c r="GM82">
        <v>65</v>
      </c>
      <c r="GN82">
        <v>65</v>
      </c>
      <c r="GO82">
        <v>66</v>
      </c>
      <c r="GP82">
        <v>66</v>
      </c>
      <c r="GQ82">
        <v>67</v>
      </c>
      <c r="GR82">
        <v>67</v>
      </c>
      <c r="GS82">
        <v>67</v>
      </c>
      <c r="GU82">
        <v>79</v>
      </c>
      <c r="GV82">
        <v>0.68</v>
      </c>
    </row>
    <row r="83" spans="1:204">
      <c r="A83" s="278">
        <v>80</v>
      </c>
      <c r="B83" s="344">
        <v>1</v>
      </c>
      <c r="C83" s="344">
        <v>1</v>
      </c>
      <c r="D83" s="344">
        <v>1</v>
      </c>
      <c r="E83" s="344">
        <v>2</v>
      </c>
      <c r="F83" s="344">
        <v>2</v>
      </c>
      <c r="G83" s="344">
        <v>3</v>
      </c>
      <c r="H83" s="344">
        <v>3</v>
      </c>
      <c r="I83" s="344">
        <v>3</v>
      </c>
      <c r="J83" s="344">
        <v>3</v>
      </c>
      <c r="K83" s="344">
        <v>4</v>
      </c>
      <c r="L83" s="344">
        <v>4</v>
      </c>
      <c r="M83" s="344">
        <v>5</v>
      </c>
      <c r="N83" s="344">
        <v>5</v>
      </c>
      <c r="O83" s="344">
        <v>5</v>
      </c>
      <c r="P83" s="344">
        <v>5</v>
      </c>
      <c r="Q83" s="344">
        <v>6</v>
      </c>
      <c r="R83" s="344">
        <v>7</v>
      </c>
      <c r="S83" s="344">
        <v>7</v>
      </c>
      <c r="T83" s="344">
        <v>8</v>
      </c>
      <c r="U83" s="344">
        <v>8</v>
      </c>
      <c r="V83" s="344">
        <v>8</v>
      </c>
      <c r="W83" s="344">
        <v>8</v>
      </c>
      <c r="X83" s="344">
        <v>9</v>
      </c>
      <c r="Y83" s="344">
        <v>9</v>
      </c>
      <c r="Z83" s="344">
        <v>10</v>
      </c>
      <c r="AA83" s="344">
        <v>10</v>
      </c>
      <c r="AB83" s="344">
        <v>10</v>
      </c>
      <c r="AC83" s="344">
        <v>10</v>
      </c>
      <c r="AD83" s="344">
        <v>11</v>
      </c>
      <c r="AE83" s="344">
        <v>11</v>
      </c>
      <c r="AF83" s="337">
        <v>12</v>
      </c>
      <c r="AG83" s="345">
        <v>12</v>
      </c>
      <c r="AH83" s="346">
        <v>12</v>
      </c>
      <c r="AI83">
        <v>12</v>
      </c>
      <c r="AJ83">
        <v>13</v>
      </c>
      <c r="AK83">
        <v>13</v>
      </c>
      <c r="AL83">
        <v>14</v>
      </c>
      <c r="AM83">
        <v>14</v>
      </c>
      <c r="AN83">
        <v>14</v>
      </c>
      <c r="AO83">
        <v>14</v>
      </c>
      <c r="AP83">
        <v>15</v>
      </c>
      <c r="AQ83">
        <v>15</v>
      </c>
      <c r="AR83">
        <v>16</v>
      </c>
      <c r="AS83">
        <v>16</v>
      </c>
      <c r="AT83">
        <v>16</v>
      </c>
      <c r="AU83">
        <v>16</v>
      </c>
      <c r="AV83">
        <v>17</v>
      </c>
      <c r="AW83">
        <v>17</v>
      </c>
      <c r="AX83">
        <v>18</v>
      </c>
      <c r="AY83">
        <v>18</v>
      </c>
      <c r="AZ83">
        <v>18</v>
      </c>
      <c r="BA83">
        <v>18</v>
      </c>
      <c r="BB83">
        <v>19</v>
      </c>
      <c r="BC83">
        <v>19</v>
      </c>
      <c r="BD83">
        <v>20</v>
      </c>
      <c r="BE83">
        <v>20</v>
      </c>
      <c r="BF83">
        <v>21</v>
      </c>
      <c r="BG83">
        <v>21</v>
      </c>
      <c r="BH83">
        <v>21</v>
      </c>
      <c r="BI83">
        <v>21</v>
      </c>
      <c r="BJ83">
        <v>21</v>
      </c>
      <c r="BK83">
        <v>22</v>
      </c>
      <c r="BL83">
        <v>22</v>
      </c>
      <c r="BM83">
        <v>23</v>
      </c>
      <c r="BN83">
        <v>23</v>
      </c>
      <c r="BO83">
        <v>23</v>
      </c>
      <c r="BP83">
        <v>23</v>
      </c>
      <c r="BQ83">
        <v>24</v>
      </c>
      <c r="BR83">
        <v>24</v>
      </c>
      <c r="BS83">
        <v>25</v>
      </c>
      <c r="BT83">
        <v>25</v>
      </c>
      <c r="BU83">
        <v>25</v>
      </c>
      <c r="BV83">
        <v>25</v>
      </c>
      <c r="BW83">
        <v>26</v>
      </c>
      <c r="BX83">
        <v>26</v>
      </c>
      <c r="BY83">
        <v>27</v>
      </c>
      <c r="BZ83">
        <v>27</v>
      </c>
      <c r="CA83">
        <v>27</v>
      </c>
      <c r="CB83">
        <v>27</v>
      </c>
      <c r="CC83">
        <v>27</v>
      </c>
      <c r="CD83">
        <v>28</v>
      </c>
      <c r="CE83">
        <v>28</v>
      </c>
      <c r="CF83">
        <v>29</v>
      </c>
      <c r="CG83">
        <v>29</v>
      </c>
      <c r="CH83">
        <v>29</v>
      </c>
      <c r="CI83">
        <v>29</v>
      </c>
      <c r="CJ83">
        <v>30</v>
      </c>
      <c r="CK83">
        <v>30</v>
      </c>
      <c r="CL83">
        <v>30</v>
      </c>
      <c r="CM83">
        <v>31</v>
      </c>
      <c r="CN83">
        <v>31</v>
      </c>
      <c r="CO83">
        <v>31</v>
      </c>
      <c r="CP83">
        <v>31</v>
      </c>
      <c r="CQ83">
        <v>32</v>
      </c>
      <c r="CR83">
        <v>32</v>
      </c>
      <c r="CS83">
        <v>33</v>
      </c>
      <c r="CT83">
        <v>33</v>
      </c>
      <c r="CU83">
        <v>33</v>
      </c>
      <c r="CV83">
        <v>34</v>
      </c>
      <c r="CW83">
        <v>34</v>
      </c>
      <c r="CX83">
        <v>34</v>
      </c>
      <c r="CY83">
        <v>34</v>
      </c>
      <c r="CZ83">
        <v>35</v>
      </c>
      <c r="DA83">
        <v>35</v>
      </c>
      <c r="DB83">
        <v>36</v>
      </c>
      <c r="DC83">
        <v>36</v>
      </c>
      <c r="DD83">
        <v>36</v>
      </c>
      <c r="DE83">
        <v>36</v>
      </c>
      <c r="DF83">
        <v>37</v>
      </c>
      <c r="DG83">
        <v>37</v>
      </c>
      <c r="DH83">
        <v>38</v>
      </c>
      <c r="DI83">
        <v>38</v>
      </c>
      <c r="DJ83">
        <v>38</v>
      </c>
      <c r="DK83">
        <v>38</v>
      </c>
      <c r="DL83">
        <v>39</v>
      </c>
      <c r="DM83">
        <v>39</v>
      </c>
      <c r="DN83">
        <v>40</v>
      </c>
      <c r="DO83">
        <v>40</v>
      </c>
      <c r="DP83">
        <v>40</v>
      </c>
      <c r="DQ83">
        <v>40</v>
      </c>
      <c r="DR83">
        <v>41</v>
      </c>
      <c r="DS83">
        <v>41</v>
      </c>
      <c r="DT83">
        <v>42</v>
      </c>
      <c r="DU83">
        <v>42</v>
      </c>
      <c r="DV83">
        <v>42</v>
      </c>
      <c r="DW83">
        <v>42</v>
      </c>
      <c r="DX83">
        <v>43</v>
      </c>
      <c r="DY83">
        <v>43</v>
      </c>
      <c r="DZ83">
        <v>44</v>
      </c>
      <c r="EA83">
        <v>44</v>
      </c>
      <c r="EB83">
        <v>44</v>
      </c>
      <c r="EC83">
        <v>44</v>
      </c>
      <c r="ED83">
        <v>45</v>
      </c>
      <c r="EE83">
        <v>45</v>
      </c>
      <c r="EF83">
        <v>45</v>
      </c>
      <c r="EG83">
        <v>46</v>
      </c>
      <c r="EH83">
        <v>46</v>
      </c>
      <c r="EI83">
        <v>47</v>
      </c>
      <c r="EJ83">
        <v>47</v>
      </c>
      <c r="EK83">
        <v>47</v>
      </c>
      <c r="EL83">
        <v>47</v>
      </c>
      <c r="EM83">
        <v>48</v>
      </c>
      <c r="EN83">
        <v>48</v>
      </c>
      <c r="EO83">
        <v>49</v>
      </c>
      <c r="EP83">
        <v>49</v>
      </c>
      <c r="EQ83">
        <v>49</v>
      </c>
      <c r="ER83">
        <v>49</v>
      </c>
      <c r="ES83">
        <v>50</v>
      </c>
      <c r="ET83">
        <v>50</v>
      </c>
      <c r="EU83">
        <v>51</v>
      </c>
      <c r="EV83">
        <v>51</v>
      </c>
      <c r="EW83">
        <v>51</v>
      </c>
      <c r="EX83">
        <v>51</v>
      </c>
      <c r="EY83">
        <v>52</v>
      </c>
      <c r="EZ83">
        <v>52</v>
      </c>
      <c r="FA83">
        <v>53</v>
      </c>
      <c r="FB83">
        <v>53</v>
      </c>
      <c r="FC83">
        <v>53</v>
      </c>
      <c r="FD83">
        <v>53</v>
      </c>
      <c r="FE83">
        <v>54</v>
      </c>
      <c r="FF83">
        <v>54</v>
      </c>
      <c r="FG83">
        <v>55</v>
      </c>
      <c r="FH83">
        <v>55</v>
      </c>
      <c r="FI83">
        <v>55</v>
      </c>
      <c r="FJ83">
        <v>55</v>
      </c>
      <c r="FK83">
        <v>56</v>
      </c>
      <c r="FL83">
        <v>56</v>
      </c>
      <c r="FM83">
        <v>57</v>
      </c>
      <c r="FN83">
        <v>57</v>
      </c>
      <c r="FO83">
        <v>57</v>
      </c>
      <c r="FP83">
        <v>57</v>
      </c>
      <c r="FQ83">
        <v>58</v>
      </c>
      <c r="FR83">
        <v>58</v>
      </c>
      <c r="FS83">
        <v>59</v>
      </c>
      <c r="FT83">
        <v>59</v>
      </c>
      <c r="FU83">
        <v>60</v>
      </c>
      <c r="FV83">
        <v>60</v>
      </c>
      <c r="FW83">
        <v>60</v>
      </c>
      <c r="FX83">
        <v>60</v>
      </c>
      <c r="FY83">
        <v>61</v>
      </c>
      <c r="FZ83">
        <v>61</v>
      </c>
      <c r="GA83">
        <v>62</v>
      </c>
      <c r="GB83">
        <v>62</v>
      </c>
      <c r="GC83">
        <v>62</v>
      </c>
      <c r="GD83">
        <v>62</v>
      </c>
      <c r="GE83">
        <v>63</v>
      </c>
      <c r="GF83">
        <v>63</v>
      </c>
      <c r="GG83">
        <v>64</v>
      </c>
      <c r="GH83">
        <v>64</v>
      </c>
      <c r="GI83">
        <v>64</v>
      </c>
      <c r="GJ83">
        <v>64</v>
      </c>
      <c r="GK83">
        <v>65</v>
      </c>
      <c r="GL83">
        <v>65</v>
      </c>
      <c r="GM83">
        <v>66</v>
      </c>
      <c r="GN83">
        <v>66</v>
      </c>
      <c r="GO83">
        <v>66</v>
      </c>
      <c r="GP83">
        <v>66</v>
      </c>
      <c r="GQ83">
        <v>67</v>
      </c>
      <c r="GR83">
        <v>67</v>
      </c>
      <c r="GS83">
        <v>68</v>
      </c>
      <c r="GU83">
        <v>80</v>
      </c>
      <c r="GV83">
        <v>0.68400000000000005</v>
      </c>
    </row>
    <row r="84" spans="1:204">
      <c r="A84" s="278">
        <v>81</v>
      </c>
      <c r="B84" s="344">
        <v>1</v>
      </c>
      <c r="C84" s="344">
        <v>1</v>
      </c>
      <c r="D84" s="344">
        <v>1</v>
      </c>
      <c r="E84" s="344">
        <v>2</v>
      </c>
      <c r="F84" s="344">
        <v>2</v>
      </c>
      <c r="G84" s="344">
        <v>3</v>
      </c>
      <c r="H84" s="344">
        <v>3</v>
      </c>
      <c r="I84" s="344">
        <v>3</v>
      </c>
      <c r="J84" s="344">
        <v>3</v>
      </c>
      <c r="K84" s="344">
        <v>4</v>
      </c>
      <c r="L84" s="344">
        <v>4</v>
      </c>
      <c r="M84" s="344">
        <v>5</v>
      </c>
      <c r="N84" s="344">
        <v>5</v>
      </c>
      <c r="O84" s="344">
        <v>6</v>
      </c>
      <c r="P84" s="344">
        <v>6</v>
      </c>
      <c r="Q84" s="344">
        <v>6</v>
      </c>
      <c r="R84" s="344">
        <v>7</v>
      </c>
      <c r="S84" s="344">
        <v>7</v>
      </c>
      <c r="T84" s="344">
        <v>8</v>
      </c>
      <c r="U84" s="344">
        <v>8</v>
      </c>
      <c r="V84" s="344">
        <v>8</v>
      </c>
      <c r="W84" s="344">
        <v>8</v>
      </c>
      <c r="X84" s="344">
        <v>9</v>
      </c>
      <c r="Y84" s="344">
        <v>9</v>
      </c>
      <c r="Z84" s="344">
        <v>10</v>
      </c>
      <c r="AA84" s="344">
        <v>10</v>
      </c>
      <c r="AB84" s="344">
        <v>10</v>
      </c>
      <c r="AC84" s="344">
        <v>10</v>
      </c>
      <c r="AD84" s="344">
        <v>11</v>
      </c>
      <c r="AE84" s="344">
        <v>11</v>
      </c>
      <c r="AF84" s="337">
        <v>12</v>
      </c>
      <c r="AG84" s="345">
        <v>12</v>
      </c>
      <c r="AH84" s="346">
        <v>12</v>
      </c>
      <c r="AI84">
        <v>12</v>
      </c>
      <c r="AJ84">
        <v>13</v>
      </c>
      <c r="AK84">
        <v>13</v>
      </c>
      <c r="AL84">
        <v>14</v>
      </c>
      <c r="AM84">
        <v>14</v>
      </c>
      <c r="AN84">
        <v>14</v>
      </c>
      <c r="AO84">
        <v>14</v>
      </c>
      <c r="AP84">
        <v>15</v>
      </c>
      <c r="AQ84">
        <v>15</v>
      </c>
      <c r="AR84">
        <v>16</v>
      </c>
      <c r="AS84">
        <v>16</v>
      </c>
      <c r="AT84">
        <v>17</v>
      </c>
      <c r="AU84">
        <v>17</v>
      </c>
      <c r="AV84">
        <v>17</v>
      </c>
      <c r="AW84">
        <v>17</v>
      </c>
      <c r="AX84">
        <v>18</v>
      </c>
      <c r="AY84">
        <v>18</v>
      </c>
      <c r="AZ84">
        <v>19</v>
      </c>
      <c r="BA84">
        <v>19</v>
      </c>
      <c r="BB84">
        <v>19</v>
      </c>
      <c r="BC84">
        <v>19</v>
      </c>
      <c r="BD84">
        <v>20</v>
      </c>
      <c r="BE84">
        <v>20</v>
      </c>
      <c r="BF84">
        <v>21</v>
      </c>
      <c r="BG84">
        <v>21</v>
      </c>
      <c r="BH84">
        <v>21</v>
      </c>
      <c r="BI84">
        <v>21</v>
      </c>
      <c r="BJ84">
        <v>21</v>
      </c>
      <c r="BK84">
        <v>22</v>
      </c>
      <c r="BL84">
        <v>22</v>
      </c>
      <c r="BM84">
        <v>23</v>
      </c>
      <c r="BN84">
        <v>23</v>
      </c>
      <c r="BO84">
        <v>23</v>
      </c>
      <c r="BP84">
        <v>23</v>
      </c>
      <c r="BQ84">
        <v>24</v>
      </c>
      <c r="BR84">
        <v>24</v>
      </c>
      <c r="BS84">
        <v>25</v>
      </c>
      <c r="BT84">
        <v>25</v>
      </c>
      <c r="BU84">
        <v>25</v>
      </c>
      <c r="BV84">
        <v>25</v>
      </c>
      <c r="BW84">
        <v>26</v>
      </c>
      <c r="BX84">
        <v>26</v>
      </c>
      <c r="BY84">
        <v>27</v>
      </c>
      <c r="BZ84">
        <v>27</v>
      </c>
      <c r="CA84">
        <v>27</v>
      </c>
      <c r="CB84">
        <v>28</v>
      </c>
      <c r="CC84">
        <v>28</v>
      </c>
      <c r="CD84">
        <v>28</v>
      </c>
      <c r="CE84">
        <v>28</v>
      </c>
      <c r="CF84">
        <v>29</v>
      </c>
      <c r="CG84">
        <v>29</v>
      </c>
      <c r="CH84">
        <v>30</v>
      </c>
      <c r="CI84">
        <v>30</v>
      </c>
      <c r="CJ84">
        <v>30</v>
      </c>
      <c r="CK84">
        <v>30</v>
      </c>
      <c r="CL84">
        <v>30</v>
      </c>
      <c r="CM84">
        <v>31</v>
      </c>
      <c r="CN84">
        <v>31</v>
      </c>
      <c r="CO84">
        <v>32</v>
      </c>
      <c r="CP84">
        <v>32</v>
      </c>
      <c r="CQ84">
        <v>32</v>
      </c>
      <c r="CR84">
        <v>32</v>
      </c>
      <c r="CS84">
        <v>33</v>
      </c>
      <c r="CT84">
        <v>33</v>
      </c>
      <c r="CU84">
        <v>33</v>
      </c>
      <c r="CV84">
        <v>34</v>
      </c>
      <c r="CW84">
        <v>34</v>
      </c>
      <c r="CX84">
        <v>34</v>
      </c>
      <c r="CY84">
        <v>34</v>
      </c>
      <c r="CZ84">
        <v>35</v>
      </c>
      <c r="DA84">
        <v>35</v>
      </c>
      <c r="DB84">
        <v>36</v>
      </c>
      <c r="DC84">
        <v>36</v>
      </c>
      <c r="DD84">
        <v>37</v>
      </c>
      <c r="DE84">
        <v>37</v>
      </c>
      <c r="DF84">
        <v>37</v>
      </c>
      <c r="DG84">
        <v>37</v>
      </c>
      <c r="DH84">
        <v>38</v>
      </c>
      <c r="DI84">
        <v>38</v>
      </c>
      <c r="DJ84">
        <v>39</v>
      </c>
      <c r="DK84">
        <v>39</v>
      </c>
      <c r="DL84">
        <v>39</v>
      </c>
      <c r="DM84">
        <v>39</v>
      </c>
      <c r="DN84">
        <v>40</v>
      </c>
      <c r="DO84">
        <v>40</v>
      </c>
      <c r="DP84">
        <v>41</v>
      </c>
      <c r="DQ84">
        <v>41</v>
      </c>
      <c r="DR84">
        <v>41</v>
      </c>
      <c r="DS84">
        <v>41</v>
      </c>
      <c r="DT84">
        <v>42</v>
      </c>
      <c r="DU84">
        <v>42</v>
      </c>
      <c r="DV84">
        <v>43</v>
      </c>
      <c r="DW84">
        <v>43</v>
      </c>
      <c r="DX84">
        <v>43</v>
      </c>
      <c r="DY84">
        <v>43</v>
      </c>
      <c r="DZ84">
        <v>44</v>
      </c>
      <c r="EA84">
        <v>44</v>
      </c>
      <c r="EB84">
        <v>45</v>
      </c>
      <c r="EC84">
        <v>45</v>
      </c>
      <c r="ED84">
        <v>45</v>
      </c>
      <c r="EE84">
        <v>45</v>
      </c>
      <c r="EF84">
        <v>45</v>
      </c>
      <c r="EG84">
        <v>46</v>
      </c>
      <c r="EH84">
        <v>46</v>
      </c>
      <c r="EI84">
        <v>47</v>
      </c>
      <c r="EJ84">
        <v>47</v>
      </c>
      <c r="EK84">
        <v>48</v>
      </c>
      <c r="EL84">
        <v>48</v>
      </c>
      <c r="EM84">
        <v>48</v>
      </c>
      <c r="EN84">
        <v>48</v>
      </c>
      <c r="EO84">
        <v>49</v>
      </c>
      <c r="EP84">
        <v>49</v>
      </c>
      <c r="EQ84">
        <v>50</v>
      </c>
      <c r="ER84">
        <v>50</v>
      </c>
      <c r="ES84">
        <v>50</v>
      </c>
      <c r="ET84">
        <v>50</v>
      </c>
      <c r="EU84">
        <v>51</v>
      </c>
      <c r="EV84">
        <v>51</v>
      </c>
      <c r="EW84">
        <v>52</v>
      </c>
      <c r="EX84">
        <v>52</v>
      </c>
      <c r="EY84">
        <v>52</v>
      </c>
      <c r="EZ84">
        <v>52</v>
      </c>
      <c r="FA84">
        <v>53</v>
      </c>
      <c r="FB84">
        <v>53</v>
      </c>
      <c r="FC84">
        <v>54</v>
      </c>
      <c r="FD84">
        <v>54</v>
      </c>
      <c r="FE84">
        <v>54</v>
      </c>
      <c r="FF84">
        <v>54</v>
      </c>
      <c r="FG84">
        <v>55</v>
      </c>
      <c r="FH84">
        <v>55</v>
      </c>
      <c r="FI84">
        <v>56</v>
      </c>
      <c r="FJ84">
        <v>56</v>
      </c>
      <c r="FK84">
        <v>56</v>
      </c>
      <c r="FL84">
        <v>56</v>
      </c>
      <c r="FM84">
        <v>57</v>
      </c>
      <c r="FN84">
        <v>57</v>
      </c>
      <c r="FO84">
        <v>58</v>
      </c>
      <c r="FP84">
        <v>58</v>
      </c>
      <c r="FQ84">
        <v>59</v>
      </c>
      <c r="FR84">
        <v>59</v>
      </c>
      <c r="FS84">
        <v>59</v>
      </c>
      <c r="FT84">
        <v>59</v>
      </c>
      <c r="FU84">
        <v>60</v>
      </c>
      <c r="FV84">
        <v>60</v>
      </c>
      <c r="FW84">
        <v>61</v>
      </c>
      <c r="FX84">
        <v>61</v>
      </c>
      <c r="FY84">
        <v>61</v>
      </c>
      <c r="FZ84">
        <v>61</v>
      </c>
      <c r="GA84">
        <v>62</v>
      </c>
      <c r="GB84">
        <v>62</v>
      </c>
      <c r="GC84">
        <v>63</v>
      </c>
      <c r="GD84">
        <v>63</v>
      </c>
      <c r="GE84">
        <v>63</v>
      </c>
      <c r="GF84">
        <v>63</v>
      </c>
      <c r="GG84">
        <v>64</v>
      </c>
      <c r="GH84">
        <v>64</v>
      </c>
      <c r="GI84">
        <v>65</v>
      </c>
      <c r="GJ84">
        <v>65</v>
      </c>
      <c r="GK84">
        <v>65</v>
      </c>
      <c r="GL84">
        <v>65</v>
      </c>
      <c r="GM84">
        <v>66</v>
      </c>
      <c r="GN84">
        <v>66</v>
      </c>
      <c r="GO84">
        <v>67</v>
      </c>
      <c r="GP84">
        <v>67</v>
      </c>
      <c r="GQ84">
        <v>68</v>
      </c>
      <c r="GR84">
        <v>68</v>
      </c>
      <c r="GS84">
        <v>68</v>
      </c>
      <c r="GU84">
        <v>81</v>
      </c>
      <c r="GV84">
        <v>0.68899999999999995</v>
      </c>
    </row>
    <row r="85" spans="1:204">
      <c r="A85" s="278">
        <v>82</v>
      </c>
      <c r="B85" s="344">
        <v>1</v>
      </c>
      <c r="C85" s="344">
        <v>1</v>
      </c>
      <c r="D85" s="344">
        <v>1</v>
      </c>
      <c r="E85" s="344">
        <v>2</v>
      </c>
      <c r="F85" s="344">
        <v>2</v>
      </c>
      <c r="G85" s="344">
        <v>3</v>
      </c>
      <c r="H85" s="344">
        <v>3</v>
      </c>
      <c r="I85" s="344">
        <v>3</v>
      </c>
      <c r="J85" s="344">
        <v>3</v>
      </c>
      <c r="K85" s="344">
        <v>4</v>
      </c>
      <c r="L85" s="344">
        <v>4</v>
      </c>
      <c r="M85" s="344">
        <v>5</v>
      </c>
      <c r="N85" s="344">
        <v>5</v>
      </c>
      <c r="O85" s="344">
        <v>6</v>
      </c>
      <c r="P85" s="344">
        <v>6</v>
      </c>
      <c r="Q85" s="344">
        <v>6</v>
      </c>
      <c r="R85" s="344">
        <v>7</v>
      </c>
      <c r="S85" s="344">
        <v>7</v>
      </c>
      <c r="T85" s="344">
        <v>8</v>
      </c>
      <c r="U85" s="344">
        <v>8</v>
      </c>
      <c r="V85" s="344">
        <v>8</v>
      </c>
      <c r="W85" s="344">
        <v>8</v>
      </c>
      <c r="X85" s="344">
        <v>9</v>
      </c>
      <c r="Y85" s="344">
        <v>9</v>
      </c>
      <c r="Z85" s="344">
        <v>10</v>
      </c>
      <c r="AA85" s="344">
        <v>10</v>
      </c>
      <c r="AB85" s="344">
        <v>10</v>
      </c>
      <c r="AC85" s="344">
        <v>10</v>
      </c>
      <c r="AD85" s="344">
        <v>11</v>
      </c>
      <c r="AE85" s="344">
        <v>11</v>
      </c>
      <c r="AF85" s="337">
        <v>12</v>
      </c>
      <c r="AG85" s="345">
        <v>12</v>
      </c>
      <c r="AH85" s="346">
        <v>12</v>
      </c>
      <c r="AI85">
        <v>12</v>
      </c>
      <c r="AJ85">
        <v>13</v>
      </c>
      <c r="AK85">
        <v>13</v>
      </c>
      <c r="AL85">
        <v>14</v>
      </c>
      <c r="AM85">
        <v>14</v>
      </c>
      <c r="AN85">
        <v>15</v>
      </c>
      <c r="AO85">
        <v>15</v>
      </c>
      <c r="AP85">
        <v>15</v>
      </c>
      <c r="AQ85">
        <v>15</v>
      </c>
      <c r="AR85">
        <v>16</v>
      </c>
      <c r="AS85">
        <v>16</v>
      </c>
      <c r="AT85">
        <v>17</v>
      </c>
      <c r="AU85">
        <v>17</v>
      </c>
      <c r="AV85">
        <v>17</v>
      </c>
      <c r="AW85">
        <v>17</v>
      </c>
      <c r="AX85">
        <v>18</v>
      </c>
      <c r="AY85">
        <v>18</v>
      </c>
      <c r="AZ85">
        <v>19</v>
      </c>
      <c r="BA85">
        <v>19</v>
      </c>
      <c r="BB85">
        <v>19</v>
      </c>
      <c r="BC85">
        <v>19</v>
      </c>
      <c r="BD85">
        <v>20</v>
      </c>
      <c r="BE85">
        <v>20</v>
      </c>
      <c r="BF85">
        <v>21</v>
      </c>
      <c r="BG85">
        <v>21</v>
      </c>
      <c r="BH85">
        <v>21</v>
      </c>
      <c r="BI85">
        <v>22</v>
      </c>
      <c r="BJ85">
        <v>22</v>
      </c>
      <c r="BK85">
        <v>22</v>
      </c>
      <c r="BL85">
        <v>22</v>
      </c>
      <c r="BM85">
        <v>23</v>
      </c>
      <c r="BN85">
        <v>23</v>
      </c>
      <c r="BO85">
        <v>24</v>
      </c>
      <c r="BP85">
        <v>24</v>
      </c>
      <c r="BQ85">
        <v>24</v>
      </c>
      <c r="BR85">
        <v>24</v>
      </c>
      <c r="BS85">
        <v>25</v>
      </c>
      <c r="BT85">
        <v>25</v>
      </c>
      <c r="BU85">
        <v>26</v>
      </c>
      <c r="BV85">
        <v>26</v>
      </c>
      <c r="BW85">
        <v>26</v>
      </c>
      <c r="BX85">
        <v>26</v>
      </c>
      <c r="BY85">
        <v>27</v>
      </c>
      <c r="BZ85">
        <v>27</v>
      </c>
      <c r="CA85">
        <v>27</v>
      </c>
      <c r="CB85">
        <v>28</v>
      </c>
      <c r="CC85">
        <v>28</v>
      </c>
      <c r="CD85">
        <v>28</v>
      </c>
      <c r="CE85">
        <v>28</v>
      </c>
      <c r="CF85">
        <v>29</v>
      </c>
      <c r="CG85">
        <v>29</v>
      </c>
      <c r="CH85">
        <v>30</v>
      </c>
      <c r="CI85">
        <v>30</v>
      </c>
      <c r="CJ85">
        <v>31</v>
      </c>
      <c r="CK85">
        <v>31</v>
      </c>
      <c r="CL85">
        <v>31</v>
      </c>
      <c r="CM85">
        <v>31</v>
      </c>
      <c r="CN85">
        <v>31</v>
      </c>
      <c r="CO85">
        <v>32</v>
      </c>
      <c r="CP85">
        <v>32</v>
      </c>
      <c r="CQ85">
        <v>33</v>
      </c>
      <c r="CR85">
        <v>33</v>
      </c>
      <c r="CS85">
        <v>33</v>
      </c>
      <c r="CT85">
        <v>33</v>
      </c>
      <c r="CU85">
        <v>33</v>
      </c>
      <c r="CV85">
        <v>34</v>
      </c>
      <c r="CW85">
        <v>34</v>
      </c>
      <c r="CX85">
        <v>35</v>
      </c>
      <c r="CY85">
        <v>35</v>
      </c>
      <c r="CZ85">
        <v>35</v>
      </c>
      <c r="DA85">
        <v>35</v>
      </c>
      <c r="DB85">
        <v>36</v>
      </c>
      <c r="DC85">
        <v>36</v>
      </c>
      <c r="DD85">
        <v>37</v>
      </c>
      <c r="DE85">
        <v>37</v>
      </c>
      <c r="DF85">
        <v>37</v>
      </c>
      <c r="DG85">
        <v>37</v>
      </c>
      <c r="DH85">
        <v>38</v>
      </c>
      <c r="DI85">
        <v>38</v>
      </c>
      <c r="DJ85">
        <v>39</v>
      </c>
      <c r="DK85">
        <v>39</v>
      </c>
      <c r="DL85">
        <v>40</v>
      </c>
      <c r="DM85">
        <v>40</v>
      </c>
      <c r="DN85">
        <v>40</v>
      </c>
      <c r="DO85">
        <v>40</v>
      </c>
      <c r="DP85">
        <v>41</v>
      </c>
      <c r="DQ85">
        <v>41</v>
      </c>
      <c r="DR85">
        <v>42</v>
      </c>
      <c r="DS85">
        <v>42</v>
      </c>
      <c r="DT85">
        <v>42</v>
      </c>
      <c r="DU85">
        <v>42</v>
      </c>
      <c r="DV85">
        <v>43</v>
      </c>
      <c r="DW85">
        <v>43</v>
      </c>
      <c r="DX85">
        <v>44</v>
      </c>
      <c r="DY85">
        <v>44</v>
      </c>
      <c r="DZ85">
        <v>44</v>
      </c>
      <c r="EA85">
        <v>44</v>
      </c>
      <c r="EB85">
        <v>45</v>
      </c>
      <c r="EC85">
        <v>45</v>
      </c>
      <c r="ED85">
        <v>46</v>
      </c>
      <c r="EE85">
        <v>46</v>
      </c>
      <c r="EF85">
        <v>46</v>
      </c>
      <c r="EG85">
        <v>46</v>
      </c>
      <c r="EH85">
        <v>46</v>
      </c>
      <c r="EI85">
        <v>47</v>
      </c>
      <c r="EJ85">
        <v>47</v>
      </c>
      <c r="EK85">
        <v>48</v>
      </c>
      <c r="EL85">
        <v>48</v>
      </c>
      <c r="EM85">
        <v>49</v>
      </c>
      <c r="EN85">
        <v>49</v>
      </c>
      <c r="EO85">
        <v>49</v>
      </c>
      <c r="EP85">
        <v>49</v>
      </c>
      <c r="EQ85">
        <v>50</v>
      </c>
      <c r="ER85">
        <v>50</v>
      </c>
      <c r="ES85">
        <v>51</v>
      </c>
      <c r="ET85">
        <v>51</v>
      </c>
      <c r="EU85">
        <v>51</v>
      </c>
      <c r="EV85">
        <v>51</v>
      </c>
      <c r="EW85">
        <v>52</v>
      </c>
      <c r="EX85">
        <v>52</v>
      </c>
      <c r="EY85">
        <v>53</v>
      </c>
      <c r="EZ85">
        <v>53</v>
      </c>
      <c r="FA85">
        <v>53</v>
      </c>
      <c r="FB85">
        <v>53</v>
      </c>
      <c r="FC85">
        <v>54</v>
      </c>
      <c r="FD85">
        <v>54</v>
      </c>
      <c r="FE85">
        <v>55</v>
      </c>
      <c r="FF85">
        <v>55</v>
      </c>
      <c r="FG85">
        <v>56</v>
      </c>
      <c r="FH85">
        <v>56</v>
      </c>
      <c r="FI85">
        <v>56</v>
      </c>
      <c r="FJ85">
        <v>56</v>
      </c>
      <c r="FK85">
        <v>57</v>
      </c>
      <c r="FL85">
        <v>57</v>
      </c>
      <c r="FM85">
        <v>58</v>
      </c>
      <c r="FN85">
        <v>58</v>
      </c>
      <c r="FO85">
        <v>58</v>
      </c>
      <c r="FP85">
        <v>58</v>
      </c>
      <c r="FQ85">
        <v>59</v>
      </c>
      <c r="FR85">
        <v>59</v>
      </c>
      <c r="FS85">
        <v>60</v>
      </c>
      <c r="FT85">
        <v>60</v>
      </c>
      <c r="FU85">
        <v>60</v>
      </c>
      <c r="FV85">
        <v>60</v>
      </c>
      <c r="FW85">
        <v>61</v>
      </c>
      <c r="FX85">
        <v>61</v>
      </c>
      <c r="FY85">
        <v>62</v>
      </c>
      <c r="FZ85">
        <v>62</v>
      </c>
      <c r="GA85">
        <v>62</v>
      </c>
      <c r="GB85">
        <v>62</v>
      </c>
      <c r="GC85">
        <v>63</v>
      </c>
      <c r="GD85">
        <v>63</v>
      </c>
      <c r="GE85">
        <v>64</v>
      </c>
      <c r="GF85">
        <v>64</v>
      </c>
      <c r="GG85">
        <v>65</v>
      </c>
      <c r="GH85">
        <v>65</v>
      </c>
      <c r="GI85">
        <v>65</v>
      </c>
      <c r="GJ85">
        <v>65</v>
      </c>
      <c r="GK85">
        <v>66</v>
      </c>
      <c r="GL85">
        <v>66</v>
      </c>
      <c r="GM85">
        <v>67</v>
      </c>
      <c r="GN85">
        <v>67</v>
      </c>
      <c r="GO85">
        <v>67</v>
      </c>
      <c r="GP85">
        <v>67</v>
      </c>
      <c r="GQ85">
        <v>68</v>
      </c>
      <c r="GR85">
        <v>68</v>
      </c>
      <c r="GS85">
        <v>69</v>
      </c>
      <c r="GU85">
        <v>82</v>
      </c>
      <c r="GV85">
        <v>0.69399999999999995</v>
      </c>
    </row>
    <row r="86" spans="1:204">
      <c r="A86" s="278">
        <v>83</v>
      </c>
      <c r="B86" s="344">
        <v>1</v>
      </c>
      <c r="C86" s="344">
        <v>1</v>
      </c>
      <c r="D86" s="344">
        <v>1</v>
      </c>
      <c r="E86" s="344">
        <v>2</v>
      </c>
      <c r="F86" s="344">
        <v>2</v>
      </c>
      <c r="G86" s="344">
        <v>3</v>
      </c>
      <c r="H86" s="344">
        <v>3</v>
      </c>
      <c r="I86" s="344">
        <v>3</v>
      </c>
      <c r="J86" s="344">
        <v>3</v>
      </c>
      <c r="K86" s="344">
        <v>4</v>
      </c>
      <c r="L86" s="344">
        <v>4</v>
      </c>
      <c r="M86" s="344">
        <v>5</v>
      </c>
      <c r="N86" s="344">
        <v>5</v>
      </c>
      <c r="O86" s="344">
        <v>6</v>
      </c>
      <c r="P86" s="344">
        <v>6</v>
      </c>
      <c r="Q86" s="344">
        <v>6</v>
      </c>
      <c r="R86" s="344">
        <v>7</v>
      </c>
      <c r="S86" s="344">
        <v>7</v>
      </c>
      <c r="T86" s="344">
        <v>8</v>
      </c>
      <c r="U86" s="344">
        <v>8</v>
      </c>
      <c r="V86" s="344">
        <v>8</v>
      </c>
      <c r="W86" s="344">
        <v>8</v>
      </c>
      <c r="X86" s="344">
        <v>9</v>
      </c>
      <c r="Y86" s="344">
        <v>9</v>
      </c>
      <c r="Z86" s="344">
        <v>10</v>
      </c>
      <c r="AA86" s="344">
        <v>10</v>
      </c>
      <c r="AB86" s="344">
        <v>10</v>
      </c>
      <c r="AC86" s="344">
        <v>10</v>
      </c>
      <c r="AD86" s="344">
        <v>11</v>
      </c>
      <c r="AE86" s="344">
        <v>11</v>
      </c>
      <c r="AF86" s="337">
        <v>12</v>
      </c>
      <c r="AG86" s="345">
        <v>12</v>
      </c>
      <c r="AH86" s="346">
        <v>13</v>
      </c>
      <c r="AI86">
        <v>13</v>
      </c>
      <c r="AJ86">
        <v>13</v>
      </c>
      <c r="AK86">
        <v>13</v>
      </c>
      <c r="AL86">
        <v>14</v>
      </c>
      <c r="AM86">
        <v>14</v>
      </c>
      <c r="AN86">
        <v>15</v>
      </c>
      <c r="AO86">
        <v>15</v>
      </c>
      <c r="AP86">
        <v>15</v>
      </c>
      <c r="AQ86">
        <v>15</v>
      </c>
      <c r="AR86">
        <v>16</v>
      </c>
      <c r="AS86">
        <v>16</v>
      </c>
      <c r="AT86">
        <v>17</v>
      </c>
      <c r="AU86">
        <v>17</v>
      </c>
      <c r="AV86">
        <v>17</v>
      </c>
      <c r="AW86">
        <v>17</v>
      </c>
      <c r="AX86">
        <v>18</v>
      </c>
      <c r="AY86">
        <v>18</v>
      </c>
      <c r="AZ86">
        <v>19</v>
      </c>
      <c r="BA86">
        <v>19</v>
      </c>
      <c r="BB86">
        <v>20</v>
      </c>
      <c r="BC86">
        <v>20</v>
      </c>
      <c r="BD86">
        <v>20</v>
      </c>
      <c r="BE86">
        <v>20</v>
      </c>
      <c r="BF86">
        <v>21</v>
      </c>
      <c r="BG86">
        <v>21</v>
      </c>
      <c r="BH86">
        <v>21</v>
      </c>
      <c r="BI86">
        <v>22</v>
      </c>
      <c r="BJ86">
        <v>22</v>
      </c>
      <c r="BK86">
        <v>22</v>
      </c>
      <c r="BL86">
        <v>22</v>
      </c>
      <c r="BM86">
        <v>23</v>
      </c>
      <c r="BN86">
        <v>23</v>
      </c>
      <c r="BO86">
        <v>24</v>
      </c>
      <c r="BP86">
        <v>24</v>
      </c>
      <c r="BQ86">
        <v>24</v>
      </c>
      <c r="BR86">
        <v>24</v>
      </c>
      <c r="BS86">
        <v>25</v>
      </c>
      <c r="BT86">
        <v>25</v>
      </c>
      <c r="BU86">
        <v>26</v>
      </c>
      <c r="BV86">
        <v>26</v>
      </c>
      <c r="BW86">
        <v>27</v>
      </c>
      <c r="BX86">
        <v>27</v>
      </c>
      <c r="BY86">
        <v>27</v>
      </c>
      <c r="BZ86">
        <v>27</v>
      </c>
      <c r="CA86">
        <v>27</v>
      </c>
      <c r="CB86">
        <v>28</v>
      </c>
      <c r="CC86">
        <v>28</v>
      </c>
      <c r="CD86">
        <v>29</v>
      </c>
      <c r="CE86">
        <v>29</v>
      </c>
      <c r="CF86">
        <v>29</v>
      </c>
      <c r="CG86">
        <v>29</v>
      </c>
      <c r="CH86">
        <v>30</v>
      </c>
      <c r="CI86">
        <v>30</v>
      </c>
      <c r="CJ86">
        <v>31</v>
      </c>
      <c r="CK86">
        <v>31</v>
      </c>
      <c r="CL86">
        <v>31</v>
      </c>
      <c r="CM86">
        <v>31</v>
      </c>
      <c r="CN86">
        <v>31</v>
      </c>
      <c r="CO86">
        <v>32</v>
      </c>
      <c r="CP86">
        <v>32</v>
      </c>
      <c r="CQ86">
        <v>33</v>
      </c>
      <c r="CR86">
        <v>33</v>
      </c>
      <c r="CS86">
        <v>34</v>
      </c>
      <c r="CT86">
        <v>34</v>
      </c>
      <c r="CU86">
        <v>34</v>
      </c>
      <c r="CV86">
        <v>34</v>
      </c>
      <c r="CW86">
        <v>34</v>
      </c>
      <c r="CX86">
        <v>35</v>
      </c>
      <c r="CY86">
        <v>35</v>
      </c>
      <c r="CZ86">
        <v>36</v>
      </c>
      <c r="DA86">
        <v>36</v>
      </c>
      <c r="DB86">
        <v>36</v>
      </c>
      <c r="DC86">
        <v>36</v>
      </c>
      <c r="DD86">
        <v>37</v>
      </c>
      <c r="DE86">
        <v>37</v>
      </c>
      <c r="DF86">
        <v>38</v>
      </c>
      <c r="DG86">
        <v>38</v>
      </c>
      <c r="DH86">
        <v>38</v>
      </c>
      <c r="DI86">
        <v>38</v>
      </c>
      <c r="DJ86">
        <v>39</v>
      </c>
      <c r="DK86">
        <v>39</v>
      </c>
      <c r="DL86">
        <v>40</v>
      </c>
      <c r="DM86">
        <v>40</v>
      </c>
      <c r="DN86">
        <v>40</v>
      </c>
      <c r="DO86">
        <v>40</v>
      </c>
      <c r="DP86">
        <v>41</v>
      </c>
      <c r="DQ86">
        <v>41</v>
      </c>
      <c r="DR86">
        <v>42</v>
      </c>
      <c r="DS86">
        <v>42</v>
      </c>
      <c r="DT86">
        <v>43</v>
      </c>
      <c r="DU86">
        <v>43</v>
      </c>
      <c r="DV86">
        <v>43</v>
      </c>
      <c r="DW86">
        <v>43</v>
      </c>
      <c r="DX86">
        <v>44</v>
      </c>
      <c r="DY86">
        <v>44</v>
      </c>
      <c r="DZ86">
        <v>45</v>
      </c>
      <c r="EA86">
        <v>45</v>
      </c>
      <c r="EB86">
        <v>45</v>
      </c>
      <c r="EC86">
        <v>45</v>
      </c>
      <c r="ED86">
        <v>46</v>
      </c>
      <c r="EE86">
        <v>46</v>
      </c>
      <c r="EF86">
        <v>46</v>
      </c>
      <c r="EG86">
        <v>47</v>
      </c>
      <c r="EH86">
        <v>47</v>
      </c>
      <c r="EI86">
        <v>47</v>
      </c>
      <c r="EJ86">
        <v>47</v>
      </c>
      <c r="EK86">
        <v>48</v>
      </c>
      <c r="EL86">
        <v>48</v>
      </c>
      <c r="EM86">
        <v>49</v>
      </c>
      <c r="EN86">
        <v>49</v>
      </c>
      <c r="EO86">
        <v>50</v>
      </c>
      <c r="EP86">
        <v>50</v>
      </c>
      <c r="EQ86">
        <v>50</v>
      </c>
      <c r="ER86">
        <v>50</v>
      </c>
      <c r="ES86">
        <v>51</v>
      </c>
      <c r="ET86">
        <v>51</v>
      </c>
      <c r="EU86">
        <v>52</v>
      </c>
      <c r="EV86">
        <v>52</v>
      </c>
      <c r="EW86">
        <v>52</v>
      </c>
      <c r="EX86">
        <v>52</v>
      </c>
      <c r="EY86">
        <v>53</v>
      </c>
      <c r="EZ86">
        <v>53</v>
      </c>
      <c r="FA86">
        <v>54</v>
      </c>
      <c r="FB86">
        <v>54</v>
      </c>
      <c r="FC86">
        <v>54</v>
      </c>
      <c r="FD86">
        <v>54</v>
      </c>
      <c r="FE86">
        <v>55</v>
      </c>
      <c r="FF86">
        <v>55</v>
      </c>
      <c r="FG86">
        <v>56</v>
      </c>
      <c r="FH86">
        <v>56</v>
      </c>
      <c r="FI86">
        <v>57</v>
      </c>
      <c r="FJ86">
        <v>57</v>
      </c>
      <c r="FK86">
        <v>57</v>
      </c>
      <c r="FL86">
        <v>57</v>
      </c>
      <c r="FM86">
        <v>58</v>
      </c>
      <c r="FN86">
        <v>58</v>
      </c>
      <c r="FO86">
        <v>59</v>
      </c>
      <c r="FP86">
        <v>59</v>
      </c>
      <c r="FQ86">
        <v>59</v>
      </c>
      <c r="FR86">
        <v>59</v>
      </c>
      <c r="FS86">
        <v>60</v>
      </c>
      <c r="FT86">
        <v>60</v>
      </c>
      <c r="FU86">
        <v>61</v>
      </c>
      <c r="FV86">
        <v>61</v>
      </c>
      <c r="FW86">
        <v>61</v>
      </c>
      <c r="FX86">
        <v>61</v>
      </c>
      <c r="FY86">
        <v>62</v>
      </c>
      <c r="FZ86">
        <v>62</v>
      </c>
      <c r="GA86">
        <v>63</v>
      </c>
      <c r="GB86">
        <v>63</v>
      </c>
      <c r="GC86">
        <v>64</v>
      </c>
      <c r="GD86">
        <v>64</v>
      </c>
      <c r="GE86">
        <v>64</v>
      </c>
      <c r="GF86">
        <v>64</v>
      </c>
      <c r="GG86">
        <v>65</v>
      </c>
      <c r="GH86">
        <v>65</v>
      </c>
      <c r="GI86">
        <v>66</v>
      </c>
      <c r="GJ86">
        <v>66</v>
      </c>
      <c r="GK86">
        <v>66</v>
      </c>
      <c r="GL86">
        <v>66</v>
      </c>
      <c r="GM86">
        <v>67</v>
      </c>
      <c r="GN86">
        <v>67</v>
      </c>
      <c r="GO86">
        <v>68</v>
      </c>
      <c r="GP86">
        <v>68</v>
      </c>
      <c r="GQ86">
        <v>68</v>
      </c>
      <c r="GR86">
        <v>68</v>
      </c>
      <c r="GS86">
        <v>69</v>
      </c>
      <c r="GU86">
        <v>83</v>
      </c>
      <c r="GV86">
        <v>0.69799999999999995</v>
      </c>
    </row>
    <row r="87" spans="1:204">
      <c r="A87" s="278">
        <v>84</v>
      </c>
      <c r="B87" s="344">
        <v>1</v>
      </c>
      <c r="C87" s="344">
        <v>1</v>
      </c>
      <c r="D87" s="344">
        <v>1</v>
      </c>
      <c r="E87" s="344">
        <v>2</v>
      </c>
      <c r="F87" s="344">
        <v>2</v>
      </c>
      <c r="G87" s="344">
        <v>3</v>
      </c>
      <c r="H87" s="344">
        <v>3</v>
      </c>
      <c r="I87" s="344">
        <v>4</v>
      </c>
      <c r="J87" s="344">
        <v>4</v>
      </c>
      <c r="K87" s="344">
        <v>4</v>
      </c>
      <c r="L87" s="344">
        <v>4</v>
      </c>
      <c r="M87" s="344">
        <v>5</v>
      </c>
      <c r="N87" s="344">
        <v>5</v>
      </c>
      <c r="O87" s="344">
        <v>6</v>
      </c>
      <c r="P87" s="344">
        <v>6</v>
      </c>
      <c r="Q87" s="344">
        <v>6</v>
      </c>
      <c r="R87" s="344">
        <v>7</v>
      </c>
      <c r="S87" s="344">
        <v>7</v>
      </c>
      <c r="T87" s="344">
        <v>8</v>
      </c>
      <c r="U87" s="344">
        <v>8</v>
      </c>
      <c r="V87" s="344">
        <v>8</v>
      </c>
      <c r="W87" s="344">
        <v>8</v>
      </c>
      <c r="X87" s="344">
        <v>9</v>
      </c>
      <c r="Y87" s="344">
        <v>9</v>
      </c>
      <c r="Z87" s="344">
        <v>10</v>
      </c>
      <c r="AA87" s="344">
        <v>10</v>
      </c>
      <c r="AB87" s="344">
        <v>11</v>
      </c>
      <c r="AC87" s="344">
        <v>11</v>
      </c>
      <c r="AD87" s="344">
        <v>11</v>
      </c>
      <c r="AE87" s="344">
        <v>11</v>
      </c>
      <c r="AF87" s="337">
        <v>12</v>
      </c>
      <c r="AG87" s="345">
        <v>12</v>
      </c>
      <c r="AH87" s="346">
        <v>13</v>
      </c>
      <c r="AI87">
        <v>13</v>
      </c>
      <c r="AJ87">
        <v>13</v>
      </c>
      <c r="AK87">
        <v>13</v>
      </c>
      <c r="AL87">
        <v>14</v>
      </c>
      <c r="AM87">
        <v>14</v>
      </c>
      <c r="AN87">
        <v>15</v>
      </c>
      <c r="AO87">
        <v>15</v>
      </c>
      <c r="AP87">
        <v>15</v>
      </c>
      <c r="AQ87">
        <v>15</v>
      </c>
      <c r="AR87">
        <v>16</v>
      </c>
      <c r="AS87">
        <v>16</v>
      </c>
      <c r="AT87">
        <v>17</v>
      </c>
      <c r="AU87">
        <v>17</v>
      </c>
      <c r="AV87">
        <v>18</v>
      </c>
      <c r="AW87">
        <v>18</v>
      </c>
      <c r="AX87">
        <v>18</v>
      </c>
      <c r="AY87">
        <v>18</v>
      </c>
      <c r="AZ87">
        <v>19</v>
      </c>
      <c r="BA87">
        <v>19</v>
      </c>
      <c r="BB87">
        <v>20</v>
      </c>
      <c r="BC87">
        <v>20</v>
      </c>
      <c r="BD87">
        <v>20</v>
      </c>
      <c r="BE87">
        <v>20</v>
      </c>
      <c r="BF87">
        <v>21</v>
      </c>
      <c r="BG87">
        <v>21</v>
      </c>
      <c r="BH87">
        <v>21</v>
      </c>
      <c r="BI87">
        <v>22</v>
      </c>
      <c r="BJ87">
        <v>22</v>
      </c>
      <c r="BK87">
        <v>22</v>
      </c>
      <c r="BL87">
        <v>22</v>
      </c>
      <c r="BM87">
        <v>23</v>
      </c>
      <c r="BN87">
        <v>23</v>
      </c>
      <c r="BO87">
        <v>24</v>
      </c>
      <c r="BP87">
        <v>24</v>
      </c>
      <c r="BQ87">
        <v>25</v>
      </c>
      <c r="BR87">
        <v>25</v>
      </c>
      <c r="BS87">
        <v>25</v>
      </c>
      <c r="BT87">
        <v>25</v>
      </c>
      <c r="BU87">
        <v>26</v>
      </c>
      <c r="BV87">
        <v>26</v>
      </c>
      <c r="BW87">
        <v>27</v>
      </c>
      <c r="BX87">
        <v>27</v>
      </c>
      <c r="BY87">
        <v>27</v>
      </c>
      <c r="BZ87">
        <v>27</v>
      </c>
      <c r="CA87">
        <v>27</v>
      </c>
      <c r="CB87">
        <v>28</v>
      </c>
      <c r="CC87">
        <v>28</v>
      </c>
      <c r="CD87">
        <v>29</v>
      </c>
      <c r="CE87">
        <v>29</v>
      </c>
      <c r="CF87">
        <v>30</v>
      </c>
      <c r="CG87">
        <v>30</v>
      </c>
      <c r="CH87">
        <v>30</v>
      </c>
      <c r="CI87">
        <v>30</v>
      </c>
      <c r="CJ87">
        <v>31</v>
      </c>
      <c r="CK87">
        <v>31</v>
      </c>
      <c r="CL87">
        <v>31</v>
      </c>
      <c r="CM87">
        <v>32</v>
      </c>
      <c r="CN87">
        <v>32</v>
      </c>
      <c r="CO87">
        <v>32</v>
      </c>
      <c r="CP87">
        <v>32</v>
      </c>
      <c r="CQ87">
        <v>33</v>
      </c>
      <c r="CR87">
        <v>33</v>
      </c>
      <c r="CS87">
        <v>34</v>
      </c>
      <c r="CT87">
        <v>34</v>
      </c>
      <c r="CU87">
        <v>34</v>
      </c>
      <c r="CV87">
        <v>34</v>
      </c>
      <c r="CW87">
        <v>34</v>
      </c>
      <c r="CX87">
        <v>35</v>
      </c>
      <c r="CY87">
        <v>35</v>
      </c>
      <c r="CZ87">
        <v>36</v>
      </c>
      <c r="DA87">
        <v>36</v>
      </c>
      <c r="DB87">
        <v>37</v>
      </c>
      <c r="DC87">
        <v>37</v>
      </c>
      <c r="DD87">
        <v>37</v>
      </c>
      <c r="DE87">
        <v>37</v>
      </c>
      <c r="DF87">
        <v>38</v>
      </c>
      <c r="DG87">
        <v>38</v>
      </c>
      <c r="DH87">
        <v>39</v>
      </c>
      <c r="DI87">
        <v>39</v>
      </c>
      <c r="DJ87">
        <v>39</v>
      </c>
      <c r="DK87">
        <v>39</v>
      </c>
      <c r="DL87">
        <v>40</v>
      </c>
      <c r="DM87">
        <v>40</v>
      </c>
      <c r="DN87">
        <v>41</v>
      </c>
      <c r="DO87">
        <v>41</v>
      </c>
      <c r="DP87">
        <v>41</v>
      </c>
      <c r="DQ87">
        <v>41</v>
      </c>
      <c r="DR87">
        <v>42</v>
      </c>
      <c r="DS87">
        <v>42</v>
      </c>
      <c r="DT87">
        <v>43</v>
      </c>
      <c r="DU87">
        <v>43</v>
      </c>
      <c r="DV87">
        <v>44</v>
      </c>
      <c r="DW87">
        <v>44</v>
      </c>
      <c r="DX87">
        <v>44</v>
      </c>
      <c r="DY87">
        <v>44</v>
      </c>
      <c r="DZ87">
        <v>45</v>
      </c>
      <c r="EA87">
        <v>45</v>
      </c>
      <c r="EB87">
        <v>46</v>
      </c>
      <c r="EC87">
        <v>46</v>
      </c>
      <c r="ED87">
        <v>46</v>
      </c>
      <c r="EE87">
        <v>46</v>
      </c>
      <c r="EF87">
        <v>46</v>
      </c>
      <c r="EG87">
        <v>47</v>
      </c>
      <c r="EH87">
        <v>47</v>
      </c>
      <c r="EI87">
        <v>48</v>
      </c>
      <c r="EJ87">
        <v>48</v>
      </c>
      <c r="EK87">
        <v>49</v>
      </c>
      <c r="EL87">
        <v>49</v>
      </c>
      <c r="EM87">
        <v>49</v>
      </c>
      <c r="EN87">
        <v>49</v>
      </c>
      <c r="EO87">
        <v>50</v>
      </c>
      <c r="EP87">
        <v>50</v>
      </c>
      <c r="EQ87">
        <v>51</v>
      </c>
      <c r="ER87">
        <v>51</v>
      </c>
      <c r="ES87">
        <v>51</v>
      </c>
      <c r="ET87">
        <v>51</v>
      </c>
      <c r="EU87">
        <v>52</v>
      </c>
      <c r="EV87">
        <v>52</v>
      </c>
      <c r="EW87">
        <v>53</v>
      </c>
      <c r="EX87">
        <v>53</v>
      </c>
      <c r="EY87">
        <v>53</v>
      </c>
      <c r="EZ87">
        <v>53</v>
      </c>
      <c r="FA87">
        <v>54</v>
      </c>
      <c r="FB87">
        <v>54</v>
      </c>
      <c r="FC87">
        <v>55</v>
      </c>
      <c r="FD87">
        <v>55</v>
      </c>
      <c r="FE87">
        <v>56</v>
      </c>
      <c r="FF87">
        <v>56</v>
      </c>
      <c r="FG87">
        <v>56</v>
      </c>
      <c r="FH87">
        <v>56</v>
      </c>
      <c r="FI87">
        <v>57</v>
      </c>
      <c r="FJ87">
        <v>57</v>
      </c>
      <c r="FK87">
        <v>58</v>
      </c>
      <c r="FL87">
        <v>58</v>
      </c>
      <c r="FM87">
        <v>58</v>
      </c>
      <c r="FN87">
        <v>58</v>
      </c>
      <c r="FO87">
        <v>59</v>
      </c>
      <c r="FP87">
        <v>59</v>
      </c>
      <c r="FQ87">
        <v>60</v>
      </c>
      <c r="FR87">
        <v>60</v>
      </c>
      <c r="FS87">
        <v>60</v>
      </c>
      <c r="FT87">
        <v>60</v>
      </c>
      <c r="FU87">
        <v>61</v>
      </c>
      <c r="FV87">
        <v>61</v>
      </c>
      <c r="FW87">
        <v>62</v>
      </c>
      <c r="FX87">
        <v>62</v>
      </c>
      <c r="FY87">
        <v>63</v>
      </c>
      <c r="FZ87">
        <v>63</v>
      </c>
      <c r="GA87">
        <v>63</v>
      </c>
      <c r="GB87">
        <v>63</v>
      </c>
      <c r="GC87">
        <v>64</v>
      </c>
      <c r="GD87">
        <v>64</v>
      </c>
      <c r="GE87">
        <v>65</v>
      </c>
      <c r="GF87">
        <v>65</v>
      </c>
      <c r="GG87">
        <v>65</v>
      </c>
      <c r="GH87">
        <v>65</v>
      </c>
      <c r="GI87">
        <v>66</v>
      </c>
      <c r="GJ87">
        <v>66</v>
      </c>
      <c r="GK87">
        <v>67</v>
      </c>
      <c r="GL87">
        <v>67</v>
      </c>
      <c r="GM87">
        <v>67</v>
      </c>
      <c r="GN87">
        <v>67</v>
      </c>
      <c r="GO87">
        <v>68</v>
      </c>
      <c r="GP87">
        <v>68</v>
      </c>
      <c r="GQ87">
        <v>69</v>
      </c>
      <c r="GR87">
        <v>69</v>
      </c>
      <c r="GS87">
        <v>70</v>
      </c>
      <c r="GU87">
        <v>84</v>
      </c>
      <c r="GV87">
        <v>0.70299999999999996</v>
      </c>
    </row>
    <row r="88" spans="1:204">
      <c r="A88" s="278">
        <v>85</v>
      </c>
      <c r="B88" s="344">
        <v>1</v>
      </c>
      <c r="C88" s="344">
        <v>1</v>
      </c>
      <c r="D88" s="344">
        <v>1</v>
      </c>
      <c r="E88" s="344">
        <v>2</v>
      </c>
      <c r="F88" s="344">
        <v>2</v>
      </c>
      <c r="G88" s="344">
        <v>3</v>
      </c>
      <c r="H88" s="344">
        <v>3</v>
      </c>
      <c r="I88" s="344">
        <v>4</v>
      </c>
      <c r="J88" s="344">
        <v>4</v>
      </c>
      <c r="K88" s="344">
        <v>4</v>
      </c>
      <c r="L88" s="344">
        <v>4</v>
      </c>
      <c r="M88" s="344">
        <v>5</v>
      </c>
      <c r="N88" s="344">
        <v>5</v>
      </c>
      <c r="O88" s="344">
        <v>6</v>
      </c>
      <c r="P88" s="344">
        <v>6</v>
      </c>
      <c r="Q88" s="344">
        <v>6</v>
      </c>
      <c r="R88" s="344">
        <v>7</v>
      </c>
      <c r="S88" s="344">
        <v>7</v>
      </c>
      <c r="T88" s="344">
        <v>8</v>
      </c>
      <c r="U88" s="344">
        <v>8</v>
      </c>
      <c r="V88" s="344">
        <v>8</v>
      </c>
      <c r="W88" s="344">
        <v>8</v>
      </c>
      <c r="X88" s="344">
        <v>9</v>
      </c>
      <c r="Y88" s="344">
        <v>9</v>
      </c>
      <c r="Z88" s="344">
        <v>10</v>
      </c>
      <c r="AA88" s="344">
        <v>10</v>
      </c>
      <c r="AB88" s="344">
        <v>11</v>
      </c>
      <c r="AC88" s="344">
        <v>11</v>
      </c>
      <c r="AD88" s="344">
        <v>11</v>
      </c>
      <c r="AE88" s="344">
        <v>11</v>
      </c>
      <c r="AF88" s="337">
        <v>12</v>
      </c>
      <c r="AG88" s="345">
        <v>12</v>
      </c>
      <c r="AH88" s="346">
        <v>13</v>
      </c>
      <c r="AI88">
        <v>13</v>
      </c>
      <c r="AJ88">
        <v>13</v>
      </c>
      <c r="AK88">
        <v>13</v>
      </c>
      <c r="AL88">
        <v>14</v>
      </c>
      <c r="AM88">
        <v>14</v>
      </c>
      <c r="AN88">
        <v>15</v>
      </c>
      <c r="AO88">
        <v>15</v>
      </c>
      <c r="AP88">
        <v>16</v>
      </c>
      <c r="AQ88">
        <v>16</v>
      </c>
      <c r="AR88">
        <v>16</v>
      </c>
      <c r="AS88">
        <v>16</v>
      </c>
      <c r="AT88">
        <v>17</v>
      </c>
      <c r="AU88">
        <v>17</v>
      </c>
      <c r="AV88">
        <v>18</v>
      </c>
      <c r="AW88">
        <v>18</v>
      </c>
      <c r="AX88">
        <v>18</v>
      </c>
      <c r="AY88">
        <v>18</v>
      </c>
      <c r="AZ88">
        <v>19</v>
      </c>
      <c r="BA88">
        <v>19</v>
      </c>
      <c r="BB88">
        <v>20</v>
      </c>
      <c r="BC88">
        <v>20</v>
      </c>
      <c r="BD88">
        <v>21</v>
      </c>
      <c r="BE88">
        <v>21</v>
      </c>
      <c r="BF88">
        <v>21</v>
      </c>
      <c r="BG88">
        <v>21</v>
      </c>
      <c r="BH88">
        <v>21</v>
      </c>
      <c r="BI88">
        <v>22</v>
      </c>
      <c r="BJ88">
        <v>22</v>
      </c>
      <c r="BK88">
        <v>23</v>
      </c>
      <c r="BL88">
        <v>23</v>
      </c>
      <c r="BM88">
        <v>23</v>
      </c>
      <c r="BN88">
        <v>23</v>
      </c>
      <c r="BO88">
        <v>24</v>
      </c>
      <c r="BP88">
        <v>24</v>
      </c>
      <c r="BQ88">
        <v>25</v>
      </c>
      <c r="BR88">
        <v>25</v>
      </c>
      <c r="BS88">
        <v>25</v>
      </c>
      <c r="BT88">
        <v>25</v>
      </c>
      <c r="BU88">
        <v>26</v>
      </c>
      <c r="BV88">
        <v>26</v>
      </c>
      <c r="BW88">
        <v>27</v>
      </c>
      <c r="BX88">
        <v>27</v>
      </c>
      <c r="BY88">
        <v>28</v>
      </c>
      <c r="BZ88">
        <v>28</v>
      </c>
      <c r="CA88">
        <v>28</v>
      </c>
      <c r="CB88">
        <v>28</v>
      </c>
      <c r="CC88">
        <v>28</v>
      </c>
      <c r="CD88">
        <v>29</v>
      </c>
      <c r="CE88">
        <v>29</v>
      </c>
      <c r="CF88">
        <v>30</v>
      </c>
      <c r="CG88">
        <v>30</v>
      </c>
      <c r="CH88">
        <v>30</v>
      </c>
      <c r="CI88">
        <v>30</v>
      </c>
      <c r="CJ88">
        <v>31</v>
      </c>
      <c r="CK88">
        <v>31</v>
      </c>
      <c r="CL88">
        <v>31</v>
      </c>
      <c r="CM88">
        <v>32</v>
      </c>
      <c r="CN88">
        <v>32</v>
      </c>
      <c r="CO88">
        <v>33</v>
      </c>
      <c r="CP88">
        <v>33</v>
      </c>
      <c r="CQ88">
        <v>33</v>
      </c>
      <c r="CR88">
        <v>33</v>
      </c>
      <c r="CS88">
        <v>34</v>
      </c>
      <c r="CT88">
        <v>34</v>
      </c>
      <c r="CU88">
        <v>34</v>
      </c>
      <c r="CV88">
        <v>35</v>
      </c>
      <c r="CW88">
        <v>35</v>
      </c>
      <c r="CX88">
        <v>35</v>
      </c>
      <c r="CY88">
        <v>35</v>
      </c>
      <c r="CZ88">
        <v>36</v>
      </c>
      <c r="DA88">
        <v>36</v>
      </c>
      <c r="DB88">
        <v>37</v>
      </c>
      <c r="DC88">
        <v>37</v>
      </c>
      <c r="DD88">
        <v>38</v>
      </c>
      <c r="DE88">
        <v>38</v>
      </c>
      <c r="DF88">
        <v>38</v>
      </c>
      <c r="DG88">
        <v>38</v>
      </c>
      <c r="DH88">
        <v>39</v>
      </c>
      <c r="DI88">
        <v>39</v>
      </c>
      <c r="DJ88">
        <v>40</v>
      </c>
      <c r="DK88">
        <v>40</v>
      </c>
      <c r="DL88">
        <v>40</v>
      </c>
      <c r="DM88">
        <v>40</v>
      </c>
      <c r="DN88">
        <v>41</v>
      </c>
      <c r="DO88">
        <v>41</v>
      </c>
      <c r="DP88">
        <v>42</v>
      </c>
      <c r="DQ88">
        <v>42</v>
      </c>
      <c r="DR88">
        <v>42</v>
      </c>
      <c r="DS88">
        <v>42</v>
      </c>
      <c r="DT88">
        <v>43</v>
      </c>
      <c r="DU88">
        <v>43</v>
      </c>
      <c r="DV88">
        <v>44</v>
      </c>
      <c r="DW88">
        <v>44</v>
      </c>
      <c r="DX88">
        <v>45</v>
      </c>
      <c r="DY88">
        <v>45</v>
      </c>
      <c r="DZ88">
        <v>45</v>
      </c>
      <c r="EA88">
        <v>45</v>
      </c>
      <c r="EB88">
        <v>46</v>
      </c>
      <c r="EC88">
        <v>46</v>
      </c>
      <c r="ED88">
        <v>47</v>
      </c>
      <c r="EE88">
        <v>47</v>
      </c>
      <c r="EF88">
        <v>47</v>
      </c>
      <c r="EG88">
        <v>47</v>
      </c>
      <c r="EH88">
        <v>47</v>
      </c>
      <c r="EI88">
        <v>48</v>
      </c>
      <c r="EJ88">
        <v>48</v>
      </c>
      <c r="EK88">
        <v>49</v>
      </c>
      <c r="EL88">
        <v>49</v>
      </c>
      <c r="EM88">
        <v>50</v>
      </c>
      <c r="EN88">
        <v>50</v>
      </c>
      <c r="EO88">
        <v>50</v>
      </c>
      <c r="EP88">
        <v>50</v>
      </c>
      <c r="EQ88">
        <v>51</v>
      </c>
      <c r="ER88">
        <v>51</v>
      </c>
      <c r="ES88">
        <v>52</v>
      </c>
      <c r="ET88">
        <v>52</v>
      </c>
      <c r="EU88">
        <v>52</v>
      </c>
      <c r="EV88">
        <v>52</v>
      </c>
      <c r="EW88">
        <v>53</v>
      </c>
      <c r="EX88">
        <v>53</v>
      </c>
      <c r="EY88">
        <v>54</v>
      </c>
      <c r="EZ88">
        <v>54</v>
      </c>
      <c r="FA88">
        <v>55</v>
      </c>
      <c r="FB88">
        <v>55</v>
      </c>
      <c r="FC88">
        <v>55</v>
      </c>
      <c r="FD88">
        <v>55</v>
      </c>
      <c r="FE88">
        <v>56</v>
      </c>
      <c r="FF88">
        <v>56</v>
      </c>
      <c r="FG88">
        <v>57</v>
      </c>
      <c r="FH88">
        <v>57</v>
      </c>
      <c r="FI88">
        <v>57</v>
      </c>
      <c r="FJ88">
        <v>57</v>
      </c>
      <c r="FK88">
        <v>58</v>
      </c>
      <c r="FL88">
        <v>58</v>
      </c>
      <c r="FM88">
        <v>59</v>
      </c>
      <c r="FN88">
        <v>59</v>
      </c>
      <c r="FO88">
        <v>59</v>
      </c>
      <c r="FP88">
        <v>59</v>
      </c>
      <c r="FQ88">
        <v>60</v>
      </c>
      <c r="FR88">
        <v>60</v>
      </c>
      <c r="FS88">
        <v>61</v>
      </c>
      <c r="FT88">
        <v>61</v>
      </c>
      <c r="FU88">
        <v>62</v>
      </c>
      <c r="FV88">
        <v>62</v>
      </c>
      <c r="FW88">
        <v>62</v>
      </c>
      <c r="FX88">
        <v>62</v>
      </c>
      <c r="FY88">
        <v>63</v>
      </c>
      <c r="FZ88">
        <v>63</v>
      </c>
      <c r="GA88">
        <v>64</v>
      </c>
      <c r="GB88">
        <v>64</v>
      </c>
      <c r="GC88">
        <v>64</v>
      </c>
      <c r="GD88">
        <v>64</v>
      </c>
      <c r="GE88">
        <v>65</v>
      </c>
      <c r="GF88">
        <v>65</v>
      </c>
      <c r="GG88">
        <v>66</v>
      </c>
      <c r="GH88">
        <v>66</v>
      </c>
      <c r="GI88">
        <v>67</v>
      </c>
      <c r="GJ88">
        <v>67</v>
      </c>
      <c r="GK88">
        <v>67</v>
      </c>
      <c r="GL88">
        <v>67</v>
      </c>
      <c r="GM88">
        <v>68</v>
      </c>
      <c r="GN88">
        <v>68</v>
      </c>
      <c r="GO88">
        <v>69</v>
      </c>
      <c r="GP88">
        <v>69</v>
      </c>
      <c r="GQ88">
        <v>69</v>
      </c>
      <c r="GR88">
        <v>69</v>
      </c>
      <c r="GS88">
        <v>70</v>
      </c>
      <c r="GU88">
        <v>85</v>
      </c>
      <c r="GV88">
        <v>0.70799999999999996</v>
      </c>
    </row>
    <row r="89" spans="1:204">
      <c r="A89" s="278">
        <v>86</v>
      </c>
      <c r="B89" s="344">
        <v>1</v>
      </c>
      <c r="C89" s="344">
        <v>1</v>
      </c>
      <c r="D89" s="344">
        <v>1</v>
      </c>
      <c r="E89" s="344">
        <v>2</v>
      </c>
      <c r="F89" s="344">
        <v>2</v>
      </c>
      <c r="G89" s="344">
        <v>3</v>
      </c>
      <c r="H89" s="344">
        <v>3</v>
      </c>
      <c r="I89" s="344">
        <v>4</v>
      </c>
      <c r="J89" s="344">
        <v>4</v>
      </c>
      <c r="K89" s="344">
        <v>4</v>
      </c>
      <c r="L89" s="344">
        <v>4</v>
      </c>
      <c r="M89" s="344">
        <v>5</v>
      </c>
      <c r="N89" s="344">
        <v>5</v>
      </c>
      <c r="O89" s="344">
        <v>6</v>
      </c>
      <c r="P89" s="344">
        <v>6</v>
      </c>
      <c r="Q89" s="344">
        <v>6</v>
      </c>
      <c r="R89" s="344">
        <v>7</v>
      </c>
      <c r="S89" s="344">
        <v>7</v>
      </c>
      <c r="T89" s="344">
        <v>8</v>
      </c>
      <c r="U89" s="344">
        <v>8</v>
      </c>
      <c r="V89" s="344">
        <v>9</v>
      </c>
      <c r="W89" s="344">
        <v>9</v>
      </c>
      <c r="X89" s="344">
        <v>9</v>
      </c>
      <c r="Y89" s="344">
        <v>9</v>
      </c>
      <c r="Z89" s="344">
        <v>10</v>
      </c>
      <c r="AA89" s="344">
        <v>10</v>
      </c>
      <c r="AB89" s="344">
        <v>11</v>
      </c>
      <c r="AC89" s="344">
        <v>11</v>
      </c>
      <c r="AD89" s="344">
        <v>11</v>
      </c>
      <c r="AE89" s="344">
        <v>11</v>
      </c>
      <c r="AF89" s="337">
        <v>12</v>
      </c>
      <c r="AG89" s="345">
        <v>12</v>
      </c>
      <c r="AH89" s="346">
        <v>13</v>
      </c>
      <c r="AI89">
        <v>13</v>
      </c>
      <c r="AJ89">
        <v>14</v>
      </c>
      <c r="AK89">
        <v>14</v>
      </c>
      <c r="AL89">
        <v>14</v>
      </c>
      <c r="AM89">
        <v>14</v>
      </c>
      <c r="AN89">
        <v>15</v>
      </c>
      <c r="AO89">
        <v>15</v>
      </c>
      <c r="AP89">
        <v>16</v>
      </c>
      <c r="AQ89">
        <v>16</v>
      </c>
      <c r="AR89">
        <v>16</v>
      </c>
      <c r="AS89">
        <v>16</v>
      </c>
      <c r="AT89">
        <v>17</v>
      </c>
      <c r="AU89">
        <v>17</v>
      </c>
      <c r="AV89">
        <v>18</v>
      </c>
      <c r="AW89">
        <v>18</v>
      </c>
      <c r="AX89">
        <v>19</v>
      </c>
      <c r="AY89">
        <v>19</v>
      </c>
      <c r="AZ89">
        <v>19</v>
      </c>
      <c r="BA89">
        <v>19</v>
      </c>
      <c r="BB89">
        <v>20</v>
      </c>
      <c r="BC89">
        <v>20</v>
      </c>
      <c r="BD89">
        <v>21</v>
      </c>
      <c r="BE89">
        <v>21</v>
      </c>
      <c r="BF89">
        <v>21</v>
      </c>
      <c r="BG89">
        <v>21</v>
      </c>
      <c r="BH89">
        <v>21</v>
      </c>
      <c r="BI89">
        <v>22</v>
      </c>
      <c r="BJ89">
        <v>22</v>
      </c>
      <c r="BK89">
        <v>23</v>
      </c>
      <c r="BL89">
        <v>23</v>
      </c>
      <c r="BM89">
        <v>23</v>
      </c>
      <c r="BN89">
        <v>23</v>
      </c>
      <c r="BO89">
        <v>24</v>
      </c>
      <c r="BP89">
        <v>24</v>
      </c>
      <c r="BQ89">
        <v>25</v>
      </c>
      <c r="BR89">
        <v>25</v>
      </c>
      <c r="BS89">
        <v>26</v>
      </c>
      <c r="BT89">
        <v>26</v>
      </c>
      <c r="BU89">
        <v>26</v>
      </c>
      <c r="BV89">
        <v>26</v>
      </c>
      <c r="BW89">
        <v>27</v>
      </c>
      <c r="BX89">
        <v>27</v>
      </c>
      <c r="BY89">
        <v>28</v>
      </c>
      <c r="BZ89">
        <v>28</v>
      </c>
      <c r="CA89">
        <v>28</v>
      </c>
      <c r="CB89">
        <v>28</v>
      </c>
      <c r="CC89">
        <v>28</v>
      </c>
      <c r="CD89">
        <v>29</v>
      </c>
      <c r="CE89">
        <v>29</v>
      </c>
      <c r="CF89">
        <v>30</v>
      </c>
      <c r="CG89">
        <v>30</v>
      </c>
      <c r="CH89">
        <v>31</v>
      </c>
      <c r="CI89">
        <v>31</v>
      </c>
      <c r="CJ89">
        <v>31</v>
      </c>
      <c r="CK89">
        <v>31</v>
      </c>
      <c r="CL89">
        <v>31</v>
      </c>
      <c r="CM89">
        <v>32</v>
      </c>
      <c r="CN89">
        <v>32</v>
      </c>
      <c r="CO89">
        <v>33</v>
      </c>
      <c r="CP89">
        <v>33</v>
      </c>
      <c r="CQ89">
        <v>33</v>
      </c>
      <c r="CR89">
        <v>33</v>
      </c>
      <c r="CS89">
        <v>34</v>
      </c>
      <c r="CT89">
        <v>34</v>
      </c>
      <c r="CU89">
        <v>34</v>
      </c>
      <c r="CV89">
        <v>35</v>
      </c>
      <c r="CW89">
        <v>35</v>
      </c>
      <c r="CX89">
        <v>36</v>
      </c>
      <c r="CY89">
        <v>36</v>
      </c>
      <c r="CZ89">
        <v>36</v>
      </c>
      <c r="DA89">
        <v>36</v>
      </c>
      <c r="DB89">
        <v>37</v>
      </c>
      <c r="DC89">
        <v>37</v>
      </c>
      <c r="DD89">
        <v>38</v>
      </c>
      <c r="DE89">
        <v>38</v>
      </c>
      <c r="DF89">
        <v>38</v>
      </c>
      <c r="DG89">
        <v>38</v>
      </c>
      <c r="DH89">
        <v>39</v>
      </c>
      <c r="DI89">
        <v>39</v>
      </c>
      <c r="DJ89">
        <v>40</v>
      </c>
      <c r="DK89">
        <v>40</v>
      </c>
      <c r="DL89">
        <v>41</v>
      </c>
      <c r="DM89">
        <v>41</v>
      </c>
      <c r="DN89">
        <v>41</v>
      </c>
      <c r="DO89">
        <v>41</v>
      </c>
      <c r="DP89">
        <v>42</v>
      </c>
      <c r="DQ89">
        <v>42</v>
      </c>
      <c r="DR89">
        <v>43</v>
      </c>
      <c r="DS89">
        <v>43</v>
      </c>
      <c r="DT89">
        <v>43</v>
      </c>
      <c r="DU89">
        <v>43</v>
      </c>
      <c r="DV89">
        <v>44</v>
      </c>
      <c r="DW89">
        <v>44</v>
      </c>
      <c r="DX89">
        <v>45</v>
      </c>
      <c r="DY89">
        <v>45</v>
      </c>
      <c r="DZ89">
        <v>46</v>
      </c>
      <c r="EA89">
        <v>46</v>
      </c>
      <c r="EB89">
        <v>46</v>
      </c>
      <c r="EC89">
        <v>46</v>
      </c>
      <c r="ED89">
        <v>47</v>
      </c>
      <c r="EE89">
        <v>47</v>
      </c>
      <c r="EF89">
        <v>47</v>
      </c>
      <c r="EG89">
        <v>48</v>
      </c>
      <c r="EH89">
        <v>48</v>
      </c>
      <c r="EI89">
        <v>48</v>
      </c>
      <c r="EJ89">
        <v>48</v>
      </c>
      <c r="EK89">
        <v>49</v>
      </c>
      <c r="EL89">
        <v>49</v>
      </c>
      <c r="EM89">
        <v>50</v>
      </c>
      <c r="EN89">
        <v>50</v>
      </c>
      <c r="EO89">
        <v>51</v>
      </c>
      <c r="EP89">
        <v>51</v>
      </c>
      <c r="EQ89">
        <v>51</v>
      </c>
      <c r="ER89">
        <v>51</v>
      </c>
      <c r="ES89">
        <v>52</v>
      </c>
      <c r="ET89">
        <v>52</v>
      </c>
      <c r="EU89">
        <v>53</v>
      </c>
      <c r="EV89">
        <v>53</v>
      </c>
      <c r="EW89">
        <v>53</v>
      </c>
      <c r="EX89">
        <v>53</v>
      </c>
      <c r="EY89">
        <v>54</v>
      </c>
      <c r="EZ89">
        <v>54</v>
      </c>
      <c r="FA89">
        <v>55</v>
      </c>
      <c r="FB89">
        <v>55</v>
      </c>
      <c r="FC89">
        <v>56</v>
      </c>
      <c r="FD89">
        <v>56</v>
      </c>
      <c r="FE89">
        <v>56</v>
      </c>
      <c r="FF89">
        <v>56</v>
      </c>
      <c r="FG89">
        <v>57</v>
      </c>
      <c r="FH89">
        <v>57</v>
      </c>
      <c r="FI89">
        <v>58</v>
      </c>
      <c r="FJ89">
        <v>58</v>
      </c>
      <c r="FK89">
        <v>58</v>
      </c>
      <c r="FL89">
        <v>58</v>
      </c>
      <c r="FM89">
        <v>59</v>
      </c>
      <c r="FN89">
        <v>59</v>
      </c>
      <c r="FO89">
        <v>60</v>
      </c>
      <c r="FP89">
        <v>60</v>
      </c>
      <c r="FQ89">
        <v>61</v>
      </c>
      <c r="FR89">
        <v>61</v>
      </c>
      <c r="FS89">
        <v>61</v>
      </c>
      <c r="FT89">
        <v>61</v>
      </c>
      <c r="FU89">
        <v>62</v>
      </c>
      <c r="FV89">
        <v>62</v>
      </c>
      <c r="FW89">
        <v>63</v>
      </c>
      <c r="FX89">
        <v>63</v>
      </c>
      <c r="FY89">
        <v>63</v>
      </c>
      <c r="FZ89">
        <v>63</v>
      </c>
      <c r="GA89">
        <v>64</v>
      </c>
      <c r="GB89">
        <v>64</v>
      </c>
      <c r="GC89">
        <v>65</v>
      </c>
      <c r="GD89">
        <v>65</v>
      </c>
      <c r="GE89">
        <v>66</v>
      </c>
      <c r="GF89">
        <v>66</v>
      </c>
      <c r="GG89">
        <v>66</v>
      </c>
      <c r="GH89">
        <v>66</v>
      </c>
      <c r="GI89">
        <v>67</v>
      </c>
      <c r="GJ89">
        <v>67</v>
      </c>
      <c r="GK89">
        <v>68</v>
      </c>
      <c r="GL89">
        <v>68</v>
      </c>
      <c r="GM89">
        <v>68</v>
      </c>
      <c r="GN89">
        <v>68</v>
      </c>
      <c r="GO89">
        <v>69</v>
      </c>
      <c r="GP89">
        <v>69</v>
      </c>
      <c r="GQ89">
        <v>70</v>
      </c>
      <c r="GR89">
        <v>70</v>
      </c>
      <c r="GS89">
        <v>70</v>
      </c>
      <c r="GU89">
        <v>86</v>
      </c>
      <c r="GV89">
        <v>0.71199999999999997</v>
      </c>
    </row>
    <row r="90" spans="1:204">
      <c r="A90" s="278">
        <v>87</v>
      </c>
      <c r="B90" s="344">
        <v>1</v>
      </c>
      <c r="C90" s="344">
        <v>1</v>
      </c>
      <c r="D90" s="344">
        <v>1</v>
      </c>
      <c r="E90" s="344">
        <v>2</v>
      </c>
      <c r="F90" s="344">
        <v>2</v>
      </c>
      <c r="G90" s="344">
        <v>3</v>
      </c>
      <c r="H90" s="344">
        <v>3</v>
      </c>
      <c r="I90" s="344">
        <v>4</v>
      </c>
      <c r="J90" s="344">
        <v>4</v>
      </c>
      <c r="K90" s="344">
        <v>4</v>
      </c>
      <c r="L90" s="344">
        <v>4</v>
      </c>
      <c r="M90" s="344">
        <v>5</v>
      </c>
      <c r="N90" s="344">
        <v>5</v>
      </c>
      <c r="O90" s="344">
        <v>6</v>
      </c>
      <c r="P90" s="344">
        <v>6</v>
      </c>
      <c r="Q90" s="344">
        <v>6</v>
      </c>
      <c r="R90" s="344">
        <v>7</v>
      </c>
      <c r="S90" s="344">
        <v>7</v>
      </c>
      <c r="T90" s="344">
        <v>8</v>
      </c>
      <c r="U90" s="344">
        <v>8</v>
      </c>
      <c r="V90" s="344">
        <v>9</v>
      </c>
      <c r="W90" s="344">
        <v>9</v>
      </c>
      <c r="X90" s="344">
        <v>9</v>
      </c>
      <c r="Y90" s="344">
        <v>9</v>
      </c>
      <c r="Z90" s="344">
        <v>10</v>
      </c>
      <c r="AA90" s="344">
        <v>10</v>
      </c>
      <c r="AB90" s="344">
        <v>11</v>
      </c>
      <c r="AC90" s="344">
        <v>11</v>
      </c>
      <c r="AD90" s="344">
        <v>11</v>
      </c>
      <c r="AE90" s="344">
        <v>11</v>
      </c>
      <c r="AF90" s="337">
        <v>12</v>
      </c>
      <c r="AG90" s="345">
        <v>12</v>
      </c>
      <c r="AH90" s="346">
        <v>13</v>
      </c>
      <c r="AI90">
        <v>13</v>
      </c>
      <c r="AJ90">
        <v>14</v>
      </c>
      <c r="AK90">
        <v>14</v>
      </c>
      <c r="AL90">
        <v>14</v>
      </c>
      <c r="AM90">
        <v>14</v>
      </c>
      <c r="AN90">
        <v>15</v>
      </c>
      <c r="AO90">
        <v>15</v>
      </c>
      <c r="AP90">
        <v>16</v>
      </c>
      <c r="AQ90">
        <v>16</v>
      </c>
      <c r="AR90">
        <v>16</v>
      </c>
      <c r="AS90">
        <v>16</v>
      </c>
      <c r="AT90">
        <v>17</v>
      </c>
      <c r="AU90">
        <v>17</v>
      </c>
      <c r="AV90">
        <v>18</v>
      </c>
      <c r="AW90">
        <v>18</v>
      </c>
      <c r="AX90">
        <v>19</v>
      </c>
      <c r="AY90">
        <v>19</v>
      </c>
      <c r="AZ90">
        <v>19</v>
      </c>
      <c r="BA90">
        <v>19</v>
      </c>
      <c r="BB90">
        <v>20</v>
      </c>
      <c r="BC90">
        <v>20</v>
      </c>
      <c r="BD90">
        <v>21</v>
      </c>
      <c r="BE90">
        <v>21</v>
      </c>
      <c r="BF90">
        <v>22</v>
      </c>
      <c r="BG90">
        <v>22</v>
      </c>
      <c r="BH90">
        <v>22</v>
      </c>
      <c r="BI90">
        <v>22</v>
      </c>
      <c r="BJ90">
        <v>22</v>
      </c>
      <c r="BK90">
        <v>23</v>
      </c>
      <c r="BL90">
        <v>23</v>
      </c>
      <c r="BM90">
        <v>24</v>
      </c>
      <c r="BN90">
        <v>24</v>
      </c>
      <c r="BO90">
        <v>24</v>
      </c>
      <c r="BP90">
        <v>24</v>
      </c>
      <c r="BQ90">
        <v>25</v>
      </c>
      <c r="BR90">
        <v>25</v>
      </c>
      <c r="BS90">
        <v>26</v>
      </c>
      <c r="BT90">
        <v>26</v>
      </c>
      <c r="BU90">
        <v>27</v>
      </c>
      <c r="BV90">
        <v>27</v>
      </c>
      <c r="BW90">
        <v>27</v>
      </c>
      <c r="BX90">
        <v>27</v>
      </c>
      <c r="BY90">
        <v>28</v>
      </c>
      <c r="BZ90">
        <v>28</v>
      </c>
      <c r="CA90">
        <v>28</v>
      </c>
      <c r="CB90">
        <v>29</v>
      </c>
      <c r="CC90">
        <v>29</v>
      </c>
      <c r="CD90">
        <v>29</v>
      </c>
      <c r="CE90">
        <v>29</v>
      </c>
      <c r="CF90">
        <v>30</v>
      </c>
      <c r="CG90">
        <v>30</v>
      </c>
      <c r="CH90">
        <v>31</v>
      </c>
      <c r="CI90">
        <v>31</v>
      </c>
      <c r="CJ90">
        <v>32</v>
      </c>
      <c r="CK90">
        <v>32</v>
      </c>
      <c r="CL90">
        <v>32</v>
      </c>
      <c r="CM90">
        <v>32</v>
      </c>
      <c r="CN90">
        <v>32</v>
      </c>
      <c r="CO90">
        <v>33</v>
      </c>
      <c r="CP90">
        <v>33</v>
      </c>
      <c r="CQ90">
        <v>34</v>
      </c>
      <c r="CR90">
        <v>34</v>
      </c>
      <c r="CS90">
        <v>34</v>
      </c>
      <c r="CT90">
        <v>34</v>
      </c>
      <c r="CU90">
        <v>34</v>
      </c>
      <c r="CV90">
        <v>35</v>
      </c>
      <c r="CW90">
        <v>35</v>
      </c>
      <c r="CX90">
        <v>36</v>
      </c>
      <c r="CY90">
        <v>36</v>
      </c>
      <c r="CZ90">
        <v>37</v>
      </c>
      <c r="DA90">
        <v>37</v>
      </c>
      <c r="DB90">
        <v>37</v>
      </c>
      <c r="DC90">
        <v>37</v>
      </c>
      <c r="DD90">
        <v>38</v>
      </c>
      <c r="DE90">
        <v>38</v>
      </c>
      <c r="DF90">
        <v>39</v>
      </c>
      <c r="DG90">
        <v>39</v>
      </c>
      <c r="DH90">
        <v>39</v>
      </c>
      <c r="DI90">
        <v>39</v>
      </c>
      <c r="DJ90">
        <v>40</v>
      </c>
      <c r="DK90">
        <v>40</v>
      </c>
      <c r="DL90">
        <v>41</v>
      </c>
      <c r="DM90">
        <v>41</v>
      </c>
      <c r="DN90">
        <v>42</v>
      </c>
      <c r="DO90">
        <v>42</v>
      </c>
      <c r="DP90">
        <v>42</v>
      </c>
      <c r="DQ90">
        <v>42</v>
      </c>
      <c r="DR90">
        <v>43</v>
      </c>
      <c r="DS90">
        <v>43</v>
      </c>
      <c r="DT90">
        <v>44</v>
      </c>
      <c r="DU90">
        <v>44</v>
      </c>
      <c r="DV90">
        <v>44</v>
      </c>
      <c r="DW90">
        <v>44</v>
      </c>
      <c r="DX90">
        <v>45</v>
      </c>
      <c r="DY90">
        <v>45</v>
      </c>
      <c r="DZ90">
        <v>46</v>
      </c>
      <c r="EA90">
        <v>46</v>
      </c>
      <c r="EB90">
        <v>47</v>
      </c>
      <c r="EC90">
        <v>47</v>
      </c>
      <c r="ED90">
        <v>47</v>
      </c>
      <c r="EE90">
        <v>47</v>
      </c>
      <c r="EF90">
        <v>47</v>
      </c>
      <c r="EG90">
        <v>48</v>
      </c>
      <c r="EH90">
        <v>48</v>
      </c>
      <c r="EI90">
        <v>49</v>
      </c>
      <c r="EJ90">
        <v>49</v>
      </c>
      <c r="EK90">
        <v>49</v>
      </c>
      <c r="EL90">
        <v>49</v>
      </c>
      <c r="EM90">
        <v>50</v>
      </c>
      <c r="EN90">
        <v>50</v>
      </c>
      <c r="EO90">
        <v>51</v>
      </c>
      <c r="EP90">
        <v>51</v>
      </c>
      <c r="EQ90">
        <v>52</v>
      </c>
      <c r="ER90">
        <v>52</v>
      </c>
      <c r="ES90">
        <v>52</v>
      </c>
      <c r="ET90">
        <v>52</v>
      </c>
      <c r="EU90">
        <v>53</v>
      </c>
      <c r="EV90">
        <v>53</v>
      </c>
      <c r="EW90">
        <v>54</v>
      </c>
      <c r="EX90">
        <v>54</v>
      </c>
      <c r="EY90">
        <v>54</v>
      </c>
      <c r="EZ90">
        <v>54</v>
      </c>
      <c r="FA90">
        <v>55</v>
      </c>
      <c r="FB90">
        <v>55</v>
      </c>
      <c r="FC90">
        <v>56</v>
      </c>
      <c r="FD90">
        <v>56</v>
      </c>
      <c r="FE90">
        <v>57</v>
      </c>
      <c r="FF90">
        <v>57</v>
      </c>
      <c r="FG90">
        <v>57</v>
      </c>
      <c r="FH90">
        <v>57</v>
      </c>
      <c r="FI90">
        <v>58</v>
      </c>
      <c r="FJ90">
        <v>58</v>
      </c>
      <c r="FK90">
        <v>59</v>
      </c>
      <c r="FL90">
        <v>59</v>
      </c>
      <c r="FM90">
        <v>60</v>
      </c>
      <c r="FN90">
        <v>60</v>
      </c>
      <c r="FO90">
        <v>60</v>
      </c>
      <c r="FP90">
        <v>60</v>
      </c>
      <c r="FQ90">
        <v>61</v>
      </c>
      <c r="FR90">
        <v>61</v>
      </c>
      <c r="FS90">
        <v>62</v>
      </c>
      <c r="FT90">
        <v>62</v>
      </c>
      <c r="FU90">
        <v>62</v>
      </c>
      <c r="FV90">
        <v>62</v>
      </c>
      <c r="FW90">
        <v>63</v>
      </c>
      <c r="FX90">
        <v>63</v>
      </c>
      <c r="FY90">
        <v>64</v>
      </c>
      <c r="FZ90">
        <v>64</v>
      </c>
      <c r="GA90">
        <v>65</v>
      </c>
      <c r="GB90">
        <v>65</v>
      </c>
      <c r="GC90">
        <v>65</v>
      </c>
      <c r="GD90">
        <v>65</v>
      </c>
      <c r="GE90">
        <v>66</v>
      </c>
      <c r="GF90">
        <v>66</v>
      </c>
      <c r="GG90">
        <v>67</v>
      </c>
      <c r="GH90">
        <v>67</v>
      </c>
      <c r="GI90">
        <v>67</v>
      </c>
      <c r="GJ90">
        <v>67</v>
      </c>
      <c r="GK90">
        <v>68</v>
      </c>
      <c r="GL90">
        <v>68</v>
      </c>
      <c r="GM90">
        <v>69</v>
      </c>
      <c r="GN90">
        <v>69</v>
      </c>
      <c r="GO90">
        <v>70</v>
      </c>
      <c r="GP90">
        <v>70</v>
      </c>
      <c r="GQ90">
        <v>70</v>
      </c>
      <c r="GR90">
        <v>70</v>
      </c>
      <c r="GS90">
        <v>71</v>
      </c>
      <c r="GU90">
        <v>87</v>
      </c>
      <c r="GV90">
        <v>0.71699999999999997</v>
      </c>
    </row>
    <row r="91" spans="1:204">
      <c r="A91" s="278">
        <v>88</v>
      </c>
      <c r="B91" s="344">
        <v>1</v>
      </c>
      <c r="C91" s="344">
        <v>1</v>
      </c>
      <c r="D91" s="344">
        <v>1</v>
      </c>
      <c r="E91" s="344">
        <v>2</v>
      </c>
      <c r="F91" s="344">
        <v>2</v>
      </c>
      <c r="G91" s="344">
        <v>3</v>
      </c>
      <c r="H91" s="344">
        <v>3</v>
      </c>
      <c r="I91" s="344">
        <v>4</v>
      </c>
      <c r="J91" s="344">
        <v>4</v>
      </c>
      <c r="K91" s="344">
        <v>4</v>
      </c>
      <c r="L91" s="344">
        <v>4</v>
      </c>
      <c r="M91" s="344">
        <v>5</v>
      </c>
      <c r="N91" s="344">
        <v>5</v>
      </c>
      <c r="O91" s="344">
        <v>6</v>
      </c>
      <c r="P91" s="344">
        <v>6</v>
      </c>
      <c r="Q91" s="344">
        <v>6</v>
      </c>
      <c r="R91" s="344">
        <v>7</v>
      </c>
      <c r="S91" s="344">
        <v>7</v>
      </c>
      <c r="T91" s="344">
        <v>8</v>
      </c>
      <c r="U91" s="344">
        <v>8</v>
      </c>
      <c r="V91" s="344">
        <v>9</v>
      </c>
      <c r="W91" s="344">
        <v>9</v>
      </c>
      <c r="X91" s="344">
        <v>9</v>
      </c>
      <c r="Y91" s="344">
        <v>9</v>
      </c>
      <c r="Z91" s="344">
        <v>10</v>
      </c>
      <c r="AA91" s="344">
        <v>10</v>
      </c>
      <c r="AB91" s="344">
        <v>11</v>
      </c>
      <c r="AC91" s="344">
        <v>11</v>
      </c>
      <c r="AD91" s="344">
        <v>12</v>
      </c>
      <c r="AE91" s="344">
        <v>12</v>
      </c>
      <c r="AF91" s="337">
        <v>12</v>
      </c>
      <c r="AG91" s="345">
        <v>12</v>
      </c>
      <c r="AH91" s="346">
        <v>13</v>
      </c>
      <c r="AI91">
        <v>13</v>
      </c>
      <c r="AJ91">
        <v>14</v>
      </c>
      <c r="AK91">
        <v>14</v>
      </c>
      <c r="AL91">
        <v>14</v>
      </c>
      <c r="AM91">
        <v>14</v>
      </c>
      <c r="AN91">
        <v>15</v>
      </c>
      <c r="AO91">
        <v>15</v>
      </c>
      <c r="AP91">
        <v>16</v>
      </c>
      <c r="AQ91">
        <v>16</v>
      </c>
      <c r="AR91">
        <v>17</v>
      </c>
      <c r="AS91">
        <v>17</v>
      </c>
      <c r="AT91">
        <v>17</v>
      </c>
      <c r="AU91">
        <v>17</v>
      </c>
      <c r="AV91">
        <v>18</v>
      </c>
      <c r="AW91">
        <v>18</v>
      </c>
      <c r="AX91">
        <v>19</v>
      </c>
      <c r="AY91">
        <v>19</v>
      </c>
      <c r="AZ91">
        <v>19</v>
      </c>
      <c r="BA91">
        <v>19</v>
      </c>
      <c r="BB91">
        <v>20</v>
      </c>
      <c r="BC91">
        <v>20</v>
      </c>
      <c r="BD91">
        <v>21</v>
      </c>
      <c r="BE91">
        <v>21</v>
      </c>
      <c r="BF91">
        <v>22</v>
      </c>
      <c r="BG91">
        <v>22</v>
      </c>
      <c r="BH91">
        <v>22</v>
      </c>
      <c r="BI91">
        <v>22</v>
      </c>
      <c r="BJ91">
        <v>22</v>
      </c>
      <c r="BK91">
        <v>23</v>
      </c>
      <c r="BL91">
        <v>23</v>
      </c>
      <c r="BM91">
        <v>24</v>
      </c>
      <c r="BN91">
        <v>24</v>
      </c>
      <c r="BO91">
        <v>25</v>
      </c>
      <c r="BP91">
        <v>25</v>
      </c>
      <c r="BQ91">
        <v>25</v>
      </c>
      <c r="BR91">
        <v>25</v>
      </c>
      <c r="BS91">
        <v>26</v>
      </c>
      <c r="BT91">
        <v>26</v>
      </c>
      <c r="BU91">
        <v>27</v>
      </c>
      <c r="BV91">
        <v>27</v>
      </c>
      <c r="BW91">
        <v>27</v>
      </c>
      <c r="BX91">
        <v>27</v>
      </c>
      <c r="BY91">
        <v>28</v>
      </c>
      <c r="BZ91">
        <v>28</v>
      </c>
      <c r="CA91">
        <v>28</v>
      </c>
      <c r="CB91">
        <v>29</v>
      </c>
      <c r="CC91">
        <v>29</v>
      </c>
      <c r="CD91">
        <v>30</v>
      </c>
      <c r="CE91">
        <v>30</v>
      </c>
      <c r="CF91">
        <v>30</v>
      </c>
      <c r="CG91">
        <v>30</v>
      </c>
      <c r="CH91">
        <v>31</v>
      </c>
      <c r="CI91">
        <v>31</v>
      </c>
      <c r="CJ91">
        <v>32</v>
      </c>
      <c r="CK91">
        <v>32</v>
      </c>
      <c r="CL91">
        <v>32</v>
      </c>
      <c r="CM91">
        <v>32</v>
      </c>
      <c r="CN91">
        <v>32</v>
      </c>
      <c r="CO91">
        <v>33</v>
      </c>
      <c r="CP91">
        <v>33</v>
      </c>
      <c r="CQ91">
        <v>34</v>
      </c>
      <c r="CR91">
        <v>34</v>
      </c>
      <c r="CS91">
        <v>35</v>
      </c>
      <c r="CT91">
        <v>35</v>
      </c>
      <c r="CU91">
        <v>35</v>
      </c>
      <c r="CV91">
        <v>35</v>
      </c>
      <c r="CW91">
        <v>35</v>
      </c>
      <c r="CX91">
        <v>36</v>
      </c>
      <c r="CY91">
        <v>36</v>
      </c>
      <c r="CZ91">
        <v>37</v>
      </c>
      <c r="DA91">
        <v>37</v>
      </c>
      <c r="DB91">
        <v>38</v>
      </c>
      <c r="DC91">
        <v>38</v>
      </c>
      <c r="DD91">
        <v>38</v>
      </c>
      <c r="DE91">
        <v>38</v>
      </c>
      <c r="DF91">
        <v>39</v>
      </c>
      <c r="DG91">
        <v>39</v>
      </c>
      <c r="DH91">
        <v>40</v>
      </c>
      <c r="DI91">
        <v>40</v>
      </c>
      <c r="DJ91">
        <v>40</v>
      </c>
      <c r="DK91">
        <v>40</v>
      </c>
      <c r="DL91">
        <v>41</v>
      </c>
      <c r="DM91">
        <v>41</v>
      </c>
      <c r="DN91">
        <v>42</v>
      </c>
      <c r="DO91">
        <v>42</v>
      </c>
      <c r="DP91">
        <v>43</v>
      </c>
      <c r="DQ91">
        <v>43</v>
      </c>
      <c r="DR91">
        <v>43</v>
      </c>
      <c r="DS91">
        <v>43</v>
      </c>
      <c r="DT91">
        <v>44</v>
      </c>
      <c r="DU91">
        <v>44</v>
      </c>
      <c r="DV91">
        <v>45</v>
      </c>
      <c r="DW91">
        <v>45</v>
      </c>
      <c r="DX91">
        <v>45</v>
      </c>
      <c r="DY91">
        <v>45</v>
      </c>
      <c r="DZ91">
        <v>46</v>
      </c>
      <c r="EA91">
        <v>46</v>
      </c>
      <c r="EB91">
        <v>47</v>
      </c>
      <c r="EC91">
        <v>47</v>
      </c>
      <c r="ED91">
        <v>48</v>
      </c>
      <c r="EE91">
        <v>48</v>
      </c>
      <c r="EF91">
        <v>48</v>
      </c>
      <c r="EG91">
        <v>48</v>
      </c>
      <c r="EH91">
        <v>48</v>
      </c>
      <c r="EI91">
        <v>49</v>
      </c>
      <c r="EJ91">
        <v>49</v>
      </c>
      <c r="EK91">
        <v>50</v>
      </c>
      <c r="EL91">
        <v>50</v>
      </c>
      <c r="EM91">
        <v>51</v>
      </c>
      <c r="EN91">
        <v>51</v>
      </c>
      <c r="EO91">
        <v>51</v>
      </c>
      <c r="EP91">
        <v>51</v>
      </c>
      <c r="EQ91">
        <v>52</v>
      </c>
      <c r="ER91">
        <v>52</v>
      </c>
      <c r="ES91">
        <v>53</v>
      </c>
      <c r="ET91">
        <v>53</v>
      </c>
      <c r="EU91">
        <v>53</v>
      </c>
      <c r="EV91">
        <v>53</v>
      </c>
      <c r="EW91">
        <v>54</v>
      </c>
      <c r="EX91">
        <v>54</v>
      </c>
      <c r="EY91">
        <v>55</v>
      </c>
      <c r="EZ91">
        <v>55</v>
      </c>
      <c r="FA91">
        <v>56</v>
      </c>
      <c r="FB91">
        <v>56</v>
      </c>
      <c r="FC91">
        <v>56</v>
      </c>
      <c r="FD91">
        <v>56</v>
      </c>
      <c r="FE91">
        <v>57</v>
      </c>
      <c r="FF91">
        <v>57</v>
      </c>
      <c r="FG91">
        <v>58</v>
      </c>
      <c r="FH91">
        <v>58</v>
      </c>
      <c r="FI91">
        <v>58</v>
      </c>
      <c r="FJ91">
        <v>58</v>
      </c>
      <c r="FK91">
        <v>59</v>
      </c>
      <c r="FL91">
        <v>59</v>
      </c>
      <c r="FM91">
        <v>60</v>
      </c>
      <c r="FN91">
        <v>60</v>
      </c>
      <c r="FO91">
        <v>61</v>
      </c>
      <c r="FP91">
        <v>61</v>
      </c>
      <c r="FQ91">
        <v>61</v>
      </c>
      <c r="FR91">
        <v>61</v>
      </c>
      <c r="FS91">
        <v>62</v>
      </c>
      <c r="FT91">
        <v>62</v>
      </c>
      <c r="FU91">
        <v>63</v>
      </c>
      <c r="FV91">
        <v>63</v>
      </c>
      <c r="FW91">
        <v>64</v>
      </c>
      <c r="FX91">
        <v>64</v>
      </c>
      <c r="FY91">
        <v>64</v>
      </c>
      <c r="FZ91">
        <v>64</v>
      </c>
      <c r="GA91">
        <v>65</v>
      </c>
      <c r="GB91">
        <v>65</v>
      </c>
      <c r="GC91">
        <v>66</v>
      </c>
      <c r="GD91">
        <v>66</v>
      </c>
      <c r="GE91">
        <v>66</v>
      </c>
      <c r="GF91">
        <v>66</v>
      </c>
      <c r="GG91">
        <v>67</v>
      </c>
      <c r="GH91">
        <v>67</v>
      </c>
      <c r="GI91">
        <v>68</v>
      </c>
      <c r="GJ91">
        <v>68</v>
      </c>
      <c r="GK91">
        <v>69</v>
      </c>
      <c r="GL91">
        <v>69</v>
      </c>
      <c r="GM91">
        <v>69</v>
      </c>
      <c r="GN91">
        <v>69</v>
      </c>
      <c r="GO91">
        <v>70</v>
      </c>
      <c r="GP91">
        <v>70</v>
      </c>
      <c r="GQ91">
        <v>71</v>
      </c>
      <c r="GR91">
        <v>71</v>
      </c>
      <c r="GS91">
        <v>71</v>
      </c>
      <c r="GU91">
        <v>88</v>
      </c>
      <c r="GV91">
        <v>0.72199999999999998</v>
      </c>
    </row>
    <row r="92" spans="1:204">
      <c r="A92" s="278">
        <v>89</v>
      </c>
      <c r="B92" s="344">
        <v>1</v>
      </c>
      <c r="C92" s="344">
        <v>1</v>
      </c>
      <c r="D92" s="344">
        <v>1</v>
      </c>
      <c r="E92" s="344">
        <v>2</v>
      </c>
      <c r="F92" s="344">
        <v>2</v>
      </c>
      <c r="G92" s="344">
        <v>3</v>
      </c>
      <c r="H92" s="344">
        <v>3</v>
      </c>
      <c r="I92" s="344">
        <v>4</v>
      </c>
      <c r="J92" s="344">
        <v>4</v>
      </c>
      <c r="K92" s="344">
        <v>4</v>
      </c>
      <c r="L92" s="344">
        <v>4</v>
      </c>
      <c r="M92" s="344">
        <v>5</v>
      </c>
      <c r="N92" s="344">
        <v>5</v>
      </c>
      <c r="O92" s="344">
        <v>6</v>
      </c>
      <c r="P92" s="344">
        <v>6</v>
      </c>
      <c r="Q92" s="344">
        <v>7</v>
      </c>
      <c r="R92" s="344">
        <v>7</v>
      </c>
      <c r="S92" s="344">
        <v>7</v>
      </c>
      <c r="T92" s="344">
        <v>8</v>
      </c>
      <c r="U92" s="344">
        <v>8</v>
      </c>
      <c r="V92" s="344">
        <v>9</v>
      </c>
      <c r="W92" s="344">
        <v>9</v>
      </c>
      <c r="X92" s="344">
        <v>9</v>
      </c>
      <c r="Y92" s="344">
        <v>9</v>
      </c>
      <c r="Z92" s="344">
        <v>10</v>
      </c>
      <c r="AA92" s="344">
        <v>10</v>
      </c>
      <c r="AB92" s="344">
        <v>11</v>
      </c>
      <c r="AC92" s="344">
        <v>11</v>
      </c>
      <c r="AD92" s="344">
        <v>12</v>
      </c>
      <c r="AE92" s="344">
        <v>12</v>
      </c>
      <c r="AF92" s="337">
        <v>12</v>
      </c>
      <c r="AG92" s="345">
        <v>12</v>
      </c>
      <c r="AH92" s="346">
        <v>13</v>
      </c>
      <c r="AI92">
        <v>13</v>
      </c>
      <c r="AJ92">
        <v>14</v>
      </c>
      <c r="AK92">
        <v>14</v>
      </c>
      <c r="AL92">
        <v>15</v>
      </c>
      <c r="AM92">
        <v>15</v>
      </c>
      <c r="AN92">
        <v>15</v>
      </c>
      <c r="AO92">
        <v>15</v>
      </c>
      <c r="AP92">
        <v>16</v>
      </c>
      <c r="AQ92">
        <v>16</v>
      </c>
      <c r="AR92">
        <v>17</v>
      </c>
      <c r="AS92">
        <v>17</v>
      </c>
      <c r="AT92">
        <v>17</v>
      </c>
      <c r="AU92">
        <v>17</v>
      </c>
      <c r="AV92">
        <v>18</v>
      </c>
      <c r="AW92">
        <v>18</v>
      </c>
      <c r="AX92">
        <v>19</v>
      </c>
      <c r="AY92">
        <v>19</v>
      </c>
      <c r="AZ92">
        <v>20</v>
      </c>
      <c r="BA92">
        <v>20</v>
      </c>
      <c r="BB92">
        <v>20</v>
      </c>
      <c r="BC92">
        <v>20</v>
      </c>
      <c r="BD92">
        <v>21</v>
      </c>
      <c r="BE92">
        <v>21</v>
      </c>
      <c r="BF92">
        <v>22</v>
      </c>
      <c r="BG92">
        <v>22</v>
      </c>
      <c r="BH92">
        <v>22</v>
      </c>
      <c r="BI92">
        <v>23</v>
      </c>
      <c r="BJ92">
        <v>23</v>
      </c>
      <c r="BK92">
        <v>23</v>
      </c>
      <c r="BL92">
        <v>23</v>
      </c>
      <c r="BM92">
        <v>24</v>
      </c>
      <c r="BN92">
        <v>24</v>
      </c>
      <c r="BO92">
        <v>25</v>
      </c>
      <c r="BP92">
        <v>25</v>
      </c>
      <c r="BQ92">
        <v>25</v>
      </c>
      <c r="BR92">
        <v>25</v>
      </c>
      <c r="BS92">
        <v>26</v>
      </c>
      <c r="BT92">
        <v>26</v>
      </c>
      <c r="BU92">
        <v>27</v>
      </c>
      <c r="BV92">
        <v>27</v>
      </c>
      <c r="BW92">
        <v>28</v>
      </c>
      <c r="BX92">
        <v>28</v>
      </c>
      <c r="BY92">
        <v>28</v>
      </c>
      <c r="BZ92">
        <v>28</v>
      </c>
      <c r="CA92">
        <v>28</v>
      </c>
      <c r="CB92">
        <v>29</v>
      </c>
      <c r="CC92">
        <v>29</v>
      </c>
      <c r="CD92">
        <v>30</v>
      </c>
      <c r="CE92">
        <v>30</v>
      </c>
      <c r="CF92">
        <v>30</v>
      </c>
      <c r="CG92">
        <v>30</v>
      </c>
      <c r="CH92">
        <v>31</v>
      </c>
      <c r="CI92">
        <v>31</v>
      </c>
      <c r="CJ92">
        <v>32</v>
      </c>
      <c r="CK92">
        <v>32</v>
      </c>
      <c r="CL92">
        <v>32</v>
      </c>
      <c r="CM92">
        <v>33</v>
      </c>
      <c r="CN92">
        <v>33</v>
      </c>
      <c r="CO92">
        <v>33</v>
      </c>
      <c r="CP92">
        <v>33</v>
      </c>
      <c r="CQ92">
        <v>34</v>
      </c>
      <c r="CR92">
        <v>34</v>
      </c>
      <c r="CS92">
        <v>35</v>
      </c>
      <c r="CT92">
        <v>35</v>
      </c>
      <c r="CU92">
        <v>35</v>
      </c>
      <c r="CV92">
        <v>36</v>
      </c>
      <c r="CW92">
        <v>36</v>
      </c>
      <c r="CX92">
        <v>36</v>
      </c>
      <c r="CY92">
        <v>36</v>
      </c>
      <c r="CZ92">
        <v>37</v>
      </c>
      <c r="DA92">
        <v>37</v>
      </c>
      <c r="DB92">
        <v>38</v>
      </c>
      <c r="DC92">
        <v>38</v>
      </c>
      <c r="DD92">
        <v>38</v>
      </c>
      <c r="DE92">
        <v>38</v>
      </c>
      <c r="DF92">
        <v>39</v>
      </c>
      <c r="DG92">
        <v>39</v>
      </c>
      <c r="DH92">
        <v>40</v>
      </c>
      <c r="DI92">
        <v>40</v>
      </c>
      <c r="DJ92">
        <v>41</v>
      </c>
      <c r="DK92">
        <v>41</v>
      </c>
      <c r="DL92">
        <v>41</v>
      </c>
      <c r="DM92">
        <v>41</v>
      </c>
      <c r="DN92">
        <v>42</v>
      </c>
      <c r="DO92">
        <v>42</v>
      </c>
      <c r="DP92">
        <v>43</v>
      </c>
      <c r="DQ92">
        <v>43</v>
      </c>
      <c r="DR92">
        <v>44</v>
      </c>
      <c r="DS92">
        <v>44</v>
      </c>
      <c r="DT92">
        <v>44</v>
      </c>
      <c r="DU92">
        <v>44</v>
      </c>
      <c r="DV92">
        <v>45</v>
      </c>
      <c r="DW92">
        <v>45</v>
      </c>
      <c r="DX92">
        <v>46</v>
      </c>
      <c r="DY92">
        <v>46</v>
      </c>
      <c r="DZ92">
        <v>46</v>
      </c>
      <c r="EA92">
        <v>46</v>
      </c>
      <c r="EB92">
        <v>47</v>
      </c>
      <c r="EC92">
        <v>47</v>
      </c>
      <c r="ED92">
        <v>48</v>
      </c>
      <c r="EE92">
        <v>48</v>
      </c>
      <c r="EF92">
        <v>48</v>
      </c>
      <c r="EG92">
        <v>49</v>
      </c>
      <c r="EH92">
        <v>49</v>
      </c>
      <c r="EI92">
        <v>49</v>
      </c>
      <c r="EJ92">
        <v>49</v>
      </c>
      <c r="EK92">
        <v>50</v>
      </c>
      <c r="EL92">
        <v>50</v>
      </c>
      <c r="EM92">
        <v>51</v>
      </c>
      <c r="EN92">
        <v>51</v>
      </c>
      <c r="EO92">
        <v>52</v>
      </c>
      <c r="EP92">
        <v>52</v>
      </c>
      <c r="EQ92">
        <v>52</v>
      </c>
      <c r="ER92">
        <v>52</v>
      </c>
      <c r="ES92">
        <v>53</v>
      </c>
      <c r="ET92">
        <v>53</v>
      </c>
      <c r="EU92">
        <v>54</v>
      </c>
      <c r="EV92">
        <v>54</v>
      </c>
      <c r="EW92">
        <v>54</v>
      </c>
      <c r="EX92">
        <v>54</v>
      </c>
      <c r="EY92">
        <v>55</v>
      </c>
      <c r="EZ92">
        <v>55</v>
      </c>
      <c r="FA92">
        <v>56</v>
      </c>
      <c r="FB92">
        <v>56</v>
      </c>
      <c r="FC92">
        <v>57</v>
      </c>
      <c r="FD92">
        <v>57</v>
      </c>
      <c r="FE92">
        <v>57</v>
      </c>
      <c r="FF92">
        <v>57</v>
      </c>
      <c r="FG92">
        <v>58</v>
      </c>
      <c r="FH92">
        <v>58</v>
      </c>
      <c r="FI92">
        <v>59</v>
      </c>
      <c r="FJ92">
        <v>59</v>
      </c>
      <c r="FK92">
        <v>60</v>
      </c>
      <c r="FL92">
        <v>60</v>
      </c>
      <c r="FM92">
        <v>60</v>
      </c>
      <c r="FN92">
        <v>60</v>
      </c>
      <c r="FO92">
        <v>61</v>
      </c>
      <c r="FP92">
        <v>61</v>
      </c>
      <c r="FQ92">
        <v>62</v>
      </c>
      <c r="FR92">
        <v>62</v>
      </c>
      <c r="FS92">
        <v>62</v>
      </c>
      <c r="FT92">
        <v>62</v>
      </c>
      <c r="FU92">
        <v>63</v>
      </c>
      <c r="FV92">
        <v>63</v>
      </c>
      <c r="FW92">
        <v>64</v>
      </c>
      <c r="FX92">
        <v>64</v>
      </c>
      <c r="FY92">
        <v>65</v>
      </c>
      <c r="FZ92">
        <v>65</v>
      </c>
      <c r="GA92">
        <v>65</v>
      </c>
      <c r="GB92">
        <v>65</v>
      </c>
      <c r="GC92">
        <v>66</v>
      </c>
      <c r="GD92">
        <v>66</v>
      </c>
      <c r="GE92">
        <v>67</v>
      </c>
      <c r="GF92">
        <v>67</v>
      </c>
      <c r="GG92">
        <v>68</v>
      </c>
      <c r="GH92">
        <v>68</v>
      </c>
      <c r="GI92">
        <v>68</v>
      </c>
      <c r="GJ92">
        <v>68</v>
      </c>
      <c r="GK92">
        <v>69</v>
      </c>
      <c r="GL92">
        <v>69</v>
      </c>
      <c r="GM92">
        <v>70</v>
      </c>
      <c r="GN92">
        <v>70</v>
      </c>
      <c r="GO92">
        <v>70</v>
      </c>
      <c r="GP92">
        <v>70</v>
      </c>
      <c r="GQ92">
        <v>71</v>
      </c>
      <c r="GR92">
        <v>71</v>
      </c>
      <c r="GS92">
        <v>72</v>
      </c>
      <c r="GU92">
        <v>89</v>
      </c>
      <c r="GV92">
        <v>0.72599999999999998</v>
      </c>
    </row>
    <row r="93" spans="1:204">
      <c r="A93" s="339">
        <v>90</v>
      </c>
      <c r="B93" s="340">
        <v>1</v>
      </c>
      <c r="C93" s="340">
        <v>1</v>
      </c>
      <c r="D93" s="340">
        <v>1</v>
      </c>
      <c r="E93" s="340">
        <v>2</v>
      </c>
      <c r="F93" s="340">
        <v>2</v>
      </c>
      <c r="G93" s="340">
        <v>3</v>
      </c>
      <c r="H93" s="340">
        <v>3</v>
      </c>
      <c r="I93" s="340">
        <v>4</v>
      </c>
      <c r="J93" s="340">
        <v>4</v>
      </c>
      <c r="K93" s="340">
        <v>4</v>
      </c>
      <c r="L93" s="340">
        <v>4</v>
      </c>
      <c r="M93" s="340">
        <v>5</v>
      </c>
      <c r="N93" s="340">
        <v>5</v>
      </c>
      <c r="O93" s="340">
        <v>6</v>
      </c>
      <c r="P93" s="340">
        <v>6</v>
      </c>
      <c r="Q93" s="340">
        <v>7</v>
      </c>
      <c r="R93" s="340">
        <v>7</v>
      </c>
      <c r="S93" s="340">
        <v>7</v>
      </c>
      <c r="T93" s="340">
        <v>8</v>
      </c>
      <c r="U93" s="340">
        <v>8</v>
      </c>
      <c r="V93" s="340">
        <v>9</v>
      </c>
      <c r="W93" s="340">
        <v>9</v>
      </c>
      <c r="X93" s="340">
        <v>10</v>
      </c>
      <c r="Y93" s="340">
        <v>10</v>
      </c>
      <c r="Z93" s="340">
        <v>10</v>
      </c>
      <c r="AA93" s="340">
        <v>10</v>
      </c>
      <c r="AB93" s="340">
        <v>11</v>
      </c>
      <c r="AC93" s="340">
        <v>11</v>
      </c>
      <c r="AD93" s="340">
        <v>12</v>
      </c>
      <c r="AE93" s="340">
        <v>12</v>
      </c>
      <c r="AF93" s="341">
        <v>12</v>
      </c>
      <c r="AG93" s="342">
        <v>12</v>
      </c>
      <c r="AH93" s="347">
        <v>13</v>
      </c>
      <c r="AI93" s="341">
        <v>13</v>
      </c>
      <c r="AJ93" s="341">
        <v>14</v>
      </c>
      <c r="AK93" s="341">
        <v>14</v>
      </c>
      <c r="AL93" s="341">
        <v>15</v>
      </c>
      <c r="AM93" s="341">
        <v>15</v>
      </c>
      <c r="AN93" s="341">
        <v>15</v>
      </c>
      <c r="AO93" s="341">
        <v>15</v>
      </c>
      <c r="AP93" s="341">
        <v>16</v>
      </c>
      <c r="AQ93" s="341">
        <v>16</v>
      </c>
      <c r="AR93" s="341">
        <v>17</v>
      </c>
      <c r="AS93" s="341">
        <v>17</v>
      </c>
      <c r="AT93" s="341">
        <v>18</v>
      </c>
      <c r="AU93" s="341">
        <v>18</v>
      </c>
      <c r="AV93" s="341">
        <v>18</v>
      </c>
      <c r="AW93" s="341">
        <v>18</v>
      </c>
      <c r="AX93" s="341">
        <v>19</v>
      </c>
      <c r="AY93" s="341">
        <v>19</v>
      </c>
      <c r="AZ93" s="341">
        <v>20</v>
      </c>
      <c r="BA93" s="341">
        <v>20</v>
      </c>
      <c r="BB93" s="341">
        <v>20</v>
      </c>
      <c r="BC93" s="341">
        <v>20</v>
      </c>
      <c r="BD93" s="341">
        <v>21</v>
      </c>
      <c r="BE93" s="341">
        <v>21</v>
      </c>
      <c r="BF93" s="341">
        <v>22</v>
      </c>
      <c r="BG93" s="341">
        <v>22</v>
      </c>
      <c r="BH93" s="341">
        <v>22</v>
      </c>
      <c r="BI93" s="341">
        <v>23</v>
      </c>
      <c r="BJ93" s="341">
        <v>23</v>
      </c>
      <c r="BK93" s="341">
        <v>23</v>
      </c>
      <c r="BL93" s="341">
        <v>23</v>
      </c>
      <c r="BM93" s="341">
        <v>24</v>
      </c>
      <c r="BN93" s="341">
        <v>24</v>
      </c>
      <c r="BO93" s="341">
        <v>25</v>
      </c>
      <c r="BP93" s="341">
        <v>25</v>
      </c>
      <c r="BQ93" s="341">
        <v>26</v>
      </c>
      <c r="BR93" s="341">
        <v>26</v>
      </c>
      <c r="BS93" s="341">
        <v>26</v>
      </c>
      <c r="BT93" s="341">
        <v>26</v>
      </c>
      <c r="BU93" s="341">
        <v>27</v>
      </c>
      <c r="BV93" s="341">
        <v>27</v>
      </c>
      <c r="BW93" s="341">
        <v>28</v>
      </c>
      <c r="BX93" s="341">
        <v>28</v>
      </c>
      <c r="BY93" s="341">
        <v>29</v>
      </c>
      <c r="BZ93" s="341">
        <v>29</v>
      </c>
      <c r="CA93" s="341">
        <v>29</v>
      </c>
      <c r="CB93" s="341">
        <v>29</v>
      </c>
      <c r="CC93" s="341">
        <v>29</v>
      </c>
      <c r="CD93" s="341">
        <v>30</v>
      </c>
      <c r="CE93" s="341">
        <v>30</v>
      </c>
      <c r="CF93" s="341">
        <v>31</v>
      </c>
      <c r="CG93" s="341">
        <v>31</v>
      </c>
      <c r="CH93" s="341">
        <v>31</v>
      </c>
      <c r="CI93" s="341">
        <v>31</v>
      </c>
      <c r="CJ93" s="341">
        <v>32</v>
      </c>
      <c r="CK93" s="341">
        <v>32</v>
      </c>
      <c r="CL93" s="341">
        <v>32</v>
      </c>
      <c r="CM93" s="341">
        <v>33</v>
      </c>
      <c r="CN93" s="341">
        <v>33</v>
      </c>
      <c r="CO93" s="341">
        <v>34</v>
      </c>
      <c r="CP93" s="341">
        <v>34</v>
      </c>
      <c r="CQ93" s="341">
        <v>34</v>
      </c>
      <c r="CR93" s="341">
        <v>34</v>
      </c>
      <c r="CS93" s="341">
        <v>35</v>
      </c>
      <c r="CT93" s="341">
        <v>35</v>
      </c>
      <c r="CU93" s="341">
        <v>35</v>
      </c>
      <c r="CV93" s="341">
        <v>36</v>
      </c>
      <c r="CW93" s="341">
        <v>36</v>
      </c>
      <c r="CX93" s="341">
        <v>37</v>
      </c>
      <c r="CY93" s="341">
        <v>37</v>
      </c>
      <c r="CZ93" s="341">
        <v>37</v>
      </c>
      <c r="DA93" s="341">
        <v>37</v>
      </c>
      <c r="DB93" s="341">
        <v>38</v>
      </c>
      <c r="DC93" s="341">
        <v>38</v>
      </c>
      <c r="DD93" s="341">
        <v>39</v>
      </c>
      <c r="DE93" s="341">
        <v>39</v>
      </c>
      <c r="DF93" s="341">
        <v>39</v>
      </c>
      <c r="DG93" s="341">
        <v>39</v>
      </c>
      <c r="DH93" s="341">
        <v>40</v>
      </c>
      <c r="DI93" s="341">
        <v>40</v>
      </c>
      <c r="DJ93" s="341">
        <v>41</v>
      </c>
      <c r="DK93" s="341">
        <v>41</v>
      </c>
      <c r="DL93" s="341">
        <v>42</v>
      </c>
      <c r="DM93" s="341">
        <v>42</v>
      </c>
      <c r="DN93" s="341">
        <v>42</v>
      </c>
      <c r="DO93" s="341">
        <v>42</v>
      </c>
      <c r="DP93" s="341">
        <v>43</v>
      </c>
      <c r="DQ93" s="341">
        <v>43</v>
      </c>
      <c r="DR93" s="341">
        <v>44</v>
      </c>
      <c r="DS93" s="341">
        <v>44</v>
      </c>
      <c r="DT93" s="341">
        <v>45</v>
      </c>
      <c r="DU93" s="341">
        <v>45</v>
      </c>
      <c r="DV93" s="341">
        <v>45</v>
      </c>
      <c r="DW93" s="341">
        <v>45</v>
      </c>
      <c r="DX93" s="341">
        <v>46</v>
      </c>
      <c r="DY93" s="341">
        <v>46</v>
      </c>
      <c r="DZ93" s="341">
        <v>47</v>
      </c>
      <c r="EA93" s="341">
        <v>47</v>
      </c>
      <c r="EB93" s="341">
        <v>48</v>
      </c>
      <c r="EC93" s="341">
        <v>48</v>
      </c>
      <c r="ED93" s="341">
        <v>48</v>
      </c>
      <c r="EE93" s="341">
        <v>48</v>
      </c>
      <c r="EF93" s="341">
        <v>48</v>
      </c>
      <c r="EG93" s="341">
        <v>49</v>
      </c>
      <c r="EH93" s="341">
        <v>49</v>
      </c>
      <c r="EI93" s="341">
        <v>50</v>
      </c>
      <c r="EJ93" s="341">
        <v>50</v>
      </c>
      <c r="EK93" s="341">
        <v>50</v>
      </c>
      <c r="EL93" s="341">
        <v>50</v>
      </c>
      <c r="EM93" s="341">
        <v>51</v>
      </c>
      <c r="EN93" s="341">
        <v>51</v>
      </c>
      <c r="EO93" s="341">
        <v>52</v>
      </c>
      <c r="EP93" s="341">
        <v>52</v>
      </c>
      <c r="EQ93" s="341">
        <v>53</v>
      </c>
      <c r="ER93" s="341">
        <v>53</v>
      </c>
      <c r="ES93" s="341">
        <v>53</v>
      </c>
      <c r="ET93" s="341">
        <v>53</v>
      </c>
      <c r="EU93" s="341">
        <v>54</v>
      </c>
      <c r="EV93" s="341">
        <v>54</v>
      </c>
      <c r="EW93" s="341">
        <v>55</v>
      </c>
      <c r="EX93" s="341">
        <v>55</v>
      </c>
      <c r="EY93" s="341">
        <v>56</v>
      </c>
      <c r="EZ93" s="341">
        <v>56</v>
      </c>
      <c r="FA93" s="341">
        <v>56</v>
      </c>
      <c r="FB93" s="341">
        <v>56</v>
      </c>
      <c r="FC93" s="341">
        <v>57</v>
      </c>
      <c r="FD93" s="341">
        <v>57</v>
      </c>
      <c r="FE93" s="341">
        <v>58</v>
      </c>
      <c r="FF93" s="341">
        <v>58</v>
      </c>
      <c r="FG93" s="341">
        <v>58</v>
      </c>
      <c r="FH93" s="341">
        <v>58</v>
      </c>
      <c r="FI93" s="341">
        <v>59</v>
      </c>
      <c r="FJ93" s="341">
        <v>59</v>
      </c>
      <c r="FK93" s="341">
        <v>60</v>
      </c>
      <c r="FL93" s="341">
        <v>60</v>
      </c>
      <c r="FM93" s="341">
        <v>61</v>
      </c>
      <c r="FN93" s="341">
        <v>61</v>
      </c>
      <c r="FO93" s="341">
        <v>61</v>
      </c>
      <c r="FP93" s="341">
        <v>61</v>
      </c>
      <c r="FQ93" s="341">
        <v>62</v>
      </c>
      <c r="FR93" s="341">
        <v>62</v>
      </c>
      <c r="FS93" s="341">
        <v>63</v>
      </c>
      <c r="FT93" s="341">
        <v>63</v>
      </c>
      <c r="FU93" s="341">
        <v>64</v>
      </c>
      <c r="FV93" s="341">
        <v>64</v>
      </c>
      <c r="FW93" s="341">
        <v>64</v>
      </c>
      <c r="FX93" s="341">
        <v>64</v>
      </c>
      <c r="FY93" s="341">
        <v>65</v>
      </c>
      <c r="FZ93" s="341">
        <v>65</v>
      </c>
      <c r="GA93" s="341">
        <v>66</v>
      </c>
      <c r="GB93" s="341">
        <v>66</v>
      </c>
      <c r="GC93" s="341">
        <v>67</v>
      </c>
      <c r="GD93" s="341">
        <v>67</v>
      </c>
      <c r="GE93" s="341">
        <v>67</v>
      </c>
      <c r="GF93" s="341">
        <v>67</v>
      </c>
      <c r="GG93" s="341">
        <v>68</v>
      </c>
      <c r="GH93" s="341">
        <v>68</v>
      </c>
      <c r="GI93" s="341">
        <v>69</v>
      </c>
      <c r="GJ93" s="341">
        <v>69</v>
      </c>
      <c r="GK93" s="341">
        <v>69</v>
      </c>
      <c r="GL93" s="341">
        <v>69</v>
      </c>
      <c r="GM93" s="341">
        <v>70</v>
      </c>
      <c r="GN93" s="341">
        <v>70</v>
      </c>
      <c r="GO93" s="341">
        <v>71</v>
      </c>
      <c r="GP93" s="341">
        <v>71</v>
      </c>
      <c r="GQ93" s="341">
        <v>72</v>
      </c>
      <c r="GR93" s="341">
        <v>72</v>
      </c>
      <c r="GS93" s="341">
        <v>72</v>
      </c>
      <c r="GT93" s="341"/>
      <c r="GU93" s="341">
        <v>90</v>
      </c>
      <c r="GV93" s="341">
        <v>0.73099999999999998</v>
      </c>
    </row>
    <row r="94" spans="1:204">
      <c r="A94" s="278">
        <v>91</v>
      </c>
      <c r="B94" s="344">
        <v>1</v>
      </c>
      <c r="C94" s="344">
        <v>1</v>
      </c>
      <c r="D94" s="344">
        <v>1</v>
      </c>
      <c r="E94" s="344">
        <v>2</v>
      </c>
      <c r="F94" s="344">
        <v>2</v>
      </c>
      <c r="G94" s="344">
        <v>3</v>
      </c>
      <c r="H94" s="344">
        <v>3</v>
      </c>
      <c r="I94" s="344">
        <v>4</v>
      </c>
      <c r="J94" s="344">
        <v>4</v>
      </c>
      <c r="K94" s="344">
        <v>4</v>
      </c>
      <c r="L94" s="344">
        <v>4</v>
      </c>
      <c r="M94" s="344">
        <v>5</v>
      </c>
      <c r="N94" s="344">
        <v>5</v>
      </c>
      <c r="O94" s="344">
        <v>6</v>
      </c>
      <c r="P94" s="344">
        <v>6</v>
      </c>
      <c r="Q94" s="344">
        <v>7</v>
      </c>
      <c r="R94" s="344">
        <v>7</v>
      </c>
      <c r="S94" s="344">
        <v>7</v>
      </c>
      <c r="T94" s="344">
        <v>8</v>
      </c>
      <c r="U94" s="344">
        <v>8</v>
      </c>
      <c r="V94" s="344">
        <v>9</v>
      </c>
      <c r="W94" s="344">
        <v>9</v>
      </c>
      <c r="X94" s="344">
        <v>10</v>
      </c>
      <c r="Y94" s="344">
        <v>10</v>
      </c>
      <c r="Z94" s="344">
        <v>10</v>
      </c>
      <c r="AA94" s="344">
        <v>10</v>
      </c>
      <c r="AB94" s="344">
        <v>11</v>
      </c>
      <c r="AC94" s="344">
        <v>11</v>
      </c>
      <c r="AD94" s="344">
        <v>12</v>
      </c>
      <c r="AE94" s="344">
        <v>12</v>
      </c>
      <c r="AF94" s="337">
        <v>12</v>
      </c>
      <c r="AG94" s="345">
        <v>12</v>
      </c>
      <c r="AH94" s="346">
        <v>13</v>
      </c>
      <c r="AI94">
        <v>13</v>
      </c>
      <c r="AJ94">
        <v>14</v>
      </c>
      <c r="AK94">
        <v>14</v>
      </c>
      <c r="AL94">
        <v>15</v>
      </c>
      <c r="AM94">
        <v>15</v>
      </c>
      <c r="AN94">
        <v>15</v>
      </c>
      <c r="AO94">
        <v>15</v>
      </c>
      <c r="AP94">
        <v>16</v>
      </c>
      <c r="AQ94">
        <v>16</v>
      </c>
      <c r="AR94">
        <v>17</v>
      </c>
      <c r="AS94">
        <v>17</v>
      </c>
      <c r="AT94">
        <v>18</v>
      </c>
      <c r="AU94">
        <v>18</v>
      </c>
      <c r="AV94">
        <v>18</v>
      </c>
      <c r="AW94">
        <v>18</v>
      </c>
      <c r="AX94">
        <v>19</v>
      </c>
      <c r="AY94">
        <v>19</v>
      </c>
      <c r="AZ94">
        <v>20</v>
      </c>
      <c r="BA94">
        <v>20</v>
      </c>
      <c r="BB94">
        <v>21</v>
      </c>
      <c r="BC94">
        <v>21</v>
      </c>
      <c r="BD94">
        <v>21</v>
      </c>
      <c r="BE94">
        <v>21</v>
      </c>
      <c r="BF94">
        <v>22</v>
      </c>
      <c r="BG94">
        <v>22</v>
      </c>
      <c r="BH94">
        <v>22</v>
      </c>
      <c r="BI94">
        <v>23</v>
      </c>
      <c r="BJ94">
        <v>23</v>
      </c>
      <c r="BK94">
        <v>24</v>
      </c>
      <c r="BL94">
        <v>24</v>
      </c>
      <c r="BM94">
        <v>24</v>
      </c>
      <c r="BN94">
        <v>24</v>
      </c>
      <c r="BO94">
        <v>25</v>
      </c>
      <c r="BP94">
        <v>25</v>
      </c>
      <c r="BQ94">
        <v>26</v>
      </c>
      <c r="BR94">
        <v>26</v>
      </c>
      <c r="BS94">
        <v>26</v>
      </c>
      <c r="BT94">
        <v>26</v>
      </c>
      <c r="BU94">
        <v>27</v>
      </c>
      <c r="BV94">
        <v>27</v>
      </c>
      <c r="BW94">
        <v>28</v>
      </c>
      <c r="BX94">
        <v>28</v>
      </c>
      <c r="BY94">
        <v>29</v>
      </c>
      <c r="BZ94">
        <v>29</v>
      </c>
      <c r="CA94">
        <v>29</v>
      </c>
      <c r="CB94">
        <v>29</v>
      </c>
      <c r="CC94">
        <v>29</v>
      </c>
      <c r="CD94">
        <v>30</v>
      </c>
      <c r="CE94">
        <v>30</v>
      </c>
      <c r="CF94">
        <v>31</v>
      </c>
      <c r="CG94">
        <v>31</v>
      </c>
      <c r="CH94">
        <v>32</v>
      </c>
      <c r="CI94">
        <v>32</v>
      </c>
      <c r="CJ94">
        <v>32</v>
      </c>
      <c r="CK94">
        <v>32</v>
      </c>
      <c r="CL94">
        <v>32</v>
      </c>
      <c r="CM94">
        <v>33</v>
      </c>
      <c r="CN94">
        <v>33</v>
      </c>
      <c r="CO94">
        <v>34</v>
      </c>
      <c r="CP94">
        <v>34</v>
      </c>
      <c r="CQ94">
        <v>35</v>
      </c>
      <c r="CR94">
        <v>35</v>
      </c>
      <c r="CS94">
        <v>35</v>
      </c>
      <c r="CT94">
        <v>35</v>
      </c>
      <c r="CU94">
        <v>35</v>
      </c>
      <c r="CV94">
        <v>36</v>
      </c>
      <c r="CW94">
        <v>36</v>
      </c>
      <c r="CX94">
        <v>37</v>
      </c>
      <c r="CY94">
        <v>37</v>
      </c>
      <c r="CZ94">
        <v>37</v>
      </c>
      <c r="DA94">
        <v>37</v>
      </c>
      <c r="DB94">
        <v>38</v>
      </c>
      <c r="DC94">
        <v>38</v>
      </c>
      <c r="DD94">
        <v>39</v>
      </c>
      <c r="DE94">
        <v>39</v>
      </c>
      <c r="DF94">
        <v>40</v>
      </c>
      <c r="DG94">
        <v>40</v>
      </c>
      <c r="DH94">
        <v>40</v>
      </c>
      <c r="DI94">
        <v>40</v>
      </c>
      <c r="DJ94">
        <v>41</v>
      </c>
      <c r="DK94">
        <v>41</v>
      </c>
      <c r="DL94">
        <v>42</v>
      </c>
      <c r="DM94">
        <v>42</v>
      </c>
      <c r="DN94">
        <v>43</v>
      </c>
      <c r="DO94">
        <v>43</v>
      </c>
      <c r="DP94">
        <v>43</v>
      </c>
      <c r="DQ94">
        <v>43</v>
      </c>
      <c r="DR94">
        <v>44</v>
      </c>
      <c r="DS94">
        <v>44</v>
      </c>
      <c r="DT94">
        <v>45</v>
      </c>
      <c r="DU94">
        <v>45</v>
      </c>
      <c r="DV94">
        <v>46</v>
      </c>
      <c r="DW94">
        <v>46</v>
      </c>
      <c r="DX94">
        <v>46</v>
      </c>
      <c r="DY94">
        <v>46</v>
      </c>
      <c r="DZ94">
        <v>47</v>
      </c>
      <c r="EA94">
        <v>47</v>
      </c>
      <c r="EB94">
        <v>48</v>
      </c>
      <c r="EC94">
        <v>48</v>
      </c>
      <c r="ED94">
        <v>49</v>
      </c>
      <c r="EE94">
        <v>49</v>
      </c>
      <c r="EF94">
        <v>49</v>
      </c>
      <c r="EG94">
        <v>49</v>
      </c>
      <c r="EH94">
        <v>49</v>
      </c>
      <c r="EI94">
        <v>50</v>
      </c>
      <c r="EJ94">
        <v>50</v>
      </c>
      <c r="EK94">
        <v>51</v>
      </c>
      <c r="EL94">
        <v>51</v>
      </c>
      <c r="EM94">
        <v>51</v>
      </c>
      <c r="EN94">
        <v>51</v>
      </c>
      <c r="EO94">
        <v>52</v>
      </c>
      <c r="EP94">
        <v>52</v>
      </c>
      <c r="EQ94">
        <v>53</v>
      </c>
      <c r="ER94">
        <v>53</v>
      </c>
      <c r="ES94">
        <v>54</v>
      </c>
      <c r="ET94">
        <v>54</v>
      </c>
      <c r="EU94">
        <v>54</v>
      </c>
      <c r="EV94">
        <v>54</v>
      </c>
      <c r="EW94">
        <v>55</v>
      </c>
      <c r="EX94">
        <v>55</v>
      </c>
      <c r="EY94">
        <v>56</v>
      </c>
      <c r="EZ94">
        <v>56</v>
      </c>
      <c r="FA94">
        <v>57</v>
      </c>
      <c r="FB94">
        <v>57</v>
      </c>
      <c r="FC94">
        <v>57</v>
      </c>
      <c r="FD94">
        <v>57</v>
      </c>
      <c r="FE94">
        <v>58</v>
      </c>
      <c r="FF94">
        <v>58</v>
      </c>
      <c r="FG94">
        <v>59</v>
      </c>
      <c r="FH94">
        <v>59</v>
      </c>
      <c r="FI94">
        <v>60</v>
      </c>
      <c r="FJ94">
        <v>60</v>
      </c>
      <c r="FK94">
        <v>60</v>
      </c>
      <c r="FL94">
        <v>60</v>
      </c>
      <c r="FM94">
        <v>61</v>
      </c>
      <c r="FN94">
        <v>61</v>
      </c>
      <c r="FO94">
        <v>62</v>
      </c>
      <c r="FP94">
        <v>62</v>
      </c>
      <c r="FQ94">
        <v>62</v>
      </c>
      <c r="FR94">
        <v>62</v>
      </c>
      <c r="FS94">
        <v>63</v>
      </c>
      <c r="FT94">
        <v>63</v>
      </c>
      <c r="FU94">
        <v>64</v>
      </c>
      <c r="FV94">
        <v>64</v>
      </c>
      <c r="FW94">
        <v>65</v>
      </c>
      <c r="FX94">
        <v>65</v>
      </c>
      <c r="FY94">
        <v>65</v>
      </c>
      <c r="FZ94">
        <v>65</v>
      </c>
      <c r="GA94">
        <v>66</v>
      </c>
      <c r="GB94">
        <v>66</v>
      </c>
      <c r="GC94">
        <v>67</v>
      </c>
      <c r="GD94">
        <v>67</v>
      </c>
      <c r="GE94">
        <v>68</v>
      </c>
      <c r="GF94">
        <v>68</v>
      </c>
      <c r="GG94">
        <v>68</v>
      </c>
      <c r="GH94">
        <v>68</v>
      </c>
      <c r="GI94">
        <v>69</v>
      </c>
      <c r="GJ94">
        <v>69</v>
      </c>
      <c r="GK94">
        <v>70</v>
      </c>
      <c r="GL94">
        <v>70</v>
      </c>
      <c r="GM94">
        <v>71</v>
      </c>
      <c r="GN94">
        <v>71</v>
      </c>
      <c r="GO94">
        <v>71</v>
      </c>
      <c r="GP94">
        <v>71</v>
      </c>
      <c r="GQ94">
        <v>72</v>
      </c>
      <c r="GR94">
        <v>72</v>
      </c>
      <c r="GS94">
        <v>73</v>
      </c>
      <c r="GU94">
        <v>91</v>
      </c>
      <c r="GV94">
        <v>0.73499999999999999</v>
      </c>
    </row>
    <row r="95" spans="1:204">
      <c r="A95" s="278">
        <v>92</v>
      </c>
      <c r="B95" s="344">
        <v>1</v>
      </c>
      <c r="C95" s="344">
        <v>1</v>
      </c>
      <c r="D95" s="344">
        <v>1</v>
      </c>
      <c r="E95" s="344">
        <v>2</v>
      </c>
      <c r="F95" s="344">
        <v>2</v>
      </c>
      <c r="G95" s="344">
        <v>3</v>
      </c>
      <c r="H95" s="344">
        <v>3</v>
      </c>
      <c r="I95" s="344">
        <v>4</v>
      </c>
      <c r="J95" s="344">
        <v>4</v>
      </c>
      <c r="K95" s="344">
        <v>4</v>
      </c>
      <c r="L95" s="344">
        <v>4</v>
      </c>
      <c r="M95" s="344">
        <v>5</v>
      </c>
      <c r="N95" s="344">
        <v>5</v>
      </c>
      <c r="O95" s="344">
        <v>6</v>
      </c>
      <c r="P95" s="344">
        <v>6</v>
      </c>
      <c r="Q95" s="344">
        <v>7</v>
      </c>
      <c r="R95" s="344">
        <v>7</v>
      </c>
      <c r="S95" s="344">
        <v>7</v>
      </c>
      <c r="T95" s="344">
        <v>8</v>
      </c>
      <c r="U95" s="344">
        <v>8</v>
      </c>
      <c r="V95" s="344">
        <v>9</v>
      </c>
      <c r="W95" s="344">
        <v>9</v>
      </c>
      <c r="X95" s="344">
        <v>10</v>
      </c>
      <c r="Y95" s="344">
        <v>10</v>
      </c>
      <c r="Z95" s="344">
        <v>10</v>
      </c>
      <c r="AA95" s="344">
        <v>10</v>
      </c>
      <c r="AB95" s="344">
        <v>11</v>
      </c>
      <c r="AC95" s="344">
        <v>11</v>
      </c>
      <c r="AD95" s="344">
        <v>12</v>
      </c>
      <c r="AE95" s="344">
        <v>12</v>
      </c>
      <c r="AF95" s="337">
        <v>13</v>
      </c>
      <c r="AG95" s="345">
        <v>13</v>
      </c>
      <c r="AH95" s="346">
        <v>13</v>
      </c>
      <c r="AI95">
        <v>13</v>
      </c>
      <c r="AJ95">
        <v>14</v>
      </c>
      <c r="AK95">
        <v>14</v>
      </c>
      <c r="AL95">
        <v>15</v>
      </c>
      <c r="AM95">
        <v>15</v>
      </c>
      <c r="AN95">
        <v>16</v>
      </c>
      <c r="AO95">
        <v>16</v>
      </c>
      <c r="AP95">
        <v>16</v>
      </c>
      <c r="AQ95">
        <v>16</v>
      </c>
      <c r="AR95">
        <v>17</v>
      </c>
      <c r="AS95">
        <v>17</v>
      </c>
      <c r="AT95">
        <v>18</v>
      </c>
      <c r="AU95">
        <v>18</v>
      </c>
      <c r="AV95">
        <v>18</v>
      </c>
      <c r="AW95">
        <v>18</v>
      </c>
      <c r="AX95">
        <v>19</v>
      </c>
      <c r="AY95">
        <v>19</v>
      </c>
      <c r="AZ95">
        <v>20</v>
      </c>
      <c r="BA95">
        <v>20</v>
      </c>
      <c r="BB95">
        <v>21</v>
      </c>
      <c r="BC95">
        <v>21</v>
      </c>
      <c r="BD95">
        <v>21</v>
      </c>
      <c r="BE95">
        <v>21</v>
      </c>
      <c r="BF95">
        <v>22</v>
      </c>
      <c r="BG95">
        <v>22</v>
      </c>
      <c r="BH95">
        <v>22</v>
      </c>
      <c r="BI95">
        <v>23</v>
      </c>
      <c r="BJ95">
        <v>23</v>
      </c>
      <c r="BK95">
        <v>24</v>
      </c>
      <c r="BL95">
        <v>24</v>
      </c>
      <c r="BM95">
        <v>24</v>
      </c>
      <c r="BN95">
        <v>24</v>
      </c>
      <c r="BO95">
        <v>25</v>
      </c>
      <c r="BP95">
        <v>25</v>
      </c>
      <c r="BQ95">
        <v>26</v>
      </c>
      <c r="BR95">
        <v>26</v>
      </c>
      <c r="BS95">
        <v>27</v>
      </c>
      <c r="BT95">
        <v>27</v>
      </c>
      <c r="BU95">
        <v>27</v>
      </c>
      <c r="BV95">
        <v>27</v>
      </c>
      <c r="BW95">
        <v>28</v>
      </c>
      <c r="BX95">
        <v>28</v>
      </c>
      <c r="BY95">
        <v>29</v>
      </c>
      <c r="BZ95">
        <v>29</v>
      </c>
      <c r="CA95">
        <v>29</v>
      </c>
      <c r="CB95">
        <v>30</v>
      </c>
      <c r="CC95">
        <v>30</v>
      </c>
      <c r="CD95">
        <v>30</v>
      </c>
      <c r="CE95">
        <v>30</v>
      </c>
      <c r="CF95">
        <v>31</v>
      </c>
      <c r="CG95">
        <v>31</v>
      </c>
      <c r="CH95">
        <v>32</v>
      </c>
      <c r="CI95">
        <v>32</v>
      </c>
      <c r="CJ95">
        <v>33</v>
      </c>
      <c r="CK95">
        <v>33</v>
      </c>
      <c r="CL95">
        <v>33</v>
      </c>
      <c r="CM95">
        <v>33</v>
      </c>
      <c r="CN95">
        <v>33</v>
      </c>
      <c r="CO95">
        <v>34</v>
      </c>
      <c r="CP95">
        <v>34</v>
      </c>
      <c r="CQ95">
        <v>35</v>
      </c>
      <c r="CR95">
        <v>35</v>
      </c>
      <c r="CS95">
        <v>35</v>
      </c>
      <c r="CT95">
        <v>35</v>
      </c>
      <c r="CU95">
        <v>35</v>
      </c>
      <c r="CV95">
        <v>36</v>
      </c>
      <c r="CW95">
        <v>36</v>
      </c>
      <c r="CX95">
        <v>37</v>
      </c>
      <c r="CY95">
        <v>37</v>
      </c>
      <c r="CZ95">
        <v>38</v>
      </c>
      <c r="DA95">
        <v>38</v>
      </c>
      <c r="DB95">
        <v>38</v>
      </c>
      <c r="DC95">
        <v>38</v>
      </c>
      <c r="DD95">
        <v>39</v>
      </c>
      <c r="DE95">
        <v>39</v>
      </c>
      <c r="DF95">
        <v>40</v>
      </c>
      <c r="DG95">
        <v>40</v>
      </c>
      <c r="DH95">
        <v>41</v>
      </c>
      <c r="DI95">
        <v>41</v>
      </c>
      <c r="DJ95">
        <v>41</v>
      </c>
      <c r="DK95">
        <v>41</v>
      </c>
      <c r="DL95">
        <v>42</v>
      </c>
      <c r="DM95">
        <v>42</v>
      </c>
      <c r="DN95">
        <v>43</v>
      </c>
      <c r="DO95">
        <v>43</v>
      </c>
      <c r="DP95">
        <v>44</v>
      </c>
      <c r="DQ95">
        <v>44</v>
      </c>
      <c r="DR95">
        <v>44</v>
      </c>
      <c r="DS95">
        <v>44</v>
      </c>
      <c r="DT95">
        <v>45</v>
      </c>
      <c r="DU95">
        <v>45</v>
      </c>
      <c r="DV95">
        <v>46</v>
      </c>
      <c r="DW95">
        <v>46</v>
      </c>
      <c r="DX95">
        <v>47</v>
      </c>
      <c r="DY95">
        <v>47</v>
      </c>
      <c r="DZ95">
        <v>47</v>
      </c>
      <c r="EA95">
        <v>47</v>
      </c>
      <c r="EB95">
        <v>48</v>
      </c>
      <c r="EC95">
        <v>48</v>
      </c>
      <c r="ED95">
        <v>49</v>
      </c>
      <c r="EE95">
        <v>49</v>
      </c>
      <c r="EF95">
        <v>49</v>
      </c>
      <c r="EG95">
        <v>50</v>
      </c>
      <c r="EH95">
        <v>50</v>
      </c>
      <c r="EI95">
        <v>50</v>
      </c>
      <c r="EJ95">
        <v>50</v>
      </c>
      <c r="EK95">
        <v>51</v>
      </c>
      <c r="EL95">
        <v>51</v>
      </c>
      <c r="EM95">
        <v>52</v>
      </c>
      <c r="EN95">
        <v>52</v>
      </c>
      <c r="EO95">
        <v>52</v>
      </c>
      <c r="EP95">
        <v>52</v>
      </c>
      <c r="EQ95">
        <v>53</v>
      </c>
      <c r="ER95">
        <v>53</v>
      </c>
      <c r="ES95">
        <v>54</v>
      </c>
      <c r="ET95">
        <v>54</v>
      </c>
      <c r="EU95">
        <v>55</v>
      </c>
      <c r="EV95">
        <v>55</v>
      </c>
      <c r="EW95">
        <v>55</v>
      </c>
      <c r="EX95">
        <v>55</v>
      </c>
      <c r="EY95">
        <v>56</v>
      </c>
      <c r="EZ95">
        <v>56</v>
      </c>
      <c r="FA95">
        <v>57</v>
      </c>
      <c r="FB95">
        <v>57</v>
      </c>
      <c r="FC95">
        <v>58</v>
      </c>
      <c r="FD95">
        <v>58</v>
      </c>
      <c r="FE95">
        <v>58</v>
      </c>
      <c r="FF95">
        <v>58</v>
      </c>
      <c r="FG95">
        <v>59</v>
      </c>
      <c r="FH95">
        <v>59</v>
      </c>
      <c r="FI95">
        <v>60</v>
      </c>
      <c r="FJ95">
        <v>60</v>
      </c>
      <c r="FK95">
        <v>61</v>
      </c>
      <c r="FL95">
        <v>61</v>
      </c>
      <c r="FM95">
        <v>61</v>
      </c>
      <c r="FN95">
        <v>61</v>
      </c>
      <c r="FO95">
        <v>62</v>
      </c>
      <c r="FP95">
        <v>62</v>
      </c>
      <c r="FQ95">
        <v>63</v>
      </c>
      <c r="FR95">
        <v>63</v>
      </c>
      <c r="FS95">
        <v>64</v>
      </c>
      <c r="FT95">
        <v>64</v>
      </c>
      <c r="FU95">
        <v>64</v>
      </c>
      <c r="FV95">
        <v>64</v>
      </c>
      <c r="FW95">
        <v>65</v>
      </c>
      <c r="FX95">
        <v>65</v>
      </c>
      <c r="FY95">
        <v>66</v>
      </c>
      <c r="FZ95">
        <v>66</v>
      </c>
      <c r="GA95">
        <v>67</v>
      </c>
      <c r="GB95">
        <v>67</v>
      </c>
      <c r="GC95">
        <v>67</v>
      </c>
      <c r="GD95">
        <v>67</v>
      </c>
      <c r="GE95">
        <v>68</v>
      </c>
      <c r="GF95">
        <v>68</v>
      </c>
      <c r="GG95">
        <v>69</v>
      </c>
      <c r="GH95">
        <v>69</v>
      </c>
      <c r="GI95">
        <v>69</v>
      </c>
      <c r="GJ95">
        <v>69</v>
      </c>
      <c r="GK95">
        <v>70</v>
      </c>
      <c r="GL95">
        <v>70</v>
      </c>
      <c r="GM95">
        <v>71</v>
      </c>
      <c r="GN95">
        <v>71</v>
      </c>
      <c r="GO95">
        <v>72</v>
      </c>
      <c r="GP95">
        <v>72</v>
      </c>
      <c r="GQ95">
        <v>72</v>
      </c>
      <c r="GR95">
        <v>72</v>
      </c>
      <c r="GS95">
        <v>73</v>
      </c>
      <c r="GU95">
        <v>92</v>
      </c>
      <c r="GV95">
        <v>0.73899999999999999</v>
      </c>
    </row>
    <row r="96" spans="1:204">
      <c r="A96" s="278">
        <v>93</v>
      </c>
      <c r="B96" s="344">
        <v>1</v>
      </c>
      <c r="C96" s="344">
        <v>1</v>
      </c>
      <c r="D96" s="344">
        <v>1</v>
      </c>
      <c r="E96" s="344">
        <v>2</v>
      </c>
      <c r="F96" s="344">
        <v>2</v>
      </c>
      <c r="G96" s="344">
        <v>3</v>
      </c>
      <c r="H96" s="344">
        <v>3</v>
      </c>
      <c r="I96" s="344">
        <v>4</v>
      </c>
      <c r="J96" s="344">
        <v>4</v>
      </c>
      <c r="K96" s="344">
        <v>4</v>
      </c>
      <c r="L96" s="344">
        <v>4</v>
      </c>
      <c r="M96" s="344">
        <v>5</v>
      </c>
      <c r="N96" s="344">
        <v>5</v>
      </c>
      <c r="O96" s="344">
        <v>6</v>
      </c>
      <c r="P96" s="344">
        <v>6</v>
      </c>
      <c r="Q96" s="344">
        <v>7</v>
      </c>
      <c r="R96" s="344">
        <v>7</v>
      </c>
      <c r="S96" s="344">
        <v>7</v>
      </c>
      <c r="T96" s="344">
        <v>8</v>
      </c>
      <c r="U96" s="344">
        <v>8</v>
      </c>
      <c r="V96" s="344">
        <v>9</v>
      </c>
      <c r="W96" s="344">
        <v>9</v>
      </c>
      <c r="X96" s="344">
        <v>10</v>
      </c>
      <c r="Y96" s="344">
        <v>10</v>
      </c>
      <c r="Z96" s="344">
        <v>10</v>
      </c>
      <c r="AA96" s="344">
        <v>10</v>
      </c>
      <c r="AB96" s="344">
        <v>11</v>
      </c>
      <c r="AC96" s="344">
        <v>11</v>
      </c>
      <c r="AD96" s="344">
        <v>12</v>
      </c>
      <c r="AE96" s="344">
        <v>12</v>
      </c>
      <c r="AF96" s="337">
        <v>13</v>
      </c>
      <c r="AG96" s="345">
        <v>13</v>
      </c>
      <c r="AH96" s="346">
        <v>13</v>
      </c>
      <c r="AI96">
        <v>13</v>
      </c>
      <c r="AJ96">
        <v>14</v>
      </c>
      <c r="AK96">
        <v>14</v>
      </c>
      <c r="AL96">
        <v>15</v>
      </c>
      <c r="AM96">
        <v>15</v>
      </c>
      <c r="AN96">
        <v>16</v>
      </c>
      <c r="AO96">
        <v>16</v>
      </c>
      <c r="AP96">
        <v>16</v>
      </c>
      <c r="AQ96">
        <v>16</v>
      </c>
      <c r="AR96">
        <v>17</v>
      </c>
      <c r="AS96">
        <v>17</v>
      </c>
      <c r="AT96">
        <v>18</v>
      </c>
      <c r="AU96">
        <v>18</v>
      </c>
      <c r="AV96">
        <v>19</v>
      </c>
      <c r="AW96">
        <v>19</v>
      </c>
      <c r="AX96">
        <v>19</v>
      </c>
      <c r="AY96">
        <v>19</v>
      </c>
      <c r="AZ96">
        <v>20</v>
      </c>
      <c r="BA96">
        <v>20</v>
      </c>
      <c r="BB96">
        <v>21</v>
      </c>
      <c r="BC96">
        <v>21</v>
      </c>
      <c r="BD96">
        <v>22</v>
      </c>
      <c r="BE96">
        <v>22</v>
      </c>
      <c r="BF96">
        <v>22</v>
      </c>
      <c r="BG96">
        <v>22</v>
      </c>
      <c r="BH96">
        <v>22</v>
      </c>
      <c r="BI96">
        <v>23</v>
      </c>
      <c r="BJ96">
        <v>23</v>
      </c>
      <c r="BK96">
        <v>24</v>
      </c>
      <c r="BL96">
        <v>24</v>
      </c>
      <c r="BM96">
        <v>25</v>
      </c>
      <c r="BN96">
        <v>25</v>
      </c>
      <c r="BO96">
        <v>25</v>
      </c>
      <c r="BP96">
        <v>25</v>
      </c>
      <c r="BQ96">
        <v>26</v>
      </c>
      <c r="BR96">
        <v>26</v>
      </c>
      <c r="BS96">
        <v>27</v>
      </c>
      <c r="BT96">
        <v>27</v>
      </c>
      <c r="BU96">
        <v>28</v>
      </c>
      <c r="BV96">
        <v>28</v>
      </c>
      <c r="BW96">
        <v>28</v>
      </c>
      <c r="BX96">
        <v>28</v>
      </c>
      <c r="BY96">
        <v>29</v>
      </c>
      <c r="BZ96">
        <v>29</v>
      </c>
      <c r="CA96">
        <v>29</v>
      </c>
      <c r="CB96">
        <v>30</v>
      </c>
      <c r="CC96">
        <v>30</v>
      </c>
      <c r="CD96">
        <v>31</v>
      </c>
      <c r="CE96">
        <v>31</v>
      </c>
      <c r="CF96">
        <v>31</v>
      </c>
      <c r="CG96">
        <v>31</v>
      </c>
      <c r="CH96">
        <v>32</v>
      </c>
      <c r="CI96">
        <v>32</v>
      </c>
      <c r="CJ96">
        <v>33</v>
      </c>
      <c r="CK96">
        <v>33</v>
      </c>
      <c r="CL96">
        <v>33</v>
      </c>
      <c r="CM96">
        <v>33</v>
      </c>
      <c r="CN96">
        <v>33</v>
      </c>
      <c r="CO96">
        <v>34</v>
      </c>
      <c r="CP96">
        <v>34</v>
      </c>
      <c r="CQ96">
        <v>35</v>
      </c>
      <c r="CR96">
        <v>35</v>
      </c>
      <c r="CS96">
        <v>36</v>
      </c>
      <c r="CT96">
        <v>36</v>
      </c>
      <c r="CU96">
        <v>36</v>
      </c>
      <c r="CV96">
        <v>36</v>
      </c>
      <c r="CW96">
        <v>36</v>
      </c>
      <c r="CX96">
        <v>37</v>
      </c>
      <c r="CY96">
        <v>37</v>
      </c>
      <c r="CZ96">
        <v>38</v>
      </c>
      <c r="DA96">
        <v>38</v>
      </c>
      <c r="DB96">
        <v>39</v>
      </c>
      <c r="DC96">
        <v>39</v>
      </c>
      <c r="DD96">
        <v>39</v>
      </c>
      <c r="DE96">
        <v>39</v>
      </c>
      <c r="DF96">
        <v>40</v>
      </c>
      <c r="DG96">
        <v>40</v>
      </c>
      <c r="DH96">
        <v>41</v>
      </c>
      <c r="DI96">
        <v>41</v>
      </c>
      <c r="DJ96">
        <v>42</v>
      </c>
      <c r="DK96">
        <v>42</v>
      </c>
      <c r="DL96">
        <v>42</v>
      </c>
      <c r="DM96">
        <v>42</v>
      </c>
      <c r="DN96">
        <v>43</v>
      </c>
      <c r="DO96">
        <v>43</v>
      </c>
      <c r="DP96">
        <v>44</v>
      </c>
      <c r="DQ96">
        <v>44</v>
      </c>
      <c r="DR96">
        <v>45</v>
      </c>
      <c r="DS96">
        <v>45</v>
      </c>
      <c r="DT96">
        <v>45</v>
      </c>
      <c r="DU96">
        <v>45</v>
      </c>
      <c r="DV96">
        <v>46</v>
      </c>
      <c r="DW96">
        <v>46</v>
      </c>
      <c r="DX96">
        <v>47</v>
      </c>
      <c r="DY96">
        <v>47</v>
      </c>
      <c r="DZ96">
        <v>48</v>
      </c>
      <c r="EA96">
        <v>48</v>
      </c>
      <c r="EB96">
        <v>48</v>
      </c>
      <c r="EC96">
        <v>48</v>
      </c>
      <c r="ED96">
        <v>49</v>
      </c>
      <c r="EE96">
        <v>49</v>
      </c>
      <c r="EF96">
        <v>49</v>
      </c>
      <c r="EG96">
        <v>50</v>
      </c>
      <c r="EH96">
        <v>50</v>
      </c>
      <c r="EI96">
        <v>51</v>
      </c>
      <c r="EJ96">
        <v>51</v>
      </c>
      <c r="EK96">
        <v>51</v>
      </c>
      <c r="EL96">
        <v>51</v>
      </c>
      <c r="EM96">
        <v>52</v>
      </c>
      <c r="EN96">
        <v>52</v>
      </c>
      <c r="EO96">
        <v>53</v>
      </c>
      <c r="EP96">
        <v>53</v>
      </c>
      <c r="EQ96">
        <v>54</v>
      </c>
      <c r="ER96">
        <v>54</v>
      </c>
      <c r="ES96">
        <v>54</v>
      </c>
      <c r="ET96">
        <v>54</v>
      </c>
      <c r="EU96">
        <v>55</v>
      </c>
      <c r="EV96">
        <v>55</v>
      </c>
      <c r="EW96">
        <v>56</v>
      </c>
      <c r="EX96">
        <v>56</v>
      </c>
      <c r="EY96">
        <v>57</v>
      </c>
      <c r="EZ96">
        <v>57</v>
      </c>
      <c r="FA96">
        <v>57</v>
      </c>
      <c r="FB96">
        <v>57</v>
      </c>
      <c r="FC96">
        <v>58</v>
      </c>
      <c r="FD96">
        <v>58</v>
      </c>
      <c r="FE96">
        <v>59</v>
      </c>
      <c r="FF96">
        <v>59</v>
      </c>
      <c r="FG96">
        <v>60</v>
      </c>
      <c r="FH96">
        <v>60</v>
      </c>
      <c r="FI96">
        <v>60</v>
      </c>
      <c r="FJ96">
        <v>60</v>
      </c>
      <c r="FK96">
        <v>61</v>
      </c>
      <c r="FL96">
        <v>61</v>
      </c>
      <c r="FM96">
        <v>62</v>
      </c>
      <c r="FN96">
        <v>62</v>
      </c>
      <c r="FO96">
        <v>62</v>
      </c>
      <c r="FP96">
        <v>62</v>
      </c>
      <c r="FQ96">
        <v>63</v>
      </c>
      <c r="FR96">
        <v>63</v>
      </c>
      <c r="FS96">
        <v>64</v>
      </c>
      <c r="FT96">
        <v>64</v>
      </c>
      <c r="FU96">
        <v>65</v>
      </c>
      <c r="FV96">
        <v>65</v>
      </c>
      <c r="FW96">
        <v>65</v>
      </c>
      <c r="FX96">
        <v>65</v>
      </c>
      <c r="FY96">
        <v>66</v>
      </c>
      <c r="FZ96">
        <v>66</v>
      </c>
      <c r="GA96">
        <v>67</v>
      </c>
      <c r="GB96">
        <v>67</v>
      </c>
      <c r="GC96">
        <v>68</v>
      </c>
      <c r="GD96">
        <v>68</v>
      </c>
      <c r="GE96">
        <v>68</v>
      </c>
      <c r="GF96">
        <v>68</v>
      </c>
      <c r="GG96">
        <v>69</v>
      </c>
      <c r="GH96">
        <v>69</v>
      </c>
      <c r="GI96">
        <v>70</v>
      </c>
      <c r="GJ96">
        <v>70</v>
      </c>
      <c r="GK96">
        <v>71</v>
      </c>
      <c r="GL96">
        <v>71</v>
      </c>
      <c r="GM96">
        <v>71</v>
      </c>
      <c r="GN96">
        <v>71</v>
      </c>
      <c r="GO96">
        <v>72</v>
      </c>
      <c r="GP96">
        <v>72</v>
      </c>
      <c r="GQ96">
        <v>73</v>
      </c>
      <c r="GR96">
        <v>73</v>
      </c>
      <c r="GS96">
        <v>74</v>
      </c>
      <c r="GU96">
        <v>93</v>
      </c>
      <c r="GV96">
        <v>0.74399999999999999</v>
      </c>
    </row>
    <row r="97" spans="1:204">
      <c r="A97" s="278">
        <v>94</v>
      </c>
      <c r="B97" s="344">
        <v>1</v>
      </c>
      <c r="C97" s="344">
        <v>1</v>
      </c>
      <c r="D97" s="344">
        <v>1</v>
      </c>
      <c r="E97" s="344">
        <v>2</v>
      </c>
      <c r="F97" s="344">
        <v>2</v>
      </c>
      <c r="G97" s="344">
        <v>3</v>
      </c>
      <c r="H97" s="344">
        <v>3</v>
      </c>
      <c r="I97" s="344">
        <v>4</v>
      </c>
      <c r="J97" s="344">
        <v>4</v>
      </c>
      <c r="K97" s="344">
        <v>4</v>
      </c>
      <c r="L97" s="344">
        <v>4</v>
      </c>
      <c r="M97" s="344">
        <v>5</v>
      </c>
      <c r="N97" s="344">
        <v>5</v>
      </c>
      <c r="O97" s="344">
        <v>6</v>
      </c>
      <c r="P97" s="344">
        <v>6</v>
      </c>
      <c r="Q97" s="344">
        <v>7</v>
      </c>
      <c r="R97" s="344">
        <v>7</v>
      </c>
      <c r="S97" s="344">
        <v>7</v>
      </c>
      <c r="T97" s="344">
        <v>8</v>
      </c>
      <c r="U97" s="344">
        <v>8</v>
      </c>
      <c r="V97" s="344">
        <v>9</v>
      </c>
      <c r="W97" s="344">
        <v>9</v>
      </c>
      <c r="X97" s="344">
        <v>10</v>
      </c>
      <c r="Y97" s="344">
        <v>10</v>
      </c>
      <c r="Z97" s="344">
        <v>10</v>
      </c>
      <c r="AA97" s="344">
        <v>10</v>
      </c>
      <c r="AB97" s="344">
        <v>11</v>
      </c>
      <c r="AC97" s="344">
        <v>11</v>
      </c>
      <c r="AD97" s="344">
        <v>12</v>
      </c>
      <c r="AE97" s="344">
        <v>12</v>
      </c>
      <c r="AF97" s="337">
        <v>13</v>
      </c>
      <c r="AG97" s="345">
        <v>13</v>
      </c>
      <c r="AH97" s="346">
        <v>13</v>
      </c>
      <c r="AI97">
        <v>13</v>
      </c>
      <c r="AJ97">
        <v>14</v>
      </c>
      <c r="AK97">
        <v>14</v>
      </c>
      <c r="AL97">
        <v>15</v>
      </c>
      <c r="AM97">
        <v>15</v>
      </c>
      <c r="AN97">
        <v>16</v>
      </c>
      <c r="AO97">
        <v>16</v>
      </c>
      <c r="AP97">
        <v>16</v>
      </c>
      <c r="AQ97">
        <v>16</v>
      </c>
      <c r="AR97">
        <v>17</v>
      </c>
      <c r="AS97">
        <v>17</v>
      </c>
      <c r="AT97">
        <v>18</v>
      </c>
      <c r="AU97">
        <v>18</v>
      </c>
      <c r="AV97">
        <v>19</v>
      </c>
      <c r="AW97">
        <v>19</v>
      </c>
      <c r="AX97">
        <v>19</v>
      </c>
      <c r="AY97">
        <v>19</v>
      </c>
      <c r="AZ97">
        <v>20</v>
      </c>
      <c r="BA97">
        <v>20</v>
      </c>
      <c r="BB97">
        <v>21</v>
      </c>
      <c r="BC97">
        <v>21</v>
      </c>
      <c r="BD97">
        <v>22</v>
      </c>
      <c r="BE97">
        <v>22</v>
      </c>
      <c r="BF97">
        <v>22</v>
      </c>
      <c r="BG97">
        <v>22</v>
      </c>
      <c r="BH97">
        <v>22</v>
      </c>
      <c r="BI97">
        <v>23</v>
      </c>
      <c r="BJ97">
        <v>23</v>
      </c>
      <c r="BK97">
        <v>24</v>
      </c>
      <c r="BL97">
        <v>24</v>
      </c>
      <c r="BM97">
        <v>25</v>
      </c>
      <c r="BN97">
        <v>25</v>
      </c>
      <c r="BO97">
        <v>25</v>
      </c>
      <c r="BP97">
        <v>25</v>
      </c>
      <c r="BQ97">
        <v>26</v>
      </c>
      <c r="BR97">
        <v>26</v>
      </c>
      <c r="BS97">
        <v>27</v>
      </c>
      <c r="BT97">
        <v>27</v>
      </c>
      <c r="BU97">
        <v>28</v>
      </c>
      <c r="BV97">
        <v>28</v>
      </c>
      <c r="BW97">
        <v>28</v>
      </c>
      <c r="BX97">
        <v>28</v>
      </c>
      <c r="BY97">
        <v>29</v>
      </c>
      <c r="BZ97">
        <v>29</v>
      </c>
      <c r="CA97">
        <v>29</v>
      </c>
      <c r="CB97">
        <v>30</v>
      </c>
      <c r="CC97">
        <v>30</v>
      </c>
      <c r="CD97">
        <v>31</v>
      </c>
      <c r="CE97">
        <v>31</v>
      </c>
      <c r="CF97">
        <v>31</v>
      </c>
      <c r="CG97">
        <v>31</v>
      </c>
      <c r="CH97">
        <v>32</v>
      </c>
      <c r="CI97">
        <v>32</v>
      </c>
      <c r="CJ97">
        <v>33</v>
      </c>
      <c r="CK97">
        <v>33</v>
      </c>
      <c r="CL97">
        <v>33</v>
      </c>
      <c r="CM97">
        <v>34</v>
      </c>
      <c r="CN97">
        <v>34</v>
      </c>
      <c r="CO97">
        <v>34</v>
      </c>
      <c r="CP97">
        <v>34</v>
      </c>
      <c r="CQ97">
        <v>35</v>
      </c>
      <c r="CR97">
        <v>35</v>
      </c>
      <c r="CS97">
        <v>36</v>
      </c>
      <c r="CT97">
        <v>36</v>
      </c>
      <c r="CU97">
        <v>36</v>
      </c>
      <c r="CV97">
        <v>37</v>
      </c>
      <c r="CW97">
        <v>37</v>
      </c>
      <c r="CX97">
        <v>37</v>
      </c>
      <c r="CY97">
        <v>37</v>
      </c>
      <c r="CZ97">
        <v>38</v>
      </c>
      <c r="DA97">
        <v>38</v>
      </c>
      <c r="DB97">
        <v>39</v>
      </c>
      <c r="DC97">
        <v>39</v>
      </c>
      <c r="DD97">
        <v>40</v>
      </c>
      <c r="DE97">
        <v>40</v>
      </c>
      <c r="DF97">
        <v>40</v>
      </c>
      <c r="DG97">
        <v>40</v>
      </c>
      <c r="DH97">
        <v>41</v>
      </c>
      <c r="DI97">
        <v>41</v>
      </c>
      <c r="DJ97">
        <v>42</v>
      </c>
      <c r="DK97">
        <v>42</v>
      </c>
      <c r="DL97">
        <v>43</v>
      </c>
      <c r="DM97">
        <v>43</v>
      </c>
      <c r="DN97">
        <v>43</v>
      </c>
      <c r="DO97">
        <v>43</v>
      </c>
      <c r="DP97">
        <v>44</v>
      </c>
      <c r="DQ97">
        <v>44</v>
      </c>
      <c r="DR97">
        <v>45</v>
      </c>
      <c r="DS97">
        <v>45</v>
      </c>
      <c r="DT97">
        <v>46</v>
      </c>
      <c r="DU97">
        <v>46</v>
      </c>
      <c r="DV97">
        <v>46</v>
      </c>
      <c r="DW97">
        <v>46</v>
      </c>
      <c r="DX97">
        <v>47</v>
      </c>
      <c r="DY97">
        <v>47</v>
      </c>
      <c r="DZ97">
        <v>48</v>
      </c>
      <c r="EA97">
        <v>48</v>
      </c>
      <c r="EB97">
        <v>49</v>
      </c>
      <c r="EC97">
        <v>49</v>
      </c>
      <c r="ED97">
        <v>49</v>
      </c>
      <c r="EE97">
        <v>49</v>
      </c>
      <c r="EF97">
        <v>49</v>
      </c>
      <c r="EG97">
        <v>50</v>
      </c>
      <c r="EH97">
        <v>50</v>
      </c>
      <c r="EI97">
        <v>51</v>
      </c>
      <c r="EJ97">
        <v>51</v>
      </c>
      <c r="EK97">
        <v>52</v>
      </c>
      <c r="EL97">
        <v>52</v>
      </c>
      <c r="EM97">
        <v>52</v>
      </c>
      <c r="EN97">
        <v>52</v>
      </c>
      <c r="EO97">
        <v>53</v>
      </c>
      <c r="EP97">
        <v>53</v>
      </c>
      <c r="EQ97">
        <v>54</v>
      </c>
      <c r="ER97">
        <v>54</v>
      </c>
      <c r="ES97">
        <v>55</v>
      </c>
      <c r="ET97">
        <v>55</v>
      </c>
      <c r="EU97">
        <v>55</v>
      </c>
      <c r="EV97">
        <v>55</v>
      </c>
      <c r="EW97">
        <v>56</v>
      </c>
      <c r="EX97">
        <v>56</v>
      </c>
      <c r="EY97">
        <v>57</v>
      </c>
      <c r="EZ97">
        <v>57</v>
      </c>
      <c r="FA97">
        <v>58</v>
      </c>
      <c r="FB97">
        <v>58</v>
      </c>
      <c r="FC97">
        <v>58</v>
      </c>
      <c r="FD97">
        <v>58</v>
      </c>
      <c r="FE97">
        <v>59</v>
      </c>
      <c r="FF97">
        <v>59</v>
      </c>
      <c r="FG97">
        <v>60</v>
      </c>
      <c r="FH97">
        <v>60</v>
      </c>
      <c r="FI97">
        <v>61</v>
      </c>
      <c r="FJ97">
        <v>61</v>
      </c>
      <c r="FK97">
        <v>61</v>
      </c>
      <c r="FL97">
        <v>61</v>
      </c>
      <c r="FM97">
        <v>62</v>
      </c>
      <c r="FN97">
        <v>62</v>
      </c>
      <c r="FO97">
        <v>63</v>
      </c>
      <c r="FP97">
        <v>63</v>
      </c>
      <c r="FQ97">
        <v>64</v>
      </c>
      <c r="FR97">
        <v>64</v>
      </c>
      <c r="FS97">
        <v>64</v>
      </c>
      <c r="FT97">
        <v>64</v>
      </c>
      <c r="FU97">
        <v>65</v>
      </c>
      <c r="FV97">
        <v>65</v>
      </c>
      <c r="FW97">
        <v>66</v>
      </c>
      <c r="FX97">
        <v>66</v>
      </c>
      <c r="FY97">
        <v>67</v>
      </c>
      <c r="FZ97">
        <v>67</v>
      </c>
      <c r="GA97">
        <v>67</v>
      </c>
      <c r="GB97">
        <v>67</v>
      </c>
      <c r="GC97">
        <v>68</v>
      </c>
      <c r="GD97">
        <v>68</v>
      </c>
      <c r="GE97">
        <v>69</v>
      </c>
      <c r="GF97">
        <v>69</v>
      </c>
      <c r="GG97">
        <v>70</v>
      </c>
      <c r="GH97">
        <v>70</v>
      </c>
      <c r="GI97">
        <v>70</v>
      </c>
      <c r="GJ97">
        <v>70</v>
      </c>
      <c r="GK97">
        <v>71</v>
      </c>
      <c r="GL97">
        <v>71</v>
      </c>
      <c r="GM97">
        <v>72</v>
      </c>
      <c r="GN97">
        <v>72</v>
      </c>
      <c r="GO97">
        <v>73</v>
      </c>
      <c r="GP97">
        <v>73</v>
      </c>
      <c r="GQ97">
        <v>73</v>
      </c>
      <c r="GR97">
        <v>73</v>
      </c>
      <c r="GS97">
        <v>74</v>
      </c>
      <c r="GU97">
        <v>94</v>
      </c>
      <c r="GV97">
        <v>0.748</v>
      </c>
    </row>
    <row r="98" spans="1:204">
      <c r="A98" s="278">
        <v>95</v>
      </c>
      <c r="B98" s="344">
        <v>1</v>
      </c>
      <c r="C98" s="344">
        <v>1</v>
      </c>
      <c r="D98" s="344">
        <v>2</v>
      </c>
      <c r="E98" s="344">
        <v>2</v>
      </c>
      <c r="F98" s="344">
        <v>2</v>
      </c>
      <c r="G98" s="344">
        <v>3</v>
      </c>
      <c r="H98" s="344">
        <v>3</v>
      </c>
      <c r="I98" s="344">
        <v>4</v>
      </c>
      <c r="J98" s="344">
        <v>4</v>
      </c>
      <c r="K98" s="344">
        <v>5</v>
      </c>
      <c r="L98" s="344">
        <v>5</v>
      </c>
      <c r="M98" s="344">
        <v>5</v>
      </c>
      <c r="N98" s="344">
        <v>5</v>
      </c>
      <c r="O98" s="344">
        <v>6</v>
      </c>
      <c r="P98" s="344">
        <v>6</v>
      </c>
      <c r="Q98" s="344">
        <v>7</v>
      </c>
      <c r="R98" s="344">
        <v>8</v>
      </c>
      <c r="S98" s="344">
        <v>8</v>
      </c>
      <c r="T98" s="344">
        <v>8</v>
      </c>
      <c r="U98" s="344">
        <v>8</v>
      </c>
      <c r="V98" s="344">
        <v>9</v>
      </c>
      <c r="W98" s="344">
        <v>9</v>
      </c>
      <c r="X98" s="344">
        <v>10</v>
      </c>
      <c r="Y98" s="344">
        <v>10</v>
      </c>
      <c r="Z98" s="344">
        <v>11</v>
      </c>
      <c r="AA98" s="344">
        <v>11</v>
      </c>
      <c r="AB98" s="344">
        <v>11</v>
      </c>
      <c r="AC98" s="344">
        <v>11</v>
      </c>
      <c r="AD98" s="344">
        <v>12</v>
      </c>
      <c r="AE98" s="344">
        <v>12</v>
      </c>
      <c r="AF98" s="337">
        <v>13</v>
      </c>
      <c r="AG98" s="345">
        <v>13</v>
      </c>
      <c r="AH98" s="346">
        <v>14</v>
      </c>
      <c r="AI98">
        <v>14</v>
      </c>
      <c r="AJ98">
        <v>14</v>
      </c>
      <c r="AK98">
        <v>14</v>
      </c>
      <c r="AL98">
        <v>15</v>
      </c>
      <c r="AM98">
        <v>15</v>
      </c>
      <c r="AN98">
        <v>16</v>
      </c>
      <c r="AO98">
        <v>16</v>
      </c>
      <c r="AP98">
        <v>17</v>
      </c>
      <c r="AQ98">
        <v>17</v>
      </c>
      <c r="AR98">
        <v>17</v>
      </c>
      <c r="AS98">
        <v>17</v>
      </c>
      <c r="AT98">
        <v>18</v>
      </c>
      <c r="AU98">
        <v>18</v>
      </c>
      <c r="AV98">
        <v>19</v>
      </c>
      <c r="AW98">
        <v>19</v>
      </c>
      <c r="AX98">
        <v>20</v>
      </c>
      <c r="AY98">
        <v>20</v>
      </c>
      <c r="AZ98">
        <v>20</v>
      </c>
      <c r="BA98">
        <v>20</v>
      </c>
      <c r="BB98">
        <v>21</v>
      </c>
      <c r="BC98">
        <v>21</v>
      </c>
      <c r="BD98">
        <v>22</v>
      </c>
      <c r="BE98">
        <v>22</v>
      </c>
      <c r="BF98">
        <v>23</v>
      </c>
      <c r="BG98">
        <v>23</v>
      </c>
      <c r="BH98">
        <v>23</v>
      </c>
      <c r="BI98">
        <v>23</v>
      </c>
      <c r="BJ98">
        <v>23</v>
      </c>
      <c r="BK98">
        <v>24</v>
      </c>
      <c r="BL98">
        <v>24</v>
      </c>
      <c r="BM98">
        <v>25</v>
      </c>
      <c r="BN98">
        <v>25</v>
      </c>
      <c r="BO98">
        <v>26</v>
      </c>
      <c r="BP98">
        <v>26</v>
      </c>
      <c r="BQ98">
        <v>26</v>
      </c>
      <c r="BR98">
        <v>26</v>
      </c>
      <c r="BS98">
        <v>27</v>
      </c>
      <c r="BT98">
        <v>27</v>
      </c>
      <c r="BU98">
        <v>28</v>
      </c>
      <c r="BV98">
        <v>28</v>
      </c>
      <c r="BW98">
        <v>29</v>
      </c>
      <c r="BX98">
        <v>29</v>
      </c>
      <c r="BY98">
        <v>29</v>
      </c>
      <c r="BZ98">
        <v>29</v>
      </c>
      <c r="CA98">
        <v>29</v>
      </c>
      <c r="CB98">
        <v>30</v>
      </c>
      <c r="CC98">
        <v>30</v>
      </c>
      <c r="CD98">
        <v>31</v>
      </c>
      <c r="CE98">
        <v>31</v>
      </c>
      <c r="CF98">
        <v>32</v>
      </c>
      <c r="CG98">
        <v>32</v>
      </c>
      <c r="CH98">
        <v>32</v>
      </c>
      <c r="CI98">
        <v>32</v>
      </c>
      <c r="CJ98">
        <v>33</v>
      </c>
      <c r="CK98">
        <v>33</v>
      </c>
      <c r="CL98">
        <v>33</v>
      </c>
      <c r="CM98">
        <v>34</v>
      </c>
      <c r="CN98">
        <v>34</v>
      </c>
      <c r="CO98">
        <v>35</v>
      </c>
      <c r="CP98">
        <v>35</v>
      </c>
      <c r="CQ98">
        <v>35</v>
      </c>
      <c r="CR98">
        <v>35</v>
      </c>
      <c r="CS98">
        <v>36</v>
      </c>
      <c r="CT98">
        <v>36</v>
      </c>
      <c r="CU98">
        <v>36</v>
      </c>
      <c r="CV98">
        <v>37</v>
      </c>
      <c r="CW98">
        <v>37</v>
      </c>
      <c r="CX98">
        <v>38</v>
      </c>
      <c r="CY98">
        <v>38</v>
      </c>
      <c r="CZ98">
        <v>38</v>
      </c>
      <c r="DA98">
        <v>38</v>
      </c>
      <c r="DB98">
        <v>39</v>
      </c>
      <c r="DC98">
        <v>39</v>
      </c>
      <c r="DD98">
        <v>40</v>
      </c>
      <c r="DE98">
        <v>40</v>
      </c>
      <c r="DF98">
        <v>41</v>
      </c>
      <c r="DG98">
        <v>41</v>
      </c>
      <c r="DH98">
        <v>41</v>
      </c>
      <c r="DI98">
        <v>41</v>
      </c>
      <c r="DJ98">
        <v>42</v>
      </c>
      <c r="DK98">
        <v>42</v>
      </c>
      <c r="DL98">
        <v>43</v>
      </c>
      <c r="DM98">
        <v>43</v>
      </c>
      <c r="DN98">
        <v>44</v>
      </c>
      <c r="DO98">
        <v>44</v>
      </c>
      <c r="DP98">
        <v>44</v>
      </c>
      <c r="DQ98">
        <v>44</v>
      </c>
      <c r="DR98">
        <v>45</v>
      </c>
      <c r="DS98">
        <v>45</v>
      </c>
      <c r="DT98">
        <v>46</v>
      </c>
      <c r="DU98">
        <v>46</v>
      </c>
      <c r="DV98">
        <v>47</v>
      </c>
      <c r="DW98">
        <v>47</v>
      </c>
      <c r="DX98">
        <v>47</v>
      </c>
      <c r="DY98">
        <v>47</v>
      </c>
      <c r="DZ98">
        <v>48</v>
      </c>
      <c r="EA98">
        <v>48</v>
      </c>
      <c r="EB98">
        <v>49</v>
      </c>
      <c r="EC98">
        <v>49</v>
      </c>
      <c r="ED98">
        <v>50</v>
      </c>
      <c r="EE98">
        <v>50</v>
      </c>
      <c r="EF98">
        <v>50</v>
      </c>
      <c r="EG98">
        <v>50</v>
      </c>
      <c r="EH98">
        <v>50</v>
      </c>
      <c r="EI98">
        <v>51</v>
      </c>
      <c r="EJ98">
        <v>51</v>
      </c>
      <c r="EK98">
        <v>52</v>
      </c>
      <c r="EL98">
        <v>52</v>
      </c>
      <c r="EM98">
        <v>53</v>
      </c>
      <c r="EN98">
        <v>53</v>
      </c>
      <c r="EO98">
        <v>53</v>
      </c>
      <c r="EP98">
        <v>53</v>
      </c>
      <c r="EQ98">
        <v>54</v>
      </c>
      <c r="ER98">
        <v>54</v>
      </c>
      <c r="ES98">
        <v>55</v>
      </c>
      <c r="ET98">
        <v>55</v>
      </c>
      <c r="EU98">
        <v>56</v>
      </c>
      <c r="EV98">
        <v>56</v>
      </c>
      <c r="EW98">
        <v>56</v>
      </c>
      <c r="EX98">
        <v>56</v>
      </c>
      <c r="EY98">
        <v>57</v>
      </c>
      <c r="EZ98">
        <v>57</v>
      </c>
      <c r="FA98">
        <v>58</v>
      </c>
      <c r="FB98">
        <v>58</v>
      </c>
      <c r="FC98">
        <v>59</v>
      </c>
      <c r="FD98">
        <v>59</v>
      </c>
      <c r="FE98">
        <v>59</v>
      </c>
      <c r="FF98">
        <v>59</v>
      </c>
      <c r="FG98">
        <v>60</v>
      </c>
      <c r="FH98">
        <v>60</v>
      </c>
      <c r="FI98">
        <v>61</v>
      </c>
      <c r="FJ98">
        <v>61</v>
      </c>
      <c r="FK98">
        <v>62</v>
      </c>
      <c r="FL98">
        <v>62</v>
      </c>
      <c r="FM98">
        <v>62</v>
      </c>
      <c r="FN98">
        <v>62</v>
      </c>
      <c r="FO98">
        <v>63</v>
      </c>
      <c r="FP98">
        <v>63</v>
      </c>
      <c r="FQ98">
        <v>64</v>
      </c>
      <c r="FR98">
        <v>64</v>
      </c>
      <c r="FS98">
        <v>65</v>
      </c>
      <c r="FT98">
        <v>65</v>
      </c>
      <c r="FU98">
        <v>65</v>
      </c>
      <c r="FV98">
        <v>65</v>
      </c>
      <c r="FW98">
        <v>66</v>
      </c>
      <c r="FX98">
        <v>66</v>
      </c>
      <c r="FY98">
        <v>67</v>
      </c>
      <c r="FZ98">
        <v>67</v>
      </c>
      <c r="GA98">
        <v>68</v>
      </c>
      <c r="GB98">
        <v>68</v>
      </c>
      <c r="GC98">
        <v>68</v>
      </c>
      <c r="GD98">
        <v>68</v>
      </c>
      <c r="GE98">
        <v>69</v>
      </c>
      <c r="GF98">
        <v>69</v>
      </c>
      <c r="GG98">
        <v>70</v>
      </c>
      <c r="GH98">
        <v>70</v>
      </c>
      <c r="GI98">
        <v>71</v>
      </c>
      <c r="GJ98">
        <v>71</v>
      </c>
      <c r="GK98">
        <v>71</v>
      </c>
      <c r="GL98">
        <v>71</v>
      </c>
      <c r="GM98">
        <v>72</v>
      </c>
      <c r="GN98">
        <v>72</v>
      </c>
      <c r="GO98">
        <v>73</v>
      </c>
      <c r="GP98">
        <v>73</v>
      </c>
      <c r="GQ98">
        <v>74</v>
      </c>
      <c r="GR98">
        <v>74</v>
      </c>
      <c r="GS98">
        <v>74</v>
      </c>
      <c r="GU98">
        <v>95</v>
      </c>
      <c r="GV98">
        <v>0.752</v>
      </c>
    </row>
    <row r="99" spans="1:204">
      <c r="A99" s="278">
        <v>96</v>
      </c>
      <c r="B99" s="344">
        <v>1</v>
      </c>
      <c r="C99" s="344">
        <v>1</v>
      </c>
      <c r="D99" s="344">
        <v>2</v>
      </c>
      <c r="E99" s="344">
        <v>2</v>
      </c>
      <c r="F99" s="344">
        <v>2</v>
      </c>
      <c r="G99" s="344">
        <v>3</v>
      </c>
      <c r="H99" s="344">
        <v>3</v>
      </c>
      <c r="I99" s="344">
        <v>4</v>
      </c>
      <c r="J99" s="344">
        <v>4</v>
      </c>
      <c r="K99" s="344">
        <v>5</v>
      </c>
      <c r="L99" s="344">
        <v>5</v>
      </c>
      <c r="M99" s="344">
        <v>5</v>
      </c>
      <c r="N99" s="344">
        <v>5</v>
      </c>
      <c r="O99" s="344">
        <v>6</v>
      </c>
      <c r="P99" s="344">
        <v>6</v>
      </c>
      <c r="Q99" s="344">
        <v>7</v>
      </c>
      <c r="R99" s="344">
        <v>8</v>
      </c>
      <c r="S99" s="344">
        <v>8</v>
      </c>
      <c r="T99" s="344">
        <v>8</v>
      </c>
      <c r="U99" s="344">
        <v>8</v>
      </c>
      <c r="V99" s="344">
        <v>9</v>
      </c>
      <c r="W99" s="344">
        <v>9</v>
      </c>
      <c r="X99" s="344">
        <v>10</v>
      </c>
      <c r="Y99" s="344">
        <v>10</v>
      </c>
      <c r="Z99" s="344">
        <v>11</v>
      </c>
      <c r="AA99" s="344">
        <v>11</v>
      </c>
      <c r="AB99" s="344">
        <v>11</v>
      </c>
      <c r="AC99" s="344">
        <v>11</v>
      </c>
      <c r="AD99" s="344">
        <v>12</v>
      </c>
      <c r="AE99" s="344">
        <v>12</v>
      </c>
      <c r="AF99" s="337">
        <v>13</v>
      </c>
      <c r="AG99" s="345">
        <v>13</v>
      </c>
      <c r="AH99" s="346">
        <v>14</v>
      </c>
      <c r="AI99">
        <v>14</v>
      </c>
      <c r="AJ99">
        <v>14</v>
      </c>
      <c r="AK99">
        <v>14</v>
      </c>
      <c r="AL99">
        <v>15</v>
      </c>
      <c r="AM99">
        <v>15</v>
      </c>
      <c r="AN99">
        <v>16</v>
      </c>
      <c r="AO99">
        <v>16</v>
      </c>
      <c r="AP99">
        <v>17</v>
      </c>
      <c r="AQ99">
        <v>17</v>
      </c>
      <c r="AR99">
        <v>17</v>
      </c>
      <c r="AS99">
        <v>17</v>
      </c>
      <c r="AT99">
        <v>18</v>
      </c>
      <c r="AU99">
        <v>18</v>
      </c>
      <c r="AV99">
        <v>19</v>
      </c>
      <c r="AW99">
        <v>19</v>
      </c>
      <c r="AX99">
        <v>20</v>
      </c>
      <c r="AY99">
        <v>20</v>
      </c>
      <c r="AZ99">
        <v>20</v>
      </c>
      <c r="BA99">
        <v>20</v>
      </c>
      <c r="BB99">
        <v>21</v>
      </c>
      <c r="BC99">
        <v>21</v>
      </c>
      <c r="BD99">
        <v>22</v>
      </c>
      <c r="BE99">
        <v>22</v>
      </c>
      <c r="BF99">
        <v>23</v>
      </c>
      <c r="BG99">
        <v>23</v>
      </c>
      <c r="BH99">
        <v>23</v>
      </c>
      <c r="BI99">
        <v>23</v>
      </c>
      <c r="BJ99">
        <v>23</v>
      </c>
      <c r="BK99">
        <v>24</v>
      </c>
      <c r="BL99">
        <v>24</v>
      </c>
      <c r="BM99">
        <v>25</v>
      </c>
      <c r="BN99">
        <v>25</v>
      </c>
      <c r="BO99">
        <v>26</v>
      </c>
      <c r="BP99">
        <v>26</v>
      </c>
      <c r="BQ99">
        <v>26</v>
      </c>
      <c r="BR99">
        <v>26</v>
      </c>
      <c r="BS99">
        <v>27</v>
      </c>
      <c r="BT99">
        <v>27</v>
      </c>
      <c r="BU99">
        <v>28</v>
      </c>
      <c r="BV99">
        <v>28</v>
      </c>
      <c r="BW99">
        <v>29</v>
      </c>
      <c r="BX99">
        <v>29</v>
      </c>
      <c r="BY99">
        <v>29</v>
      </c>
      <c r="BZ99">
        <v>29</v>
      </c>
      <c r="CA99">
        <v>29</v>
      </c>
      <c r="CB99">
        <v>30</v>
      </c>
      <c r="CC99">
        <v>30</v>
      </c>
      <c r="CD99">
        <v>31</v>
      </c>
      <c r="CE99">
        <v>31</v>
      </c>
      <c r="CF99">
        <v>32</v>
      </c>
      <c r="CG99">
        <v>32</v>
      </c>
      <c r="CH99">
        <v>33</v>
      </c>
      <c r="CI99">
        <v>33</v>
      </c>
      <c r="CJ99">
        <v>33</v>
      </c>
      <c r="CK99">
        <v>33</v>
      </c>
      <c r="CL99">
        <v>33</v>
      </c>
      <c r="CM99">
        <v>34</v>
      </c>
      <c r="CN99">
        <v>34</v>
      </c>
      <c r="CO99">
        <v>35</v>
      </c>
      <c r="CP99">
        <v>35</v>
      </c>
      <c r="CQ99">
        <v>36</v>
      </c>
      <c r="CR99">
        <v>36</v>
      </c>
      <c r="CS99">
        <v>36</v>
      </c>
      <c r="CT99">
        <v>36</v>
      </c>
      <c r="CU99">
        <v>36</v>
      </c>
      <c r="CV99">
        <v>37</v>
      </c>
      <c r="CW99">
        <v>37</v>
      </c>
      <c r="CX99">
        <v>38</v>
      </c>
      <c r="CY99">
        <v>38</v>
      </c>
      <c r="CZ99">
        <v>39</v>
      </c>
      <c r="DA99">
        <v>39</v>
      </c>
      <c r="DB99">
        <v>39</v>
      </c>
      <c r="DC99">
        <v>39</v>
      </c>
      <c r="DD99">
        <v>40</v>
      </c>
      <c r="DE99">
        <v>40</v>
      </c>
      <c r="DF99">
        <v>41</v>
      </c>
      <c r="DG99">
        <v>41</v>
      </c>
      <c r="DH99">
        <v>42</v>
      </c>
      <c r="DI99">
        <v>42</v>
      </c>
      <c r="DJ99">
        <v>42</v>
      </c>
      <c r="DK99">
        <v>42</v>
      </c>
      <c r="DL99">
        <v>43</v>
      </c>
      <c r="DM99">
        <v>43</v>
      </c>
      <c r="DN99">
        <v>44</v>
      </c>
      <c r="DO99">
        <v>44</v>
      </c>
      <c r="DP99">
        <v>45</v>
      </c>
      <c r="DQ99">
        <v>45</v>
      </c>
      <c r="DR99">
        <v>45</v>
      </c>
      <c r="DS99">
        <v>45</v>
      </c>
      <c r="DT99">
        <v>46</v>
      </c>
      <c r="DU99">
        <v>46</v>
      </c>
      <c r="DV99">
        <v>47</v>
      </c>
      <c r="DW99">
        <v>47</v>
      </c>
      <c r="DX99">
        <v>48</v>
      </c>
      <c r="DY99">
        <v>48</v>
      </c>
      <c r="DZ99">
        <v>48</v>
      </c>
      <c r="EA99">
        <v>48</v>
      </c>
      <c r="EB99">
        <v>49</v>
      </c>
      <c r="EC99">
        <v>49</v>
      </c>
      <c r="ED99">
        <v>50</v>
      </c>
      <c r="EE99">
        <v>50</v>
      </c>
      <c r="EF99">
        <v>50</v>
      </c>
      <c r="EG99">
        <v>51</v>
      </c>
      <c r="EH99">
        <v>51</v>
      </c>
      <c r="EI99">
        <v>51</v>
      </c>
      <c r="EJ99">
        <v>51</v>
      </c>
      <c r="EK99">
        <v>52</v>
      </c>
      <c r="EL99">
        <v>52</v>
      </c>
      <c r="EM99">
        <v>53</v>
      </c>
      <c r="EN99">
        <v>53</v>
      </c>
      <c r="EO99">
        <v>54</v>
      </c>
      <c r="EP99">
        <v>54</v>
      </c>
      <c r="EQ99">
        <v>54</v>
      </c>
      <c r="ER99">
        <v>54</v>
      </c>
      <c r="ES99">
        <v>55</v>
      </c>
      <c r="ET99">
        <v>55</v>
      </c>
      <c r="EU99">
        <v>56</v>
      </c>
      <c r="EV99">
        <v>56</v>
      </c>
      <c r="EW99">
        <v>57</v>
      </c>
      <c r="EX99">
        <v>57</v>
      </c>
      <c r="EY99">
        <v>57</v>
      </c>
      <c r="EZ99">
        <v>57</v>
      </c>
      <c r="FA99">
        <v>58</v>
      </c>
      <c r="FB99">
        <v>58</v>
      </c>
      <c r="FC99">
        <v>59</v>
      </c>
      <c r="FD99">
        <v>59</v>
      </c>
      <c r="FE99">
        <v>60</v>
      </c>
      <c r="FF99">
        <v>60</v>
      </c>
      <c r="FG99">
        <v>60</v>
      </c>
      <c r="FH99">
        <v>60</v>
      </c>
      <c r="FI99">
        <v>61</v>
      </c>
      <c r="FJ99">
        <v>61</v>
      </c>
      <c r="FK99">
        <v>62</v>
      </c>
      <c r="FL99">
        <v>62</v>
      </c>
      <c r="FM99">
        <v>63</v>
      </c>
      <c r="FN99">
        <v>63</v>
      </c>
      <c r="FO99">
        <v>64</v>
      </c>
      <c r="FP99">
        <v>64</v>
      </c>
      <c r="FQ99">
        <v>64</v>
      </c>
      <c r="FR99">
        <v>64</v>
      </c>
      <c r="FS99">
        <v>65</v>
      </c>
      <c r="FT99">
        <v>65</v>
      </c>
      <c r="FU99">
        <v>66</v>
      </c>
      <c r="FV99">
        <v>66</v>
      </c>
      <c r="FW99">
        <v>67</v>
      </c>
      <c r="FX99">
        <v>67</v>
      </c>
      <c r="FY99">
        <v>67</v>
      </c>
      <c r="FZ99">
        <v>67</v>
      </c>
      <c r="GA99">
        <v>68</v>
      </c>
      <c r="GB99">
        <v>68</v>
      </c>
      <c r="GC99">
        <v>69</v>
      </c>
      <c r="GD99">
        <v>69</v>
      </c>
      <c r="GE99">
        <v>70</v>
      </c>
      <c r="GF99">
        <v>70</v>
      </c>
      <c r="GG99">
        <v>70</v>
      </c>
      <c r="GH99">
        <v>70</v>
      </c>
      <c r="GI99">
        <v>71</v>
      </c>
      <c r="GJ99">
        <v>71</v>
      </c>
      <c r="GK99">
        <v>72</v>
      </c>
      <c r="GL99">
        <v>72</v>
      </c>
      <c r="GM99">
        <v>73</v>
      </c>
      <c r="GN99">
        <v>73</v>
      </c>
      <c r="GO99">
        <v>73</v>
      </c>
      <c r="GP99">
        <v>73</v>
      </c>
      <c r="GQ99">
        <v>74</v>
      </c>
      <c r="GR99">
        <v>74</v>
      </c>
      <c r="GS99">
        <v>75</v>
      </c>
      <c r="GU99">
        <v>96</v>
      </c>
      <c r="GV99">
        <v>0.75600000000000001</v>
      </c>
    </row>
    <row r="100" spans="1:204">
      <c r="A100" s="278">
        <v>97</v>
      </c>
      <c r="B100" s="344">
        <v>1</v>
      </c>
      <c r="C100" s="344">
        <v>1</v>
      </c>
      <c r="D100" s="344">
        <v>2</v>
      </c>
      <c r="E100" s="344">
        <v>2</v>
      </c>
      <c r="F100" s="344">
        <v>2</v>
      </c>
      <c r="G100" s="344">
        <v>3</v>
      </c>
      <c r="H100" s="344">
        <v>3</v>
      </c>
      <c r="I100" s="344">
        <v>4</v>
      </c>
      <c r="J100" s="344">
        <v>4</v>
      </c>
      <c r="K100" s="344">
        <v>5</v>
      </c>
      <c r="L100" s="344">
        <v>5</v>
      </c>
      <c r="M100" s="344">
        <v>5</v>
      </c>
      <c r="N100" s="344">
        <v>5</v>
      </c>
      <c r="O100" s="344">
        <v>6</v>
      </c>
      <c r="P100" s="344">
        <v>6</v>
      </c>
      <c r="Q100" s="344">
        <v>7</v>
      </c>
      <c r="R100" s="344">
        <v>8</v>
      </c>
      <c r="S100" s="344">
        <v>8</v>
      </c>
      <c r="T100" s="344">
        <v>8</v>
      </c>
      <c r="U100" s="344">
        <v>8</v>
      </c>
      <c r="V100" s="344">
        <v>9</v>
      </c>
      <c r="W100" s="344">
        <v>9</v>
      </c>
      <c r="X100" s="344">
        <v>10</v>
      </c>
      <c r="Y100" s="344">
        <v>10</v>
      </c>
      <c r="Z100" s="344">
        <v>11</v>
      </c>
      <c r="AA100" s="344">
        <v>11</v>
      </c>
      <c r="AB100" s="344">
        <v>11</v>
      </c>
      <c r="AC100" s="344">
        <v>11</v>
      </c>
      <c r="AD100" s="344">
        <v>12</v>
      </c>
      <c r="AE100" s="344">
        <v>12</v>
      </c>
      <c r="AF100" s="337">
        <v>13</v>
      </c>
      <c r="AG100" s="345">
        <v>13</v>
      </c>
      <c r="AH100" s="346">
        <v>14</v>
      </c>
      <c r="AI100">
        <v>14</v>
      </c>
      <c r="AJ100">
        <v>14</v>
      </c>
      <c r="AK100">
        <v>14</v>
      </c>
      <c r="AL100">
        <v>15</v>
      </c>
      <c r="AM100">
        <v>15</v>
      </c>
      <c r="AN100">
        <v>16</v>
      </c>
      <c r="AO100">
        <v>16</v>
      </c>
      <c r="AP100">
        <v>17</v>
      </c>
      <c r="AQ100">
        <v>17</v>
      </c>
      <c r="AR100">
        <v>17</v>
      </c>
      <c r="AS100">
        <v>17</v>
      </c>
      <c r="AT100">
        <v>18</v>
      </c>
      <c r="AU100">
        <v>18</v>
      </c>
      <c r="AV100">
        <v>19</v>
      </c>
      <c r="AW100">
        <v>19</v>
      </c>
      <c r="AX100">
        <v>20</v>
      </c>
      <c r="AY100">
        <v>20</v>
      </c>
      <c r="AZ100">
        <v>21</v>
      </c>
      <c r="BA100">
        <v>21</v>
      </c>
      <c r="BB100">
        <v>21</v>
      </c>
      <c r="BC100">
        <v>21</v>
      </c>
      <c r="BD100">
        <v>22</v>
      </c>
      <c r="BE100">
        <v>22</v>
      </c>
      <c r="BF100">
        <v>23</v>
      </c>
      <c r="BG100">
        <v>23</v>
      </c>
      <c r="BH100">
        <v>23</v>
      </c>
      <c r="BI100">
        <v>24</v>
      </c>
      <c r="BJ100">
        <v>24</v>
      </c>
      <c r="BK100">
        <v>24</v>
      </c>
      <c r="BL100">
        <v>24</v>
      </c>
      <c r="BM100">
        <v>25</v>
      </c>
      <c r="BN100">
        <v>25</v>
      </c>
      <c r="BO100">
        <v>26</v>
      </c>
      <c r="BP100">
        <v>26</v>
      </c>
      <c r="BQ100">
        <v>27</v>
      </c>
      <c r="BR100">
        <v>27</v>
      </c>
      <c r="BS100">
        <v>27</v>
      </c>
      <c r="BT100">
        <v>27</v>
      </c>
      <c r="BU100">
        <v>28</v>
      </c>
      <c r="BV100">
        <v>28</v>
      </c>
      <c r="BW100">
        <v>29</v>
      </c>
      <c r="BX100">
        <v>29</v>
      </c>
      <c r="BY100">
        <v>30</v>
      </c>
      <c r="BZ100">
        <v>30</v>
      </c>
      <c r="CA100">
        <v>30</v>
      </c>
      <c r="CB100">
        <v>30</v>
      </c>
      <c r="CC100">
        <v>30</v>
      </c>
      <c r="CD100">
        <v>31</v>
      </c>
      <c r="CE100">
        <v>31</v>
      </c>
      <c r="CF100">
        <v>32</v>
      </c>
      <c r="CG100">
        <v>32</v>
      </c>
      <c r="CH100">
        <v>33</v>
      </c>
      <c r="CI100">
        <v>33</v>
      </c>
      <c r="CJ100">
        <v>33</v>
      </c>
      <c r="CK100">
        <v>33</v>
      </c>
      <c r="CL100">
        <v>33</v>
      </c>
      <c r="CM100">
        <v>34</v>
      </c>
      <c r="CN100">
        <v>34</v>
      </c>
      <c r="CO100">
        <v>35</v>
      </c>
      <c r="CP100">
        <v>35</v>
      </c>
      <c r="CQ100">
        <v>36</v>
      </c>
      <c r="CR100">
        <v>36</v>
      </c>
      <c r="CS100">
        <v>36</v>
      </c>
      <c r="CT100">
        <v>36</v>
      </c>
      <c r="CU100">
        <v>36</v>
      </c>
      <c r="CV100">
        <v>37</v>
      </c>
      <c r="CW100">
        <v>37</v>
      </c>
      <c r="CX100">
        <v>38</v>
      </c>
      <c r="CY100">
        <v>38</v>
      </c>
      <c r="CZ100">
        <v>39</v>
      </c>
      <c r="DA100">
        <v>39</v>
      </c>
      <c r="DB100">
        <v>40</v>
      </c>
      <c r="DC100">
        <v>40</v>
      </c>
      <c r="DD100">
        <v>40</v>
      </c>
      <c r="DE100">
        <v>40</v>
      </c>
      <c r="DF100">
        <v>41</v>
      </c>
      <c r="DG100">
        <v>41</v>
      </c>
      <c r="DH100">
        <v>42</v>
      </c>
      <c r="DI100">
        <v>42</v>
      </c>
      <c r="DJ100">
        <v>43</v>
      </c>
      <c r="DK100">
        <v>43</v>
      </c>
      <c r="DL100">
        <v>43</v>
      </c>
      <c r="DM100">
        <v>43</v>
      </c>
      <c r="DN100">
        <v>44</v>
      </c>
      <c r="DO100">
        <v>44</v>
      </c>
      <c r="DP100">
        <v>45</v>
      </c>
      <c r="DQ100">
        <v>45</v>
      </c>
      <c r="DR100">
        <v>46</v>
      </c>
      <c r="DS100">
        <v>46</v>
      </c>
      <c r="DT100">
        <v>46</v>
      </c>
      <c r="DU100">
        <v>46</v>
      </c>
      <c r="DV100">
        <v>47</v>
      </c>
      <c r="DW100">
        <v>47</v>
      </c>
      <c r="DX100">
        <v>48</v>
      </c>
      <c r="DY100">
        <v>48</v>
      </c>
      <c r="DZ100">
        <v>49</v>
      </c>
      <c r="EA100">
        <v>49</v>
      </c>
      <c r="EB100">
        <v>49</v>
      </c>
      <c r="EC100">
        <v>49</v>
      </c>
      <c r="ED100">
        <v>50</v>
      </c>
      <c r="EE100">
        <v>50</v>
      </c>
      <c r="EF100">
        <v>50</v>
      </c>
      <c r="EG100">
        <v>51</v>
      </c>
      <c r="EH100">
        <v>51</v>
      </c>
      <c r="EI100">
        <v>52</v>
      </c>
      <c r="EJ100">
        <v>52</v>
      </c>
      <c r="EK100">
        <v>52</v>
      </c>
      <c r="EL100">
        <v>52</v>
      </c>
      <c r="EM100">
        <v>53</v>
      </c>
      <c r="EN100">
        <v>53</v>
      </c>
      <c r="EO100">
        <v>54</v>
      </c>
      <c r="EP100">
        <v>54</v>
      </c>
      <c r="EQ100">
        <v>55</v>
      </c>
      <c r="ER100">
        <v>55</v>
      </c>
      <c r="ES100">
        <v>55</v>
      </c>
      <c r="ET100">
        <v>55</v>
      </c>
      <c r="EU100">
        <v>56</v>
      </c>
      <c r="EV100">
        <v>56</v>
      </c>
      <c r="EW100">
        <v>57</v>
      </c>
      <c r="EX100">
        <v>57</v>
      </c>
      <c r="EY100">
        <v>58</v>
      </c>
      <c r="EZ100">
        <v>58</v>
      </c>
      <c r="FA100">
        <v>59</v>
      </c>
      <c r="FB100">
        <v>59</v>
      </c>
      <c r="FC100">
        <v>59</v>
      </c>
      <c r="FD100">
        <v>59</v>
      </c>
      <c r="FE100">
        <v>60</v>
      </c>
      <c r="FF100">
        <v>60</v>
      </c>
      <c r="FG100">
        <v>61</v>
      </c>
      <c r="FH100">
        <v>61</v>
      </c>
      <c r="FI100">
        <v>62</v>
      </c>
      <c r="FJ100">
        <v>62</v>
      </c>
      <c r="FK100">
        <v>62</v>
      </c>
      <c r="FL100">
        <v>62</v>
      </c>
      <c r="FM100">
        <v>63</v>
      </c>
      <c r="FN100">
        <v>63</v>
      </c>
      <c r="FO100">
        <v>64</v>
      </c>
      <c r="FP100">
        <v>64</v>
      </c>
      <c r="FQ100">
        <v>65</v>
      </c>
      <c r="FR100">
        <v>65</v>
      </c>
      <c r="FS100">
        <v>65</v>
      </c>
      <c r="FT100">
        <v>65</v>
      </c>
      <c r="FU100">
        <v>66</v>
      </c>
      <c r="FV100">
        <v>66</v>
      </c>
      <c r="FW100">
        <v>67</v>
      </c>
      <c r="FX100">
        <v>67</v>
      </c>
      <c r="FY100">
        <v>68</v>
      </c>
      <c r="FZ100">
        <v>68</v>
      </c>
      <c r="GA100">
        <v>68</v>
      </c>
      <c r="GB100">
        <v>68</v>
      </c>
      <c r="GC100">
        <v>69</v>
      </c>
      <c r="GD100">
        <v>69</v>
      </c>
      <c r="GE100">
        <v>70</v>
      </c>
      <c r="GF100">
        <v>70</v>
      </c>
      <c r="GG100">
        <v>71</v>
      </c>
      <c r="GH100">
        <v>71</v>
      </c>
      <c r="GI100">
        <v>71</v>
      </c>
      <c r="GJ100">
        <v>71</v>
      </c>
      <c r="GK100">
        <v>72</v>
      </c>
      <c r="GL100">
        <v>72</v>
      </c>
      <c r="GM100">
        <v>73</v>
      </c>
      <c r="GN100">
        <v>73</v>
      </c>
      <c r="GO100">
        <v>74</v>
      </c>
      <c r="GP100">
        <v>74</v>
      </c>
      <c r="GQ100">
        <v>74</v>
      </c>
      <c r="GR100">
        <v>74</v>
      </c>
      <c r="GS100">
        <v>75</v>
      </c>
      <c r="GU100">
        <v>97</v>
      </c>
      <c r="GV100">
        <v>0.76</v>
      </c>
    </row>
    <row r="101" spans="1:204">
      <c r="A101" s="278">
        <v>98</v>
      </c>
      <c r="B101" s="344">
        <v>1</v>
      </c>
      <c r="C101" s="344">
        <v>1</v>
      </c>
      <c r="D101" s="344">
        <v>2</v>
      </c>
      <c r="E101" s="344">
        <v>2</v>
      </c>
      <c r="F101" s="344">
        <v>2</v>
      </c>
      <c r="G101" s="344">
        <v>3</v>
      </c>
      <c r="H101" s="344">
        <v>3</v>
      </c>
      <c r="I101" s="344">
        <v>4</v>
      </c>
      <c r="J101" s="344">
        <v>4</v>
      </c>
      <c r="K101" s="344">
        <v>5</v>
      </c>
      <c r="L101" s="344">
        <v>5</v>
      </c>
      <c r="M101" s="344">
        <v>5</v>
      </c>
      <c r="N101" s="344">
        <v>5</v>
      </c>
      <c r="O101" s="344">
        <v>6</v>
      </c>
      <c r="P101" s="344">
        <v>6</v>
      </c>
      <c r="Q101" s="344">
        <v>7</v>
      </c>
      <c r="R101" s="344">
        <v>8</v>
      </c>
      <c r="S101" s="344">
        <v>8</v>
      </c>
      <c r="T101" s="344">
        <v>8</v>
      </c>
      <c r="U101" s="344">
        <v>8</v>
      </c>
      <c r="V101" s="344">
        <v>9</v>
      </c>
      <c r="W101" s="344">
        <v>9</v>
      </c>
      <c r="X101" s="344">
        <v>10</v>
      </c>
      <c r="Y101" s="344">
        <v>10</v>
      </c>
      <c r="Z101" s="344">
        <v>11</v>
      </c>
      <c r="AA101" s="344">
        <v>11</v>
      </c>
      <c r="AB101" s="344">
        <v>11</v>
      </c>
      <c r="AC101" s="344">
        <v>11</v>
      </c>
      <c r="AD101" s="344">
        <v>12</v>
      </c>
      <c r="AE101" s="344">
        <v>12</v>
      </c>
      <c r="AF101" s="337">
        <v>13</v>
      </c>
      <c r="AG101" s="345">
        <v>13</v>
      </c>
      <c r="AH101" s="346">
        <v>14</v>
      </c>
      <c r="AI101">
        <v>14</v>
      </c>
      <c r="AJ101">
        <v>15</v>
      </c>
      <c r="AK101">
        <v>15</v>
      </c>
      <c r="AL101">
        <v>15</v>
      </c>
      <c r="AM101">
        <v>15</v>
      </c>
      <c r="AN101">
        <v>16</v>
      </c>
      <c r="AO101">
        <v>16</v>
      </c>
      <c r="AP101">
        <v>17</v>
      </c>
      <c r="AQ101">
        <v>17</v>
      </c>
      <c r="AR101">
        <v>18</v>
      </c>
      <c r="AS101">
        <v>18</v>
      </c>
      <c r="AT101">
        <v>18</v>
      </c>
      <c r="AU101">
        <v>18</v>
      </c>
      <c r="AV101">
        <v>19</v>
      </c>
      <c r="AW101">
        <v>19</v>
      </c>
      <c r="AX101">
        <v>20</v>
      </c>
      <c r="AY101">
        <v>20</v>
      </c>
      <c r="AZ101">
        <v>21</v>
      </c>
      <c r="BA101">
        <v>21</v>
      </c>
      <c r="BB101">
        <v>21</v>
      </c>
      <c r="BC101">
        <v>21</v>
      </c>
      <c r="BD101">
        <v>22</v>
      </c>
      <c r="BE101">
        <v>22</v>
      </c>
      <c r="BF101">
        <v>23</v>
      </c>
      <c r="BG101">
        <v>23</v>
      </c>
      <c r="BH101">
        <v>23</v>
      </c>
      <c r="BI101">
        <v>24</v>
      </c>
      <c r="BJ101">
        <v>24</v>
      </c>
      <c r="BK101">
        <v>24</v>
      </c>
      <c r="BL101">
        <v>24</v>
      </c>
      <c r="BM101">
        <v>25</v>
      </c>
      <c r="BN101">
        <v>25</v>
      </c>
      <c r="BO101">
        <v>26</v>
      </c>
      <c r="BP101">
        <v>26</v>
      </c>
      <c r="BQ101">
        <v>27</v>
      </c>
      <c r="BR101">
        <v>27</v>
      </c>
      <c r="BS101">
        <v>28</v>
      </c>
      <c r="BT101">
        <v>28</v>
      </c>
      <c r="BU101">
        <v>28</v>
      </c>
      <c r="BV101">
        <v>28</v>
      </c>
      <c r="BW101">
        <v>29</v>
      </c>
      <c r="BX101">
        <v>29</v>
      </c>
      <c r="BY101">
        <v>30</v>
      </c>
      <c r="BZ101">
        <v>30</v>
      </c>
      <c r="CA101">
        <v>30</v>
      </c>
      <c r="CB101">
        <v>31</v>
      </c>
      <c r="CC101">
        <v>31</v>
      </c>
      <c r="CD101">
        <v>31</v>
      </c>
      <c r="CE101">
        <v>31</v>
      </c>
      <c r="CF101">
        <v>32</v>
      </c>
      <c r="CG101">
        <v>32</v>
      </c>
      <c r="CH101">
        <v>33</v>
      </c>
      <c r="CI101">
        <v>33</v>
      </c>
      <c r="CJ101">
        <v>34</v>
      </c>
      <c r="CK101">
        <v>34</v>
      </c>
      <c r="CL101">
        <v>34</v>
      </c>
      <c r="CM101">
        <v>34</v>
      </c>
      <c r="CN101">
        <v>34</v>
      </c>
      <c r="CO101">
        <v>35</v>
      </c>
      <c r="CP101">
        <v>35</v>
      </c>
      <c r="CQ101">
        <v>36</v>
      </c>
      <c r="CR101">
        <v>36</v>
      </c>
      <c r="CS101">
        <v>37</v>
      </c>
      <c r="CT101">
        <v>37</v>
      </c>
      <c r="CU101">
        <v>37</v>
      </c>
      <c r="CV101">
        <v>37</v>
      </c>
      <c r="CW101">
        <v>37</v>
      </c>
      <c r="CX101">
        <v>38</v>
      </c>
      <c r="CY101">
        <v>38</v>
      </c>
      <c r="CZ101">
        <v>39</v>
      </c>
      <c r="DA101">
        <v>39</v>
      </c>
      <c r="DB101">
        <v>40</v>
      </c>
      <c r="DC101">
        <v>40</v>
      </c>
      <c r="DD101">
        <v>40</v>
      </c>
      <c r="DE101">
        <v>40</v>
      </c>
      <c r="DF101">
        <v>41</v>
      </c>
      <c r="DG101">
        <v>41</v>
      </c>
      <c r="DH101">
        <v>42</v>
      </c>
      <c r="DI101">
        <v>42</v>
      </c>
      <c r="DJ101">
        <v>43</v>
      </c>
      <c r="DK101">
        <v>43</v>
      </c>
      <c r="DL101">
        <v>44</v>
      </c>
      <c r="DM101">
        <v>44</v>
      </c>
      <c r="DN101">
        <v>44</v>
      </c>
      <c r="DO101">
        <v>44</v>
      </c>
      <c r="DP101">
        <v>45</v>
      </c>
      <c r="DQ101">
        <v>45</v>
      </c>
      <c r="DR101">
        <v>46</v>
      </c>
      <c r="DS101">
        <v>46</v>
      </c>
      <c r="DT101">
        <v>47</v>
      </c>
      <c r="DU101">
        <v>47</v>
      </c>
      <c r="DV101">
        <v>47</v>
      </c>
      <c r="DW101">
        <v>47</v>
      </c>
      <c r="DX101">
        <v>48</v>
      </c>
      <c r="DY101">
        <v>48</v>
      </c>
      <c r="DZ101">
        <v>49</v>
      </c>
      <c r="EA101">
        <v>49</v>
      </c>
      <c r="EB101">
        <v>50</v>
      </c>
      <c r="EC101">
        <v>50</v>
      </c>
      <c r="ED101">
        <v>50</v>
      </c>
      <c r="EE101">
        <v>50</v>
      </c>
      <c r="EF101">
        <v>50</v>
      </c>
      <c r="EG101">
        <v>51</v>
      </c>
      <c r="EH101">
        <v>51</v>
      </c>
      <c r="EI101">
        <v>52</v>
      </c>
      <c r="EJ101">
        <v>52</v>
      </c>
      <c r="EK101">
        <v>53</v>
      </c>
      <c r="EL101">
        <v>53</v>
      </c>
      <c r="EM101">
        <v>53</v>
      </c>
      <c r="EN101">
        <v>53</v>
      </c>
      <c r="EO101">
        <v>54</v>
      </c>
      <c r="EP101">
        <v>54</v>
      </c>
      <c r="EQ101">
        <v>55</v>
      </c>
      <c r="ER101">
        <v>55</v>
      </c>
      <c r="ES101">
        <v>56</v>
      </c>
      <c r="ET101">
        <v>56</v>
      </c>
      <c r="EU101">
        <v>57</v>
      </c>
      <c r="EV101">
        <v>57</v>
      </c>
      <c r="EW101">
        <v>57</v>
      </c>
      <c r="EX101">
        <v>57</v>
      </c>
      <c r="EY101">
        <v>58</v>
      </c>
      <c r="EZ101">
        <v>58</v>
      </c>
      <c r="FA101">
        <v>59</v>
      </c>
      <c r="FB101">
        <v>59</v>
      </c>
      <c r="FC101">
        <v>60</v>
      </c>
      <c r="FD101">
        <v>60</v>
      </c>
      <c r="FE101">
        <v>60</v>
      </c>
      <c r="FF101">
        <v>60</v>
      </c>
      <c r="FG101">
        <v>61</v>
      </c>
      <c r="FH101">
        <v>61</v>
      </c>
      <c r="FI101">
        <v>62</v>
      </c>
      <c r="FJ101">
        <v>62</v>
      </c>
      <c r="FK101">
        <v>63</v>
      </c>
      <c r="FL101">
        <v>63</v>
      </c>
      <c r="FM101">
        <v>63</v>
      </c>
      <c r="FN101">
        <v>63</v>
      </c>
      <c r="FO101">
        <v>64</v>
      </c>
      <c r="FP101">
        <v>64</v>
      </c>
      <c r="FQ101">
        <v>65</v>
      </c>
      <c r="FR101">
        <v>65</v>
      </c>
      <c r="FS101">
        <v>66</v>
      </c>
      <c r="FT101">
        <v>66</v>
      </c>
      <c r="FU101">
        <v>66</v>
      </c>
      <c r="FV101">
        <v>66</v>
      </c>
      <c r="FW101">
        <v>67</v>
      </c>
      <c r="FX101">
        <v>67</v>
      </c>
      <c r="FY101">
        <v>68</v>
      </c>
      <c r="FZ101">
        <v>68</v>
      </c>
      <c r="GA101">
        <v>69</v>
      </c>
      <c r="GB101">
        <v>69</v>
      </c>
      <c r="GC101">
        <v>70</v>
      </c>
      <c r="GD101">
        <v>70</v>
      </c>
      <c r="GE101">
        <v>70</v>
      </c>
      <c r="GF101">
        <v>70</v>
      </c>
      <c r="GG101">
        <v>71</v>
      </c>
      <c r="GH101">
        <v>71</v>
      </c>
      <c r="GI101">
        <v>72</v>
      </c>
      <c r="GJ101">
        <v>72</v>
      </c>
      <c r="GK101">
        <v>73</v>
      </c>
      <c r="GL101">
        <v>73</v>
      </c>
      <c r="GM101">
        <v>73</v>
      </c>
      <c r="GN101">
        <v>73</v>
      </c>
      <c r="GO101">
        <v>74</v>
      </c>
      <c r="GP101">
        <v>74</v>
      </c>
      <c r="GQ101">
        <v>75</v>
      </c>
      <c r="GR101">
        <v>75</v>
      </c>
      <c r="GS101">
        <v>76</v>
      </c>
      <c r="GU101">
        <v>98</v>
      </c>
      <c r="GV101">
        <v>0.76400000000000001</v>
      </c>
    </row>
    <row r="102" spans="1:204">
      <c r="A102" s="278">
        <v>99</v>
      </c>
      <c r="B102" s="344">
        <v>1</v>
      </c>
      <c r="C102" s="344">
        <v>1</v>
      </c>
      <c r="D102" s="344">
        <v>2</v>
      </c>
      <c r="E102" s="344">
        <v>2</v>
      </c>
      <c r="F102" s="344">
        <v>2</v>
      </c>
      <c r="G102" s="344">
        <v>3</v>
      </c>
      <c r="H102" s="344">
        <v>3</v>
      </c>
      <c r="I102" s="344">
        <v>4</v>
      </c>
      <c r="J102" s="344">
        <v>4</v>
      </c>
      <c r="K102" s="344">
        <v>5</v>
      </c>
      <c r="L102" s="344">
        <v>5</v>
      </c>
      <c r="M102" s="344">
        <v>5</v>
      </c>
      <c r="N102" s="344">
        <v>5</v>
      </c>
      <c r="O102" s="344">
        <v>6</v>
      </c>
      <c r="P102" s="344">
        <v>6</v>
      </c>
      <c r="Q102" s="344">
        <v>7</v>
      </c>
      <c r="R102" s="344">
        <v>8</v>
      </c>
      <c r="S102" s="344">
        <v>8</v>
      </c>
      <c r="T102" s="344">
        <v>8</v>
      </c>
      <c r="U102" s="344">
        <v>8</v>
      </c>
      <c r="V102" s="344">
        <v>9</v>
      </c>
      <c r="W102" s="344">
        <v>9</v>
      </c>
      <c r="X102" s="344">
        <v>10</v>
      </c>
      <c r="Y102" s="344">
        <v>10</v>
      </c>
      <c r="Z102" s="344">
        <v>11</v>
      </c>
      <c r="AA102" s="344">
        <v>11</v>
      </c>
      <c r="AB102" s="344">
        <v>12</v>
      </c>
      <c r="AC102" s="344">
        <v>12</v>
      </c>
      <c r="AD102" s="344">
        <v>12</v>
      </c>
      <c r="AE102" s="344">
        <v>12</v>
      </c>
      <c r="AF102" s="337">
        <v>13</v>
      </c>
      <c r="AG102" s="345">
        <v>13</v>
      </c>
      <c r="AH102" s="346">
        <v>14</v>
      </c>
      <c r="AI102">
        <v>14</v>
      </c>
      <c r="AJ102">
        <v>15</v>
      </c>
      <c r="AK102">
        <v>15</v>
      </c>
      <c r="AL102">
        <v>15</v>
      </c>
      <c r="AM102">
        <v>15</v>
      </c>
      <c r="AN102">
        <v>16</v>
      </c>
      <c r="AO102">
        <v>16</v>
      </c>
      <c r="AP102">
        <v>17</v>
      </c>
      <c r="AQ102">
        <v>17</v>
      </c>
      <c r="AR102">
        <v>18</v>
      </c>
      <c r="AS102">
        <v>18</v>
      </c>
      <c r="AT102">
        <v>18</v>
      </c>
      <c r="AU102">
        <v>18</v>
      </c>
      <c r="AV102">
        <v>19</v>
      </c>
      <c r="AW102">
        <v>19</v>
      </c>
      <c r="AX102">
        <v>20</v>
      </c>
      <c r="AY102">
        <v>20</v>
      </c>
      <c r="AZ102">
        <v>21</v>
      </c>
      <c r="BA102">
        <v>21</v>
      </c>
      <c r="BB102">
        <v>22</v>
      </c>
      <c r="BC102">
        <v>22</v>
      </c>
      <c r="BD102">
        <v>22</v>
      </c>
      <c r="BE102">
        <v>22</v>
      </c>
      <c r="BF102">
        <v>23</v>
      </c>
      <c r="BG102">
        <v>23</v>
      </c>
      <c r="BH102">
        <v>23</v>
      </c>
      <c r="BI102">
        <v>24</v>
      </c>
      <c r="BJ102">
        <v>24</v>
      </c>
      <c r="BK102">
        <v>25</v>
      </c>
      <c r="BL102">
        <v>25</v>
      </c>
      <c r="BM102">
        <v>25</v>
      </c>
      <c r="BN102">
        <v>25</v>
      </c>
      <c r="BO102">
        <v>26</v>
      </c>
      <c r="BP102">
        <v>26</v>
      </c>
      <c r="BQ102">
        <v>27</v>
      </c>
      <c r="BR102">
        <v>27</v>
      </c>
      <c r="BS102">
        <v>28</v>
      </c>
      <c r="BT102">
        <v>28</v>
      </c>
      <c r="BU102">
        <v>28</v>
      </c>
      <c r="BV102">
        <v>28</v>
      </c>
      <c r="BW102">
        <v>29</v>
      </c>
      <c r="BX102">
        <v>29</v>
      </c>
      <c r="BY102">
        <v>30</v>
      </c>
      <c r="BZ102">
        <v>30</v>
      </c>
      <c r="CA102">
        <v>30</v>
      </c>
      <c r="CB102">
        <v>31</v>
      </c>
      <c r="CC102">
        <v>31</v>
      </c>
      <c r="CD102">
        <v>32</v>
      </c>
      <c r="CE102">
        <v>32</v>
      </c>
      <c r="CF102">
        <v>32</v>
      </c>
      <c r="CG102">
        <v>32</v>
      </c>
      <c r="CH102">
        <v>33</v>
      </c>
      <c r="CI102">
        <v>33</v>
      </c>
      <c r="CJ102">
        <v>34</v>
      </c>
      <c r="CK102">
        <v>34</v>
      </c>
      <c r="CL102">
        <v>34</v>
      </c>
      <c r="CM102">
        <v>35</v>
      </c>
      <c r="CN102">
        <v>35</v>
      </c>
      <c r="CO102">
        <v>35</v>
      </c>
      <c r="CP102">
        <v>35</v>
      </c>
      <c r="CQ102">
        <v>36</v>
      </c>
      <c r="CR102">
        <v>36</v>
      </c>
      <c r="CS102">
        <v>37</v>
      </c>
      <c r="CT102">
        <v>37</v>
      </c>
      <c r="CU102">
        <v>37</v>
      </c>
      <c r="CV102">
        <v>38</v>
      </c>
      <c r="CW102">
        <v>38</v>
      </c>
      <c r="CX102">
        <v>38</v>
      </c>
      <c r="CY102">
        <v>38</v>
      </c>
      <c r="CZ102">
        <v>39</v>
      </c>
      <c r="DA102">
        <v>39</v>
      </c>
      <c r="DB102">
        <v>40</v>
      </c>
      <c r="DC102">
        <v>40</v>
      </c>
      <c r="DD102">
        <v>41</v>
      </c>
      <c r="DE102">
        <v>41</v>
      </c>
      <c r="DF102">
        <v>42</v>
      </c>
      <c r="DG102">
        <v>42</v>
      </c>
      <c r="DH102">
        <v>42</v>
      </c>
      <c r="DI102">
        <v>42</v>
      </c>
      <c r="DJ102">
        <v>43</v>
      </c>
      <c r="DK102">
        <v>43</v>
      </c>
      <c r="DL102">
        <v>44</v>
      </c>
      <c r="DM102">
        <v>44</v>
      </c>
      <c r="DN102">
        <v>45</v>
      </c>
      <c r="DO102">
        <v>45</v>
      </c>
      <c r="DP102">
        <v>45</v>
      </c>
      <c r="DQ102">
        <v>45</v>
      </c>
      <c r="DR102">
        <v>46</v>
      </c>
      <c r="DS102">
        <v>46</v>
      </c>
      <c r="DT102">
        <v>47</v>
      </c>
      <c r="DU102">
        <v>47</v>
      </c>
      <c r="DV102">
        <v>48</v>
      </c>
      <c r="DW102">
        <v>48</v>
      </c>
      <c r="DX102">
        <v>48</v>
      </c>
      <c r="DY102">
        <v>48</v>
      </c>
      <c r="DZ102">
        <v>49</v>
      </c>
      <c r="EA102">
        <v>49</v>
      </c>
      <c r="EB102">
        <v>50</v>
      </c>
      <c r="EC102">
        <v>50</v>
      </c>
      <c r="ED102">
        <v>51</v>
      </c>
      <c r="EE102">
        <v>51</v>
      </c>
      <c r="EF102">
        <v>51</v>
      </c>
      <c r="EG102">
        <v>52</v>
      </c>
      <c r="EH102">
        <v>52</v>
      </c>
      <c r="EI102">
        <v>52</v>
      </c>
      <c r="EJ102">
        <v>52</v>
      </c>
      <c r="EK102">
        <v>53</v>
      </c>
      <c r="EL102">
        <v>53</v>
      </c>
      <c r="EM102">
        <v>54</v>
      </c>
      <c r="EN102">
        <v>54</v>
      </c>
      <c r="EO102">
        <v>55</v>
      </c>
      <c r="EP102">
        <v>55</v>
      </c>
      <c r="EQ102">
        <v>55</v>
      </c>
      <c r="ER102">
        <v>55</v>
      </c>
      <c r="ES102">
        <v>56</v>
      </c>
      <c r="ET102">
        <v>56</v>
      </c>
      <c r="EU102">
        <v>57</v>
      </c>
      <c r="EV102">
        <v>57</v>
      </c>
      <c r="EW102">
        <v>58</v>
      </c>
      <c r="EX102">
        <v>58</v>
      </c>
      <c r="EY102">
        <v>58</v>
      </c>
      <c r="EZ102">
        <v>58</v>
      </c>
      <c r="FA102">
        <v>59</v>
      </c>
      <c r="FB102">
        <v>59</v>
      </c>
      <c r="FC102">
        <v>60</v>
      </c>
      <c r="FD102">
        <v>60</v>
      </c>
      <c r="FE102">
        <v>61</v>
      </c>
      <c r="FF102">
        <v>61</v>
      </c>
      <c r="FG102">
        <v>62</v>
      </c>
      <c r="FH102">
        <v>62</v>
      </c>
      <c r="FI102">
        <v>62</v>
      </c>
      <c r="FJ102">
        <v>62</v>
      </c>
      <c r="FK102">
        <v>63</v>
      </c>
      <c r="FL102">
        <v>63</v>
      </c>
      <c r="FM102">
        <v>64</v>
      </c>
      <c r="FN102">
        <v>64</v>
      </c>
      <c r="FO102">
        <v>65</v>
      </c>
      <c r="FP102">
        <v>65</v>
      </c>
      <c r="FQ102">
        <v>65</v>
      </c>
      <c r="FR102">
        <v>65</v>
      </c>
      <c r="FS102">
        <v>66</v>
      </c>
      <c r="FT102">
        <v>66</v>
      </c>
      <c r="FU102">
        <v>67</v>
      </c>
      <c r="FV102">
        <v>67</v>
      </c>
      <c r="FW102">
        <v>68</v>
      </c>
      <c r="FX102">
        <v>68</v>
      </c>
      <c r="FY102">
        <v>68</v>
      </c>
      <c r="FZ102">
        <v>68</v>
      </c>
      <c r="GA102">
        <v>69</v>
      </c>
      <c r="GB102">
        <v>69</v>
      </c>
      <c r="GC102">
        <v>70</v>
      </c>
      <c r="GD102">
        <v>70</v>
      </c>
      <c r="GE102">
        <v>71</v>
      </c>
      <c r="GF102">
        <v>71</v>
      </c>
      <c r="GG102">
        <v>72</v>
      </c>
      <c r="GH102">
        <v>72</v>
      </c>
      <c r="GI102">
        <v>72</v>
      </c>
      <c r="GJ102">
        <v>72</v>
      </c>
      <c r="GK102">
        <v>73</v>
      </c>
      <c r="GL102">
        <v>73</v>
      </c>
      <c r="GM102">
        <v>74</v>
      </c>
      <c r="GN102">
        <v>74</v>
      </c>
      <c r="GO102">
        <v>75</v>
      </c>
      <c r="GP102">
        <v>75</v>
      </c>
      <c r="GQ102">
        <v>75</v>
      </c>
      <c r="GR102">
        <v>75</v>
      </c>
      <c r="GS102">
        <v>76</v>
      </c>
      <c r="GU102">
        <v>99</v>
      </c>
      <c r="GV102">
        <v>0.76900000000000002</v>
      </c>
    </row>
    <row r="103" spans="1:204">
      <c r="A103" s="278">
        <v>100</v>
      </c>
      <c r="B103" s="344">
        <v>1</v>
      </c>
      <c r="C103" s="344">
        <v>1</v>
      </c>
      <c r="D103" s="344">
        <v>2</v>
      </c>
      <c r="E103" s="344">
        <v>2</v>
      </c>
      <c r="F103" s="344">
        <v>2</v>
      </c>
      <c r="G103" s="344">
        <v>3</v>
      </c>
      <c r="H103" s="344">
        <v>3</v>
      </c>
      <c r="I103" s="344">
        <v>4</v>
      </c>
      <c r="J103" s="344">
        <v>4</v>
      </c>
      <c r="K103" s="344">
        <v>5</v>
      </c>
      <c r="L103" s="344">
        <v>5</v>
      </c>
      <c r="M103" s="344">
        <v>5</v>
      </c>
      <c r="N103" s="344">
        <v>5</v>
      </c>
      <c r="O103" s="344">
        <v>6</v>
      </c>
      <c r="P103" s="344">
        <v>6</v>
      </c>
      <c r="Q103" s="344">
        <v>7</v>
      </c>
      <c r="R103" s="344">
        <v>8</v>
      </c>
      <c r="S103" s="344">
        <v>8</v>
      </c>
      <c r="T103" s="344">
        <v>9</v>
      </c>
      <c r="U103" s="344">
        <v>9</v>
      </c>
      <c r="V103" s="344">
        <v>9</v>
      </c>
      <c r="W103" s="344">
        <v>9</v>
      </c>
      <c r="X103" s="344">
        <v>10</v>
      </c>
      <c r="Y103" s="344">
        <v>10</v>
      </c>
      <c r="Z103" s="344">
        <v>11</v>
      </c>
      <c r="AA103" s="344">
        <v>11</v>
      </c>
      <c r="AB103" s="344">
        <v>12</v>
      </c>
      <c r="AC103" s="344">
        <v>12</v>
      </c>
      <c r="AD103" s="344">
        <v>12</v>
      </c>
      <c r="AE103" s="344">
        <v>12</v>
      </c>
      <c r="AF103" s="337">
        <v>13</v>
      </c>
      <c r="AG103" s="345">
        <v>13</v>
      </c>
      <c r="AH103" s="346">
        <v>14</v>
      </c>
      <c r="AI103">
        <v>14</v>
      </c>
      <c r="AJ103">
        <v>15</v>
      </c>
      <c r="AK103">
        <v>15</v>
      </c>
      <c r="AL103">
        <v>15</v>
      </c>
      <c r="AM103">
        <v>15</v>
      </c>
      <c r="AN103">
        <v>16</v>
      </c>
      <c r="AO103">
        <v>16</v>
      </c>
      <c r="AP103">
        <v>17</v>
      </c>
      <c r="AQ103">
        <v>17</v>
      </c>
      <c r="AR103">
        <v>18</v>
      </c>
      <c r="AS103">
        <v>18</v>
      </c>
      <c r="AT103">
        <v>19</v>
      </c>
      <c r="AU103">
        <v>19</v>
      </c>
      <c r="AV103">
        <v>19</v>
      </c>
      <c r="AW103">
        <v>19</v>
      </c>
      <c r="AX103">
        <v>20</v>
      </c>
      <c r="AY103">
        <v>20</v>
      </c>
      <c r="AZ103">
        <v>21</v>
      </c>
      <c r="BA103">
        <v>21</v>
      </c>
      <c r="BB103">
        <v>22</v>
      </c>
      <c r="BC103">
        <v>22</v>
      </c>
      <c r="BD103">
        <v>22</v>
      </c>
      <c r="BE103">
        <v>22</v>
      </c>
      <c r="BF103">
        <v>23</v>
      </c>
      <c r="BG103">
        <v>23</v>
      </c>
      <c r="BH103">
        <v>23</v>
      </c>
      <c r="BI103">
        <v>24</v>
      </c>
      <c r="BJ103">
        <v>24</v>
      </c>
      <c r="BK103">
        <v>25</v>
      </c>
      <c r="BL103">
        <v>25</v>
      </c>
      <c r="BM103">
        <v>26</v>
      </c>
      <c r="BN103">
        <v>26</v>
      </c>
      <c r="BO103">
        <v>26</v>
      </c>
      <c r="BP103">
        <v>26</v>
      </c>
      <c r="BQ103">
        <v>27</v>
      </c>
      <c r="BR103">
        <v>27</v>
      </c>
      <c r="BS103">
        <v>28</v>
      </c>
      <c r="BT103">
        <v>28</v>
      </c>
      <c r="BU103">
        <v>29</v>
      </c>
      <c r="BV103">
        <v>29</v>
      </c>
      <c r="BW103">
        <v>29</v>
      </c>
      <c r="BX103">
        <v>29</v>
      </c>
      <c r="BY103">
        <v>30</v>
      </c>
      <c r="BZ103">
        <v>30</v>
      </c>
      <c r="CA103">
        <v>30</v>
      </c>
      <c r="CB103">
        <v>31</v>
      </c>
      <c r="CC103">
        <v>31</v>
      </c>
      <c r="CD103">
        <v>32</v>
      </c>
      <c r="CE103">
        <v>32</v>
      </c>
      <c r="CF103">
        <v>32</v>
      </c>
      <c r="CG103">
        <v>32</v>
      </c>
      <c r="CH103">
        <v>33</v>
      </c>
      <c r="CI103">
        <v>33</v>
      </c>
      <c r="CJ103">
        <v>34</v>
      </c>
      <c r="CK103">
        <v>34</v>
      </c>
      <c r="CL103">
        <v>34</v>
      </c>
      <c r="CM103">
        <v>35</v>
      </c>
      <c r="CN103">
        <v>35</v>
      </c>
      <c r="CO103">
        <v>36</v>
      </c>
      <c r="CP103">
        <v>36</v>
      </c>
      <c r="CQ103">
        <v>36</v>
      </c>
      <c r="CR103">
        <v>36</v>
      </c>
      <c r="CS103">
        <v>37</v>
      </c>
      <c r="CT103">
        <v>37</v>
      </c>
      <c r="CU103">
        <v>37</v>
      </c>
      <c r="CV103">
        <v>38</v>
      </c>
      <c r="CW103">
        <v>38</v>
      </c>
      <c r="CX103">
        <v>39</v>
      </c>
      <c r="CY103">
        <v>39</v>
      </c>
      <c r="CZ103">
        <v>39</v>
      </c>
      <c r="DA103">
        <v>39</v>
      </c>
      <c r="DB103">
        <v>40</v>
      </c>
      <c r="DC103">
        <v>40</v>
      </c>
      <c r="DD103">
        <v>41</v>
      </c>
      <c r="DE103">
        <v>41</v>
      </c>
      <c r="DF103">
        <v>42</v>
      </c>
      <c r="DG103">
        <v>42</v>
      </c>
      <c r="DH103">
        <v>43</v>
      </c>
      <c r="DI103">
        <v>43</v>
      </c>
      <c r="DJ103">
        <v>43</v>
      </c>
      <c r="DK103">
        <v>43</v>
      </c>
      <c r="DL103">
        <v>44</v>
      </c>
      <c r="DM103">
        <v>44</v>
      </c>
      <c r="DN103">
        <v>45</v>
      </c>
      <c r="DO103">
        <v>45</v>
      </c>
      <c r="DP103">
        <v>46</v>
      </c>
      <c r="DQ103">
        <v>46</v>
      </c>
      <c r="DR103">
        <v>46</v>
      </c>
      <c r="DS103">
        <v>46</v>
      </c>
      <c r="DT103">
        <v>47</v>
      </c>
      <c r="DU103">
        <v>47</v>
      </c>
      <c r="DV103">
        <v>48</v>
      </c>
      <c r="DW103">
        <v>48</v>
      </c>
      <c r="DX103">
        <v>49</v>
      </c>
      <c r="DY103">
        <v>49</v>
      </c>
      <c r="DZ103">
        <v>49</v>
      </c>
      <c r="EA103">
        <v>49</v>
      </c>
      <c r="EB103">
        <v>50</v>
      </c>
      <c r="EC103">
        <v>50</v>
      </c>
      <c r="ED103">
        <v>51</v>
      </c>
      <c r="EE103">
        <v>51</v>
      </c>
      <c r="EF103">
        <v>51</v>
      </c>
      <c r="EG103">
        <v>52</v>
      </c>
      <c r="EH103">
        <v>52</v>
      </c>
      <c r="EI103">
        <v>53</v>
      </c>
      <c r="EJ103">
        <v>53</v>
      </c>
      <c r="EK103">
        <v>53</v>
      </c>
      <c r="EL103">
        <v>53</v>
      </c>
      <c r="EM103">
        <v>54</v>
      </c>
      <c r="EN103">
        <v>54</v>
      </c>
      <c r="EO103">
        <v>55</v>
      </c>
      <c r="EP103">
        <v>55</v>
      </c>
      <c r="EQ103">
        <v>56</v>
      </c>
      <c r="ER103">
        <v>56</v>
      </c>
      <c r="ES103">
        <v>56</v>
      </c>
      <c r="ET103">
        <v>56</v>
      </c>
      <c r="EU103">
        <v>57</v>
      </c>
      <c r="EV103">
        <v>57</v>
      </c>
      <c r="EW103">
        <v>58</v>
      </c>
      <c r="EX103">
        <v>58</v>
      </c>
      <c r="EY103">
        <v>59</v>
      </c>
      <c r="EZ103">
        <v>59</v>
      </c>
      <c r="FA103">
        <v>60</v>
      </c>
      <c r="FB103">
        <v>60</v>
      </c>
      <c r="FC103">
        <v>60</v>
      </c>
      <c r="FD103">
        <v>60</v>
      </c>
      <c r="FE103">
        <v>61</v>
      </c>
      <c r="FF103">
        <v>61</v>
      </c>
      <c r="FG103">
        <v>62</v>
      </c>
      <c r="FH103">
        <v>62</v>
      </c>
      <c r="FI103">
        <v>63</v>
      </c>
      <c r="FJ103">
        <v>63</v>
      </c>
      <c r="FK103">
        <v>63</v>
      </c>
      <c r="FL103">
        <v>63</v>
      </c>
      <c r="FM103">
        <v>64</v>
      </c>
      <c r="FN103">
        <v>64</v>
      </c>
      <c r="FO103">
        <v>65</v>
      </c>
      <c r="FP103">
        <v>65</v>
      </c>
      <c r="FQ103">
        <v>66</v>
      </c>
      <c r="FR103">
        <v>66</v>
      </c>
      <c r="FS103">
        <v>66</v>
      </c>
      <c r="FT103">
        <v>66</v>
      </c>
      <c r="FU103">
        <v>67</v>
      </c>
      <c r="FV103">
        <v>67</v>
      </c>
      <c r="FW103">
        <v>68</v>
      </c>
      <c r="FX103">
        <v>68</v>
      </c>
      <c r="FY103">
        <v>69</v>
      </c>
      <c r="FZ103">
        <v>69</v>
      </c>
      <c r="GA103">
        <v>70</v>
      </c>
      <c r="GB103">
        <v>70</v>
      </c>
      <c r="GC103">
        <v>70</v>
      </c>
      <c r="GD103">
        <v>70</v>
      </c>
      <c r="GE103">
        <v>71</v>
      </c>
      <c r="GF103">
        <v>71</v>
      </c>
      <c r="GG103">
        <v>72</v>
      </c>
      <c r="GH103">
        <v>72</v>
      </c>
      <c r="GI103">
        <v>73</v>
      </c>
      <c r="GJ103">
        <v>73</v>
      </c>
      <c r="GK103">
        <v>73</v>
      </c>
      <c r="GL103">
        <v>73</v>
      </c>
      <c r="GM103">
        <v>74</v>
      </c>
      <c r="GN103">
        <v>74</v>
      </c>
      <c r="GO103">
        <v>75</v>
      </c>
      <c r="GP103">
        <v>75</v>
      </c>
      <c r="GQ103">
        <v>76</v>
      </c>
      <c r="GR103">
        <v>76</v>
      </c>
      <c r="GS103">
        <v>77</v>
      </c>
      <c r="GU103">
        <v>100</v>
      </c>
      <c r="GV103">
        <v>0.77300000000000002</v>
      </c>
    </row>
    <row r="104" spans="1:204">
      <c r="A104" s="278">
        <v>101</v>
      </c>
      <c r="B104" s="344">
        <v>1</v>
      </c>
      <c r="C104" s="344">
        <v>1</v>
      </c>
      <c r="D104" s="344">
        <v>2</v>
      </c>
      <c r="E104" s="344">
        <v>2</v>
      </c>
      <c r="F104" s="344">
        <v>2</v>
      </c>
      <c r="G104" s="344">
        <v>3</v>
      </c>
      <c r="H104" s="344">
        <v>3</v>
      </c>
      <c r="I104" s="344">
        <v>4</v>
      </c>
      <c r="J104" s="344">
        <v>4</v>
      </c>
      <c r="K104" s="344">
        <v>5</v>
      </c>
      <c r="L104" s="344">
        <v>5</v>
      </c>
      <c r="M104" s="344">
        <v>5</v>
      </c>
      <c r="N104" s="344">
        <v>5</v>
      </c>
      <c r="O104" s="344">
        <v>6</v>
      </c>
      <c r="P104" s="344">
        <v>6</v>
      </c>
      <c r="Q104" s="344">
        <v>7</v>
      </c>
      <c r="R104" s="344">
        <v>8</v>
      </c>
      <c r="S104" s="344">
        <v>8</v>
      </c>
      <c r="T104" s="344">
        <v>9</v>
      </c>
      <c r="U104" s="344">
        <v>9</v>
      </c>
      <c r="V104" s="344">
        <v>9</v>
      </c>
      <c r="W104" s="344">
        <v>9</v>
      </c>
      <c r="X104" s="344">
        <v>10</v>
      </c>
      <c r="Y104" s="344">
        <v>10</v>
      </c>
      <c r="Z104" s="344">
        <v>11</v>
      </c>
      <c r="AA104" s="344">
        <v>11</v>
      </c>
      <c r="AB104" s="344">
        <v>12</v>
      </c>
      <c r="AC104" s="344">
        <v>12</v>
      </c>
      <c r="AD104" s="344">
        <v>12</v>
      </c>
      <c r="AE104" s="344">
        <v>12</v>
      </c>
      <c r="AF104" s="337">
        <v>13</v>
      </c>
      <c r="AG104" s="345">
        <v>13</v>
      </c>
      <c r="AH104" s="346">
        <v>14</v>
      </c>
      <c r="AI104">
        <v>14</v>
      </c>
      <c r="AJ104">
        <v>15</v>
      </c>
      <c r="AK104">
        <v>15</v>
      </c>
      <c r="AL104">
        <v>16</v>
      </c>
      <c r="AM104">
        <v>16</v>
      </c>
      <c r="AN104">
        <v>16</v>
      </c>
      <c r="AO104">
        <v>16</v>
      </c>
      <c r="AP104">
        <v>17</v>
      </c>
      <c r="AQ104">
        <v>17</v>
      </c>
      <c r="AR104">
        <v>18</v>
      </c>
      <c r="AS104">
        <v>18</v>
      </c>
      <c r="AT104">
        <v>19</v>
      </c>
      <c r="AU104">
        <v>19</v>
      </c>
      <c r="AV104">
        <v>19</v>
      </c>
      <c r="AW104">
        <v>19</v>
      </c>
      <c r="AX104">
        <v>20</v>
      </c>
      <c r="AY104">
        <v>20</v>
      </c>
      <c r="AZ104">
        <v>21</v>
      </c>
      <c r="BA104">
        <v>21</v>
      </c>
      <c r="BB104">
        <v>22</v>
      </c>
      <c r="BC104">
        <v>22</v>
      </c>
      <c r="BD104">
        <v>23</v>
      </c>
      <c r="BE104">
        <v>23</v>
      </c>
      <c r="BF104">
        <v>23</v>
      </c>
      <c r="BG104">
        <v>23</v>
      </c>
      <c r="BH104">
        <v>23</v>
      </c>
      <c r="BI104">
        <v>24</v>
      </c>
      <c r="BJ104">
        <v>24</v>
      </c>
      <c r="BK104">
        <v>25</v>
      </c>
      <c r="BL104">
        <v>25</v>
      </c>
      <c r="BM104">
        <v>26</v>
      </c>
      <c r="BN104">
        <v>26</v>
      </c>
      <c r="BO104">
        <v>26</v>
      </c>
      <c r="BP104">
        <v>26</v>
      </c>
      <c r="BQ104">
        <v>27</v>
      </c>
      <c r="BR104">
        <v>27</v>
      </c>
      <c r="BS104">
        <v>28</v>
      </c>
      <c r="BT104">
        <v>28</v>
      </c>
      <c r="BU104">
        <v>29</v>
      </c>
      <c r="BV104">
        <v>29</v>
      </c>
      <c r="BW104">
        <v>30</v>
      </c>
      <c r="BX104">
        <v>30</v>
      </c>
      <c r="BY104">
        <v>30</v>
      </c>
      <c r="BZ104">
        <v>30</v>
      </c>
      <c r="CA104">
        <v>30</v>
      </c>
      <c r="CB104">
        <v>31</v>
      </c>
      <c r="CC104">
        <v>31</v>
      </c>
      <c r="CD104">
        <v>32</v>
      </c>
      <c r="CE104">
        <v>32</v>
      </c>
      <c r="CF104">
        <v>33</v>
      </c>
      <c r="CG104">
        <v>33</v>
      </c>
      <c r="CH104">
        <v>33</v>
      </c>
      <c r="CI104">
        <v>33</v>
      </c>
      <c r="CJ104">
        <v>34</v>
      </c>
      <c r="CK104">
        <v>34</v>
      </c>
      <c r="CL104">
        <v>34</v>
      </c>
      <c r="CM104">
        <v>35</v>
      </c>
      <c r="CN104">
        <v>35</v>
      </c>
      <c r="CO104">
        <v>36</v>
      </c>
      <c r="CP104">
        <v>36</v>
      </c>
      <c r="CQ104">
        <v>37</v>
      </c>
      <c r="CR104">
        <v>37</v>
      </c>
      <c r="CS104">
        <v>37</v>
      </c>
      <c r="CT104">
        <v>37</v>
      </c>
      <c r="CU104">
        <v>37</v>
      </c>
      <c r="CV104">
        <v>38</v>
      </c>
      <c r="CW104">
        <v>38</v>
      </c>
      <c r="CX104">
        <v>39</v>
      </c>
      <c r="CY104">
        <v>39</v>
      </c>
      <c r="CZ104">
        <v>40</v>
      </c>
      <c r="DA104">
        <v>40</v>
      </c>
      <c r="DB104">
        <v>40</v>
      </c>
      <c r="DC104">
        <v>40</v>
      </c>
      <c r="DD104">
        <v>41</v>
      </c>
      <c r="DE104">
        <v>41</v>
      </c>
      <c r="DF104">
        <v>42</v>
      </c>
      <c r="DG104">
        <v>42</v>
      </c>
      <c r="DH104">
        <v>43</v>
      </c>
      <c r="DI104">
        <v>43</v>
      </c>
      <c r="DJ104">
        <v>44</v>
      </c>
      <c r="DK104">
        <v>44</v>
      </c>
      <c r="DL104">
        <v>44</v>
      </c>
      <c r="DM104">
        <v>44</v>
      </c>
      <c r="DN104">
        <v>45</v>
      </c>
      <c r="DO104">
        <v>45</v>
      </c>
      <c r="DP104">
        <v>46</v>
      </c>
      <c r="DQ104">
        <v>46</v>
      </c>
      <c r="DR104">
        <v>47</v>
      </c>
      <c r="DS104">
        <v>47</v>
      </c>
      <c r="DT104">
        <v>47</v>
      </c>
      <c r="DU104">
        <v>47</v>
      </c>
      <c r="DV104">
        <v>48</v>
      </c>
      <c r="DW104">
        <v>48</v>
      </c>
      <c r="DX104">
        <v>49</v>
      </c>
      <c r="DY104">
        <v>49</v>
      </c>
      <c r="DZ104">
        <v>50</v>
      </c>
      <c r="EA104">
        <v>50</v>
      </c>
      <c r="EB104">
        <v>51</v>
      </c>
      <c r="EC104">
        <v>51</v>
      </c>
      <c r="ED104">
        <v>51</v>
      </c>
      <c r="EE104">
        <v>51</v>
      </c>
      <c r="EF104">
        <v>51</v>
      </c>
      <c r="EG104">
        <v>52</v>
      </c>
      <c r="EH104">
        <v>52</v>
      </c>
      <c r="EI104">
        <v>53</v>
      </c>
      <c r="EJ104">
        <v>53</v>
      </c>
      <c r="EK104">
        <v>54</v>
      </c>
      <c r="EL104">
        <v>54</v>
      </c>
      <c r="EM104">
        <v>54</v>
      </c>
      <c r="EN104">
        <v>54</v>
      </c>
      <c r="EO104">
        <v>55</v>
      </c>
      <c r="EP104">
        <v>55</v>
      </c>
      <c r="EQ104">
        <v>56</v>
      </c>
      <c r="ER104">
        <v>56</v>
      </c>
      <c r="ES104">
        <v>57</v>
      </c>
      <c r="ET104">
        <v>57</v>
      </c>
      <c r="EU104">
        <v>57</v>
      </c>
      <c r="EV104">
        <v>57</v>
      </c>
      <c r="EW104">
        <v>58</v>
      </c>
      <c r="EX104">
        <v>58</v>
      </c>
      <c r="EY104">
        <v>59</v>
      </c>
      <c r="EZ104">
        <v>59</v>
      </c>
      <c r="FA104">
        <v>60</v>
      </c>
      <c r="FB104">
        <v>60</v>
      </c>
      <c r="FC104">
        <v>61</v>
      </c>
      <c r="FD104">
        <v>61</v>
      </c>
      <c r="FE104">
        <v>61</v>
      </c>
      <c r="FF104">
        <v>61</v>
      </c>
      <c r="FG104">
        <v>62</v>
      </c>
      <c r="FH104">
        <v>62</v>
      </c>
      <c r="FI104">
        <v>63</v>
      </c>
      <c r="FJ104">
        <v>63</v>
      </c>
      <c r="FK104">
        <v>64</v>
      </c>
      <c r="FL104">
        <v>64</v>
      </c>
      <c r="FM104">
        <v>64</v>
      </c>
      <c r="FN104">
        <v>64</v>
      </c>
      <c r="FO104">
        <v>65</v>
      </c>
      <c r="FP104">
        <v>65</v>
      </c>
      <c r="FQ104">
        <v>66</v>
      </c>
      <c r="FR104">
        <v>66</v>
      </c>
      <c r="FS104">
        <v>67</v>
      </c>
      <c r="FT104">
        <v>67</v>
      </c>
      <c r="FU104">
        <v>68</v>
      </c>
      <c r="FV104">
        <v>68</v>
      </c>
      <c r="FW104">
        <v>68</v>
      </c>
      <c r="FX104">
        <v>68</v>
      </c>
      <c r="FY104">
        <v>69</v>
      </c>
      <c r="FZ104">
        <v>69</v>
      </c>
      <c r="GA104">
        <v>70</v>
      </c>
      <c r="GB104">
        <v>70</v>
      </c>
      <c r="GC104">
        <v>71</v>
      </c>
      <c r="GD104">
        <v>71</v>
      </c>
      <c r="GE104">
        <v>71</v>
      </c>
      <c r="GF104">
        <v>71</v>
      </c>
      <c r="GG104">
        <v>72</v>
      </c>
      <c r="GH104">
        <v>72</v>
      </c>
      <c r="GI104">
        <v>73</v>
      </c>
      <c r="GJ104">
        <v>73</v>
      </c>
      <c r="GK104">
        <v>74</v>
      </c>
      <c r="GL104">
        <v>74</v>
      </c>
      <c r="GM104">
        <v>75</v>
      </c>
      <c r="GN104">
        <v>75</v>
      </c>
      <c r="GO104">
        <v>75</v>
      </c>
      <c r="GP104">
        <v>75</v>
      </c>
      <c r="GQ104">
        <v>76</v>
      </c>
      <c r="GR104">
        <v>76</v>
      </c>
      <c r="GS104">
        <v>77</v>
      </c>
      <c r="GU104">
        <v>101</v>
      </c>
      <c r="GV104">
        <v>0.77700000000000002</v>
      </c>
    </row>
    <row r="105" spans="1:204">
      <c r="A105" s="278">
        <v>102</v>
      </c>
      <c r="B105" s="344">
        <v>1</v>
      </c>
      <c r="C105" s="344">
        <v>1</v>
      </c>
      <c r="D105" s="344">
        <v>2</v>
      </c>
      <c r="E105" s="344">
        <v>2</v>
      </c>
      <c r="F105" s="344">
        <v>2</v>
      </c>
      <c r="G105" s="344">
        <v>3</v>
      </c>
      <c r="H105" s="344">
        <v>3</v>
      </c>
      <c r="I105" s="344">
        <v>4</v>
      </c>
      <c r="J105" s="344">
        <v>4</v>
      </c>
      <c r="K105" s="344">
        <v>5</v>
      </c>
      <c r="L105" s="344">
        <v>5</v>
      </c>
      <c r="M105" s="344">
        <v>5</v>
      </c>
      <c r="N105" s="344">
        <v>5</v>
      </c>
      <c r="O105" s="344">
        <v>6</v>
      </c>
      <c r="P105" s="344">
        <v>6</v>
      </c>
      <c r="Q105" s="344">
        <v>7</v>
      </c>
      <c r="R105" s="344">
        <v>8</v>
      </c>
      <c r="S105" s="344">
        <v>8</v>
      </c>
      <c r="T105" s="344">
        <v>9</v>
      </c>
      <c r="U105" s="344">
        <v>9</v>
      </c>
      <c r="V105" s="344">
        <v>9</v>
      </c>
      <c r="W105" s="344">
        <v>9</v>
      </c>
      <c r="X105" s="344">
        <v>10</v>
      </c>
      <c r="Y105" s="344">
        <v>10</v>
      </c>
      <c r="Z105" s="344">
        <v>11</v>
      </c>
      <c r="AA105" s="344">
        <v>11</v>
      </c>
      <c r="AB105" s="344">
        <v>12</v>
      </c>
      <c r="AC105" s="344">
        <v>12</v>
      </c>
      <c r="AD105" s="344">
        <v>12</v>
      </c>
      <c r="AE105" s="344">
        <v>12</v>
      </c>
      <c r="AF105" s="337">
        <v>13</v>
      </c>
      <c r="AG105" s="345">
        <v>13</v>
      </c>
      <c r="AH105" s="346">
        <v>14</v>
      </c>
      <c r="AI105">
        <v>14</v>
      </c>
      <c r="AJ105">
        <v>15</v>
      </c>
      <c r="AK105">
        <v>15</v>
      </c>
      <c r="AL105">
        <v>16</v>
      </c>
      <c r="AM105">
        <v>16</v>
      </c>
      <c r="AN105">
        <v>16</v>
      </c>
      <c r="AO105">
        <v>16</v>
      </c>
      <c r="AP105">
        <v>17</v>
      </c>
      <c r="AQ105">
        <v>17</v>
      </c>
      <c r="AR105">
        <v>18</v>
      </c>
      <c r="AS105">
        <v>18</v>
      </c>
      <c r="AT105">
        <v>19</v>
      </c>
      <c r="AU105">
        <v>19</v>
      </c>
      <c r="AV105">
        <v>20</v>
      </c>
      <c r="AW105">
        <v>20</v>
      </c>
      <c r="AX105">
        <v>20</v>
      </c>
      <c r="AY105">
        <v>20</v>
      </c>
      <c r="AZ105">
        <v>21</v>
      </c>
      <c r="BA105">
        <v>21</v>
      </c>
      <c r="BB105">
        <v>22</v>
      </c>
      <c r="BC105">
        <v>22</v>
      </c>
      <c r="BD105">
        <v>23</v>
      </c>
      <c r="BE105">
        <v>23</v>
      </c>
      <c r="BF105">
        <v>23</v>
      </c>
      <c r="BG105">
        <v>23</v>
      </c>
      <c r="BH105">
        <v>23</v>
      </c>
      <c r="BI105">
        <v>24</v>
      </c>
      <c r="BJ105">
        <v>24</v>
      </c>
      <c r="BK105">
        <v>25</v>
      </c>
      <c r="BL105">
        <v>25</v>
      </c>
      <c r="BM105">
        <v>26</v>
      </c>
      <c r="BN105">
        <v>26</v>
      </c>
      <c r="BO105">
        <v>27</v>
      </c>
      <c r="BP105">
        <v>27</v>
      </c>
      <c r="BQ105">
        <v>27</v>
      </c>
      <c r="BR105">
        <v>27</v>
      </c>
      <c r="BS105">
        <v>28</v>
      </c>
      <c r="BT105">
        <v>28</v>
      </c>
      <c r="BU105">
        <v>29</v>
      </c>
      <c r="BV105">
        <v>29</v>
      </c>
      <c r="BW105">
        <v>30</v>
      </c>
      <c r="BX105">
        <v>30</v>
      </c>
      <c r="BY105">
        <v>30</v>
      </c>
      <c r="BZ105">
        <v>30</v>
      </c>
      <c r="CA105">
        <v>30</v>
      </c>
      <c r="CB105">
        <v>31</v>
      </c>
      <c r="CC105">
        <v>31</v>
      </c>
      <c r="CD105">
        <v>32</v>
      </c>
      <c r="CE105">
        <v>32</v>
      </c>
      <c r="CF105">
        <v>33</v>
      </c>
      <c r="CG105">
        <v>33</v>
      </c>
      <c r="CH105">
        <v>34</v>
      </c>
      <c r="CI105">
        <v>34</v>
      </c>
      <c r="CJ105">
        <v>34</v>
      </c>
      <c r="CK105">
        <v>34</v>
      </c>
      <c r="CL105">
        <v>34</v>
      </c>
      <c r="CM105">
        <v>35</v>
      </c>
      <c r="CN105">
        <v>35</v>
      </c>
      <c r="CO105">
        <v>36</v>
      </c>
      <c r="CP105">
        <v>36</v>
      </c>
      <c r="CQ105">
        <v>37</v>
      </c>
      <c r="CR105">
        <v>37</v>
      </c>
      <c r="CS105">
        <v>37</v>
      </c>
      <c r="CT105">
        <v>37</v>
      </c>
      <c r="CU105">
        <v>37</v>
      </c>
      <c r="CV105">
        <v>38</v>
      </c>
      <c r="CW105">
        <v>38</v>
      </c>
      <c r="CX105">
        <v>39</v>
      </c>
      <c r="CY105">
        <v>39</v>
      </c>
      <c r="CZ105">
        <v>40</v>
      </c>
      <c r="DA105">
        <v>40</v>
      </c>
      <c r="DB105">
        <v>41</v>
      </c>
      <c r="DC105">
        <v>41</v>
      </c>
      <c r="DD105">
        <v>41</v>
      </c>
      <c r="DE105">
        <v>41</v>
      </c>
      <c r="DF105">
        <v>42</v>
      </c>
      <c r="DG105">
        <v>42</v>
      </c>
      <c r="DH105">
        <v>43</v>
      </c>
      <c r="DI105">
        <v>43</v>
      </c>
      <c r="DJ105">
        <v>44</v>
      </c>
      <c r="DK105">
        <v>44</v>
      </c>
      <c r="DL105">
        <v>45</v>
      </c>
      <c r="DM105">
        <v>45</v>
      </c>
      <c r="DN105">
        <v>45</v>
      </c>
      <c r="DO105">
        <v>45</v>
      </c>
      <c r="DP105">
        <v>46</v>
      </c>
      <c r="DQ105">
        <v>46</v>
      </c>
      <c r="DR105">
        <v>47</v>
      </c>
      <c r="DS105">
        <v>47</v>
      </c>
      <c r="DT105">
        <v>48</v>
      </c>
      <c r="DU105">
        <v>48</v>
      </c>
      <c r="DV105">
        <v>48</v>
      </c>
      <c r="DW105">
        <v>48</v>
      </c>
      <c r="DX105">
        <v>49</v>
      </c>
      <c r="DY105">
        <v>49</v>
      </c>
      <c r="DZ105">
        <v>50</v>
      </c>
      <c r="EA105">
        <v>50</v>
      </c>
      <c r="EB105">
        <v>51</v>
      </c>
      <c r="EC105">
        <v>51</v>
      </c>
      <c r="ED105">
        <v>52</v>
      </c>
      <c r="EE105">
        <v>52</v>
      </c>
      <c r="EF105">
        <v>52</v>
      </c>
      <c r="EG105">
        <v>52</v>
      </c>
      <c r="EH105">
        <v>52</v>
      </c>
      <c r="EI105">
        <v>53</v>
      </c>
      <c r="EJ105">
        <v>53</v>
      </c>
      <c r="EK105">
        <v>54</v>
      </c>
      <c r="EL105">
        <v>54</v>
      </c>
      <c r="EM105">
        <v>55</v>
      </c>
      <c r="EN105">
        <v>55</v>
      </c>
      <c r="EO105">
        <v>55</v>
      </c>
      <c r="EP105">
        <v>55</v>
      </c>
      <c r="EQ105">
        <v>56</v>
      </c>
      <c r="ER105">
        <v>56</v>
      </c>
      <c r="ES105">
        <v>57</v>
      </c>
      <c r="ET105">
        <v>57</v>
      </c>
      <c r="EU105">
        <v>58</v>
      </c>
      <c r="EV105">
        <v>58</v>
      </c>
      <c r="EW105">
        <v>59</v>
      </c>
      <c r="EX105">
        <v>59</v>
      </c>
      <c r="EY105">
        <v>59</v>
      </c>
      <c r="EZ105">
        <v>59</v>
      </c>
      <c r="FA105">
        <v>60</v>
      </c>
      <c r="FB105">
        <v>60</v>
      </c>
      <c r="FC105">
        <v>61</v>
      </c>
      <c r="FD105">
        <v>61</v>
      </c>
      <c r="FE105">
        <v>62</v>
      </c>
      <c r="FF105">
        <v>62</v>
      </c>
      <c r="FG105">
        <v>62</v>
      </c>
      <c r="FH105">
        <v>62</v>
      </c>
      <c r="FI105">
        <v>63</v>
      </c>
      <c r="FJ105">
        <v>63</v>
      </c>
      <c r="FK105">
        <v>64</v>
      </c>
      <c r="FL105">
        <v>64</v>
      </c>
      <c r="FM105">
        <v>65</v>
      </c>
      <c r="FN105">
        <v>65</v>
      </c>
      <c r="FO105">
        <v>66</v>
      </c>
      <c r="FP105">
        <v>66</v>
      </c>
      <c r="FQ105">
        <v>66</v>
      </c>
      <c r="FR105">
        <v>66</v>
      </c>
      <c r="FS105">
        <v>67</v>
      </c>
      <c r="FT105">
        <v>67</v>
      </c>
      <c r="FU105">
        <v>68</v>
      </c>
      <c r="FV105">
        <v>68</v>
      </c>
      <c r="FW105">
        <v>69</v>
      </c>
      <c r="FX105">
        <v>69</v>
      </c>
      <c r="FY105">
        <v>70</v>
      </c>
      <c r="FZ105">
        <v>70</v>
      </c>
      <c r="GA105">
        <v>70</v>
      </c>
      <c r="GB105">
        <v>70</v>
      </c>
      <c r="GC105">
        <v>71</v>
      </c>
      <c r="GD105">
        <v>71</v>
      </c>
      <c r="GE105">
        <v>72</v>
      </c>
      <c r="GF105">
        <v>72</v>
      </c>
      <c r="GG105">
        <v>73</v>
      </c>
      <c r="GH105">
        <v>73</v>
      </c>
      <c r="GI105">
        <v>73</v>
      </c>
      <c r="GJ105">
        <v>73</v>
      </c>
      <c r="GK105">
        <v>74</v>
      </c>
      <c r="GL105">
        <v>74</v>
      </c>
      <c r="GM105">
        <v>75</v>
      </c>
      <c r="GN105">
        <v>75</v>
      </c>
      <c r="GO105">
        <v>76</v>
      </c>
      <c r="GP105">
        <v>76</v>
      </c>
      <c r="GQ105">
        <v>77</v>
      </c>
      <c r="GR105">
        <v>77</v>
      </c>
      <c r="GS105">
        <v>77</v>
      </c>
      <c r="GU105">
        <v>102</v>
      </c>
      <c r="GV105">
        <v>0.78100000000000003</v>
      </c>
    </row>
    <row r="106" spans="1:204">
      <c r="A106" s="278">
        <v>103</v>
      </c>
      <c r="B106" s="344">
        <v>1</v>
      </c>
      <c r="C106" s="344">
        <v>1</v>
      </c>
      <c r="D106" s="344">
        <v>2</v>
      </c>
      <c r="E106" s="344">
        <v>2</v>
      </c>
      <c r="F106" s="344">
        <v>2</v>
      </c>
      <c r="G106" s="344">
        <v>3</v>
      </c>
      <c r="H106" s="344">
        <v>3</v>
      </c>
      <c r="I106" s="344">
        <v>4</v>
      </c>
      <c r="J106" s="344">
        <v>4</v>
      </c>
      <c r="K106" s="344">
        <v>5</v>
      </c>
      <c r="L106" s="344">
        <v>5</v>
      </c>
      <c r="M106" s="344">
        <v>5</v>
      </c>
      <c r="N106" s="344">
        <v>5</v>
      </c>
      <c r="O106" s="344">
        <v>6</v>
      </c>
      <c r="P106" s="344">
        <v>6</v>
      </c>
      <c r="Q106" s="344">
        <v>7</v>
      </c>
      <c r="R106" s="344">
        <v>8</v>
      </c>
      <c r="S106" s="344">
        <v>8</v>
      </c>
      <c r="T106" s="344">
        <v>9</v>
      </c>
      <c r="U106" s="344">
        <v>9</v>
      </c>
      <c r="V106" s="344">
        <v>9</v>
      </c>
      <c r="W106" s="344">
        <v>9</v>
      </c>
      <c r="X106" s="344">
        <v>10</v>
      </c>
      <c r="Y106" s="344">
        <v>10</v>
      </c>
      <c r="Z106" s="344">
        <v>11</v>
      </c>
      <c r="AA106" s="344">
        <v>11</v>
      </c>
      <c r="AB106" s="344">
        <v>12</v>
      </c>
      <c r="AC106" s="344">
        <v>12</v>
      </c>
      <c r="AD106" s="344">
        <v>13</v>
      </c>
      <c r="AE106" s="344">
        <v>13</v>
      </c>
      <c r="AF106" s="337">
        <v>13</v>
      </c>
      <c r="AG106" s="345">
        <v>13</v>
      </c>
      <c r="AH106" s="346">
        <v>14</v>
      </c>
      <c r="AI106">
        <v>14</v>
      </c>
      <c r="AJ106">
        <v>15</v>
      </c>
      <c r="AK106">
        <v>15</v>
      </c>
      <c r="AL106">
        <v>16</v>
      </c>
      <c r="AM106">
        <v>16</v>
      </c>
      <c r="AN106">
        <v>16</v>
      </c>
      <c r="AO106">
        <v>16</v>
      </c>
      <c r="AP106">
        <v>17</v>
      </c>
      <c r="AQ106">
        <v>17</v>
      </c>
      <c r="AR106">
        <v>18</v>
      </c>
      <c r="AS106">
        <v>18</v>
      </c>
      <c r="AT106">
        <v>19</v>
      </c>
      <c r="AU106">
        <v>19</v>
      </c>
      <c r="AV106">
        <v>20</v>
      </c>
      <c r="AW106">
        <v>20</v>
      </c>
      <c r="AX106">
        <v>20</v>
      </c>
      <c r="AY106">
        <v>20</v>
      </c>
      <c r="AZ106">
        <v>21</v>
      </c>
      <c r="BA106">
        <v>21</v>
      </c>
      <c r="BB106">
        <v>22</v>
      </c>
      <c r="BC106">
        <v>22</v>
      </c>
      <c r="BD106">
        <v>23</v>
      </c>
      <c r="BE106">
        <v>23</v>
      </c>
      <c r="BF106">
        <v>24</v>
      </c>
      <c r="BG106">
        <v>24</v>
      </c>
      <c r="BH106">
        <v>24</v>
      </c>
      <c r="BI106">
        <v>24</v>
      </c>
      <c r="BJ106">
        <v>24</v>
      </c>
      <c r="BK106">
        <v>25</v>
      </c>
      <c r="BL106">
        <v>25</v>
      </c>
      <c r="BM106">
        <v>26</v>
      </c>
      <c r="BN106">
        <v>26</v>
      </c>
      <c r="BO106">
        <v>27</v>
      </c>
      <c r="BP106">
        <v>27</v>
      </c>
      <c r="BQ106">
        <v>27</v>
      </c>
      <c r="BR106">
        <v>27</v>
      </c>
      <c r="BS106">
        <v>28</v>
      </c>
      <c r="BT106">
        <v>28</v>
      </c>
      <c r="BU106">
        <v>29</v>
      </c>
      <c r="BV106">
        <v>29</v>
      </c>
      <c r="BW106">
        <v>30</v>
      </c>
      <c r="BX106">
        <v>30</v>
      </c>
      <c r="BY106">
        <v>31</v>
      </c>
      <c r="BZ106">
        <v>31</v>
      </c>
      <c r="CA106">
        <v>31</v>
      </c>
      <c r="CB106">
        <v>31</v>
      </c>
      <c r="CC106">
        <v>31</v>
      </c>
      <c r="CD106">
        <v>32</v>
      </c>
      <c r="CE106">
        <v>32</v>
      </c>
      <c r="CF106">
        <v>33</v>
      </c>
      <c r="CG106">
        <v>33</v>
      </c>
      <c r="CH106">
        <v>34</v>
      </c>
      <c r="CI106">
        <v>34</v>
      </c>
      <c r="CJ106">
        <v>35</v>
      </c>
      <c r="CK106">
        <v>35</v>
      </c>
      <c r="CL106">
        <v>35</v>
      </c>
      <c r="CM106">
        <v>35</v>
      </c>
      <c r="CN106">
        <v>35</v>
      </c>
      <c r="CO106">
        <v>36</v>
      </c>
      <c r="CP106">
        <v>36</v>
      </c>
      <c r="CQ106">
        <v>37</v>
      </c>
      <c r="CR106">
        <v>37</v>
      </c>
      <c r="CS106">
        <v>38</v>
      </c>
      <c r="CT106">
        <v>38</v>
      </c>
      <c r="CU106">
        <v>38</v>
      </c>
      <c r="CV106">
        <v>38</v>
      </c>
      <c r="CW106">
        <v>38</v>
      </c>
      <c r="CX106">
        <v>39</v>
      </c>
      <c r="CY106">
        <v>39</v>
      </c>
      <c r="CZ106">
        <v>40</v>
      </c>
      <c r="DA106">
        <v>40</v>
      </c>
      <c r="DB106">
        <v>41</v>
      </c>
      <c r="DC106">
        <v>41</v>
      </c>
      <c r="DD106">
        <v>42</v>
      </c>
      <c r="DE106">
        <v>42</v>
      </c>
      <c r="DF106">
        <v>42</v>
      </c>
      <c r="DG106">
        <v>42</v>
      </c>
      <c r="DH106">
        <v>43</v>
      </c>
      <c r="DI106">
        <v>43</v>
      </c>
      <c r="DJ106">
        <v>44</v>
      </c>
      <c r="DK106">
        <v>44</v>
      </c>
      <c r="DL106">
        <v>45</v>
      </c>
      <c r="DM106">
        <v>45</v>
      </c>
      <c r="DN106">
        <v>46</v>
      </c>
      <c r="DO106">
        <v>46</v>
      </c>
      <c r="DP106">
        <v>46</v>
      </c>
      <c r="DQ106">
        <v>46</v>
      </c>
      <c r="DR106">
        <v>47</v>
      </c>
      <c r="DS106">
        <v>47</v>
      </c>
      <c r="DT106">
        <v>48</v>
      </c>
      <c r="DU106">
        <v>48</v>
      </c>
      <c r="DV106">
        <v>49</v>
      </c>
      <c r="DW106">
        <v>49</v>
      </c>
      <c r="DX106">
        <v>49</v>
      </c>
      <c r="DY106">
        <v>49</v>
      </c>
      <c r="DZ106">
        <v>50</v>
      </c>
      <c r="EA106">
        <v>50</v>
      </c>
      <c r="EB106">
        <v>51</v>
      </c>
      <c r="EC106">
        <v>51</v>
      </c>
      <c r="ED106">
        <v>52</v>
      </c>
      <c r="EE106">
        <v>52</v>
      </c>
      <c r="EF106">
        <v>52</v>
      </c>
      <c r="EG106">
        <v>53</v>
      </c>
      <c r="EH106">
        <v>53</v>
      </c>
      <c r="EI106">
        <v>53</v>
      </c>
      <c r="EJ106">
        <v>53</v>
      </c>
      <c r="EK106">
        <v>54</v>
      </c>
      <c r="EL106">
        <v>54</v>
      </c>
      <c r="EM106">
        <v>55</v>
      </c>
      <c r="EN106">
        <v>55</v>
      </c>
      <c r="EO106">
        <v>56</v>
      </c>
      <c r="EP106">
        <v>56</v>
      </c>
      <c r="EQ106">
        <v>57</v>
      </c>
      <c r="ER106">
        <v>57</v>
      </c>
      <c r="ES106">
        <v>57</v>
      </c>
      <c r="ET106">
        <v>57</v>
      </c>
      <c r="EU106">
        <v>58</v>
      </c>
      <c r="EV106">
        <v>58</v>
      </c>
      <c r="EW106">
        <v>59</v>
      </c>
      <c r="EX106">
        <v>59</v>
      </c>
      <c r="EY106">
        <v>60</v>
      </c>
      <c r="EZ106">
        <v>60</v>
      </c>
      <c r="FA106">
        <v>60</v>
      </c>
      <c r="FB106">
        <v>60</v>
      </c>
      <c r="FC106">
        <v>61</v>
      </c>
      <c r="FD106">
        <v>61</v>
      </c>
      <c r="FE106">
        <v>62</v>
      </c>
      <c r="FF106">
        <v>62</v>
      </c>
      <c r="FG106">
        <v>63</v>
      </c>
      <c r="FH106">
        <v>63</v>
      </c>
      <c r="FI106">
        <v>64</v>
      </c>
      <c r="FJ106">
        <v>64</v>
      </c>
      <c r="FK106">
        <v>64</v>
      </c>
      <c r="FL106">
        <v>64</v>
      </c>
      <c r="FM106">
        <v>65</v>
      </c>
      <c r="FN106">
        <v>65</v>
      </c>
      <c r="FO106">
        <v>66</v>
      </c>
      <c r="FP106">
        <v>66</v>
      </c>
      <c r="FQ106">
        <v>67</v>
      </c>
      <c r="FR106">
        <v>67</v>
      </c>
      <c r="FS106">
        <v>68</v>
      </c>
      <c r="FT106">
        <v>68</v>
      </c>
      <c r="FU106">
        <v>68</v>
      </c>
      <c r="FV106">
        <v>68</v>
      </c>
      <c r="FW106">
        <v>69</v>
      </c>
      <c r="FX106">
        <v>69</v>
      </c>
      <c r="FY106">
        <v>70</v>
      </c>
      <c r="FZ106">
        <v>70</v>
      </c>
      <c r="GA106">
        <v>71</v>
      </c>
      <c r="GB106">
        <v>71</v>
      </c>
      <c r="GC106">
        <v>71</v>
      </c>
      <c r="GD106">
        <v>71</v>
      </c>
      <c r="GE106">
        <v>72</v>
      </c>
      <c r="GF106">
        <v>72</v>
      </c>
      <c r="GG106">
        <v>73</v>
      </c>
      <c r="GH106">
        <v>73</v>
      </c>
      <c r="GI106">
        <v>74</v>
      </c>
      <c r="GJ106">
        <v>74</v>
      </c>
      <c r="GK106">
        <v>75</v>
      </c>
      <c r="GL106">
        <v>75</v>
      </c>
      <c r="GM106">
        <v>75</v>
      </c>
      <c r="GN106">
        <v>75</v>
      </c>
      <c r="GO106">
        <v>76</v>
      </c>
      <c r="GP106">
        <v>76</v>
      </c>
      <c r="GQ106">
        <v>77</v>
      </c>
      <c r="GR106">
        <v>77</v>
      </c>
      <c r="GS106">
        <v>78</v>
      </c>
      <c r="GU106">
        <v>103</v>
      </c>
      <c r="GV106">
        <v>0.78500000000000003</v>
      </c>
    </row>
    <row r="107" spans="1:204">
      <c r="A107" s="278">
        <v>104</v>
      </c>
      <c r="B107" s="344">
        <v>1</v>
      </c>
      <c r="C107" s="344">
        <v>1</v>
      </c>
      <c r="D107" s="344">
        <v>2</v>
      </c>
      <c r="E107" s="344">
        <v>2</v>
      </c>
      <c r="F107" s="344">
        <v>2</v>
      </c>
      <c r="G107" s="344">
        <v>3</v>
      </c>
      <c r="H107" s="344">
        <v>3</v>
      </c>
      <c r="I107" s="344">
        <v>4</v>
      </c>
      <c r="J107" s="344">
        <v>4</v>
      </c>
      <c r="K107" s="344">
        <v>5</v>
      </c>
      <c r="L107" s="344">
        <v>5</v>
      </c>
      <c r="M107" s="344">
        <v>6</v>
      </c>
      <c r="N107" s="344">
        <v>6</v>
      </c>
      <c r="O107" s="344">
        <v>6</v>
      </c>
      <c r="P107" s="344">
        <v>6</v>
      </c>
      <c r="Q107" s="344">
        <v>7</v>
      </c>
      <c r="R107" s="344">
        <v>8</v>
      </c>
      <c r="S107" s="344">
        <v>8</v>
      </c>
      <c r="T107" s="344">
        <v>9</v>
      </c>
      <c r="U107" s="344">
        <v>9</v>
      </c>
      <c r="V107" s="344">
        <v>9</v>
      </c>
      <c r="W107" s="344">
        <v>9</v>
      </c>
      <c r="X107" s="344">
        <v>10</v>
      </c>
      <c r="Y107" s="344">
        <v>10</v>
      </c>
      <c r="Z107" s="344">
        <v>11</v>
      </c>
      <c r="AA107" s="344">
        <v>11</v>
      </c>
      <c r="AB107" s="344">
        <v>12</v>
      </c>
      <c r="AC107" s="344">
        <v>12</v>
      </c>
      <c r="AD107" s="344">
        <v>13</v>
      </c>
      <c r="AE107" s="344">
        <v>13</v>
      </c>
      <c r="AF107" s="337">
        <v>13</v>
      </c>
      <c r="AG107" s="345">
        <v>13</v>
      </c>
      <c r="AH107" s="346">
        <v>14</v>
      </c>
      <c r="AI107">
        <v>14</v>
      </c>
      <c r="AJ107">
        <v>15</v>
      </c>
      <c r="AK107">
        <v>15</v>
      </c>
      <c r="AL107">
        <v>16</v>
      </c>
      <c r="AM107">
        <v>16</v>
      </c>
      <c r="AN107">
        <v>17</v>
      </c>
      <c r="AO107">
        <v>17</v>
      </c>
      <c r="AP107">
        <v>17</v>
      </c>
      <c r="AQ107">
        <v>17</v>
      </c>
      <c r="AR107">
        <v>18</v>
      </c>
      <c r="AS107">
        <v>18</v>
      </c>
      <c r="AT107">
        <v>19</v>
      </c>
      <c r="AU107">
        <v>19</v>
      </c>
      <c r="AV107">
        <v>20</v>
      </c>
      <c r="AW107">
        <v>20</v>
      </c>
      <c r="AX107">
        <v>21</v>
      </c>
      <c r="AY107">
        <v>21</v>
      </c>
      <c r="AZ107">
        <v>21</v>
      </c>
      <c r="BA107">
        <v>21</v>
      </c>
      <c r="BB107">
        <v>22</v>
      </c>
      <c r="BC107">
        <v>22</v>
      </c>
      <c r="BD107">
        <v>23</v>
      </c>
      <c r="BE107">
        <v>23</v>
      </c>
      <c r="BF107">
        <v>24</v>
      </c>
      <c r="BG107">
        <v>24</v>
      </c>
      <c r="BH107">
        <v>24</v>
      </c>
      <c r="BI107">
        <v>24</v>
      </c>
      <c r="BJ107">
        <v>24</v>
      </c>
      <c r="BK107">
        <v>25</v>
      </c>
      <c r="BL107">
        <v>25</v>
      </c>
      <c r="BM107">
        <v>26</v>
      </c>
      <c r="BN107">
        <v>26</v>
      </c>
      <c r="BO107">
        <v>27</v>
      </c>
      <c r="BP107">
        <v>27</v>
      </c>
      <c r="BQ107">
        <v>28</v>
      </c>
      <c r="BR107">
        <v>28</v>
      </c>
      <c r="BS107">
        <v>28</v>
      </c>
      <c r="BT107">
        <v>28</v>
      </c>
      <c r="BU107">
        <v>29</v>
      </c>
      <c r="BV107">
        <v>29</v>
      </c>
      <c r="BW107">
        <v>30</v>
      </c>
      <c r="BX107">
        <v>30</v>
      </c>
      <c r="BY107">
        <v>31</v>
      </c>
      <c r="BZ107">
        <v>31</v>
      </c>
      <c r="CA107">
        <v>31</v>
      </c>
      <c r="CB107">
        <v>32</v>
      </c>
      <c r="CC107">
        <v>32</v>
      </c>
      <c r="CD107">
        <v>32</v>
      </c>
      <c r="CE107">
        <v>32</v>
      </c>
      <c r="CF107">
        <v>33</v>
      </c>
      <c r="CG107">
        <v>33</v>
      </c>
      <c r="CH107">
        <v>34</v>
      </c>
      <c r="CI107">
        <v>34</v>
      </c>
      <c r="CJ107">
        <v>35</v>
      </c>
      <c r="CK107">
        <v>35</v>
      </c>
      <c r="CL107">
        <v>35</v>
      </c>
      <c r="CM107">
        <v>36</v>
      </c>
      <c r="CN107">
        <v>36</v>
      </c>
      <c r="CO107">
        <v>36</v>
      </c>
      <c r="CP107">
        <v>36</v>
      </c>
      <c r="CQ107">
        <v>37</v>
      </c>
      <c r="CR107">
        <v>37</v>
      </c>
      <c r="CS107">
        <v>38</v>
      </c>
      <c r="CT107">
        <v>38</v>
      </c>
      <c r="CU107">
        <v>38</v>
      </c>
      <c r="CV107">
        <v>39</v>
      </c>
      <c r="CW107">
        <v>39</v>
      </c>
      <c r="CX107">
        <v>39</v>
      </c>
      <c r="CY107">
        <v>39</v>
      </c>
      <c r="CZ107">
        <v>40</v>
      </c>
      <c r="DA107">
        <v>40</v>
      </c>
      <c r="DB107">
        <v>41</v>
      </c>
      <c r="DC107">
        <v>41</v>
      </c>
      <c r="DD107">
        <v>42</v>
      </c>
      <c r="DE107">
        <v>42</v>
      </c>
      <c r="DF107">
        <v>43</v>
      </c>
      <c r="DG107">
        <v>43</v>
      </c>
      <c r="DH107">
        <v>43</v>
      </c>
      <c r="DI107">
        <v>43</v>
      </c>
      <c r="DJ107">
        <v>44</v>
      </c>
      <c r="DK107">
        <v>44</v>
      </c>
      <c r="DL107">
        <v>45</v>
      </c>
      <c r="DM107">
        <v>45</v>
      </c>
      <c r="DN107">
        <v>46</v>
      </c>
      <c r="DO107">
        <v>46</v>
      </c>
      <c r="DP107">
        <v>47</v>
      </c>
      <c r="DQ107">
        <v>47</v>
      </c>
      <c r="DR107">
        <v>47</v>
      </c>
      <c r="DS107">
        <v>47</v>
      </c>
      <c r="DT107">
        <v>48</v>
      </c>
      <c r="DU107">
        <v>48</v>
      </c>
      <c r="DV107">
        <v>49</v>
      </c>
      <c r="DW107">
        <v>49</v>
      </c>
      <c r="DX107">
        <v>50</v>
      </c>
      <c r="DY107">
        <v>50</v>
      </c>
      <c r="DZ107">
        <v>50</v>
      </c>
      <c r="EA107">
        <v>50</v>
      </c>
      <c r="EB107">
        <v>51</v>
      </c>
      <c r="EC107">
        <v>51</v>
      </c>
      <c r="ED107">
        <v>52</v>
      </c>
      <c r="EE107">
        <v>52</v>
      </c>
      <c r="EF107">
        <v>52</v>
      </c>
      <c r="EG107">
        <v>53</v>
      </c>
      <c r="EH107">
        <v>53</v>
      </c>
      <c r="EI107">
        <v>54</v>
      </c>
      <c r="EJ107">
        <v>54</v>
      </c>
      <c r="EK107">
        <v>54</v>
      </c>
      <c r="EL107">
        <v>54</v>
      </c>
      <c r="EM107">
        <v>55</v>
      </c>
      <c r="EN107">
        <v>55</v>
      </c>
      <c r="EO107">
        <v>56</v>
      </c>
      <c r="EP107">
        <v>56</v>
      </c>
      <c r="EQ107">
        <v>57</v>
      </c>
      <c r="ER107">
        <v>57</v>
      </c>
      <c r="ES107">
        <v>58</v>
      </c>
      <c r="ET107">
        <v>58</v>
      </c>
      <c r="EU107">
        <v>58</v>
      </c>
      <c r="EV107">
        <v>58</v>
      </c>
      <c r="EW107">
        <v>59</v>
      </c>
      <c r="EX107">
        <v>59</v>
      </c>
      <c r="EY107">
        <v>60</v>
      </c>
      <c r="EZ107">
        <v>60</v>
      </c>
      <c r="FA107">
        <v>61</v>
      </c>
      <c r="FB107">
        <v>61</v>
      </c>
      <c r="FC107">
        <v>62</v>
      </c>
      <c r="FD107">
        <v>62</v>
      </c>
      <c r="FE107">
        <v>62</v>
      </c>
      <c r="FF107">
        <v>62</v>
      </c>
      <c r="FG107">
        <v>63</v>
      </c>
      <c r="FH107">
        <v>63</v>
      </c>
      <c r="FI107">
        <v>64</v>
      </c>
      <c r="FJ107">
        <v>64</v>
      </c>
      <c r="FK107">
        <v>65</v>
      </c>
      <c r="FL107">
        <v>65</v>
      </c>
      <c r="FM107">
        <v>65</v>
      </c>
      <c r="FN107">
        <v>65</v>
      </c>
      <c r="FO107">
        <v>66</v>
      </c>
      <c r="FP107">
        <v>66</v>
      </c>
      <c r="FQ107">
        <v>67</v>
      </c>
      <c r="FR107">
        <v>67</v>
      </c>
      <c r="FS107">
        <v>68</v>
      </c>
      <c r="FT107">
        <v>68</v>
      </c>
      <c r="FU107">
        <v>69</v>
      </c>
      <c r="FV107">
        <v>69</v>
      </c>
      <c r="FW107">
        <v>69</v>
      </c>
      <c r="FX107">
        <v>69</v>
      </c>
      <c r="FY107">
        <v>70</v>
      </c>
      <c r="FZ107">
        <v>70</v>
      </c>
      <c r="GA107">
        <v>71</v>
      </c>
      <c r="GB107">
        <v>71</v>
      </c>
      <c r="GC107">
        <v>72</v>
      </c>
      <c r="GD107">
        <v>72</v>
      </c>
      <c r="GE107">
        <v>73</v>
      </c>
      <c r="GF107">
        <v>73</v>
      </c>
      <c r="GG107">
        <v>73</v>
      </c>
      <c r="GH107">
        <v>73</v>
      </c>
      <c r="GI107">
        <v>74</v>
      </c>
      <c r="GJ107">
        <v>74</v>
      </c>
      <c r="GK107">
        <v>75</v>
      </c>
      <c r="GL107">
        <v>75</v>
      </c>
      <c r="GM107">
        <v>76</v>
      </c>
      <c r="GN107">
        <v>76</v>
      </c>
      <c r="GO107">
        <v>77</v>
      </c>
      <c r="GP107">
        <v>77</v>
      </c>
      <c r="GQ107">
        <v>77</v>
      </c>
      <c r="GR107">
        <v>77</v>
      </c>
      <c r="GS107">
        <v>78</v>
      </c>
      <c r="GU107">
        <v>104</v>
      </c>
      <c r="GV107">
        <v>0.78900000000000003</v>
      </c>
    </row>
    <row r="108" spans="1:204">
      <c r="A108" s="278">
        <v>105</v>
      </c>
      <c r="B108" s="344">
        <v>1</v>
      </c>
      <c r="C108" s="344">
        <v>1</v>
      </c>
      <c r="D108" s="344">
        <v>2</v>
      </c>
      <c r="E108" s="344">
        <v>2</v>
      </c>
      <c r="F108" s="344">
        <v>2</v>
      </c>
      <c r="G108" s="344">
        <v>3</v>
      </c>
      <c r="H108" s="344">
        <v>3</v>
      </c>
      <c r="I108" s="344">
        <v>4</v>
      </c>
      <c r="J108" s="344">
        <v>4</v>
      </c>
      <c r="K108" s="344">
        <v>5</v>
      </c>
      <c r="L108" s="344">
        <v>5</v>
      </c>
      <c r="M108" s="344">
        <v>6</v>
      </c>
      <c r="N108" s="344">
        <v>6</v>
      </c>
      <c r="O108" s="344">
        <v>6</v>
      </c>
      <c r="P108" s="344">
        <v>6</v>
      </c>
      <c r="Q108" s="344">
        <v>7</v>
      </c>
      <c r="R108" s="344">
        <v>8</v>
      </c>
      <c r="S108" s="344">
        <v>8</v>
      </c>
      <c r="T108" s="344">
        <v>9</v>
      </c>
      <c r="U108" s="344">
        <v>9</v>
      </c>
      <c r="V108" s="344">
        <v>10</v>
      </c>
      <c r="W108" s="344">
        <v>10</v>
      </c>
      <c r="X108" s="344">
        <v>10</v>
      </c>
      <c r="Y108" s="344">
        <v>10</v>
      </c>
      <c r="Z108" s="344">
        <v>11</v>
      </c>
      <c r="AA108" s="344">
        <v>11</v>
      </c>
      <c r="AB108" s="344">
        <v>12</v>
      </c>
      <c r="AC108" s="344">
        <v>12</v>
      </c>
      <c r="AD108" s="344">
        <v>13</v>
      </c>
      <c r="AE108" s="344">
        <v>13</v>
      </c>
      <c r="AF108" s="337">
        <v>13</v>
      </c>
      <c r="AG108" s="345">
        <v>13</v>
      </c>
      <c r="AH108" s="346">
        <v>14</v>
      </c>
      <c r="AI108">
        <v>14</v>
      </c>
      <c r="AJ108">
        <v>15</v>
      </c>
      <c r="AK108">
        <v>15</v>
      </c>
      <c r="AL108">
        <v>16</v>
      </c>
      <c r="AM108">
        <v>16</v>
      </c>
      <c r="AN108">
        <v>17</v>
      </c>
      <c r="AO108">
        <v>17</v>
      </c>
      <c r="AP108">
        <v>17</v>
      </c>
      <c r="AQ108">
        <v>17</v>
      </c>
      <c r="AR108">
        <v>18</v>
      </c>
      <c r="AS108">
        <v>18</v>
      </c>
      <c r="AT108">
        <v>19</v>
      </c>
      <c r="AU108">
        <v>19</v>
      </c>
      <c r="AV108">
        <v>20</v>
      </c>
      <c r="AW108">
        <v>20</v>
      </c>
      <c r="AX108">
        <v>21</v>
      </c>
      <c r="AY108">
        <v>21</v>
      </c>
      <c r="AZ108">
        <v>21</v>
      </c>
      <c r="BA108">
        <v>21</v>
      </c>
      <c r="BB108">
        <v>22</v>
      </c>
      <c r="BC108">
        <v>22</v>
      </c>
      <c r="BD108">
        <v>23</v>
      </c>
      <c r="BE108">
        <v>23</v>
      </c>
      <c r="BF108">
        <v>24</v>
      </c>
      <c r="BG108">
        <v>24</v>
      </c>
      <c r="BH108">
        <v>24</v>
      </c>
      <c r="BI108">
        <v>25</v>
      </c>
      <c r="BJ108">
        <v>25</v>
      </c>
      <c r="BK108">
        <v>25</v>
      </c>
      <c r="BL108">
        <v>25</v>
      </c>
      <c r="BM108">
        <v>26</v>
      </c>
      <c r="BN108">
        <v>26</v>
      </c>
      <c r="BO108">
        <v>27</v>
      </c>
      <c r="BP108">
        <v>27</v>
      </c>
      <c r="BQ108">
        <v>28</v>
      </c>
      <c r="BR108">
        <v>28</v>
      </c>
      <c r="BS108">
        <v>29</v>
      </c>
      <c r="BT108">
        <v>29</v>
      </c>
      <c r="BU108">
        <v>29</v>
      </c>
      <c r="BV108">
        <v>29</v>
      </c>
      <c r="BW108">
        <v>30</v>
      </c>
      <c r="BX108">
        <v>30</v>
      </c>
      <c r="BY108">
        <v>31</v>
      </c>
      <c r="BZ108">
        <v>31</v>
      </c>
      <c r="CA108">
        <v>31</v>
      </c>
      <c r="CB108">
        <v>32</v>
      </c>
      <c r="CC108">
        <v>32</v>
      </c>
      <c r="CD108">
        <v>33</v>
      </c>
      <c r="CE108">
        <v>33</v>
      </c>
      <c r="CF108">
        <v>33</v>
      </c>
      <c r="CG108">
        <v>33</v>
      </c>
      <c r="CH108">
        <v>34</v>
      </c>
      <c r="CI108">
        <v>34</v>
      </c>
      <c r="CJ108">
        <v>35</v>
      </c>
      <c r="CK108">
        <v>35</v>
      </c>
      <c r="CL108">
        <v>35</v>
      </c>
      <c r="CM108">
        <v>36</v>
      </c>
      <c r="CN108">
        <v>36</v>
      </c>
      <c r="CO108">
        <v>37</v>
      </c>
      <c r="CP108">
        <v>37</v>
      </c>
      <c r="CQ108">
        <v>37</v>
      </c>
      <c r="CR108">
        <v>37</v>
      </c>
      <c r="CS108">
        <v>38</v>
      </c>
      <c r="CT108">
        <v>38</v>
      </c>
      <c r="CU108">
        <v>38</v>
      </c>
      <c r="CV108">
        <v>39</v>
      </c>
      <c r="CW108">
        <v>39</v>
      </c>
      <c r="CX108">
        <v>40</v>
      </c>
      <c r="CY108">
        <v>40</v>
      </c>
      <c r="CZ108">
        <v>40</v>
      </c>
      <c r="DA108">
        <v>40</v>
      </c>
      <c r="DB108">
        <v>41</v>
      </c>
      <c r="DC108">
        <v>41</v>
      </c>
      <c r="DD108">
        <v>42</v>
      </c>
      <c r="DE108">
        <v>42</v>
      </c>
      <c r="DF108">
        <v>43</v>
      </c>
      <c r="DG108">
        <v>43</v>
      </c>
      <c r="DH108">
        <v>44</v>
      </c>
      <c r="DI108">
        <v>44</v>
      </c>
      <c r="DJ108">
        <v>44</v>
      </c>
      <c r="DK108">
        <v>44</v>
      </c>
      <c r="DL108">
        <v>45</v>
      </c>
      <c r="DM108">
        <v>45</v>
      </c>
      <c r="DN108">
        <v>46</v>
      </c>
      <c r="DO108">
        <v>46</v>
      </c>
      <c r="DP108">
        <v>47</v>
      </c>
      <c r="DQ108">
        <v>47</v>
      </c>
      <c r="DR108">
        <v>48</v>
      </c>
      <c r="DS108">
        <v>48</v>
      </c>
      <c r="DT108">
        <v>48</v>
      </c>
      <c r="DU108">
        <v>48</v>
      </c>
      <c r="DV108">
        <v>49</v>
      </c>
      <c r="DW108">
        <v>49</v>
      </c>
      <c r="DX108">
        <v>50</v>
      </c>
      <c r="DY108">
        <v>50</v>
      </c>
      <c r="DZ108">
        <v>51</v>
      </c>
      <c r="EA108">
        <v>51</v>
      </c>
      <c r="EB108">
        <v>52</v>
      </c>
      <c r="EC108">
        <v>52</v>
      </c>
      <c r="ED108">
        <v>52</v>
      </c>
      <c r="EE108">
        <v>52</v>
      </c>
      <c r="EF108">
        <v>52</v>
      </c>
      <c r="EG108">
        <v>53</v>
      </c>
      <c r="EH108">
        <v>53</v>
      </c>
      <c r="EI108">
        <v>54</v>
      </c>
      <c r="EJ108">
        <v>54</v>
      </c>
      <c r="EK108">
        <v>55</v>
      </c>
      <c r="EL108">
        <v>55</v>
      </c>
      <c r="EM108">
        <v>56</v>
      </c>
      <c r="EN108">
        <v>56</v>
      </c>
      <c r="EO108">
        <v>56</v>
      </c>
      <c r="EP108">
        <v>56</v>
      </c>
      <c r="EQ108">
        <v>57</v>
      </c>
      <c r="ER108">
        <v>57</v>
      </c>
      <c r="ES108">
        <v>58</v>
      </c>
      <c r="ET108">
        <v>58</v>
      </c>
      <c r="EU108">
        <v>59</v>
      </c>
      <c r="EV108">
        <v>59</v>
      </c>
      <c r="EW108">
        <v>60</v>
      </c>
      <c r="EX108">
        <v>60</v>
      </c>
      <c r="EY108">
        <v>60</v>
      </c>
      <c r="EZ108">
        <v>60</v>
      </c>
      <c r="FA108">
        <v>61</v>
      </c>
      <c r="FB108">
        <v>61</v>
      </c>
      <c r="FC108">
        <v>62</v>
      </c>
      <c r="FD108">
        <v>62</v>
      </c>
      <c r="FE108">
        <v>63</v>
      </c>
      <c r="FF108">
        <v>63</v>
      </c>
      <c r="FG108">
        <v>64</v>
      </c>
      <c r="FH108">
        <v>64</v>
      </c>
      <c r="FI108">
        <v>64</v>
      </c>
      <c r="FJ108">
        <v>64</v>
      </c>
      <c r="FK108">
        <v>65</v>
      </c>
      <c r="FL108">
        <v>65</v>
      </c>
      <c r="FM108">
        <v>66</v>
      </c>
      <c r="FN108">
        <v>66</v>
      </c>
      <c r="FO108">
        <v>67</v>
      </c>
      <c r="FP108">
        <v>67</v>
      </c>
      <c r="FQ108">
        <v>67</v>
      </c>
      <c r="FR108">
        <v>67</v>
      </c>
      <c r="FS108">
        <v>68</v>
      </c>
      <c r="FT108">
        <v>68</v>
      </c>
      <c r="FU108">
        <v>69</v>
      </c>
      <c r="FV108">
        <v>69</v>
      </c>
      <c r="FW108">
        <v>70</v>
      </c>
      <c r="FX108">
        <v>70</v>
      </c>
      <c r="FY108">
        <v>71</v>
      </c>
      <c r="FZ108">
        <v>71</v>
      </c>
      <c r="GA108">
        <v>71</v>
      </c>
      <c r="GB108">
        <v>71</v>
      </c>
      <c r="GC108">
        <v>72</v>
      </c>
      <c r="GD108">
        <v>72</v>
      </c>
      <c r="GE108">
        <v>73</v>
      </c>
      <c r="GF108">
        <v>73</v>
      </c>
      <c r="GG108">
        <v>74</v>
      </c>
      <c r="GH108">
        <v>74</v>
      </c>
      <c r="GI108">
        <v>75</v>
      </c>
      <c r="GJ108">
        <v>75</v>
      </c>
      <c r="GK108">
        <v>75</v>
      </c>
      <c r="GL108">
        <v>75</v>
      </c>
      <c r="GM108">
        <v>76</v>
      </c>
      <c r="GN108">
        <v>76</v>
      </c>
      <c r="GO108">
        <v>77</v>
      </c>
      <c r="GP108">
        <v>77</v>
      </c>
      <c r="GQ108">
        <v>78</v>
      </c>
      <c r="GR108">
        <v>78</v>
      </c>
      <c r="GS108">
        <v>79</v>
      </c>
      <c r="GU108">
        <v>105</v>
      </c>
      <c r="GV108">
        <v>0.79400000000000004</v>
      </c>
    </row>
    <row r="109" spans="1:204">
      <c r="A109" s="278">
        <v>106</v>
      </c>
      <c r="B109" s="344">
        <v>1</v>
      </c>
      <c r="C109" s="344">
        <v>1</v>
      </c>
      <c r="D109" s="344">
        <v>2</v>
      </c>
      <c r="E109" s="344">
        <v>2</v>
      </c>
      <c r="F109" s="344">
        <v>2</v>
      </c>
      <c r="G109" s="344">
        <v>3</v>
      </c>
      <c r="H109" s="344">
        <v>3</v>
      </c>
      <c r="I109" s="344">
        <v>4</v>
      </c>
      <c r="J109" s="344">
        <v>4</v>
      </c>
      <c r="K109" s="344">
        <v>5</v>
      </c>
      <c r="L109" s="344">
        <v>5</v>
      </c>
      <c r="M109" s="344">
        <v>6</v>
      </c>
      <c r="N109" s="344">
        <v>6</v>
      </c>
      <c r="O109" s="344">
        <v>6</v>
      </c>
      <c r="P109" s="344">
        <v>6</v>
      </c>
      <c r="Q109" s="344">
        <v>7</v>
      </c>
      <c r="R109" s="344">
        <v>8</v>
      </c>
      <c r="S109" s="344">
        <v>8</v>
      </c>
      <c r="T109" s="344">
        <v>9</v>
      </c>
      <c r="U109" s="344">
        <v>9</v>
      </c>
      <c r="V109" s="344">
        <v>10</v>
      </c>
      <c r="W109" s="344">
        <v>10</v>
      </c>
      <c r="X109" s="344">
        <v>10</v>
      </c>
      <c r="Y109" s="344">
        <v>10</v>
      </c>
      <c r="Z109" s="344">
        <v>11</v>
      </c>
      <c r="AA109" s="344">
        <v>11</v>
      </c>
      <c r="AB109" s="344">
        <v>12</v>
      </c>
      <c r="AC109" s="344">
        <v>12</v>
      </c>
      <c r="AD109" s="344">
        <v>13</v>
      </c>
      <c r="AE109" s="344">
        <v>13</v>
      </c>
      <c r="AF109" s="337">
        <v>14</v>
      </c>
      <c r="AG109" s="345">
        <v>14</v>
      </c>
      <c r="AH109" s="346">
        <v>14</v>
      </c>
      <c r="AI109">
        <v>14</v>
      </c>
      <c r="AJ109">
        <v>15</v>
      </c>
      <c r="AK109">
        <v>15</v>
      </c>
      <c r="AL109">
        <v>16</v>
      </c>
      <c r="AM109">
        <v>16</v>
      </c>
      <c r="AN109">
        <v>17</v>
      </c>
      <c r="AO109">
        <v>17</v>
      </c>
      <c r="AP109">
        <v>18</v>
      </c>
      <c r="AQ109">
        <v>18</v>
      </c>
      <c r="AR109">
        <v>18</v>
      </c>
      <c r="AS109">
        <v>18</v>
      </c>
      <c r="AT109">
        <v>19</v>
      </c>
      <c r="AU109">
        <v>19</v>
      </c>
      <c r="AV109">
        <v>20</v>
      </c>
      <c r="AW109">
        <v>20</v>
      </c>
      <c r="AX109">
        <v>21</v>
      </c>
      <c r="AY109">
        <v>21</v>
      </c>
      <c r="AZ109">
        <v>22</v>
      </c>
      <c r="BA109">
        <v>22</v>
      </c>
      <c r="BB109">
        <v>22</v>
      </c>
      <c r="BC109">
        <v>22</v>
      </c>
      <c r="BD109">
        <v>23</v>
      </c>
      <c r="BE109">
        <v>23</v>
      </c>
      <c r="BF109">
        <v>24</v>
      </c>
      <c r="BG109">
        <v>24</v>
      </c>
      <c r="BH109">
        <v>24</v>
      </c>
      <c r="BI109">
        <v>25</v>
      </c>
      <c r="BJ109">
        <v>25</v>
      </c>
      <c r="BK109">
        <v>26</v>
      </c>
      <c r="BL109">
        <v>26</v>
      </c>
      <c r="BM109">
        <v>26</v>
      </c>
      <c r="BN109">
        <v>26</v>
      </c>
      <c r="BO109">
        <v>27</v>
      </c>
      <c r="BP109">
        <v>27</v>
      </c>
      <c r="BQ109">
        <v>28</v>
      </c>
      <c r="BR109">
        <v>28</v>
      </c>
      <c r="BS109">
        <v>29</v>
      </c>
      <c r="BT109">
        <v>29</v>
      </c>
      <c r="BU109">
        <v>30</v>
      </c>
      <c r="BV109">
        <v>30</v>
      </c>
      <c r="BW109">
        <v>30</v>
      </c>
      <c r="BX109">
        <v>30</v>
      </c>
      <c r="BY109">
        <v>31</v>
      </c>
      <c r="BZ109">
        <v>31</v>
      </c>
      <c r="CA109">
        <v>31</v>
      </c>
      <c r="CB109">
        <v>32</v>
      </c>
      <c r="CC109">
        <v>32</v>
      </c>
      <c r="CD109">
        <v>33</v>
      </c>
      <c r="CE109">
        <v>33</v>
      </c>
      <c r="CF109">
        <v>34</v>
      </c>
      <c r="CG109">
        <v>34</v>
      </c>
      <c r="CH109">
        <v>34</v>
      </c>
      <c r="CI109">
        <v>34</v>
      </c>
      <c r="CJ109">
        <v>35</v>
      </c>
      <c r="CK109">
        <v>35</v>
      </c>
      <c r="CL109">
        <v>35</v>
      </c>
      <c r="CM109">
        <v>36</v>
      </c>
      <c r="CN109">
        <v>36</v>
      </c>
      <c r="CO109">
        <v>37</v>
      </c>
      <c r="CP109">
        <v>37</v>
      </c>
      <c r="CQ109">
        <v>38</v>
      </c>
      <c r="CR109">
        <v>38</v>
      </c>
      <c r="CS109">
        <v>38</v>
      </c>
      <c r="CT109">
        <v>38</v>
      </c>
      <c r="CU109">
        <v>38</v>
      </c>
      <c r="CV109">
        <v>39</v>
      </c>
      <c r="CW109">
        <v>39</v>
      </c>
      <c r="CX109">
        <v>40</v>
      </c>
      <c r="CY109">
        <v>40</v>
      </c>
      <c r="CZ109">
        <v>41</v>
      </c>
      <c r="DA109">
        <v>41</v>
      </c>
      <c r="DB109">
        <v>41</v>
      </c>
      <c r="DC109">
        <v>41</v>
      </c>
      <c r="DD109">
        <v>42</v>
      </c>
      <c r="DE109">
        <v>42</v>
      </c>
      <c r="DF109">
        <v>43</v>
      </c>
      <c r="DG109">
        <v>43</v>
      </c>
      <c r="DH109">
        <v>44</v>
      </c>
      <c r="DI109">
        <v>44</v>
      </c>
      <c r="DJ109">
        <v>45</v>
      </c>
      <c r="DK109">
        <v>45</v>
      </c>
      <c r="DL109">
        <v>45</v>
      </c>
      <c r="DM109">
        <v>45</v>
      </c>
      <c r="DN109">
        <v>46</v>
      </c>
      <c r="DO109">
        <v>46</v>
      </c>
      <c r="DP109">
        <v>47</v>
      </c>
      <c r="DQ109">
        <v>47</v>
      </c>
      <c r="DR109">
        <v>48</v>
      </c>
      <c r="DS109">
        <v>48</v>
      </c>
      <c r="DT109">
        <v>49</v>
      </c>
      <c r="DU109">
        <v>49</v>
      </c>
      <c r="DV109">
        <v>49</v>
      </c>
      <c r="DW109">
        <v>49</v>
      </c>
      <c r="DX109">
        <v>50</v>
      </c>
      <c r="DY109">
        <v>50</v>
      </c>
      <c r="DZ109">
        <v>51</v>
      </c>
      <c r="EA109">
        <v>51</v>
      </c>
      <c r="EB109">
        <v>52</v>
      </c>
      <c r="EC109">
        <v>52</v>
      </c>
      <c r="ED109">
        <v>53</v>
      </c>
      <c r="EE109">
        <v>53</v>
      </c>
      <c r="EF109">
        <v>53</v>
      </c>
      <c r="EG109">
        <v>53</v>
      </c>
      <c r="EH109">
        <v>53</v>
      </c>
      <c r="EI109">
        <v>54</v>
      </c>
      <c r="EJ109">
        <v>54</v>
      </c>
      <c r="EK109">
        <v>55</v>
      </c>
      <c r="EL109">
        <v>55</v>
      </c>
      <c r="EM109">
        <v>56</v>
      </c>
      <c r="EN109">
        <v>56</v>
      </c>
      <c r="EO109">
        <v>57</v>
      </c>
      <c r="EP109">
        <v>57</v>
      </c>
      <c r="EQ109">
        <v>57</v>
      </c>
      <c r="ER109">
        <v>57</v>
      </c>
      <c r="ES109">
        <v>58</v>
      </c>
      <c r="ET109">
        <v>58</v>
      </c>
      <c r="EU109">
        <v>59</v>
      </c>
      <c r="EV109">
        <v>59</v>
      </c>
      <c r="EW109">
        <v>60</v>
      </c>
      <c r="EX109">
        <v>60</v>
      </c>
      <c r="EY109">
        <v>61</v>
      </c>
      <c r="EZ109">
        <v>61</v>
      </c>
      <c r="FA109">
        <v>61</v>
      </c>
      <c r="FB109">
        <v>61</v>
      </c>
      <c r="FC109">
        <v>62</v>
      </c>
      <c r="FD109">
        <v>62</v>
      </c>
      <c r="FE109">
        <v>63</v>
      </c>
      <c r="FF109">
        <v>63</v>
      </c>
      <c r="FG109">
        <v>64</v>
      </c>
      <c r="FH109">
        <v>64</v>
      </c>
      <c r="FI109">
        <v>65</v>
      </c>
      <c r="FJ109">
        <v>65</v>
      </c>
      <c r="FK109">
        <v>65</v>
      </c>
      <c r="FL109">
        <v>65</v>
      </c>
      <c r="FM109">
        <v>66</v>
      </c>
      <c r="FN109">
        <v>66</v>
      </c>
      <c r="FO109">
        <v>67</v>
      </c>
      <c r="FP109">
        <v>67</v>
      </c>
      <c r="FQ109">
        <v>68</v>
      </c>
      <c r="FR109">
        <v>68</v>
      </c>
      <c r="FS109">
        <v>69</v>
      </c>
      <c r="FT109">
        <v>69</v>
      </c>
      <c r="FU109">
        <v>69</v>
      </c>
      <c r="FV109">
        <v>69</v>
      </c>
      <c r="FW109">
        <v>70</v>
      </c>
      <c r="FX109">
        <v>70</v>
      </c>
      <c r="FY109">
        <v>71</v>
      </c>
      <c r="FZ109">
        <v>71</v>
      </c>
      <c r="GA109">
        <v>72</v>
      </c>
      <c r="GB109">
        <v>72</v>
      </c>
      <c r="GC109">
        <v>73</v>
      </c>
      <c r="GD109">
        <v>73</v>
      </c>
      <c r="GE109">
        <v>73</v>
      </c>
      <c r="GF109">
        <v>73</v>
      </c>
      <c r="GG109">
        <v>74</v>
      </c>
      <c r="GH109">
        <v>74</v>
      </c>
      <c r="GI109">
        <v>75</v>
      </c>
      <c r="GJ109">
        <v>75</v>
      </c>
      <c r="GK109">
        <v>76</v>
      </c>
      <c r="GL109">
        <v>76</v>
      </c>
      <c r="GM109">
        <v>77</v>
      </c>
      <c r="GN109">
        <v>77</v>
      </c>
      <c r="GO109">
        <v>77</v>
      </c>
      <c r="GP109">
        <v>77</v>
      </c>
      <c r="GQ109">
        <v>78</v>
      </c>
      <c r="GR109">
        <v>78</v>
      </c>
      <c r="GS109">
        <v>79</v>
      </c>
      <c r="GU109">
        <v>106</v>
      </c>
      <c r="GV109">
        <v>0.79800000000000004</v>
      </c>
    </row>
    <row r="110" spans="1:204">
      <c r="A110" s="278">
        <v>107</v>
      </c>
      <c r="B110" s="344">
        <v>1</v>
      </c>
      <c r="C110" s="344">
        <v>1</v>
      </c>
      <c r="D110" s="344">
        <v>2</v>
      </c>
      <c r="E110" s="344">
        <v>2</v>
      </c>
      <c r="F110" s="344">
        <v>2</v>
      </c>
      <c r="G110" s="344">
        <v>3</v>
      </c>
      <c r="H110" s="344">
        <v>3</v>
      </c>
      <c r="I110" s="344">
        <v>4</v>
      </c>
      <c r="J110" s="344">
        <v>4</v>
      </c>
      <c r="K110" s="344">
        <v>5</v>
      </c>
      <c r="L110" s="344">
        <v>5</v>
      </c>
      <c r="M110" s="344">
        <v>6</v>
      </c>
      <c r="N110" s="344">
        <v>6</v>
      </c>
      <c r="O110" s="344">
        <v>6</v>
      </c>
      <c r="P110" s="344">
        <v>6</v>
      </c>
      <c r="Q110" s="344">
        <v>7</v>
      </c>
      <c r="R110" s="344">
        <v>8</v>
      </c>
      <c r="S110" s="344">
        <v>8</v>
      </c>
      <c r="T110" s="344">
        <v>9</v>
      </c>
      <c r="U110" s="344">
        <v>9</v>
      </c>
      <c r="V110" s="344">
        <v>10</v>
      </c>
      <c r="W110" s="344">
        <v>10</v>
      </c>
      <c r="X110" s="344">
        <v>10</v>
      </c>
      <c r="Y110" s="344">
        <v>10</v>
      </c>
      <c r="Z110" s="344">
        <v>11</v>
      </c>
      <c r="AA110" s="344">
        <v>11</v>
      </c>
      <c r="AB110" s="344">
        <v>12</v>
      </c>
      <c r="AC110" s="344">
        <v>12</v>
      </c>
      <c r="AD110" s="344">
        <v>13</v>
      </c>
      <c r="AE110" s="344">
        <v>13</v>
      </c>
      <c r="AF110" s="337">
        <v>14</v>
      </c>
      <c r="AG110" s="345">
        <v>14</v>
      </c>
      <c r="AH110" s="346">
        <v>14</v>
      </c>
      <c r="AI110">
        <v>14</v>
      </c>
      <c r="AJ110">
        <v>15</v>
      </c>
      <c r="AK110">
        <v>15</v>
      </c>
      <c r="AL110">
        <v>16</v>
      </c>
      <c r="AM110">
        <v>16</v>
      </c>
      <c r="AN110">
        <v>17</v>
      </c>
      <c r="AO110">
        <v>17</v>
      </c>
      <c r="AP110">
        <v>18</v>
      </c>
      <c r="AQ110">
        <v>18</v>
      </c>
      <c r="AR110">
        <v>18</v>
      </c>
      <c r="AS110">
        <v>18</v>
      </c>
      <c r="AT110">
        <v>19</v>
      </c>
      <c r="AU110">
        <v>19</v>
      </c>
      <c r="AV110">
        <v>20</v>
      </c>
      <c r="AW110">
        <v>20</v>
      </c>
      <c r="AX110">
        <v>21</v>
      </c>
      <c r="AY110">
        <v>21</v>
      </c>
      <c r="AZ110">
        <v>22</v>
      </c>
      <c r="BA110">
        <v>22</v>
      </c>
      <c r="BB110">
        <v>22</v>
      </c>
      <c r="BC110">
        <v>22</v>
      </c>
      <c r="BD110">
        <v>23</v>
      </c>
      <c r="BE110">
        <v>23</v>
      </c>
      <c r="BF110">
        <v>24</v>
      </c>
      <c r="BG110">
        <v>24</v>
      </c>
      <c r="BH110">
        <v>24</v>
      </c>
      <c r="BI110">
        <v>25</v>
      </c>
      <c r="BJ110">
        <v>25</v>
      </c>
      <c r="BK110">
        <v>26</v>
      </c>
      <c r="BL110">
        <v>26</v>
      </c>
      <c r="BM110">
        <v>26</v>
      </c>
      <c r="BN110">
        <v>26</v>
      </c>
      <c r="BO110">
        <v>27</v>
      </c>
      <c r="BP110">
        <v>27</v>
      </c>
      <c r="BQ110">
        <v>28</v>
      </c>
      <c r="BR110">
        <v>28</v>
      </c>
      <c r="BS110">
        <v>29</v>
      </c>
      <c r="BT110">
        <v>29</v>
      </c>
      <c r="BU110">
        <v>30</v>
      </c>
      <c r="BV110">
        <v>30</v>
      </c>
      <c r="BW110">
        <v>30</v>
      </c>
      <c r="BX110">
        <v>30</v>
      </c>
      <c r="BY110">
        <v>31</v>
      </c>
      <c r="BZ110">
        <v>31</v>
      </c>
      <c r="CA110">
        <v>31</v>
      </c>
      <c r="CB110">
        <v>32</v>
      </c>
      <c r="CC110">
        <v>32</v>
      </c>
      <c r="CD110">
        <v>33</v>
      </c>
      <c r="CE110">
        <v>33</v>
      </c>
      <c r="CF110">
        <v>34</v>
      </c>
      <c r="CG110">
        <v>34</v>
      </c>
      <c r="CH110">
        <v>34</v>
      </c>
      <c r="CI110">
        <v>34</v>
      </c>
      <c r="CJ110">
        <v>35</v>
      </c>
      <c r="CK110">
        <v>35</v>
      </c>
      <c r="CL110">
        <v>35</v>
      </c>
      <c r="CM110">
        <v>36</v>
      </c>
      <c r="CN110">
        <v>36</v>
      </c>
      <c r="CO110">
        <v>37</v>
      </c>
      <c r="CP110">
        <v>37</v>
      </c>
      <c r="CQ110">
        <v>38</v>
      </c>
      <c r="CR110">
        <v>38</v>
      </c>
      <c r="CS110">
        <v>38</v>
      </c>
      <c r="CT110">
        <v>38</v>
      </c>
      <c r="CU110">
        <v>38</v>
      </c>
      <c r="CV110">
        <v>39</v>
      </c>
      <c r="CW110">
        <v>39</v>
      </c>
      <c r="CX110">
        <v>40</v>
      </c>
      <c r="CY110">
        <v>40</v>
      </c>
      <c r="CZ110">
        <v>41</v>
      </c>
      <c r="DA110">
        <v>41</v>
      </c>
      <c r="DB110">
        <v>42</v>
      </c>
      <c r="DC110">
        <v>42</v>
      </c>
      <c r="DD110">
        <v>43</v>
      </c>
      <c r="DE110">
        <v>43</v>
      </c>
      <c r="DF110">
        <v>43</v>
      </c>
      <c r="DG110">
        <v>43</v>
      </c>
      <c r="DH110">
        <v>44</v>
      </c>
      <c r="DI110">
        <v>44</v>
      </c>
      <c r="DJ110">
        <v>45</v>
      </c>
      <c r="DK110">
        <v>45</v>
      </c>
      <c r="DL110">
        <v>46</v>
      </c>
      <c r="DM110">
        <v>46</v>
      </c>
      <c r="DN110">
        <v>47</v>
      </c>
      <c r="DO110">
        <v>47</v>
      </c>
      <c r="DP110">
        <v>47</v>
      </c>
      <c r="DQ110">
        <v>47</v>
      </c>
      <c r="DR110">
        <v>48</v>
      </c>
      <c r="DS110">
        <v>48</v>
      </c>
      <c r="DT110">
        <v>49</v>
      </c>
      <c r="DU110">
        <v>49</v>
      </c>
      <c r="DV110">
        <v>50</v>
      </c>
      <c r="DW110">
        <v>50</v>
      </c>
      <c r="DX110">
        <v>51</v>
      </c>
      <c r="DY110">
        <v>51</v>
      </c>
      <c r="DZ110">
        <v>51</v>
      </c>
      <c r="EA110">
        <v>51</v>
      </c>
      <c r="EB110">
        <v>52</v>
      </c>
      <c r="EC110">
        <v>52</v>
      </c>
      <c r="ED110">
        <v>53</v>
      </c>
      <c r="EE110">
        <v>53</v>
      </c>
      <c r="EF110">
        <v>53</v>
      </c>
      <c r="EG110">
        <v>54</v>
      </c>
      <c r="EH110">
        <v>54</v>
      </c>
      <c r="EI110">
        <v>55</v>
      </c>
      <c r="EJ110">
        <v>55</v>
      </c>
      <c r="EK110">
        <v>55</v>
      </c>
      <c r="EL110">
        <v>55</v>
      </c>
      <c r="EM110">
        <v>56</v>
      </c>
      <c r="EN110">
        <v>56</v>
      </c>
      <c r="EO110">
        <v>57</v>
      </c>
      <c r="EP110">
        <v>57</v>
      </c>
      <c r="EQ110">
        <v>58</v>
      </c>
      <c r="ER110">
        <v>58</v>
      </c>
      <c r="ES110">
        <v>59</v>
      </c>
      <c r="ET110">
        <v>59</v>
      </c>
      <c r="EU110">
        <v>59</v>
      </c>
      <c r="EV110">
        <v>59</v>
      </c>
      <c r="EW110">
        <v>60</v>
      </c>
      <c r="EX110">
        <v>60</v>
      </c>
      <c r="EY110">
        <v>61</v>
      </c>
      <c r="EZ110">
        <v>61</v>
      </c>
      <c r="FA110">
        <v>62</v>
      </c>
      <c r="FB110">
        <v>62</v>
      </c>
      <c r="FC110">
        <v>63</v>
      </c>
      <c r="FD110">
        <v>63</v>
      </c>
      <c r="FE110">
        <v>63</v>
      </c>
      <c r="FF110">
        <v>63</v>
      </c>
      <c r="FG110">
        <v>64</v>
      </c>
      <c r="FH110">
        <v>64</v>
      </c>
      <c r="FI110">
        <v>65</v>
      </c>
      <c r="FJ110">
        <v>65</v>
      </c>
      <c r="FK110">
        <v>66</v>
      </c>
      <c r="FL110">
        <v>66</v>
      </c>
      <c r="FM110">
        <v>67</v>
      </c>
      <c r="FN110">
        <v>67</v>
      </c>
      <c r="FO110">
        <v>67</v>
      </c>
      <c r="FP110">
        <v>67</v>
      </c>
      <c r="FQ110">
        <v>68</v>
      </c>
      <c r="FR110">
        <v>68</v>
      </c>
      <c r="FS110">
        <v>69</v>
      </c>
      <c r="FT110">
        <v>69</v>
      </c>
      <c r="FU110">
        <v>70</v>
      </c>
      <c r="FV110">
        <v>70</v>
      </c>
      <c r="FW110">
        <v>71</v>
      </c>
      <c r="FX110">
        <v>71</v>
      </c>
      <c r="FY110">
        <v>71</v>
      </c>
      <c r="FZ110">
        <v>71</v>
      </c>
      <c r="GA110">
        <v>72</v>
      </c>
      <c r="GB110">
        <v>72</v>
      </c>
      <c r="GC110">
        <v>73</v>
      </c>
      <c r="GD110">
        <v>73</v>
      </c>
      <c r="GE110">
        <v>74</v>
      </c>
      <c r="GF110">
        <v>74</v>
      </c>
      <c r="GG110">
        <v>75</v>
      </c>
      <c r="GH110">
        <v>75</v>
      </c>
      <c r="GI110">
        <v>75</v>
      </c>
      <c r="GJ110">
        <v>75</v>
      </c>
      <c r="GK110">
        <v>76</v>
      </c>
      <c r="GL110">
        <v>76</v>
      </c>
      <c r="GM110">
        <v>77</v>
      </c>
      <c r="GN110">
        <v>77</v>
      </c>
      <c r="GO110">
        <v>78</v>
      </c>
      <c r="GP110">
        <v>78</v>
      </c>
      <c r="GQ110">
        <v>79</v>
      </c>
      <c r="GR110">
        <v>79</v>
      </c>
      <c r="GS110">
        <v>79</v>
      </c>
      <c r="GU110">
        <v>107</v>
      </c>
      <c r="GV110">
        <v>0.80200000000000005</v>
      </c>
    </row>
    <row r="111" spans="1:204">
      <c r="A111" s="278">
        <v>108</v>
      </c>
      <c r="B111" s="344">
        <v>1</v>
      </c>
      <c r="C111" s="344">
        <v>1</v>
      </c>
      <c r="D111" s="344">
        <v>2</v>
      </c>
      <c r="E111" s="344">
        <v>2</v>
      </c>
      <c r="F111" s="344">
        <v>2</v>
      </c>
      <c r="G111" s="344">
        <v>3</v>
      </c>
      <c r="H111" s="344">
        <v>3</v>
      </c>
      <c r="I111" s="344">
        <v>4</v>
      </c>
      <c r="J111" s="344">
        <v>4</v>
      </c>
      <c r="K111" s="344">
        <v>5</v>
      </c>
      <c r="L111" s="344">
        <v>5</v>
      </c>
      <c r="M111" s="344">
        <v>6</v>
      </c>
      <c r="N111" s="344">
        <v>6</v>
      </c>
      <c r="O111" s="344">
        <v>6</v>
      </c>
      <c r="P111" s="344">
        <v>6</v>
      </c>
      <c r="Q111" s="344">
        <v>7</v>
      </c>
      <c r="R111" s="344">
        <v>8</v>
      </c>
      <c r="S111" s="344">
        <v>8</v>
      </c>
      <c r="T111" s="344">
        <v>9</v>
      </c>
      <c r="U111" s="344">
        <v>9</v>
      </c>
      <c r="V111" s="344">
        <v>10</v>
      </c>
      <c r="W111" s="344">
        <v>10</v>
      </c>
      <c r="X111" s="344">
        <v>10</v>
      </c>
      <c r="Y111" s="344">
        <v>10</v>
      </c>
      <c r="Z111" s="344">
        <v>11</v>
      </c>
      <c r="AA111" s="344">
        <v>11</v>
      </c>
      <c r="AB111" s="344">
        <v>12</v>
      </c>
      <c r="AC111" s="344">
        <v>12</v>
      </c>
      <c r="AD111" s="344">
        <v>13</v>
      </c>
      <c r="AE111" s="344">
        <v>13</v>
      </c>
      <c r="AF111" s="337">
        <v>14</v>
      </c>
      <c r="AG111" s="345">
        <v>14</v>
      </c>
      <c r="AH111" s="346">
        <v>15</v>
      </c>
      <c r="AI111">
        <v>15</v>
      </c>
      <c r="AJ111">
        <v>15</v>
      </c>
      <c r="AK111">
        <v>15</v>
      </c>
      <c r="AL111">
        <v>16</v>
      </c>
      <c r="AM111">
        <v>16</v>
      </c>
      <c r="AN111">
        <v>17</v>
      </c>
      <c r="AO111">
        <v>17</v>
      </c>
      <c r="AP111">
        <v>18</v>
      </c>
      <c r="AQ111">
        <v>18</v>
      </c>
      <c r="AR111">
        <v>19</v>
      </c>
      <c r="AS111">
        <v>19</v>
      </c>
      <c r="AT111">
        <v>19</v>
      </c>
      <c r="AU111">
        <v>19</v>
      </c>
      <c r="AV111">
        <v>20</v>
      </c>
      <c r="AW111">
        <v>20</v>
      </c>
      <c r="AX111">
        <v>21</v>
      </c>
      <c r="AY111">
        <v>21</v>
      </c>
      <c r="AZ111">
        <v>22</v>
      </c>
      <c r="BA111">
        <v>22</v>
      </c>
      <c r="BB111">
        <v>23</v>
      </c>
      <c r="BC111">
        <v>23</v>
      </c>
      <c r="BD111">
        <v>23</v>
      </c>
      <c r="BE111">
        <v>23</v>
      </c>
      <c r="BF111">
        <v>24</v>
      </c>
      <c r="BG111">
        <v>24</v>
      </c>
      <c r="BH111">
        <v>24</v>
      </c>
      <c r="BI111">
        <v>25</v>
      </c>
      <c r="BJ111">
        <v>25</v>
      </c>
      <c r="BK111">
        <v>26</v>
      </c>
      <c r="BL111">
        <v>26</v>
      </c>
      <c r="BM111">
        <v>27</v>
      </c>
      <c r="BN111">
        <v>27</v>
      </c>
      <c r="BO111">
        <v>27</v>
      </c>
      <c r="BP111">
        <v>27</v>
      </c>
      <c r="BQ111">
        <v>28</v>
      </c>
      <c r="BR111">
        <v>28</v>
      </c>
      <c r="BS111">
        <v>29</v>
      </c>
      <c r="BT111">
        <v>29</v>
      </c>
      <c r="BU111">
        <v>30</v>
      </c>
      <c r="BV111">
        <v>30</v>
      </c>
      <c r="BW111">
        <v>31</v>
      </c>
      <c r="BX111">
        <v>31</v>
      </c>
      <c r="BY111">
        <v>31</v>
      </c>
      <c r="BZ111">
        <v>31</v>
      </c>
      <c r="CA111">
        <v>31</v>
      </c>
      <c r="CB111">
        <v>32</v>
      </c>
      <c r="CC111">
        <v>32</v>
      </c>
      <c r="CD111">
        <v>33</v>
      </c>
      <c r="CE111">
        <v>33</v>
      </c>
      <c r="CF111">
        <v>34</v>
      </c>
      <c r="CG111">
        <v>34</v>
      </c>
      <c r="CH111">
        <v>35</v>
      </c>
      <c r="CI111">
        <v>35</v>
      </c>
      <c r="CJ111">
        <v>35</v>
      </c>
      <c r="CK111">
        <v>35</v>
      </c>
      <c r="CL111">
        <v>35</v>
      </c>
      <c r="CM111">
        <v>36</v>
      </c>
      <c r="CN111">
        <v>36</v>
      </c>
      <c r="CO111">
        <v>37</v>
      </c>
      <c r="CP111">
        <v>37</v>
      </c>
      <c r="CQ111">
        <v>38</v>
      </c>
      <c r="CR111">
        <v>38</v>
      </c>
      <c r="CS111">
        <v>39</v>
      </c>
      <c r="CT111">
        <v>39</v>
      </c>
      <c r="CU111">
        <v>39</v>
      </c>
      <c r="CV111">
        <v>39</v>
      </c>
      <c r="CW111">
        <v>39</v>
      </c>
      <c r="CX111">
        <v>40</v>
      </c>
      <c r="CY111">
        <v>40</v>
      </c>
      <c r="CZ111">
        <v>41</v>
      </c>
      <c r="DA111">
        <v>41</v>
      </c>
      <c r="DB111">
        <v>42</v>
      </c>
      <c r="DC111">
        <v>42</v>
      </c>
      <c r="DD111">
        <v>43</v>
      </c>
      <c r="DE111">
        <v>43</v>
      </c>
      <c r="DF111">
        <v>44</v>
      </c>
      <c r="DG111">
        <v>44</v>
      </c>
      <c r="DH111">
        <v>44</v>
      </c>
      <c r="DI111">
        <v>44</v>
      </c>
      <c r="DJ111">
        <v>45</v>
      </c>
      <c r="DK111">
        <v>45</v>
      </c>
      <c r="DL111">
        <v>46</v>
      </c>
      <c r="DM111">
        <v>46</v>
      </c>
      <c r="DN111">
        <v>47</v>
      </c>
      <c r="DO111">
        <v>47</v>
      </c>
      <c r="DP111">
        <v>48</v>
      </c>
      <c r="DQ111">
        <v>48</v>
      </c>
      <c r="DR111">
        <v>48</v>
      </c>
      <c r="DS111">
        <v>48</v>
      </c>
      <c r="DT111">
        <v>49</v>
      </c>
      <c r="DU111">
        <v>49</v>
      </c>
      <c r="DV111">
        <v>50</v>
      </c>
      <c r="DW111">
        <v>50</v>
      </c>
      <c r="DX111">
        <v>51</v>
      </c>
      <c r="DY111">
        <v>51</v>
      </c>
      <c r="DZ111">
        <v>52</v>
      </c>
      <c r="EA111">
        <v>52</v>
      </c>
      <c r="EB111">
        <v>52</v>
      </c>
      <c r="EC111">
        <v>52</v>
      </c>
      <c r="ED111">
        <v>53</v>
      </c>
      <c r="EE111">
        <v>53</v>
      </c>
      <c r="EF111">
        <v>53</v>
      </c>
      <c r="EG111">
        <v>54</v>
      </c>
      <c r="EH111">
        <v>54</v>
      </c>
      <c r="EI111">
        <v>55</v>
      </c>
      <c r="EJ111">
        <v>55</v>
      </c>
      <c r="EK111">
        <v>56</v>
      </c>
      <c r="EL111">
        <v>56</v>
      </c>
      <c r="EM111">
        <v>56</v>
      </c>
      <c r="EN111">
        <v>56</v>
      </c>
      <c r="EO111">
        <v>57</v>
      </c>
      <c r="EP111">
        <v>57</v>
      </c>
      <c r="EQ111">
        <v>58</v>
      </c>
      <c r="ER111">
        <v>58</v>
      </c>
      <c r="ES111">
        <v>59</v>
      </c>
      <c r="ET111">
        <v>59</v>
      </c>
      <c r="EU111">
        <v>60</v>
      </c>
      <c r="EV111">
        <v>60</v>
      </c>
      <c r="EW111">
        <v>60</v>
      </c>
      <c r="EX111">
        <v>60</v>
      </c>
      <c r="EY111">
        <v>61</v>
      </c>
      <c r="EZ111">
        <v>61</v>
      </c>
      <c r="FA111">
        <v>62</v>
      </c>
      <c r="FB111">
        <v>62</v>
      </c>
      <c r="FC111">
        <v>63</v>
      </c>
      <c r="FD111">
        <v>63</v>
      </c>
      <c r="FE111">
        <v>64</v>
      </c>
      <c r="FF111">
        <v>64</v>
      </c>
      <c r="FG111">
        <v>64</v>
      </c>
      <c r="FH111">
        <v>64</v>
      </c>
      <c r="FI111">
        <v>65</v>
      </c>
      <c r="FJ111">
        <v>65</v>
      </c>
      <c r="FK111">
        <v>66</v>
      </c>
      <c r="FL111">
        <v>66</v>
      </c>
      <c r="FM111">
        <v>67</v>
      </c>
      <c r="FN111">
        <v>67</v>
      </c>
      <c r="FO111">
        <v>68</v>
      </c>
      <c r="FP111">
        <v>68</v>
      </c>
      <c r="FQ111">
        <v>69</v>
      </c>
      <c r="FR111">
        <v>69</v>
      </c>
      <c r="FS111">
        <v>69</v>
      </c>
      <c r="FT111">
        <v>69</v>
      </c>
      <c r="FU111">
        <v>70</v>
      </c>
      <c r="FV111">
        <v>70</v>
      </c>
      <c r="FW111">
        <v>71</v>
      </c>
      <c r="FX111">
        <v>71</v>
      </c>
      <c r="FY111">
        <v>72</v>
      </c>
      <c r="FZ111">
        <v>72</v>
      </c>
      <c r="GA111">
        <v>73</v>
      </c>
      <c r="GB111">
        <v>73</v>
      </c>
      <c r="GC111">
        <v>73</v>
      </c>
      <c r="GD111">
        <v>73</v>
      </c>
      <c r="GE111">
        <v>74</v>
      </c>
      <c r="GF111">
        <v>74</v>
      </c>
      <c r="GG111">
        <v>75</v>
      </c>
      <c r="GH111">
        <v>75</v>
      </c>
      <c r="GI111">
        <v>76</v>
      </c>
      <c r="GJ111">
        <v>76</v>
      </c>
      <c r="GK111">
        <v>77</v>
      </c>
      <c r="GL111">
        <v>77</v>
      </c>
      <c r="GM111">
        <v>77</v>
      </c>
      <c r="GN111">
        <v>77</v>
      </c>
      <c r="GO111">
        <v>78</v>
      </c>
      <c r="GP111">
        <v>78</v>
      </c>
      <c r="GQ111">
        <v>79</v>
      </c>
      <c r="GR111">
        <v>79</v>
      </c>
      <c r="GS111">
        <v>80</v>
      </c>
      <c r="GU111">
        <v>108</v>
      </c>
      <c r="GV111">
        <v>0.80600000000000005</v>
      </c>
    </row>
    <row r="112" spans="1:204">
      <c r="A112" s="278">
        <v>109</v>
      </c>
      <c r="B112" s="344">
        <v>1</v>
      </c>
      <c r="C112" s="344">
        <v>1</v>
      </c>
      <c r="D112" s="344">
        <v>2</v>
      </c>
      <c r="E112" s="344">
        <v>2</v>
      </c>
      <c r="F112" s="344">
        <v>2</v>
      </c>
      <c r="G112" s="344">
        <v>3</v>
      </c>
      <c r="H112" s="344">
        <v>3</v>
      </c>
      <c r="I112" s="344">
        <v>4</v>
      </c>
      <c r="J112" s="344">
        <v>4</v>
      </c>
      <c r="K112" s="344">
        <v>5</v>
      </c>
      <c r="L112" s="344">
        <v>5</v>
      </c>
      <c r="M112" s="344">
        <v>6</v>
      </c>
      <c r="N112" s="344">
        <v>6</v>
      </c>
      <c r="O112" s="344">
        <v>6</v>
      </c>
      <c r="P112" s="344">
        <v>6</v>
      </c>
      <c r="Q112" s="344">
        <v>7</v>
      </c>
      <c r="R112" s="344">
        <v>8</v>
      </c>
      <c r="S112" s="344">
        <v>8</v>
      </c>
      <c r="T112" s="344">
        <v>9</v>
      </c>
      <c r="U112" s="344">
        <v>9</v>
      </c>
      <c r="V112" s="344">
        <v>10</v>
      </c>
      <c r="W112" s="344">
        <v>10</v>
      </c>
      <c r="X112" s="344">
        <v>11</v>
      </c>
      <c r="Y112" s="344">
        <v>11</v>
      </c>
      <c r="Z112" s="344">
        <v>11</v>
      </c>
      <c r="AA112" s="344">
        <v>11</v>
      </c>
      <c r="AB112" s="344">
        <v>12</v>
      </c>
      <c r="AC112" s="344">
        <v>12</v>
      </c>
      <c r="AD112" s="344">
        <v>13</v>
      </c>
      <c r="AE112" s="344">
        <v>13</v>
      </c>
      <c r="AF112" s="337">
        <v>14</v>
      </c>
      <c r="AG112" s="345">
        <v>14</v>
      </c>
      <c r="AH112" s="346">
        <v>15</v>
      </c>
      <c r="AI112">
        <v>15</v>
      </c>
      <c r="AJ112">
        <v>15</v>
      </c>
      <c r="AK112">
        <v>15</v>
      </c>
      <c r="AL112">
        <v>16</v>
      </c>
      <c r="AM112">
        <v>16</v>
      </c>
      <c r="AN112">
        <v>17</v>
      </c>
      <c r="AO112">
        <v>17</v>
      </c>
      <c r="AP112">
        <v>18</v>
      </c>
      <c r="AQ112">
        <v>18</v>
      </c>
      <c r="AR112">
        <v>19</v>
      </c>
      <c r="AS112">
        <v>19</v>
      </c>
      <c r="AT112">
        <v>19</v>
      </c>
      <c r="AU112">
        <v>19</v>
      </c>
      <c r="AV112">
        <v>20</v>
      </c>
      <c r="AW112">
        <v>20</v>
      </c>
      <c r="AX112">
        <v>21</v>
      </c>
      <c r="AY112">
        <v>21</v>
      </c>
      <c r="AZ112">
        <v>22</v>
      </c>
      <c r="BA112">
        <v>22</v>
      </c>
      <c r="BB112">
        <v>23</v>
      </c>
      <c r="BC112">
        <v>23</v>
      </c>
      <c r="BD112">
        <v>23</v>
      </c>
      <c r="BE112">
        <v>23</v>
      </c>
      <c r="BF112">
        <v>24</v>
      </c>
      <c r="BG112">
        <v>24</v>
      </c>
      <c r="BH112">
        <v>24</v>
      </c>
      <c r="BI112">
        <v>25</v>
      </c>
      <c r="BJ112">
        <v>25</v>
      </c>
      <c r="BK112">
        <v>26</v>
      </c>
      <c r="BL112">
        <v>26</v>
      </c>
      <c r="BM112">
        <v>27</v>
      </c>
      <c r="BN112">
        <v>27</v>
      </c>
      <c r="BO112">
        <v>28</v>
      </c>
      <c r="BP112">
        <v>28</v>
      </c>
      <c r="BQ112">
        <v>28</v>
      </c>
      <c r="BR112">
        <v>28</v>
      </c>
      <c r="BS112">
        <v>29</v>
      </c>
      <c r="BT112">
        <v>29</v>
      </c>
      <c r="BU112">
        <v>30</v>
      </c>
      <c r="BV112">
        <v>30</v>
      </c>
      <c r="BW112">
        <v>31</v>
      </c>
      <c r="BX112">
        <v>31</v>
      </c>
      <c r="BY112">
        <v>32</v>
      </c>
      <c r="BZ112">
        <v>32</v>
      </c>
      <c r="CA112">
        <v>32</v>
      </c>
      <c r="CB112">
        <v>32</v>
      </c>
      <c r="CC112">
        <v>32</v>
      </c>
      <c r="CD112">
        <v>33</v>
      </c>
      <c r="CE112">
        <v>33</v>
      </c>
      <c r="CF112">
        <v>34</v>
      </c>
      <c r="CG112">
        <v>34</v>
      </c>
      <c r="CH112">
        <v>35</v>
      </c>
      <c r="CI112">
        <v>35</v>
      </c>
      <c r="CJ112">
        <v>36</v>
      </c>
      <c r="CK112">
        <v>36</v>
      </c>
      <c r="CL112">
        <v>36</v>
      </c>
      <c r="CM112">
        <v>36</v>
      </c>
      <c r="CN112">
        <v>36</v>
      </c>
      <c r="CO112">
        <v>37</v>
      </c>
      <c r="CP112">
        <v>37</v>
      </c>
      <c r="CQ112">
        <v>38</v>
      </c>
      <c r="CR112">
        <v>38</v>
      </c>
      <c r="CS112">
        <v>39</v>
      </c>
      <c r="CT112">
        <v>39</v>
      </c>
      <c r="CU112">
        <v>39</v>
      </c>
      <c r="CV112">
        <v>40</v>
      </c>
      <c r="CW112">
        <v>40</v>
      </c>
      <c r="CX112">
        <v>41</v>
      </c>
      <c r="CY112">
        <v>41</v>
      </c>
      <c r="CZ112">
        <v>41</v>
      </c>
      <c r="DA112">
        <v>41</v>
      </c>
      <c r="DB112">
        <v>42</v>
      </c>
      <c r="DC112">
        <v>42</v>
      </c>
      <c r="DD112">
        <v>43</v>
      </c>
      <c r="DE112">
        <v>43</v>
      </c>
      <c r="DF112">
        <v>44</v>
      </c>
      <c r="DG112">
        <v>44</v>
      </c>
      <c r="DH112">
        <v>45</v>
      </c>
      <c r="DI112">
        <v>45</v>
      </c>
      <c r="DJ112">
        <v>45</v>
      </c>
      <c r="DK112">
        <v>45</v>
      </c>
      <c r="DL112">
        <v>46</v>
      </c>
      <c r="DM112">
        <v>46</v>
      </c>
      <c r="DN112">
        <v>47</v>
      </c>
      <c r="DO112">
        <v>47</v>
      </c>
      <c r="DP112">
        <v>48</v>
      </c>
      <c r="DQ112">
        <v>48</v>
      </c>
      <c r="DR112">
        <v>49</v>
      </c>
      <c r="DS112">
        <v>49</v>
      </c>
      <c r="DT112">
        <v>49</v>
      </c>
      <c r="DU112">
        <v>49</v>
      </c>
      <c r="DV112">
        <v>50</v>
      </c>
      <c r="DW112">
        <v>50</v>
      </c>
      <c r="DX112">
        <v>51</v>
      </c>
      <c r="DY112">
        <v>51</v>
      </c>
      <c r="DZ112">
        <v>52</v>
      </c>
      <c r="EA112">
        <v>52</v>
      </c>
      <c r="EB112">
        <v>53</v>
      </c>
      <c r="EC112">
        <v>53</v>
      </c>
      <c r="ED112">
        <v>53</v>
      </c>
      <c r="EE112">
        <v>53</v>
      </c>
      <c r="EF112">
        <v>53</v>
      </c>
      <c r="EG112">
        <v>54</v>
      </c>
      <c r="EH112">
        <v>54</v>
      </c>
      <c r="EI112">
        <v>55</v>
      </c>
      <c r="EJ112">
        <v>55</v>
      </c>
      <c r="EK112">
        <v>56</v>
      </c>
      <c r="EL112">
        <v>56</v>
      </c>
      <c r="EM112">
        <v>57</v>
      </c>
      <c r="EN112">
        <v>57</v>
      </c>
      <c r="EO112">
        <v>58</v>
      </c>
      <c r="EP112">
        <v>58</v>
      </c>
      <c r="EQ112">
        <v>58</v>
      </c>
      <c r="ER112">
        <v>58</v>
      </c>
      <c r="ES112">
        <v>59</v>
      </c>
      <c r="ET112">
        <v>59</v>
      </c>
      <c r="EU112">
        <v>60</v>
      </c>
      <c r="EV112">
        <v>60</v>
      </c>
      <c r="EW112">
        <v>61</v>
      </c>
      <c r="EX112">
        <v>61</v>
      </c>
      <c r="EY112">
        <v>62</v>
      </c>
      <c r="EZ112">
        <v>62</v>
      </c>
      <c r="FA112">
        <v>62</v>
      </c>
      <c r="FB112">
        <v>62</v>
      </c>
      <c r="FC112">
        <v>63</v>
      </c>
      <c r="FD112">
        <v>63</v>
      </c>
      <c r="FE112">
        <v>64</v>
      </c>
      <c r="FF112">
        <v>64</v>
      </c>
      <c r="FG112">
        <v>65</v>
      </c>
      <c r="FH112">
        <v>65</v>
      </c>
      <c r="FI112">
        <v>66</v>
      </c>
      <c r="FJ112">
        <v>66</v>
      </c>
      <c r="FK112">
        <v>66</v>
      </c>
      <c r="FL112">
        <v>66</v>
      </c>
      <c r="FM112">
        <v>67</v>
      </c>
      <c r="FN112">
        <v>67</v>
      </c>
      <c r="FO112">
        <v>68</v>
      </c>
      <c r="FP112">
        <v>68</v>
      </c>
      <c r="FQ112">
        <v>69</v>
      </c>
      <c r="FR112">
        <v>69</v>
      </c>
      <c r="FS112">
        <v>70</v>
      </c>
      <c r="FT112">
        <v>70</v>
      </c>
      <c r="FU112">
        <v>70</v>
      </c>
      <c r="FV112">
        <v>70</v>
      </c>
      <c r="FW112">
        <v>71</v>
      </c>
      <c r="FX112">
        <v>71</v>
      </c>
      <c r="FY112">
        <v>72</v>
      </c>
      <c r="FZ112">
        <v>72</v>
      </c>
      <c r="GA112">
        <v>73</v>
      </c>
      <c r="GB112">
        <v>73</v>
      </c>
      <c r="GC112">
        <v>74</v>
      </c>
      <c r="GD112">
        <v>74</v>
      </c>
      <c r="GE112">
        <v>75</v>
      </c>
      <c r="GF112">
        <v>75</v>
      </c>
      <c r="GG112">
        <v>75</v>
      </c>
      <c r="GH112">
        <v>75</v>
      </c>
      <c r="GI112">
        <v>76</v>
      </c>
      <c r="GJ112">
        <v>76</v>
      </c>
      <c r="GK112">
        <v>77</v>
      </c>
      <c r="GL112">
        <v>77</v>
      </c>
      <c r="GM112">
        <v>78</v>
      </c>
      <c r="GN112">
        <v>78</v>
      </c>
      <c r="GO112">
        <v>79</v>
      </c>
      <c r="GP112">
        <v>79</v>
      </c>
      <c r="GQ112">
        <v>79</v>
      </c>
      <c r="GR112">
        <v>79</v>
      </c>
      <c r="GS112">
        <v>80</v>
      </c>
      <c r="GU112">
        <v>109</v>
      </c>
      <c r="GV112">
        <v>0.81</v>
      </c>
    </row>
    <row r="113" spans="1:204">
      <c r="A113" s="278">
        <v>110</v>
      </c>
      <c r="B113" s="344">
        <v>1</v>
      </c>
      <c r="C113" s="344">
        <v>1</v>
      </c>
      <c r="D113" s="344">
        <v>2</v>
      </c>
      <c r="E113" s="344">
        <v>2</v>
      </c>
      <c r="F113" s="344">
        <v>2</v>
      </c>
      <c r="G113" s="344">
        <v>3</v>
      </c>
      <c r="H113" s="344">
        <v>3</v>
      </c>
      <c r="I113" s="344">
        <v>4</v>
      </c>
      <c r="J113" s="344">
        <v>4</v>
      </c>
      <c r="K113" s="344">
        <v>5</v>
      </c>
      <c r="L113" s="344">
        <v>5</v>
      </c>
      <c r="M113" s="344">
        <v>6</v>
      </c>
      <c r="N113" s="344">
        <v>6</v>
      </c>
      <c r="O113" s="344">
        <v>7</v>
      </c>
      <c r="P113" s="344">
        <v>7</v>
      </c>
      <c r="Q113" s="344">
        <v>7</v>
      </c>
      <c r="R113" s="344">
        <v>8</v>
      </c>
      <c r="S113" s="344">
        <v>8</v>
      </c>
      <c r="T113" s="344">
        <v>9</v>
      </c>
      <c r="U113" s="344">
        <v>9</v>
      </c>
      <c r="V113" s="344">
        <v>10</v>
      </c>
      <c r="W113" s="344">
        <v>10</v>
      </c>
      <c r="X113" s="344">
        <v>11</v>
      </c>
      <c r="Y113" s="344">
        <v>11</v>
      </c>
      <c r="Z113" s="344">
        <v>11</v>
      </c>
      <c r="AA113" s="344">
        <v>11</v>
      </c>
      <c r="AB113" s="344">
        <v>12</v>
      </c>
      <c r="AC113" s="344">
        <v>12</v>
      </c>
      <c r="AD113" s="344">
        <v>13</v>
      </c>
      <c r="AE113" s="344">
        <v>13</v>
      </c>
      <c r="AF113" s="337">
        <v>14</v>
      </c>
      <c r="AG113" s="345">
        <v>14</v>
      </c>
      <c r="AH113" s="346">
        <v>15</v>
      </c>
      <c r="AI113">
        <v>15</v>
      </c>
      <c r="AJ113">
        <v>15</v>
      </c>
      <c r="AK113">
        <v>15</v>
      </c>
      <c r="AL113">
        <v>16</v>
      </c>
      <c r="AM113">
        <v>16</v>
      </c>
      <c r="AN113">
        <v>17</v>
      </c>
      <c r="AO113">
        <v>17</v>
      </c>
      <c r="AP113">
        <v>18</v>
      </c>
      <c r="AQ113">
        <v>18</v>
      </c>
      <c r="AR113">
        <v>19</v>
      </c>
      <c r="AS113">
        <v>19</v>
      </c>
      <c r="AT113">
        <v>20</v>
      </c>
      <c r="AU113">
        <v>20</v>
      </c>
      <c r="AV113">
        <v>20</v>
      </c>
      <c r="AW113">
        <v>20</v>
      </c>
      <c r="AX113">
        <v>21</v>
      </c>
      <c r="AY113">
        <v>21</v>
      </c>
      <c r="AZ113">
        <v>22</v>
      </c>
      <c r="BA113">
        <v>22</v>
      </c>
      <c r="BB113">
        <v>23</v>
      </c>
      <c r="BC113">
        <v>23</v>
      </c>
      <c r="BD113">
        <v>24</v>
      </c>
      <c r="BE113">
        <v>24</v>
      </c>
      <c r="BF113">
        <v>24</v>
      </c>
      <c r="BG113">
        <v>24</v>
      </c>
      <c r="BH113">
        <v>24</v>
      </c>
      <c r="BI113">
        <v>25</v>
      </c>
      <c r="BJ113">
        <v>25</v>
      </c>
      <c r="BK113">
        <v>26</v>
      </c>
      <c r="BL113">
        <v>26</v>
      </c>
      <c r="BM113">
        <v>27</v>
      </c>
      <c r="BN113">
        <v>27</v>
      </c>
      <c r="BO113">
        <v>28</v>
      </c>
      <c r="BP113">
        <v>28</v>
      </c>
      <c r="BQ113">
        <v>28</v>
      </c>
      <c r="BR113">
        <v>28</v>
      </c>
      <c r="BS113">
        <v>29</v>
      </c>
      <c r="BT113">
        <v>29</v>
      </c>
      <c r="BU113">
        <v>30</v>
      </c>
      <c r="BV113">
        <v>30</v>
      </c>
      <c r="BW113">
        <v>31</v>
      </c>
      <c r="BX113">
        <v>31</v>
      </c>
      <c r="BY113">
        <v>32</v>
      </c>
      <c r="BZ113">
        <v>32</v>
      </c>
      <c r="CA113">
        <v>32</v>
      </c>
      <c r="CB113">
        <v>33</v>
      </c>
      <c r="CC113">
        <v>33</v>
      </c>
      <c r="CD113">
        <v>33</v>
      </c>
      <c r="CE113">
        <v>33</v>
      </c>
      <c r="CF113">
        <v>34</v>
      </c>
      <c r="CG113">
        <v>34</v>
      </c>
      <c r="CH113">
        <v>35</v>
      </c>
      <c r="CI113">
        <v>35</v>
      </c>
      <c r="CJ113">
        <v>36</v>
      </c>
      <c r="CK113">
        <v>36</v>
      </c>
      <c r="CL113">
        <v>36</v>
      </c>
      <c r="CM113">
        <v>37</v>
      </c>
      <c r="CN113">
        <v>37</v>
      </c>
      <c r="CO113">
        <v>37</v>
      </c>
      <c r="CP113">
        <v>37</v>
      </c>
      <c r="CQ113">
        <v>38</v>
      </c>
      <c r="CR113">
        <v>38</v>
      </c>
      <c r="CS113">
        <v>39</v>
      </c>
      <c r="CT113">
        <v>39</v>
      </c>
      <c r="CU113">
        <v>39</v>
      </c>
      <c r="CV113">
        <v>40</v>
      </c>
      <c r="CW113">
        <v>40</v>
      </c>
      <c r="CX113">
        <v>41</v>
      </c>
      <c r="CY113">
        <v>41</v>
      </c>
      <c r="CZ113">
        <v>42</v>
      </c>
      <c r="DA113">
        <v>42</v>
      </c>
      <c r="DB113">
        <v>42</v>
      </c>
      <c r="DC113">
        <v>42</v>
      </c>
      <c r="DD113">
        <v>43</v>
      </c>
      <c r="DE113">
        <v>43</v>
      </c>
      <c r="DF113">
        <v>44</v>
      </c>
      <c r="DG113">
        <v>44</v>
      </c>
      <c r="DH113">
        <v>45</v>
      </c>
      <c r="DI113">
        <v>45</v>
      </c>
      <c r="DJ113">
        <v>46</v>
      </c>
      <c r="DK113">
        <v>46</v>
      </c>
      <c r="DL113">
        <v>46</v>
      </c>
      <c r="DM113">
        <v>46</v>
      </c>
      <c r="DN113">
        <v>47</v>
      </c>
      <c r="DO113">
        <v>47</v>
      </c>
      <c r="DP113">
        <v>48</v>
      </c>
      <c r="DQ113">
        <v>48</v>
      </c>
      <c r="DR113">
        <v>49</v>
      </c>
      <c r="DS113">
        <v>49</v>
      </c>
      <c r="DT113">
        <v>50</v>
      </c>
      <c r="DU113">
        <v>50</v>
      </c>
      <c r="DV113">
        <v>50</v>
      </c>
      <c r="DW113">
        <v>50</v>
      </c>
      <c r="DX113">
        <v>51</v>
      </c>
      <c r="DY113">
        <v>51</v>
      </c>
      <c r="DZ113">
        <v>52</v>
      </c>
      <c r="EA113">
        <v>52</v>
      </c>
      <c r="EB113">
        <v>53</v>
      </c>
      <c r="EC113">
        <v>53</v>
      </c>
      <c r="ED113">
        <v>54</v>
      </c>
      <c r="EE113">
        <v>54</v>
      </c>
      <c r="EF113">
        <v>54</v>
      </c>
      <c r="EG113">
        <v>55</v>
      </c>
      <c r="EH113">
        <v>55</v>
      </c>
      <c r="EI113">
        <v>55</v>
      </c>
      <c r="EJ113">
        <v>55</v>
      </c>
      <c r="EK113">
        <v>56</v>
      </c>
      <c r="EL113">
        <v>56</v>
      </c>
      <c r="EM113">
        <v>57</v>
      </c>
      <c r="EN113">
        <v>57</v>
      </c>
      <c r="EO113">
        <v>58</v>
      </c>
      <c r="EP113">
        <v>58</v>
      </c>
      <c r="EQ113">
        <v>59</v>
      </c>
      <c r="ER113">
        <v>59</v>
      </c>
      <c r="ES113">
        <v>59</v>
      </c>
      <c r="ET113">
        <v>59</v>
      </c>
      <c r="EU113">
        <v>60</v>
      </c>
      <c r="EV113">
        <v>60</v>
      </c>
      <c r="EW113">
        <v>61</v>
      </c>
      <c r="EX113">
        <v>61</v>
      </c>
      <c r="EY113">
        <v>62</v>
      </c>
      <c r="EZ113">
        <v>62</v>
      </c>
      <c r="FA113">
        <v>63</v>
      </c>
      <c r="FB113">
        <v>63</v>
      </c>
      <c r="FC113">
        <v>63</v>
      </c>
      <c r="FD113">
        <v>63</v>
      </c>
      <c r="FE113">
        <v>64</v>
      </c>
      <c r="FF113">
        <v>64</v>
      </c>
      <c r="FG113">
        <v>65</v>
      </c>
      <c r="FH113">
        <v>65</v>
      </c>
      <c r="FI113">
        <v>66</v>
      </c>
      <c r="FJ113">
        <v>66</v>
      </c>
      <c r="FK113">
        <v>67</v>
      </c>
      <c r="FL113">
        <v>67</v>
      </c>
      <c r="FM113">
        <v>68</v>
      </c>
      <c r="FN113">
        <v>68</v>
      </c>
      <c r="FO113">
        <v>68</v>
      </c>
      <c r="FP113">
        <v>68</v>
      </c>
      <c r="FQ113">
        <v>69</v>
      </c>
      <c r="FR113">
        <v>69</v>
      </c>
      <c r="FS113">
        <v>70</v>
      </c>
      <c r="FT113">
        <v>70</v>
      </c>
      <c r="FU113">
        <v>71</v>
      </c>
      <c r="FV113">
        <v>71</v>
      </c>
      <c r="FW113">
        <v>72</v>
      </c>
      <c r="FX113">
        <v>72</v>
      </c>
      <c r="FY113">
        <v>72</v>
      </c>
      <c r="FZ113">
        <v>72</v>
      </c>
      <c r="GA113">
        <v>73</v>
      </c>
      <c r="GB113">
        <v>73</v>
      </c>
      <c r="GC113">
        <v>74</v>
      </c>
      <c r="GD113">
        <v>74</v>
      </c>
      <c r="GE113">
        <v>75</v>
      </c>
      <c r="GF113">
        <v>75</v>
      </c>
      <c r="GG113">
        <v>76</v>
      </c>
      <c r="GH113">
        <v>76</v>
      </c>
      <c r="GI113">
        <v>77</v>
      </c>
      <c r="GJ113">
        <v>77</v>
      </c>
      <c r="GK113">
        <v>77</v>
      </c>
      <c r="GL113">
        <v>77</v>
      </c>
      <c r="GM113">
        <v>78</v>
      </c>
      <c r="GN113">
        <v>78</v>
      </c>
      <c r="GO113">
        <v>79</v>
      </c>
      <c r="GP113">
        <v>79</v>
      </c>
      <c r="GQ113">
        <v>80</v>
      </c>
      <c r="GR113">
        <v>80</v>
      </c>
      <c r="GS113">
        <v>81</v>
      </c>
      <c r="GU113">
        <v>110</v>
      </c>
      <c r="GV113">
        <v>0.81399999999999995</v>
      </c>
    </row>
    <row r="114" spans="1:204">
      <c r="A114" s="278">
        <v>111</v>
      </c>
      <c r="B114" s="344">
        <v>1</v>
      </c>
      <c r="C114" s="344">
        <v>1</v>
      </c>
      <c r="D114" s="344">
        <v>2</v>
      </c>
      <c r="E114" s="344">
        <v>2</v>
      </c>
      <c r="F114" s="344">
        <v>2</v>
      </c>
      <c r="G114" s="344">
        <v>3</v>
      </c>
      <c r="H114" s="344">
        <v>3</v>
      </c>
      <c r="I114" s="344">
        <v>4</v>
      </c>
      <c r="J114" s="344">
        <v>4</v>
      </c>
      <c r="K114" s="344">
        <v>5</v>
      </c>
      <c r="L114" s="344">
        <v>5</v>
      </c>
      <c r="M114" s="344">
        <v>6</v>
      </c>
      <c r="N114" s="344">
        <v>6</v>
      </c>
      <c r="O114" s="344">
        <v>7</v>
      </c>
      <c r="P114" s="344">
        <v>7</v>
      </c>
      <c r="Q114" s="344">
        <v>7</v>
      </c>
      <c r="R114" s="344">
        <v>8</v>
      </c>
      <c r="S114" s="344">
        <v>8</v>
      </c>
      <c r="T114" s="344">
        <v>9</v>
      </c>
      <c r="U114" s="344">
        <v>9</v>
      </c>
      <c r="V114" s="344">
        <v>10</v>
      </c>
      <c r="W114" s="344">
        <v>10</v>
      </c>
      <c r="X114" s="344">
        <v>11</v>
      </c>
      <c r="Y114" s="344">
        <v>11</v>
      </c>
      <c r="Z114" s="344">
        <v>11</v>
      </c>
      <c r="AA114" s="344">
        <v>11</v>
      </c>
      <c r="AB114" s="344">
        <v>12</v>
      </c>
      <c r="AC114" s="344">
        <v>12</v>
      </c>
      <c r="AD114" s="344">
        <v>13</v>
      </c>
      <c r="AE114" s="344">
        <v>13</v>
      </c>
      <c r="AF114" s="337">
        <v>14</v>
      </c>
      <c r="AG114" s="345">
        <v>14</v>
      </c>
      <c r="AH114" s="346">
        <v>15</v>
      </c>
      <c r="AI114">
        <v>15</v>
      </c>
      <c r="AJ114">
        <v>16</v>
      </c>
      <c r="AK114">
        <v>16</v>
      </c>
      <c r="AL114">
        <v>16</v>
      </c>
      <c r="AM114">
        <v>16</v>
      </c>
      <c r="AN114">
        <v>17</v>
      </c>
      <c r="AO114">
        <v>17</v>
      </c>
      <c r="AP114">
        <v>18</v>
      </c>
      <c r="AQ114">
        <v>18</v>
      </c>
      <c r="AR114">
        <v>19</v>
      </c>
      <c r="AS114">
        <v>19</v>
      </c>
      <c r="AT114">
        <v>20</v>
      </c>
      <c r="AU114">
        <v>20</v>
      </c>
      <c r="AV114">
        <v>20</v>
      </c>
      <c r="AW114">
        <v>20</v>
      </c>
      <c r="AX114">
        <v>21</v>
      </c>
      <c r="AY114">
        <v>21</v>
      </c>
      <c r="AZ114">
        <v>22</v>
      </c>
      <c r="BA114">
        <v>22</v>
      </c>
      <c r="BB114">
        <v>23</v>
      </c>
      <c r="BC114">
        <v>23</v>
      </c>
      <c r="BD114">
        <v>24</v>
      </c>
      <c r="BE114">
        <v>24</v>
      </c>
      <c r="BF114">
        <v>25</v>
      </c>
      <c r="BG114">
        <v>25</v>
      </c>
      <c r="BH114">
        <v>25</v>
      </c>
      <c r="BI114">
        <v>25</v>
      </c>
      <c r="BJ114">
        <v>25</v>
      </c>
      <c r="BK114">
        <v>26</v>
      </c>
      <c r="BL114">
        <v>26</v>
      </c>
      <c r="BM114">
        <v>27</v>
      </c>
      <c r="BN114">
        <v>27</v>
      </c>
      <c r="BO114">
        <v>28</v>
      </c>
      <c r="BP114">
        <v>28</v>
      </c>
      <c r="BQ114">
        <v>29</v>
      </c>
      <c r="BR114">
        <v>29</v>
      </c>
      <c r="BS114">
        <v>29</v>
      </c>
      <c r="BT114">
        <v>29</v>
      </c>
      <c r="BU114">
        <v>30</v>
      </c>
      <c r="BV114">
        <v>30</v>
      </c>
      <c r="BW114">
        <v>31</v>
      </c>
      <c r="BX114">
        <v>31</v>
      </c>
      <c r="BY114">
        <v>32</v>
      </c>
      <c r="BZ114">
        <v>32</v>
      </c>
      <c r="CA114">
        <v>32</v>
      </c>
      <c r="CB114">
        <v>33</v>
      </c>
      <c r="CC114">
        <v>33</v>
      </c>
      <c r="CD114">
        <v>34</v>
      </c>
      <c r="CE114">
        <v>34</v>
      </c>
      <c r="CF114">
        <v>34</v>
      </c>
      <c r="CG114">
        <v>34</v>
      </c>
      <c r="CH114">
        <v>35</v>
      </c>
      <c r="CI114">
        <v>35</v>
      </c>
      <c r="CJ114">
        <v>36</v>
      </c>
      <c r="CK114">
        <v>36</v>
      </c>
      <c r="CL114">
        <v>36</v>
      </c>
      <c r="CM114">
        <v>37</v>
      </c>
      <c r="CN114">
        <v>37</v>
      </c>
      <c r="CO114">
        <v>38</v>
      </c>
      <c r="CP114">
        <v>38</v>
      </c>
      <c r="CQ114">
        <v>38</v>
      </c>
      <c r="CR114">
        <v>38</v>
      </c>
      <c r="CS114">
        <v>39</v>
      </c>
      <c r="CT114">
        <v>39</v>
      </c>
      <c r="CU114">
        <v>39</v>
      </c>
      <c r="CV114">
        <v>40</v>
      </c>
      <c r="CW114">
        <v>40</v>
      </c>
      <c r="CX114">
        <v>41</v>
      </c>
      <c r="CY114">
        <v>41</v>
      </c>
      <c r="CZ114">
        <v>42</v>
      </c>
      <c r="DA114">
        <v>42</v>
      </c>
      <c r="DB114">
        <v>43</v>
      </c>
      <c r="DC114">
        <v>43</v>
      </c>
      <c r="DD114">
        <v>43</v>
      </c>
      <c r="DE114">
        <v>43</v>
      </c>
      <c r="DF114">
        <v>44</v>
      </c>
      <c r="DG114">
        <v>44</v>
      </c>
      <c r="DH114">
        <v>45</v>
      </c>
      <c r="DI114">
        <v>45</v>
      </c>
      <c r="DJ114">
        <v>46</v>
      </c>
      <c r="DK114">
        <v>46</v>
      </c>
      <c r="DL114">
        <v>47</v>
      </c>
      <c r="DM114">
        <v>47</v>
      </c>
      <c r="DN114">
        <v>48</v>
      </c>
      <c r="DO114">
        <v>48</v>
      </c>
      <c r="DP114">
        <v>48</v>
      </c>
      <c r="DQ114">
        <v>48</v>
      </c>
      <c r="DR114">
        <v>49</v>
      </c>
      <c r="DS114">
        <v>49</v>
      </c>
      <c r="DT114">
        <v>50</v>
      </c>
      <c r="DU114">
        <v>50</v>
      </c>
      <c r="DV114">
        <v>51</v>
      </c>
      <c r="DW114">
        <v>51</v>
      </c>
      <c r="DX114">
        <v>52</v>
      </c>
      <c r="DY114">
        <v>52</v>
      </c>
      <c r="DZ114">
        <v>52</v>
      </c>
      <c r="EA114">
        <v>52</v>
      </c>
      <c r="EB114">
        <v>53</v>
      </c>
      <c r="EC114">
        <v>53</v>
      </c>
      <c r="ED114">
        <v>54</v>
      </c>
      <c r="EE114">
        <v>54</v>
      </c>
      <c r="EF114">
        <v>54</v>
      </c>
      <c r="EG114">
        <v>55</v>
      </c>
      <c r="EH114">
        <v>55</v>
      </c>
      <c r="EI114">
        <v>56</v>
      </c>
      <c r="EJ114">
        <v>56</v>
      </c>
      <c r="EK114">
        <v>57</v>
      </c>
      <c r="EL114">
        <v>57</v>
      </c>
      <c r="EM114">
        <v>57</v>
      </c>
      <c r="EN114">
        <v>57</v>
      </c>
      <c r="EO114">
        <v>58</v>
      </c>
      <c r="EP114">
        <v>58</v>
      </c>
      <c r="EQ114">
        <v>59</v>
      </c>
      <c r="ER114">
        <v>59</v>
      </c>
      <c r="ES114">
        <v>60</v>
      </c>
      <c r="ET114">
        <v>60</v>
      </c>
      <c r="EU114">
        <v>61</v>
      </c>
      <c r="EV114">
        <v>61</v>
      </c>
      <c r="EW114">
        <v>61</v>
      </c>
      <c r="EX114">
        <v>61</v>
      </c>
      <c r="EY114">
        <v>62</v>
      </c>
      <c r="EZ114">
        <v>62</v>
      </c>
      <c r="FA114">
        <v>63</v>
      </c>
      <c r="FB114">
        <v>63</v>
      </c>
      <c r="FC114">
        <v>64</v>
      </c>
      <c r="FD114">
        <v>64</v>
      </c>
      <c r="FE114">
        <v>65</v>
      </c>
      <c r="FF114">
        <v>65</v>
      </c>
      <c r="FG114">
        <v>66</v>
      </c>
      <c r="FH114">
        <v>66</v>
      </c>
      <c r="FI114">
        <v>66</v>
      </c>
      <c r="FJ114">
        <v>66</v>
      </c>
      <c r="FK114">
        <v>67</v>
      </c>
      <c r="FL114">
        <v>67</v>
      </c>
      <c r="FM114">
        <v>68</v>
      </c>
      <c r="FN114">
        <v>68</v>
      </c>
      <c r="FO114">
        <v>69</v>
      </c>
      <c r="FP114">
        <v>69</v>
      </c>
      <c r="FQ114">
        <v>70</v>
      </c>
      <c r="FR114">
        <v>70</v>
      </c>
      <c r="FS114">
        <v>70</v>
      </c>
      <c r="FT114">
        <v>70</v>
      </c>
      <c r="FU114">
        <v>71</v>
      </c>
      <c r="FV114">
        <v>71</v>
      </c>
      <c r="FW114">
        <v>72</v>
      </c>
      <c r="FX114">
        <v>72</v>
      </c>
      <c r="FY114">
        <v>73</v>
      </c>
      <c r="FZ114">
        <v>73</v>
      </c>
      <c r="GA114">
        <v>74</v>
      </c>
      <c r="GB114">
        <v>74</v>
      </c>
      <c r="GC114">
        <v>75</v>
      </c>
      <c r="GD114">
        <v>75</v>
      </c>
      <c r="GE114">
        <v>75</v>
      </c>
      <c r="GF114">
        <v>75</v>
      </c>
      <c r="GG114">
        <v>76</v>
      </c>
      <c r="GH114">
        <v>76</v>
      </c>
      <c r="GI114">
        <v>77</v>
      </c>
      <c r="GJ114">
        <v>77</v>
      </c>
      <c r="GK114">
        <v>78</v>
      </c>
      <c r="GL114">
        <v>78</v>
      </c>
      <c r="GM114">
        <v>79</v>
      </c>
      <c r="GN114">
        <v>79</v>
      </c>
      <c r="GO114">
        <v>79</v>
      </c>
      <c r="GP114">
        <v>79</v>
      </c>
      <c r="GQ114">
        <v>80</v>
      </c>
      <c r="GR114">
        <v>80</v>
      </c>
      <c r="GS114">
        <v>81</v>
      </c>
      <c r="GU114">
        <v>111</v>
      </c>
      <c r="GV114">
        <v>0.81899999999999995</v>
      </c>
    </row>
    <row r="115" spans="1:204">
      <c r="A115" s="278">
        <v>112</v>
      </c>
      <c r="B115" s="344">
        <v>1</v>
      </c>
      <c r="C115" s="344">
        <v>1</v>
      </c>
      <c r="D115" s="344">
        <v>2</v>
      </c>
      <c r="E115" s="344">
        <v>2</v>
      </c>
      <c r="F115" s="344">
        <v>2</v>
      </c>
      <c r="G115" s="344">
        <v>3</v>
      </c>
      <c r="H115" s="344">
        <v>3</v>
      </c>
      <c r="I115" s="344">
        <v>4</v>
      </c>
      <c r="J115" s="344">
        <v>4</v>
      </c>
      <c r="K115" s="344">
        <v>5</v>
      </c>
      <c r="L115" s="344">
        <v>5</v>
      </c>
      <c r="M115" s="344">
        <v>6</v>
      </c>
      <c r="N115" s="344">
        <v>6</v>
      </c>
      <c r="O115" s="344">
        <v>7</v>
      </c>
      <c r="P115" s="344">
        <v>7</v>
      </c>
      <c r="Q115" s="344">
        <v>7</v>
      </c>
      <c r="R115" s="344">
        <v>8</v>
      </c>
      <c r="S115" s="344">
        <v>8</v>
      </c>
      <c r="T115" s="344">
        <v>9</v>
      </c>
      <c r="U115" s="344">
        <v>9</v>
      </c>
      <c r="V115" s="344">
        <v>10</v>
      </c>
      <c r="W115" s="344">
        <v>10</v>
      </c>
      <c r="X115" s="344">
        <v>11</v>
      </c>
      <c r="Y115" s="344">
        <v>11</v>
      </c>
      <c r="Z115" s="344">
        <v>12</v>
      </c>
      <c r="AA115" s="344">
        <v>12</v>
      </c>
      <c r="AB115" s="344">
        <v>12</v>
      </c>
      <c r="AC115" s="344">
        <v>12</v>
      </c>
      <c r="AD115" s="344">
        <v>13</v>
      </c>
      <c r="AE115" s="344">
        <v>13</v>
      </c>
      <c r="AF115" s="337">
        <v>14</v>
      </c>
      <c r="AG115" s="345">
        <v>14</v>
      </c>
      <c r="AH115" s="346">
        <v>15</v>
      </c>
      <c r="AI115">
        <v>15</v>
      </c>
      <c r="AJ115">
        <v>16</v>
      </c>
      <c r="AK115">
        <v>16</v>
      </c>
      <c r="AL115">
        <v>16</v>
      </c>
      <c r="AM115">
        <v>16</v>
      </c>
      <c r="AN115">
        <v>17</v>
      </c>
      <c r="AO115">
        <v>17</v>
      </c>
      <c r="AP115">
        <v>18</v>
      </c>
      <c r="AQ115">
        <v>18</v>
      </c>
      <c r="AR115">
        <v>19</v>
      </c>
      <c r="AS115">
        <v>19</v>
      </c>
      <c r="AT115">
        <v>20</v>
      </c>
      <c r="AU115">
        <v>20</v>
      </c>
      <c r="AV115">
        <v>21</v>
      </c>
      <c r="AW115">
        <v>21</v>
      </c>
      <c r="AX115">
        <v>21</v>
      </c>
      <c r="AY115">
        <v>21</v>
      </c>
      <c r="AZ115">
        <v>22</v>
      </c>
      <c r="BA115">
        <v>22</v>
      </c>
      <c r="BB115">
        <v>23</v>
      </c>
      <c r="BC115">
        <v>23</v>
      </c>
      <c r="BD115">
        <v>24</v>
      </c>
      <c r="BE115">
        <v>24</v>
      </c>
      <c r="BF115">
        <v>25</v>
      </c>
      <c r="BG115">
        <v>25</v>
      </c>
      <c r="BH115">
        <v>25</v>
      </c>
      <c r="BI115">
        <v>26</v>
      </c>
      <c r="BJ115">
        <v>26</v>
      </c>
      <c r="BK115">
        <v>26</v>
      </c>
      <c r="BL115">
        <v>26</v>
      </c>
      <c r="BM115">
        <v>27</v>
      </c>
      <c r="BN115">
        <v>27</v>
      </c>
      <c r="BO115">
        <v>28</v>
      </c>
      <c r="BP115">
        <v>28</v>
      </c>
      <c r="BQ115">
        <v>29</v>
      </c>
      <c r="BR115">
        <v>29</v>
      </c>
      <c r="BS115">
        <v>30</v>
      </c>
      <c r="BT115">
        <v>30</v>
      </c>
      <c r="BU115">
        <v>30</v>
      </c>
      <c r="BV115">
        <v>30</v>
      </c>
      <c r="BW115">
        <v>31</v>
      </c>
      <c r="BX115">
        <v>31</v>
      </c>
      <c r="BY115">
        <v>32</v>
      </c>
      <c r="BZ115">
        <v>32</v>
      </c>
      <c r="CA115">
        <v>32</v>
      </c>
      <c r="CB115">
        <v>33</v>
      </c>
      <c r="CC115">
        <v>33</v>
      </c>
      <c r="CD115">
        <v>34</v>
      </c>
      <c r="CE115">
        <v>34</v>
      </c>
      <c r="CF115">
        <v>35</v>
      </c>
      <c r="CG115">
        <v>35</v>
      </c>
      <c r="CH115">
        <v>35</v>
      </c>
      <c r="CI115">
        <v>35</v>
      </c>
      <c r="CJ115">
        <v>36</v>
      </c>
      <c r="CK115">
        <v>36</v>
      </c>
      <c r="CL115">
        <v>36</v>
      </c>
      <c r="CM115">
        <v>37</v>
      </c>
      <c r="CN115">
        <v>37</v>
      </c>
      <c r="CO115">
        <v>38</v>
      </c>
      <c r="CP115">
        <v>38</v>
      </c>
      <c r="CQ115">
        <v>39</v>
      </c>
      <c r="CR115">
        <v>39</v>
      </c>
      <c r="CS115">
        <v>40</v>
      </c>
      <c r="CT115">
        <v>40</v>
      </c>
      <c r="CU115">
        <v>40</v>
      </c>
      <c r="CV115">
        <v>40</v>
      </c>
      <c r="CW115">
        <v>40</v>
      </c>
      <c r="CX115">
        <v>41</v>
      </c>
      <c r="CY115">
        <v>41</v>
      </c>
      <c r="CZ115">
        <v>42</v>
      </c>
      <c r="DA115">
        <v>42</v>
      </c>
      <c r="DB115">
        <v>43</v>
      </c>
      <c r="DC115">
        <v>43</v>
      </c>
      <c r="DD115">
        <v>44</v>
      </c>
      <c r="DE115">
        <v>44</v>
      </c>
      <c r="DF115">
        <v>44</v>
      </c>
      <c r="DG115">
        <v>44</v>
      </c>
      <c r="DH115">
        <v>45</v>
      </c>
      <c r="DI115">
        <v>45</v>
      </c>
      <c r="DJ115">
        <v>46</v>
      </c>
      <c r="DK115">
        <v>46</v>
      </c>
      <c r="DL115">
        <v>47</v>
      </c>
      <c r="DM115">
        <v>47</v>
      </c>
      <c r="DN115">
        <v>48</v>
      </c>
      <c r="DO115">
        <v>48</v>
      </c>
      <c r="DP115">
        <v>49</v>
      </c>
      <c r="DQ115">
        <v>49</v>
      </c>
      <c r="DR115">
        <v>49</v>
      </c>
      <c r="DS115">
        <v>49</v>
      </c>
      <c r="DT115">
        <v>50</v>
      </c>
      <c r="DU115">
        <v>50</v>
      </c>
      <c r="DV115">
        <v>51</v>
      </c>
      <c r="DW115">
        <v>51</v>
      </c>
      <c r="DX115">
        <v>52</v>
      </c>
      <c r="DY115">
        <v>52</v>
      </c>
      <c r="DZ115">
        <v>53</v>
      </c>
      <c r="EA115">
        <v>53</v>
      </c>
      <c r="EB115">
        <v>53</v>
      </c>
      <c r="EC115">
        <v>53</v>
      </c>
      <c r="ED115">
        <v>54</v>
      </c>
      <c r="EE115">
        <v>54</v>
      </c>
      <c r="EF115">
        <v>54</v>
      </c>
      <c r="EG115">
        <v>55</v>
      </c>
      <c r="EH115">
        <v>55</v>
      </c>
      <c r="EI115">
        <v>56</v>
      </c>
      <c r="EJ115">
        <v>56</v>
      </c>
      <c r="EK115">
        <v>57</v>
      </c>
      <c r="EL115">
        <v>57</v>
      </c>
      <c r="EM115">
        <v>58</v>
      </c>
      <c r="EN115">
        <v>58</v>
      </c>
      <c r="EO115">
        <v>58</v>
      </c>
      <c r="EP115">
        <v>58</v>
      </c>
      <c r="EQ115">
        <v>59</v>
      </c>
      <c r="ER115">
        <v>59</v>
      </c>
      <c r="ES115">
        <v>60</v>
      </c>
      <c r="ET115">
        <v>60</v>
      </c>
      <c r="EU115">
        <v>61</v>
      </c>
      <c r="EV115">
        <v>61</v>
      </c>
      <c r="EW115">
        <v>62</v>
      </c>
      <c r="EX115">
        <v>62</v>
      </c>
      <c r="EY115">
        <v>63</v>
      </c>
      <c r="EZ115">
        <v>63</v>
      </c>
      <c r="FA115">
        <v>63</v>
      </c>
      <c r="FB115">
        <v>63</v>
      </c>
      <c r="FC115">
        <v>64</v>
      </c>
      <c r="FD115">
        <v>64</v>
      </c>
      <c r="FE115">
        <v>65</v>
      </c>
      <c r="FF115">
        <v>65</v>
      </c>
      <c r="FG115">
        <v>66</v>
      </c>
      <c r="FH115">
        <v>66</v>
      </c>
      <c r="FI115">
        <v>67</v>
      </c>
      <c r="FJ115">
        <v>67</v>
      </c>
      <c r="FK115">
        <v>67</v>
      </c>
      <c r="FL115">
        <v>67</v>
      </c>
      <c r="FM115">
        <v>68</v>
      </c>
      <c r="FN115">
        <v>68</v>
      </c>
      <c r="FO115">
        <v>69</v>
      </c>
      <c r="FP115">
        <v>69</v>
      </c>
      <c r="FQ115">
        <v>70</v>
      </c>
      <c r="FR115">
        <v>70</v>
      </c>
      <c r="FS115">
        <v>71</v>
      </c>
      <c r="FT115">
        <v>71</v>
      </c>
      <c r="FU115">
        <v>72</v>
      </c>
      <c r="FV115">
        <v>72</v>
      </c>
      <c r="FW115">
        <v>72</v>
      </c>
      <c r="FX115">
        <v>72</v>
      </c>
      <c r="FY115">
        <v>73</v>
      </c>
      <c r="FZ115">
        <v>73</v>
      </c>
      <c r="GA115">
        <v>74</v>
      </c>
      <c r="GB115">
        <v>74</v>
      </c>
      <c r="GC115">
        <v>75</v>
      </c>
      <c r="GD115">
        <v>75</v>
      </c>
      <c r="GE115">
        <v>76</v>
      </c>
      <c r="GF115">
        <v>76</v>
      </c>
      <c r="GG115">
        <v>77</v>
      </c>
      <c r="GH115">
        <v>77</v>
      </c>
      <c r="GI115">
        <v>77</v>
      </c>
      <c r="GJ115">
        <v>77</v>
      </c>
      <c r="GK115">
        <v>78</v>
      </c>
      <c r="GL115">
        <v>78</v>
      </c>
      <c r="GM115">
        <v>79</v>
      </c>
      <c r="GN115">
        <v>79</v>
      </c>
      <c r="GO115">
        <v>80</v>
      </c>
      <c r="GP115">
        <v>80</v>
      </c>
      <c r="GQ115">
        <v>81</v>
      </c>
      <c r="GR115">
        <v>81</v>
      </c>
      <c r="GS115">
        <v>81</v>
      </c>
      <c r="GU115">
        <v>112</v>
      </c>
      <c r="GV115">
        <v>0.82299999999999995</v>
      </c>
    </row>
    <row r="116" spans="1:204">
      <c r="A116" s="278">
        <v>113</v>
      </c>
      <c r="B116" s="344">
        <v>1</v>
      </c>
      <c r="C116" s="344">
        <v>1</v>
      </c>
      <c r="D116" s="344">
        <v>2</v>
      </c>
      <c r="E116" s="344">
        <v>2</v>
      </c>
      <c r="F116" s="344">
        <v>2</v>
      </c>
      <c r="G116" s="344">
        <v>3</v>
      </c>
      <c r="H116" s="344">
        <v>3</v>
      </c>
      <c r="I116" s="344">
        <v>4</v>
      </c>
      <c r="J116" s="344">
        <v>4</v>
      </c>
      <c r="K116" s="344">
        <v>5</v>
      </c>
      <c r="L116" s="344">
        <v>5</v>
      </c>
      <c r="M116" s="344">
        <v>6</v>
      </c>
      <c r="N116" s="344">
        <v>6</v>
      </c>
      <c r="O116" s="344">
        <v>7</v>
      </c>
      <c r="P116" s="344">
        <v>7</v>
      </c>
      <c r="Q116" s="344">
        <v>7</v>
      </c>
      <c r="R116" s="344">
        <v>8</v>
      </c>
      <c r="S116" s="344">
        <v>8</v>
      </c>
      <c r="T116" s="344">
        <v>9</v>
      </c>
      <c r="U116" s="344">
        <v>9</v>
      </c>
      <c r="V116" s="344">
        <v>10</v>
      </c>
      <c r="W116" s="344">
        <v>10</v>
      </c>
      <c r="X116" s="344">
        <v>11</v>
      </c>
      <c r="Y116" s="344">
        <v>11</v>
      </c>
      <c r="Z116" s="344">
        <v>12</v>
      </c>
      <c r="AA116" s="344">
        <v>12</v>
      </c>
      <c r="AB116" s="344">
        <v>12</v>
      </c>
      <c r="AC116" s="344">
        <v>12</v>
      </c>
      <c r="AD116" s="344">
        <v>13</v>
      </c>
      <c r="AE116" s="344">
        <v>13</v>
      </c>
      <c r="AF116" s="337">
        <v>14</v>
      </c>
      <c r="AG116" s="345">
        <v>14</v>
      </c>
      <c r="AH116" s="346">
        <v>15</v>
      </c>
      <c r="AI116">
        <v>15</v>
      </c>
      <c r="AJ116">
        <v>16</v>
      </c>
      <c r="AK116">
        <v>16</v>
      </c>
      <c r="AL116">
        <v>17</v>
      </c>
      <c r="AM116">
        <v>17</v>
      </c>
      <c r="AN116">
        <v>17</v>
      </c>
      <c r="AO116">
        <v>17</v>
      </c>
      <c r="AP116">
        <v>18</v>
      </c>
      <c r="AQ116">
        <v>18</v>
      </c>
      <c r="AR116">
        <v>19</v>
      </c>
      <c r="AS116">
        <v>19</v>
      </c>
      <c r="AT116">
        <v>20</v>
      </c>
      <c r="AU116">
        <v>20</v>
      </c>
      <c r="AV116">
        <v>21</v>
      </c>
      <c r="AW116">
        <v>21</v>
      </c>
      <c r="AX116">
        <v>22</v>
      </c>
      <c r="AY116">
        <v>22</v>
      </c>
      <c r="AZ116">
        <v>22</v>
      </c>
      <c r="BA116">
        <v>22</v>
      </c>
      <c r="BB116">
        <v>23</v>
      </c>
      <c r="BC116">
        <v>23</v>
      </c>
      <c r="BD116">
        <v>24</v>
      </c>
      <c r="BE116">
        <v>24</v>
      </c>
      <c r="BF116">
        <v>25</v>
      </c>
      <c r="BG116">
        <v>25</v>
      </c>
      <c r="BH116">
        <v>25</v>
      </c>
      <c r="BI116">
        <v>26</v>
      </c>
      <c r="BJ116">
        <v>26</v>
      </c>
      <c r="BK116">
        <v>26</v>
      </c>
      <c r="BL116">
        <v>26</v>
      </c>
      <c r="BM116">
        <v>27</v>
      </c>
      <c r="BN116">
        <v>27</v>
      </c>
      <c r="BO116">
        <v>28</v>
      </c>
      <c r="BP116">
        <v>28</v>
      </c>
      <c r="BQ116">
        <v>29</v>
      </c>
      <c r="BR116">
        <v>29</v>
      </c>
      <c r="BS116">
        <v>30</v>
      </c>
      <c r="BT116">
        <v>30</v>
      </c>
      <c r="BU116">
        <v>31</v>
      </c>
      <c r="BV116">
        <v>31</v>
      </c>
      <c r="BW116">
        <v>31</v>
      </c>
      <c r="BX116">
        <v>31</v>
      </c>
      <c r="BY116">
        <v>32</v>
      </c>
      <c r="BZ116">
        <v>32</v>
      </c>
      <c r="CA116">
        <v>32</v>
      </c>
      <c r="CB116">
        <v>33</v>
      </c>
      <c r="CC116">
        <v>33</v>
      </c>
      <c r="CD116">
        <v>34</v>
      </c>
      <c r="CE116">
        <v>34</v>
      </c>
      <c r="CF116">
        <v>35</v>
      </c>
      <c r="CG116">
        <v>35</v>
      </c>
      <c r="CH116">
        <v>36</v>
      </c>
      <c r="CI116">
        <v>36</v>
      </c>
      <c r="CJ116">
        <v>36</v>
      </c>
      <c r="CK116">
        <v>36</v>
      </c>
      <c r="CL116">
        <v>36</v>
      </c>
      <c r="CM116">
        <v>37</v>
      </c>
      <c r="CN116">
        <v>37</v>
      </c>
      <c r="CO116">
        <v>38</v>
      </c>
      <c r="CP116">
        <v>38</v>
      </c>
      <c r="CQ116">
        <v>39</v>
      </c>
      <c r="CR116">
        <v>39</v>
      </c>
      <c r="CS116">
        <v>40</v>
      </c>
      <c r="CT116">
        <v>40</v>
      </c>
      <c r="CU116">
        <v>40</v>
      </c>
      <c r="CV116">
        <v>41</v>
      </c>
      <c r="CW116">
        <v>41</v>
      </c>
      <c r="CX116">
        <v>41</v>
      </c>
      <c r="CY116">
        <v>41</v>
      </c>
      <c r="CZ116">
        <v>42</v>
      </c>
      <c r="DA116">
        <v>42</v>
      </c>
      <c r="DB116">
        <v>43</v>
      </c>
      <c r="DC116">
        <v>43</v>
      </c>
      <c r="DD116">
        <v>44</v>
      </c>
      <c r="DE116">
        <v>44</v>
      </c>
      <c r="DF116">
        <v>45</v>
      </c>
      <c r="DG116">
        <v>45</v>
      </c>
      <c r="DH116">
        <v>45</v>
      </c>
      <c r="DI116">
        <v>45</v>
      </c>
      <c r="DJ116">
        <v>46</v>
      </c>
      <c r="DK116">
        <v>46</v>
      </c>
      <c r="DL116">
        <v>47</v>
      </c>
      <c r="DM116">
        <v>47</v>
      </c>
      <c r="DN116">
        <v>48</v>
      </c>
      <c r="DO116">
        <v>48</v>
      </c>
      <c r="DP116">
        <v>49</v>
      </c>
      <c r="DQ116">
        <v>49</v>
      </c>
      <c r="DR116">
        <v>50</v>
      </c>
      <c r="DS116">
        <v>50</v>
      </c>
      <c r="DT116">
        <v>50</v>
      </c>
      <c r="DU116">
        <v>50</v>
      </c>
      <c r="DV116">
        <v>51</v>
      </c>
      <c r="DW116">
        <v>51</v>
      </c>
      <c r="DX116">
        <v>52</v>
      </c>
      <c r="DY116">
        <v>52</v>
      </c>
      <c r="DZ116">
        <v>53</v>
      </c>
      <c r="EA116">
        <v>53</v>
      </c>
      <c r="EB116">
        <v>54</v>
      </c>
      <c r="EC116">
        <v>54</v>
      </c>
      <c r="ED116">
        <v>55</v>
      </c>
      <c r="EE116">
        <v>55</v>
      </c>
      <c r="EF116">
        <v>55</v>
      </c>
      <c r="EG116">
        <v>55</v>
      </c>
      <c r="EH116">
        <v>55</v>
      </c>
      <c r="EI116">
        <v>56</v>
      </c>
      <c r="EJ116">
        <v>56</v>
      </c>
      <c r="EK116">
        <v>57</v>
      </c>
      <c r="EL116">
        <v>57</v>
      </c>
      <c r="EM116">
        <v>58</v>
      </c>
      <c r="EN116">
        <v>58</v>
      </c>
      <c r="EO116">
        <v>59</v>
      </c>
      <c r="EP116">
        <v>59</v>
      </c>
      <c r="EQ116">
        <v>60</v>
      </c>
      <c r="ER116">
        <v>60</v>
      </c>
      <c r="ES116">
        <v>60</v>
      </c>
      <c r="ET116">
        <v>60</v>
      </c>
      <c r="EU116">
        <v>61</v>
      </c>
      <c r="EV116">
        <v>61</v>
      </c>
      <c r="EW116">
        <v>62</v>
      </c>
      <c r="EX116">
        <v>62</v>
      </c>
      <c r="EY116">
        <v>63</v>
      </c>
      <c r="EZ116">
        <v>63</v>
      </c>
      <c r="FA116">
        <v>64</v>
      </c>
      <c r="FB116">
        <v>64</v>
      </c>
      <c r="FC116">
        <v>65</v>
      </c>
      <c r="FD116">
        <v>65</v>
      </c>
      <c r="FE116">
        <v>65</v>
      </c>
      <c r="FF116">
        <v>65</v>
      </c>
      <c r="FG116">
        <v>66</v>
      </c>
      <c r="FH116">
        <v>66</v>
      </c>
      <c r="FI116">
        <v>67</v>
      </c>
      <c r="FJ116">
        <v>67</v>
      </c>
      <c r="FK116">
        <v>68</v>
      </c>
      <c r="FL116">
        <v>68</v>
      </c>
      <c r="FM116">
        <v>69</v>
      </c>
      <c r="FN116">
        <v>69</v>
      </c>
      <c r="FO116">
        <v>69</v>
      </c>
      <c r="FP116">
        <v>69</v>
      </c>
      <c r="FQ116">
        <v>70</v>
      </c>
      <c r="FR116">
        <v>70</v>
      </c>
      <c r="FS116">
        <v>71</v>
      </c>
      <c r="FT116">
        <v>71</v>
      </c>
      <c r="FU116">
        <v>72</v>
      </c>
      <c r="FV116">
        <v>72</v>
      </c>
      <c r="FW116">
        <v>73</v>
      </c>
      <c r="FX116">
        <v>73</v>
      </c>
      <c r="FY116">
        <v>74</v>
      </c>
      <c r="FZ116">
        <v>74</v>
      </c>
      <c r="GA116">
        <v>74</v>
      </c>
      <c r="GB116">
        <v>74</v>
      </c>
      <c r="GC116">
        <v>75</v>
      </c>
      <c r="GD116">
        <v>75</v>
      </c>
      <c r="GE116">
        <v>76</v>
      </c>
      <c r="GF116">
        <v>76</v>
      </c>
      <c r="GG116">
        <v>77</v>
      </c>
      <c r="GH116">
        <v>77</v>
      </c>
      <c r="GI116">
        <v>78</v>
      </c>
      <c r="GJ116">
        <v>78</v>
      </c>
      <c r="GK116">
        <v>79</v>
      </c>
      <c r="GL116">
        <v>79</v>
      </c>
      <c r="GM116">
        <v>79</v>
      </c>
      <c r="GN116">
        <v>79</v>
      </c>
      <c r="GO116">
        <v>80</v>
      </c>
      <c r="GP116">
        <v>80</v>
      </c>
      <c r="GQ116">
        <v>81</v>
      </c>
      <c r="GR116">
        <v>81</v>
      </c>
      <c r="GS116">
        <v>82</v>
      </c>
      <c r="GU116">
        <v>113</v>
      </c>
      <c r="GV116">
        <v>0.82699999999999996</v>
      </c>
    </row>
    <row r="117" spans="1:204">
      <c r="A117" s="278">
        <v>114</v>
      </c>
      <c r="B117" s="344">
        <v>1</v>
      </c>
      <c r="C117" s="344">
        <v>1</v>
      </c>
      <c r="D117" s="344">
        <v>2</v>
      </c>
      <c r="E117" s="344">
        <v>2</v>
      </c>
      <c r="F117" s="344">
        <v>2</v>
      </c>
      <c r="G117" s="344">
        <v>3</v>
      </c>
      <c r="H117" s="344">
        <v>3</v>
      </c>
      <c r="I117" s="344">
        <v>4</v>
      </c>
      <c r="J117" s="344">
        <v>4</v>
      </c>
      <c r="K117" s="344">
        <v>5</v>
      </c>
      <c r="L117" s="344">
        <v>5</v>
      </c>
      <c r="M117" s="344">
        <v>6</v>
      </c>
      <c r="N117" s="344">
        <v>6</v>
      </c>
      <c r="O117" s="344">
        <v>7</v>
      </c>
      <c r="P117" s="344">
        <v>7</v>
      </c>
      <c r="Q117" s="344">
        <v>7</v>
      </c>
      <c r="R117" s="344">
        <v>8</v>
      </c>
      <c r="S117" s="344">
        <v>8</v>
      </c>
      <c r="T117" s="344">
        <v>9</v>
      </c>
      <c r="U117" s="344">
        <v>9</v>
      </c>
      <c r="V117" s="344">
        <v>10</v>
      </c>
      <c r="W117" s="344">
        <v>10</v>
      </c>
      <c r="X117" s="344">
        <v>11</v>
      </c>
      <c r="Y117" s="344">
        <v>11</v>
      </c>
      <c r="Z117" s="344">
        <v>12</v>
      </c>
      <c r="AA117" s="344">
        <v>12</v>
      </c>
      <c r="AB117" s="344">
        <v>12</v>
      </c>
      <c r="AC117" s="344">
        <v>12</v>
      </c>
      <c r="AD117" s="344">
        <v>13</v>
      </c>
      <c r="AE117" s="344">
        <v>13</v>
      </c>
      <c r="AF117" s="337">
        <v>14</v>
      </c>
      <c r="AG117" s="345">
        <v>14</v>
      </c>
      <c r="AH117" s="346">
        <v>15</v>
      </c>
      <c r="AI117">
        <v>15</v>
      </c>
      <c r="AJ117">
        <v>16</v>
      </c>
      <c r="AK117">
        <v>16</v>
      </c>
      <c r="AL117">
        <v>17</v>
      </c>
      <c r="AM117">
        <v>17</v>
      </c>
      <c r="AN117">
        <v>17</v>
      </c>
      <c r="AO117">
        <v>17</v>
      </c>
      <c r="AP117">
        <v>18</v>
      </c>
      <c r="AQ117">
        <v>18</v>
      </c>
      <c r="AR117">
        <v>19</v>
      </c>
      <c r="AS117">
        <v>19</v>
      </c>
      <c r="AT117">
        <v>20</v>
      </c>
      <c r="AU117">
        <v>20</v>
      </c>
      <c r="AV117">
        <v>21</v>
      </c>
      <c r="AW117">
        <v>21</v>
      </c>
      <c r="AX117">
        <v>22</v>
      </c>
      <c r="AY117">
        <v>22</v>
      </c>
      <c r="AZ117">
        <v>22</v>
      </c>
      <c r="BA117">
        <v>22</v>
      </c>
      <c r="BB117">
        <v>23</v>
      </c>
      <c r="BC117">
        <v>23</v>
      </c>
      <c r="BD117">
        <v>24</v>
      </c>
      <c r="BE117">
        <v>24</v>
      </c>
      <c r="BF117">
        <v>25</v>
      </c>
      <c r="BG117">
        <v>25</v>
      </c>
      <c r="BH117">
        <v>25</v>
      </c>
      <c r="BI117">
        <v>26</v>
      </c>
      <c r="BJ117">
        <v>26</v>
      </c>
      <c r="BK117">
        <v>27</v>
      </c>
      <c r="BL117">
        <v>27</v>
      </c>
      <c r="BM117">
        <v>27</v>
      </c>
      <c r="BN117">
        <v>27</v>
      </c>
      <c r="BO117">
        <v>28</v>
      </c>
      <c r="BP117">
        <v>28</v>
      </c>
      <c r="BQ117">
        <v>29</v>
      </c>
      <c r="BR117">
        <v>29</v>
      </c>
      <c r="BS117">
        <v>30</v>
      </c>
      <c r="BT117">
        <v>30</v>
      </c>
      <c r="BU117">
        <v>31</v>
      </c>
      <c r="BV117">
        <v>31</v>
      </c>
      <c r="BW117">
        <v>32</v>
      </c>
      <c r="BX117">
        <v>32</v>
      </c>
      <c r="BY117">
        <v>32</v>
      </c>
      <c r="BZ117">
        <v>32</v>
      </c>
      <c r="CA117">
        <v>32</v>
      </c>
      <c r="CB117">
        <v>33</v>
      </c>
      <c r="CC117">
        <v>33</v>
      </c>
      <c r="CD117">
        <v>34</v>
      </c>
      <c r="CE117">
        <v>34</v>
      </c>
      <c r="CF117">
        <v>35</v>
      </c>
      <c r="CG117">
        <v>35</v>
      </c>
      <c r="CH117">
        <v>36</v>
      </c>
      <c r="CI117">
        <v>36</v>
      </c>
      <c r="CJ117">
        <v>37</v>
      </c>
      <c r="CK117">
        <v>37</v>
      </c>
      <c r="CL117">
        <v>37</v>
      </c>
      <c r="CM117">
        <v>37</v>
      </c>
      <c r="CN117">
        <v>37</v>
      </c>
      <c r="CO117">
        <v>38</v>
      </c>
      <c r="CP117">
        <v>38</v>
      </c>
      <c r="CQ117">
        <v>39</v>
      </c>
      <c r="CR117">
        <v>39</v>
      </c>
      <c r="CS117">
        <v>40</v>
      </c>
      <c r="CT117">
        <v>40</v>
      </c>
      <c r="CU117">
        <v>40</v>
      </c>
      <c r="CV117">
        <v>41</v>
      </c>
      <c r="CW117">
        <v>41</v>
      </c>
      <c r="CX117">
        <v>42</v>
      </c>
      <c r="CY117">
        <v>42</v>
      </c>
      <c r="CZ117">
        <v>42</v>
      </c>
      <c r="DA117">
        <v>42</v>
      </c>
      <c r="DB117">
        <v>43</v>
      </c>
      <c r="DC117">
        <v>43</v>
      </c>
      <c r="DD117">
        <v>44</v>
      </c>
      <c r="DE117">
        <v>44</v>
      </c>
      <c r="DF117">
        <v>45</v>
      </c>
      <c r="DG117">
        <v>45</v>
      </c>
      <c r="DH117">
        <v>46</v>
      </c>
      <c r="DI117">
        <v>46</v>
      </c>
      <c r="DJ117">
        <v>47</v>
      </c>
      <c r="DK117">
        <v>47</v>
      </c>
      <c r="DL117">
        <v>47</v>
      </c>
      <c r="DM117">
        <v>47</v>
      </c>
      <c r="DN117">
        <v>48</v>
      </c>
      <c r="DO117">
        <v>48</v>
      </c>
      <c r="DP117">
        <v>49</v>
      </c>
      <c r="DQ117">
        <v>49</v>
      </c>
      <c r="DR117">
        <v>50</v>
      </c>
      <c r="DS117">
        <v>50</v>
      </c>
      <c r="DT117">
        <v>51</v>
      </c>
      <c r="DU117">
        <v>51</v>
      </c>
      <c r="DV117">
        <v>52</v>
      </c>
      <c r="DW117">
        <v>52</v>
      </c>
      <c r="DX117">
        <v>52</v>
      </c>
      <c r="DY117">
        <v>52</v>
      </c>
      <c r="DZ117">
        <v>53</v>
      </c>
      <c r="EA117">
        <v>53</v>
      </c>
      <c r="EB117">
        <v>54</v>
      </c>
      <c r="EC117">
        <v>54</v>
      </c>
      <c r="ED117">
        <v>55</v>
      </c>
      <c r="EE117">
        <v>55</v>
      </c>
      <c r="EF117">
        <v>55</v>
      </c>
      <c r="EG117">
        <v>56</v>
      </c>
      <c r="EH117">
        <v>56</v>
      </c>
      <c r="EI117">
        <v>57</v>
      </c>
      <c r="EJ117">
        <v>57</v>
      </c>
      <c r="EK117">
        <v>57</v>
      </c>
      <c r="EL117">
        <v>57</v>
      </c>
      <c r="EM117">
        <v>58</v>
      </c>
      <c r="EN117">
        <v>58</v>
      </c>
      <c r="EO117">
        <v>59</v>
      </c>
      <c r="EP117">
        <v>59</v>
      </c>
      <c r="EQ117">
        <v>60</v>
      </c>
      <c r="ER117">
        <v>60</v>
      </c>
      <c r="ES117">
        <v>61</v>
      </c>
      <c r="ET117">
        <v>61</v>
      </c>
      <c r="EU117">
        <v>61</v>
      </c>
      <c r="EV117">
        <v>61</v>
      </c>
      <c r="EW117">
        <v>62</v>
      </c>
      <c r="EX117">
        <v>62</v>
      </c>
      <c r="EY117">
        <v>63</v>
      </c>
      <c r="EZ117">
        <v>63</v>
      </c>
      <c r="FA117">
        <v>64</v>
      </c>
      <c r="FB117">
        <v>64</v>
      </c>
      <c r="FC117">
        <v>65</v>
      </c>
      <c r="FD117">
        <v>65</v>
      </c>
      <c r="FE117">
        <v>66</v>
      </c>
      <c r="FF117">
        <v>66</v>
      </c>
      <c r="FG117">
        <v>66</v>
      </c>
      <c r="FH117">
        <v>66</v>
      </c>
      <c r="FI117">
        <v>67</v>
      </c>
      <c r="FJ117">
        <v>67</v>
      </c>
      <c r="FK117">
        <v>68</v>
      </c>
      <c r="FL117">
        <v>68</v>
      </c>
      <c r="FM117">
        <v>69</v>
      </c>
      <c r="FN117">
        <v>69</v>
      </c>
      <c r="FO117">
        <v>70</v>
      </c>
      <c r="FP117">
        <v>70</v>
      </c>
      <c r="FQ117">
        <v>71</v>
      </c>
      <c r="FR117">
        <v>71</v>
      </c>
      <c r="FS117">
        <v>71</v>
      </c>
      <c r="FT117">
        <v>71</v>
      </c>
      <c r="FU117">
        <v>72</v>
      </c>
      <c r="FV117">
        <v>72</v>
      </c>
      <c r="FW117">
        <v>73</v>
      </c>
      <c r="FX117">
        <v>73</v>
      </c>
      <c r="FY117">
        <v>74</v>
      </c>
      <c r="FZ117">
        <v>74</v>
      </c>
      <c r="GA117">
        <v>75</v>
      </c>
      <c r="GB117">
        <v>75</v>
      </c>
      <c r="GC117">
        <v>76</v>
      </c>
      <c r="GD117">
        <v>76</v>
      </c>
      <c r="GE117">
        <v>76</v>
      </c>
      <c r="GF117">
        <v>76</v>
      </c>
      <c r="GG117">
        <v>77</v>
      </c>
      <c r="GH117">
        <v>77</v>
      </c>
      <c r="GI117">
        <v>78</v>
      </c>
      <c r="GJ117">
        <v>78</v>
      </c>
      <c r="GK117">
        <v>79</v>
      </c>
      <c r="GL117">
        <v>79</v>
      </c>
      <c r="GM117">
        <v>80</v>
      </c>
      <c r="GN117">
        <v>80</v>
      </c>
      <c r="GO117">
        <v>81</v>
      </c>
      <c r="GP117">
        <v>81</v>
      </c>
      <c r="GQ117">
        <v>81</v>
      </c>
      <c r="GR117">
        <v>81</v>
      </c>
      <c r="GS117">
        <v>82</v>
      </c>
      <c r="GU117">
        <v>114</v>
      </c>
      <c r="GV117">
        <v>0.83099999999999996</v>
      </c>
    </row>
    <row r="118" spans="1:204">
      <c r="A118" s="278">
        <v>115</v>
      </c>
      <c r="B118" s="344">
        <v>1</v>
      </c>
      <c r="C118" s="344">
        <v>1</v>
      </c>
      <c r="D118" s="344">
        <v>2</v>
      </c>
      <c r="E118" s="344">
        <v>3</v>
      </c>
      <c r="F118" s="344">
        <v>3</v>
      </c>
      <c r="G118" s="344">
        <v>3</v>
      </c>
      <c r="H118" s="344">
        <v>3</v>
      </c>
      <c r="I118" s="344">
        <v>4</v>
      </c>
      <c r="J118" s="344">
        <v>4</v>
      </c>
      <c r="K118" s="344">
        <v>5</v>
      </c>
      <c r="L118" s="344">
        <v>5</v>
      </c>
      <c r="M118" s="344">
        <v>6</v>
      </c>
      <c r="N118" s="344">
        <v>6</v>
      </c>
      <c r="O118" s="344">
        <v>7</v>
      </c>
      <c r="P118" s="344">
        <v>7</v>
      </c>
      <c r="Q118" s="344">
        <v>8</v>
      </c>
      <c r="R118" s="344">
        <v>8</v>
      </c>
      <c r="S118" s="344">
        <v>8</v>
      </c>
      <c r="T118" s="344">
        <v>9</v>
      </c>
      <c r="U118" s="344">
        <v>9</v>
      </c>
      <c r="V118" s="344">
        <v>10</v>
      </c>
      <c r="W118" s="344">
        <v>10</v>
      </c>
      <c r="X118" s="344">
        <v>11</v>
      </c>
      <c r="Y118" s="344">
        <v>11</v>
      </c>
      <c r="Z118" s="344">
        <v>12</v>
      </c>
      <c r="AA118" s="344">
        <v>12</v>
      </c>
      <c r="AB118" s="344">
        <v>13</v>
      </c>
      <c r="AC118" s="344">
        <v>13</v>
      </c>
      <c r="AD118" s="344">
        <v>13</v>
      </c>
      <c r="AE118" s="344">
        <v>13</v>
      </c>
      <c r="AF118" s="337">
        <v>14</v>
      </c>
      <c r="AG118" s="345">
        <v>14</v>
      </c>
      <c r="AH118" s="346">
        <v>15</v>
      </c>
      <c r="AI118">
        <v>15</v>
      </c>
      <c r="AJ118">
        <v>16</v>
      </c>
      <c r="AK118">
        <v>16</v>
      </c>
      <c r="AL118">
        <v>17</v>
      </c>
      <c r="AM118">
        <v>17</v>
      </c>
      <c r="AN118">
        <v>18</v>
      </c>
      <c r="AO118">
        <v>18</v>
      </c>
      <c r="AP118">
        <v>18</v>
      </c>
      <c r="AQ118">
        <v>18</v>
      </c>
      <c r="AR118">
        <v>19</v>
      </c>
      <c r="AS118">
        <v>19</v>
      </c>
      <c r="AT118">
        <v>20</v>
      </c>
      <c r="AU118">
        <v>20</v>
      </c>
      <c r="AV118">
        <v>21</v>
      </c>
      <c r="AW118">
        <v>21</v>
      </c>
      <c r="AX118">
        <v>22</v>
      </c>
      <c r="AY118">
        <v>22</v>
      </c>
      <c r="AZ118">
        <v>23</v>
      </c>
      <c r="BA118">
        <v>23</v>
      </c>
      <c r="BB118">
        <v>23</v>
      </c>
      <c r="BC118">
        <v>23</v>
      </c>
      <c r="BD118">
        <v>24</v>
      </c>
      <c r="BE118">
        <v>24</v>
      </c>
      <c r="BF118">
        <v>25</v>
      </c>
      <c r="BG118">
        <v>25</v>
      </c>
      <c r="BH118">
        <v>25</v>
      </c>
      <c r="BI118">
        <v>26</v>
      </c>
      <c r="BJ118">
        <v>26</v>
      </c>
      <c r="BK118">
        <v>27</v>
      </c>
      <c r="BL118">
        <v>27</v>
      </c>
      <c r="BM118">
        <v>28</v>
      </c>
      <c r="BN118">
        <v>28</v>
      </c>
      <c r="BO118">
        <v>28</v>
      </c>
      <c r="BP118">
        <v>28</v>
      </c>
      <c r="BQ118">
        <v>29</v>
      </c>
      <c r="BR118">
        <v>29</v>
      </c>
      <c r="BS118">
        <v>30</v>
      </c>
      <c r="BT118">
        <v>30</v>
      </c>
      <c r="BU118">
        <v>31</v>
      </c>
      <c r="BV118">
        <v>31</v>
      </c>
      <c r="BW118">
        <v>32</v>
      </c>
      <c r="BX118">
        <v>32</v>
      </c>
      <c r="BY118">
        <v>33</v>
      </c>
      <c r="BZ118">
        <v>33</v>
      </c>
      <c r="CA118">
        <v>33</v>
      </c>
      <c r="CB118">
        <v>33</v>
      </c>
      <c r="CC118">
        <v>33</v>
      </c>
      <c r="CD118">
        <v>34</v>
      </c>
      <c r="CE118">
        <v>34</v>
      </c>
      <c r="CF118">
        <v>35</v>
      </c>
      <c r="CG118">
        <v>35</v>
      </c>
      <c r="CH118">
        <v>36</v>
      </c>
      <c r="CI118">
        <v>36</v>
      </c>
      <c r="CJ118">
        <v>37</v>
      </c>
      <c r="CK118">
        <v>37</v>
      </c>
      <c r="CL118">
        <v>37</v>
      </c>
      <c r="CM118">
        <v>38</v>
      </c>
      <c r="CN118">
        <v>38</v>
      </c>
      <c r="CO118">
        <v>38</v>
      </c>
      <c r="CP118">
        <v>38</v>
      </c>
      <c r="CQ118">
        <v>39</v>
      </c>
      <c r="CR118">
        <v>39</v>
      </c>
      <c r="CS118">
        <v>40</v>
      </c>
      <c r="CT118">
        <v>40</v>
      </c>
      <c r="CU118">
        <v>40</v>
      </c>
      <c r="CV118">
        <v>41</v>
      </c>
      <c r="CW118">
        <v>41</v>
      </c>
      <c r="CX118">
        <v>42</v>
      </c>
      <c r="CY118">
        <v>42</v>
      </c>
      <c r="CZ118">
        <v>43</v>
      </c>
      <c r="DA118">
        <v>43</v>
      </c>
      <c r="DB118">
        <v>43</v>
      </c>
      <c r="DC118">
        <v>43</v>
      </c>
      <c r="DD118">
        <v>44</v>
      </c>
      <c r="DE118">
        <v>44</v>
      </c>
      <c r="DF118">
        <v>45</v>
      </c>
      <c r="DG118">
        <v>45</v>
      </c>
      <c r="DH118">
        <v>46</v>
      </c>
      <c r="DI118">
        <v>46</v>
      </c>
      <c r="DJ118">
        <v>47</v>
      </c>
      <c r="DK118">
        <v>47</v>
      </c>
      <c r="DL118">
        <v>48</v>
      </c>
      <c r="DM118">
        <v>48</v>
      </c>
      <c r="DN118">
        <v>48</v>
      </c>
      <c r="DO118">
        <v>48</v>
      </c>
      <c r="DP118">
        <v>49</v>
      </c>
      <c r="DQ118">
        <v>49</v>
      </c>
      <c r="DR118">
        <v>50</v>
      </c>
      <c r="DS118">
        <v>50</v>
      </c>
      <c r="DT118">
        <v>51</v>
      </c>
      <c r="DU118">
        <v>51</v>
      </c>
      <c r="DV118">
        <v>52</v>
      </c>
      <c r="DW118">
        <v>52</v>
      </c>
      <c r="DX118">
        <v>53</v>
      </c>
      <c r="DY118">
        <v>53</v>
      </c>
      <c r="DZ118">
        <v>53</v>
      </c>
      <c r="EA118">
        <v>53</v>
      </c>
      <c r="EB118">
        <v>54</v>
      </c>
      <c r="EC118">
        <v>54</v>
      </c>
      <c r="ED118">
        <v>55</v>
      </c>
      <c r="EE118">
        <v>55</v>
      </c>
      <c r="EF118">
        <v>55</v>
      </c>
      <c r="EG118">
        <v>56</v>
      </c>
      <c r="EH118">
        <v>56</v>
      </c>
      <c r="EI118">
        <v>57</v>
      </c>
      <c r="EJ118">
        <v>57</v>
      </c>
      <c r="EK118">
        <v>58</v>
      </c>
      <c r="EL118">
        <v>58</v>
      </c>
      <c r="EM118">
        <v>58</v>
      </c>
      <c r="EN118">
        <v>58</v>
      </c>
      <c r="EO118">
        <v>59</v>
      </c>
      <c r="EP118">
        <v>59</v>
      </c>
      <c r="EQ118">
        <v>60</v>
      </c>
      <c r="ER118">
        <v>60</v>
      </c>
      <c r="ES118">
        <v>61</v>
      </c>
      <c r="ET118">
        <v>61</v>
      </c>
      <c r="EU118">
        <v>62</v>
      </c>
      <c r="EV118">
        <v>62</v>
      </c>
      <c r="EW118">
        <v>63</v>
      </c>
      <c r="EX118">
        <v>63</v>
      </c>
      <c r="EY118">
        <v>63</v>
      </c>
      <c r="EZ118">
        <v>63</v>
      </c>
      <c r="FA118">
        <v>64</v>
      </c>
      <c r="FB118">
        <v>64</v>
      </c>
      <c r="FC118">
        <v>65</v>
      </c>
      <c r="FD118">
        <v>65</v>
      </c>
      <c r="FE118">
        <v>66</v>
      </c>
      <c r="FF118">
        <v>66</v>
      </c>
      <c r="FG118">
        <v>67</v>
      </c>
      <c r="FH118">
        <v>67</v>
      </c>
      <c r="FI118">
        <v>68</v>
      </c>
      <c r="FJ118">
        <v>68</v>
      </c>
      <c r="FK118">
        <v>68</v>
      </c>
      <c r="FL118">
        <v>68</v>
      </c>
      <c r="FM118">
        <v>69</v>
      </c>
      <c r="FN118">
        <v>69</v>
      </c>
      <c r="FO118">
        <v>70</v>
      </c>
      <c r="FP118">
        <v>70</v>
      </c>
      <c r="FQ118">
        <v>71</v>
      </c>
      <c r="FR118">
        <v>71</v>
      </c>
      <c r="FS118">
        <v>72</v>
      </c>
      <c r="FT118">
        <v>72</v>
      </c>
      <c r="FU118">
        <v>73</v>
      </c>
      <c r="FV118">
        <v>73</v>
      </c>
      <c r="FW118">
        <v>73</v>
      </c>
      <c r="FX118">
        <v>73</v>
      </c>
      <c r="FY118">
        <v>74</v>
      </c>
      <c r="FZ118">
        <v>74</v>
      </c>
      <c r="GA118">
        <v>75</v>
      </c>
      <c r="GB118">
        <v>75</v>
      </c>
      <c r="GC118">
        <v>76</v>
      </c>
      <c r="GD118">
        <v>76</v>
      </c>
      <c r="GE118">
        <v>77</v>
      </c>
      <c r="GF118">
        <v>77</v>
      </c>
      <c r="GG118">
        <v>78</v>
      </c>
      <c r="GH118">
        <v>78</v>
      </c>
      <c r="GI118">
        <v>78</v>
      </c>
      <c r="GJ118">
        <v>78</v>
      </c>
      <c r="GK118">
        <v>79</v>
      </c>
      <c r="GL118">
        <v>79</v>
      </c>
      <c r="GM118">
        <v>80</v>
      </c>
      <c r="GN118">
        <v>80</v>
      </c>
      <c r="GO118">
        <v>81</v>
      </c>
      <c r="GP118">
        <v>81</v>
      </c>
      <c r="GQ118">
        <v>82</v>
      </c>
      <c r="GR118">
        <v>82</v>
      </c>
      <c r="GS118">
        <v>83</v>
      </c>
      <c r="GU118">
        <v>115</v>
      </c>
      <c r="GV118">
        <v>0.83499999999999996</v>
      </c>
    </row>
    <row r="119" spans="1:204">
      <c r="A119" s="278">
        <v>116</v>
      </c>
      <c r="B119" s="344">
        <v>1</v>
      </c>
      <c r="C119" s="344">
        <v>1</v>
      </c>
      <c r="D119" s="344">
        <v>2</v>
      </c>
      <c r="E119" s="344">
        <v>3</v>
      </c>
      <c r="F119" s="344">
        <v>3</v>
      </c>
      <c r="G119" s="344">
        <v>3</v>
      </c>
      <c r="H119" s="344">
        <v>3</v>
      </c>
      <c r="I119" s="344">
        <v>4</v>
      </c>
      <c r="J119" s="344">
        <v>4</v>
      </c>
      <c r="K119" s="344">
        <v>5</v>
      </c>
      <c r="L119" s="344">
        <v>5</v>
      </c>
      <c r="M119" s="344">
        <v>6</v>
      </c>
      <c r="N119" s="344">
        <v>6</v>
      </c>
      <c r="O119" s="344">
        <v>7</v>
      </c>
      <c r="P119" s="344">
        <v>7</v>
      </c>
      <c r="Q119" s="344">
        <v>8</v>
      </c>
      <c r="R119" s="344">
        <v>8</v>
      </c>
      <c r="S119" s="344">
        <v>8</v>
      </c>
      <c r="T119" s="344">
        <v>9</v>
      </c>
      <c r="U119" s="344">
        <v>9</v>
      </c>
      <c r="V119" s="344">
        <v>10</v>
      </c>
      <c r="W119" s="344">
        <v>10</v>
      </c>
      <c r="X119" s="344">
        <v>11</v>
      </c>
      <c r="Y119" s="344">
        <v>11</v>
      </c>
      <c r="Z119" s="344">
        <v>12</v>
      </c>
      <c r="AA119" s="344">
        <v>12</v>
      </c>
      <c r="AB119" s="344">
        <v>13</v>
      </c>
      <c r="AC119" s="344">
        <v>13</v>
      </c>
      <c r="AD119" s="344">
        <v>13</v>
      </c>
      <c r="AE119" s="344">
        <v>13</v>
      </c>
      <c r="AF119" s="337">
        <v>14</v>
      </c>
      <c r="AG119" s="345">
        <v>14</v>
      </c>
      <c r="AH119" s="346">
        <v>15</v>
      </c>
      <c r="AI119">
        <v>15</v>
      </c>
      <c r="AJ119">
        <v>16</v>
      </c>
      <c r="AK119">
        <v>16</v>
      </c>
      <c r="AL119">
        <v>17</v>
      </c>
      <c r="AM119">
        <v>17</v>
      </c>
      <c r="AN119">
        <v>18</v>
      </c>
      <c r="AO119">
        <v>18</v>
      </c>
      <c r="AP119">
        <v>18</v>
      </c>
      <c r="AQ119">
        <v>18</v>
      </c>
      <c r="AR119">
        <v>19</v>
      </c>
      <c r="AS119">
        <v>19</v>
      </c>
      <c r="AT119">
        <v>20</v>
      </c>
      <c r="AU119">
        <v>20</v>
      </c>
      <c r="AV119">
        <v>21</v>
      </c>
      <c r="AW119">
        <v>21</v>
      </c>
      <c r="AX119">
        <v>22</v>
      </c>
      <c r="AY119">
        <v>22</v>
      </c>
      <c r="AZ119">
        <v>23</v>
      </c>
      <c r="BA119">
        <v>23</v>
      </c>
      <c r="BB119">
        <v>23</v>
      </c>
      <c r="BC119">
        <v>23</v>
      </c>
      <c r="BD119">
        <v>24</v>
      </c>
      <c r="BE119">
        <v>24</v>
      </c>
      <c r="BF119">
        <v>25</v>
      </c>
      <c r="BG119">
        <v>25</v>
      </c>
      <c r="BH119">
        <v>25</v>
      </c>
      <c r="BI119">
        <v>26</v>
      </c>
      <c r="BJ119">
        <v>26</v>
      </c>
      <c r="BK119">
        <v>27</v>
      </c>
      <c r="BL119">
        <v>27</v>
      </c>
      <c r="BM119">
        <v>28</v>
      </c>
      <c r="BN119">
        <v>28</v>
      </c>
      <c r="BO119">
        <v>29</v>
      </c>
      <c r="BP119">
        <v>29</v>
      </c>
      <c r="BQ119">
        <v>29</v>
      </c>
      <c r="BR119">
        <v>29</v>
      </c>
      <c r="BS119">
        <v>30</v>
      </c>
      <c r="BT119">
        <v>30</v>
      </c>
      <c r="BU119">
        <v>31</v>
      </c>
      <c r="BV119">
        <v>31</v>
      </c>
      <c r="BW119">
        <v>32</v>
      </c>
      <c r="BX119">
        <v>32</v>
      </c>
      <c r="BY119">
        <v>33</v>
      </c>
      <c r="BZ119">
        <v>33</v>
      </c>
      <c r="CA119">
        <v>33</v>
      </c>
      <c r="CB119">
        <v>34</v>
      </c>
      <c r="CC119">
        <v>34</v>
      </c>
      <c r="CD119">
        <v>34</v>
      </c>
      <c r="CE119">
        <v>34</v>
      </c>
      <c r="CF119">
        <v>35</v>
      </c>
      <c r="CG119">
        <v>35</v>
      </c>
      <c r="CH119">
        <v>36</v>
      </c>
      <c r="CI119">
        <v>36</v>
      </c>
      <c r="CJ119">
        <v>37</v>
      </c>
      <c r="CK119">
        <v>37</v>
      </c>
      <c r="CL119">
        <v>37</v>
      </c>
      <c r="CM119">
        <v>38</v>
      </c>
      <c r="CN119">
        <v>38</v>
      </c>
      <c r="CO119">
        <v>39</v>
      </c>
      <c r="CP119">
        <v>39</v>
      </c>
      <c r="CQ119">
        <v>39</v>
      </c>
      <c r="CR119">
        <v>39</v>
      </c>
      <c r="CS119">
        <v>40</v>
      </c>
      <c r="CT119">
        <v>40</v>
      </c>
      <c r="CU119">
        <v>40</v>
      </c>
      <c r="CV119">
        <v>41</v>
      </c>
      <c r="CW119">
        <v>41</v>
      </c>
      <c r="CX119">
        <v>42</v>
      </c>
      <c r="CY119">
        <v>42</v>
      </c>
      <c r="CZ119">
        <v>43</v>
      </c>
      <c r="DA119">
        <v>43</v>
      </c>
      <c r="DB119">
        <v>44</v>
      </c>
      <c r="DC119">
        <v>44</v>
      </c>
      <c r="DD119">
        <v>44</v>
      </c>
      <c r="DE119">
        <v>44</v>
      </c>
      <c r="DF119">
        <v>45</v>
      </c>
      <c r="DG119">
        <v>45</v>
      </c>
      <c r="DH119">
        <v>46</v>
      </c>
      <c r="DI119">
        <v>46</v>
      </c>
      <c r="DJ119">
        <v>47</v>
      </c>
      <c r="DK119">
        <v>47</v>
      </c>
      <c r="DL119">
        <v>48</v>
      </c>
      <c r="DM119">
        <v>48</v>
      </c>
      <c r="DN119">
        <v>49</v>
      </c>
      <c r="DO119">
        <v>49</v>
      </c>
      <c r="DP119">
        <v>50</v>
      </c>
      <c r="DQ119">
        <v>50</v>
      </c>
      <c r="DR119">
        <v>50</v>
      </c>
      <c r="DS119">
        <v>50</v>
      </c>
      <c r="DT119">
        <v>51</v>
      </c>
      <c r="DU119">
        <v>51</v>
      </c>
      <c r="DV119">
        <v>52</v>
      </c>
      <c r="DW119">
        <v>52</v>
      </c>
      <c r="DX119">
        <v>53</v>
      </c>
      <c r="DY119">
        <v>53</v>
      </c>
      <c r="DZ119">
        <v>54</v>
      </c>
      <c r="EA119">
        <v>54</v>
      </c>
      <c r="EB119">
        <v>55</v>
      </c>
      <c r="EC119">
        <v>55</v>
      </c>
      <c r="ED119">
        <v>55</v>
      </c>
      <c r="EE119">
        <v>55</v>
      </c>
      <c r="EF119">
        <v>55</v>
      </c>
      <c r="EG119">
        <v>56</v>
      </c>
      <c r="EH119">
        <v>56</v>
      </c>
      <c r="EI119">
        <v>57</v>
      </c>
      <c r="EJ119">
        <v>57</v>
      </c>
      <c r="EK119">
        <v>58</v>
      </c>
      <c r="EL119">
        <v>58</v>
      </c>
      <c r="EM119">
        <v>59</v>
      </c>
      <c r="EN119">
        <v>59</v>
      </c>
      <c r="EO119">
        <v>60</v>
      </c>
      <c r="EP119">
        <v>60</v>
      </c>
      <c r="EQ119">
        <v>60</v>
      </c>
      <c r="ER119">
        <v>60</v>
      </c>
      <c r="ES119">
        <v>61</v>
      </c>
      <c r="ET119">
        <v>61</v>
      </c>
      <c r="EU119">
        <v>62</v>
      </c>
      <c r="EV119">
        <v>62</v>
      </c>
      <c r="EW119">
        <v>63</v>
      </c>
      <c r="EX119">
        <v>63</v>
      </c>
      <c r="EY119">
        <v>64</v>
      </c>
      <c r="EZ119">
        <v>64</v>
      </c>
      <c r="FA119">
        <v>65</v>
      </c>
      <c r="FB119">
        <v>65</v>
      </c>
      <c r="FC119">
        <v>65</v>
      </c>
      <c r="FD119">
        <v>65</v>
      </c>
      <c r="FE119">
        <v>66</v>
      </c>
      <c r="FF119">
        <v>66</v>
      </c>
      <c r="FG119">
        <v>67</v>
      </c>
      <c r="FH119">
        <v>67</v>
      </c>
      <c r="FI119">
        <v>68</v>
      </c>
      <c r="FJ119">
        <v>68</v>
      </c>
      <c r="FK119">
        <v>69</v>
      </c>
      <c r="FL119">
        <v>69</v>
      </c>
      <c r="FM119">
        <v>70</v>
      </c>
      <c r="FN119">
        <v>70</v>
      </c>
      <c r="FO119">
        <v>70</v>
      </c>
      <c r="FP119">
        <v>70</v>
      </c>
      <c r="FQ119">
        <v>71</v>
      </c>
      <c r="FR119">
        <v>71</v>
      </c>
      <c r="FS119">
        <v>72</v>
      </c>
      <c r="FT119">
        <v>72</v>
      </c>
      <c r="FU119">
        <v>73</v>
      </c>
      <c r="FV119">
        <v>73</v>
      </c>
      <c r="FW119">
        <v>74</v>
      </c>
      <c r="FX119">
        <v>74</v>
      </c>
      <c r="FY119">
        <v>75</v>
      </c>
      <c r="FZ119">
        <v>75</v>
      </c>
      <c r="GA119">
        <v>76</v>
      </c>
      <c r="GB119">
        <v>76</v>
      </c>
      <c r="GC119">
        <v>76</v>
      </c>
      <c r="GD119">
        <v>76</v>
      </c>
      <c r="GE119">
        <v>77</v>
      </c>
      <c r="GF119">
        <v>77</v>
      </c>
      <c r="GG119">
        <v>78</v>
      </c>
      <c r="GH119">
        <v>78</v>
      </c>
      <c r="GI119">
        <v>79</v>
      </c>
      <c r="GJ119">
        <v>79</v>
      </c>
      <c r="GK119">
        <v>80</v>
      </c>
      <c r="GL119">
        <v>80</v>
      </c>
      <c r="GM119">
        <v>81</v>
      </c>
      <c r="GN119">
        <v>81</v>
      </c>
      <c r="GO119">
        <v>81</v>
      </c>
      <c r="GP119">
        <v>81</v>
      </c>
      <c r="GQ119">
        <v>82</v>
      </c>
      <c r="GR119">
        <v>82</v>
      </c>
      <c r="GS119">
        <v>83</v>
      </c>
      <c r="GU119">
        <v>116</v>
      </c>
      <c r="GV119">
        <v>0.83899999999999997</v>
      </c>
    </row>
    <row r="120" spans="1:204">
      <c r="A120" s="278">
        <v>117</v>
      </c>
      <c r="B120" s="344">
        <v>1</v>
      </c>
      <c r="C120" s="344">
        <v>1</v>
      </c>
      <c r="D120" s="344">
        <v>2</v>
      </c>
      <c r="E120" s="344">
        <v>3</v>
      </c>
      <c r="F120" s="344">
        <v>3</v>
      </c>
      <c r="G120" s="344">
        <v>3</v>
      </c>
      <c r="H120" s="344">
        <v>3</v>
      </c>
      <c r="I120" s="344">
        <v>4</v>
      </c>
      <c r="J120" s="344">
        <v>4</v>
      </c>
      <c r="K120" s="344">
        <v>5</v>
      </c>
      <c r="L120" s="344">
        <v>5</v>
      </c>
      <c r="M120" s="344">
        <v>6</v>
      </c>
      <c r="N120" s="344">
        <v>6</v>
      </c>
      <c r="O120" s="344">
        <v>7</v>
      </c>
      <c r="P120" s="344">
        <v>7</v>
      </c>
      <c r="Q120" s="344">
        <v>8</v>
      </c>
      <c r="R120" s="344">
        <v>8</v>
      </c>
      <c r="S120" s="344">
        <v>8</v>
      </c>
      <c r="T120" s="344">
        <v>9</v>
      </c>
      <c r="U120" s="344">
        <v>9</v>
      </c>
      <c r="V120" s="344">
        <v>10</v>
      </c>
      <c r="W120" s="344">
        <v>10</v>
      </c>
      <c r="X120" s="344">
        <v>11</v>
      </c>
      <c r="Y120" s="344">
        <v>11</v>
      </c>
      <c r="Z120" s="344">
        <v>12</v>
      </c>
      <c r="AA120" s="344">
        <v>12</v>
      </c>
      <c r="AB120" s="344">
        <v>13</v>
      </c>
      <c r="AC120" s="344">
        <v>13</v>
      </c>
      <c r="AD120" s="344">
        <v>14</v>
      </c>
      <c r="AE120" s="344">
        <v>14</v>
      </c>
      <c r="AF120" s="337">
        <v>14</v>
      </c>
      <c r="AG120" s="345">
        <v>14</v>
      </c>
      <c r="AH120" s="346">
        <v>15</v>
      </c>
      <c r="AI120">
        <v>15</v>
      </c>
      <c r="AJ120">
        <v>16</v>
      </c>
      <c r="AK120">
        <v>16</v>
      </c>
      <c r="AL120">
        <v>17</v>
      </c>
      <c r="AM120">
        <v>17</v>
      </c>
      <c r="AN120">
        <v>18</v>
      </c>
      <c r="AO120">
        <v>18</v>
      </c>
      <c r="AP120">
        <v>19</v>
      </c>
      <c r="AQ120">
        <v>19</v>
      </c>
      <c r="AR120">
        <v>19</v>
      </c>
      <c r="AS120">
        <v>19</v>
      </c>
      <c r="AT120">
        <v>20</v>
      </c>
      <c r="AU120">
        <v>20</v>
      </c>
      <c r="AV120">
        <v>21</v>
      </c>
      <c r="AW120">
        <v>21</v>
      </c>
      <c r="AX120">
        <v>22</v>
      </c>
      <c r="AY120">
        <v>22</v>
      </c>
      <c r="AZ120">
        <v>23</v>
      </c>
      <c r="BA120">
        <v>23</v>
      </c>
      <c r="BB120">
        <v>24</v>
      </c>
      <c r="BC120">
        <v>24</v>
      </c>
      <c r="BD120">
        <v>24</v>
      </c>
      <c r="BE120">
        <v>24</v>
      </c>
      <c r="BF120">
        <v>25</v>
      </c>
      <c r="BG120">
        <v>25</v>
      </c>
      <c r="BH120">
        <v>25</v>
      </c>
      <c r="BI120">
        <v>26</v>
      </c>
      <c r="BJ120">
        <v>26</v>
      </c>
      <c r="BK120">
        <v>27</v>
      </c>
      <c r="BL120">
        <v>27</v>
      </c>
      <c r="BM120">
        <v>28</v>
      </c>
      <c r="BN120">
        <v>28</v>
      </c>
      <c r="BO120">
        <v>29</v>
      </c>
      <c r="BP120">
        <v>29</v>
      </c>
      <c r="BQ120">
        <v>30</v>
      </c>
      <c r="BR120">
        <v>30</v>
      </c>
      <c r="BS120">
        <v>30</v>
      </c>
      <c r="BT120">
        <v>30</v>
      </c>
      <c r="BU120">
        <v>31</v>
      </c>
      <c r="BV120">
        <v>31</v>
      </c>
      <c r="BW120">
        <v>32</v>
      </c>
      <c r="BX120">
        <v>32</v>
      </c>
      <c r="BY120">
        <v>33</v>
      </c>
      <c r="BZ120">
        <v>33</v>
      </c>
      <c r="CA120">
        <v>33</v>
      </c>
      <c r="CB120">
        <v>34</v>
      </c>
      <c r="CC120">
        <v>34</v>
      </c>
      <c r="CD120">
        <v>35</v>
      </c>
      <c r="CE120">
        <v>35</v>
      </c>
      <c r="CF120">
        <v>35</v>
      </c>
      <c r="CG120">
        <v>35</v>
      </c>
      <c r="CH120">
        <v>36</v>
      </c>
      <c r="CI120">
        <v>36</v>
      </c>
      <c r="CJ120">
        <v>37</v>
      </c>
      <c r="CK120">
        <v>37</v>
      </c>
      <c r="CL120">
        <v>37</v>
      </c>
      <c r="CM120">
        <v>38</v>
      </c>
      <c r="CN120">
        <v>38</v>
      </c>
      <c r="CO120">
        <v>39</v>
      </c>
      <c r="CP120">
        <v>39</v>
      </c>
      <c r="CQ120">
        <v>40</v>
      </c>
      <c r="CR120">
        <v>40</v>
      </c>
      <c r="CS120">
        <v>41</v>
      </c>
      <c r="CT120">
        <v>41</v>
      </c>
      <c r="CU120">
        <v>41</v>
      </c>
      <c r="CV120">
        <v>41</v>
      </c>
      <c r="CW120">
        <v>41</v>
      </c>
      <c r="CX120">
        <v>42</v>
      </c>
      <c r="CY120">
        <v>42</v>
      </c>
      <c r="CZ120">
        <v>43</v>
      </c>
      <c r="DA120">
        <v>43</v>
      </c>
      <c r="DB120">
        <v>44</v>
      </c>
      <c r="DC120">
        <v>44</v>
      </c>
      <c r="DD120">
        <v>45</v>
      </c>
      <c r="DE120">
        <v>45</v>
      </c>
      <c r="DF120">
        <v>46</v>
      </c>
      <c r="DG120">
        <v>46</v>
      </c>
      <c r="DH120">
        <v>46</v>
      </c>
      <c r="DI120">
        <v>46</v>
      </c>
      <c r="DJ120">
        <v>47</v>
      </c>
      <c r="DK120">
        <v>47</v>
      </c>
      <c r="DL120">
        <v>48</v>
      </c>
      <c r="DM120">
        <v>48</v>
      </c>
      <c r="DN120">
        <v>49</v>
      </c>
      <c r="DO120">
        <v>49</v>
      </c>
      <c r="DP120">
        <v>50</v>
      </c>
      <c r="DQ120">
        <v>50</v>
      </c>
      <c r="DR120">
        <v>51</v>
      </c>
      <c r="DS120">
        <v>51</v>
      </c>
      <c r="DT120">
        <v>51</v>
      </c>
      <c r="DU120">
        <v>51</v>
      </c>
      <c r="DV120">
        <v>52</v>
      </c>
      <c r="DW120">
        <v>52</v>
      </c>
      <c r="DX120">
        <v>53</v>
      </c>
      <c r="DY120">
        <v>53</v>
      </c>
      <c r="DZ120">
        <v>54</v>
      </c>
      <c r="EA120">
        <v>54</v>
      </c>
      <c r="EB120">
        <v>55</v>
      </c>
      <c r="EC120">
        <v>55</v>
      </c>
      <c r="ED120">
        <v>56</v>
      </c>
      <c r="EE120">
        <v>56</v>
      </c>
      <c r="EF120">
        <v>56</v>
      </c>
      <c r="EG120">
        <v>57</v>
      </c>
      <c r="EH120">
        <v>57</v>
      </c>
      <c r="EI120">
        <v>57</v>
      </c>
      <c r="EJ120">
        <v>57</v>
      </c>
      <c r="EK120">
        <v>58</v>
      </c>
      <c r="EL120">
        <v>58</v>
      </c>
      <c r="EM120">
        <v>59</v>
      </c>
      <c r="EN120">
        <v>59</v>
      </c>
      <c r="EO120">
        <v>60</v>
      </c>
      <c r="EP120">
        <v>60</v>
      </c>
      <c r="EQ120">
        <v>61</v>
      </c>
      <c r="ER120">
        <v>61</v>
      </c>
      <c r="ES120">
        <v>62</v>
      </c>
      <c r="ET120">
        <v>62</v>
      </c>
      <c r="EU120">
        <v>62</v>
      </c>
      <c r="EV120">
        <v>62</v>
      </c>
      <c r="EW120">
        <v>63</v>
      </c>
      <c r="EX120">
        <v>63</v>
      </c>
      <c r="EY120">
        <v>64</v>
      </c>
      <c r="EZ120">
        <v>64</v>
      </c>
      <c r="FA120">
        <v>65</v>
      </c>
      <c r="FB120">
        <v>65</v>
      </c>
      <c r="FC120">
        <v>66</v>
      </c>
      <c r="FD120">
        <v>66</v>
      </c>
      <c r="FE120">
        <v>67</v>
      </c>
      <c r="FF120">
        <v>67</v>
      </c>
      <c r="FG120">
        <v>68</v>
      </c>
      <c r="FH120">
        <v>68</v>
      </c>
      <c r="FI120">
        <v>68</v>
      </c>
      <c r="FJ120">
        <v>68</v>
      </c>
      <c r="FK120">
        <v>69</v>
      </c>
      <c r="FL120">
        <v>69</v>
      </c>
      <c r="FM120">
        <v>70</v>
      </c>
      <c r="FN120">
        <v>70</v>
      </c>
      <c r="FO120">
        <v>71</v>
      </c>
      <c r="FP120">
        <v>71</v>
      </c>
      <c r="FQ120">
        <v>72</v>
      </c>
      <c r="FR120">
        <v>72</v>
      </c>
      <c r="FS120">
        <v>73</v>
      </c>
      <c r="FT120">
        <v>73</v>
      </c>
      <c r="FU120">
        <v>73</v>
      </c>
      <c r="FV120">
        <v>73</v>
      </c>
      <c r="FW120">
        <v>74</v>
      </c>
      <c r="FX120">
        <v>74</v>
      </c>
      <c r="FY120">
        <v>75</v>
      </c>
      <c r="FZ120">
        <v>75</v>
      </c>
      <c r="GA120">
        <v>76</v>
      </c>
      <c r="GB120">
        <v>76</v>
      </c>
      <c r="GC120">
        <v>77</v>
      </c>
      <c r="GD120">
        <v>77</v>
      </c>
      <c r="GE120">
        <v>78</v>
      </c>
      <c r="GF120">
        <v>78</v>
      </c>
      <c r="GG120">
        <v>78</v>
      </c>
      <c r="GH120">
        <v>78</v>
      </c>
      <c r="GI120">
        <v>79</v>
      </c>
      <c r="GJ120">
        <v>79</v>
      </c>
      <c r="GK120">
        <v>80</v>
      </c>
      <c r="GL120">
        <v>80</v>
      </c>
      <c r="GM120">
        <v>81</v>
      </c>
      <c r="GN120">
        <v>81</v>
      </c>
      <c r="GO120">
        <v>82</v>
      </c>
      <c r="GP120">
        <v>82</v>
      </c>
      <c r="GQ120">
        <v>83</v>
      </c>
      <c r="GR120">
        <v>83</v>
      </c>
      <c r="GS120">
        <v>84</v>
      </c>
      <c r="GU120">
        <v>117</v>
      </c>
      <c r="GV120">
        <v>0.84399999999999997</v>
      </c>
    </row>
    <row r="121" spans="1:204">
      <c r="A121" s="278">
        <v>118</v>
      </c>
      <c r="B121" s="344">
        <v>1</v>
      </c>
      <c r="C121" s="344">
        <v>1</v>
      </c>
      <c r="D121" s="344">
        <v>2</v>
      </c>
      <c r="E121" s="344">
        <v>3</v>
      </c>
      <c r="F121" s="344">
        <v>3</v>
      </c>
      <c r="G121" s="344">
        <v>3</v>
      </c>
      <c r="H121" s="344">
        <v>3</v>
      </c>
      <c r="I121" s="344">
        <v>4</v>
      </c>
      <c r="J121" s="344">
        <v>4</v>
      </c>
      <c r="K121" s="344">
        <v>5</v>
      </c>
      <c r="L121" s="344">
        <v>5</v>
      </c>
      <c r="M121" s="344">
        <v>6</v>
      </c>
      <c r="N121" s="344">
        <v>6</v>
      </c>
      <c r="O121" s="344">
        <v>7</v>
      </c>
      <c r="P121" s="344">
        <v>7</v>
      </c>
      <c r="Q121" s="344">
        <v>8</v>
      </c>
      <c r="R121" s="344">
        <v>8</v>
      </c>
      <c r="S121" s="344">
        <v>8</v>
      </c>
      <c r="T121" s="344">
        <v>9</v>
      </c>
      <c r="U121" s="344">
        <v>9</v>
      </c>
      <c r="V121" s="344">
        <v>10</v>
      </c>
      <c r="W121" s="344">
        <v>10</v>
      </c>
      <c r="X121" s="344">
        <v>11</v>
      </c>
      <c r="Y121" s="344">
        <v>11</v>
      </c>
      <c r="Z121" s="344">
        <v>12</v>
      </c>
      <c r="AA121" s="344">
        <v>12</v>
      </c>
      <c r="AB121" s="344">
        <v>13</v>
      </c>
      <c r="AC121" s="344">
        <v>13</v>
      </c>
      <c r="AD121" s="344">
        <v>14</v>
      </c>
      <c r="AE121" s="344">
        <v>14</v>
      </c>
      <c r="AF121" s="337">
        <v>14</v>
      </c>
      <c r="AG121" s="345">
        <v>14</v>
      </c>
      <c r="AH121" s="346">
        <v>15</v>
      </c>
      <c r="AI121">
        <v>15</v>
      </c>
      <c r="AJ121">
        <v>16</v>
      </c>
      <c r="AK121">
        <v>16</v>
      </c>
      <c r="AL121">
        <v>17</v>
      </c>
      <c r="AM121">
        <v>17</v>
      </c>
      <c r="AN121">
        <v>18</v>
      </c>
      <c r="AO121">
        <v>18</v>
      </c>
      <c r="AP121">
        <v>19</v>
      </c>
      <c r="AQ121">
        <v>19</v>
      </c>
      <c r="AR121">
        <v>20</v>
      </c>
      <c r="AS121">
        <v>20</v>
      </c>
      <c r="AT121">
        <v>20</v>
      </c>
      <c r="AU121">
        <v>20</v>
      </c>
      <c r="AV121">
        <v>21</v>
      </c>
      <c r="AW121">
        <v>21</v>
      </c>
      <c r="AX121">
        <v>22</v>
      </c>
      <c r="AY121">
        <v>22</v>
      </c>
      <c r="AZ121">
        <v>23</v>
      </c>
      <c r="BA121">
        <v>23</v>
      </c>
      <c r="BB121">
        <v>24</v>
      </c>
      <c r="BC121">
        <v>24</v>
      </c>
      <c r="BD121">
        <v>25</v>
      </c>
      <c r="BE121">
        <v>25</v>
      </c>
      <c r="BF121">
        <v>25</v>
      </c>
      <c r="BG121">
        <v>25</v>
      </c>
      <c r="BH121">
        <v>25</v>
      </c>
      <c r="BI121">
        <v>26</v>
      </c>
      <c r="BJ121">
        <v>26</v>
      </c>
      <c r="BK121">
        <v>27</v>
      </c>
      <c r="BL121">
        <v>27</v>
      </c>
      <c r="BM121">
        <v>28</v>
      </c>
      <c r="BN121">
        <v>28</v>
      </c>
      <c r="BO121">
        <v>29</v>
      </c>
      <c r="BP121">
        <v>29</v>
      </c>
      <c r="BQ121">
        <v>30</v>
      </c>
      <c r="BR121">
        <v>30</v>
      </c>
      <c r="BS121">
        <v>31</v>
      </c>
      <c r="BT121">
        <v>31</v>
      </c>
      <c r="BU121">
        <v>31</v>
      </c>
      <c r="BV121">
        <v>31</v>
      </c>
      <c r="BW121">
        <v>32</v>
      </c>
      <c r="BX121">
        <v>32</v>
      </c>
      <c r="BY121">
        <v>33</v>
      </c>
      <c r="BZ121">
        <v>33</v>
      </c>
      <c r="CA121">
        <v>33</v>
      </c>
      <c r="CB121">
        <v>34</v>
      </c>
      <c r="CC121">
        <v>34</v>
      </c>
      <c r="CD121">
        <v>35</v>
      </c>
      <c r="CE121">
        <v>35</v>
      </c>
      <c r="CF121">
        <v>36</v>
      </c>
      <c r="CG121">
        <v>36</v>
      </c>
      <c r="CH121">
        <v>36</v>
      </c>
      <c r="CI121">
        <v>36</v>
      </c>
      <c r="CJ121">
        <v>37</v>
      </c>
      <c r="CK121">
        <v>37</v>
      </c>
      <c r="CL121">
        <v>37</v>
      </c>
      <c r="CM121">
        <v>38</v>
      </c>
      <c r="CN121">
        <v>38</v>
      </c>
      <c r="CO121">
        <v>39</v>
      </c>
      <c r="CP121">
        <v>39</v>
      </c>
      <c r="CQ121">
        <v>40</v>
      </c>
      <c r="CR121">
        <v>40</v>
      </c>
      <c r="CS121">
        <v>41</v>
      </c>
      <c r="CT121">
        <v>41</v>
      </c>
      <c r="CU121">
        <v>41</v>
      </c>
      <c r="CV121">
        <v>42</v>
      </c>
      <c r="CW121">
        <v>42</v>
      </c>
      <c r="CX121">
        <v>42</v>
      </c>
      <c r="CY121">
        <v>42</v>
      </c>
      <c r="CZ121">
        <v>43</v>
      </c>
      <c r="DA121">
        <v>43</v>
      </c>
      <c r="DB121">
        <v>44</v>
      </c>
      <c r="DC121">
        <v>44</v>
      </c>
      <c r="DD121">
        <v>45</v>
      </c>
      <c r="DE121">
        <v>45</v>
      </c>
      <c r="DF121">
        <v>46</v>
      </c>
      <c r="DG121">
        <v>46</v>
      </c>
      <c r="DH121">
        <v>47</v>
      </c>
      <c r="DI121">
        <v>47</v>
      </c>
      <c r="DJ121">
        <v>47</v>
      </c>
      <c r="DK121">
        <v>47</v>
      </c>
      <c r="DL121">
        <v>48</v>
      </c>
      <c r="DM121">
        <v>48</v>
      </c>
      <c r="DN121">
        <v>49</v>
      </c>
      <c r="DO121">
        <v>49</v>
      </c>
      <c r="DP121">
        <v>50</v>
      </c>
      <c r="DQ121">
        <v>50</v>
      </c>
      <c r="DR121">
        <v>51</v>
      </c>
      <c r="DS121">
        <v>51</v>
      </c>
      <c r="DT121">
        <v>52</v>
      </c>
      <c r="DU121">
        <v>52</v>
      </c>
      <c r="DV121">
        <v>53</v>
      </c>
      <c r="DW121">
        <v>53</v>
      </c>
      <c r="DX121">
        <v>53</v>
      </c>
      <c r="DY121">
        <v>53</v>
      </c>
      <c r="DZ121">
        <v>54</v>
      </c>
      <c r="EA121">
        <v>54</v>
      </c>
      <c r="EB121">
        <v>55</v>
      </c>
      <c r="EC121">
        <v>55</v>
      </c>
      <c r="ED121">
        <v>56</v>
      </c>
      <c r="EE121">
        <v>56</v>
      </c>
      <c r="EF121">
        <v>56</v>
      </c>
      <c r="EG121">
        <v>57</v>
      </c>
      <c r="EH121">
        <v>57</v>
      </c>
      <c r="EI121">
        <v>58</v>
      </c>
      <c r="EJ121">
        <v>58</v>
      </c>
      <c r="EK121">
        <v>59</v>
      </c>
      <c r="EL121">
        <v>59</v>
      </c>
      <c r="EM121">
        <v>59</v>
      </c>
      <c r="EN121">
        <v>59</v>
      </c>
      <c r="EO121">
        <v>60</v>
      </c>
      <c r="EP121">
        <v>60</v>
      </c>
      <c r="EQ121">
        <v>61</v>
      </c>
      <c r="ER121">
        <v>61</v>
      </c>
      <c r="ES121">
        <v>62</v>
      </c>
      <c r="ET121">
        <v>62</v>
      </c>
      <c r="EU121">
        <v>63</v>
      </c>
      <c r="EV121">
        <v>63</v>
      </c>
      <c r="EW121">
        <v>64</v>
      </c>
      <c r="EX121">
        <v>64</v>
      </c>
      <c r="EY121">
        <v>64</v>
      </c>
      <c r="EZ121">
        <v>64</v>
      </c>
      <c r="FA121">
        <v>65</v>
      </c>
      <c r="FB121">
        <v>65</v>
      </c>
      <c r="FC121">
        <v>66</v>
      </c>
      <c r="FD121">
        <v>66</v>
      </c>
      <c r="FE121">
        <v>67</v>
      </c>
      <c r="FF121">
        <v>67</v>
      </c>
      <c r="FG121">
        <v>68</v>
      </c>
      <c r="FH121">
        <v>68</v>
      </c>
      <c r="FI121">
        <v>69</v>
      </c>
      <c r="FJ121">
        <v>69</v>
      </c>
      <c r="FK121">
        <v>70</v>
      </c>
      <c r="FL121">
        <v>70</v>
      </c>
      <c r="FM121">
        <v>70</v>
      </c>
      <c r="FN121">
        <v>70</v>
      </c>
      <c r="FO121">
        <v>71</v>
      </c>
      <c r="FP121">
        <v>71</v>
      </c>
      <c r="FQ121">
        <v>72</v>
      </c>
      <c r="FR121">
        <v>72</v>
      </c>
      <c r="FS121">
        <v>73</v>
      </c>
      <c r="FT121">
        <v>73</v>
      </c>
      <c r="FU121">
        <v>74</v>
      </c>
      <c r="FV121">
        <v>74</v>
      </c>
      <c r="FW121">
        <v>75</v>
      </c>
      <c r="FX121">
        <v>75</v>
      </c>
      <c r="FY121">
        <v>75</v>
      </c>
      <c r="FZ121">
        <v>75</v>
      </c>
      <c r="GA121">
        <v>76</v>
      </c>
      <c r="GB121">
        <v>76</v>
      </c>
      <c r="GC121">
        <v>77</v>
      </c>
      <c r="GD121">
        <v>77</v>
      </c>
      <c r="GE121">
        <v>78</v>
      </c>
      <c r="GF121">
        <v>78</v>
      </c>
      <c r="GG121">
        <v>79</v>
      </c>
      <c r="GH121">
        <v>79</v>
      </c>
      <c r="GI121">
        <v>80</v>
      </c>
      <c r="GJ121">
        <v>80</v>
      </c>
      <c r="GK121">
        <v>81</v>
      </c>
      <c r="GL121">
        <v>81</v>
      </c>
      <c r="GM121">
        <v>81</v>
      </c>
      <c r="GN121">
        <v>81</v>
      </c>
      <c r="GO121">
        <v>82</v>
      </c>
      <c r="GP121">
        <v>82</v>
      </c>
      <c r="GQ121">
        <v>83</v>
      </c>
      <c r="GR121">
        <v>83</v>
      </c>
      <c r="GS121">
        <v>84</v>
      </c>
      <c r="GU121">
        <v>118</v>
      </c>
      <c r="GV121">
        <v>0.84799999999999998</v>
      </c>
    </row>
    <row r="122" spans="1:204">
      <c r="A122" s="278">
        <v>119</v>
      </c>
      <c r="B122" s="344">
        <v>1</v>
      </c>
      <c r="C122" s="344">
        <v>1</v>
      </c>
      <c r="D122" s="344">
        <v>2</v>
      </c>
      <c r="E122" s="344">
        <v>3</v>
      </c>
      <c r="F122" s="344">
        <v>3</v>
      </c>
      <c r="G122" s="344">
        <v>3</v>
      </c>
      <c r="H122" s="344">
        <v>3</v>
      </c>
      <c r="I122" s="344">
        <v>4</v>
      </c>
      <c r="J122" s="344">
        <v>4</v>
      </c>
      <c r="K122" s="344">
        <v>5</v>
      </c>
      <c r="L122" s="344">
        <v>5</v>
      </c>
      <c r="M122" s="344">
        <v>6</v>
      </c>
      <c r="N122" s="344">
        <v>6</v>
      </c>
      <c r="O122" s="344">
        <v>7</v>
      </c>
      <c r="P122" s="344">
        <v>7</v>
      </c>
      <c r="Q122" s="344">
        <v>8</v>
      </c>
      <c r="R122" s="344">
        <v>9</v>
      </c>
      <c r="S122" s="344">
        <v>9</v>
      </c>
      <c r="T122" s="344">
        <v>9</v>
      </c>
      <c r="U122" s="344">
        <v>9</v>
      </c>
      <c r="V122" s="344">
        <v>10</v>
      </c>
      <c r="W122" s="344">
        <v>10</v>
      </c>
      <c r="X122" s="344">
        <v>11</v>
      </c>
      <c r="Y122" s="344">
        <v>11</v>
      </c>
      <c r="Z122" s="344">
        <v>12</v>
      </c>
      <c r="AA122" s="344">
        <v>12</v>
      </c>
      <c r="AB122" s="344">
        <v>13</v>
      </c>
      <c r="AC122" s="344">
        <v>13</v>
      </c>
      <c r="AD122" s="344">
        <v>14</v>
      </c>
      <c r="AE122" s="344">
        <v>14</v>
      </c>
      <c r="AF122" s="337">
        <v>14</v>
      </c>
      <c r="AG122" s="345">
        <v>14</v>
      </c>
      <c r="AH122" s="346">
        <v>15</v>
      </c>
      <c r="AI122">
        <v>15</v>
      </c>
      <c r="AJ122">
        <v>16</v>
      </c>
      <c r="AK122">
        <v>16</v>
      </c>
      <c r="AL122">
        <v>17</v>
      </c>
      <c r="AM122">
        <v>17</v>
      </c>
      <c r="AN122">
        <v>18</v>
      </c>
      <c r="AO122">
        <v>18</v>
      </c>
      <c r="AP122">
        <v>19</v>
      </c>
      <c r="AQ122">
        <v>19</v>
      </c>
      <c r="AR122">
        <v>20</v>
      </c>
      <c r="AS122">
        <v>20</v>
      </c>
      <c r="AT122">
        <v>20</v>
      </c>
      <c r="AU122">
        <v>20</v>
      </c>
      <c r="AV122">
        <v>21</v>
      </c>
      <c r="AW122">
        <v>21</v>
      </c>
      <c r="AX122">
        <v>22</v>
      </c>
      <c r="AY122">
        <v>22</v>
      </c>
      <c r="AZ122">
        <v>23</v>
      </c>
      <c r="BA122">
        <v>23</v>
      </c>
      <c r="BB122">
        <v>24</v>
      </c>
      <c r="BC122">
        <v>24</v>
      </c>
      <c r="BD122">
        <v>25</v>
      </c>
      <c r="BE122">
        <v>25</v>
      </c>
      <c r="BF122">
        <v>26</v>
      </c>
      <c r="BG122">
        <v>26</v>
      </c>
      <c r="BH122">
        <v>26</v>
      </c>
      <c r="BI122">
        <v>26</v>
      </c>
      <c r="BJ122">
        <v>26</v>
      </c>
      <c r="BK122">
        <v>27</v>
      </c>
      <c r="BL122">
        <v>27</v>
      </c>
      <c r="BM122">
        <v>28</v>
      </c>
      <c r="BN122">
        <v>28</v>
      </c>
      <c r="BO122">
        <v>29</v>
      </c>
      <c r="BP122">
        <v>29</v>
      </c>
      <c r="BQ122">
        <v>30</v>
      </c>
      <c r="BR122">
        <v>30</v>
      </c>
      <c r="BS122">
        <v>31</v>
      </c>
      <c r="BT122">
        <v>31</v>
      </c>
      <c r="BU122">
        <v>32</v>
      </c>
      <c r="BV122">
        <v>32</v>
      </c>
      <c r="BW122">
        <v>32</v>
      </c>
      <c r="BX122">
        <v>32</v>
      </c>
      <c r="BY122">
        <v>33</v>
      </c>
      <c r="BZ122">
        <v>33</v>
      </c>
      <c r="CA122">
        <v>33</v>
      </c>
      <c r="CB122">
        <v>34</v>
      </c>
      <c r="CC122">
        <v>34</v>
      </c>
      <c r="CD122">
        <v>35</v>
      </c>
      <c r="CE122">
        <v>35</v>
      </c>
      <c r="CF122">
        <v>36</v>
      </c>
      <c r="CG122">
        <v>36</v>
      </c>
      <c r="CH122">
        <v>37</v>
      </c>
      <c r="CI122">
        <v>37</v>
      </c>
      <c r="CJ122">
        <v>37</v>
      </c>
      <c r="CK122">
        <v>37</v>
      </c>
      <c r="CL122">
        <v>37</v>
      </c>
      <c r="CM122">
        <v>38</v>
      </c>
      <c r="CN122">
        <v>38</v>
      </c>
      <c r="CO122">
        <v>39</v>
      </c>
      <c r="CP122">
        <v>39</v>
      </c>
      <c r="CQ122">
        <v>40</v>
      </c>
      <c r="CR122">
        <v>40</v>
      </c>
      <c r="CS122">
        <v>41</v>
      </c>
      <c r="CT122">
        <v>41</v>
      </c>
      <c r="CU122">
        <v>41</v>
      </c>
      <c r="CV122">
        <v>42</v>
      </c>
      <c r="CW122">
        <v>42</v>
      </c>
      <c r="CX122">
        <v>43</v>
      </c>
      <c r="CY122">
        <v>43</v>
      </c>
      <c r="CZ122">
        <v>43</v>
      </c>
      <c r="DA122">
        <v>43</v>
      </c>
      <c r="DB122">
        <v>44</v>
      </c>
      <c r="DC122">
        <v>44</v>
      </c>
      <c r="DD122">
        <v>45</v>
      </c>
      <c r="DE122">
        <v>45</v>
      </c>
      <c r="DF122">
        <v>46</v>
      </c>
      <c r="DG122">
        <v>46</v>
      </c>
      <c r="DH122">
        <v>47</v>
      </c>
      <c r="DI122">
        <v>47</v>
      </c>
      <c r="DJ122">
        <v>48</v>
      </c>
      <c r="DK122">
        <v>48</v>
      </c>
      <c r="DL122">
        <v>49</v>
      </c>
      <c r="DM122">
        <v>49</v>
      </c>
      <c r="DN122">
        <v>49</v>
      </c>
      <c r="DO122">
        <v>49</v>
      </c>
      <c r="DP122">
        <v>50</v>
      </c>
      <c r="DQ122">
        <v>50</v>
      </c>
      <c r="DR122">
        <v>51</v>
      </c>
      <c r="DS122">
        <v>51</v>
      </c>
      <c r="DT122">
        <v>52</v>
      </c>
      <c r="DU122">
        <v>52</v>
      </c>
      <c r="DV122">
        <v>53</v>
      </c>
      <c r="DW122">
        <v>53</v>
      </c>
      <c r="DX122">
        <v>54</v>
      </c>
      <c r="DY122">
        <v>54</v>
      </c>
      <c r="DZ122">
        <v>55</v>
      </c>
      <c r="EA122">
        <v>55</v>
      </c>
      <c r="EB122">
        <v>55</v>
      </c>
      <c r="EC122">
        <v>55</v>
      </c>
      <c r="ED122">
        <v>56</v>
      </c>
      <c r="EE122">
        <v>56</v>
      </c>
      <c r="EF122">
        <v>56</v>
      </c>
      <c r="EG122">
        <v>57</v>
      </c>
      <c r="EH122">
        <v>57</v>
      </c>
      <c r="EI122">
        <v>58</v>
      </c>
      <c r="EJ122">
        <v>58</v>
      </c>
      <c r="EK122">
        <v>59</v>
      </c>
      <c r="EL122">
        <v>59</v>
      </c>
      <c r="EM122">
        <v>60</v>
      </c>
      <c r="EN122">
        <v>60</v>
      </c>
      <c r="EO122">
        <v>60</v>
      </c>
      <c r="EP122">
        <v>60</v>
      </c>
      <c r="EQ122">
        <v>61</v>
      </c>
      <c r="ER122">
        <v>61</v>
      </c>
      <c r="ES122">
        <v>62</v>
      </c>
      <c r="ET122">
        <v>62</v>
      </c>
      <c r="EU122">
        <v>63</v>
      </c>
      <c r="EV122">
        <v>63</v>
      </c>
      <c r="EW122">
        <v>64</v>
      </c>
      <c r="EX122">
        <v>64</v>
      </c>
      <c r="EY122">
        <v>65</v>
      </c>
      <c r="EZ122">
        <v>65</v>
      </c>
      <c r="FA122">
        <v>66</v>
      </c>
      <c r="FB122">
        <v>66</v>
      </c>
      <c r="FC122">
        <v>66</v>
      </c>
      <c r="FD122">
        <v>66</v>
      </c>
      <c r="FE122">
        <v>67</v>
      </c>
      <c r="FF122">
        <v>67</v>
      </c>
      <c r="FG122">
        <v>68</v>
      </c>
      <c r="FH122">
        <v>68</v>
      </c>
      <c r="FI122">
        <v>69</v>
      </c>
      <c r="FJ122">
        <v>69</v>
      </c>
      <c r="FK122">
        <v>70</v>
      </c>
      <c r="FL122">
        <v>70</v>
      </c>
      <c r="FM122">
        <v>71</v>
      </c>
      <c r="FN122">
        <v>71</v>
      </c>
      <c r="FO122">
        <v>72</v>
      </c>
      <c r="FP122">
        <v>72</v>
      </c>
      <c r="FQ122">
        <v>72</v>
      </c>
      <c r="FR122">
        <v>72</v>
      </c>
      <c r="FS122">
        <v>73</v>
      </c>
      <c r="FT122">
        <v>73</v>
      </c>
      <c r="FU122">
        <v>74</v>
      </c>
      <c r="FV122">
        <v>74</v>
      </c>
      <c r="FW122">
        <v>75</v>
      </c>
      <c r="FX122">
        <v>75</v>
      </c>
      <c r="FY122">
        <v>76</v>
      </c>
      <c r="FZ122">
        <v>76</v>
      </c>
      <c r="GA122">
        <v>77</v>
      </c>
      <c r="GB122">
        <v>77</v>
      </c>
      <c r="GC122">
        <v>78</v>
      </c>
      <c r="GD122">
        <v>78</v>
      </c>
      <c r="GE122">
        <v>78</v>
      </c>
      <c r="GF122">
        <v>78</v>
      </c>
      <c r="GG122">
        <v>79</v>
      </c>
      <c r="GH122">
        <v>79</v>
      </c>
      <c r="GI122">
        <v>80</v>
      </c>
      <c r="GJ122">
        <v>80</v>
      </c>
      <c r="GK122">
        <v>81</v>
      </c>
      <c r="GL122">
        <v>81</v>
      </c>
      <c r="GM122">
        <v>82</v>
      </c>
      <c r="GN122">
        <v>82</v>
      </c>
      <c r="GO122">
        <v>83</v>
      </c>
      <c r="GP122">
        <v>83</v>
      </c>
      <c r="GQ122">
        <v>83</v>
      </c>
      <c r="GR122">
        <v>83</v>
      </c>
      <c r="GS122">
        <v>84</v>
      </c>
      <c r="GU122">
        <v>119</v>
      </c>
      <c r="GV122">
        <v>0.85199999999999998</v>
      </c>
    </row>
    <row r="123" spans="1:204">
      <c r="A123" s="339">
        <v>120</v>
      </c>
      <c r="B123" s="340">
        <v>1</v>
      </c>
      <c r="C123" s="340">
        <v>1</v>
      </c>
      <c r="D123" s="340">
        <v>2</v>
      </c>
      <c r="E123" s="340">
        <v>3</v>
      </c>
      <c r="F123" s="340">
        <v>3</v>
      </c>
      <c r="G123" s="340">
        <v>3</v>
      </c>
      <c r="H123" s="340">
        <v>3</v>
      </c>
      <c r="I123" s="340">
        <v>4</v>
      </c>
      <c r="J123" s="340">
        <v>4</v>
      </c>
      <c r="K123" s="340">
        <v>5</v>
      </c>
      <c r="L123" s="340">
        <v>5</v>
      </c>
      <c r="M123" s="340">
        <v>6</v>
      </c>
      <c r="N123" s="340">
        <v>6</v>
      </c>
      <c r="O123" s="340">
        <v>7</v>
      </c>
      <c r="P123" s="340">
        <v>7</v>
      </c>
      <c r="Q123" s="340">
        <v>8</v>
      </c>
      <c r="R123" s="340">
        <v>9</v>
      </c>
      <c r="S123" s="340">
        <v>9</v>
      </c>
      <c r="T123" s="340">
        <v>9</v>
      </c>
      <c r="U123" s="340">
        <v>9</v>
      </c>
      <c r="V123" s="340">
        <v>10</v>
      </c>
      <c r="W123" s="340">
        <v>10</v>
      </c>
      <c r="X123" s="340">
        <v>11</v>
      </c>
      <c r="Y123" s="340">
        <v>11</v>
      </c>
      <c r="Z123" s="340">
        <v>12</v>
      </c>
      <c r="AA123" s="340">
        <v>12</v>
      </c>
      <c r="AB123" s="340">
        <v>13</v>
      </c>
      <c r="AC123" s="340">
        <v>13</v>
      </c>
      <c r="AD123" s="340">
        <v>14</v>
      </c>
      <c r="AE123" s="340">
        <v>14</v>
      </c>
      <c r="AF123" s="341">
        <v>15</v>
      </c>
      <c r="AG123" s="342">
        <v>15</v>
      </c>
      <c r="AH123" s="347">
        <v>15</v>
      </c>
      <c r="AI123" s="341">
        <v>15</v>
      </c>
      <c r="AJ123" s="341">
        <v>16</v>
      </c>
      <c r="AK123" s="341">
        <v>16</v>
      </c>
      <c r="AL123" s="341">
        <v>17</v>
      </c>
      <c r="AM123" s="341">
        <v>17</v>
      </c>
      <c r="AN123" s="341">
        <v>18</v>
      </c>
      <c r="AO123" s="341">
        <v>18</v>
      </c>
      <c r="AP123" s="341">
        <v>19</v>
      </c>
      <c r="AQ123" s="341">
        <v>19</v>
      </c>
      <c r="AR123" s="341">
        <v>20</v>
      </c>
      <c r="AS123" s="341">
        <v>20</v>
      </c>
      <c r="AT123" s="341">
        <v>21</v>
      </c>
      <c r="AU123" s="341">
        <v>21</v>
      </c>
      <c r="AV123" s="341">
        <v>21</v>
      </c>
      <c r="AW123" s="341">
        <v>21</v>
      </c>
      <c r="AX123" s="341">
        <v>22</v>
      </c>
      <c r="AY123" s="341">
        <v>22</v>
      </c>
      <c r="AZ123" s="341">
        <v>23</v>
      </c>
      <c r="BA123" s="341">
        <v>23</v>
      </c>
      <c r="BB123" s="341">
        <v>24</v>
      </c>
      <c r="BC123" s="341">
        <v>24</v>
      </c>
      <c r="BD123" s="341">
        <v>25</v>
      </c>
      <c r="BE123" s="341">
        <v>25</v>
      </c>
      <c r="BF123" s="341">
        <v>26</v>
      </c>
      <c r="BG123" s="341">
        <v>26</v>
      </c>
      <c r="BH123" s="341">
        <v>26</v>
      </c>
      <c r="BI123" s="341">
        <v>27</v>
      </c>
      <c r="BJ123" s="341">
        <v>27</v>
      </c>
      <c r="BK123" s="341">
        <v>27</v>
      </c>
      <c r="BL123" s="341">
        <v>27</v>
      </c>
      <c r="BM123" s="341">
        <v>28</v>
      </c>
      <c r="BN123" s="341">
        <v>28</v>
      </c>
      <c r="BO123" s="341">
        <v>29</v>
      </c>
      <c r="BP123" s="341">
        <v>29</v>
      </c>
      <c r="BQ123" s="341">
        <v>30</v>
      </c>
      <c r="BR123" s="341">
        <v>30</v>
      </c>
      <c r="BS123" s="341">
        <v>31</v>
      </c>
      <c r="BT123" s="341">
        <v>31</v>
      </c>
      <c r="BU123" s="341">
        <v>32</v>
      </c>
      <c r="BV123" s="341">
        <v>32</v>
      </c>
      <c r="BW123" s="341">
        <v>33</v>
      </c>
      <c r="BX123" s="341">
        <v>33</v>
      </c>
      <c r="BY123" s="341">
        <v>33</v>
      </c>
      <c r="BZ123" s="341">
        <v>33</v>
      </c>
      <c r="CA123" s="341">
        <v>33</v>
      </c>
      <c r="CB123" s="341">
        <v>34</v>
      </c>
      <c r="CC123" s="341">
        <v>34</v>
      </c>
      <c r="CD123" s="341">
        <v>35</v>
      </c>
      <c r="CE123" s="341">
        <v>35</v>
      </c>
      <c r="CF123" s="341">
        <v>36</v>
      </c>
      <c r="CG123" s="341">
        <v>36</v>
      </c>
      <c r="CH123" s="341">
        <v>37</v>
      </c>
      <c r="CI123" s="341">
        <v>37</v>
      </c>
      <c r="CJ123" s="341">
        <v>38</v>
      </c>
      <c r="CK123" s="341">
        <v>38</v>
      </c>
      <c r="CL123" s="341">
        <v>38</v>
      </c>
      <c r="CM123" s="341">
        <v>39</v>
      </c>
      <c r="CN123" s="341">
        <v>39</v>
      </c>
      <c r="CO123" s="341">
        <v>39</v>
      </c>
      <c r="CP123" s="341">
        <v>39</v>
      </c>
      <c r="CQ123" s="341">
        <v>40</v>
      </c>
      <c r="CR123" s="341">
        <v>40</v>
      </c>
      <c r="CS123" s="341">
        <v>41</v>
      </c>
      <c r="CT123" s="341">
        <v>41</v>
      </c>
      <c r="CU123" s="341">
        <v>41</v>
      </c>
      <c r="CV123" s="341">
        <v>42</v>
      </c>
      <c r="CW123" s="341">
        <v>42</v>
      </c>
      <c r="CX123" s="341">
        <v>43</v>
      </c>
      <c r="CY123" s="341">
        <v>43</v>
      </c>
      <c r="CZ123" s="341">
        <v>44</v>
      </c>
      <c r="DA123" s="341">
        <v>44</v>
      </c>
      <c r="DB123" s="341">
        <v>45</v>
      </c>
      <c r="DC123" s="341">
        <v>45</v>
      </c>
      <c r="DD123" s="341">
        <v>45</v>
      </c>
      <c r="DE123" s="341">
        <v>45</v>
      </c>
      <c r="DF123" s="341">
        <v>46</v>
      </c>
      <c r="DG123" s="341">
        <v>46</v>
      </c>
      <c r="DH123" s="341">
        <v>47</v>
      </c>
      <c r="DI123" s="341">
        <v>47</v>
      </c>
      <c r="DJ123" s="341">
        <v>48</v>
      </c>
      <c r="DK123" s="341">
        <v>48</v>
      </c>
      <c r="DL123" s="341">
        <v>49</v>
      </c>
      <c r="DM123" s="341">
        <v>49</v>
      </c>
      <c r="DN123" s="341">
        <v>50</v>
      </c>
      <c r="DO123" s="341">
        <v>50</v>
      </c>
      <c r="DP123" s="341">
        <v>51</v>
      </c>
      <c r="DQ123" s="341">
        <v>51</v>
      </c>
      <c r="DR123" s="341">
        <v>51</v>
      </c>
      <c r="DS123" s="341">
        <v>51</v>
      </c>
      <c r="DT123" s="341">
        <v>52</v>
      </c>
      <c r="DU123" s="341">
        <v>52</v>
      </c>
      <c r="DV123" s="341">
        <v>53</v>
      </c>
      <c r="DW123" s="341">
        <v>53</v>
      </c>
      <c r="DX123" s="341">
        <v>54</v>
      </c>
      <c r="DY123" s="341">
        <v>54</v>
      </c>
      <c r="DZ123" s="341">
        <v>55</v>
      </c>
      <c r="EA123" s="341">
        <v>55</v>
      </c>
      <c r="EB123" s="341">
        <v>56</v>
      </c>
      <c r="EC123" s="341">
        <v>56</v>
      </c>
      <c r="ED123" s="341">
        <v>56</v>
      </c>
      <c r="EE123" s="341">
        <v>56</v>
      </c>
      <c r="EF123" s="341">
        <v>56</v>
      </c>
      <c r="EG123" s="341">
        <v>57</v>
      </c>
      <c r="EH123" s="341">
        <v>57</v>
      </c>
      <c r="EI123" s="341">
        <v>58</v>
      </c>
      <c r="EJ123" s="341">
        <v>58</v>
      </c>
      <c r="EK123" s="341">
        <v>59</v>
      </c>
      <c r="EL123" s="341">
        <v>59</v>
      </c>
      <c r="EM123" s="341">
        <v>60</v>
      </c>
      <c r="EN123" s="341">
        <v>60</v>
      </c>
      <c r="EO123" s="341">
        <v>61</v>
      </c>
      <c r="EP123" s="341">
        <v>61</v>
      </c>
      <c r="EQ123" s="341">
        <v>62</v>
      </c>
      <c r="ER123" s="341">
        <v>62</v>
      </c>
      <c r="ES123" s="341">
        <v>62</v>
      </c>
      <c r="ET123" s="341">
        <v>62</v>
      </c>
      <c r="EU123" s="341">
        <v>63</v>
      </c>
      <c r="EV123" s="341">
        <v>63</v>
      </c>
      <c r="EW123" s="341">
        <v>64</v>
      </c>
      <c r="EX123" s="341">
        <v>64</v>
      </c>
      <c r="EY123" s="341">
        <v>65</v>
      </c>
      <c r="EZ123" s="341">
        <v>65</v>
      </c>
      <c r="FA123" s="341">
        <v>66</v>
      </c>
      <c r="FB123" s="341">
        <v>66</v>
      </c>
      <c r="FC123" s="341">
        <v>67</v>
      </c>
      <c r="FD123" s="341">
        <v>67</v>
      </c>
      <c r="FE123" s="341">
        <v>68</v>
      </c>
      <c r="FF123" s="341">
        <v>68</v>
      </c>
      <c r="FG123" s="341">
        <v>68</v>
      </c>
      <c r="FH123" s="341">
        <v>68</v>
      </c>
      <c r="FI123" s="341">
        <v>69</v>
      </c>
      <c r="FJ123" s="341">
        <v>69</v>
      </c>
      <c r="FK123" s="341">
        <v>70</v>
      </c>
      <c r="FL123" s="341">
        <v>70</v>
      </c>
      <c r="FM123" s="341">
        <v>71</v>
      </c>
      <c r="FN123" s="341">
        <v>71</v>
      </c>
      <c r="FO123" s="341">
        <v>72</v>
      </c>
      <c r="FP123" s="341">
        <v>72</v>
      </c>
      <c r="FQ123" s="341">
        <v>73</v>
      </c>
      <c r="FR123" s="341">
        <v>73</v>
      </c>
      <c r="FS123" s="341">
        <v>74</v>
      </c>
      <c r="FT123" s="341">
        <v>74</v>
      </c>
      <c r="FU123" s="341">
        <v>74</v>
      </c>
      <c r="FV123" s="341">
        <v>74</v>
      </c>
      <c r="FW123" s="341">
        <v>75</v>
      </c>
      <c r="FX123" s="341">
        <v>75</v>
      </c>
      <c r="FY123" s="341">
        <v>76</v>
      </c>
      <c r="FZ123" s="341">
        <v>76</v>
      </c>
      <c r="GA123" s="341">
        <v>77</v>
      </c>
      <c r="GB123" s="341">
        <v>77</v>
      </c>
      <c r="GC123" s="341">
        <v>78</v>
      </c>
      <c r="GD123" s="341">
        <v>78</v>
      </c>
      <c r="GE123" s="341">
        <v>79</v>
      </c>
      <c r="GF123" s="341">
        <v>79</v>
      </c>
      <c r="GG123" s="341">
        <v>80</v>
      </c>
      <c r="GH123" s="341">
        <v>80</v>
      </c>
      <c r="GI123" s="341">
        <v>80</v>
      </c>
      <c r="GJ123" s="341">
        <v>80</v>
      </c>
      <c r="GK123" s="341">
        <v>81</v>
      </c>
      <c r="GL123" s="341">
        <v>81</v>
      </c>
      <c r="GM123" s="341">
        <v>82</v>
      </c>
      <c r="GN123" s="341">
        <v>82</v>
      </c>
      <c r="GO123" s="341">
        <v>83</v>
      </c>
      <c r="GP123" s="341">
        <v>83</v>
      </c>
      <c r="GQ123" s="341">
        <v>84</v>
      </c>
      <c r="GR123" s="341">
        <v>84</v>
      </c>
      <c r="GS123" s="341">
        <v>85</v>
      </c>
      <c r="GT123" s="341"/>
      <c r="GU123" s="341">
        <v>120</v>
      </c>
      <c r="GV123" s="341">
        <v>0.85599999999999998</v>
      </c>
    </row>
    <row r="124" spans="1:204">
      <c r="A124" s="278">
        <v>121</v>
      </c>
      <c r="B124" s="344">
        <v>1</v>
      </c>
      <c r="C124" s="344">
        <v>1</v>
      </c>
      <c r="D124" s="344">
        <v>2</v>
      </c>
      <c r="E124" s="344">
        <v>3</v>
      </c>
      <c r="F124" s="344">
        <v>3</v>
      </c>
      <c r="G124" s="344">
        <v>3</v>
      </c>
      <c r="H124" s="344">
        <v>3</v>
      </c>
      <c r="I124" s="344">
        <v>4</v>
      </c>
      <c r="J124" s="344">
        <v>4</v>
      </c>
      <c r="K124" s="344">
        <v>5</v>
      </c>
      <c r="L124" s="344">
        <v>5</v>
      </c>
      <c r="M124" s="344">
        <v>6</v>
      </c>
      <c r="N124" s="344">
        <v>6</v>
      </c>
      <c r="O124" s="344">
        <v>7</v>
      </c>
      <c r="P124" s="344">
        <v>7</v>
      </c>
      <c r="Q124" s="344">
        <v>8</v>
      </c>
      <c r="R124" s="344">
        <v>9</v>
      </c>
      <c r="S124" s="344">
        <v>9</v>
      </c>
      <c r="T124" s="344">
        <v>9</v>
      </c>
      <c r="U124" s="344">
        <v>9</v>
      </c>
      <c r="V124" s="344">
        <v>10</v>
      </c>
      <c r="W124" s="344">
        <v>10</v>
      </c>
      <c r="X124" s="344">
        <v>11</v>
      </c>
      <c r="Y124" s="344">
        <v>11</v>
      </c>
      <c r="Z124" s="344">
        <v>12</v>
      </c>
      <c r="AA124" s="344">
        <v>12</v>
      </c>
      <c r="AB124" s="344">
        <v>13</v>
      </c>
      <c r="AC124" s="344">
        <v>13</v>
      </c>
      <c r="AD124" s="344">
        <v>14</v>
      </c>
      <c r="AE124" s="344">
        <v>14</v>
      </c>
      <c r="AF124" s="337">
        <v>15</v>
      </c>
      <c r="AG124" s="345">
        <v>15</v>
      </c>
      <c r="AH124" s="346">
        <v>15</v>
      </c>
      <c r="AI124">
        <v>15</v>
      </c>
      <c r="AJ124">
        <v>16</v>
      </c>
      <c r="AK124">
        <v>16</v>
      </c>
      <c r="AL124">
        <v>17</v>
      </c>
      <c r="AM124">
        <v>17</v>
      </c>
      <c r="AN124">
        <v>18</v>
      </c>
      <c r="AO124">
        <v>18</v>
      </c>
      <c r="AP124">
        <v>19</v>
      </c>
      <c r="AQ124">
        <v>19</v>
      </c>
      <c r="AR124">
        <v>20</v>
      </c>
      <c r="AS124">
        <v>20</v>
      </c>
      <c r="AT124">
        <v>21</v>
      </c>
      <c r="AU124">
        <v>21</v>
      </c>
      <c r="AV124">
        <v>21</v>
      </c>
      <c r="AW124">
        <v>21</v>
      </c>
      <c r="AX124">
        <v>22</v>
      </c>
      <c r="AY124">
        <v>22</v>
      </c>
      <c r="AZ124">
        <v>23</v>
      </c>
      <c r="BA124">
        <v>23</v>
      </c>
      <c r="BB124">
        <v>24</v>
      </c>
      <c r="BC124">
        <v>24</v>
      </c>
      <c r="BD124">
        <v>25</v>
      </c>
      <c r="BE124">
        <v>25</v>
      </c>
      <c r="BF124">
        <v>26</v>
      </c>
      <c r="BG124">
        <v>26</v>
      </c>
      <c r="BH124">
        <v>26</v>
      </c>
      <c r="BI124">
        <v>27</v>
      </c>
      <c r="BJ124">
        <v>27</v>
      </c>
      <c r="BK124">
        <v>27</v>
      </c>
      <c r="BL124">
        <v>27</v>
      </c>
      <c r="BM124">
        <v>28</v>
      </c>
      <c r="BN124">
        <v>28</v>
      </c>
      <c r="BO124">
        <v>29</v>
      </c>
      <c r="BP124">
        <v>29</v>
      </c>
      <c r="BQ124">
        <v>30</v>
      </c>
      <c r="BR124">
        <v>30</v>
      </c>
      <c r="BS124">
        <v>31</v>
      </c>
      <c r="BT124">
        <v>31</v>
      </c>
      <c r="BU124">
        <v>32</v>
      </c>
      <c r="BV124">
        <v>32</v>
      </c>
      <c r="BW124">
        <v>33</v>
      </c>
      <c r="BX124">
        <v>33</v>
      </c>
      <c r="BY124">
        <v>34</v>
      </c>
      <c r="BZ124">
        <v>34</v>
      </c>
      <c r="CA124">
        <v>34</v>
      </c>
      <c r="CB124">
        <v>34</v>
      </c>
      <c r="CC124">
        <v>34</v>
      </c>
      <c r="CD124">
        <v>35</v>
      </c>
      <c r="CE124">
        <v>35</v>
      </c>
      <c r="CF124">
        <v>36</v>
      </c>
      <c r="CG124">
        <v>36</v>
      </c>
      <c r="CH124">
        <v>37</v>
      </c>
      <c r="CI124">
        <v>37</v>
      </c>
      <c r="CJ124">
        <v>38</v>
      </c>
      <c r="CK124">
        <v>38</v>
      </c>
      <c r="CL124">
        <v>38</v>
      </c>
      <c r="CM124">
        <v>39</v>
      </c>
      <c r="CN124">
        <v>39</v>
      </c>
      <c r="CO124">
        <v>40</v>
      </c>
      <c r="CP124">
        <v>40</v>
      </c>
      <c r="CQ124">
        <v>40</v>
      </c>
      <c r="CR124">
        <v>40</v>
      </c>
      <c r="CS124">
        <v>41</v>
      </c>
      <c r="CT124">
        <v>41</v>
      </c>
      <c r="CU124">
        <v>41</v>
      </c>
      <c r="CV124">
        <v>42</v>
      </c>
      <c r="CW124">
        <v>42</v>
      </c>
      <c r="CX124">
        <v>43</v>
      </c>
      <c r="CY124">
        <v>43</v>
      </c>
      <c r="CZ124">
        <v>44</v>
      </c>
      <c r="DA124">
        <v>44</v>
      </c>
      <c r="DB124">
        <v>45</v>
      </c>
      <c r="DC124">
        <v>45</v>
      </c>
      <c r="DD124">
        <v>46</v>
      </c>
      <c r="DE124">
        <v>46</v>
      </c>
      <c r="DF124">
        <v>46</v>
      </c>
      <c r="DG124">
        <v>46</v>
      </c>
      <c r="DH124">
        <v>47</v>
      </c>
      <c r="DI124">
        <v>47</v>
      </c>
      <c r="DJ124">
        <v>48</v>
      </c>
      <c r="DK124">
        <v>48</v>
      </c>
      <c r="DL124">
        <v>49</v>
      </c>
      <c r="DM124">
        <v>49</v>
      </c>
      <c r="DN124">
        <v>50</v>
      </c>
      <c r="DO124">
        <v>50</v>
      </c>
      <c r="DP124">
        <v>51</v>
      </c>
      <c r="DQ124">
        <v>51</v>
      </c>
      <c r="DR124">
        <v>52</v>
      </c>
      <c r="DS124">
        <v>52</v>
      </c>
      <c r="DT124">
        <v>52</v>
      </c>
      <c r="DU124">
        <v>52</v>
      </c>
      <c r="DV124">
        <v>53</v>
      </c>
      <c r="DW124">
        <v>53</v>
      </c>
      <c r="DX124">
        <v>54</v>
      </c>
      <c r="DY124">
        <v>54</v>
      </c>
      <c r="DZ124">
        <v>55</v>
      </c>
      <c r="EA124">
        <v>55</v>
      </c>
      <c r="EB124">
        <v>56</v>
      </c>
      <c r="EC124">
        <v>56</v>
      </c>
      <c r="ED124">
        <v>57</v>
      </c>
      <c r="EE124">
        <v>57</v>
      </c>
      <c r="EF124">
        <v>57</v>
      </c>
      <c r="EG124">
        <v>58</v>
      </c>
      <c r="EH124">
        <v>58</v>
      </c>
      <c r="EI124">
        <v>58</v>
      </c>
      <c r="EJ124">
        <v>58</v>
      </c>
      <c r="EK124">
        <v>59</v>
      </c>
      <c r="EL124">
        <v>59</v>
      </c>
      <c r="EM124">
        <v>60</v>
      </c>
      <c r="EN124">
        <v>60</v>
      </c>
      <c r="EO124">
        <v>61</v>
      </c>
      <c r="EP124">
        <v>61</v>
      </c>
      <c r="EQ124">
        <v>62</v>
      </c>
      <c r="ER124">
        <v>62</v>
      </c>
      <c r="ES124">
        <v>63</v>
      </c>
      <c r="ET124">
        <v>63</v>
      </c>
      <c r="EU124">
        <v>64</v>
      </c>
      <c r="EV124">
        <v>64</v>
      </c>
      <c r="EW124">
        <v>64</v>
      </c>
      <c r="EX124">
        <v>64</v>
      </c>
      <c r="EY124">
        <v>65</v>
      </c>
      <c r="EZ124">
        <v>65</v>
      </c>
      <c r="FA124">
        <v>66</v>
      </c>
      <c r="FB124">
        <v>66</v>
      </c>
      <c r="FC124">
        <v>67</v>
      </c>
      <c r="FD124">
        <v>67</v>
      </c>
      <c r="FE124">
        <v>68</v>
      </c>
      <c r="FF124">
        <v>68</v>
      </c>
      <c r="FG124">
        <v>69</v>
      </c>
      <c r="FH124">
        <v>69</v>
      </c>
      <c r="FI124">
        <v>70</v>
      </c>
      <c r="FJ124">
        <v>70</v>
      </c>
      <c r="FK124">
        <v>70</v>
      </c>
      <c r="FL124">
        <v>70</v>
      </c>
      <c r="FM124">
        <v>71</v>
      </c>
      <c r="FN124">
        <v>71</v>
      </c>
      <c r="FO124">
        <v>72</v>
      </c>
      <c r="FP124">
        <v>72</v>
      </c>
      <c r="FQ124">
        <v>73</v>
      </c>
      <c r="FR124">
        <v>73</v>
      </c>
      <c r="FS124">
        <v>74</v>
      </c>
      <c r="FT124">
        <v>74</v>
      </c>
      <c r="FU124">
        <v>75</v>
      </c>
      <c r="FV124">
        <v>75</v>
      </c>
      <c r="FW124">
        <v>76</v>
      </c>
      <c r="FX124">
        <v>76</v>
      </c>
      <c r="FY124">
        <v>76</v>
      </c>
      <c r="FZ124">
        <v>76</v>
      </c>
      <c r="GA124">
        <v>77</v>
      </c>
      <c r="GB124">
        <v>77</v>
      </c>
      <c r="GC124">
        <v>78</v>
      </c>
      <c r="GD124">
        <v>78</v>
      </c>
      <c r="GE124">
        <v>79</v>
      </c>
      <c r="GF124">
        <v>79</v>
      </c>
      <c r="GG124">
        <v>80</v>
      </c>
      <c r="GH124">
        <v>80</v>
      </c>
      <c r="GI124">
        <v>81</v>
      </c>
      <c r="GJ124">
        <v>81</v>
      </c>
      <c r="GK124">
        <v>82</v>
      </c>
      <c r="GL124">
        <v>82</v>
      </c>
      <c r="GM124">
        <v>82</v>
      </c>
      <c r="GN124">
        <v>82</v>
      </c>
      <c r="GO124">
        <v>83</v>
      </c>
      <c r="GP124">
        <v>83</v>
      </c>
      <c r="GQ124">
        <v>84</v>
      </c>
      <c r="GR124">
        <v>84</v>
      </c>
      <c r="GS124">
        <v>85</v>
      </c>
      <c r="GU124">
        <v>121</v>
      </c>
      <c r="GV124">
        <v>0.85899999999999999</v>
      </c>
    </row>
    <row r="125" spans="1:204">
      <c r="A125" s="278">
        <v>122</v>
      </c>
      <c r="B125" s="344">
        <v>1</v>
      </c>
      <c r="C125" s="344">
        <v>1</v>
      </c>
      <c r="D125" s="344">
        <v>2</v>
      </c>
      <c r="E125" s="344">
        <v>3</v>
      </c>
      <c r="F125" s="344">
        <v>3</v>
      </c>
      <c r="G125" s="344">
        <v>3</v>
      </c>
      <c r="H125" s="344">
        <v>3</v>
      </c>
      <c r="I125" s="344">
        <v>4</v>
      </c>
      <c r="J125" s="344">
        <v>4</v>
      </c>
      <c r="K125" s="344">
        <v>5</v>
      </c>
      <c r="L125" s="344">
        <v>5</v>
      </c>
      <c r="M125" s="344">
        <v>6</v>
      </c>
      <c r="N125" s="344">
        <v>6</v>
      </c>
      <c r="O125" s="344">
        <v>7</v>
      </c>
      <c r="P125" s="344">
        <v>7</v>
      </c>
      <c r="Q125" s="344">
        <v>8</v>
      </c>
      <c r="R125" s="344">
        <v>9</v>
      </c>
      <c r="S125" s="344">
        <v>9</v>
      </c>
      <c r="T125" s="344">
        <v>9</v>
      </c>
      <c r="U125" s="344">
        <v>9</v>
      </c>
      <c r="V125" s="344">
        <v>10</v>
      </c>
      <c r="W125" s="344">
        <v>10</v>
      </c>
      <c r="X125" s="344">
        <v>11</v>
      </c>
      <c r="Y125" s="344">
        <v>11</v>
      </c>
      <c r="Z125" s="344">
        <v>12</v>
      </c>
      <c r="AA125" s="344">
        <v>12</v>
      </c>
      <c r="AB125" s="344">
        <v>13</v>
      </c>
      <c r="AC125" s="344">
        <v>13</v>
      </c>
      <c r="AD125" s="344">
        <v>14</v>
      </c>
      <c r="AE125" s="344">
        <v>14</v>
      </c>
      <c r="AF125" s="337">
        <v>15</v>
      </c>
      <c r="AG125" s="345">
        <v>15</v>
      </c>
      <c r="AH125" s="346">
        <v>16</v>
      </c>
      <c r="AI125">
        <v>16</v>
      </c>
      <c r="AJ125">
        <v>16</v>
      </c>
      <c r="AK125">
        <v>16</v>
      </c>
      <c r="AL125">
        <v>17</v>
      </c>
      <c r="AM125">
        <v>17</v>
      </c>
      <c r="AN125">
        <v>18</v>
      </c>
      <c r="AO125">
        <v>18</v>
      </c>
      <c r="AP125">
        <v>19</v>
      </c>
      <c r="AQ125">
        <v>19</v>
      </c>
      <c r="AR125">
        <v>20</v>
      </c>
      <c r="AS125">
        <v>20</v>
      </c>
      <c r="AT125">
        <v>21</v>
      </c>
      <c r="AU125">
        <v>21</v>
      </c>
      <c r="AV125">
        <v>22</v>
      </c>
      <c r="AW125">
        <v>22</v>
      </c>
      <c r="AX125">
        <v>22</v>
      </c>
      <c r="AY125">
        <v>22</v>
      </c>
      <c r="AZ125">
        <v>23</v>
      </c>
      <c r="BA125">
        <v>23</v>
      </c>
      <c r="BB125">
        <v>24</v>
      </c>
      <c r="BC125">
        <v>24</v>
      </c>
      <c r="BD125">
        <v>25</v>
      </c>
      <c r="BE125">
        <v>25</v>
      </c>
      <c r="BF125">
        <v>26</v>
      </c>
      <c r="BG125">
        <v>26</v>
      </c>
      <c r="BH125">
        <v>26</v>
      </c>
      <c r="BI125">
        <v>27</v>
      </c>
      <c r="BJ125">
        <v>27</v>
      </c>
      <c r="BK125">
        <v>28</v>
      </c>
      <c r="BL125">
        <v>28</v>
      </c>
      <c r="BM125">
        <v>28</v>
      </c>
      <c r="BN125">
        <v>28</v>
      </c>
      <c r="BO125">
        <v>29</v>
      </c>
      <c r="BP125">
        <v>29</v>
      </c>
      <c r="BQ125">
        <v>30</v>
      </c>
      <c r="BR125">
        <v>30</v>
      </c>
      <c r="BS125">
        <v>31</v>
      </c>
      <c r="BT125">
        <v>31</v>
      </c>
      <c r="BU125">
        <v>32</v>
      </c>
      <c r="BV125">
        <v>32</v>
      </c>
      <c r="BW125">
        <v>33</v>
      </c>
      <c r="BX125">
        <v>33</v>
      </c>
      <c r="BY125">
        <v>34</v>
      </c>
      <c r="BZ125">
        <v>34</v>
      </c>
      <c r="CA125">
        <v>34</v>
      </c>
      <c r="CB125">
        <v>34</v>
      </c>
      <c r="CC125">
        <v>34</v>
      </c>
      <c r="CD125">
        <v>35</v>
      </c>
      <c r="CE125">
        <v>35</v>
      </c>
      <c r="CF125">
        <v>36</v>
      </c>
      <c r="CG125">
        <v>36</v>
      </c>
      <c r="CH125">
        <v>37</v>
      </c>
      <c r="CI125">
        <v>37</v>
      </c>
      <c r="CJ125">
        <v>38</v>
      </c>
      <c r="CK125">
        <v>38</v>
      </c>
      <c r="CL125">
        <v>38</v>
      </c>
      <c r="CM125">
        <v>39</v>
      </c>
      <c r="CN125">
        <v>39</v>
      </c>
      <c r="CO125">
        <v>40</v>
      </c>
      <c r="CP125">
        <v>40</v>
      </c>
      <c r="CQ125">
        <v>41</v>
      </c>
      <c r="CR125">
        <v>41</v>
      </c>
      <c r="CS125">
        <v>41</v>
      </c>
      <c r="CT125">
        <v>41</v>
      </c>
      <c r="CU125">
        <v>41</v>
      </c>
      <c r="CV125">
        <v>42</v>
      </c>
      <c r="CW125">
        <v>42</v>
      </c>
      <c r="CX125">
        <v>43</v>
      </c>
      <c r="CY125">
        <v>43</v>
      </c>
      <c r="CZ125">
        <v>44</v>
      </c>
      <c r="DA125">
        <v>44</v>
      </c>
      <c r="DB125">
        <v>45</v>
      </c>
      <c r="DC125">
        <v>45</v>
      </c>
      <c r="DD125">
        <v>46</v>
      </c>
      <c r="DE125">
        <v>46</v>
      </c>
      <c r="DF125">
        <v>47</v>
      </c>
      <c r="DG125">
        <v>47</v>
      </c>
      <c r="DH125">
        <v>47</v>
      </c>
      <c r="DI125">
        <v>47</v>
      </c>
      <c r="DJ125">
        <v>48</v>
      </c>
      <c r="DK125">
        <v>48</v>
      </c>
      <c r="DL125">
        <v>49</v>
      </c>
      <c r="DM125">
        <v>49</v>
      </c>
      <c r="DN125">
        <v>50</v>
      </c>
      <c r="DO125">
        <v>50</v>
      </c>
      <c r="DP125">
        <v>51</v>
      </c>
      <c r="DQ125">
        <v>51</v>
      </c>
      <c r="DR125">
        <v>52</v>
      </c>
      <c r="DS125">
        <v>52</v>
      </c>
      <c r="DT125">
        <v>53</v>
      </c>
      <c r="DU125">
        <v>53</v>
      </c>
      <c r="DV125">
        <v>53</v>
      </c>
      <c r="DW125">
        <v>53</v>
      </c>
      <c r="DX125">
        <v>54</v>
      </c>
      <c r="DY125">
        <v>54</v>
      </c>
      <c r="DZ125">
        <v>55</v>
      </c>
      <c r="EA125">
        <v>55</v>
      </c>
      <c r="EB125">
        <v>56</v>
      </c>
      <c r="EC125">
        <v>56</v>
      </c>
      <c r="ED125">
        <v>57</v>
      </c>
      <c r="EE125">
        <v>57</v>
      </c>
      <c r="EF125">
        <v>57</v>
      </c>
      <c r="EG125">
        <v>58</v>
      </c>
      <c r="EH125">
        <v>58</v>
      </c>
      <c r="EI125">
        <v>59</v>
      </c>
      <c r="EJ125">
        <v>59</v>
      </c>
      <c r="EK125">
        <v>59</v>
      </c>
      <c r="EL125">
        <v>59</v>
      </c>
      <c r="EM125">
        <v>60</v>
      </c>
      <c r="EN125">
        <v>60</v>
      </c>
      <c r="EO125">
        <v>61</v>
      </c>
      <c r="EP125">
        <v>61</v>
      </c>
      <c r="EQ125">
        <v>62</v>
      </c>
      <c r="ER125">
        <v>62</v>
      </c>
      <c r="ES125">
        <v>63</v>
      </c>
      <c r="ET125">
        <v>63</v>
      </c>
      <c r="EU125">
        <v>64</v>
      </c>
      <c r="EV125">
        <v>64</v>
      </c>
      <c r="EW125">
        <v>65</v>
      </c>
      <c r="EX125">
        <v>65</v>
      </c>
      <c r="EY125">
        <v>66</v>
      </c>
      <c r="EZ125">
        <v>66</v>
      </c>
      <c r="FA125">
        <v>66</v>
      </c>
      <c r="FB125">
        <v>66</v>
      </c>
      <c r="FC125">
        <v>67</v>
      </c>
      <c r="FD125">
        <v>67</v>
      </c>
      <c r="FE125">
        <v>68</v>
      </c>
      <c r="FF125">
        <v>68</v>
      </c>
      <c r="FG125">
        <v>69</v>
      </c>
      <c r="FH125">
        <v>69</v>
      </c>
      <c r="FI125">
        <v>70</v>
      </c>
      <c r="FJ125">
        <v>70</v>
      </c>
      <c r="FK125">
        <v>71</v>
      </c>
      <c r="FL125">
        <v>71</v>
      </c>
      <c r="FM125">
        <v>72</v>
      </c>
      <c r="FN125">
        <v>72</v>
      </c>
      <c r="FO125">
        <v>72</v>
      </c>
      <c r="FP125">
        <v>72</v>
      </c>
      <c r="FQ125">
        <v>73</v>
      </c>
      <c r="FR125">
        <v>73</v>
      </c>
      <c r="FS125">
        <v>74</v>
      </c>
      <c r="FT125">
        <v>74</v>
      </c>
      <c r="FU125">
        <v>75</v>
      </c>
      <c r="FV125">
        <v>75</v>
      </c>
      <c r="FW125">
        <v>76</v>
      </c>
      <c r="FX125">
        <v>76</v>
      </c>
      <c r="FY125">
        <v>77</v>
      </c>
      <c r="FZ125">
        <v>77</v>
      </c>
      <c r="GA125">
        <v>78</v>
      </c>
      <c r="GB125">
        <v>78</v>
      </c>
      <c r="GC125">
        <v>78</v>
      </c>
      <c r="GD125">
        <v>78</v>
      </c>
      <c r="GE125">
        <v>79</v>
      </c>
      <c r="GF125">
        <v>79</v>
      </c>
      <c r="GG125">
        <v>80</v>
      </c>
      <c r="GH125">
        <v>80</v>
      </c>
      <c r="GI125">
        <v>81</v>
      </c>
      <c r="GJ125">
        <v>81</v>
      </c>
      <c r="GK125">
        <v>82</v>
      </c>
      <c r="GL125">
        <v>82</v>
      </c>
      <c r="GM125">
        <v>83</v>
      </c>
      <c r="GN125">
        <v>83</v>
      </c>
      <c r="GO125">
        <v>84</v>
      </c>
      <c r="GP125">
        <v>84</v>
      </c>
      <c r="GQ125">
        <v>84</v>
      </c>
      <c r="GR125">
        <v>84</v>
      </c>
      <c r="GS125">
        <v>85</v>
      </c>
      <c r="GU125">
        <v>122</v>
      </c>
      <c r="GV125">
        <v>0.86199999999999999</v>
      </c>
    </row>
    <row r="126" spans="1:204">
      <c r="A126" s="278">
        <v>123</v>
      </c>
      <c r="B126" s="344">
        <v>1</v>
      </c>
      <c r="C126" s="344">
        <v>1</v>
      </c>
      <c r="D126" s="344">
        <v>2</v>
      </c>
      <c r="E126" s="344">
        <v>3</v>
      </c>
      <c r="F126" s="344">
        <v>3</v>
      </c>
      <c r="G126" s="344">
        <v>3</v>
      </c>
      <c r="H126" s="344">
        <v>3</v>
      </c>
      <c r="I126" s="344">
        <v>4</v>
      </c>
      <c r="J126" s="344">
        <v>4</v>
      </c>
      <c r="K126" s="344">
        <v>5</v>
      </c>
      <c r="L126" s="344">
        <v>5</v>
      </c>
      <c r="M126" s="344">
        <v>6</v>
      </c>
      <c r="N126" s="344">
        <v>6</v>
      </c>
      <c r="O126" s="344">
        <v>7</v>
      </c>
      <c r="P126" s="344">
        <v>7</v>
      </c>
      <c r="Q126" s="344">
        <v>8</v>
      </c>
      <c r="R126" s="344">
        <v>9</v>
      </c>
      <c r="S126" s="344">
        <v>9</v>
      </c>
      <c r="T126" s="344">
        <v>10</v>
      </c>
      <c r="U126" s="344">
        <v>10</v>
      </c>
      <c r="V126" s="344">
        <v>10</v>
      </c>
      <c r="W126" s="344">
        <v>10</v>
      </c>
      <c r="X126" s="344">
        <v>11</v>
      </c>
      <c r="Y126" s="344">
        <v>11</v>
      </c>
      <c r="Z126" s="344">
        <v>12</v>
      </c>
      <c r="AA126" s="344">
        <v>12</v>
      </c>
      <c r="AB126" s="344">
        <v>13</v>
      </c>
      <c r="AC126" s="344">
        <v>13</v>
      </c>
      <c r="AD126" s="344">
        <v>14</v>
      </c>
      <c r="AE126" s="344">
        <v>14</v>
      </c>
      <c r="AF126" s="337">
        <v>15</v>
      </c>
      <c r="AG126" s="345">
        <v>15</v>
      </c>
      <c r="AH126" s="346">
        <v>16</v>
      </c>
      <c r="AI126">
        <v>16</v>
      </c>
      <c r="AJ126">
        <v>16</v>
      </c>
      <c r="AK126">
        <v>16</v>
      </c>
      <c r="AL126">
        <v>17</v>
      </c>
      <c r="AM126">
        <v>17</v>
      </c>
      <c r="AN126">
        <v>18</v>
      </c>
      <c r="AO126">
        <v>18</v>
      </c>
      <c r="AP126">
        <v>19</v>
      </c>
      <c r="AQ126">
        <v>19</v>
      </c>
      <c r="AR126">
        <v>20</v>
      </c>
      <c r="AS126">
        <v>20</v>
      </c>
      <c r="AT126">
        <v>21</v>
      </c>
      <c r="AU126">
        <v>21</v>
      </c>
      <c r="AV126">
        <v>22</v>
      </c>
      <c r="AW126">
        <v>22</v>
      </c>
      <c r="AX126">
        <v>22</v>
      </c>
      <c r="AY126">
        <v>22</v>
      </c>
      <c r="AZ126">
        <v>23</v>
      </c>
      <c r="BA126">
        <v>23</v>
      </c>
      <c r="BB126">
        <v>24</v>
      </c>
      <c r="BC126">
        <v>24</v>
      </c>
      <c r="BD126">
        <v>25</v>
      </c>
      <c r="BE126">
        <v>25</v>
      </c>
      <c r="BF126">
        <v>26</v>
      </c>
      <c r="BG126">
        <v>26</v>
      </c>
      <c r="BH126">
        <v>26</v>
      </c>
      <c r="BI126">
        <v>27</v>
      </c>
      <c r="BJ126">
        <v>27</v>
      </c>
      <c r="BK126">
        <v>28</v>
      </c>
      <c r="BL126">
        <v>28</v>
      </c>
      <c r="BM126">
        <v>29</v>
      </c>
      <c r="BN126">
        <v>29</v>
      </c>
      <c r="BO126">
        <v>29</v>
      </c>
      <c r="BP126">
        <v>29</v>
      </c>
      <c r="BQ126">
        <v>30</v>
      </c>
      <c r="BR126">
        <v>30</v>
      </c>
      <c r="BS126">
        <v>31</v>
      </c>
      <c r="BT126">
        <v>31</v>
      </c>
      <c r="BU126">
        <v>32</v>
      </c>
      <c r="BV126">
        <v>32</v>
      </c>
      <c r="BW126">
        <v>33</v>
      </c>
      <c r="BX126">
        <v>33</v>
      </c>
      <c r="BY126">
        <v>34</v>
      </c>
      <c r="BZ126">
        <v>34</v>
      </c>
      <c r="CA126">
        <v>34</v>
      </c>
      <c r="CB126">
        <v>35</v>
      </c>
      <c r="CC126">
        <v>35</v>
      </c>
      <c r="CD126">
        <v>35</v>
      </c>
      <c r="CE126">
        <v>35</v>
      </c>
      <c r="CF126">
        <v>36</v>
      </c>
      <c r="CG126">
        <v>36</v>
      </c>
      <c r="CH126">
        <v>37</v>
      </c>
      <c r="CI126">
        <v>37</v>
      </c>
      <c r="CJ126">
        <v>38</v>
      </c>
      <c r="CK126">
        <v>38</v>
      </c>
      <c r="CL126">
        <v>38</v>
      </c>
      <c r="CM126">
        <v>39</v>
      </c>
      <c r="CN126">
        <v>39</v>
      </c>
      <c r="CO126">
        <v>40</v>
      </c>
      <c r="CP126">
        <v>40</v>
      </c>
      <c r="CQ126">
        <v>41</v>
      </c>
      <c r="CR126">
        <v>41</v>
      </c>
      <c r="CS126">
        <v>42</v>
      </c>
      <c r="CT126">
        <v>42</v>
      </c>
      <c r="CU126">
        <v>42</v>
      </c>
      <c r="CV126">
        <v>42</v>
      </c>
      <c r="CW126">
        <v>42</v>
      </c>
      <c r="CX126">
        <v>43</v>
      </c>
      <c r="CY126">
        <v>43</v>
      </c>
      <c r="CZ126">
        <v>44</v>
      </c>
      <c r="DA126">
        <v>44</v>
      </c>
      <c r="DB126">
        <v>45</v>
      </c>
      <c r="DC126">
        <v>45</v>
      </c>
      <c r="DD126">
        <v>46</v>
      </c>
      <c r="DE126">
        <v>46</v>
      </c>
      <c r="DF126">
        <v>47</v>
      </c>
      <c r="DG126">
        <v>47</v>
      </c>
      <c r="DH126">
        <v>48</v>
      </c>
      <c r="DI126">
        <v>48</v>
      </c>
      <c r="DJ126">
        <v>48</v>
      </c>
      <c r="DK126">
        <v>48</v>
      </c>
      <c r="DL126">
        <v>49</v>
      </c>
      <c r="DM126">
        <v>49</v>
      </c>
      <c r="DN126">
        <v>50</v>
      </c>
      <c r="DO126">
        <v>50</v>
      </c>
      <c r="DP126">
        <v>51</v>
      </c>
      <c r="DQ126">
        <v>51</v>
      </c>
      <c r="DR126">
        <v>52</v>
      </c>
      <c r="DS126">
        <v>52</v>
      </c>
      <c r="DT126">
        <v>53</v>
      </c>
      <c r="DU126">
        <v>53</v>
      </c>
      <c r="DV126">
        <v>54</v>
      </c>
      <c r="DW126">
        <v>54</v>
      </c>
      <c r="DX126">
        <v>54</v>
      </c>
      <c r="DY126">
        <v>54</v>
      </c>
      <c r="DZ126">
        <v>55</v>
      </c>
      <c r="EA126">
        <v>55</v>
      </c>
      <c r="EB126">
        <v>56</v>
      </c>
      <c r="EC126">
        <v>56</v>
      </c>
      <c r="ED126">
        <v>57</v>
      </c>
      <c r="EE126">
        <v>57</v>
      </c>
      <c r="EF126">
        <v>57</v>
      </c>
      <c r="EG126">
        <v>58</v>
      </c>
      <c r="EH126">
        <v>58</v>
      </c>
      <c r="EI126">
        <v>59</v>
      </c>
      <c r="EJ126">
        <v>59</v>
      </c>
      <c r="EK126">
        <v>60</v>
      </c>
      <c r="EL126">
        <v>60</v>
      </c>
      <c r="EM126">
        <v>61</v>
      </c>
      <c r="EN126">
        <v>61</v>
      </c>
      <c r="EO126">
        <v>61</v>
      </c>
      <c r="EP126">
        <v>61</v>
      </c>
      <c r="EQ126">
        <v>62</v>
      </c>
      <c r="ER126">
        <v>62</v>
      </c>
      <c r="ES126">
        <v>63</v>
      </c>
      <c r="ET126">
        <v>63</v>
      </c>
      <c r="EU126">
        <v>64</v>
      </c>
      <c r="EV126">
        <v>64</v>
      </c>
      <c r="EW126">
        <v>65</v>
      </c>
      <c r="EX126">
        <v>65</v>
      </c>
      <c r="EY126">
        <v>66</v>
      </c>
      <c r="EZ126">
        <v>66</v>
      </c>
      <c r="FA126">
        <v>67</v>
      </c>
      <c r="FB126">
        <v>67</v>
      </c>
      <c r="FC126">
        <v>67</v>
      </c>
      <c r="FD126">
        <v>67</v>
      </c>
      <c r="FE126">
        <v>68</v>
      </c>
      <c r="FF126">
        <v>68</v>
      </c>
      <c r="FG126">
        <v>69</v>
      </c>
      <c r="FH126">
        <v>69</v>
      </c>
      <c r="FI126">
        <v>70</v>
      </c>
      <c r="FJ126">
        <v>70</v>
      </c>
      <c r="FK126">
        <v>71</v>
      </c>
      <c r="FL126">
        <v>71</v>
      </c>
      <c r="FM126">
        <v>72</v>
      </c>
      <c r="FN126">
        <v>72</v>
      </c>
      <c r="FO126">
        <v>73</v>
      </c>
      <c r="FP126">
        <v>73</v>
      </c>
      <c r="FQ126">
        <v>74</v>
      </c>
      <c r="FR126">
        <v>74</v>
      </c>
      <c r="FS126">
        <v>74</v>
      </c>
      <c r="FT126">
        <v>74</v>
      </c>
      <c r="FU126">
        <v>75</v>
      </c>
      <c r="FV126">
        <v>75</v>
      </c>
      <c r="FW126">
        <v>76</v>
      </c>
      <c r="FX126">
        <v>76</v>
      </c>
      <c r="FY126">
        <v>77</v>
      </c>
      <c r="FZ126">
        <v>77</v>
      </c>
      <c r="GA126">
        <v>78</v>
      </c>
      <c r="GB126">
        <v>78</v>
      </c>
      <c r="GC126">
        <v>79</v>
      </c>
      <c r="GD126">
        <v>79</v>
      </c>
      <c r="GE126">
        <v>80</v>
      </c>
      <c r="GF126">
        <v>80</v>
      </c>
      <c r="GG126">
        <v>80</v>
      </c>
      <c r="GH126">
        <v>80</v>
      </c>
      <c r="GI126">
        <v>81</v>
      </c>
      <c r="GJ126">
        <v>81</v>
      </c>
      <c r="GK126">
        <v>82</v>
      </c>
      <c r="GL126">
        <v>82</v>
      </c>
      <c r="GM126">
        <v>83</v>
      </c>
      <c r="GN126">
        <v>83</v>
      </c>
      <c r="GO126">
        <v>84</v>
      </c>
      <c r="GP126">
        <v>84</v>
      </c>
      <c r="GQ126">
        <v>85</v>
      </c>
      <c r="GR126">
        <v>85</v>
      </c>
      <c r="GS126">
        <v>86</v>
      </c>
      <c r="GU126">
        <v>123</v>
      </c>
      <c r="GV126">
        <v>0.86499999999999999</v>
      </c>
    </row>
    <row r="127" spans="1:204">
      <c r="A127" s="278">
        <v>124</v>
      </c>
      <c r="B127" s="344">
        <v>1</v>
      </c>
      <c r="C127" s="344">
        <v>1</v>
      </c>
      <c r="D127" s="344">
        <v>2</v>
      </c>
      <c r="E127" s="344">
        <v>3</v>
      </c>
      <c r="F127" s="344">
        <v>3</v>
      </c>
      <c r="G127" s="344">
        <v>3</v>
      </c>
      <c r="H127" s="344">
        <v>3</v>
      </c>
      <c r="I127" s="344">
        <v>4</v>
      </c>
      <c r="J127" s="344">
        <v>4</v>
      </c>
      <c r="K127" s="344">
        <v>5</v>
      </c>
      <c r="L127" s="344">
        <v>5</v>
      </c>
      <c r="M127" s="344">
        <v>6</v>
      </c>
      <c r="N127" s="344">
        <v>6</v>
      </c>
      <c r="O127" s="344">
        <v>7</v>
      </c>
      <c r="P127" s="344">
        <v>7</v>
      </c>
      <c r="Q127" s="344">
        <v>8</v>
      </c>
      <c r="R127" s="344">
        <v>9</v>
      </c>
      <c r="S127" s="344">
        <v>9</v>
      </c>
      <c r="T127" s="344">
        <v>10</v>
      </c>
      <c r="U127" s="344">
        <v>10</v>
      </c>
      <c r="V127" s="344">
        <v>10</v>
      </c>
      <c r="W127" s="344">
        <v>10</v>
      </c>
      <c r="X127" s="344">
        <v>11</v>
      </c>
      <c r="Y127" s="344">
        <v>11</v>
      </c>
      <c r="Z127" s="344">
        <v>12</v>
      </c>
      <c r="AA127" s="344">
        <v>12</v>
      </c>
      <c r="AB127" s="344">
        <v>13</v>
      </c>
      <c r="AC127" s="344">
        <v>13</v>
      </c>
      <c r="AD127" s="344">
        <v>14</v>
      </c>
      <c r="AE127" s="344">
        <v>14</v>
      </c>
      <c r="AF127" s="337">
        <v>15</v>
      </c>
      <c r="AG127" s="345">
        <v>15</v>
      </c>
      <c r="AH127" s="346">
        <v>16</v>
      </c>
      <c r="AI127">
        <v>16</v>
      </c>
      <c r="AJ127">
        <v>16</v>
      </c>
      <c r="AK127">
        <v>16</v>
      </c>
      <c r="AL127">
        <v>17</v>
      </c>
      <c r="AM127">
        <v>17</v>
      </c>
      <c r="AN127">
        <v>18</v>
      </c>
      <c r="AO127">
        <v>18</v>
      </c>
      <c r="AP127">
        <v>19</v>
      </c>
      <c r="AQ127">
        <v>19</v>
      </c>
      <c r="AR127">
        <v>20</v>
      </c>
      <c r="AS127">
        <v>20</v>
      </c>
      <c r="AT127">
        <v>21</v>
      </c>
      <c r="AU127">
        <v>21</v>
      </c>
      <c r="AV127">
        <v>22</v>
      </c>
      <c r="AW127">
        <v>22</v>
      </c>
      <c r="AX127">
        <v>23</v>
      </c>
      <c r="AY127">
        <v>23</v>
      </c>
      <c r="AZ127">
        <v>23</v>
      </c>
      <c r="BA127">
        <v>23</v>
      </c>
      <c r="BB127">
        <v>24</v>
      </c>
      <c r="BC127">
        <v>24</v>
      </c>
      <c r="BD127">
        <v>25</v>
      </c>
      <c r="BE127">
        <v>25</v>
      </c>
      <c r="BF127">
        <v>26</v>
      </c>
      <c r="BG127">
        <v>26</v>
      </c>
      <c r="BH127">
        <v>26</v>
      </c>
      <c r="BI127">
        <v>27</v>
      </c>
      <c r="BJ127">
        <v>27</v>
      </c>
      <c r="BK127">
        <v>28</v>
      </c>
      <c r="BL127">
        <v>28</v>
      </c>
      <c r="BM127">
        <v>29</v>
      </c>
      <c r="BN127">
        <v>29</v>
      </c>
      <c r="BO127">
        <v>29</v>
      </c>
      <c r="BP127">
        <v>29</v>
      </c>
      <c r="BQ127">
        <v>30</v>
      </c>
      <c r="BR127">
        <v>30</v>
      </c>
      <c r="BS127">
        <v>31</v>
      </c>
      <c r="BT127">
        <v>31</v>
      </c>
      <c r="BU127">
        <v>32</v>
      </c>
      <c r="BV127">
        <v>32</v>
      </c>
      <c r="BW127">
        <v>33</v>
      </c>
      <c r="BX127">
        <v>33</v>
      </c>
      <c r="BY127">
        <v>34</v>
      </c>
      <c r="BZ127">
        <v>34</v>
      </c>
      <c r="CA127">
        <v>34</v>
      </c>
      <c r="CB127">
        <v>35</v>
      </c>
      <c r="CC127">
        <v>35</v>
      </c>
      <c r="CD127">
        <v>36</v>
      </c>
      <c r="CE127">
        <v>36</v>
      </c>
      <c r="CF127">
        <v>36</v>
      </c>
      <c r="CG127">
        <v>36</v>
      </c>
      <c r="CH127">
        <v>37</v>
      </c>
      <c r="CI127">
        <v>37</v>
      </c>
      <c r="CJ127">
        <v>38</v>
      </c>
      <c r="CK127">
        <v>38</v>
      </c>
      <c r="CL127">
        <v>38</v>
      </c>
      <c r="CM127">
        <v>39</v>
      </c>
      <c r="CN127">
        <v>39</v>
      </c>
      <c r="CO127">
        <v>40</v>
      </c>
      <c r="CP127">
        <v>40</v>
      </c>
      <c r="CQ127">
        <v>41</v>
      </c>
      <c r="CR127">
        <v>41</v>
      </c>
      <c r="CS127">
        <v>42</v>
      </c>
      <c r="CT127">
        <v>42</v>
      </c>
      <c r="CU127">
        <v>42</v>
      </c>
      <c r="CV127">
        <v>42</v>
      </c>
      <c r="CW127">
        <v>42</v>
      </c>
      <c r="CX127">
        <v>43</v>
      </c>
      <c r="CY127">
        <v>43</v>
      </c>
      <c r="CZ127">
        <v>44</v>
      </c>
      <c r="DA127">
        <v>44</v>
      </c>
      <c r="DB127">
        <v>45</v>
      </c>
      <c r="DC127">
        <v>45</v>
      </c>
      <c r="DD127">
        <v>46</v>
      </c>
      <c r="DE127">
        <v>46</v>
      </c>
      <c r="DF127">
        <v>47</v>
      </c>
      <c r="DG127">
        <v>47</v>
      </c>
      <c r="DH127">
        <v>48</v>
      </c>
      <c r="DI127">
        <v>48</v>
      </c>
      <c r="DJ127">
        <v>49</v>
      </c>
      <c r="DK127">
        <v>49</v>
      </c>
      <c r="DL127">
        <v>49</v>
      </c>
      <c r="DM127">
        <v>49</v>
      </c>
      <c r="DN127">
        <v>50</v>
      </c>
      <c r="DO127">
        <v>50</v>
      </c>
      <c r="DP127">
        <v>51</v>
      </c>
      <c r="DQ127">
        <v>51</v>
      </c>
      <c r="DR127">
        <v>52</v>
      </c>
      <c r="DS127">
        <v>52</v>
      </c>
      <c r="DT127">
        <v>53</v>
      </c>
      <c r="DU127">
        <v>53</v>
      </c>
      <c r="DV127">
        <v>54</v>
      </c>
      <c r="DW127">
        <v>54</v>
      </c>
      <c r="DX127">
        <v>55</v>
      </c>
      <c r="DY127">
        <v>55</v>
      </c>
      <c r="DZ127">
        <v>55</v>
      </c>
      <c r="EA127">
        <v>55</v>
      </c>
      <c r="EB127">
        <v>56</v>
      </c>
      <c r="EC127">
        <v>56</v>
      </c>
      <c r="ED127">
        <v>57</v>
      </c>
      <c r="EE127">
        <v>57</v>
      </c>
      <c r="EF127">
        <v>57</v>
      </c>
      <c r="EG127">
        <v>58</v>
      </c>
      <c r="EH127">
        <v>58</v>
      </c>
      <c r="EI127">
        <v>59</v>
      </c>
      <c r="EJ127">
        <v>59</v>
      </c>
      <c r="EK127">
        <v>60</v>
      </c>
      <c r="EL127">
        <v>60</v>
      </c>
      <c r="EM127">
        <v>61</v>
      </c>
      <c r="EN127">
        <v>61</v>
      </c>
      <c r="EO127">
        <v>62</v>
      </c>
      <c r="EP127">
        <v>62</v>
      </c>
      <c r="EQ127">
        <v>62</v>
      </c>
      <c r="ER127">
        <v>62</v>
      </c>
      <c r="ES127">
        <v>63</v>
      </c>
      <c r="ET127">
        <v>63</v>
      </c>
      <c r="EU127">
        <v>64</v>
      </c>
      <c r="EV127">
        <v>64</v>
      </c>
      <c r="EW127">
        <v>65</v>
      </c>
      <c r="EX127">
        <v>65</v>
      </c>
      <c r="EY127">
        <v>66</v>
      </c>
      <c r="EZ127">
        <v>66</v>
      </c>
      <c r="FA127">
        <v>67</v>
      </c>
      <c r="FB127">
        <v>67</v>
      </c>
      <c r="FC127">
        <v>68</v>
      </c>
      <c r="FD127">
        <v>68</v>
      </c>
      <c r="FE127">
        <v>68</v>
      </c>
      <c r="FF127">
        <v>68</v>
      </c>
      <c r="FG127">
        <v>69</v>
      </c>
      <c r="FH127">
        <v>69</v>
      </c>
      <c r="FI127">
        <v>70</v>
      </c>
      <c r="FJ127">
        <v>70</v>
      </c>
      <c r="FK127">
        <v>71</v>
      </c>
      <c r="FL127">
        <v>71</v>
      </c>
      <c r="FM127">
        <v>72</v>
      </c>
      <c r="FN127">
        <v>72</v>
      </c>
      <c r="FO127">
        <v>73</v>
      </c>
      <c r="FP127">
        <v>73</v>
      </c>
      <c r="FQ127">
        <v>74</v>
      </c>
      <c r="FR127">
        <v>74</v>
      </c>
      <c r="FS127">
        <v>75</v>
      </c>
      <c r="FT127">
        <v>75</v>
      </c>
      <c r="FU127">
        <v>75</v>
      </c>
      <c r="FV127">
        <v>75</v>
      </c>
      <c r="FW127">
        <v>76</v>
      </c>
      <c r="FX127">
        <v>76</v>
      </c>
      <c r="FY127">
        <v>77</v>
      </c>
      <c r="FZ127">
        <v>77</v>
      </c>
      <c r="GA127">
        <v>78</v>
      </c>
      <c r="GB127">
        <v>78</v>
      </c>
      <c r="GC127">
        <v>79</v>
      </c>
      <c r="GD127">
        <v>79</v>
      </c>
      <c r="GE127">
        <v>80</v>
      </c>
      <c r="GF127">
        <v>80</v>
      </c>
      <c r="GG127">
        <v>81</v>
      </c>
      <c r="GH127">
        <v>81</v>
      </c>
      <c r="GI127">
        <v>81</v>
      </c>
      <c r="GJ127">
        <v>81</v>
      </c>
      <c r="GK127">
        <v>82</v>
      </c>
      <c r="GL127">
        <v>82</v>
      </c>
      <c r="GM127">
        <v>83</v>
      </c>
      <c r="GN127">
        <v>83</v>
      </c>
      <c r="GO127">
        <v>84</v>
      </c>
      <c r="GP127">
        <v>84</v>
      </c>
      <c r="GQ127">
        <v>85</v>
      </c>
      <c r="GR127">
        <v>85</v>
      </c>
      <c r="GS127">
        <v>86</v>
      </c>
      <c r="GU127">
        <v>124</v>
      </c>
      <c r="GV127">
        <v>0.86699999999999999</v>
      </c>
    </row>
    <row r="128" spans="1:204">
      <c r="A128" s="278">
        <v>125</v>
      </c>
      <c r="B128" s="344">
        <v>1</v>
      </c>
      <c r="C128" s="344">
        <v>1</v>
      </c>
      <c r="D128" s="344">
        <v>2</v>
      </c>
      <c r="E128" s="344">
        <v>3</v>
      </c>
      <c r="F128" s="344">
        <v>3</v>
      </c>
      <c r="G128" s="344">
        <v>3</v>
      </c>
      <c r="H128" s="344">
        <v>3</v>
      </c>
      <c r="I128" s="344">
        <v>4</v>
      </c>
      <c r="J128" s="344">
        <v>4</v>
      </c>
      <c r="K128" s="344">
        <v>5</v>
      </c>
      <c r="L128" s="344">
        <v>5</v>
      </c>
      <c r="M128" s="344">
        <v>6</v>
      </c>
      <c r="N128" s="344">
        <v>6</v>
      </c>
      <c r="O128" s="344">
        <v>7</v>
      </c>
      <c r="P128" s="344">
        <v>7</v>
      </c>
      <c r="Q128" s="344">
        <v>8</v>
      </c>
      <c r="R128" s="344">
        <v>9</v>
      </c>
      <c r="S128" s="344">
        <v>9</v>
      </c>
      <c r="T128" s="344">
        <v>10</v>
      </c>
      <c r="U128" s="344">
        <v>10</v>
      </c>
      <c r="V128" s="344">
        <v>10</v>
      </c>
      <c r="W128" s="344">
        <v>10</v>
      </c>
      <c r="X128" s="344">
        <v>11</v>
      </c>
      <c r="Y128" s="344">
        <v>11</v>
      </c>
      <c r="Z128" s="344">
        <v>12</v>
      </c>
      <c r="AA128" s="344">
        <v>12</v>
      </c>
      <c r="AB128" s="344">
        <v>13</v>
      </c>
      <c r="AC128" s="344">
        <v>13</v>
      </c>
      <c r="AD128" s="344">
        <v>14</v>
      </c>
      <c r="AE128" s="344">
        <v>14</v>
      </c>
      <c r="AF128" s="337">
        <v>15</v>
      </c>
      <c r="AG128" s="345">
        <v>15</v>
      </c>
      <c r="AH128" s="346">
        <v>16</v>
      </c>
      <c r="AI128">
        <v>16</v>
      </c>
      <c r="AJ128">
        <v>17</v>
      </c>
      <c r="AK128">
        <v>17</v>
      </c>
      <c r="AL128">
        <v>17</v>
      </c>
      <c r="AM128">
        <v>17</v>
      </c>
      <c r="AN128">
        <v>18</v>
      </c>
      <c r="AO128">
        <v>18</v>
      </c>
      <c r="AP128">
        <v>19</v>
      </c>
      <c r="AQ128">
        <v>19</v>
      </c>
      <c r="AR128">
        <v>20</v>
      </c>
      <c r="AS128">
        <v>20</v>
      </c>
      <c r="AT128">
        <v>21</v>
      </c>
      <c r="AU128">
        <v>21</v>
      </c>
      <c r="AV128">
        <v>22</v>
      </c>
      <c r="AW128">
        <v>22</v>
      </c>
      <c r="AX128">
        <v>23</v>
      </c>
      <c r="AY128">
        <v>23</v>
      </c>
      <c r="AZ128">
        <v>23</v>
      </c>
      <c r="BA128">
        <v>23</v>
      </c>
      <c r="BB128">
        <v>24</v>
      </c>
      <c r="BC128">
        <v>24</v>
      </c>
      <c r="BD128">
        <v>25</v>
      </c>
      <c r="BE128">
        <v>25</v>
      </c>
      <c r="BF128">
        <v>26</v>
      </c>
      <c r="BG128">
        <v>26</v>
      </c>
      <c r="BH128">
        <v>26</v>
      </c>
      <c r="BI128">
        <v>27</v>
      </c>
      <c r="BJ128">
        <v>27</v>
      </c>
      <c r="BK128">
        <v>28</v>
      </c>
      <c r="BL128">
        <v>28</v>
      </c>
      <c r="BM128">
        <v>29</v>
      </c>
      <c r="BN128">
        <v>29</v>
      </c>
      <c r="BO128">
        <v>30</v>
      </c>
      <c r="BP128">
        <v>30</v>
      </c>
      <c r="BQ128">
        <v>30</v>
      </c>
      <c r="BR128">
        <v>30</v>
      </c>
      <c r="BS128">
        <v>31</v>
      </c>
      <c r="BT128">
        <v>31</v>
      </c>
      <c r="BU128">
        <v>32</v>
      </c>
      <c r="BV128">
        <v>32</v>
      </c>
      <c r="BW128">
        <v>33</v>
      </c>
      <c r="BX128">
        <v>33</v>
      </c>
      <c r="BY128">
        <v>34</v>
      </c>
      <c r="BZ128">
        <v>34</v>
      </c>
      <c r="CA128">
        <v>34</v>
      </c>
      <c r="CB128">
        <v>35</v>
      </c>
      <c r="CC128">
        <v>35</v>
      </c>
      <c r="CD128">
        <v>36</v>
      </c>
      <c r="CE128">
        <v>36</v>
      </c>
      <c r="CF128">
        <v>37</v>
      </c>
      <c r="CG128">
        <v>37</v>
      </c>
      <c r="CH128">
        <v>37</v>
      </c>
      <c r="CI128">
        <v>37</v>
      </c>
      <c r="CJ128">
        <v>38</v>
      </c>
      <c r="CK128">
        <v>38</v>
      </c>
      <c r="CL128">
        <v>38</v>
      </c>
      <c r="CM128">
        <v>39</v>
      </c>
      <c r="CN128">
        <v>39</v>
      </c>
      <c r="CO128">
        <v>40</v>
      </c>
      <c r="CP128">
        <v>40</v>
      </c>
      <c r="CQ128">
        <v>41</v>
      </c>
      <c r="CR128">
        <v>41</v>
      </c>
      <c r="CS128">
        <v>42</v>
      </c>
      <c r="CT128">
        <v>42</v>
      </c>
      <c r="CU128">
        <v>42</v>
      </c>
      <c r="CV128">
        <v>43</v>
      </c>
      <c r="CW128">
        <v>43</v>
      </c>
      <c r="CX128">
        <v>44</v>
      </c>
      <c r="CY128">
        <v>44</v>
      </c>
      <c r="CZ128">
        <v>44</v>
      </c>
      <c r="DA128">
        <v>44</v>
      </c>
      <c r="DB128">
        <v>45</v>
      </c>
      <c r="DC128">
        <v>45</v>
      </c>
      <c r="DD128">
        <v>46</v>
      </c>
      <c r="DE128">
        <v>46</v>
      </c>
      <c r="DF128">
        <v>47</v>
      </c>
      <c r="DG128">
        <v>47</v>
      </c>
      <c r="DH128">
        <v>48</v>
      </c>
      <c r="DI128">
        <v>48</v>
      </c>
      <c r="DJ128">
        <v>49</v>
      </c>
      <c r="DK128">
        <v>49</v>
      </c>
      <c r="DL128">
        <v>50</v>
      </c>
      <c r="DM128">
        <v>50</v>
      </c>
      <c r="DN128">
        <v>50</v>
      </c>
      <c r="DO128">
        <v>50</v>
      </c>
      <c r="DP128">
        <v>51</v>
      </c>
      <c r="DQ128">
        <v>51</v>
      </c>
      <c r="DR128">
        <v>52</v>
      </c>
      <c r="DS128">
        <v>52</v>
      </c>
      <c r="DT128">
        <v>53</v>
      </c>
      <c r="DU128">
        <v>53</v>
      </c>
      <c r="DV128">
        <v>54</v>
      </c>
      <c r="DW128">
        <v>54</v>
      </c>
      <c r="DX128">
        <v>55</v>
      </c>
      <c r="DY128">
        <v>55</v>
      </c>
      <c r="DZ128">
        <v>56</v>
      </c>
      <c r="EA128">
        <v>56</v>
      </c>
      <c r="EB128">
        <v>57</v>
      </c>
      <c r="EC128">
        <v>57</v>
      </c>
      <c r="ED128">
        <v>57</v>
      </c>
      <c r="EE128">
        <v>57</v>
      </c>
      <c r="EF128">
        <v>57</v>
      </c>
      <c r="EG128">
        <v>58</v>
      </c>
      <c r="EH128">
        <v>58</v>
      </c>
      <c r="EI128">
        <v>59</v>
      </c>
      <c r="EJ128">
        <v>59</v>
      </c>
      <c r="EK128">
        <v>60</v>
      </c>
      <c r="EL128">
        <v>60</v>
      </c>
      <c r="EM128">
        <v>61</v>
      </c>
      <c r="EN128">
        <v>61</v>
      </c>
      <c r="EO128">
        <v>62</v>
      </c>
      <c r="EP128">
        <v>62</v>
      </c>
      <c r="EQ128">
        <v>63</v>
      </c>
      <c r="ER128">
        <v>63</v>
      </c>
      <c r="ES128">
        <v>64</v>
      </c>
      <c r="ET128">
        <v>64</v>
      </c>
      <c r="EU128">
        <v>64</v>
      </c>
      <c r="EV128">
        <v>64</v>
      </c>
      <c r="EW128">
        <v>65</v>
      </c>
      <c r="EX128">
        <v>65</v>
      </c>
      <c r="EY128">
        <v>66</v>
      </c>
      <c r="EZ128">
        <v>66</v>
      </c>
      <c r="FA128">
        <v>67</v>
      </c>
      <c r="FB128">
        <v>67</v>
      </c>
      <c r="FC128">
        <v>68</v>
      </c>
      <c r="FD128">
        <v>68</v>
      </c>
      <c r="FE128">
        <v>69</v>
      </c>
      <c r="FF128">
        <v>69</v>
      </c>
      <c r="FG128">
        <v>70</v>
      </c>
      <c r="FH128">
        <v>70</v>
      </c>
      <c r="FI128">
        <v>70</v>
      </c>
      <c r="FJ128">
        <v>70</v>
      </c>
      <c r="FK128">
        <v>71</v>
      </c>
      <c r="FL128">
        <v>71</v>
      </c>
      <c r="FM128">
        <v>72</v>
      </c>
      <c r="FN128">
        <v>72</v>
      </c>
      <c r="FO128">
        <v>73</v>
      </c>
      <c r="FP128">
        <v>73</v>
      </c>
      <c r="FQ128">
        <v>74</v>
      </c>
      <c r="FR128">
        <v>74</v>
      </c>
      <c r="FS128">
        <v>75</v>
      </c>
      <c r="FT128">
        <v>75</v>
      </c>
      <c r="FU128">
        <v>76</v>
      </c>
      <c r="FV128">
        <v>76</v>
      </c>
      <c r="FW128">
        <v>77</v>
      </c>
      <c r="FX128">
        <v>77</v>
      </c>
      <c r="FY128">
        <v>77</v>
      </c>
      <c r="FZ128">
        <v>77</v>
      </c>
      <c r="GA128">
        <v>78</v>
      </c>
      <c r="GB128">
        <v>78</v>
      </c>
      <c r="GC128">
        <v>79</v>
      </c>
      <c r="GD128">
        <v>79</v>
      </c>
      <c r="GE128">
        <v>80</v>
      </c>
      <c r="GF128">
        <v>80</v>
      </c>
      <c r="GG128">
        <v>81</v>
      </c>
      <c r="GH128">
        <v>81</v>
      </c>
      <c r="GI128">
        <v>82</v>
      </c>
      <c r="GJ128">
        <v>82</v>
      </c>
      <c r="GK128">
        <v>83</v>
      </c>
      <c r="GL128">
        <v>83</v>
      </c>
      <c r="GM128">
        <v>84</v>
      </c>
      <c r="GN128">
        <v>84</v>
      </c>
      <c r="GO128">
        <v>84</v>
      </c>
      <c r="GP128">
        <v>84</v>
      </c>
      <c r="GQ128">
        <v>85</v>
      </c>
      <c r="GR128">
        <v>85</v>
      </c>
      <c r="GS128">
        <v>86</v>
      </c>
      <c r="GU128">
        <v>125</v>
      </c>
      <c r="GV128">
        <v>0.87</v>
      </c>
    </row>
    <row r="129" spans="1:204">
      <c r="A129" s="278">
        <v>126</v>
      </c>
      <c r="B129" s="344">
        <v>1</v>
      </c>
      <c r="C129" s="344">
        <v>1</v>
      </c>
      <c r="D129" s="344">
        <v>2</v>
      </c>
      <c r="E129" s="344">
        <v>3</v>
      </c>
      <c r="F129" s="344">
        <v>3</v>
      </c>
      <c r="G129" s="344">
        <v>3</v>
      </c>
      <c r="H129" s="344">
        <v>3</v>
      </c>
      <c r="I129" s="344">
        <v>4</v>
      </c>
      <c r="J129" s="344">
        <v>4</v>
      </c>
      <c r="K129" s="344">
        <v>5</v>
      </c>
      <c r="L129" s="344">
        <v>5</v>
      </c>
      <c r="M129" s="344">
        <v>6</v>
      </c>
      <c r="N129" s="344">
        <v>6</v>
      </c>
      <c r="O129" s="344">
        <v>7</v>
      </c>
      <c r="P129" s="344">
        <v>7</v>
      </c>
      <c r="Q129" s="344">
        <v>8</v>
      </c>
      <c r="R129" s="344">
        <v>9</v>
      </c>
      <c r="S129" s="344">
        <v>9</v>
      </c>
      <c r="T129" s="344">
        <v>10</v>
      </c>
      <c r="U129" s="344">
        <v>10</v>
      </c>
      <c r="V129" s="344">
        <v>10</v>
      </c>
      <c r="W129" s="344">
        <v>10</v>
      </c>
      <c r="X129" s="344">
        <v>11</v>
      </c>
      <c r="Y129" s="344">
        <v>11</v>
      </c>
      <c r="Z129" s="344">
        <v>12</v>
      </c>
      <c r="AA129" s="344">
        <v>12</v>
      </c>
      <c r="AB129" s="344">
        <v>13</v>
      </c>
      <c r="AC129" s="344">
        <v>13</v>
      </c>
      <c r="AD129" s="344">
        <v>14</v>
      </c>
      <c r="AE129" s="344">
        <v>14</v>
      </c>
      <c r="AF129" s="337">
        <v>15</v>
      </c>
      <c r="AG129" s="345">
        <v>15</v>
      </c>
      <c r="AH129" s="346">
        <v>16</v>
      </c>
      <c r="AI129">
        <v>16</v>
      </c>
      <c r="AJ129">
        <v>17</v>
      </c>
      <c r="AK129">
        <v>17</v>
      </c>
      <c r="AL129">
        <v>17</v>
      </c>
      <c r="AM129">
        <v>17</v>
      </c>
      <c r="AN129">
        <v>18</v>
      </c>
      <c r="AO129">
        <v>18</v>
      </c>
      <c r="AP129">
        <v>19</v>
      </c>
      <c r="AQ129">
        <v>19</v>
      </c>
      <c r="AR129">
        <v>20</v>
      </c>
      <c r="AS129">
        <v>20</v>
      </c>
      <c r="AT129">
        <v>21</v>
      </c>
      <c r="AU129">
        <v>21</v>
      </c>
      <c r="AV129">
        <v>22</v>
      </c>
      <c r="AW129">
        <v>22</v>
      </c>
      <c r="AX129">
        <v>23</v>
      </c>
      <c r="AY129">
        <v>23</v>
      </c>
      <c r="AZ129">
        <v>24</v>
      </c>
      <c r="BA129">
        <v>24</v>
      </c>
      <c r="BB129">
        <v>24</v>
      </c>
      <c r="BC129">
        <v>24</v>
      </c>
      <c r="BD129">
        <v>25</v>
      </c>
      <c r="BE129">
        <v>25</v>
      </c>
      <c r="BF129">
        <v>26</v>
      </c>
      <c r="BG129">
        <v>26</v>
      </c>
      <c r="BH129">
        <v>26</v>
      </c>
      <c r="BI129">
        <v>27</v>
      </c>
      <c r="BJ129">
        <v>27</v>
      </c>
      <c r="BK129">
        <v>28</v>
      </c>
      <c r="BL129">
        <v>28</v>
      </c>
      <c r="BM129">
        <v>29</v>
      </c>
      <c r="BN129">
        <v>29</v>
      </c>
      <c r="BO129">
        <v>30</v>
      </c>
      <c r="BP129">
        <v>30</v>
      </c>
      <c r="BQ129">
        <v>31</v>
      </c>
      <c r="BR129">
        <v>31</v>
      </c>
      <c r="BS129">
        <v>31</v>
      </c>
      <c r="BT129">
        <v>31</v>
      </c>
      <c r="BU129">
        <v>32</v>
      </c>
      <c r="BV129">
        <v>32</v>
      </c>
      <c r="BW129">
        <v>33</v>
      </c>
      <c r="BX129">
        <v>33</v>
      </c>
      <c r="BY129">
        <v>34</v>
      </c>
      <c r="BZ129">
        <v>34</v>
      </c>
      <c r="CA129">
        <v>34</v>
      </c>
      <c r="CB129">
        <v>35</v>
      </c>
      <c r="CC129">
        <v>35</v>
      </c>
      <c r="CD129">
        <v>36</v>
      </c>
      <c r="CE129">
        <v>36</v>
      </c>
      <c r="CF129">
        <v>37</v>
      </c>
      <c r="CG129">
        <v>37</v>
      </c>
      <c r="CH129">
        <v>38</v>
      </c>
      <c r="CI129">
        <v>38</v>
      </c>
      <c r="CJ129">
        <v>38</v>
      </c>
      <c r="CK129">
        <v>38</v>
      </c>
      <c r="CL129">
        <v>38</v>
      </c>
      <c r="CM129">
        <v>39</v>
      </c>
      <c r="CN129">
        <v>39</v>
      </c>
      <c r="CO129">
        <v>40</v>
      </c>
      <c r="CP129">
        <v>40</v>
      </c>
      <c r="CQ129">
        <v>41</v>
      </c>
      <c r="CR129">
        <v>41</v>
      </c>
      <c r="CS129">
        <v>42</v>
      </c>
      <c r="CT129">
        <v>42</v>
      </c>
      <c r="CU129">
        <v>42</v>
      </c>
      <c r="CV129">
        <v>43</v>
      </c>
      <c r="CW129">
        <v>43</v>
      </c>
      <c r="CX129">
        <v>44</v>
      </c>
      <c r="CY129">
        <v>44</v>
      </c>
      <c r="CZ129">
        <v>45</v>
      </c>
      <c r="DA129">
        <v>45</v>
      </c>
      <c r="DB129">
        <v>45</v>
      </c>
      <c r="DC129">
        <v>45</v>
      </c>
      <c r="DD129">
        <v>46</v>
      </c>
      <c r="DE129">
        <v>46</v>
      </c>
      <c r="DF129">
        <v>47</v>
      </c>
      <c r="DG129">
        <v>47</v>
      </c>
      <c r="DH129">
        <v>48</v>
      </c>
      <c r="DI129">
        <v>48</v>
      </c>
      <c r="DJ129">
        <v>49</v>
      </c>
      <c r="DK129">
        <v>49</v>
      </c>
      <c r="DL129">
        <v>50</v>
      </c>
      <c r="DM129">
        <v>50</v>
      </c>
      <c r="DN129">
        <v>51</v>
      </c>
      <c r="DO129">
        <v>51</v>
      </c>
      <c r="DP129">
        <v>52</v>
      </c>
      <c r="DQ129">
        <v>52</v>
      </c>
      <c r="DR129">
        <v>52</v>
      </c>
      <c r="DS129">
        <v>52</v>
      </c>
      <c r="DT129">
        <v>53</v>
      </c>
      <c r="DU129">
        <v>53</v>
      </c>
      <c r="DV129">
        <v>54</v>
      </c>
      <c r="DW129">
        <v>54</v>
      </c>
      <c r="DX129">
        <v>55</v>
      </c>
      <c r="DY129">
        <v>55</v>
      </c>
      <c r="DZ129">
        <v>56</v>
      </c>
      <c r="EA129">
        <v>56</v>
      </c>
      <c r="EB129">
        <v>57</v>
      </c>
      <c r="EC129">
        <v>57</v>
      </c>
      <c r="ED129">
        <v>58</v>
      </c>
      <c r="EE129">
        <v>58</v>
      </c>
      <c r="EF129">
        <v>58</v>
      </c>
      <c r="EG129">
        <v>58</v>
      </c>
      <c r="EH129">
        <v>58</v>
      </c>
      <c r="EI129">
        <v>59</v>
      </c>
      <c r="EJ129">
        <v>59</v>
      </c>
      <c r="EK129">
        <v>60</v>
      </c>
      <c r="EL129">
        <v>60</v>
      </c>
      <c r="EM129">
        <v>61</v>
      </c>
      <c r="EN129">
        <v>61</v>
      </c>
      <c r="EO129">
        <v>62</v>
      </c>
      <c r="EP129">
        <v>62</v>
      </c>
      <c r="EQ129">
        <v>63</v>
      </c>
      <c r="ER129">
        <v>63</v>
      </c>
      <c r="ES129">
        <v>64</v>
      </c>
      <c r="ET129">
        <v>64</v>
      </c>
      <c r="EU129">
        <v>65</v>
      </c>
      <c r="EV129">
        <v>65</v>
      </c>
      <c r="EW129">
        <v>65</v>
      </c>
      <c r="EX129">
        <v>65</v>
      </c>
      <c r="EY129">
        <v>66</v>
      </c>
      <c r="EZ129">
        <v>66</v>
      </c>
      <c r="FA129">
        <v>67</v>
      </c>
      <c r="FB129">
        <v>67</v>
      </c>
      <c r="FC129">
        <v>68</v>
      </c>
      <c r="FD129">
        <v>68</v>
      </c>
      <c r="FE129">
        <v>69</v>
      </c>
      <c r="FF129">
        <v>69</v>
      </c>
      <c r="FG129">
        <v>70</v>
      </c>
      <c r="FH129">
        <v>70</v>
      </c>
      <c r="FI129">
        <v>71</v>
      </c>
      <c r="FJ129">
        <v>71</v>
      </c>
      <c r="FK129">
        <v>72</v>
      </c>
      <c r="FL129">
        <v>72</v>
      </c>
      <c r="FM129">
        <v>72</v>
      </c>
      <c r="FN129">
        <v>72</v>
      </c>
      <c r="FO129">
        <v>73</v>
      </c>
      <c r="FP129">
        <v>73</v>
      </c>
      <c r="FQ129">
        <v>74</v>
      </c>
      <c r="FR129">
        <v>74</v>
      </c>
      <c r="FS129">
        <v>75</v>
      </c>
      <c r="FT129">
        <v>75</v>
      </c>
      <c r="FU129">
        <v>76</v>
      </c>
      <c r="FV129">
        <v>76</v>
      </c>
      <c r="FW129">
        <v>77</v>
      </c>
      <c r="FX129">
        <v>77</v>
      </c>
      <c r="FY129">
        <v>78</v>
      </c>
      <c r="FZ129">
        <v>78</v>
      </c>
      <c r="GA129">
        <v>79</v>
      </c>
      <c r="GB129">
        <v>79</v>
      </c>
      <c r="GC129">
        <v>79</v>
      </c>
      <c r="GD129">
        <v>79</v>
      </c>
      <c r="GE129">
        <v>80</v>
      </c>
      <c r="GF129">
        <v>80</v>
      </c>
      <c r="GG129">
        <v>81</v>
      </c>
      <c r="GH129">
        <v>81</v>
      </c>
      <c r="GI129">
        <v>82</v>
      </c>
      <c r="GJ129">
        <v>82</v>
      </c>
      <c r="GK129">
        <v>83</v>
      </c>
      <c r="GL129">
        <v>83</v>
      </c>
      <c r="GM129">
        <v>84</v>
      </c>
      <c r="GN129">
        <v>84</v>
      </c>
      <c r="GO129">
        <v>85</v>
      </c>
      <c r="GP129">
        <v>85</v>
      </c>
      <c r="GQ129">
        <v>86</v>
      </c>
      <c r="GR129">
        <v>86</v>
      </c>
      <c r="GS129">
        <v>86</v>
      </c>
      <c r="GU129">
        <v>126</v>
      </c>
      <c r="GV129">
        <v>0.873</v>
      </c>
    </row>
    <row r="130" spans="1:204">
      <c r="A130" s="278">
        <v>127</v>
      </c>
      <c r="B130" s="344">
        <v>1</v>
      </c>
      <c r="C130" s="344">
        <v>1</v>
      </c>
      <c r="D130" s="344">
        <v>2</v>
      </c>
      <c r="E130" s="344">
        <v>3</v>
      </c>
      <c r="F130" s="344">
        <v>3</v>
      </c>
      <c r="G130" s="344">
        <v>4</v>
      </c>
      <c r="H130" s="344">
        <v>4</v>
      </c>
      <c r="I130" s="344">
        <v>4</v>
      </c>
      <c r="J130" s="344">
        <v>4</v>
      </c>
      <c r="K130" s="344">
        <v>5</v>
      </c>
      <c r="L130" s="344">
        <v>5</v>
      </c>
      <c r="M130" s="344">
        <v>6</v>
      </c>
      <c r="N130" s="344">
        <v>6</v>
      </c>
      <c r="O130" s="344">
        <v>7</v>
      </c>
      <c r="P130" s="344">
        <v>7</v>
      </c>
      <c r="Q130" s="344">
        <v>8</v>
      </c>
      <c r="R130" s="344">
        <v>9</v>
      </c>
      <c r="S130" s="344">
        <v>9</v>
      </c>
      <c r="T130" s="344">
        <v>10</v>
      </c>
      <c r="U130" s="344">
        <v>10</v>
      </c>
      <c r="V130" s="344">
        <v>11</v>
      </c>
      <c r="W130" s="344">
        <v>11</v>
      </c>
      <c r="X130" s="344">
        <v>11</v>
      </c>
      <c r="Y130" s="344">
        <v>11</v>
      </c>
      <c r="Z130" s="344">
        <v>12</v>
      </c>
      <c r="AA130" s="344">
        <v>12</v>
      </c>
      <c r="AB130" s="344">
        <v>13</v>
      </c>
      <c r="AC130" s="344">
        <v>13</v>
      </c>
      <c r="AD130" s="344">
        <v>14</v>
      </c>
      <c r="AE130" s="344">
        <v>14</v>
      </c>
      <c r="AF130" s="337">
        <v>15</v>
      </c>
      <c r="AG130" s="345">
        <v>15</v>
      </c>
      <c r="AH130" s="346">
        <v>16</v>
      </c>
      <c r="AI130">
        <v>16</v>
      </c>
      <c r="AJ130">
        <v>17</v>
      </c>
      <c r="AK130">
        <v>17</v>
      </c>
      <c r="AL130">
        <v>18</v>
      </c>
      <c r="AM130">
        <v>18</v>
      </c>
      <c r="AN130">
        <v>18</v>
      </c>
      <c r="AO130">
        <v>18</v>
      </c>
      <c r="AP130">
        <v>19</v>
      </c>
      <c r="AQ130">
        <v>19</v>
      </c>
      <c r="AR130">
        <v>20</v>
      </c>
      <c r="AS130">
        <v>20</v>
      </c>
      <c r="AT130">
        <v>21</v>
      </c>
      <c r="AU130">
        <v>21</v>
      </c>
      <c r="AV130">
        <v>22</v>
      </c>
      <c r="AW130">
        <v>22</v>
      </c>
      <c r="AX130">
        <v>23</v>
      </c>
      <c r="AY130">
        <v>23</v>
      </c>
      <c r="AZ130">
        <v>24</v>
      </c>
      <c r="BA130">
        <v>24</v>
      </c>
      <c r="BB130">
        <v>25</v>
      </c>
      <c r="BC130">
        <v>25</v>
      </c>
      <c r="BD130">
        <v>25</v>
      </c>
      <c r="BE130">
        <v>25</v>
      </c>
      <c r="BF130">
        <v>26</v>
      </c>
      <c r="BG130">
        <v>26</v>
      </c>
      <c r="BH130">
        <v>26</v>
      </c>
      <c r="BI130">
        <v>27</v>
      </c>
      <c r="BJ130">
        <v>27</v>
      </c>
      <c r="BK130">
        <v>28</v>
      </c>
      <c r="BL130">
        <v>28</v>
      </c>
      <c r="BM130">
        <v>29</v>
      </c>
      <c r="BN130">
        <v>29</v>
      </c>
      <c r="BO130">
        <v>30</v>
      </c>
      <c r="BP130">
        <v>30</v>
      </c>
      <c r="BQ130">
        <v>31</v>
      </c>
      <c r="BR130">
        <v>31</v>
      </c>
      <c r="BS130">
        <v>32</v>
      </c>
      <c r="BT130">
        <v>32</v>
      </c>
      <c r="BU130">
        <v>32</v>
      </c>
      <c r="BV130">
        <v>32</v>
      </c>
      <c r="BW130">
        <v>33</v>
      </c>
      <c r="BX130">
        <v>33</v>
      </c>
      <c r="BY130">
        <v>34</v>
      </c>
      <c r="BZ130">
        <v>34</v>
      </c>
      <c r="CA130">
        <v>34</v>
      </c>
      <c r="CB130">
        <v>35</v>
      </c>
      <c r="CC130">
        <v>35</v>
      </c>
      <c r="CD130">
        <v>36</v>
      </c>
      <c r="CE130">
        <v>36</v>
      </c>
      <c r="CF130">
        <v>37</v>
      </c>
      <c r="CG130">
        <v>37</v>
      </c>
      <c r="CH130">
        <v>38</v>
      </c>
      <c r="CI130">
        <v>38</v>
      </c>
      <c r="CJ130">
        <v>39</v>
      </c>
      <c r="CK130">
        <v>39</v>
      </c>
      <c r="CL130">
        <v>39</v>
      </c>
      <c r="CM130">
        <v>39</v>
      </c>
      <c r="CN130">
        <v>39</v>
      </c>
      <c r="CO130">
        <v>40</v>
      </c>
      <c r="CP130">
        <v>40</v>
      </c>
      <c r="CQ130">
        <v>41</v>
      </c>
      <c r="CR130">
        <v>41</v>
      </c>
      <c r="CS130">
        <v>42</v>
      </c>
      <c r="CT130">
        <v>42</v>
      </c>
      <c r="CU130">
        <v>42</v>
      </c>
      <c r="CV130">
        <v>43</v>
      </c>
      <c r="CW130">
        <v>43</v>
      </c>
      <c r="CX130">
        <v>44</v>
      </c>
      <c r="CY130">
        <v>44</v>
      </c>
      <c r="CZ130">
        <v>45</v>
      </c>
      <c r="DA130">
        <v>45</v>
      </c>
      <c r="DB130">
        <v>46</v>
      </c>
      <c r="DC130">
        <v>46</v>
      </c>
      <c r="DD130">
        <v>46</v>
      </c>
      <c r="DE130">
        <v>46</v>
      </c>
      <c r="DF130">
        <v>47</v>
      </c>
      <c r="DG130">
        <v>47</v>
      </c>
      <c r="DH130">
        <v>48</v>
      </c>
      <c r="DI130">
        <v>48</v>
      </c>
      <c r="DJ130">
        <v>49</v>
      </c>
      <c r="DK130">
        <v>49</v>
      </c>
      <c r="DL130">
        <v>50</v>
      </c>
      <c r="DM130">
        <v>50</v>
      </c>
      <c r="DN130">
        <v>51</v>
      </c>
      <c r="DO130">
        <v>51</v>
      </c>
      <c r="DP130">
        <v>52</v>
      </c>
      <c r="DQ130">
        <v>52</v>
      </c>
      <c r="DR130">
        <v>53</v>
      </c>
      <c r="DS130">
        <v>53</v>
      </c>
      <c r="DT130">
        <v>53</v>
      </c>
      <c r="DU130">
        <v>53</v>
      </c>
      <c r="DV130">
        <v>54</v>
      </c>
      <c r="DW130">
        <v>54</v>
      </c>
      <c r="DX130">
        <v>55</v>
      </c>
      <c r="DY130">
        <v>55</v>
      </c>
      <c r="DZ130">
        <v>56</v>
      </c>
      <c r="EA130">
        <v>56</v>
      </c>
      <c r="EB130">
        <v>57</v>
      </c>
      <c r="EC130">
        <v>57</v>
      </c>
      <c r="ED130">
        <v>58</v>
      </c>
      <c r="EE130">
        <v>58</v>
      </c>
      <c r="EF130">
        <v>58</v>
      </c>
      <c r="EG130">
        <v>59</v>
      </c>
      <c r="EH130">
        <v>59</v>
      </c>
      <c r="EI130">
        <v>60</v>
      </c>
      <c r="EJ130">
        <v>60</v>
      </c>
      <c r="EK130">
        <v>60</v>
      </c>
      <c r="EL130">
        <v>60</v>
      </c>
      <c r="EM130">
        <v>61</v>
      </c>
      <c r="EN130">
        <v>61</v>
      </c>
      <c r="EO130">
        <v>62</v>
      </c>
      <c r="EP130">
        <v>62</v>
      </c>
      <c r="EQ130">
        <v>63</v>
      </c>
      <c r="ER130">
        <v>63</v>
      </c>
      <c r="ES130">
        <v>64</v>
      </c>
      <c r="ET130">
        <v>64</v>
      </c>
      <c r="EU130">
        <v>65</v>
      </c>
      <c r="EV130">
        <v>65</v>
      </c>
      <c r="EW130">
        <v>66</v>
      </c>
      <c r="EX130">
        <v>66</v>
      </c>
      <c r="EY130">
        <v>67</v>
      </c>
      <c r="EZ130">
        <v>67</v>
      </c>
      <c r="FA130">
        <v>67</v>
      </c>
      <c r="FB130">
        <v>67</v>
      </c>
      <c r="FC130">
        <v>68</v>
      </c>
      <c r="FD130">
        <v>68</v>
      </c>
      <c r="FE130">
        <v>69</v>
      </c>
      <c r="FF130">
        <v>69</v>
      </c>
      <c r="FG130">
        <v>70</v>
      </c>
      <c r="FH130">
        <v>70</v>
      </c>
      <c r="FI130">
        <v>71</v>
      </c>
      <c r="FJ130">
        <v>71</v>
      </c>
      <c r="FK130">
        <v>72</v>
      </c>
      <c r="FL130">
        <v>72</v>
      </c>
      <c r="FM130">
        <v>73</v>
      </c>
      <c r="FN130">
        <v>73</v>
      </c>
      <c r="FO130">
        <v>74</v>
      </c>
      <c r="FP130">
        <v>74</v>
      </c>
      <c r="FQ130">
        <v>74</v>
      </c>
      <c r="FR130">
        <v>74</v>
      </c>
      <c r="FS130">
        <v>75</v>
      </c>
      <c r="FT130">
        <v>75</v>
      </c>
      <c r="FU130">
        <v>76</v>
      </c>
      <c r="FV130">
        <v>76</v>
      </c>
      <c r="FW130">
        <v>77</v>
      </c>
      <c r="FX130">
        <v>77</v>
      </c>
      <c r="FY130">
        <v>78</v>
      </c>
      <c r="FZ130">
        <v>78</v>
      </c>
      <c r="GA130">
        <v>79</v>
      </c>
      <c r="GB130">
        <v>79</v>
      </c>
      <c r="GC130">
        <v>80</v>
      </c>
      <c r="GD130">
        <v>80</v>
      </c>
      <c r="GE130">
        <v>81</v>
      </c>
      <c r="GF130">
        <v>81</v>
      </c>
      <c r="GG130">
        <v>81</v>
      </c>
      <c r="GH130">
        <v>81</v>
      </c>
      <c r="GI130">
        <v>82</v>
      </c>
      <c r="GJ130">
        <v>82</v>
      </c>
      <c r="GK130">
        <v>83</v>
      </c>
      <c r="GL130">
        <v>83</v>
      </c>
      <c r="GM130">
        <v>84</v>
      </c>
      <c r="GN130">
        <v>84</v>
      </c>
      <c r="GO130">
        <v>85</v>
      </c>
      <c r="GP130">
        <v>85</v>
      </c>
      <c r="GQ130">
        <v>86</v>
      </c>
      <c r="GR130">
        <v>86</v>
      </c>
      <c r="GS130">
        <v>87</v>
      </c>
      <c r="GU130">
        <v>127</v>
      </c>
      <c r="GV130">
        <v>0.876</v>
      </c>
    </row>
    <row r="131" spans="1:204">
      <c r="A131" s="278">
        <v>128</v>
      </c>
      <c r="B131" s="344">
        <v>1</v>
      </c>
      <c r="C131" s="344">
        <v>1</v>
      </c>
      <c r="D131" s="344">
        <v>2</v>
      </c>
      <c r="E131" s="344">
        <v>3</v>
      </c>
      <c r="F131" s="344">
        <v>3</v>
      </c>
      <c r="G131" s="344">
        <v>4</v>
      </c>
      <c r="H131" s="344">
        <v>4</v>
      </c>
      <c r="I131" s="344">
        <v>4</v>
      </c>
      <c r="J131" s="344">
        <v>4</v>
      </c>
      <c r="K131" s="344">
        <v>5</v>
      </c>
      <c r="L131" s="344">
        <v>5</v>
      </c>
      <c r="M131" s="344">
        <v>6</v>
      </c>
      <c r="N131" s="344">
        <v>6</v>
      </c>
      <c r="O131" s="344">
        <v>7</v>
      </c>
      <c r="P131" s="344">
        <v>7</v>
      </c>
      <c r="Q131" s="344">
        <v>8</v>
      </c>
      <c r="R131" s="344">
        <v>9</v>
      </c>
      <c r="S131" s="344">
        <v>9</v>
      </c>
      <c r="T131" s="344">
        <v>10</v>
      </c>
      <c r="U131" s="344">
        <v>10</v>
      </c>
      <c r="V131" s="344">
        <v>11</v>
      </c>
      <c r="W131" s="344">
        <v>11</v>
      </c>
      <c r="X131" s="344">
        <v>11</v>
      </c>
      <c r="Y131" s="344">
        <v>11</v>
      </c>
      <c r="Z131" s="344">
        <v>12</v>
      </c>
      <c r="AA131" s="344">
        <v>12</v>
      </c>
      <c r="AB131" s="344">
        <v>13</v>
      </c>
      <c r="AC131" s="344">
        <v>13</v>
      </c>
      <c r="AD131" s="344">
        <v>14</v>
      </c>
      <c r="AE131" s="344">
        <v>14</v>
      </c>
      <c r="AF131" s="337">
        <v>15</v>
      </c>
      <c r="AG131" s="345">
        <v>15</v>
      </c>
      <c r="AH131" s="346">
        <v>16</v>
      </c>
      <c r="AI131">
        <v>16</v>
      </c>
      <c r="AJ131">
        <v>17</v>
      </c>
      <c r="AK131">
        <v>17</v>
      </c>
      <c r="AL131">
        <v>18</v>
      </c>
      <c r="AM131">
        <v>18</v>
      </c>
      <c r="AN131">
        <v>18</v>
      </c>
      <c r="AO131">
        <v>18</v>
      </c>
      <c r="AP131">
        <v>19</v>
      </c>
      <c r="AQ131">
        <v>19</v>
      </c>
      <c r="AR131">
        <v>20</v>
      </c>
      <c r="AS131">
        <v>20</v>
      </c>
      <c r="AT131">
        <v>21</v>
      </c>
      <c r="AU131">
        <v>21</v>
      </c>
      <c r="AV131">
        <v>22</v>
      </c>
      <c r="AW131">
        <v>22</v>
      </c>
      <c r="AX131">
        <v>23</v>
      </c>
      <c r="AY131">
        <v>23</v>
      </c>
      <c r="AZ131">
        <v>24</v>
      </c>
      <c r="BA131">
        <v>24</v>
      </c>
      <c r="BB131">
        <v>25</v>
      </c>
      <c r="BC131">
        <v>25</v>
      </c>
      <c r="BD131">
        <v>25</v>
      </c>
      <c r="BE131">
        <v>25</v>
      </c>
      <c r="BF131">
        <v>26</v>
      </c>
      <c r="BG131">
        <v>26</v>
      </c>
      <c r="BH131">
        <v>26</v>
      </c>
      <c r="BI131">
        <v>27</v>
      </c>
      <c r="BJ131">
        <v>27</v>
      </c>
      <c r="BK131">
        <v>28</v>
      </c>
      <c r="BL131">
        <v>28</v>
      </c>
      <c r="BM131">
        <v>29</v>
      </c>
      <c r="BN131">
        <v>29</v>
      </c>
      <c r="BO131">
        <v>30</v>
      </c>
      <c r="BP131">
        <v>30</v>
      </c>
      <c r="BQ131">
        <v>31</v>
      </c>
      <c r="BR131">
        <v>31</v>
      </c>
      <c r="BS131">
        <v>32</v>
      </c>
      <c r="BT131">
        <v>32</v>
      </c>
      <c r="BU131">
        <v>33</v>
      </c>
      <c r="BV131">
        <v>33</v>
      </c>
      <c r="BW131">
        <v>33</v>
      </c>
      <c r="BX131">
        <v>33</v>
      </c>
      <c r="BY131">
        <v>34</v>
      </c>
      <c r="BZ131">
        <v>34</v>
      </c>
      <c r="CA131">
        <v>34</v>
      </c>
      <c r="CB131">
        <v>35</v>
      </c>
      <c r="CC131">
        <v>35</v>
      </c>
      <c r="CD131">
        <v>36</v>
      </c>
      <c r="CE131">
        <v>36</v>
      </c>
      <c r="CF131">
        <v>37</v>
      </c>
      <c r="CG131">
        <v>37</v>
      </c>
      <c r="CH131">
        <v>38</v>
      </c>
      <c r="CI131">
        <v>38</v>
      </c>
      <c r="CJ131">
        <v>39</v>
      </c>
      <c r="CK131">
        <v>39</v>
      </c>
      <c r="CL131">
        <v>39</v>
      </c>
      <c r="CM131">
        <v>40</v>
      </c>
      <c r="CN131">
        <v>40</v>
      </c>
      <c r="CO131">
        <v>40</v>
      </c>
      <c r="CP131">
        <v>40</v>
      </c>
      <c r="CQ131">
        <v>41</v>
      </c>
      <c r="CR131">
        <v>41</v>
      </c>
      <c r="CS131">
        <v>42</v>
      </c>
      <c r="CT131">
        <v>42</v>
      </c>
      <c r="CU131">
        <v>42</v>
      </c>
      <c r="CV131">
        <v>43</v>
      </c>
      <c r="CW131">
        <v>43</v>
      </c>
      <c r="CX131">
        <v>44</v>
      </c>
      <c r="CY131">
        <v>44</v>
      </c>
      <c r="CZ131">
        <v>45</v>
      </c>
      <c r="DA131">
        <v>45</v>
      </c>
      <c r="DB131">
        <v>46</v>
      </c>
      <c r="DC131">
        <v>46</v>
      </c>
      <c r="DD131">
        <v>47</v>
      </c>
      <c r="DE131">
        <v>47</v>
      </c>
      <c r="DF131">
        <v>47</v>
      </c>
      <c r="DG131">
        <v>47</v>
      </c>
      <c r="DH131">
        <v>48</v>
      </c>
      <c r="DI131">
        <v>48</v>
      </c>
      <c r="DJ131">
        <v>49</v>
      </c>
      <c r="DK131">
        <v>49</v>
      </c>
      <c r="DL131">
        <v>50</v>
      </c>
      <c r="DM131">
        <v>50</v>
      </c>
      <c r="DN131">
        <v>51</v>
      </c>
      <c r="DO131">
        <v>51</v>
      </c>
      <c r="DP131">
        <v>52</v>
      </c>
      <c r="DQ131">
        <v>52</v>
      </c>
      <c r="DR131">
        <v>53</v>
      </c>
      <c r="DS131">
        <v>53</v>
      </c>
      <c r="DT131">
        <v>54</v>
      </c>
      <c r="DU131">
        <v>54</v>
      </c>
      <c r="DV131">
        <v>54</v>
      </c>
      <c r="DW131">
        <v>54</v>
      </c>
      <c r="DX131">
        <v>55</v>
      </c>
      <c r="DY131">
        <v>55</v>
      </c>
      <c r="DZ131">
        <v>56</v>
      </c>
      <c r="EA131">
        <v>56</v>
      </c>
      <c r="EB131">
        <v>57</v>
      </c>
      <c r="EC131">
        <v>57</v>
      </c>
      <c r="ED131">
        <v>58</v>
      </c>
      <c r="EE131">
        <v>58</v>
      </c>
      <c r="EF131">
        <v>58</v>
      </c>
      <c r="EG131">
        <v>59</v>
      </c>
      <c r="EH131">
        <v>59</v>
      </c>
      <c r="EI131">
        <v>60</v>
      </c>
      <c r="EJ131">
        <v>60</v>
      </c>
      <c r="EK131">
        <v>61</v>
      </c>
      <c r="EL131">
        <v>61</v>
      </c>
      <c r="EM131">
        <v>62</v>
      </c>
      <c r="EN131">
        <v>62</v>
      </c>
      <c r="EO131">
        <v>62</v>
      </c>
      <c r="EP131">
        <v>62</v>
      </c>
      <c r="EQ131">
        <v>63</v>
      </c>
      <c r="ER131">
        <v>63</v>
      </c>
      <c r="ES131">
        <v>64</v>
      </c>
      <c r="ET131">
        <v>64</v>
      </c>
      <c r="EU131">
        <v>65</v>
      </c>
      <c r="EV131">
        <v>65</v>
      </c>
      <c r="EW131">
        <v>66</v>
      </c>
      <c r="EX131">
        <v>66</v>
      </c>
      <c r="EY131">
        <v>67</v>
      </c>
      <c r="EZ131">
        <v>67</v>
      </c>
      <c r="FA131">
        <v>68</v>
      </c>
      <c r="FB131">
        <v>68</v>
      </c>
      <c r="FC131">
        <v>69</v>
      </c>
      <c r="FD131">
        <v>69</v>
      </c>
      <c r="FE131">
        <v>69</v>
      </c>
      <c r="FF131">
        <v>69</v>
      </c>
      <c r="FG131">
        <v>70</v>
      </c>
      <c r="FH131">
        <v>70</v>
      </c>
      <c r="FI131">
        <v>71</v>
      </c>
      <c r="FJ131">
        <v>71</v>
      </c>
      <c r="FK131">
        <v>72</v>
      </c>
      <c r="FL131">
        <v>72</v>
      </c>
      <c r="FM131">
        <v>73</v>
      </c>
      <c r="FN131">
        <v>73</v>
      </c>
      <c r="FO131">
        <v>74</v>
      </c>
      <c r="FP131">
        <v>74</v>
      </c>
      <c r="FQ131">
        <v>75</v>
      </c>
      <c r="FR131">
        <v>75</v>
      </c>
      <c r="FS131">
        <v>76</v>
      </c>
      <c r="FT131">
        <v>76</v>
      </c>
      <c r="FU131">
        <v>76</v>
      </c>
      <c r="FV131">
        <v>76</v>
      </c>
      <c r="FW131">
        <v>77</v>
      </c>
      <c r="FX131">
        <v>77</v>
      </c>
      <c r="FY131">
        <v>78</v>
      </c>
      <c r="FZ131">
        <v>78</v>
      </c>
      <c r="GA131">
        <v>79</v>
      </c>
      <c r="GB131">
        <v>79</v>
      </c>
      <c r="GC131">
        <v>80</v>
      </c>
      <c r="GD131">
        <v>80</v>
      </c>
      <c r="GE131">
        <v>81</v>
      </c>
      <c r="GF131">
        <v>81</v>
      </c>
      <c r="GG131">
        <v>82</v>
      </c>
      <c r="GH131">
        <v>82</v>
      </c>
      <c r="GI131">
        <v>83</v>
      </c>
      <c r="GJ131">
        <v>83</v>
      </c>
      <c r="GK131">
        <v>84</v>
      </c>
      <c r="GL131">
        <v>84</v>
      </c>
      <c r="GM131">
        <v>84</v>
      </c>
      <c r="GN131">
        <v>84</v>
      </c>
      <c r="GO131">
        <v>85</v>
      </c>
      <c r="GP131">
        <v>85</v>
      </c>
      <c r="GQ131">
        <v>86</v>
      </c>
      <c r="GR131">
        <v>86</v>
      </c>
      <c r="GS131">
        <v>87</v>
      </c>
      <c r="GU131">
        <v>128</v>
      </c>
      <c r="GV131">
        <v>0.879</v>
      </c>
    </row>
    <row r="132" spans="1:204">
      <c r="A132" s="278">
        <v>129</v>
      </c>
      <c r="B132" s="344">
        <v>1</v>
      </c>
      <c r="C132" s="344">
        <v>1</v>
      </c>
      <c r="D132" s="344">
        <v>2</v>
      </c>
      <c r="E132" s="344">
        <v>3</v>
      </c>
      <c r="F132" s="344">
        <v>3</v>
      </c>
      <c r="G132" s="344">
        <v>4</v>
      </c>
      <c r="H132" s="344">
        <v>4</v>
      </c>
      <c r="I132" s="344">
        <v>4</v>
      </c>
      <c r="J132" s="344">
        <v>4</v>
      </c>
      <c r="K132" s="344">
        <v>5</v>
      </c>
      <c r="L132" s="344">
        <v>5</v>
      </c>
      <c r="M132" s="344">
        <v>6</v>
      </c>
      <c r="N132" s="344">
        <v>6</v>
      </c>
      <c r="O132" s="344">
        <v>7</v>
      </c>
      <c r="P132" s="344">
        <v>7</v>
      </c>
      <c r="Q132" s="344">
        <v>8</v>
      </c>
      <c r="R132" s="344">
        <v>9</v>
      </c>
      <c r="S132" s="344">
        <v>9</v>
      </c>
      <c r="T132" s="344">
        <v>10</v>
      </c>
      <c r="U132" s="344">
        <v>10</v>
      </c>
      <c r="V132" s="344">
        <v>11</v>
      </c>
      <c r="W132" s="344">
        <v>11</v>
      </c>
      <c r="X132" s="344">
        <v>11</v>
      </c>
      <c r="Y132" s="344">
        <v>11</v>
      </c>
      <c r="Z132" s="344">
        <v>12</v>
      </c>
      <c r="AA132" s="344">
        <v>12</v>
      </c>
      <c r="AB132" s="344">
        <v>13</v>
      </c>
      <c r="AC132" s="344">
        <v>13</v>
      </c>
      <c r="AD132" s="344">
        <v>14</v>
      </c>
      <c r="AE132" s="344">
        <v>14</v>
      </c>
      <c r="AF132" s="337">
        <v>15</v>
      </c>
      <c r="AG132" s="345">
        <v>15</v>
      </c>
      <c r="AH132" s="346">
        <v>16</v>
      </c>
      <c r="AI132">
        <v>16</v>
      </c>
      <c r="AJ132">
        <v>17</v>
      </c>
      <c r="AK132">
        <v>17</v>
      </c>
      <c r="AL132">
        <v>18</v>
      </c>
      <c r="AM132">
        <v>18</v>
      </c>
      <c r="AN132">
        <v>19</v>
      </c>
      <c r="AO132">
        <v>19</v>
      </c>
      <c r="AP132">
        <v>19</v>
      </c>
      <c r="AQ132">
        <v>19</v>
      </c>
      <c r="AR132">
        <v>20</v>
      </c>
      <c r="AS132">
        <v>20</v>
      </c>
      <c r="AT132">
        <v>21</v>
      </c>
      <c r="AU132">
        <v>21</v>
      </c>
      <c r="AV132">
        <v>22</v>
      </c>
      <c r="AW132">
        <v>22</v>
      </c>
      <c r="AX132">
        <v>23</v>
      </c>
      <c r="AY132">
        <v>23</v>
      </c>
      <c r="AZ132">
        <v>24</v>
      </c>
      <c r="BA132">
        <v>24</v>
      </c>
      <c r="BB132">
        <v>25</v>
      </c>
      <c r="BC132">
        <v>25</v>
      </c>
      <c r="BD132">
        <v>26</v>
      </c>
      <c r="BE132">
        <v>26</v>
      </c>
      <c r="BF132">
        <v>26</v>
      </c>
      <c r="BG132">
        <v>26</v>
      </c>
      <c r="BH132">
        <v>26</v>
      </c>
      <c r="BI132">
        <v>27</v>
      </c>
      <c r="BJ132">
        <v>27</v>
      </c>
      <c r="BK132">
        <v>28</v>
      </c>
      <c r="BL132">
        <v>28</v>
      </c>
      <c r="BM132">
        <v>29</v>
      </c>
      <c r="BN132">
        <v>29</v>
      </c>
      <c r="BO132">
        <v>30</v>
      </c>
      <c r="BP132">
        <v>30</v>
      </c>
      <c r="BQ132">
        <v>31</v>
      </c>
      <c r="BR132">
        <v>31</v>
      </c>
      <c r="BS132">
        <v>32</v>
      </c>
      <c r="BT132">
        <v>32</v>
      </c>
      <c r="BU132">
        <v>33</v>
      </c>
      <c r="BV132">
        <v>33</v>
      </c>
      <c r="BW132">
        <v>34</v>
      </c>
      <c r="BX132">
        <v>34</v>
      </c>
      <c r="BY132">
        <v>34</v>
      </c>
      <c r="BZ132">
        <v>34</v>
      </c>
      <c r="CA132">
        <v>34</v>
      </c>
      <c r="CB132">
        <v>35</v>
      </c>
      <c r="CC132">
        <v>35</v>
      </c>
      <c r="CD132">
        <v>36</v>
      </c>
      <c r="CE132">
        <v>36</v>
      </c>
      <c r="CF132">
        <v>37</v>
      </c>
      <c r="CG132">
        <v>37</v>
      </c>
      <c r="CH132">
        <v>38</v>
      </c>
      <c r="CI132">
        <v>38</v>
      </c>
      <c r="CJ132">
        <v>39</v>
      </c>
      <c r="CK132">
        <v>39</v>
      </c>
      <c r="CL132">
        <v>39</v>
      </c>
      <c r="CM132">
        <v>40</v>
      </c>
      <c r="CN132">
        <v>40</v>
      </c>
      <c r="CO132">
        <v>41</v>
      </c>
      <c r="CP132">
        <v>41</v>
      </c>
      <c r="CQ132">
        <v>41</v>
      </c>
      <c r="CR132">
        <v>41</v>
      </c>
      <c r="CS132">
        <v>42</v>
      </c>
      <c r="CT132">
        <v>42</v>
      </c>
      <c r="CU132">
        <v>42</v>
      </c>
      <c r="CV132">
        <v>43</v>
      </c>
      <c r="CW132">
        <v>43</v>
      </c>
      <c r="CX132">
        <v>44</v>
      </c>
      <c r="CY132">
        <v>44</v>
      </c>
      <c r="CZ132">
        <v>45</v>
      </c>
      <c r="DA132">
        <v>45</v>
      </c>
      <c r="DB132">
        <v>46</v>
      </c>
      <c r="DC132">
        <v>46</v>
      </c>
      <c r="DD132">
        <v>47</v>
      </c>
      <c r="DE132">
        <v>47</v>
      </c>
      <c r="DF132">
        <v>48</v>
      </c>
      <c r="DG132">
        <v>48</v>
      </c>
      <c r="DH132">
        <v>49</v>
      </c>
      <c r="DI132">
        <v>49</v>
      </c>
      <c r="DJ132">
        <v>49</v>
      </c>
      <c r="DK132">
        <v>49</v>
      </c>
      <c r="DL132">
        <v>50</v>
      </c>
      <c r="DM132">
        <v>50</v>
      </c>
      <c r="DN132">
        <v>51</v>
      </c>
      <c r="DO132">
        <v>51</v>
      </c>
      <c r="DP132">
        <v>52</v>
      </c>
      <c r="DQ132">
        <v>52</v>
      </c>
      <c r="DR132">
        <v>53</v>
      </c>
      <c r="DS132">
        <v>53</v>
      </c>
      <c r="DT132">
        <v>54</v>
      </c>
      <c r="DU132">
        <v>54</v>
      </c>
      <c r="DV132">
        <v>55</v>
      </c>
      <c r="DW132">
        <v>55</v>
      </c>
      <c r="DX132">
        <v>56</v>
      </c>
      <c r="DY132">
        <v>56</v>
      </c>
      <c r="DZ132">
        <v>56</v>
      </c>
      <c r="EA132">
        <v>56</v>
      </c>
      <c r="EB132">
        <v>57</v>
      </c>
      <c r="EC132">
        <v>57</v>
      </c>
      <c r="ED132">
        <v>58</v>
      </c>
      <c r="EE132">
        <v>58</v>
      </c>
      <c r="EF132">
        <v>58</v>
      </c>
      <c r="EG132">
        <v>59</v>
      </c>
      <c r="EH132">
        <v>59</v>
      </c>
      <c r="EI132">
        <v>60</v>
      </c>
      <c r="EJ132">
        <v>60</v>
      </c>
      <c r="EK132">
        <v>61</v>
      </c>
      <c r="EL132">
        <v>61</v>
      </c>
      <c r="EM132">
        <v>62</v>
      </c>
      <c r="EN132">
        <v>62</v>
      </c>
      <c r="EO132">
        <v>63</v>
      </c>
      <c r="EP132">
        <v>63</v>
      </c>
      <c r="EQ132">
        <v>64</v>
      </c>
      <c r="ER132">
        <v>64</v>
      </c>
      <c r="ES132">
        <v>64</v>
      </c>
      <c r="ET132">
        <v>64</v>
      </c>
      <c r="EU132">
        <v>65</v>
      </c>
      <c r="EV132">
        <v>65</v>
      </c>
      <c r="EW132">
        <v>66</v>
      </c>
      <c r="EX132">
        <v>66</v>
      </c>
      <c r="EY132">
        <v>67</v>
      </c>
      <c r="EZ132">
        <v>67</v>
      </c>
      <c r="FA132">
        <v>68</v>
      </c>
      <c r="FB132">
        <v>68</v>
      </c>
      <c r="FC132">
        <v>69</v>
      </c>
      <c r="FD132">
        <v>69</v>
      </c>
      <c r="FE132">
        <v>70</v>
      </c>
      <c r="FF132">
        <v>70</v>
      </c>
      <c r="FG132">
        <v>71</v>
      </c>
      <c r="FH132">
        <v>71</v>
      </c>
      <c r="FI132">
        <v>71</v>
      </c>
      <c r="FJ132">
        <v>71</v>
      </c>
      <c r="FK132">
        <v>72</v>
      </c>
      <c r="FL132">
        <v>72</v>
      </c>
      <c r="FM132">
        <v>73</v>
      </c>
      <c r="FN132">
        <v>73</v>
      </c>
      <c r="FO132">
        <v>74</v>
      </c>
      <c r="FP132">
        <v>74</v>
      </c>
      <c r="FQ132">
        <v>75</v>
      </c>
      <c r="FR132">
        <v>75</v>
      </c>
      <c r="FS132">
        <v>76</v>
      </c>
      <c r="FT132">
        <v>76</v>
      </c>
      <c r="FU132">
        <v>77</v>
      </c>
      <c r="FV132">
        <v>77</v>
      </c>
      <c r="FW132">
        <v>78</v>
      </c>
      <c r="FX132">
        <v>78</v>
      </c>
      <c r="FY132">
        <v>78</v>
      </c>
      <c r="FZ132">
        <v>78</v>
      </c>
      <c r="GA132">
        <v>79</v>
      </c>
      <c r="GB132">
        <v>79</v>
      </c>
      <c r="GC132">
        <v>80</v>
      </c>
      <c r="GD132">
        <v>80</v>
      </c>
      <c r="GE132">
        <v>81</v>
      </c>
      <c r="GF132">
        <v>81</v>
      </c>
      <c r="GG132">
        <v>82</v>
      </c>
      <c r="GH132">
        <v>82</v>
      </c>
      <c r="GI132">
        <v>83</v>
      </c>
      <c r="GJ132">
        <v>83</v>
      </c>
      <c r="GK132">
        <v>84</v>
      </c>
      <c r="GL132">
        <v>84</v>
      </c>
      <c r="GM132">
        <v>85</v>
      </c>
      <c r="GN132">
        <v>85</v>
      </c>
      <c r="GO132">
        <v>86</v>
      </c>
      <c r="GP132">
        <v>86</v>
      </c>
      <c r="GQ132">
        <v>86</v>
      </c>
      <c r="GR132">
        <v>86</v>
      </c>
      <c r="GS132">
        <v>87</v>
      </c>
      <c r="GU132">
        <v>129</v>
      </c>
      <c r="GV132">
        <v>0.88200000000000001</v>
      </c>
    </row>
    <row r="133" spans="1:204">
      <c r="A133" s="278">
        <v>130</v>
      </c>
      <c r="B133" s="344">
        <v>1</v>
      </c>
      <c r="C133" s="344">
        <v>1</v>
      </c>
      <c r="D133" s="344">
        <v>2</v>
      </c>
      <c r="E133" s="344">
        <v>3</v>
      </c>
      <c r="F133" s="344">
        <v>3</v>
      </c>
      <c r="G133" s="344">
        <v>4</v>
      </c>
      <c r="H133" s="344">
        <v>4</v>
      </c>
      <c r="I133" s="344">
        <v>4</v>
      </c>
      <c r="J133" s="344">
        <v>4</v>
      </c>
      <c r="K133" s="344">
        <v>5</v>
      </c>
      <c r="L133" s="344">
        <v>5</v>
      </c>
      <c r="M133" s="344">
        <v>6</v>
      </c>
      <c r="N133" s="344">
        <v>6</v>
      </c>
      <c r="O133" s="344">
        <v>7</v>
      </c>
      <c r="P133" s="344">
        <v>7</v>
      </c>
      <c r="Q133" s="344">
        <v>8</v>
      </c>
      <c r="R133" s="344">
        <v>9</v>
      </c>
      <c r="S133" s="344">
        <v>9</v>
      </c>
      <c r="T133" s="344">
        <v>10</v>
      </c>
      <c r="U133" s="344">
        <v>10</v>
      </c>
      <c r="V133" s="344">
        <v>11</v>
      </c>
      <c r="W133" s="344">
        <v>11</v>
      </c>
      <c r="X133" s="344">
        <v>11</v>
      </c>
      <c r="Y133" s="344">
        <v>11</v>
      </c>
      <c r="Z133" s="344">
        <v>12</v>
      </c>
      <c r="AA133" s="344">
        <v>12</v>
      </c>
      <c r="AB133" s="344">
        <v>13</v>
      </c>
      <c r="AC133" s="344">
        <v>13</v>
      </c>
      <c r="AD133" s="344">
        <v>14</v>
      </c>
      <c r="AE133" s="344">
        <v>14</v>
      </c>
      <c r="AF133" s="337">
        <v>15</v>
      </c>
      <c r="AG133" s="345">
        <v>15</v>
      </c>
      <c r="AH133" s="346">
        <v>16</v>
      </c>
      <c r="AI133">
        <v>16</v>
      </c>
      <c r="AJ133">
        <v>17</v>
      </c>
      <c r="AK133">
        <v>17</v>
      </c>
      <c r="AL133">
        <v>18</v>
      </c>
      <c r="AM133">
        <v>18</v>
      </c>
      <c r="AN133">
        <v>19</v>
      </c>
      <c r="AO133">
        <v>19</v>
      </c>
      <c r="AP133">
        <v>19</v>
      </c>
      <c r="AQ133">
        <v>19</v>
      </c>
      <c r="AR133">
        <v>20</v>
      </c>
      <c r="AS133">
        <v>20</v>
      </c>
      <c r="AT133">
        <v>21</v>
      </c>
      <c r="AU133">
        <v>21</v>
      </c>
      <c r="AV133">
        <v>22</v>
      </c>
      <c r="AW133">
        <v>22</v>
      </c>
      <c r="AX133">
        <v>23</v>
      </c>
      <c r="AY133">
        <v>23</v>
      </c>
      <c r="AZ133">
        <v>24</v>
      </c>
      <c r="BA133">
        <v>24</v>
      </c>
      <c r="BB133">
        <v>25</v>
      </c>
      <c r="BC133">
        <v>25</v>
      </c>
      <c r="BD133">
        <v>26</v>
      </c>
      <c r="BE133">
        <v>26</v>
      </c>
      <c r="BF133">
        <v>27</v>
      </c>
      <c r="BG133">
        <v>27</v>
      </c>
      <c r="BH133">
        <v>27</v>
      </c>
      <c r="BI133">
        <v>27</v>
      </c>
      <c r="BJ133">
        <v>27</v>
      </c>
      <c r="BK133">
        <v>28</v>
      </c>
      <c r="BL133">
        <v>28</v>
      </c>
      <c r="BM133">
        <v>29</v>
      </c>
      <c r="BN133">
        <v>29</v>
      </c>
      <c r="BO133">
        <v>30</v>
      </c>
      <c r="BP133">
        <v>30</v>
      </c>
      <c r="BQ133">
        <v>31</v>
      </c>
      <c r="BR133">
        <v>31</v>
      </c>
      <c r="BS133">
        <v>32</v>
      </c>
      <c r="BT133">
        <v>32</v>
      </c>
      <c r="BU133">
        <v>33</v>
      </c>
      <c r="BV133">
        <v>33</v>
      </c>
      <c r="BW133">
        <v>34</v>
      </c>
      <c r="BX133">
        <v>34</v>
      </c>
      <c r="BY133">
        <v>34</v>
      </c>
      <c r="BZ133">
        <v>34</v>
      </c>
      <c r="CA133">
        <v>34</v>
      </c>
      <c r="CB133">
        <v>35</v>
      </c>
      <c r="CC133">
        <v>35</v>
      </c>
      <c r="CD133">
        <v>36</v>
      </c>
      <c r="CE133">
        <v>36</v>
      </c>
      <c r="CF133">
        <v>37</v>
      </c>
      <c r="CG133">
        <v>37</v>
      </c>
      <c r="CH133">
        <v>38</v>
      </c>
      <c r="CI133">
        <v>38</v>
      </c>
      <c r="CJ133">
        <v>39</v>
      </c>
      <c r="CK133">
        <v>39</v>
      </c>
      <c r="CL133">
        <v>39</v>
      </c>
      <c r="CM133">
        <v>40</v>
      </c>
      <c r="CN133">
        <v>40</v>
      </c>
      <c r="CO133">
        <v>41</v>
      </c>
      <c r="CP133">
        <v>41</v>
      </c>
      <c r="CQ133">
        <v>42</v>
      </c>
      <c r="CR133">
        <v>42</v>
      </c>
      <c r="CS133">
        <v>42</v>
      </c>
      <c r="CT133">
        <v>42</v>
      </c>
      <c r="CU133">
        <v>42</v>
      </c>
      <c r="CV133">
        <v>43</v>
      </c>
      <c r="CW133">
        <v>43</v>
      </c>
      <c r="CX133">
        <v>44</v>
      </c>
      <c r="CY133">
        <v>44</v>
      </c>
      <c r="CZ133">
        <v>45</v>
      </c>
      <c r="DA133">
        <v>45</v>
      </c>
      <c r="DB133">
        <v>46</v>
      </c>
      <c r="DC133">
        <v>46</v>
      </c>
      <c r="DD133">
        <v>47</v>
      </c>
      <c r="DE133">
        <v>47</v>
      </c>
      <c r="DF133">
        <v>48</v>
      </c>
      <c r="DG133">
        <v>48</v>
      </c>
      <c r="DH133">
        <v>49</v>
      </c>
      <c r="DI133">
        <v>49</v>
      </c>
      <c r="DJ133">
        <v>50</v>
      </c>
      <c r="DK133">
        <v>50</v>
      </c>
      <c r="DL133">
        <v>50</v>
      </c>
      <c r="DM133">
        <v>50</v>
      </c>
      <c r="DN133">
        <v>51</v>
      </c>
      <c r="DO133">
        <v>51</v>
      </c>
      <c r="DP133">
        <v>52</v>
      </c>
      <c r="DQ133">
        <v>52</v>
      </c>
      <c r="DR133">
        <v>53</v>
      </c>
      <c r="DS133">
        <v>53</v>
      </c>
      <c r="DT133">
        <v>54</v>
      </c>
      <c r="DU133">
        <v>54</v>
      </c>
      <c r="DV133">
        <v>55</v>
      </c>
      <c r="DW133">
        <v>55</v>
      </c>
      <c r="DX133">
        <v>56</v>
      </c>
      <c r="DY133">
        <v>56</v>
      </c>
      <c r="DZ133">
        <v>57</v>
      </c>
      <c r="EA133">
        <v>57</v>
      </c>
      <c r="EB133">
        <v>57</v>
      </c>
      <c r="EC133">
        <v>57</v>
      </c>
      <c r="ED133">
        <v>58</v>
      </c>
      <c r="EE133">
        <v>58</v>
      </c>
      <c r="EF133">
        <v>58</v>
      </c>
      <c r="EG133">
        <v>59</v>
      </c>
      <c r="EH133">
        <v>59</v>
      </c>
      <c r="EI133">
        <v>60</v>
      </c>
      <c r="EJ133">
        <v>60</v>
      </c>
      <c r="EK133">
        <v>61</v>
      </c>
      <c r="EL133">
        <v>61</v>
      </c>
      <c r="EM133">
        <v>62</v>
      </c>
      <c r="EN133">
        <v>62</v>
      </c>
      <c r="EO133">
        <v>63</v>
      </c>
      <c r="EP133">
        <v>63</v>
      </c>
      <c r="EQ133">
        <v>64</v>
      </c>
      <c r="ER133">
        <v>64</v>
      </c>
      <c r="ES133">
        <v>65</v>
      </c>
      <c r="ET133">
        <v>65</v>
      </c>
      <c r="EU133">
        <v>65</v>
      </c>
      <c r="EV133">
        <v>65</v>
      </c>
      <c r="EW133">
        <v>66</v>
      </c>
      <c r="EX133">
        <v>66</v>
      </c>
      <c r="EY133">
        <v>67</v>
      </c>
      <c r="EZ133">
        <v>67</v>
      </c>
      <c r="FA133">
        <v>68</v>
      </c>
      <c r="FB133">
        <v>68</v>
      </c>
      <c r="FC133">
        <v>69</v>
      </c>
      <c r="FD133">
        <v>69</v>
      </c>
      <c r="FE133">
        <v>70</v>
      </c>
      <c r="FF133">
        <v>70</v>
      </c>
      <c r="FG133">
        <v>71</v>
      </c>
      <c r="FH133">
        <v>71</v>
      </c>
      <c r="FI133">
        <v>72</v>
      </c>
      <c r="FJ133">
        <v>72</v>
      </c>
      <c r="FK133">
        <v>72</v>
      </c>
      <c r="FL133">
        <v>72</v>
      </c>
      <c r="FM133">
        <v>73</v>
      </c>
      <c r="FN133">
        <v>73</v>
      </c>
      <c r="FO133">
        <v>74</v>
      </c>
      <c r="FP133">
        <v>74</v>
      </c>
      <c r="FQ133">
        <v>75</v>
      </c>
      <c r="FR133">
        <v>75</v>
      </c>
      <c r="FS133">
        <v>76</v>
      </c>
      <c r="FT133">
        <v>76</v>
      </c>
      <c r="FU133">
        <v>77</v>
      </c>
      <c r="FV133">
        <v>77</v>
      </c>
      <c r="FW133">
        <v>78</v>
      </c>
      <c r="FX133">
        <v>78</v>
      </c>
      <c r="FY133">
        <v>79</v>
      </c>
      <c r="FZ133">
        <v>79</v>
      </c>
      <c r="GA133">
        <v>80</v>
      </c>
      <c r="GB133">
        <v>80</v>
      </c>
      <c r="GC133">
        <v>80</v>
      </c>
      <c r="GD133">
        <v>80</v>
      </c>
      <c r="GE133">
        <v>81</v>
      </c>
      <c r="GF133">
        <v>81</v>
      </c>
      <c r="GG133">
        <v>82</v>
      </c>
      <c r="GH133">
        <v>82</v>
      </c>
      <c r="GI133">
        <v>83</v>
      </c>
      <c r="GJ133">
        <v>83</v>
      </c>
      <c r="GK133">
        <v>84</v>
      </c>
      <c r="GL133">
        <v>84</v>
      </c>
      <c r="GM133">
        <v>85</v>
      </c>
      <c r="GN133">
        <v>85</v>
      </c>
      <c r="GO133">
        <v>86</v>
      </c>
      <c r="GP133">
        <v>86</v>
      </c>
      <c r="GQ133">
        <v>87</v>
      </c>
      <c r="GR133">
        <v>87</v>
      </c>
      <c r="GS133">
        <v>88</v>
      </c>
      <c r="GU133">
        <v>130</v>
      </c>
      <c r="GV133">
        <v>0.88400000000000001</v>
      </c>
    </row>
    <row r="134" spans="1:204">
      <c r="A134" s="278">
        <v>131</v>
      </c>
      <c r="B134" s="344">
        <v>1</v>
      </c>
      <c r="C134" s="344">
        <v>1</v>
      </c>
      <c r="D134" s="344">
        <v>2</v>
      </c>
      <c r="E134" s="344">
        <v>3</v>
      </c>
      <c r="F134" s="344">
        <v>3</v>
      </c>
      <c r="G134" s="344">
        <v>4</v>
      </c>
      <c r="H134" s="344">
        <v>4</v>
      </c>
      <c r="I134" s="344">
        <v>4</v>
      </c>
      <c r="J134" s="344">
        <v>4</v>
      </c>
      <c r="K134" s="344">
        <v>5</v>
      </c>
      <c r="L134" s="344">
        <v>5</v>
      </c>
      <c r="M134" s="344">
        <v>6</v>
      </c>
      <c r="N134" s="344">
        <v>6</v>
      </c>
      <c r="O134" s="344">
        <v>7</v>
      </c>
      <c r="P134" s="344">
        <v>7</v>
      </c>
      <c r="Q134" s="344">
        <v>8</v>
      </c>
      <c r="R134" s="344">
        <v>9</v>
      </c>
      <c r="S134" s="344">
        <v>9</v>
      </c>
      <c r="T134" s="344">
        <v>10</v>
      </c>
      <c r="U134" s="344">
        <v>10</v>
      </c>
      <c r="V134" s="344">
        <v>11</v>
      </c>
      <c r="W134" s="344">
        <v>11</v>
      </c>
      <c r="X134" s="344">
        <v>12</v>
      </c>
      <c r="Y134" s="344">
        <v>12</v>
      </c>
      <c r="Z134" s="344">
        <v>12</v>
      </c>
      <c r="AA134" s="344">
        <v>12</v>
      </c>
      <c r="AB134" s="344">
        <v>13</v>
      </c>
      <c r="AC134" s="344">
        <v>13</v>
      </c>
      <c r="AD134" s="344">
        <v>14</v>
      </c>
      <c r="AE134" s="344">
        <v>14</v>
      </c>
      <c r="AF134" s="337">
        <v>15</v>
      </c>
      <c r="AG134" s="345">
        <v>15</v>
      </c>
      <c r="AH134" s="346">
        <v>16</v>
      </c>
      <c r="AI134">
        <v>16</v>
      </c>
      <c r="AJ134">
        <v>17</v>
      </c>
      <c r="AK134">
        <v>17</v>
      </c>
      <c r="AL134">
        <v>18</v>
      </c>
      <c r="AM134">
        <v>18</v>
      </c>
      <c r="AN134">
        <v>19</v>
      </c>
      <c r="AO134">
        <v>19</v>
      </c>
      <c r="AP134">
        <v>20</v>
      </c>
      <c r="AQ134">
        <v>20</v>
      </c>
      <c r="AR134">
        <v>20</v>
      </c>
      <c r="AS134">
        <v>20</v>
      </c>
      <c r="AT134">
        <v>21</v>
      </c>
      <c r="AU134">
        <v>21</v>
      </c>
      <c r="AV134">
        <v>22</v>
      </c>
      <c r="AW134">
        <v>22</v>
      </c>
      <c r="AX134">
        <v>23</v>
      </c>
      <c r="AY134">
        <v>23</v>
      </c>
      <c r="AZ134">
        <v>24</v>
      </c>
      <c r="BA134">
        <v>24</v>
      </c>
      <c r="BB134">
        <v>25</v>
      </c>
      <c r="BC134">
        <v>25</v>
      </c>
      <c r="BD134">
        <v>26</v>
      </c>
      <c r="BE134">
        <v>26</v>
      </c>
      <c r="BF134">
        <v>27</v>
      </c>
      <c r="BG134">
        <v>27</v>
      </c>
      <c r="BH134">
        <v>27</v>
      </c>
      <c r="BI134">
        <v>27</v>
      </c>
      <c r="BJ134">
        <v>27</v>
      </c>
      <c r="BK134">
        <v>28</v>
      </c>
      <c r="BL134">
        <v>28</v>
      </c>
      <c r="BM134">
        <v>29</v>
      </c>
      <c r="BN134">
        <v>29</v>
      </c>
      <c r="BO134">
        <v>30</v>
      </c>
      <c r="BP134">
        <v>30</v>
      </c>
      <c r="BQ134">
        <v>31</v>
      </c>
      <c r="BR134">
        <v>31</v>
      </c>
      <c r="BS134">
        <v>32</v>
      </c>
      <c r="BT134">
        <v>32</v>
      </c>
      <c r="BU134">
        <v>33</v>
      </c>
      <c r="BV134">
        <v>33</v>
      </c>
      <c r="BW134">
        <v>34</v>
      </c>
      <c r="BX134">
        <v>34</v>
      </c>
      <c r="BY134">
        <v>35</v>
      </c>
      <c r="BZ134">
        <v>35</v>
      </c>
      <c r="CA134">
        <v>35</v>
      </c>
      <c r="CB134">
        <v>35</v>
      </c>
      <c r="CC134">
        <v>35</v>
      </c>
      <c r="CD134">
        <v>36</v>
      </c>
      <c r="CE134">
        <v>36</v>
      </c>
      <c r="CF134">
        <v>37</v>
      </c>
      <c r="CG134">
        <v>37</v>
      </c>
      <c r="CH134">
        <v>38</v>
      </c>
      <c r="CI134">
        <v>38</v>
      </c>
      <c r="CJ134">
        <v>39</v>
      </c>
      <c r="CK134">
        <v>39</v>
      </c>
      <c r="CL134">
        <v>39</v>
      </c>
      <c r="CM134">
        <v>40</v>
      </c>
      <c r="CN134">
        <v>40</v>
      </c>
      <c r="CO134">
        <v>41</v>
      </c>
      <c r="CP134">
        <v>41</v>
      </c>
      <c r="CQ134">
        <v>42</v>
      </c>
      <c r="CR134">
        <v>42</v>
      </c>
      <c r="CS134">
        <v>43</v>
      </c>
      <c r="CT134">
        <v>43</v>
      </c>
      <c r="CU134">
        <v>43</v>
      </c>
      <c r="CV134">
        <v>43</v>
      </c>
      <c r="CW134">
        <v>43</v>
      </c>
      <c r="CX134">
        <v>44</v>
      </c>
      <c r="CY134">
        <v>44</v>
      </c>
      <c r="CZ134">
        <v>45</v>
      </c>
      <c r="DA134">
        <v>45</v>
      </c>
      <c r="DB134">
        <v>46</v>
      </c>
      <c r="DC134">
        <v>46</v>
      </c>
      <c r="DD134">
        <v>47</v>
      </c>
      <c r="DE134">
        <v>47</v>
      </c>
      <c r="DF134">
        <v>48</v>
      </c>
      <c r="DG134">
        <v>48</v>
      </c>
      <c r="DH134">
        <v>49</v>
      </c>
      <c r="DI134">
        <v>49</v>
      </c>
      <c r="DJ134">
        <v>50</v>
      </c>
      <c r="DK134">
        <v>50</v>
      </c>
      <c r="DL134">
        <v>51</v>
      </c>
      <c r="DM134">
        <v>51</v>
      </c>
      <c r="DN134">
        <v>51</v>
      </c>
      <c r="DO134">
        <v>51</v>
      </c>
      <c r="DP134">
        <v>52</v>
      </c>
      <c r="DQ134">
        <v>52</v>
      </c>
      <c r="DR134">
        <v>53</v>
      </c>
      <c r="DS134">
        <v>53</v>
      </c>
      <c r="DT134">
        <v>54</v>
      </c>
      <c r="DU134">
        <v>54</v>
      </c>
      <c r="DV134">
        <v>55</v>
      </c>
      <c r="DW134">
        <v>55</v>
      </c>
      <c r="DX134">
        <v>56</v>
      </c>
      <c r="DY134">
        <v>56</v>
      </c>
      <c r="DZ134">
        <v>57</v>
      </c>
      <c r="EA134">
        <v>57</v>
      </c>
      <c r="EB134">
        <v>58</v>
      </c>
      <c r="EC134">
        <v>58</v>
      </c>
      <c r="ED134">
        <v>59</v>
      </c>
      <c r="EE134">
        <v>59</v>
      </c>
      <c r="EF134">
        <v>59</v>
      </c>
      <c r="EG134">
        <v>59</v>
      </c>
      <c r="EH134">
        <v>59</v>
      </c>
      <c r="EI134">
        <v>60</v>
      </c>
      <c r="EJ134">
        <v>60</v>
      </c>
      <c r="EK134">
        <v>61</v>
      </c>
      <c r="EL134">
        <v>61</v>
      </c>
      <c r="EM134">
        <v>62</v>
      </c>
      <c r="EN134">
        <v>62</v>
      </c>
      <c r="EO134">
        <v>63</v>
      </c>
      <c r="EP134">
        <v>63</v>
      </c>
      <c r="EQ134">
        <v>64</v>
      </c>
      <c r="ER134">
        <v>64</v>
      </c>
      <c r="ES134">
        <v>65</v>
      </c>
      <c r="ET134">
        <v>65</v>
      </c>
      <c r="EU134">
        <v>66</v>
      </c>
      <c r="EV134">
        <v>66</v>
      </c>
      <c r="EW134">
        <v>67</v>
      </c>
      <c r="EX134">
        <v>67</v>
      </c>
      <c r="EY134">
        <v>67</v>
      </c>
      <c r="EZ134">
        <v>67</v>
      </c>
      <c r="FA134">
        <v>68</v>
      </c>
      <c r="FB134">
        <v>68</v>
      </c>
      <c r="FC134">
        <v>69</v>
      </c>
      <c r="FD134">
        <v>69</v>
      </c>
      <c r="FE134">
        <v>70</v>
      </c>
      <c r="FF134">
        <v>70</v>
      </c>
      <c r="FG134">
        <v>71</v>
      </c>
      <c r="FH134">
        <v>71</v>
      </c>
      <c r="FI134">
        <v>72</v>
      </c>
      <c r="FJ134">
        <v>72</v>
      </c>
      <c r="FK134">
        <v>73</v>
      </c>
      <c r="FL134">
        <v>73</v>
      </c>
      <c r="FM134">
        <v>74</v>
      </c>
      <c r="FN134">
        <v>74</v>
      </c>
      <c r="FO134">
        <v>75</v>
      </c>
      <c r="FP134">
        <v>75</v>
      </c>
      <c r="FQ134">
        <v>75</v>
      </c>
      <c r="FR134">
        <v>75</v>
      </c>
      <c r="FS134">
        <v>76</v>
      </c>
      <c r="FT134">
        <v>76</v>
      </c>
      <c r="FU134">
        <v>77</v>
      </c>
      <c r="FV134">
        <v>77</v>
      </c>
      <c r="FW134">
        <v>78</v>
      </c>
      <c r="FX134">
        <v>78</v>
      </c>
      <c r="FY134">
        <v>79</v>
      </c>
      <c r="FZ134">
        <v>79</v>
      </c>
      <c r="GA134">
        <v>80</v>
      </c>
      <c r="GB134">
        <v>80</v>
      </c>
      <c r="GC134">
        <v>81</v>
      </c>
      <c r="GD134">
        <v>81</v>
      </c>
      <c r="GE134">
        <v>82</v>
      </c>
      <c r="GF134">
        <v>82</v>
      </c>
      <c r="GG134">
        <v>82</v>
      </c>
      <c r="GH134">
        <v>82</v>
      </c>
      <c r="GI134">
        <v>83</v>
      </c>
      <c r="GJ134">
        <v>83</v>
      </c>
      <c r="GK134">
        <v>84</v>
      </c>
      <c r="GL134">
        <v>84</v>
      </c>
      <c r="GM134">
        <v>85</v>
      </c>
      <c r="GN134">
        <v>85</v>
      </c>
      <c r="GO134">
        <v>86</v>
      </c>
      <c r="GP134">
        <v>86</v>
      </c>
      <c r="GQ134">
        <v>87</v>
      </c>
      <c r="GR134">
        <v>87</v>
      </c>
      <c r="GS134">
        <v>88</v>
      </c>
      <c r="GU134">
        <v>131</v>
      </c>
      <c r="GV134">
        <v>0.88700000000000001</v>
      </c>
    </row>
    <row r="135" spans="1:204">
      <c r="A135" s="278">
        <v>132</v>
      </c>
      <c r="B135" s="344">
        <v>1</v>
      </c>
      <c r="C135" s="344">
        <v>1</v>
      </c>
      <c r="D135" s="344">
        <v>2</v>
      </c>
      <c r="E135" s="344">
        <v>3</v>
      </c>
      <c r="F135" s="344">
        <v>3</v>
      </c>
      <c r="G135" s="344">
        <v>4</v>
      </c>
      <c r="H135" s="344">
        <v>4</v>
      </c>
      <c r="I135" s="344">
        <v>4</v>
      </c>
      <c r="J135" s="344">
        <v>4</v>
      </c>
      <c r="K135" s="344">
        <v>5</v>
      </c>
      <c r="L135" s="344">
        <v>5</v>
      </c>
      <c r="M135" s="344">
        <v>6</v>
      </c>
      <c r="N135" s="344">
        <v>6</v>
      </c>
      <c r="O135" s="344">
        <v>7</v>
      </c>
      <c r="P135" s="344">
        <v>7</v>
      </c>
      <c r="Q135" s="344">
        <v>8</v>
      </c>
      <c r="R135" s="344">
        <v>9</v>
      </c>
      <c r="S135" s="344">
        <v>9</v>
      </c>
      <c r="T135" s="344">
        <v>10</v>
      </c>
      <c r="U135" s="344">
        <v>10</v>
      </c>
      <c r="V135" s="344">
        <v>11</v>
      </c>
      <c r="W135" s="344">
        <v>11</v>
      </c>
      <c r="X135" s="344">
        <v>12</v>
      </c>
      <c r="Y135" s="344">
        <v>12</v>
      </c>
      <c r="Z135" s="344">
        <v>12</v>
      </c>
      <c r="AA135" s="344">
        <v>12</v>
      </c>
      <c r="AB135" s="344">
        <v>13</v>
      </c>
      <c r="AC135" s="344">
        <v>13</v>
      </c>
      <c r="AD135" s="344">
        <v>14</v>
      </c>
      <c r="AE135" s="344">
        <v>14</v>
      </c>
      <c r="AF135" s="337">
        <v>15</v>
      </c>
      <c r="AG135" s="345">
        <v>15</v>
      </c>
      <c r="AH135" s="346">
        <v>16</v>
      </c>
      <c r="AI135">
        <v>16</v>
      </c>
      <c r="AJ135">
        <v>17</v>
      </c>
      <c r="AK135">
        <v>17</v>
      </c>
      <c r="AL135">
        <v>18</v>
      </c>
      <c r="AM135">
        <v>18</v>
      </c>
      <c r="AN135">
        <v>19</v>
      </c>
      <c r="AO135">
        <v>19</v>
      </c>
      <c r="AP135">
        <v>20</v>
      </c>
      <c r="AQ135">
        <v>20</v>
      </c>
      <c r="AR135">
        <v>20</v>
      </c>
      <c r="AS135">
        <v>20</v>
      </c>
      <c r="AT135">
        <v>21</v>
      </c>
      <c r="AU135">
        <v>21</v>
      </c>
      <c r="AV135">
        <v>22</v>
      </c>
      <c r="AW135">
        <v>22</v>
      </c>
      <c r="AX135">
        <v>23</v>
      </c>
      <c r="AY135">
        <v>23</v>
      </c>
      <c r="AZ135">
        <v>24</v>
      </c>
      <c r="BA135">
        <v>24</v>
      </c>
      <c r="BB135">
        <v>25</v>
      </c>
      <c r="BC135">
        <v>25</v>
      </c>
      <c r="BD135">
        <v>26</v>
      </c>
      <c r="BE135">
        <v>26</v>
      </c>
      <c r="BF135">
        <v>27</v>
      </c>
      <c r="BG135">
        <v>27</v>
      </c>
      <c r="BH135">
        <v>27</v>
      </c>
      <c r="BI135">
        <v>28</v>
      </c>
      <c r="BJ135">
        <v>28</v>
      </c>
      <c r="BK135">
        <v>28</v>
      </c>
      <c r="BL135">
        <v>28</v>
      </c>
      <c r="BM135">
        <v>29</v>
      </c>
      <c r="BN135">
        <v>29</v>
      </c>
      <c r="BO135">
        <v>30</v>
      </c>
      <c r="BP135">
        <v>30</v>
      </c>
      <c r="BQ135">
        <v>31</v>
      </c>
      <c r="BR135">
        <v>31</v>
      </c>
      <c r="BS135">
        <v>32</v>
      </c>
      <c r="BT135">
        <v>32</v>
      </c>
      <c r="BU135">
        <v>33</v>
      </c>
      <c r="BV135">
        <v>33</v>
      </c>
      <c r="BW135">
        <v>34</v>
      </c>
      <c r="BX135">
        <v>34</v>
      </c>
      <c r="BY135">
        <v>35</v>
      </c>
      <c r="BZ135">
        <v>35</v>
      </c>
      <c r="CA135">
        <v>35</v>
      </c>
      <c r="CB135">
        <v>36</v>
      </c>
      <c r="CC135">
        <v>36</v>
      </c>
      <c r="CD135">
        <v>36</v>
      </c>
      <c r="CE135">
        <v>36</v>
      </c>
      <c r="CF135">
        <v>37</v>
      </c>
      <c r="CG135">
        <v>37</v>
      </c>
      <c r="CH135">
        <v>38</v>
      </c>
      <c r="CI135">
        <v>38</v>
      </c>
      <c r="CJ135">
        <v>39</v>
      </c>
      <c r="CK135">
        <v>39</v>
      </c>
      <c r="CL135">
        <v>39</v>
      </c>
      <c r="CM135">
        <v>40</v>
      </c>
      <c r="CN135">
        <v>40</v>
      </c>
      <c r="CO135">
        <v>41</v>
      </c>
      <c r="CP135">
        <v>41</v>
      </c>
      <c r="CQ135">
        <v>42</v>
      </c>
      <c r="CR135">
        <v>42</v>
      </c>
      <c r="CS135">
        <v>43</v>
      </c>
      <c r="CT135">
        <v>43</v>
      </c>
      <c r="CU135">
        <v>43</v>
      </c>
      <c r="CV135">
        <v>44</v>
      </c>
      <c r="CW135">
        <v>44</v>
      </c>
      <c r="CX135">
        <v>45</v>
      </c>
      <c r="CY135">
        <v>45</v>
      </c>
      <c r="CZ135">
        <v>45</v>
      </c>
      <c r="DA135">
        <v>45</v>
      </c>
      <c r="DB135">
        <v>46</v>
      </c>
      <c r="DC135">
        <v>46</v>
      </c>
      <c r="DD135">
        <v>47</v>
      </c>
      <c r="DE135">
        <v>47</v>
      </c>
      <c r="DF135">
        <v>48</v>
      </c>
      <c r="DG135">
        <v>48</v>
      </c>
      <c r="DH135">
        <v>49</v>
      </c>
      <c r="DI135">
        <v>49</v>
      </c>
      <c r="DJ135">
        <v>50</v>
      </c>
      <c r="DK135">
        <v>50</v>
      </c>
      <c r="DL135">
        <v>51</v>
      </c>
      <c r="DM135">
        <v>51</v>
      </c>
      <c r="DN135">
        <v>52</v>
      </c>
      <c r="DO135">
        <v>52</v>
      </c>
      <c r="DP135">
        <v>53</v>
      </c>
      <c r="DQ135">
        <v>53</v>
      </c>
      <c r="DR135">
        <v>53</v>
      </c>
      <c r="DS135">
        <v>53</v>
      </c>
      <c r="DT135">
        <v>54</v>
      </c>
      <c r="DU135">
        <v>54</v>
      </c>
      <c r="DV135">
        <v>55</v>
      </c>
      <c r="DW135">
        <v>55</v>
      </c>
      <c r="DX135">
        <v>56</v>
      </c>
      <c r="DY135">
        <v>56</v>
      </c>
      <c r="DZ135">
        <v>57</v>
      </c>
      <c r="EA135">
        <v>57</v>
      </c>
      <c r="EB135">
        <v>58</v>
      </c>
      <c r="EC135">
        <v>58</v>
      </c>
      <c r="ED135">
        <v>59</v>
      </c>
      <c r="EE135">
        <v>59</v>
      </c>
      <c r="EF135">
        <v>59</v>
      </c>
      <c r="EG135">
        <v>60</v>
      </c>
      <c r="EH135">
        <v>60</v>
      </c>
      <c r="EI135">
        <v>61</v>
      </c>
      <c r="EJ135">
        <v>61</v>
      </c>
      <c r="EK135">
        <v>61</v>
      </c>
      <c r="EL135">
        <v>61</v>
      </c>
      <c r="EM135">
        <v>62</v>
      </c>
      <c r="EN135">
        <v>62</v>
      </c>
      <c r="EO135">
        <v>63</v>
      </c>
      <c r="EP135">
        <v>63</v>
      </c>
      <c r="EQ135">
        <v>64</v>
      </c>
      <c r="ER135">
        <v>64</v>
      </c>
      <c r="ES135">
        <v>65</v>
      </c>
      <c r="ET135">
        <v>65</v>
      </c>
      <c r="EU135">
        <v>66</v>
      </c>
      <c r="EV135">
        <v>66</v>
      </c>
      <c r="EW135">
        <v>67</v>
      </c>
      <c r="EX135">
        <v>67</v>
      </c>
      <c r="EY135">
        <v>68</v>
      </c>
      <c r="EZ135">
        <v>68</v>
      </c>
      <c r="FA135">
        <v>69</v>
      </c>
      <c r="FB135">
        <v>69</v>
      </c>
      <c r="FC135">
        <v>69</v>
      </c>
      <c r="FD135">
        <v>69</v>
      </c>
      <c r="FE135">
        <v>70</v>
      </c>
      <c r="FF135">
        <v>70</v>
      </c>
      <c r="FG135">
        <v>71</v>
      </c>
      <c r="FH135">
        <v>71</v>
      </c>
      <c r="FI135">
        <v>72</v>
      </c>
      <c r="FJ135">
        <v>72</v>
      </c>
      <c r="FK135">
        <v>73</v>
      </c>
      <c r="FL135">
        <v>73</v>
      </c>
      <c r="FM135">
        <v>74</v>
      </c>
      <c r="FN135">
        <v>74</v>
      </c>
      <c r="FO135">
        <v>75</v>
      </c>
      <c r="FP135">
        <v>75</v>
      </c>
      <c r="FQ135">
        <v>76</v>
      </c>
      <c r="FR135">
        <v>76</v>
      </c>
      <c r="FS135">
        <v>77</v>
      </c>
      <c r="FT135">
        <v>77</v>
      </c>
      <c r="FU135">
        <v>77</v>
      </c>
      <c r="FV135">
        <v>77</v>
      </c>
      <c r="FW135">
        <v>78</v>
      </c>
      <c r="FX135">
        <v>78</v>
      </c>
      <c r="FY135">
        <v>79</v>
      </c>
      <c r="FZ135">
        <v>79</v>
      </c>
      <c r="GA135">
        <v>80</v>
      </c>
      <c r="GB135">
        <v>80</v>
      </c>
      <c r="GC135">
        <v>81</v>
      </c>
      <c r="GD135">
        <v>81</v>
      </c>
      <c r="GE135">
        <v>82</v>
      </c>
      <c r="GF135">
        <v>82</v>
      </c>
      <c r="GG135">
        <v>83</v>
      </c>
      <c r="GH135">
        <v>83</v>
      </c>
      <c r="GI135">
        <v>84</v>
      </c>
      <c r="GJ135">
        <v>84</v>
      </c>
      <c r="GK135">
        <v>85</v>
      </c>
      <c r="GL135">
        <v>85</v>
      </c>
      <c r="GM135">
        <v>85</v>
      </c>
      <c r="GN135">
        <v>85</v>
      </c>
      <c r="GO135">
        <v>86</v>
      </c>
      <c r="GP135">
        <v>86</v>
      </c>
      <c r="GQ135">
        <v>87</v>
      </c>
      <c r="GR135">
        <v>87</v>
      </c>
      <c r="GS135">
        <v>88</v>
      </c>
      <c r="GU135">
        <v>132</v>
      </c>
      <c r="GV135">
        <v>0.89</v>
      </c>
    </row>
    <row r="136" spans="1:204">
      <c r="A136" s="278">
        <v>133</v>
      </c>
      <c r="B136" s="344">
        <v>1</v>
      </c>
      <c r="C136" s="344">
        <v>1</v>
      </c>
      <c r="D136" s="344">
        <v>2</v>
      </c>
      <c r="E136" s="344">
        <v>3</v>
      </c>
      <c r="F136" s="344">
        <v>3</v>
      </c>
      <c r="G136" s="344">
        <v>4</v>
      </c>
      <c r="H136" s="344">
        <v>4</v>
      </c>
      <c r="I136" s="344">
        <v>4</v>
      </c>
      <c r="J136" s="344">
        <v>4</v>
      </c>
      <c r="K136" s="344">
        <v>5</v>
      </c>
      <c r="L136" s="344">
        <v>5</v>
      </c>
      <c r="M136" s="344">
        <v>6</v>
      </c>
      <c r="N136" s="344">
        <v>6</v>
      </c>
      <c r="O136" s="344">
        <v>7</v>
      </c>
      <c r="P136" s="344">
        <v>7</v>
      </c>
      <c r="Q136" s="344">
        <v>8</v>
      </c>
      <c r="R136" s="344">
        <v>9</v>
      </c>
      <c r="S136" s="344">
        <v>9</v>
      </c>
      <c r="T136" s="344">
        <v>10</v>
      </c>
      <c r="U136" s="344">
        <v>10</v>
      </c>
      <c r="V136" s="344">
        <v>11</v>
      </c>
      <c r="W136" s="344">
        <v>11</v>
      </c>
      <c r="X136" s="344">
        <v>12</v>
      </c>
      <c r="Y136" s="344">
        <v>12</v>
      </c>
      <c r="Z136" s="344">
        <v>13</v>
      </c>
      <c r="AA136" s="344">
        <v>13</v>
      </c>
      <c r="AB136" s="344">
        <v>13</v>
      </c>
      <c r="AC136" s="344">
        <v>13</v>
      </c>
      <c r="AD136" s="344">
        <v>14</v>
      </c>
      <c r="AE136" s="344">
        <v>14</v>
      </c>
      <c r="AF136" s="337">
        <v>15</v>
      </c>
      <c r="AG136" s="345">
        <v>15</v>
      </c>
      <c r="AH136" s="346">
        <v>16</v>
      </c>
      <c r="AI136">
        <v>16</v>
      </c>
      <c r="AJ136">
        <v>17</v>
      </c>
      <c r="AK136">
        <v>17</v>
      </c>
      <c r="AL136">
        <v>18</v>
      </c>
      <c r="AM136">
        <v>18</v>
      </c>
      <c r="AN136">
        <v>19</v>
      </c>
      <c r="AO136">
        <v>19</v>
      </c>
      <c r="AP136">
        <v>20</v>
      </c>
      <c r="AQ136">
        <v>20</v>
      </c>
      <c r="AR136">
        <v>21</v>
      </c>
      <c r="AS136">
        <v>21</v>
      </c>
      <c r="AT136">
        <v>21</v>
      </c>
      <c r="AU136">
        <v>21</v>
      </c>
      <c r="AV136">
        <v>22</v>
      </c>
      <c r="AW136">
        <v>22</v>
      </c>
      <c r="AX136">
        <v>23</v>
      </c>
      <c r="AY136">
        <v>23</v>
      </c>
      <c r="AZ136">
        <v>24</v>
      </c>
      <c r="BA136">
        <v>24</v>
      </c>
      <c r="BB136">
        <v>25</v>
      </c>
      <c r="BC136">
        <v>25</v>
      </c>
      <c r="BD136">
        <v>26</v>
      </c>
      <c r="BE136">
        <v>26</v>
      </c>
      <c r="BF136">
        <v>27</v>
      </c>
      <c r="BG136">
        <v>27</v>
      </c>
      <c r="BH136">
        <v>27</v>
      </c>
      <c r="BI136">
        <v>28</v>
      </c>
      <c r="BJ136">
        <v>28</v>
      </c>
      <c r="BK136">
        <v>29</v>
      </c>
      <c r="BL136">
        <v>29</v>
      </c>
      <c r="BM136">
        <v>29</v>
      </c>
      <c r="BN136">
        <v>29</v>
      </c>
      <c r="BO136">
        <v>30</v>
      </c>
      <c r="BP136">
        <v>30</v>
      </c>
      <c r="BQ136">
        <v>31</v>
      </c>
      <c r="BR136">
        <v>31</v>
      </c>
      <c r="BS136">
        <v>32</v>
      </c>
      <c r="BT136">
        <v>32</v>
      </c>
      <c r="BU136">
        <v>33</v>
      </c>
      <c r="BV136">
        <v>33</v>
      </c>
      <c r="BW136">
        <v>34</v>
      </c>
      <c r="BX136">
        <v>34</v>
      </c>
      <c r="BY136">
        <v>35</v>
      </c>
      <c r="BZ136">
        <v>35</v>
      </c>
      <c r="CA136">
        <v>35</v>
      </c>
      <c r="CB136">
        <v>36</v>
      </c>
      <c r="CC136">
        <v>36</v>
      </c>
      <c r="CD136">
        <v>37</v>
      </c>
      <c r="CE136">
        <v>37</v>
      </c>
      <c r="CF136">
        <v>38</v>
      </c>
      <c r="CG136">
        <v>38</v>
      </c>
      <c r="CH136">
        <v>38</v>
      </c>
      <c r="CI136">
        <v>38</v>
      </c>
      <c r="CJ136">
        <v>39</v>
      </c>
      <c r="CK136">
        <v>39</v>
      </c>
      <c r="CL136">
        <v>39</v>
      </c>
      <c r="CM136">
        <v>40</v>
      </c>
      <c r="CN136">
        <v>40</v>
      </c>
      <c r="CO136">
        <v>41</v>
      </c>
      <c r="CP136">
        <v>41</v>
      </c>
      <c r="CQ136">
        <v>42</v>
      </c>
      <c r="CR136">
        <v>42</v>
      </c>
      <c r="CS136">
        <v>43</v>
      </c>
      <c r="CT136">
        <v>43</v>
      </c>
      <c r="CU136">
        <v>43</v>
      </c>
      <c r="CV136">
        <v>44</v>
      </c>
      <c r="CW136">
        <v>44</v>
      </c>
      <c r="CX136">
        <v>45</v>
      </c>
      <c r="CY136">
        <v>45</v>
      </c>
      <c r="CZ136">
        <v>46</v>
      </c>
      <c r="DA136">
        <v>46</v>
      </c>
      <c r="DB136">
        <v>46</v>
      </c>
      <c r="DC136">
        <v>46</v>
      </c>
      <c r="DD136">
        <v>47</v>
      </c>
      <c r="DE136">
        <v>47</v>
      </c>
      <c r="DF136">
        <v>48</v>
      </c>
      <c r="DG136">
        <v>48</v>
      </c>
      <c r="DH136">
        <v>49</v>
      </c>
      <c r="DI136">
        <v>49</v>
      </c>
      <c r="DJ136">
        <v>50</v>
      </c>
      <c r="DK136">
        <v>50</v>
      </c>
      <c r="DL136">
        <v>51</v>
      </c>
      <c r="DM136">
        <v>51</v>
      </c>
      <c r="DN136">
        <v>52</v>
      </c>
      <c r="DO136">
        <v>52</v>
      </c>
      <c r="DP136">
        <v>53</v>
      </c>
      <c r="DQ136">
        <v>53</v>
      </c>
      <c r="DR136">
        <v>54</v>
      </c>
      <c r="DS136">
        <v>54</v>
      </c>
      <c r="DT136">
        <v>54</v>
      </c>
      <c r="DU136">
        <v>54</v>
      </c>
      <c r="DV136">
        <v>55</v>
      </c>
      <c r="DW136">
        <v>55</v>
      </c>
      <c r="DX136">
        <v>56</v>
      </c>
      <c r="DY136">
        <v>56</v>
      </c>
      <c r="DZ136">
        <v>57</v>
      </c>
      <c r="EA136">
        <v>57</v>
      </c>
      <c r="EB136">
        <v>58</v>
      </c>
      <c r="EC136">
        <v>58</v>
      </c>
      <c r="ED136">
        <v>59</v>
      </c>
      <c r="EE136">
        <v>59</v>
      </c>
      <c r="EF136">
        <v>59</v>
      </c>
      <c r="EG136">
        <v>60</v>
      </c>
      <c r="EH136">
        <v>60</v>
      </c>
      <c r="EI136">
        <v>61</v>
      </c>
      <c r="EJ136">
        <v>61</v>
      </c>
      <c r="EK136">
        <v>62</v>
      </c>
      <c r="EL136">
        <v>62</v>
      </c>
      <c r="EM136">
        <v>63</v>
      </c>
      <c r="EN136">
        <v>63</v>
      </c>
      <c r="EO136">
        <v>63</v>
      </c>
      <c r="EP136">
        <v>63</v>
      </c>
      <c r="EQ136">
        <v>64</v>
      </c>
      <c r="ER136">
        <v>64</v>
      </c>
      <c r="ES136">
        <v>65</v>
      </c>
      <c r="ET136">
        <v>65</v>
      </c>
      <c r="EU136">
        <v>66</v>
      </c>
      <c r="EV136">
        <v>66</v>
      </c>
      <c r="EW136">
        <v>67</v>
      </c>
      <c r="EX136">
        <v>67</v>
      </c>
      <c r="EY136">
        <v>68</v>
      </c>
      <c r="EZ136">
        <v>68</v>
      </c>
      <c r="FA136">
        <v>69</v>
      </c>
      <c r="FB136">
        <v>69</v>
      </c>
      <c r="FC136">
        <v>70</v>
      </c>
      <c r="FD136">
        <v>70</v>
      </c>
      <c r="FE136">
        <v>71</v>
      </c>
      <c r="FF136">
        <v>71</v>
      </c>
      <c r="FG136">
        <v>71</v>
      </c>
      <c r="FH136">
        <v>71</v>
      </c>
      <c r="FI136">
        <v>72</v>
      </c>
      <c r="FJ136">
        <v>72</v>
      </c>
      <c r="FK136">
        <v>73</v>
      </c>
      <c r="FL136">
        <v>73</v>
      </c>
      <c r="FM136">
        <v>74</v>
      </c>
      <c r="FN136">
        <v>74</v>
      </c>
      <c r="FO136">
        <v>75</v>
      </c>
      <c r="FP136">
        <v>75</v>
      </c>
      <c r="FQ136">
        <v>76</v>
      </c>
      <c r="FR136">
        <v>76</v>
      </c>
      <c r="FS136">
        <v>77</v>
      </c>
      <c r="FT136">
        <v>77</v>
      </c>
      <c r="FU136">
        <v>78</v>
      </c>
      <c r="FV136">
        <v>78</v>
      </c>
      <c r="FW136">
        <v>79</v>
      </c>
      <c r="FX136">
        <v>79</v>
      </c>
      <c r="FY136">
        <v>79</v>
      </c>
      <c r="FZ136">
        <v>79</v>
      </c>
      <c r="GA136">
        <v>80</v>
      </c>
      <c r="GB136">
        <v>80</v>
      </c>
      <c r="GC136">
        <v>81</v>
      </c>
      <c r="GD136">
        <v>81</v>
      </c>
      <c r="GE136">
        <v>82</v>
      </c>
      <c r="GF136">
        <v>82</v>
      </c>
      <c r="GG136">
        <v>83</v>
      </c>
      <c r="GH136">
        <v>83</v>
      </c>
      <c r="GI136">
        <v>84</v>
      </c>
      <c r="GJ136">
        <v>84</v>
      </c>
      <c r="GK136">
        <v>85</v>
      </c>
      <c r="GL136">
        <v>85</v>
      </c>
      <c r="GM136">
        <v>86</v>
      </c>
      <c r="GN136">
        <v>86</v>
      </c>
      <c r="GO136">
        <v>87</v>
      </c>
      <c r="GP136">
        <v>87</v>
      </c>
      <c r="GQ136">
        <v>88</v>
      </c>
      <c r="GR136">
        <v>88</v>
      </c>
      <c r="GS136">
        <v>88</v>
      </c>
      <c r="GU136">
        <v>133</v>
      </c>
      <c r="GV136">
        <v>0.89300000000000002</v>
      </c>
    </row>
    <row r="137" spans="1:204">
      <c r="A137" s="278">
        <v>134</v>
      </c>
      <c r="B137" s="344">
        <v>1</v>
      </c>
      <c r="C137" s="344">
        <v>1</v>
      </c>
      <c r="D137" s="344">
        <v>2</v>
      </c>
      <c r="E137" s="344">
        <v>3</v>
      </c>
      <c r="F137" s="344">
        <v>3</v>
      </c>
      <c r="G137" s="344">
        <v>4</v>
      </c>
      <c r="H137" s="344">
        <v>4</v>
      </c>
      <c r="I137" s="344">
        <v>4</v>
      </c>
      <c r="J137" s="344">
        <v>4</v>
      </c>
      <c r="K137" s="344">
        <v>5</v>
      </c>
      <c r="L137" s="344">
        <v>5</v>
      </c>
      <c r="M137" s="344">
        <v>6</v>
      </c>
      <c r="N137" s="344">
        <v>6</v>
      </c>
      <c r="O137" s="344">
        <v>7</v>
      </c>
      <c r="P137" s="344">
        <v>7</v>
      </c>
      <c r="Q137" s="344">
        <v>8</v>
      </c>
      <c r="R137" s="344">
        <v>9</v>
      </c>
      <c r="S137" s="344">
        <v>9</v>
      </c>
      <c r="T137" s="344">
        <v>10</v>
      </c>
      <c r="U137" s="344">
        <v>10</v>
      </c>
      <c r="V137" s="344">
        <v>11</v>
      </c>
      <c r="W137" s="344">
        <v>11</v>
      </c>
      <c r="X137" s="344">
        <v>12</v>
      </c>
      <c r="Y137" s="344">
        <v>12</v>
      </c>
      <c r="Z137" s="344">
        <v>13</v>
      </c>
      <c r="AA137" s="344">
        <v>13</v>
      </c>
      <c r="AB137" s="344">
        <v>13</v>
      </c>
      <c r="AC137" s="344">
        <v>13</v>
      </c>
      <c r="AD137" s="344">
        <v>14</v>
      </c>
      <c r="AE137" s="344">
        <v>14</v>
      </c>
      <c r="AF137" s="337">
        <v>15</v>
      </c>
      <c r="AG137" s="345">
        <v>15</v>
      </c>
      <c r="AH137" s="346">
        <v>16</v>
      </c>
      <c r="AI137">
        <v>16</v>
      </c>
      <c r="AJ137">
        <v>17</v>
      </c>
      <c r="AK137">
        <v>17</v>
      </c>
      <c r="AL137">
        <v>18</v>
      </c>
      <c r="AM137">
        <v>18</v>
      </c>
      <c r="AN137">
        <v>19</v>
      </c>
      <c r="AO137">
        <v>19</v>
      </c>
      <c r="AP137">
        <v>20</v>
      </c>
      <c r="AQ137">
        <v>20</v>
      </c>
      <c r="AR137">
        <v>21</v>
      </c>
      <c r="AS137">
        <v>21</v>
      </c>
      <c r="AT137">
        <v>22</v>
      </c>
      <c r="AU137">
        <v>22</v>
      </c>
      <c r="AV137">
        <v>22</v>
      </c>
      <c r="AW137">
        <v>22</v>
      </c>
      <c r="AX137">
        <v>23</v>
      </c>
      <c r="AY137">
        <v>23</v>
      </c>
      <c r="AZ137">
        <v>24</v>
      </c>
      <c r="BA137">
        <v>24</v>
      </c>
      <c r="BB137">
        <v>25</v>
      </c>
      <c r="BC137">
        <v>25</v>
      </c>
      <c r="BD137">
        <v>26</v>
      </c>
      <c r="BE137">
        <v>26</v>
      </c>
      <c r="BF137">
        <v>27</v>
      </c>
      <c r="BG137">
        <v>27</v>
      </c>
      <c r="BH137">
        <v>27</v>
      </c>
      <c r="BI137">
        <v>28</v>
      </c>
      <c r="BJ137">
        <v>28</v>
      </c>
      <c r="BK137">
        <v>29</v>
      </c>
      <c r="BL137">
        <v>29</v>
      </c>
      <c r="BM137">
        <v>30</v>
      </c>
      <c r="BN137">
        <v>30</v>
      </c>
      <c r="BO137">
        <v>30</v>
      </c>
      <c r="BP137">
        <v>30</v>
      </c>
      <c r="BQ137">
        <v>31</v>
      </c>
      <c r="BR137">
        <v>31</v>
      </c>
      <c r="BS137">
        <v>32</v>
      </c>
      <c r="BT137">
        <v>32</v>
      </c>
      <c r="BU137">
        <v>33</v>
      </c>
      <c r="BV137">
        <v>33</v>
      </c>
      <c r="BW137">
        <v>34</v>
      </c>
      <c r="BX137">
        <v>34</v>
      </c>
      <c r="BY137">
        <v>35</v>
      </c>
      <c r="BZ137">
        <v>35</v>
      </c>
      <c r="CA137">
        <v>35</v>
      </c>
      <c r="CB137">
        <v>36</v>
      </c>
      <c r="CC137">
        <v>36</v>
      </c>
      <c r="CD137">
        <v>37</v>
      </c>
      <c r="CE137">
        <v>37</v>
      </c>
      <c r="CF137">
        <v>38</v>
      </c>
      <c r="CG137">
        <v>38</v>
      </c>
      <c r="CH137">
        <v>39</v>
      </c>
      <c r="CI137">
        <v>39</v>
      </c>
      <c r="CJ137">
        <v>39</v>
      </c>
      <c r="CK137">
        <v>39</v>
      </c>
      <c r="CL137">
        <v>39</v>
      </c>
      <c r="CM137">
        <v>40</v>
      </c>
      <c r="CN137">
        <v>40</v>
      </c>
      <c r="CO137">
        <v>41</v>
      </c>
      <c r="CP137">
        <v>41</v>
      </c>
      <c r="CQ137">
        <v>42</v>
      </c>
      <c r="CR137">
        <v>42</v>
      </c>
      <c r="CS137">
        <v>43</v>
      </c>
      <c r="CT137">
        <v>43</v>
      </c>
      <c r="CU137">
        <v>43</v>
      </c>
      <c r="CV137">
        <v>44</v>
      </c>
      <c r="CW137">
        <v>44</v>
      </c>
      <c r="CX137">
        <v>45</v>
      </c>
      <c r="CY137">
        <v>45</v>
      </c>
      <c r="CZ137">
        <v>46</v>
      </c>
      <c r="DA137">
        <v>46</v>
      </c>
      <c r="DB137">
        <v>47</v>
      </c>
      <c r="DC137">
        <v>47</v>
      </c>
      <c r="DD137">
        <v>47</v>
      </c>
      <c r="DE137">
        <v>47</v>
      </c>
      <c r="DF137">
        <v>48</v>
      </c>
      <c r="DG137">
        <v>48</v>
      </c>
      <c r="DH137">
        <v>49</v>
      </c>
      <c r="DI137">
        <v>49</v>
      </c>
      <c r="DJ137">
        <v>50</v>
      </c>
      <c r="DK137">
        <v>50</v>
      </c>
      <c r="DL137">
        <v>51</v>
      </c>
      <c r="DM137">
        <v>51</v>
      </c>
      <c r="DN137">
        <v>52</v>
      </c>
      <c r="DO137">
        <v>52</v>
      </c>
      <c r="DP137">
        <v>53</v>
      </c>
      <c r="DQ137">
        <v>53</v>
      </c>
      <c r="DR137">
        <v>54</v>
      </c>
      <c r="DS137">
        <v>54</v>
      </c>
      <c r="DT137">
        <v>55</v>
      </c>
      <c r="DU137">
        <v>55</v>
      </c>
      <c r="DV137">
        <v>56</v>
      </c>
      <c r="DW137">
        <v>56</v>
      </c>
      <c r="DX137">
        <v>56</v>
      </c>
      <c r="DY137">
        <v>56</v>
      </c>
      <c r="DZ137">
        <v>57</v>
      </c>
      <c r="EA137">
        <v>57</v>
      </c>
      <c r="EB137">
        <v>58</v>
      </c>
      <c r="EC137">
        <v>58</v>
      </c>
      <c r="ED137">
        <v>59</v>
      </c>
      <c r="EE137">
        <v>59</v>
      </c>
      <c r="EF137">
        <v>59</v>
      </c>
      <c r="EG137">
        <v>60</v>
      </c>
      <c r="EH137">
        <v>60</v>
      </c>
      <c r="EI137">
        <v>61</v>
      </c>
      <c r="EJ137">
        <v>61</v>
      </c>
      <c r="EK137">
        <v>62</v>
      </c>
      <c r="EL137">
        <v>62</v>
      </c>
      <c r="EM137">
        <v>63</v>
      </c>
      <c r="EN137">
        <v>63</v>
      </c>
      <c r="EO137">
        <v>64</v>
      </c>
      <c r="EP137">
        <v>64</v>
      </c>
      <c r="EQ137">
        <v>65</v>
      </c>
      <c r="ER137">
        <v>65</v>
      </c>
      <c r="ES137">
        <v>65</v>
      </c>
      <c r="ET137">
        <v>65</v>
      </c>
      <c r="EU137">
        <v>66</v>
      </c>
      <c r="EV137">
        <v>66</v>
      </c>
      <c r="EW137">
        <v>67</v>
      </c>
      <c r="EX137">
        <v>67</v>
      </c>
      <c r="EY137">
        <v>68</v>
      </c>
      <c r="EZ137">
        <v>68</v>
      </c>
      <c r="FA137">
        <v>69</v>
      </c>
      <c r="FB137">
        <v>69</v>
      </c>
      <c r="FC137">
        <v>70</v>
      </c>
      <c r="FD137">
        <v>70</v>
      </c>
      <c r="FE137">
        <v>71</v>
      </c>
      <c r="FF137">
        <v>71</v>
      </c>
      <c r="FG137">
        <v>72</v>
      </c>
      <c r="FH137">
        <v>72</v>
      </c>
      <c r="FI137">
        <v>73</v>
      </c>
      <c r="FJ137">
        <v>73</v>
      </c>
      <c r="FK137">
        <v>73</v>
      </c>
      <c r="FL137">
        <v>73</v>
      </c>
      <c r="FM137">
        <v>74</v>
      </c>
      <c r="FN137">
        <v>74</v>
      </c>
      <c r="FO137">
        <v>75</v>
      </c>
      <c r="FP137">
        <v>75</v>
      </c>
      <c r="FQ137">
        <v>76</v>
      </c>
      <c r="FR137">
        <v>76</v>
      </c>
      <c r="FS137">
        <v>77</v>
      </c>
      <c r="FT137">
        <v>77</v>
      </c>
      <c r="FU137">
        <v>78</v>
      </c>
      <c r="FV137">
        <v>78</v>
      </c>
      <c r="FW137">
        <v>79</v>
      </c>
      <c r="FX137">
        <v>79</v>
      </c>
      <c r="FY137">
        <v>80</v>
      </c>
      <c r="FZ137">
        <v>80</v>
      </c>
      <c r="GA137">
        <v>81</v>
      </c>
      <c r="GB137">
        <v>81</v>
      </c>
      <c r="GC137">
        <v>82</v>
      </c>
      <c r="GD137">
        <v>82</v>
      </c>
      <c r="GE137">
        <v>82</v>
      </c>
      <c r="GF137">
        <v>82</v>
      </c>
      <c r="GG137">
        <v>83</v>
      </c>
      <c r="GH137">
        <v>83</v>
      </c>
      <c r="GI137">
        <v>84</v>
      </c>
      <c r="GJ137">
        <v>84</v>
      </c>
      <c r="GK137">
        <v>85</v>
      </c>
      <c r="GL137">
        <v>85</v>
      </c>
      <c r="GM137">
        <v>86</v>
      </c>
      <c r="GN137">
        <v>86</v>
      </c>
      <c r="GO137">
        <v>87</v>
      </c>
      <c r="GP137">
        <v>87</v>
      </c>
      <c r="GQ137">
        <v>88</v>
      </c>
      <c r="GR137">
        <v>88</v>
      </c>
      <c r="GS137">
        <v>89</v>
      </c>
      <c r="GU137">
        <v>134</v>
      </c>
      <c r="GV137">
        <v>0.89600000000000002</v>
      </c>
    </row>
    <row r="138" spans="1:204">
      <c r="A138" s="278">
        <v>135</v>
      </c>
      <c r="B138" s="344">
        <v>1</v>
      </c>
      <c r="C138" s="344">
        <v>1</v>
      </c>
      <c r="D138" s="344">
        <v>2</v>
      </c>
      <c r="E138" s="344">
        <v>3</v>
      </c>
      <c r="F138" s="344">
        <v>3</v>
      </c>
      <c r="G138" s="344">
        <v>4</v>
      </c>
      <c r="H138" s="344">
        <v>4</v>
      </c>
      <c r="I138" s="344">
        <v>4</v>
      </c>
      <c r="J138" s="344">
        <v>4</v>
      </c>
      <c r="K138" s="344">
        <v>5</v>
      </c>
      <c r="L138" s="344">
        <v>5</v>
      </c>
      <c r="M138" s="344">
        <v>6</v>
      </c>
      <c r="N138" s="344">
        <v>6</v>
      </c>
      <c r="O138" s="344">
        <v>7</v>
      </c>
      <c r="P138" s="344">
        <v>7</v>
      </c>
      <c r="Q138" s="344">
        <v>8</v>
      </c>
      <c r="R138" s="344">
        <v>9</v>
      </c>
      <c r="S138" s="344">
        <v>9</v>
      </c>
      <c r="T138" s="344">
        <v>10</v>
      </c>
      <c r="U138" s="344">
        <v>10</v>
      </c>
      <c r="V138" s="344">
        <v>11</v>
      </c>
      <c r="W138" s="344">
        <v>11</v>
      </c>
      <c r="X138" s="344">
        <v>12</v>
      </c>
      <c r="Y138" s="344">
        <v>12</v>
      </c>
      <c r="Z138" s="344">
        <v>13</v>
      </c>
      <c r="AA138" s="344">
        <v>13</v>
      </c>
      <c r="AB138" s="344">
        <v>13</v>
      </c>
      <c r="AC138" s="344">
        <v>13</v>
      </c>
      <c r="AD138" s="344">
        <v>14</v>
      </c>
      <c r="AE138" s="344">
        <v>14</v>
      </c>
      <c r="AF138" s="337">
        <v>15</v>
      </c>
      <c r="AG138" s="345">
        <v>15</v>
      </c>
      <c r="AH138" s="346">
        <v>16</v>
      </c>
      <c r="AI138">
        <v>16</v>
      </c>
      <c r="AJ138">
        <v>17</v>
      </c>
      <c r="AK138">
        <v>17</v>
      </c>
      <c r="AL138">
        <v>18</v>
      </c>
      <c r="AM138">
        <v>18</v>
      </c>
      <c r="AN138">
        <v>19</v>
      </c>
      <c r="AO138">
        <v>19</v>
      </c>
      <c r="AP138">
        <v>20</v>
      </c>
      <c r="AQ138">
        <v>20</v>
      </c>
      <c r="AR138">
        <v>21</v>
      </c>
      <c r="AS138">
        <v>21</v>
      </c>
      <c r="AT138">
        <v>22</v>
      </c>
      <c r="AU138">
        <v>22</v>
      </c>
      <c r="AV138">
        <v>22</v>
      </c>
      <c r="AW138">
        <v>22</v>
      </c>
      <c r="AX138">
        <v>23</v>
      </c>
      <c r="AY138">
        <v>23</v>
      </c>
      <c r="AZ138">
        <v>24</v>
      </c>
      <c r="BA138">
        <v>24</v>
      </c>
      <c r="BB138">
        <v>25</v>
      </c>
      <c r="BC138">
        <v>25</v>
      </c>
      <c r="BD138">
        <v>26</v>
      </c>
      <c r="BE138">
        <v>26</v>
      </c>
      <c r="BF138">
        <v>27</v>
      </c>
      <c r="BG138">
        <v>27</v>
      </c>
      <c r="BH138">
        <v>27</v>
      </c>
      <c r="BI138">
        <v>28</v>
      </c>
      <c r="BJ138">
        <v>28</v>
      </c>
      <c r="BK138">
        <v>29</v>
      </c>
      <c r="BL138">
        <v>29</v>
      </c>
      <c r="BM138">
        <v>30</v>
      </c>
      <c r="BN138">
        <v>30</v>
      </c>
      <c r="BO138">
        <v>31</v>
      </c>
      <c r="BP138">
        <v>31</v>
      </c>
      <c r="BQ138">
        <v>31</v>
      </c>
      <c r="BR138">
        <v>31</v>
      </c>
      <c r="BS138">
        <v>32</v>
      </c>
      <c r="BT138">
        <v>32</v>
      </c>
      <c r="BU138">
        <v>33</v>
      </c>
      <c r="BV138">
        <v>33</v>
      </c>
      <c r="BW138">
        <v>34</v>
      </c>
      <c r="BX138">
        <v>34</v>
      </c>
      <c r="BY138">
        <v>35</v>
      </c>
      <c r="BZ138">
        <v>35</v>
      </c>
      <c r="CA138">
        <v>35</v>
      </c>
      <c r="CB138">
        <v>36</v>
      </c>
      <c r="CC138">
        <v>36</v>
      </c>
      <c r="CD138">
        <v>37</v>
      </c>
      <c r="CE138">
        <v>37</v>
      </c>
      <c r="CF138">
        <v>38</v>
      </c>
      <c r="CG138">
        <v>38</v>
      </c>
      <c r="CH138">
        <v>39</v>
      </c>
      <c r="CI138">
        <v>39</v>
      </c>
      <c r="CJ138">
        <v>40</v>
      </c>
      <c r="CK138">
        <v>40</v>
      </c>
      <c r="CL138">
        <v>40</v>
      </c>
      <c r="CM138">
        <v>40</v>
      </c>
      <c r="CN138">
        <v>40</v>
      </c>
      <c r="CO138">
        <v>41</v>
      </c>
      <c r="CP138">
        <v>41</v>
      </c>
      <c r="CQ138">
        <v>42</v>
      </c>
      <c r="CR138">
        <v>42</v>
      </c>
      <c r="CS138">
        <v>43</v>
      </c>
      <c r="CT138">
        <v>43</v>
      </c>
      <c r="CU138">
        <v>43</v>
      </c>
      <c r="CV138">
        <v>44</v>
      </c>
      <c r="CW138">
        <v>44</v>
      </c>
      <c r="CX138">
        <v>45</v>
      </c>
      <c r="CY138">
        <v>45</v>
      </c>
      <c r="CZ138">
        <v>46</v>
      </c>
      <c r="DA138">
        <v>46</v>
      </c>
      <c r="DB138">
        <v>47</v>
      </c>
      <c r="DC138">
        <v>47</v>
      </c>
      <c r="DD138">
        <v>48</v>
      </c>
      <c r="DE138">
        <v>48</v>
      </c>
      <c r="DF138">
        <v>49</v>
      </c>
      <c r="DG138">
        <v>49</v>
      </c>
      <c r="DH138">
        <v>49</v>
      </c>
      <c r="DI138">
        <v>49</v>
      </c>
      <c r="DJ138">
        <v>50</v>
      </c>
      <c r="DK138">
        <v>50</v>
      </c>
      <c r="DL138">
        <v>51</v>
      </c>
      <c r="DM138">
        <v>51</v>
      </c>
      <c r="DN138">
        <v>52</v>
      </c>
      <c r="DO138">
        <v>52</v>
      </c>
      <c r="DP138">
        <v>53</v>
      </c>
      <c r="DQ138">
        <v>53</v>
      </c>
      <c r="DR138">
        <v>54</v>
      </c>
      <c r="DS138">
        <v>54</v>
      </c>
      <c r="DT138">
        <v>55</v>
      </c>
      <c r="DU138">
        <v>55</v>
      </c>
      <c r="DV138">
        <v>56</v>
      </c>
      <c r="DW138">
        <v>56</v>
      </c>
      <c r="DX138">
        <v>57</v>
      </c>
      <c r="DY138">
        <v>57</v>
      </c>
      <c r="DZ138">
        <v>58</v>
      </c>
      <c r="EA138">
        <v>58</v>
      </c>
      <c r="EB138">
        <v>58</v>
      </c>
      <c r="EC138">
        <v>58</v>
      </c>
      <c r="ED138">
        <v>59</v>
      </c>
      <c r="EE138">
        <v>59</v>
      </c>
      <c r="EF138">
        <v>59</v>
      </c>
      <c r="EG138">
        <v>60</v>
      </c>
      <c r="EH138">
        <v>60</v>
      </c>
      <c r="EI138">
        <v>61</v>
      </c>
      <c r="EJ138">
        <v>61</v>
      </c>
      <c r="EK138">
        <v>62</v>
      </c>
      <c r="EL138">
        <v>62</v>
      </c>
      <c r="EM138">
        <v>63</v>
      </c>
      <c r="EN138">
        <v>63</v>
      </c>
      <c r="EO138">
        <v>64</v>
      </c>
      <c r="EP138">
        <v>64</v>
      </c>
      <c r="EQ138">
        <v>65</v>
      </c>
      <c r="ER138">
        <v>65</v>
      </c>
      <c r="ES138">
        <v>66</v>
      </c>
      <c r="ET138">
        <v>66</v>
      </c>
      <c r="EU138">
        <v>67</v>
      </c>
      <c r="EV138">
        <v>67</v>
      </c>
      <c r="EW138">
        <v>67</v>
      </c>
      <c r="EX138">
        <v>67</v>
      </c>
      <c r="EY138">
        <v>68</v>
      </c>
      <c r="EZ138">
        <v>68</v>
      </c>
      <c r="FA138">
        <v>69</v>
      </c>
      <c r="FB138">
        <v>69</v>
      </c>
      <c r="FC138">
        <v>70</v>
      </c>
      <c r="FD138">
        <v>70</v>
      </c>
      <c r="FE138">
        <v>71</v>
      </c>
      <c r="FF138">
        <v>71</v>
      </c>
      <c r="FG138">
        <v>72</v>
      </c>
      <c r="FH138">
        <v>72</v>
      </c>
      <c r="FI138">
        <v>73</v>
      </c>
      <c r="FJ138">
        <v>73</v>
      </c>
      <c r="FK138">
        <v>74</v>
      </c>
      <c r="FL138">
        <v>74</v>
      </c>
      <c r="FM138">
        <v>75</v>
      </c>
      <c r="FN138">
        <v>75</v>
      </c>
      <c r="FO138">
        <v>76</v>
      </c>
      <c r="FP138">
        <v>76</v>
      </c>
      <c r="FQ138">
        <v>76</v>
      </c>
      <c r="FR138">
        <v>76</v>
      </c>
      <c r="FS138">
        <v>77</v>
      </c>
      <c r="FT138">
        <v>77</v>
      </c>
      <c r="FU138">
        <v>78</v>
      </c>
      <c r="FV138">
        <v>78</v>
      </c>
      <c r="FW138">
        <v>79</v>
      </c>
      <c r="FX138">
        <v>79</v>
      </c>
      <c r="FY138">
        <v>80</v>
      </c>
      <c r="FZ138">
        <v>80</v>
      </c>
      <c r="GA138">
        <v>81</v>
      </c>
      <c r="GB138">
        <v>81</v>
      </c>
      <c r="GC138">
        <v>82</v>
      </c>
      <c r="GD138">
        <v>82</v>
      </c>
      <c r="GE138">
        <v>83</v>
      </c>
      <c r="GF138">
        <v>83</v>
      </c>
      <c r="GG138">
        <v>84</v>
      </c>
      <c r="GH138">
        <v>84</v>
      </c>
      <c r="GI138">
        <v>85</v>
      </c>
      <c r="GJ138">
        <v>85</v>
      </c>
      <c r="GK138">
        <v>85</v>
      </c>
      <c r="GL138">
        <v>85</v>
      </c>
      <c r="GM138">
        <v>86</v>
      </c>
      <c r="GN138">
        <v>86</v>
      </c>
      <c r="GO138">
        <v>87</v>
      </c>
      <c r="GP138">
        <v>87</v>
      </c>
      <c r="GQ138">
        <v>88</v>
      </c>
      <c r="GR138">
        <v>88</v>
      </c>
      <c r="GS138">
        <v>89</v>
      </c>
      <c r="GU138">
        <v>135</v>
      </c>
      <c r="GV138">
        <v>0.89900000000000002</v>
      </c>
    </row>
    <row r="139" spans="1:204">
      <c r="A139" s="278">
        <v>136</v>
      </c>
      <c r="B139" s="344">
        <v>1</v>
      </c>
      <c r="C139" s="344">
        <v>1</v>
      </c>
      <c r="D139" s="344">
        <v>2</v>
      </c>
      <c r="E139" s="344">
        <v>3</v>
      </c>
      <c r="F139" s="344">
        <v>3</v>
      </c>
      <c r="G139" s="344">
        <v>4</v>
      </c>
      <c r="H139" s="344">
        <v>4</v>
      </c>
      <c r="I139" s="344">
        <v>5</v>
      </c>
      <c r="J139" s="344">
        <v>5</v>
      </c>
      <c r="K139" s="344">
        <v>5</v>
      </c>
      <c r="L139" s="344">
        <v>5</v>
      </c>
      <c r="M139" s="344">
        <v>6</v>
      </c>
      <c r="N139" s="344">
        <v>6</v>
      </c>
      <c r="O139" s="344">
        <v>7</v>
      </c>
      <c r="P139" s="344">
        <v>7</v>
      </c>
      <c r="Q139" s="344">
        <v>8</v>
      </c>
      <c r="R139" s="344">
        <v>9</v>
      </c>
      <c r="S139" s="344">
        <v>9</v>
      </c>
      <c r="T139" s="344">
        <v>10</v>
      </c>
      <c r="U139" s="344">
        <v>10</v>
      </c>
      <c r="V139" s="344">
        <v>11</v>
      </c>
      <c r="W139" s="344">
        <v>11</v>
      </c>
      <c r="X139" s="344">
        <v>12</v>
      </c>
      <c r="Y139" s="344">
        <v>12</v>
      </c>
      <c r="Z139" s="344">
        <v>13</v>
      </c>
      <c r="AA139" s="344">
        <v>13</v>
      </c>
      <c r="AB139" s="344">
        <v>14</v>
      </c>
      <c r="AC139" s="344">
        <v>14</v>
      </c>
      <c r="AD139" s="344">
        <v>14</v>
      </c>
      <c r="AE139" s="344">
        <v>14</v>
      </c>
      <c r="AF139" s="337">
        <v>15</v>
      </c>
      <c r="AG139" s="345">
        <v>15</v>
      </c>
      <c r="AH139" s="346">
        <v>16</v>
      </c>
      <c r="AI139">
        <v>16</v>
      </c>
      <c r="AJ139">
        <v>17</v>
      </c>
      <c r="AK139">
        <v>17</v>
      </c>
      <c r="AL139">
        <v>18</v>
      </c>
      <c r="AM139">
        <v>18</v>
      </c>
      <c r="AN139">
        <v>19</v>
      </c>
      <c r="AO139">
        <v>19</v>
      </c>
      <c r="AP139">
        <v>20</v>
      </c>
      <c r="AQ139">
        <v>20</v>
      </c>
      <c r="AR139">
        <v>21</v>
      </c>
      <c r="AS139">
        <v>21</v>
      </c>
      <c r="AT139">
        <v>22</v>
      </c>
      <c r="AU139">
        <v>22</v>
      </c>
      <c r="AV139">
        <v>23</v>
      </c>
      <c r="AW139">
        <v>23</v>
      </c>
      <c r="AX139">
        <v>23</v>
      </c>
      <c r="AY139">
        <v>23</v>
      </c>
      <c r="AZ139">
        <v>24</v>
      </c>
      <c r="BA139">
        <v>24</v>
      </c>
      <c r="BB139">
        <v>25</v>
      </c>
      <c r="BC139">
        <v>25</v>
      </c>
      <c r="BD139">
        <v>26</v>
      </c>
      <c r="BE139">
        <v>26</v>
      </c>
      <c r="BF139">
        <v>27</v>
      </c>
      <c r="BG139">
        <v>27</v>
      </c>
      <c r="BH139">
        <v>27</v>
      </c>
      <c r="BI139">
        <v>28</v>
      </c>
      <c r="BJ139">
        <v>28</v>
      </c>
      <c r="BK139">
        <v>29</v>
      </c>
      <c r="BL139">
        <v>29</v>
      </c>
      <c r="BM139">
        <v>30</v>
      </c>
      <c r="BN139">
        <v>30</v>
      </c>
      <c r="BO139">
        <v>31</v>
      </c>
      <c r="BP139">
        <v>31</v>
      </c>
      <c r="BQ139">
        <v>32</v>
      </c>
      <c r="BR139">
        <v>32</v>
      </c>
      <c r="BS139">
        <v>32</v>
      </c>
      <c r="BT139">
        <v>32</v>
      </c>
      <c r="BU139">
        <v>33</v>
      </c>
      <c r="BV139">
        <v>33</v>
      </c>
      <c r="BW139">
        <v>34</v>
      </c>
      <c r="BX139">
        <v>34</v>
      </c>
      <c r="BY139">
        <v>35</v>
      </c>
      <c r="BZ139">
        <v>35</v>
      </c>
      <c r="CA139">
        <v>35</v>
      </c>
      <c r="CB139">
        <v>36</v>
      </c>
      <c r="CC139">
        <v>36</v>
      </c>
      <c r="CD139">
        <v>37</v>
      </c>
      <c r="CE139">
        <v>37</v>
      </c>
      <c r="CF139">
        <v>38</v>
      </c>
      <c r="CG139">
        <v>38</v>
      </c>
      <c r="CH139">
        <v>39</v>
      </c>
      <c r="CI139">
        <v>39</v>
      </c>
      <c r="CJ139">
        <v>40</v>
      </c>
      <c r="CK139">
        <v>40</v>
      </c>
      <c r="CL139">
        <v>40</v>
      </c>
      <c r="CM139">
        <v>41</v>
      </c>
      <c r="CN139">
        <v>41</v>
      </c>
      <c r="CO139">
        <v>41</v>
      </c>
      <c r="CP139">
        <v>41</v>
      </c>
      <c r="CQ139">
        <v>42</v>
      </c>
      <c r="CR139">
        <v>42</v>
      </c>
      <c r="CS139">
        <v>43</v>
      </c>
      <c r="CT139">
        <v>43</v>
      </c>
      <c r="CU139">
        <v>43</v>
      </c>
      <c r="CV139">
        <v>44</v>
      </c>
      <c r="CW139">
        <v>44</v>
      </c>
      <c r="CX139">
        <v>45</v>
      </c>
      <c r="CY139">
        <v>45</v>
      </c>
      <c r="CZ139">
        <v>46</v>
      </c>
      <c r="DA139">
        <v>46</v>
      </c>
      <c r="DB139">
        <v>47</v>
      </c>
      <c r="DC139">
        <v>47</v>
      </c>
      <c r="DD139">
        <v>48</v>
      </c>
      <c r="DE139">
        <v>48</v>
      </c>
      <c r="DF139">
        <v>49</v>
      </c>
      <c r="DG139">
        <v>49</v>
      </c>
      <c r="DH139">
        <v>50</v>
      </c>
      <c r="DI139">
        <v>50</v>
      </c>
      <c r="DJ139">
        <v>50</v>
      </c>
      <c r="DK139">
        <v>50</v>
      </c>
      <c r="DL139">
        <v>51</v>
      </c>
      <c r="DM139">
        <v>51</v>
      </c>
      <c r="DN139">
        <v>52</v>
      </c>
      <c r="DO139">
        <v>52</v>
      </c>
      <c r="DP139">
        <v>53</v>
      </c>
      <c r="DQ139">
        <v>53</v>
      </c>
      <c r="DR139">
        <v>54</v>
      </c>
      <c r="DS139">
        <v>54</v>
      </c>
      <c r="DT139">
        <v>55</v>
      </c>
      <c r="DU139">
        <v>55</v>
      </c>
      <c r="DV139">
        <v>56</v>
      </c>
      <c r="DW139">
        <v>56</v>
      </c>
      <c r="DX139">
        <v>57</v>
      </c>
      <c r="DY139">
        <v>57</v>
      </c>
      <c r="DZ139">
        <v>58</v>
      </c>
      <c r="EA139">
        <v>58</v>
      </c>
      <c r="EB139">
        <v>59</v>
      </c>
      <c r="EC139">
        <v>59</v>
      </c>
      <c r="ED139">
        <v>59</v>
      </c>
      <c r="EE139">
        <v>59</v>
      </c>
      <c r="EF139">
        <v>59</v>
      </c>
      <c r="EG139">
        <v>60</v>
      </c>
      <c r="EH139">
        <v>60</v>
      </c>
      <c r="EI139">
        <v>61</v>
      </c>
      <c r="EJ139">
        <v>61</v>
      </c>
      <c r="EK139">
        <v>62</v>
      </c>
      <c r="EL139">
        <v>62</v>
      </c>
      <c r="EM139">
        <v>63</v>
      </c>
      <c r="EN139">
        <v>63</v>
      </c>
      <c r="EO139">
        <v>64</v>
      </c>
      <c r="EP139">
        <v>64</v>
      </c>
      <c r="EQ139">
        <v>65</v>
      </c>
      <c r="ER139">
        <v>65</v>
      </c>
      <c r="ES139">
        <v>66</v>
      </c>
      <c r="ET139">
        <v>66</v>
      </c>
      <c r="EU139">
        <v>67</v>
      </c>
      <c r="EV139">
        <v>67</v>
      </c>
      <c r="EW139">
        <v>68</v>
      </c>
      <c r="EX139">
        <v>68</v>
      </c>
      <c r="EY139">
        <v>68</v>
      </c>
      <c r="EZ139">
        <v>68</v>
      </c>
      <c r="FA139">
        <v>69</v>
      </c>
      <c r="FB139">
        <v>69</v>
      </c>
      <c r="FC139">
        <v>70</v>
      </c>
      <c r="FD139">
        <v>70</v>
      </c>
      <c r="FE139">
        <v>71</v>
      </c>
      <c r="FF139">
        <v>71</v>
      </c>
      <c r="FG139">
        <v>72</v>
      </c>
      <c r="FH139">
        <v>72</v>
      </c>
      <c r="FI139">
        <v>73</v>
      </c>
      <c r="FJ139">
        <v>73</v>
      </c>
      <c r="FK139">
        <v>74</v>
      </c>
      <c r="FL139">
        <v>74</v>
      </c>
      <c r="FM139">
        <v>75</v>
      </c>
      <c r="FN139">
        <v>75</v>
      </c>
      <c r="FO139">
        <v>76</v>
      </c>
      <c r="FP139">
        <v>76</v>
      </c>
      <c r="FQ139">
        <v>77</v>
      </c>
      <c r="FR139">
        <v>77</v>
      </c>
      <c r="FS139">
        <v>77</v>
      </c>
      <c r="FT139">
        <v>77</v>
      </c>
      <c r="FU139">
        <v>78</v>
      </c>
      <c r="FV139">
        <v>78</v>
      </c>
      <c r="FW139">
        <v>79</v>
      </c>
      <c r="FX139">
        <v>79</v>
      </c>
      <c r="FY139">
        <v>80</v>
      </c>
      <c r="FZ139">
        <v>80</v>
      </c>
      <c r="GA139">
        <v>81</v>
      </c>
      <c r="GB139">
        <v>81</v>
      </c>
      <c r="GC139">
        <v>82</v>
      </c>
      <c r="GD139">
        <v>82</v>
      </c>
      <c r="GE139">
        <v>83</v>
      </c>
      <c r="GF139">
        <v>83</v>
      </c>
      <c r="GG139">
        <v>84</v>
      </c>
      <c r="GH139">
        <v>84</v>
      </c>
      <c r="GI139">
        <v>85</v>
      </c>
      <c r="GJ139">
        <v>85</v>
      </c>
      <c r="GK139">
        <v>86</v>
      </c>
      <c r="GL139">
        <v>86</v>
      </c>
      <c r="GM139">
        <v>86</v>
      </c>
      <c r="GN139">
        <v>86</v>
      </c>
      <c r="GO139">
        <v>87</v>
      </c>
      <c r="GP139">
        <v>87</v>
      </c>
      <c r="GQ139">
        <v>88</v>
      </c>
      <c r="GR139">
        <v>88</v>
      </c>
      <c r="GS139">
        <v>89</v>
      </c>
      <c r="GU139">
        <v>136</v>
      </c>
      <c r="GV139">
        <v>0.90100000000000002</v>
      </c>
    </row>
    <row r="140" spans="1:204">
      <c r="A140" s="278">
        <v>137</v>
      </c>
      <c r="B140" s="344">
        <v>1</v>
      </c>
      <c r="C140" s="344">
        <v>1</v>
      </c>
      <c r="D140" s="344">
        <v>2</v>
      </c>
      <c r="E140" s="344">
        <v>3</v>
      </c>
      <c r="F140" s="344">
        <v>3</v>
      </c>
      <c r="G140" s="344">
        <v>4</v>
      </c>
      <c r="H140" s="344">
        <v>4</v>
      </c>
      <c r="I140" s="344">
        <v>5</v>
      </c>
      <c r="J140" s="344">
        <v>5</v>
      </c>
      <c r="K140" s="344">
        <v>5</v>
      </c>
      <c r="L140" s="344">
        <v>5</v>
      </c>
      <c r="M140" s="344">
        <v>6</v>
      </c>
      <c r="N140" s="344">
        <v>6</v>
      </c>
      <c r="O140" s="344">
        <v>7</v>
      </c>
      <c r="P140" s="344">
        <v>7</v>
      </c>
      <c r="Q140" s="344">
        <v>8</v>
      </c>
      <c r="R140" s="344">
        <v>9</v>
      </c>
      <c r="S140" s="344">
        <v>9</v>
      </c>
      <c r="T140" s="344">
        <v>10</v>
      </c>
      <c r="U140" s="344">
        <v>10</v>
      </c>
      <c r="V140" s="344">
        <v>11</v>
      </c>
      <c r="W140" s="344">
        <v>11</v>
      </c>
      <c r="X140" s="344">
        <v>12</v>
      </c>
      <c r="Y140" s="344">
        <v>12</v>
      </c>
      <c r="Z140" s="344">
        <v>13</v>
      </c>
      <c r="AA140" s="344">
        <v>13</v>
      </c>
      <c r="AB140" s="344">
        <v>14</v>
      </c>
      <c r="AC140" s="344">
        <v>14</v>
      </c>
      <c r="AD140" s="344">
        <v>14</v>
      </c>
      <c r="AE140" s="344">
        <v>14</v>
      </c>
      <c r="AF140" s="337">
        <v>15</v>
      </c>
      <c r="AG140" s="345">
        <v>15</v>
      </c>
      <c r="AH140" s="346">
        <v>16</v>
      </c>
      <c r="AI140">
        <v>16</v>
      </c>
      <c r="AJ140">
        <v>17</v>
      </c>
      <c r="AK140">
        <v>17</v>
      </c>
      <c r="AL140">
        <v>18</v>
      </c>
      <c r="AM140">
        <v>18</v>
      </c>
      <c r="AN140">
        <v>19</v>
      </c>
      <c r="AO140">
        <v>19</v>
      </c>
      <c r="AP140">
        <v>20</v>
      </c>
      <c r="AQ140">
        <v>20</v>
      </c>
      <c r="AR140">
        <v>21</v>
      </c>
      <c r="AS140">
        <v>21</v>
      </c>
      <c r="AT140">
        <v>22</v>
      </c>
      <c r="AU140">
        <v>22</v>
      </c>
      <c r="AV140">
        <v>23</v>
      </c>
      <c r="AW140">
        <v>23</v>
      </c>
      <c r="AX140">
        <v>24</v>
      </c>
      <c r="AY140">
        <v>24</v>
      </c>
      <c r="AZ140">
        <v>24</v>
      </c>
      <c r="BA140">
        <v>24</v>
      </c>
      <c r="BB140">
        <v>25</v>
      </c>
      <c r="BC140">
        <v>25</v>
      </c>
      <c r="BD140">
        <v>26</v>
      </c>
      <c r="BE140">
        <v>26</v>
      </c>
      <c r="BF140">
        <v>27</v>
      </c>
      <c r="BG140">
        <v>27</v>
      </c>
      <c r="BH140">
        <v>27</v>
      </c>
      <c r="BI140">
        <v>28</v>
      </c>
      <c r="BJ140">
        <v>28</v>
      </c>
      <c r="BK140">
        <v>29</v>
      </c>
      <c r="BL140">
        <v>29</v>
      </c>
      <c r="BM140">
        <v>30</v>
      </c>
      <c r="BN140">
        <v>30</v>
      </c>
      <c r="BO140">
        <v>31</v>
      </c>
      <c r="BP140">
        <v>31</v>
      </c>
      <c r="BQ140">
        <v>32</v>
      </c>
      <c r="BR140">
        <v>32</v>
      </c>
      <c r="BS140">
        <v>33</v>
      </c>
      <c r="BT140">
        <v>33</v>
      </c>
      <c r="BU140">
        <v>33</v>
      </c>
      <c r="BV140">
        <v>33</v>
      </c>
      <c r="BW140">
        <v>34</v>
      </c>
      <c r="BX140">
        <v>34</v>
      </c>
      <c r="BY140">
        <v>35</v>
      </c>
      <c r="BZ140">
        <v>35</v>
      </c>
      <c r="CA140">
        <v>35</v>
      </c>
      <c r="CB140">
        <v>36</v>
      </c>
      <c r="CC140">
        <v>36</v>
      </c>
      <c r="CD140">
        <v>37</v>
      </c>
      <c r="CE140">
        <v>37</v>
      </c>
      <c r="CF140">
        <v>38</v>
      </c>
      <c r="CG140">
        <v>38</v>
      </c>
      <c r="CH140">
        <v>39</v>
      </c>
      <c r="CI140">
        <v>39</v>
      </c>
      <c r="CJ140">
        <v>40</v>
      </c>
      <c r="CK140">
        <v>40</v>
      </c>
      <c r="CL140">
        <v>40</v>
      </c>
      <c r="CM140">
        <v>41</v>
      </c>
      <c r="CN140">
        <v>41</v>
      </c>
      <c r="CO140">
        <v>42</v>
      </c>
      <c r="CP140">
        <v>42</v>
      </c>
      <c r="CQ140">
        <v>42</v>
      </c>
      <c r="CR140">
        <v>42</v>
      </c>
      <c r="CS140">
        <v>43</v>
      </c>
      <c r="CT140">
        <v>43</v>
      </c>
      <c r="CU140">
        <v>43</v>
      </c>
      <c r="CV140">
        <v>44</v>
      </c>
      <c r="CW140">
        <v>44</v>
      </c>
      <c r="CX140">
        <v>45</v>
      </c>
      <c r="CY140">
        <v>45</v>
      </c>
      <c r="CZ140">
        <v>46</v>
      </c>
      <c r="DA140">
        <v>46</v>
      </c>
      <c r="DB140">
        <v>47</v>
      </c>
      <c r="DC140">
        <v>47</v>
      </c>
      <c r="DD140">
        <v>48</v>
      </c>
      <c r="DE140">
        <v>48</v>
      </c>
      <c r="DF140">
        <v>49</v>
      </c>
      <c r="DG140">
        <v>49</v>
      </c>
      <c r="DH140">
        <v>50</v>
      </c>
      <c r="DI140">
        <v>50</v>
      </c>
      <c r="DJ140">
        <v>51</v>
      </c>
      <c r="DK140">
        <v>51</v>
      </c>
      <c r="DL140">
        <v>52</v>
      </c>
      <c r="DM140">
        <v>52</v>
      </c>
      <c r="DN140">
        <v>52</v>
      </c>
      <c r="DO140">
        <v>52</v>
      </c>
      <c r="DP140">
        <v>53</v>
      </c>
      <c r="DQ140">
        <v>53</v>
      </c>
      <c r="DR140">
        <v>54</v>
      </c>
      <c r="DS140">
        <v>54</v>
      </c>
      <c r="DT140">
        <v>55</v>
      </c>
      <c r="DU140">
        <v>55</v>
      </c>
      <c r="DV140">
        <v>56</v>
      </c>
      <c r="DW140">
        <v>56</v>
      </c>
      <c r="DX140">
        <v>57</v>
      </c>
      <c r="DY140">
        <v>57</v>
      </c>
      <c r="DZ140">
        <v>58</v>
      </c>
      <c r="EA140">
        <v>58</v>
      </c>
      <c r="EB140">
        <v>59</v>
      </c>
      <c r="EC140">
        <v>59</v>
      </c>
      <c r="ED140">
        <v>60</v>
      </c>
      <c r="EE140">
        <v>60</v>
      </c>
      <c r="EF140">
        <v>60</v>
      </c>
      <c r="EG140">
        <v>61</v>
      </c>
      <c r="EH140">
        <v>61</v>
      </c>
      <c r="EI140">
        <v>61</v>
      </c>
      <c r="EJ140">
        <v>61</v>
      </c>
      <c r="EK140">
        <v>62</v>
      </c>
      <c r="EL140">
        <v>62</v>
      </c>
      <c r="EM140">
        <v>63</v>
      </c>
      <c r="EN140">
        <v>63</v>
      </c>
      <c r="EO140">
        <v>64</v>
      </c>
      <c r="EP140">
        <v>64</v>
      </c>
      <c r="EQ140">
        <v>65</v>
      </c>
      <c r="ER140">
        <v>65</v>
      </c>
      <c r="ES140">
        <v>66</v>
      </c>
      <c r="ET140">
        <v>66</v>
      </c>
      <c r="EU140">
        <v>67</v>
      </c>
      <c r="EV140">
        <v>67</v>
      </c>
      <c r="EW140">
        <v>68</v>
      </c>
      <c r="EX140">
        <v>68</v>
      </c>
      <c r="EY140">
        <v>69</v>
      </c>
      <c r="EZ140">
        <v>69</v>
      </c>
      <c r="FA140">
        <v>70</v>
      </c>
      <c r="FB140">
        <v>70</v>
      </c>
      <c r="FC140">
        <v>71</v>
      </c>
      <c r="FD140">
        <v>71</v>
      </c>
      <c r="FE140">
        <v>71</v>
      </c>
      <c r="FF140">
        <v>71</v>
      </c>
      <c r="FG140">
        <v>72</v>
      </c>
      <c r="FH140">
        <v>72</v>
      </c>
      <c r="FI140">
        <v>73</v>
      </c>
      <c r="FJ140">
        <v>73</v>
      </c>
      <c r="FK140">
        <v>74</v>
      </c>
      <c r="FL140">
        <v>74</v>
      </c>
      <c r="FM140">
        <v>75</v>
      </c>
      <c r="FN140">
        <v>75</v>
      </c>
      <c r="FO140">
        <v>76</v>
      </c>
      <c r="FP140">
        <v>76</v>
      </c>
      <c r="FQ140">
        <v>77</v>
      </c>
      <c r="FR140">
        <v>77</v>
      </c>
      <c r="FS140">
        <v>78</v>
      </c>
      <c r="FT140">
        <v>78</v>
      </c>
      <c r="FU140">
        <v>79</v>
      </c>
      <c r="FV140">
        <v>79</v>
      </c>
      <c r="FW140">
        <v>80</v>
      </c>
      <c r="FX140">
        <v>80</v>
      </c>
      <c r="FY140">
        <v>80</v>
      </c>
      <c r="FZ140">
        <v>80</v>
      </c>
      <c r="GA140">
        <v>81</v>
      </c>
      <c r="GB140">
        <v>81</v>
      </c>
      <c r="GC140">
        <v>82</v>
      </c>
      <c r="GD140">
        <v>82</v>
      </c>
      <c r="GE140">
        <v>83</v>
      </c>
      <c r="GF140">
        <v>83</v>
      </c>
      <c r="GG140">
        <v>84</v>
      </c>
      <c r="GH140">
        <v>84</v>
      </c>
      <c r="GI140">
        <v>85</v>
      </c>
      <c r="GJ140">
        <v>85</v>
      </c>
      <c r="GK140">
        <v>86</v>
      </c>
      <c r="GL140">
        <v>86</v>
      </c>
      <c r="GM140">
        <v>87</v>
      </c>
      <c r="GN140">
        <v>87</v>
      </c>
      <c r="GO140">
        <v>88</v>
      </c>
      <c r="GP140">
        <v>88</v>
      </c>
      <c r="GQ140">
        <v>89</v>
      </c>
      <c r="GR140">
        <v>89</v>
      </c>
      <c r="GS140">
        <v>89</v>
      </c>
      <c r="GU140">
        <v>137</v>
      </c>
      <c r="GV140">
        <v>0.90400000000000003</v>
      </c>
    </row>
    <row r="141" spans="1:204">
      <c r="A141" s="278">
        <v>138</v>
      </c>
      <c r="B141" s="344">
        <v>1</v>
      </c>
      <c r="C141" s="344">
        <v>1</v>
      </c>
      <c r="D141" s="344">
        <v>2</v>
      </c>
      <c r="E141" s="344">
        <v>3</v>
      </c>
      <c r="F141" s="344">
        <v>3</v>
      </c>
      <c r="G141" s="344">
        <v>4</v>
      </c>
      <c r="H141" s="344">
        <v>4</v>
      </c>
      <c r="I141" s="344">
        <v>5</v>
      </c>
      <c r="J141" s="344">
        <v>5</v>
      </c>
      <c r="K141" s="344">
        <v>5</v>
      </c>
      <c r="L141" s="344">
        <v>5</v>
      </c>
      <c r="M141" s="344">
        <v>6</v>
      </c>
      <c r="N141" s="344">
        <v>6</v>
      </c>
      <c r="O141" s="344">
        <v>7</v>
      </c>
      <c r="P141" s="344">
        <v>7</v>
      </c>
      <c r="Q141" s="344">
        <v>8</v>
      </c>
      <c r="R141" s="344">
        <v>9</v>
      </c>
      <c r="S141" s="344">
        <v>9</v>
      </c>
      <c r="T141" s="344">
        <v>10</v>
      </c>
      <c r="U141" s="344">
        <v>10</v>
      </c>
      <c r="V141" s="344">
        <v>11</v>
      </c>
      <c r="W141" s="344">
        <v>11</v>
      </c>
      <c r="X141" s="344">
        <v>12</v>
      </c>
      <c r="Y141" s="344">
        <v>12</v>
      </c>
      <c r="Z141" s="344">
        <v>13</v>
      </c>
      <c r="AA141" s="344">
        <v>13</v>
      </c>
      <c r="AB141" s="344">
        <v>14</v>
      </c>
      <c r="AC141" s="344">
        <v>14</v>
      </c>
      <c r="AD141" s="344">
        <v>15</v>
      </c>
      <c r="AE141" s="344">
        <v>15</v>
      </c>
      <c r="AF141" s="337">
        <v>15</v>
      </c>
      <c r="AG141" s="345">
        <v>15</v>
      </c>
      <c r="AH141" s="346">
        <v>16</v>
      </c>
      <c r="AI141">
        <v>16</v>
      </c>
      <c r="AJ141">
        <v>17</v>
      </c>
      <c r="AK141">
        <v>17</v>
      </c>
      <c r="AL141">
        <v>18</v>
      </c>
      <c r="AM141">
        <v>18</v>
      </c>
      <c r="AN141">
        <v>19</v>
      </c>
      <c r="AO141">
        <v>19</v>
      </c>
      <c r="AP141">
        <v>20</v>
      </c>
      <c r="AQ141">
        <v>20</v>
      </c>
      <c r="AR141">
        <v>21</v>
      </c>
      <c r="AS141">
        <v>21</v>
      </c>
      <c r="AT141">
        <v>22</v>
      </c>
      <c r="AU141">
        <v>22</v>
      </c>
      <c r="AV141">
        <v>23</v>
      </c>
      <c r="AW141">
        <v>23</v>
      </c>
      <c r="AX141">
        <v>24</v>
      </c>
      <c r="AY141">
        <v>24</v>
      </c>
      <c r="AZ141">
        <v>24</v>
      </c>
      <c r="BA141">
        <v>24</v>
      </c>
      <c r="BB141">
        <v>25</v>
      </c>
      <c r="BC141">
        <v>25</v>
      </c>
      <c r="BD141">
        <v>26</v>
      </c>
      <c r="BE141">
        <v>26</v>
      </c>
      <c r="BF141">
        <v>27</v>
      </c>
      <c r="BG141">
        <v>27</v>
      </c>
      <c r="BH141">
        <v>27</v>
      </c>
      <c r="BI141">
        <v>28</v>
      </c>
      <c r="BJ141">
        <v>28</v>
      </c>
      <c r="BK141">
        <v>29</v>
      </c>
      <c r="BL141">
        <v>29</v>
      </c>
      <c r="BM141">
        <v>30</v>
      </c>
      <c r="BN141">
        <v>30</v>
      </c>
      <c r="BO141">
        <v>31</v>
      </c>
      <c r="BP141">
        <v>31</v>
      </c>
      <c r="BQ141">
        <v>32</v>
      </c>
      <c r="BR141">
        <v>32</v>
      </c>
      <c r="BS141">
        <v>33</v>
      </c>
      <c r="BT141">
        <v>33</v>
      </c>
      <c r="BU141">
        <v>34</v>
      </c>
      <c r="BV141">
        <v>34</v>
      </c>
      <c r="BW141">
        <v>34</v>
      </c>
      <c r="BX141">
        <v>34</v>
      </c>
      <c r="BY141">
        <v>35</v>
      </c>
      <c r="BZ141">
        <v>35</v>
      </c>
      <c r="CA141">
        <v>35</v>
      </c>
      <c r="CB141">
        <v>36</v>
      </c>
      <c r="CC141">
        <v>36</v>
      </c>
      <c r="CD141">
        <v>37</v>
      </c>
      <c r="CE141">
        <v>37</v>
      </c>
      <c r="CF141">
        <v>38</v>
      </c>
      <c r="CG141">
        <v>38</v>
      </c>
      <c r="CH141">
        <v>39</v>
      </c>
      <c r="CI141">
        <v>39</v>
      </c>
      <c r="CJ141">
        <v>40</v>
      </c>
      <c r="CK141">
        <v>40</v>
      </c>
      <c r="CL141">
        <v>40</v>
      </c>
      <c r="CM141">
        <v>41</v>
      </c>
      <c r="CN141">
        <v>41</v>
      </c>
      <c r="CO141">
        <v>42</v>
      </c>
      <c r="CP141">
        <v>42</v>
      </c>
      <c r="CQ141">
        <v>43</v>
      </c>
      <c r="CR141">
        <v>43</v>
      </c>
      <c r="CS141">
        <v>44</v>
      </c>
      <c r="CT141">
        <v>44</v>
      </c>
      <c r="CU141">
        <v>44</v>
      </c>
      <c r="CV141">
        <v>44</v>
      </c>
      <c r="CW141">
        <v>44</v>
      </c>
      <c r="CX141">
        <v>45</v>
      </c>
      <c r="CY141">
        <v>45</v>
      </c>
      <c r="CZ141">
        <v>46</v>
      </c>
      <c r="DA141">
        <v>46</v>
      </c>
      <c r="DB141">
        <v>47</v>
      </c>
      <c r="DC141">
        <v>47</v>
      </c>
      <c r="DD141">
        <v>48</v>
      </c>
      <c r="DE141">
        <v>48</v>
      </c>
      <c r="DF141">
        <v>49</v>
      </c>
      <c r="DG141">
        <v>49</v>
      </c>
      <c r="DH141">
        <v>50</v>
      </c>
      <c r="DI141">
        <v>50</v>
      </c>
      <c r="DJ141">
        <v>51</v>
      </c>
      <c r="DK141">
        <v>51</v>
      </c>
      <c r="DL141">
        <v>52</v>
      </c>
      <c r="DM141">
        <v>52</v>
      </c>
      <c r="DN141">
        <v>53</v>
      </c>
      <c r="DO141">
        <v>53</v>
      </c>
      <c r="DP141">
        <v>54</v>
      </c>
      <c r="DQ141">
        <v>54</v>
      </c>
      <c r="DR141">
        <v>54</v>
      </c>
      <c r="DS141">
        <v>54</v>
      </c>
      <c r="DT141">
        <v>55</v>
      </c>
      <c r="DU141">
        <v>55</v>
      </c>
      <c r="DV141">
        <v>56</v>
      </c>
      <c r="DW141">
        <v>56</v>
      </c>
      <c r="DX141">
        <v>57</v>
      </c>
      <c r="DY141">
        <v>57</v>
      </c>
      <c r="DZ141">
        <v>58</v>
      </c>
      <c r="EA141">
        <v>58</v>
      </c>
      <c r="EB141">
        <v>59</v>
      </c>
      <c r="EC141">
        <v>59</v>
      </c>
      <c r="ED141">
        <v>60</v>
      </c>
      <c r="EE141">
        <v>60</v>
      </c>
      <c r="EF141">
        <v>60</v>
      </c>
      <c r="EG141">
        <v>61</v>
      </c>
      <c r="EH141">
        <v>61</v>
      </c>
      <c r="EI141">
        <v>62</v>
      </c>
      <c r="EJ141">
        <v>62</v>
      </c>
      <c r="EK141">
        <v>63</v>
      </c>
      <c r="EL141">
        <v>63</v>
      </c>
      <c r="EM141">
        <v>63</v>
      </c>
      <c r="EN141">
        <v>63</v>
      </c>
      <c r="EO141">
        <v>64</v>
      </c>
      <c r="EP141">
        <v>64</v>
      </c>
      <c r="EQ141">
        <v>65</v>
      </c>
      <c r="ER141">
        <v>65</v>
      </c>
      <c r="ES141">
        <v>66</v>
      </c>
      <c r="ET141">
        <v>66</v>
      </c>
      <c r="EU141">
        <v>67</v>
      </c>
      <c r="EV141">
        <v>67</v>
      </c>
      <c r="EW141">
        <v>68</v>
      </c>
      <c r="EX141">
        <v>68</v>
      </c>
      <c r="EY141">
        <v>69</v>
      </c>
      <c r="EZ141">
        <v>69</v>
      </c>
      <c r="FA141">
        <v>70</v>
      </c>
      <c r="FB141">
        <v>70</v>
      </c>
      <c r="FC141">
        <v>71</v>
      </c>
      <c r="FD141">
        <v>71</v>
      </c>
      <c r="FE141">
        <v>72</v>
      </c>
      <c r="FF141">
        <v>72</v>
      </c>
      <c r="FG141">
        <v>73</v>
      </c>
      <c r="FH141">
        <v>73</v>
      </c>
      <c r="FI141">
        <v>73</v>
      </c>
      <c r="FJ141">
        <v>73</v>
      </c>
      <c r="FK141">
        <v>74</v>
      </c>
      <c r="FL141">
        <v>74</v>
      </c>
      <c r="FM141">
        <v>75</v>
      </c>
      <c r="FN141">
        <v>75</v>
      </c>
      <c r="FO141">
        <v>76</v>
      </c>
      <c r="FP141">
        <v>76</v>
      </c>
      <c r="FQ141">
        <v>77</v>
      </c>
      <c r="FR141">
        <v>77</v>
      </c>
      <c r="FS141">
        <v>78</v>
      </c>
      <c r="FT141">
        <v>78</v>
      </c>
      <c r="FU141">
        <v>79</v>
      </c>
      <c r="FV141">
        <v>79</v>
      </c>
      <c r="FW141">
        <v>80</v>
      </c>
      <c r="FX141">
        <v>80</v>
      </c>
      <c r="FY141">
        <v>81</v>
      </c>
      <c r="FZ141">
        <v>81</v>
      </c>
      <c r="GA141">
        <v>82</v>
      </c>
      <c r="GB141">
        <v>82</v>
      </c>
      <c r="GC141">
        <v>83</v>
      </c>
      <c r="GD141">
        <v>83</v>
      </c>
      <c r="GE141">
        <v>83</v>
      </c>
      <c r="GF141">
        <v>83</v>
      </c>
      <c r="GG141">
        <v>84</v>
      </c>
      <c r="GH141">
        <v>84</v>
      </c>
      <c r="GI141">
        <v>85</v>
      </c>
      <c r="GJ141">
        <v>85</v>
      </c>
      <c r="GK141">
        <v>86</v>
      </c>
      <c r="GL141">
        <v>86</v>
      </c>
      <c r="GM141">
        <v>87</v>
      </c>
      <c r="GN141">
        <v>87</v>
      </c>
      <c r="GO141">
        <v>88</v>
      </c>
      <c r="GP141">
        <v>88</v>
      </c>
      <c r="GQ141">
        <v>89</v>
      </c>
      <c r="GR141">
        <v>89</v>
      </c>
      <c r="GS141">
        <v>90</v>
      </c>
      <c r="GU141">
        <v>138</v>
      </c>
      <c r="GV141">
        <v>0.90700000000000003</v>
      </c>
    </row>
    <row r="142" spans="1:204">
      <c r="A142" s="278">
        <v>139</v>
      </c>
      <c r="B142" s="344">
        <v>1</v>
      </c>
      <c r="C142" s="344">
        <v>1</v>
      </c>
      <c r="D142" s="344">
        <v>2</v>
      </c>
      <c r="E142" s="344">
        <v>3</v>
      </c>
      <c r="F142" s="344">
        <v>3</v>
      </c>
      <c r="G142" s="344">
        <v>4</v>
      </c>
      <c r="H142" s="344">
        <v>4</v>
      </c>
      <c r="I142" s="344">
        <v>5</v>
      </c>
      <c r="J142" s="344">
        <v>5</v>
      </c>
      <c r="K142" s="344">
        <v>5</v>
      </c>
      <c r="L142" s="344">
        <v>5</v>
      </c>
      <c r="M142" s="344">
        <v>6</v>
      </c>
      <c r="N142" s="344">
        <v>6</v>
      </c>
      <c r="O142" s="344">
        <v>7</v>
      </c>
      <c r="P142" s="344">
        <v>7</v>
      </c>
      <c r="Q142" s="344">
        <v>8</v>
      </c>
      <c r="R142" s="344">
        <v>9</v>
      </c>
      <c r="S142" s="344">
        <v>9</v>
      </c>
      <c r="T142" s="344">
        <v>10</v>
      </c>
      <c r="U142" s="344">
        <v>10</v>
      </c>
      <c r="V142" s="344">
        <v>11</v>
      </c>
      <c r="W142" s="344">
        <v>11</v>
      </c>
      <c r="X142" s="344">
        <v>12</v>
      </c>
      <c r="Y142" s="344">
        <v>12</v>
      </c>
      <c r="Z142" s="344">
        <v>13</v>
      </c>
      <c r="AA142" s="344">
        <v>13</v>
      </c>
      <c r="AB142" s="344">
        <v>14</v>
      </c>
      <c r="AC142" s="344">
        <v>14</v>
      </c>
      <c r="AD142" s="344">
        <v>15</v>
      </c>
      <c r="AE142" s="344">
        <v>15</v>
      </c>
      <c r="AF142" s="337">
        <v>15</v>
      </c>
      <c r="AG142" s="345">
        <v>15</v>
      </c>
      <c r="AH142" s="346">
        <v>16</v>
      </c>
      <c r="AI142">
        <v>16</v>
      </c>
      <c r="AJ142">
        <v>17</v>
      </c>
      <c r="AK142">
        <v>17</v>
      </c>
      <c r="AL142">
        <v>18</v>
      </c>
      <c r="AM142">
        <v>18</v>
      </c>
      <c r="AN142">
        <v>19</v>
      </c>
      <c r="AO142">
        <v>19</v>
      </c>
      <c r="AP142">
        <v>20</v>
      </c>
      <c r="AQ142">
        <v>20</v>
      </c>
      <c r="AR142">
        <v>21</v>
      </c>
      <c r="AS142">
        <v>21</v>
      </c>
      <c r="AT142">
        <v>22</v>
      </c>
      <c r="AU142">
        <v>22</v>
      </c>
      <c r="AV142">
        <v>23</v>
      </c>
      <c r="AW142">
        <v>23</v>
      </c>
      <c r="AX142">
        <v>24</v>
      </c>
      <c r="AY142">
        <v>24</v>
      </c>
      <c r="AZ142">
        <v>25</v>
      </c>
      <c r="BA142">
        <v>25</v>
      </c>
      <c r="BB142">
        <v>25</v>
      </c>
      <c r="BC142">
        <v>25</v>
      </c>
      <c r="BD142">
        <v>26</v>
      </c>
      <c r="BE142">
        <v>26</v>
      </c>
      <c r="BF142">
        <v>27</v>
      </c>
      <c r="BG142">
        <v>27</v>
      </c>
      <c r="BH142">
        <v>27</v>
      </c>
      <c r="BI142">
        <v>28</v>
      </c>
      <c r="BJ142">
        <v>28</v>
      </c>
      <c r="BK142">
        <v>29</v>
      </c>
      <c r="BL142">
        <v>29</v>
      </c>
      <c r="BM142">
        <v>30</v>
      </c>
      <c r="BN142">
        <v>30</v>
      </c>
      <c r="BO142">
        <v>31</v>
      </c>
      <c r="BP142">
        <v>31</v>
      </c>
      <c r="BQ142">
        <v>32</v>
      </c>
      <c r="BR142">
        <v>32</v>
      </c>
      <c r="BS142">
        <v>33</v>
      </c>
      <c r="BT142">
        <v>33</v>
      </c>
      <c r="BU142">
        <v>34</v>
      </c>
      <c r="BV142">
        <v>34</v>
      </c>
      <c r="BW142">
        <v>35</v>
      </c>
      <c r="BX142">
        <v>35</v>
      </c>
      <c r="BY142">
        <v>35</v>
      </c>
      <c r="BZ142">
        <v>35</v>
      </c>
      <c r="CA142">
        <v>35</v>
      </c>
      <c r="CB142">
        <v>36</v>
      </c>
      <c r="CC142">
        <v>36</v>
      </c>
      <c r="CD142">
        <v>37</v>
      </c>
      <c r="CE142">
        <v>37</v>
      </c>
      <c r="CF142">
        <v>38</v>
      </c>
      <c r="CG142">
        <v>38</v>
      </c>
      <c r="CH142">
        <v>39</v>
      </c>
      <c r="CI142">
        <v>39</v>
      </c>
      <c r="CJ142">
        <v>40</v>
      </c>
      <c r="CK142">
        <v>40</v>
      </c>
      <c r="CL142">
        <v>40</v>
      </c>
      <c r="CM142">
        <v>41</v>
      </c>
      <c r="CN142">
        <v>41</v>
      </c>
      <c r="CO142">
        <v>42</v>
      </c>
      <c r="CP142">
        <v>42</v>
      </c>
      <c r="CQ142">
        <v>43</v>
      </c>
      <c r="CR142">
        <v>43</v>
      </c>
      <c r="CS142">
        <v>44</v>
      </c>
      <c r="CT142">
        <v>44</v>
      </c>
      <c r="CU142">
        <v>44</v>
      </c>
      <c r="CV142">
        <v>45</v>
      </c>
      <c r="CW142">
        <v>45</v>
      </c>
      <c r="CX142">
        <v>46</v>
      </c>
      <c r="CY142">
        <v>46</v>
      </c>
      <c r="CZ142">
        <v>46</v>
      </c>
      <c r="DA142">
        <v>46</v>
      </c>
      <c r="DB142">
        <v>47</v>
      </c>
      <c r="DC142">
        <v>47</v>
      </c>
      <c r="DD142">
        <v>48</v>
      </c>
      <c r="DE142">
        <v>48</v>
      </c>
      <c r="DF142">
        <v>49</v>
      </c>
      <c r="DG142">
        <v>49</v>
      </c>
      <c r="DH142">
        <v>50</v>
      </c>
      <c r="DI142">
        <v>50</v>
      </c>
      <c r="DJ142">
        <v>51</v>
      </c>
      <c r="DK142">
        <v>51</v>
      </c>
      <c r="DL142">
        <v>52</v>
      </c>
      <c r="DM142">
        <v>52</v>
      </c>
      <c r="DN142">
        <v>53</v>
      </c>
      <c r="DO142">
        <v>53</v>
      </c>
      <c r="DP142">
        <v>54</v>
      </c>
      <c r="DQ142">
        <v>54</v>
      </c>
      <c r="DR142">
        <v>55</v>
      </c>
      <c r="DS142">
        <v>55</v>
      </c>
      <c r="DT142">
        <v>56</v>
      </c>
      <c r="DU142">
        <v>56</v>
      </c>
      <c r="DV142">
        <v>56</v>
      </c>
      <c r="DW142">
        <v>56</v>
      </c>
      <c r="DX142">
        <v>57</v>
      </c>
      <c r="DY142">
        <v>57</v>
      </c>
      <c r="DZ142">
        <v>58</v>
      </c>
      <c r="EA142">
        <v>58</v>
      </c>
      <c r="EB142">
        <v>59</v>
      </c>
      <c r="EC142">
        <v>59</v>
      </c>
      <c r="ED142">
        <v>60</v>
      </c>
      <c r="EE142">
        <v>60</v>
      </c>
      <c r="EF142">
        <v>60</v>
      </c>
      <c r="EG142">
        <v>61</v>
      </c>
      <c r="EH142">
        <v>61</v>
      </c>
      <c r="EI142">
        <v>62</v>
      </c>
      <c r="EJ142">
        <v>62</v>
      </c>
      <c r="EK142">
        <v>63</v>
      </c>
      <c r="EL142">
        <v>63</v>
      </c>
      <c r="EM142">
        <v>64</v>
      </c>
      <c r="EN142">
        <v>64</v>
      </c>
      <c r="EO142">
        <v>65</v>
      </c>
      <c r="EP142">
        <v>65</v>
      </c>
      <c r="EQ142">
        <v>66</v>
      </c>
      <c r="ER142">
        <v>66</v>
      </c>
      <c r="ES142">
        <v>66</v>
      </c>
      <c r="ET142">
        <v>66</v>
      </c>
      <c r="EU142">
        <v>67</v>
      </c>
      <c r="EV142">
        <v>67</v>
      </c>
      <c r="EW142">
        <v>68</v>
      </c>
      <c r="EX142">
        <v>68</v>
      </c>
      <c r="EY142">
        <v>69</v>
      </c>
      <c r="EZ142">
        <v>69</v>
      </c>
      <c r="FA142">
        <v>70</v>
      </c>
      <c r="FB142">
        <v>70</v>
      </c>
      <c r="FC142">
        <v>71</v>
      </c>
      <c r="FD142">
        <v>71</v>
      </c>
      <c r="FE142">
        <v>72</v>
      </c>
      <c r="FF142">
        <v>72</v>
      </c>
      <c r="FG142">
        <v>73</v>
      </c>
      <c r="FH142">
        <v>73</v>
      </c>
      <c r="FI142">
        <v>74</v>
      </c>
      <c r="FJ142">
        <v>74</v>
      </c>
      <c r="FK142">
        <v>75</v>
      </c>
      <c r="FL142">
        <v>75</v>
      </c>
      <c r="FM142">
        <v>76</v>
      </c>
      <c r="FN142">
        <v>76</v>
      </c>
      <c r="FO142">
        <v>76</v>
      </c>
      <c r="FP142">
        <v>76</v>
      </c>
      <c r="FQ142">
        <v>77</v>
      </c>
      <c r="FR142">
        <v>77</v>
      </c>
      <c r="FS142">
        <v>78</v>
      </c>
      <c r="FT142">
        <v>78</v>
      </c>
      <c r="FU142">
        <v>79</v>
      </c>
      <c r="FV142">
        <v>79</v>
      </c>
      <c r="FW142">
        <v>80</v>
      </c>
      <c r="FX142">
        <v>80</v>
      </c>
      <c r="FY142">
        <v>81</v>
      </c>
      <c r="FZ142">
        <v>81</v>
      </c>
      <c r="GA142">
        <v>82</v>
      </c>
      <c r="GB142">
        <v>82</v>
      </c>
      <c r="GC142">
        <v>83</v>
      </c>
      <c r="GD142">
        <v>83</v>
      </c>
      <c r="GE142">
        <v>84</v>
      </c>
      <c r="GF142">
        <v>84</v>
      </c>
      <c r="GG142">
        <v>85</v>
      </c>
      <c r="GH142">
        <v>85</v>
      </c>
      <c r="GI142">
        <v>86</v>
      </c>
      <c r="GJ142">
        <v>86</v>
      </c>
      <c r="GK142">
        <v>86</v>
      </c>
      <c r="GL142">
        <v>86</v>
      </c>
      <c r="GM142">
        <v>87</v>
      </c>
      <c r="GN142">
        <v>87</v>
      </c>
      <c r="GO142">
        <v>88</v>
      </c>
      <c r="GP142">
        <v>88</v>
      </c>
      <c r="GQ142">
        <v>89</v>
      </c>
      <c r="GR142">
        <v>89</v>
      </c>
      <c r="GS142">
        <v>90</v>
      </c>
      <c r="GU142">
        <v>139</v>
      </c>
      <c r="GV142">
        <v>0.91</v>
      </c>
    </row>
    <row r="143" spans="1:204">
      <c r="A143" s="278">
        <v>140</v>
      </c>
      <c r="B143" s="344">
        <v>1</v>
      </c>
      <c r="C143" s="344">
        <v>1</v>
      </c>
      <c r="D143" s="344">
        <v>2</v>
      </c>
      <c r="E143" s="344">
        <v>3</v>
      </c>
      <c r="F143" s="344">
        <v>3</v>
      </c>
      <c r="G143" s="344">
        <v>4</v>
      </c>
      <c r="H143" s="344">
        <v>4</v>
      </c>
      <c r="I143" s="344">
        <v>5</v>
      </c>
      <c r="J143" s="344">
        <v>5</v>
      </c>
      <c r="K143" s="344">
        <v>5</v>
      </c>
      <c r="L143" s="344">
        <v>5</v>
      </c>
      <c r="M143" s="344">
        <v>6</v>
      </c>
      <c r="N143" s="344">
        <v>6</v>
      </c>
      <c r="O143" s="344">
        <v>7</v>
      </c>
      <c r="P143" s="344">
        <v>7</v>
      </c>
      <c r="Q143" s="344">
        <v>8</v>
      </c>
      <c r="R143" s="344">
        <v>9</v>
      </c>
      <c r="S143" s="344">
        <v>9</v>
      </c>
      <c r="T143" s="344">
        <v>10</v>
      </c>
      <c r="U143" s="344">
        <v>10</v>
      </c>
      <c r="V143" s="344">
        <v>11</v>
      </c>
      <c r="W143" s="344">
        <v>11</v>
      </c>
      <c r="X143" s="344">
        <v>12</v>
      </c>
      <c r="Y143" s="344">
        <v>12</v>
      </c>
      <c r="Z143" s="344">
        <v>13</v>
      </c>
      <c r="AA143" s="344">
        <v>13</v>
      </c>
      <c r="AB143" s="344">
        <v>14</v>
      </c>
      <c r="AC143" s="344">
        <v>14</v>
      </c>
      <c r="AD143" s="344">
        <v>15</v>
      </c>
      <c r="AE143" s="344">
        <v>15</v>
      </c>
      <c r="AF143" s="337">
        <v>16</v>
      </c>
      <c r="AG143" s="345">
        <v>16</v>
      </c>
      <c r="AH143" s="346">
        <v>16</v>
      </c>
      <c r="AI143">
        <v>16</v>
      </c>
      <c r="AJ143">
        <v>17</v>
      </c>
      <c r="AK143">
        <v>17</v>
      </c>
      <c r="AL143">
        <v>18</v>
      </c>
      <c r="AM143">
        <v>18</v>
      </c>
      <c r="AN143">
        <v>19</v>
      </c>
      <c r="AO143">
        <v>19</v>
      </c>
      <c r="AP143">
        <v>20</v>
      </c>
      <c r="AQ143">
        <v>20</v>
      </c>
      <c r="AR143">
        <v>21</v>
      </c>
      <c r="AS143">
        <v>21</v>
      </c>
      <c r="AT143">
        <v>22</v>
      </c>
      <c r="AU143">
        <v>22</v>
      </c>
      <c r="AV143">
        <v>23</v>
      </c>
      <c r="AW143">
        <v>23</v>
      </c>
      <c r="AX143">
        <v>24</v>
      </c>
      <c r="AY143">
        <v>24</v>
      </c>
      <c r="AZ143">
        <v>25</v>
      </c>
      <c r="BA143">
        <v>25</v>
      </c>
      <c r="BB143">
        <v>26</v>
      </c>
      <c r="BC143">
        <v>26</v>
      </c>
      <c r="BD143">
        <v>26</v>
      </c>
      <c r="BE143">
        <v>26</v>
      </c>
      <c r="BF143">
        <v>27</v>
      </c>
      <c r="BG143">
        <v>27</v>
      </c>
      <c r="BH143">
        <v>27</v>
      </c>
      <c r="BI143">
        <v>28</v>
      </c>
      <c r="BJ143">
        <v>28</v>
      </c>
      <c r="BK143">
        <v>29</v>
      </c>
      <c r="BL143">
        <v>29</v>
      </c>
      <c r="BM143">
        <v>30</v>
      </c>
      <c r="BN143">
        <v>30</v>
      </c>
      <c r="BO143">
        <v>31</v>
      </c>
      <c r="BP143">
        <v>31</v>
      </c>
      <c r="BQ143">
        <v>32</v>
      </c>
      <c r="BR143">
        <v>32</v>
      </c>
      <c r="BS143">
        <v>33</v>
      </c>
      <c r="BT143">
        <v>33</v>
      </c>
      <c r="BU143">
        <v>34</v>
      </c>
      <c r="BV143">
        <v>34</v>
      </c>
      <c r="BW143">
        <v>35</v>
      </c>
      <c r="BX143">
        <v>35</v>
      </c>
      <c r="BY143">
        <v>36</v>
      </c>
      <c r="BZ143">
        <v>36</v>
      </c>
      <c r="CA143">
        <v>36</v>
      </c>
      <c r="CB143">
        <v>37</v>
      </c>
      <c r="CC143">
        <v>37</v>
      </c>
      <c r="CD143">
        <v>37</v>
      </c>
      <c r="CE143">
        <v>37</v>
      </c>
      <c r="CF143">
        <v>38</v>
      </c>
      <c r="CG143">
        <v>38</v>
      </c>
      <c r="CH143">
        <v>39</v>
      </c>
      <c r="CI143">
        <v>39</v>
      </c>
      <c r="CJ143">
        <v>40</v>
      </c>
      <c r="CK143">
        <v>40</v>
      </c>
      <c r="CL143">
        <v>40</v>
      </c>
      <c r="CM143">
        <v>41</v>
      </c>
      <c r="CN143">
        <v>41</v>
      </c>
      <c r="CO143">
        <v>42</v>
      </c>
      <c r="CP143">
        <v>42</v>
      </c>
      <c r="CQ143">
        <v>43</v>
      </c>
      <c r="CR143">
        <v>43</v>
      </c>
      <c r="CS143">
        <v>44</v>
      </c>
      <c r="CT143">
        <v>44</v>
      </c>
      <c r="CU143">
        <v>44</v>
      </c>
      <c r="CV143">
        <v>45</v>
      </c>
      <c r="CW143">
        <v>45</v>
      </c>
      <c r="CX143">
        <v>46</v>
      </c>
      <c r="CY143">
        <v>46</v>
      </c>
      <c r="CZ143">
        <v>47</v>
      </c>
      <c r="DA143">
        <v>47</v>
      </c>
      <c r="DB143">
        <v>47</v>
      </c>
      <c r="DC143">
        <v>47</v>
      </c>
      <c r="DD143">
        <v>48</v>
      </c>
      <c r="DE143">
        <v>48</v>
      </c>
      <c r="DF143">
        <v>49</v>
      </c>
      <c r="DG143">
        <v>49</v>
      </c>
      <c r="DH143">
        <v>50</v>
      </c>
      <c r="DI143">
        <v>50</v>
      </c>
      <c r="DJ143">
        <v>51</v>
      </c>
      <c r="DK143">
        <v>51</v>
      </c>
      <c r="DL143">
        <v>52</v>
      </c>
      <c r="DM143">
        <v>52</v>
      </c>
      <c r="DN143">
        <v>53</v>
      </c>
      <c r="DO143">
        <v>53</v>
      </c>
      <c r="DP143">
        <v>54</v>
      </c>
      <c r="DQ143">
        <v>54</v>
      </c>
      <c r="DR143">
        <v>55</v>
      </c>
      <c r="DS143">
        <v>55</v>
      </c>
      <c r="DT143">
        <v>56</v>
      </c>
      <c r="DU143">
        <v>56</v>
      </c>
      <c r="DV143">
        <v>57</v>
      </c>
      <c r="DW143">
        <v>57</v>
      </c>
      <c r="DX143">
        <v>58</v>
      </c>
      <c r="DY143">
        <v>58</v>
      </c>
      <c r="DZ143">
        <v>58</v>
      </c>
      <c r="EA143">
        <v>58</v>
      </c>
      <c r="EB143">
        <v>59</v>
      </c>
      <c r="EC143">
        <v>59</v>
      </c>
      <c r="ED143">
        <v>60</v>
      </c>
      <c r="EE143">
        <v>60</v>
      </c>
      <c r="EF143">
        <v>60</v>
      </c>
      <c r="EG143">
        <v>61</v>
      </c>
      <c r="EH143">
        <v>61</v>
      </c>
      <c r="EI143">
        <v>62</v>
      </c>
      <c r="EJ143">
        <v>62</v>
      </c>
      <c r="EK143">
        <v>63</v>
      </c>
      <c r="EL143">
        <v>63</v>
      </c>
      <c r="EM143">
        <v>64</v>
      </c>
      <c r="EN143">
        <v>64</v>
      </c>
      <c r="EO143">
        <v>65</v>
      </c>
      <c r="EP143">
        <v>65</v>
      </c>
      <c r="EQ143">
        <v>66</v>
      </c>
      <c r="ER143">
        <v>66</v>
      </c>
      <c r="ES143">
        <v>67</v>
      </c>
      <c r="ET143">
        <v>67</v>
      </c>
      <c r="EU143">
        <v>68</v>
      </c>
      <c r="EV143">
        <v>68</v>
      </c>
      <c r="EW143">
        <v>68</v>
      </c>
      <c r="EX143">
        <v>68</v>
      </c>
      <c r="EY143">
        <v>69</v>
      </c>
      <c r="EZ143">
        <v>69</v>
      </c>
      <c r="FA143">
        <v>70</v>
      </c>
      <c r="FB143">
        <v>70</v>
      </c>
      <c r="FC143">
        <v>71</v>
      </c>
      <c r="FD143">
        <v>71</v>
      </c>
      <c r="FE143">
        <v>72</v>
      </c>
      <c r="FF143">
        <v>72</v>
      </c>
      <c r="FG143">
        <v>73</v>
      </c>
      <c r="FH143">
        <v>73</v>
      </c>
      <c r="FI143">
        <v>74</v>
      </c>
      <c r="FJ143">
        <v>74</v>
      </c>
      <c r="FK143">
        <v>75</v>
      </c>
      <c r="FL143">
        <v>75</v>
      </c>
      <c r="FM143">
        <v>76</v>
      </c>
      <c r="FN143">
        <v>76</v>
      </c>
      <c r="FO143">
        <v>77</v>
      </c>
      <c r="FP143">
        <v>77</v>
      </c>
      <c r="FQ143">
        <v>78</v>
      </c>
      <c r="FR143">
        <v>78</v>
      </c>
      <c r="FS143">
        <v>79</v>
      </c>
      <c r="FT143">
        <v>79</v>
      </c>
      <c r="FU143">
        <v>79</v>
      </c>
      <c r="FV143">
        <v>79</v>
      </c>
      <c r="FW143">
        <v>80</v>
      </c>
      <c r="FX143">
        <v>80</v>
      </c>
      <c r="FY143">
        <v>81</v>
      </c>
      <c r="FZ143">
        <v>81</v>
      </c>
      <c r="GA143">
        <v>82</v>
      </c>
      <c r="GB143">
        <v>82</v>
      </c>
      <c r="GC143">
        <v>83</v>
      </c>
      <c r="GD143">
        <v>83</v>
      </c>
      <c r="GE143">
        <v>84</v>
      </c>
      <c r="GF143">
        <v>84</v>
      </c>
      <c r="GG143">
        <v>85</v>
      </c>
      <c r="GH143">
        <v>85</v>
      </c>
      <c r="GI143">
        <v>86</v>
      </c>
      <c r="GJ143">
        <v>86</v>
      </c>
      <c r="GK143">
        <v>87</v>
      </c>
      <c r="GL143">
        <v>87</v>
      </c>
      <c r="GM143">
        <v>88</v>
      </c>
      <c r="GN143">
        <v>88</v>
      </c>
      <c r="GO143">
        <v>89</v>
      </c>
      <c r="GP143">
        <v>89</v>
      </c>
      <c r="GQ143">
        <v>89</v>
      </c>
      <c r="GR143">
        <v>89</v>
      </c>
      <c r="GS143">
        <v>90</v>
      </c>
      <c r="GU143">
        <v>140</v>
      </c>
      <c r="GV143">
        <v>0.91300000000000003</v>
      </c>
    </row>
    <row r="144" spans="1:204">
      <c r="A144" s="278">
        <v>141</v>
      </c>
      <c r="B144" s="344">
        <v>1</v>
      </c>
      <c r="C144" s="344">
        <v>1</v>
      </c>
      <c r="D144" s="344">
        <v>2</v>
      </c>
      <c r="E144" s="344">
        <v>3</v>
      </c>
      <c r="F144" s="344">
        <v>3</v>
      </c>
      <c r="G144" s="344">
        <v>4</v>
      </c>
      <c r="H144" s="344">
        <v>4</v>
      </c>
      <c r="I144" s="344">
        <v>5</v>
      </c>
      <c r="J144" s="344">
        <v>5</v>
      </c>
      <c r="K144" s="344">
        <v>5</v>
      </c>
      <c r="L144" s="344">
        <v>5</v>
      </c>
      <c r="M144" s="344">
        <v>6</v>
      </c>
      <c r="N144" s="344">
        <v>6</v>
      </c>
      <c r="O144" s="344">
        <v>7</v>
      </c>
      <c r="P144" s="344">
        <v>7</v>
      </c>
      <c r="Q144" s="344">
        <v>8</v>
      </c>
      <c r="R144" s="344">
        <v>9</v>
      </c>
      <c r="S144" s="344">
        <v>9</v>
      </c>
      <c r="T144" s="344">
        <v>10</v>
      </c>
      <c r="U144" s="344">
        <v>10</v>
      </c>
      <c r="V144" s="344">
        <v>11</v>
      </c>
      <c r="W144" s="344">
        <v>11</v>
      </c>
      <c r="X144" s="344">
        <v>12</v>
      </c>
      <c r="Y144" s="344">
        <v>12</v>
      </c>
      <c r="Z144" s="344">
        <v>13</v>
      </c>
      <c r="AA144" s="344">
        <v>13</v>
      </c>
      <c r="AB144" s="344">
        <v>14</v>
      </c>
      <c r="AC144" s="344">
        <v>14</v>
      </c>
      <c r="AD144" s="344">
        <v>15</v>
      </c>
      <c r="AE144" s="344">
        <v>15</v>
      </c>
      <c r="AF144" s="337">
        <v>16</v>
      </c>
      <c r="AG144" s="345">
        <v>16</v>
      </c>
      <c r="AH144" s="346">
        <v>16</v>
      </c>
      <c r="AI144">
        <v>16</v>
      </c>
      <c r="AJ144">
        <v>17</v>
      </c>
      <c r="AK144">
        <v>17</v>
      </c>
      <c r="AL144">
        <v>18</v>
      </c>
      <c r="AM144">
        <v>18</v>
      </c>
      <c r="AN144">
        <v>19</v>
      </c>
      <c r="AO144">
        <v>19</v>
      </c>
      <c r="AP144">
        <v>20</v>
      </c>
      <c r="AQ144">
        <v>20</v>
      </c>
      <c r="AR144">
        <v>21</v>
      </c>
      <c r="AS144">
        <v>21</v>
      </c>
      <c r="AT144">
        <v>22</v>
      </c>
      <c r="AU144">
        <v>22</v>
      </c>
      <c r="AV144">
        <v>23</v>
      </c>
      <c r="AW144">
        <v>23</v>
      </c>
      <c r="AX144">
        <v>24</v>
      </c>
      <c r="AY144">
        <v>24</v>
      </c>
      <c r="AZ144">
        <v>25</v>
      </c>
      <c r="BA144">
        <v>25</v>
      </c>
      <c r="BB144">
        <v>26</v>
      </c>
      <c r="BC144">
        <v>26</v>
      </c>
      <c r="BD144">
        <v>27</v>
      </c>
      <c r="BE144">
        <v>27</v>
      </c>
      <c r="BF144">
        <v>27</v>
      </c>
      <c r="BG144">
        <v>27</v>
      </c>
      <c r="BH144">
        <v>27</v>
      </c>
      <c r="BI144">
        <v>28</v>
      </c>
      <c r="BJ144">
        <v>28</v>
      </c>
      <c r="BK144">
        <v>29</v>
      </c>
      <c r="BL144">
        <v>29</v>
      </c>
      <c r="BM144">
        <v>30</v>
      </c>
      <c r="BN144">
        <v>30</v>
      </c>
      <c r="BO144">
        <v>31</v>
      </c>
      <c r="BP144">
        <v>31</v>
      </c>
      <c r="BQ144">
        <v>32</v>
      </c>
      <c r="BR144">
        <v>32</v>
      </c>
      <c r="BS144">
        <v>33</v>
      </c>
      <c r="BT144">
        <v>33</v>
      </c>
      <c r="BU144">
        <v>34</v>
      </c>
      <c r="BV144">
        <v>34</v>
      </c>
      <c r="BW144">
        <v>35</v>
      </c>
      <c r="BX144">
        <v>35</v>
      </c>
      <c r="BY144">
        <v>36</v>
      </c>
      <c r="BZ144">
        <v>36</v>
      </c>
      <c r="CA144">
        <v>36</v>
      </c>
      <c r="CB144">
        <v>37</v>
      </c>
      <c r="CC144">
        <v>37</v>
      </c>
      <c r="CD144">
        <v>38</v>
      </c>
      <c r="CE144">
        <v>38</v>
      </c>
      <c r="CF144">
        <v>38</v>
      </c>
      <c r="CG144">
        <v>38</v>
      </c>
      <c r="CH144">
        <v>39</v>
      </c>
      <c r="CI144">
        <v>39</v>
      </c>
      <c r="CJ144">
        <v>40</v>
      </c>
      <c r="CK144">
        <v>40</v>
      </c>
      <c r="CL144">
        <v>40</v>
      </c>
      <c r="CM144">
        <v>41</v>
      </c>
      <c r="CN144">
        <v>41</v>
      </c>
      <c r="CO144">
        <v>42</v>
      </c>
      <c r="CP144">
        <v>42</v>
      </c>
      <c r="CQ144">
        <v>43</v>
      </c>
      <c r="CR144">
        <v>43</v>
      </c>
      <c r="CS144">
        <v>44</v>
      </c>
      <c r="CT144">
        <v>44</v>
      </c>
      <c r="CU144">
        <v>44</v>
      </c>
      <c r="CV144">
        <v>45</v>
      </c>
      <c r="CW144">
        <v>45</v>
      </c>
      <c r="CX144">
        <v>46</v>
      </c>
      <c r="CY144">
        <v>46</v>
      </c>
      <c r="CZ144">
        <v>47</v>
      </c>
      <c r="DA144">
        <v>47</v>
      </c>
      <c r="DB144">
        <v>48</v>
      </c>
      <c r="DC144">
        <v>48</v>
      </c>
      <c r="DD144">
        <v>49</v>
      </c>
      <c r="DE144">
        <v>49</v>
      </c>
      <c r="DF144">
        <v>49</v>
      </c>
      <c r="DG144">
        <v>49</v>
      </c>
      <c r="DH144">
        <v>50</v>
      </c>
      <c r="DI144">
        <v>50</v>
      </c>
      <c r="DJ144">
        <v>51</v>
      </c>
      <c r="DK144">
        <v>51</v>
      </c>
      <c r="DL144">
        <v>52</v>
      </c>
      <c r="DM144">
        <v>52</v>
      </c>
      <c r="DN144">
        <v>53</v>
      </c>
      <c r="DO144">
        <v>53</v>
      </c>
      <c r="DP144">
        <v>54</v>
      </c>
      <c r="DQ144">
        <v>54</v>
      </c>
      <c r="DR144">
        <v>55</v>
      </c>
      <c r="DS144">
        <v>55</v>
      </c>
      <c r="DT144">
        <v>56</v>
      </c>
      <c r="DU144">
        <v>56</v>
      </c>
      <c r="DV144">
        <v>57</v>
      </c>
      <c r="DW144">
        <v>57</v>
      </c>
      <c r="DX144">
        <v>58</v>
      </c>
      <c r="DY144">
        <v>58</v>
      </c>
      <c r="DZ144">
        <v>59</v>
      </c>
      <c r="EA144">
        <v>59</v>
      </c>
      <c r="EB144">
        <v>60</v>
      </c>
      <c r="EC144">
        <v>60</v>
      </c>
      <c r="ED144">
        <v>60</v>
      </c>
      <c r="EE144">
        <v>60</v>
      </c>
      <c r="EF144">
        <v>60</v>
      </c>
      <c r="EG144">
        <v>61</v>
      </c>
      <c r="EH144">
        <v>61</v>
      </c>
      <c r="EI144">
        <v>62</v>
      </c>
      <c r="EJ144">
        <v>62</v>
      </c>
      <c r="EK144">
        <v>63</v>
      </c>
      <c r="EL144">
        <v>63</v>
      </c>
      <c r="EM144">
        <v>64</v>
      </c>
      <c r="EN144">
        <v>64</v>
      </c>
      <c r="EO144">
        <v>65</v>
      </c>
      <c r="EP144">
        <v>65</v>
      </c>
      <c r="EQ144">
        <v>66</v>
      </c>
      <c r="ER144">
        <v>66</v>
      </c>
      <c r="ES144">
        <v>67</v>
      </c>
      <c r="ET144">
        <v>67</v>
      </c>
      <c r="EU144">
        <v>68</v>
      </c>
      <c r="EV144">
        <v>68</v>
      </c>
      <c r="EW144">
        <v>69</v>
      </c>
      <c r="EX144">
        <v>69</v>
      </c>
      <c r="EY144">
        <v>70</v>
      </c>
      <c r="EZ144">
        <v>70</v>
      </c>
      <c r="FA144">
        <v>71</v>
      </c>
      <c r="FB144">
        <v>71</v>
      </c>
      <c r="FC144">
        <v>71</v>
      </c>
      <c r="FD144">
        <v>71</v>
      </c>
      <c r="FE144">
        <v>72</v>
      </c>
      <c r="FF144">
        <v>72</v>
      </c>
      <c r="FG144">
        <v>73</v>
      </c>
      <c r="FH144">
        <v>73</v>
      </c>
      <c r="FI144">
        <v>74</v>
      </c>
      <c r="FJ144">
        <v>74</v>
      </c>
      <c r="FK144">
        <v>75</v>
      </c>
      <c r="FL144">
        <v>75</v>
      </c>
      <c r="FM144">
        <v>76</v>
      </c>
      <c r="FN144">
        <v>76</v>
      </c>
      <c r="FO144">
        <v>77</v>
      </c>
      <c r="FP144">
        <v>77</v>
      </c>
      <c r="FQ144">
        <v>78</v>
      </c>
      <c r="FR144">
        <v>78</v>
      </c>
      <c r="FS144">
        <v>79</v>
      </c>
      <c r="FT144">
        <v>79</v>
      </c>
      <c r="FU144">
        <v>80</v>
      </c>
      <c r="FV144">
        <v>80</v>
      </c>
      <c r="FW144">
        <v>81</v>
      </c>
      <c r="FX144">
        <v>81</v>
      </c>
      <c r="FY144">
        <v>82</v>
      </c>
      <c r="FZ144">
        <v>82</v>
      </c>
      <c r="GA144">
        <v>82</v>
      </c>
      <c r="GB144">
        <v>82</v>
      </c>
      <c r="GC144">
        <v>83</v>
      </c>
      <c r="GD144">
        <v>83</v>
      </c>
      <c r="GE144">
        <v>84</v>
      </c>
      <c r="GF144">
        <v>84</v>
      </c>
      <c r="GG144">
        <v>85</v>
      </c>
      <c r="GH144">
        <v>85</v>
      </c>
      <c r="GI144">
        <v>86</v>
      </c>
      <c r="GJ144">
        <v>86</v>
      </c>
      <c r="GK144">
        <v>87</v>
      </c>
      <c r="GL144">
        <v>87</v>
      </c>
      <c r="GM144">
        <v>88</v>
      </c>
      <c r="GN144">
        <v>88</v>
      </c>
      <c r="GO144">
        <v>89</v>
      </c>
      <c r="GP144">
        <v>89</v>
      </c>
      <c r="GQ144">
        <v>90</v>
      </c>
      <c r="GR144">
        <v>90</v>
      </c>
      <c r="GS144">
        <v>91</v>
      </c>
      <c r="GU144">
        <v>141</v>
      </c>
      <c r="GV144">
        <v>0.91600000000000004</v>
      </c>
    </row>
    <row r="145" spans="1:204">
      <c r="A145" s="278">
        <v>142</v>
      </c>
      <c r="B145" s="344">
        <v>1</v>
      </c>
      <c r="C145" s="344">
        <v>1</v>
      </c>
      <c r="D145" s="344">
        <v>2</v>
      </c>
      <c r="E145" s="344">
        <v>3</v>
      </c>
      <c r="F145" s="344">
        <v>3</v>
      </c>
      <c r="G145" s="344">
        <v>4</v>
      </c>
      <c r="H145" s="344">
        <v>4</v>
      </c>
      <c r="I145" s="344">
        <v>5</v>
      </c>
      <c r="J145" s="344">
        <v>5</v>
      </c>
      <c r="K145" s="344">
        <v>6</v>
      </c>
      <c r="L145" s="344">
        <v>6</v>
      </c>
      <c r="M145" s="344">
        <v>6</v>
      </c>
      <c r="N145" s="344">
        <v>6</v>
      </c>
      <c r="O145" s="344">
        <v>7</v>
      </c>
      <c r="P145" s="344">
        <v>7</v>
      </c>
      <c r="Q145" s="344">
        <v>8</v>
      </c>
      <c r="R145" s="344">
        <v>9</v>
      </c>
      <c r="S145" s="344">
        <v>9</v>
      </c>
      <c r="T145" s="344">
        <v>10</v>
      </c>
      <c r="U145" s="344">
        <v>10</v>
      </c>
      <c r="V145" s="344">
        <v>11</v>
      </c>
      <c r="W145" s="344">
        <v>11</v>
      </c>
      <c r="X145" s="344">
        <v>12</v>
      </c>
      <c r="Y145" s="344">
        <v>12</v>
      </c>
      <c r="Z145" s="344">
        <v>13</v>
      </c>
      <c r="AA145" s="344">
        <v>13</v>
      </c>
      <c r="AB145" s="344">
        <v>14</v>
      </c>
      <c r="AC145" s="344">
        <v>14</v>
      </c>
      <c r="AD145" s="344">
        <v>15</v>
      </c>
      <c r="AE145" s="344">
        <v>15</v>
      </c>
      <c r="AF145" s="337">
        <v>16</v>
      </c>
      <c r="AG145" s="345">
        <v>16</v>
      </c>
      <c r="AH145" s="346">
        <v>17</v>
      </c>
      <c r="AI145">
        <v>17</v>
      </c>
      <c r="AJ145">
        <v>17</v>
      </c>
      <c r="AK145">
        <v>17</v>
      </c>
      <c r="AL145">
        <v>18</v>
      </c>
      <c r="AM145">
        <v>18</v>
      </c>
      <c r="AN145">
        <v>19</v>
      </c>
      <c r="AO145">
        <v>19</v>
      </c>
      <c r="AP145">
        <v>20</v>
      </c>
      <c r="AQ145">
        <v>20</v>
      </c>
      <c r="AR145">
        <v>21</v>
      </c>
      <c r="AS145">
        <v>21</v>
      </c>
      <c r="AT145">
        <v>22</v>
      </c>
      <c r="AU145">
        <v>22</v>
      </c>
      <c r="AV145">
        <v>23</v>
      </c>
      <c r="AW145">
        <v>23</v>
      </c>
      <c r="AX145">
        <v>24</v>
      </c>
      <c r="AY145">
        <v>24</v>
      </c>
      <c r="AZ145">
        <v>25</v>
      </c>
      <c r="BA145">
        <v>25</v>
      </c>
      <c r="BB145">
        <v>26</v>
      </c>
      <c r="BC145">
        <v>26</v>
      </c>
      <c r="BD145">
        <v>27</v>
      </c>
      <c r="BE145">
        <v>27</v>
      </c>
      <c r="BF145">
        <v>28</v>
      </c>
      <c r="BG145">
        <v>28</v>
      </c>
      <c r="BH145">
        <v>28</v>
      </c>
      <c r="BI145">
        <v>28</v>
      </c>
      <c r="BJ145">
        <v>28</v>
      </c>
      <c r="BK145">
        <v>29</v>
      </c>
      <c r="BL145">
        <v>29</v>
      </c>
      <c r="BM145">
        <v>30</v>
      </c>
      <c r="BN145">
        <v>30</v>
      </c>
      <c r="BO145">
        <v>31</v>
      </c>
      <c r="BP145">
        <v>31</v>
      </c>
      <c r="BQ145">
        <v>32</v>
      </c>
      <c r="BR145">
        <v>32</v>
      </c>
      <c r="BS145">
        <v>33</v>
      </c>
      <c r="BT145">
        <v>33</v>
      </c>
      <c r="BU145">
        <v>34</v>
      </c>
      <c r="BV145">
        <v>34</v>
      </c>
      <c r="BW145">
        <v>35</v>
      </c>
      <c r="BX145">
        <v>35</v>
      </c>
      <c r="BY145">
        <v>36</v>
      </c>
      <c r="BZ145">
        <v>36</v>
      </c>
      <c r="CA145">
        <v>36</v>
      </c>
      <c r="CB145">
        <v>37</v>
      </c>
      <c r="CC145">
        <v>37</v>
      </c>
      <c r="CD145">
        <v>38</v>
      </c>
      <c r="CE145">
        <v>38</v>
      </c>
      <c r="CF145">
        <v>39</v>
      </c>
      <c r="CG145">
        <v>39</v>
      </c>
      <c r="CH145">
        <v>39</v>
      </c>
      <c r="CI145">
        <v>39</v>
      </c>
      <c r="CJ145">
        <v>40</v>
      </c>
      <c r="CK145">
        <v>40</v>
      </c>
      <c r="CL145">
        <v>40</v>
      </c>
      <c r="CM145">
        <v>41</v>
      </c>
      <c r="CN145">
        <v>41</v>
      </c>
      <c r="CO145">
        <v>42</v>
      </c>
      <c r="CP145">
        <v>42</v>
      </c>
      <c r="CQ145">
        <v>43</v>
      </c>
      <c r="CR145">
        <v>43</v>
      </c>
      <c r="CS145">
        <v>44</v>
      </c>
      <c r="CT145">
        <v>44</v>
      </c>
      <c r="CU145">
        <v>44</v>
      </c>
      <c r="CV145">
        <v>45</v>
      </c>
      <c r="CW145">
        <v>45</v>
      </c>
      <c r="CX145">
        <v>46</v>
      </c>
      <c r="CY145">
        <v>46</v>
      </c>
      <c r="CZ145">
        <v>47</v>
      </c>
      <c r="DA145">
        <v>47</v>
      </c>
      <c r="DB145">
        <v>48</v>
      </c>
      <c r="DC145">
        <v>48</v>
      </c>
      <c r="DD145">
        <v>49</v>
      </c>
      <c r="DE145">
        <v>49</v>
      </c>
      <c r="DF145">
        <v>50</v>
      </c>
      <c r="DG145">
        <v>50</v>
      </c>
      <c r="DH145">
        <v>50</v>
      </c>
      <c r="DI145">
        <v>50</v>
      </c>
      <c r="DJ145">
        <v>51</v>
      </c>
      <c r="DK145">
        <v>51</v>
      </c>
      <c r="DL145">
        <v>52</v>
      </c>
      <c r="DM145">
        <v>52</v>
      </c>
      <c r="DN145">
        <v>53</v>
      </c>
      <c r="DO145">
        <v>53</v>
      </c>
      <c r="DP145">
        <v>54</v>
      </c>
      <c r="DQ145">
        <v>54</v>
      </c>
      <c r="DR145">
        <v>55</v>
      </c>
      <c r="DS145">
        <v>55</v>
      </c>
      <c r="DT145">
        <v>56</v>
      </c>
      <c r="DU145">
        <v>56</v>
      </c>
      <c r="DV145">
        <v>57</v>
      </c>
      <c r="DW145">
        <v>57</v>
      </c>
      <c r="DX145">
        <v>58</v>
      </c>
      <c r="DY145">
        <v>58</v>
      </c>
      <c r="DZ145">
        <v>59</v>
      </c>
      <c r="EA145">
        <v>59</v>
      </c>
      <c r="EB145">
        <v>60</v>
      </c>
      <c r="EC145">
        <v>60</v>
      </c>
      <c r="ED145">
        <v>61</v>
      </c>
      <c r="EE145">
        <v>61</v>
      </c>
      <c r="EF145">
        <v>61</v>
      </c>
      <c r="EG145">
        <v>62</v>
      </c>
      <c r="EH145">
        <v>62</v>
      </c>
      <c r="EI145">
        <v>62</v>
      </c>
      <c r="EJ145">
        <v>62</v>
      </c>
      <c r="EK145">
        <v>63</v>
      </c>
      <c r="EL145">
        <v>63</v>
      </c>
      <c r="EM145">
        <v>64</v>
      </c>
      <c r="EN145">
        <v>64</v>
      </c>
      <c r="EO145">
        <v>65</v>
      </c>
      <c r="EP145">
        <v>65</v>
      </c>
      <c r="EQ145">
        <v>66</v>
      </c>
      <c r="ER145">
        <v>66</v>
      </c>
      <c r="ES145">
        <v>67</v>
      </c>
      <c r="ET145">
        <v>67</v>
      </c>
      <c r="EU145">
        <v>68</v>
      </c>
      <c r="EV145">
        <v>68</v>
      </c>
      <c r="EW145">
        <v>69</v>
      </c>
      <c r="EX145">
        <v>69</v>
      </c>
      <c r="EY145">
        <v>70</v>
      </c>
      <c r="EZ145">
        <v>70</v>
      </c>
      <c r="FA145">
        <v>71</v>
      </c>
      <c r="FB145">
        <v>71</v>
      </c>
      <c r="FC145">
        <v>72</v>
      </c>
      <c r="FD145">
        <v>72</v>
      </c>
      <c r="FE145">
        <v>73</v>
      </c>
      <c r="FF145">
        <v>73</v>
      </c>
      <c r="FG145">
        <v>73</v>
      </c>
      <c r="FH145">
        <v>73</v>
      </c>
      <c r="FI145">
        <v>74</v>
      </c>
      <c r="FJ145">
        <v>74</v>
      </c>
      <c r="FK145">
        <v>75</v>
      </c>
      <c r="FL145">
        <v>75</v>
      </c>
      <c r="FM145">
        <v>76</v>
      </c>
      <c r="FN145">
        <v>76</v>
      </c>
      <c r="FO145">
        <v>77</v>
      </c>
      <c r="FP145">
        <v>77</v>
      </c>
      <c r="FQ145">
        <v>78</v>
      </c>
      <c r="FR145">
        <v>78</v>
      </c>
      <c r="FS145">
        <v>79</v>
      </c>
      <c r="FT145">
        <v>79</v>
      </c>
      <c r="FU145">
        <v>80</v>
      </c>
      <c r="FV145">
        <v>80</v>
      </c>
      <c r="FW145">
        <v>81</v>
      </c>
      <c r="FX145">
        <v>81</v>
      </c>
      <c r="FY145">
        <v>82</v>
      </c>
      <c r="FZ145">
        <v>82</v>
      </c>
      <c r="GA145">
        <v>83</v>
      </c>
      <c r="GB145">
        <v>83</v>
      </c>
      <c r="GC145">
        <v>84</v>
      </c>
      <c r="GD145">
        <v>84</v>
      </c>
      <c r="GE145">
        <v>84</v>
      </c>
      <c r="GF145">
        <v>84</v>
      </c>
      <c r="GG145">
        <v>85</v>
      </c>
      <c r="GH145">
        <v>85</v>
      </c>
      <c r="GI145">
        <v>86</v>
      </c>
      <c r="GJ145">
        <v>86</v>
      </c>
      <c r="GK145">
        <v>87</v>
      </c>
      <c r="GL145">
        <v>87</v>
      </c>
      <c r="GM145">
        <v>88</v>
      </c>
      <c r="GN145">
        <v>88</v>
      </c>
      <c r="GO145">
        <v>89</v>
      </c>
      <c r="GP145">
        <v>89</v>
      </c>
      <c r="GQ145">
        <v>90</v>
      </c>
      <c r="GR145">
        <v>90</v>
      </c>
      <c r="GS145">
        <v>91</v>
      </c>
      <c r="GU145">
        <v>142</v>
      </c>
      <c r="GV145">
        <v>0.91800000000000004</v>
      </c>
    </row>
    <row r="146" spans="1:204">
      <c r="A146" s="278">
        <v>143</v>
      </c>
      <c r="B146" s="344">
        <v>1</v>
      </c>
      <c r="C146" s="344">
        <v>1</v>
      </c>
      <c r="D146" s="344">
        <v>2</v>
      </c>
      <c r="E146" s="344">
        <v>3</v>
      </c>
      <c r="F146" s="344">
        <v>3</v>
      </c>
      <c r="G146" s="344">
        <v>4</v>
      </c>
      <c r="H146" s="344">
        <v>4</v>
      </c>
      <c r="I146" s="344">
        <v>5</v>
      </c>
      <c r="J146" s="344">
        <v>5</v>
      </c>
      <c r="K146" s="344">
        <v>6</v>
      </c>
      <c r="L146" s="344">
        <v>6</v>
      </c>
      <c r="M146" s="344">
        <v>6</v>
      </c>
      <c r="N146" s="344">
        <v>6</v>
      </c>
      <c r="O146" s="344">
        <v>7</v>
      </c>
      <c r="P146" s="344">
        <v>7</v>
      </c>
      <c r="Q146" s="344">
        <v>8</v>
      </c>
      <c r="R146" s="344">
        <v>9</v>
      </c>
      <c r="S146" s="344">
        <v>9</v>
      </c>
      <c r="T146" s="344">
        <v>10</v>
      </c>
      <c r="U146" s="344">
        <v>10</v>
      </c>
      <c r="V146" s="344">
        <v>11</v>
      </c>
      <c r="W146" s="344">
        <v>11</v>
      </c>
      <c r="X146" s="344">
        <v>12</v>
      </c>
      <c r="Y146" s="344">
        <v>12</v>
      </c>
      <c r="Z146" s="344">
        <v>13</v>
      </c>
      <c r="AA146" s="344">
        <v>13</v>
      </c>
      <c r="AB146" s="344">
        <v>14</v>
      </c>
      <c r="AC146" s="344">
        <v>14</v>
      </c>
      <c r="AD146" s="344">
        <v>15</v>
      </c>
      <c r="AE146" s="344">
        <v>15</v>
      </c>
      <c r="AF146" s="337">
        <v>16</v>
      </c>
      <c r="AG146" s="345">
        <v>16</v>
      </c>
      <c r="AH146" s="346">
        <v>17</v>
      </c>
      <c r="AI146">
        <v>17</v>
      </c>
      <c r="AJ146">
        <v>17</v>
      </c>
      <c r="AK146">
        <v>17</v>
      </c>
      <c r="AL146">
        <v>18</v>
      </c>
      <c r="AM146">
        <v>18</v>
      </c>
      <c r="AN146">
        <v>19</v>
      </c>
      <c r="AO146">
        <v>19</v>
      </c>
      <c r="AP146">
        <v>20</v>
      </c>
      <c r="AQ146">
        <v>20</v>
      </c>
      <c r="AR146">
        <v>21</v>
      </c>
      <c r="AS146">
        <v>21</v>
      </c>
      <c r="AT146">
        <v>22</v>
      </c>
      <c r="AU146">
        <v>22</v>
      </c>
      <c r="AV146">
        <v>23</v>
      </c>
      <c r="AW146">
        <v>23</v>
      </c>
      <c r="AX146">
        <v>24</v>
      </c>
      <c r="AY146">
        <v>24</v>
      </c>
      <c r="AZ146">
        <v>25</v>
      </c>
      <c r="BA146">
        <v>25</v>
      </c>
      <c r="BB146">
        <v>26</v>
      </c>
      <c r="BC146">
        <v>26</v>
      </c>
      <c r="BD146">
        <v>27</v>
      </c>
      <c r="BE146">
        <v>27</v>
      </c>
      <c r="BF146">
        <v>28</v>
      </c>
      <c r="BG146">
        <v>28</v>
      </c>
      <c r="BH146">
        <v>28</v>
      </c>
      <c r="BI146">
        <v>29</v>
      </c>
      <c r="BJ146">
        <v>29</v>
      </c>
      <c r="BK146">
        <v>29</v>
      </c>
      <c r="BL146">
        <v>29</v>
      </c>
      <c r="BM146">
        <v>30</v>
      </c>
      <c r="BN146">
        <v>30</v>
      </c>
      <c r="BO146">
        <v>31</v>
      </c>
      <c r="BP146">
        <v>31</v>
      </c>
      <c r="BQ146">
        <v>32</v>
      </c>
      <c r="BR146">
        <v>32</v>
      </c>
      <c r="BS146">
        <v>33</v>
      </c>
      <c r="BT146">
        <v>33</v>
      </c>
      <c r="BU146">
        <v>34</v>
      </c>
      <c r="BV146">
        <v>34</v>
      </c>
      <c r="BW146">
        <v>35</v>
      </c>
      <c r="BX146">
        <v>35</v>
      </c>
      <c r="BY146">
        <v>36</v>
      </c>
      <c r="BZ146">
        <v>36</v>
      </c>
      <c r="CA146">
        <v>36</v>
      </c>
      <c r="CB146">
        <v>37</v>
      </c>
      <c r="CC146">
        <v>37</v>
      </c>
      <c r="CD146">
        <v>38</v>
      </c>
      <c r="CE146">
        <v>38</v>
      </c>
      <c r="CF146">
        <v>39</v>
      </c>
      <c r="CG146">
        <v>39</v>
      </c>
      <c r="CH146">
        <v>40</v>
      </c>
      <c r="CI146">
        <v>40</v>
      </c>
      <c r="CJ146">
        <v>41</v>
      </c>
      <c r="CK146">
        <v>41</v>
      </c>
      <c r="CL146">
        <v>41</v>
      </c>
      <c r="CM146">
        <v>41</v>
      </c>
      <c r="CN146">
        <v>41</v>
      </c>
      <c r="CO146">
        <v>42</v>
      </c>
      <c r="CP146">
        <v>42</v>
      </c>
      <c r="CQ146">
        <v>43</v>
      </c>
      <c r="CR146">
        <v>43</v>
      </c>
      <c r="CS146">
        <v>44</v>
      </c>
      <c r="CT146">
        <v>44</v>
      </c>
      <c r="CU146">
        <v>44</v>
      </c>
      <c r="CV146">
        <v>45</v>
      </c>
      <c r="CW146">
        <v>45</v>
      </c>
      <c r="CX146">
        <v>46</v>
      </c>
      <c r="CY146">
        <v>46</v>
      </c>
      <c r="CZ146">
        <v>47</v>
      </c>
      <c r="DA146">
        <v>47</v>
      </c>
      <c r="DB146">
        <v>48</v>
      </c>
      <c r="DC146">
        <v>48</v>
      </c>
      <c r="DD146">
        <v>49</v>
      </c>
      <c r="DE146">
        <v>49</v>
      </c>
      <c r="DF146">
        <v>50</v>
      </c>
      <c r="DG146">
        <v>50</v>
      </c>
      <c r="DH146">
        <v>51</v>
      </c>
      <c r="DI146">
        <v>51</v>
      </c>
      <c r="DJ146">
        <v>52</v>
      </c>
      <c r="DK146">
        <v>52</v>
      </c>
      <c r="DL146">
        <v>52</v>
      </c>
      <c r="DM146">
        <v>52</v>
      </c>
      <c r="DN146">
        <v>53</v>
      </c>
      <c r="DO146">
        <v>53</v>
      </c>
      <c r="DP146">
        <v>54</v>
      </c>
      <c r="DQ146">
        <v>54</v>
      </c>
      <c r="DR146">
        <v>55</v>
      </c>
      <c r="DS146">
        <v>55</v>
      </c>
      <c r="DT146">
        <v>56</v>
      </c>
      <c r="DU146">
        <v>56</v>
      </c>
      <c r="DV146">
        <v>57</v>
      </c>
      <c r="DW146">
        <v>57</v>
      </c>
      <c r="DX146">
        <v>58</v>
      </c>
      <c r="DY146">
        <v>58</v>
      </c>
      <c r="DZ146">
        <v>59</v>
      </c>
      <c r="EA146">
        <v>59</v>
      </c>
      <c r="EB146">
        <v>60</v>
      </c>
      <c r="EC146">
        <v>60</v>
      </c>
      <c r="ED146">
        <v>61</v>
      </c>
      <c r="EE146">
        <v>61</v>
      </c>
      <c r="EF146">
        <v>61</v>
      </c>
      <c r="EG146">
        <v>62</v>
      </c>
      <c r="EH146">
        <v>62</v>
      </c>
      <c r="EI146">
        <v>63</v>
      </c>
      <c r="EJ146">
        <v>63</v>
      </c>
      <c r="EK146">
        <v>64</v>
      </c>
      <c r="EL146">
        <v>64</v>
      </c>
      <c r="EM146">
        <v>64</v>
      </c>
      <c r="EN146">
        <v>64</v>
      </c>
      <c r="EO146">
        <v>65</v>
      </c>
      <c r="EP146">
        <v>65</v>
      </c>
      <c r="EQ146">
        <v>66</v>
      </c>
      <c r="ER146">
        <v>66</v>
      </c>
      <c r="ES146">
        <v>67</v>
      </c>
      <c r="ET146">
        <v>67</v>
      </c>
      <c r="EU146">
        <v>68</v>
      </c>
      <c r="EV146">
        <v>68</v>
      </c>
      <c r="EW146">
        <v>69</v>
      </c>
      <c r="EX146">
        <v>69</v>
      </c>
      <c r="EY146">
        <v>70</v>
      </c>
      <c r="EZ146">
        <v>70</v>
      </c>
      <c r="FA146">
        <v>71</v>
      </c>
      <c r="FB146">
        <v>71</v>
      </c>
      <c r="FC146">
        <v>72</v>
      </c>
      <c r="FD146">
        <v>72</v>
      </c>
      <c r="FE146">
        <v>73</v>
      </c>
      <c r="FF146">
        <v>73</v>
      </c>
      <c r="FG146">
        <v>74</v>
      </c>
      <c r="FH146">
        <v>74</v>
      </c>
      <c r="FI146">
        <v>75</v>
      </c>
      <c r="FJ146">
        <v>75</v>
      </c>
      <c r="FK146">
        <v>76</v>
      </c>
      <c r="FL146">
        <v>76</v>
      </c>
      <c r="FM146">
        <v>76</v>
      </c>
      <c r="FN146">
        <v>76</v>
      </c>
      <c r="FO146">
        <v>77</v>
      </c>
      <c r="FP146">
        <v>77</v>
      </c>
      <c r="FQ146">
        <v>78</v>
      </c>
      <c r="FR146">
        <v>78</v>
      </c>
      <c r="FS146">
        <v>79</v>
      </c>
      <c r="FT146">
        <v>79</v>
      </c>
      <c r="FU146">
        <v>80</v>
      </c>
      <c r="FV146">
        <v>80</v>
      </c>
      <c r="FW146">
        <v>81</v>
      </c>
      <c r="FX146">
        <v>81</v>
      </c>
      <c r="FY146">
        <v>82</v>
      </c>
      <c r="FZ146">
        <v>82</v>
      </c>
      <c r="GA146">
        <v>83</v>
      </c>
      <c r="GB146">
        <v>83</v>
      </c>
      <c r="GC146">
        <v>84</v>
      </c>
      <c r="GD146">
        <v>84</v>
      </c>
      <c r="GE146">
        <v>85</v>
      </c>
      <c r="GF146">
        <v>85</v>
      </c>
      <c r="GG146">
        <v>86</v>
      </c>
      <c r="GH146">
        <v>86</v>
      </c>
      <c r="GI146">
        <v>87</v>
      </c>
      <c r="GJ146">
        <v>87</v>
      </c>
      <c r="GK146">
        <v>87</v>
      </c>
      <c r="GL146">
        <v>87</v>
      </c>
      <c r="GM146">
        <v>88</v>
      </c>
      <c r="GN146">
        <v>88</v>
      </c>
      <c r="GO146">
        <v>89</v>
      </c>
      <c r="GP146">
        <v>89</v>
      </c>
      <c r="GQ146">
        <v>90</v>
      </c>
      <c r="GR146">
        <v>90</v>
      </c>
      <c r="GS146">
        <v>91</v>
      </c>
      <c r="GU146">
        <v>143</v>
      </c>
      <c r="GV146">
        <v>0.92100000000000004</v>
      </c>
    </row>
    <row r="147" spans="1:204">
      <c r="A147" s="278">
        <v>144</v>
      </c>
      <c r="B147" s="344">
        <v>1</v>
      </c>
      <c r="C147" s="344">
        <v>1</v>
      </c>
      <c r="D147" s="344">
        <v>2</v>
      </c>
      <c r="E147" s="344">
        <v>3</v>
      </c>
      <c r="F147" s="344">
        <v>3</v>
      </c>
      <c r="G147" s="344">
        <v>4</v>
      </c>
      <c r="H147" s="344">
        <v>4</v>
      </c>
      <c r="I147" s="344">
        <v>5</v>
      </c>
      <c r="J147" s="344">
        <v>5</v>
      </c>
      <c r="K147" s="344">
        <v>6</v>
      </c>
      <c r="L147" s="344">
        <v>6</v>
      </c>
      <c r="M147" s="344">
        <v>6</v>
      </c>
      <c r="N147" s="344">
        <v>6</v>
      </c>
      <c r="O147" s="344">
        <v>7</v>
      </c>
      <c r="P147" s="344">
        <v>7</v>
      </c>
      <c r="Q147" s="344">
        <v>8</v>
      </c>
      <c r="R147" s="344">
        <v>9</v>
      </c>
      <c r="S147" s="344">
        <v>9</v>
      </c>
      <c r="T147" s="344">
        <v>10</v>
      </c>
      <c r="U147" s="344">
        <v>10</v>
      </c>
      <c r="V147" s="344">
        <v>11</v>
      </c>
      <c r="W147" s="344">
        <v>11</v>
      </c>
      <c r="X147" s="344">
        <v>12</v>
      </c>
      <c r="Y147" s="344">
        <v>12</v>
      </c>
      <c r="Z147" s="344">
        <v>13</v>
      </c>
      <c r="AA147" s="344">
        <v>13</v>
      </c>
      <c r="AB147" s="344">
        <v>14</v>
      </c>
      <c r="AC147" s="344">
        <v>14</v>
      </c>
      <c r="AD147" s="344">
        <v>15</v>
      </c>
      <c r="AE147" s="344">
        <v>15</v>
      </c>
      <c r="AF147" s="337">
        <v>16</v>
      </c>
      <c r="AG147" s="345">
        <v>16</v>
      </c>
      <c r="AH147" s="346">
        <v>17</v>
      </c>
      <c r="AI147">
        <v>17</v>
      </c>
      <c r="AJ147">
        <v>18</v>
      </c>
      <c r="AK147">
        <v>18</v>
      </c>
      <c r="AL147">
        <v>18</v>
      </c>
      <c r="AM147">
        <v>18</v>
      </c>
      <c r="AN147">
        <v>19</v>
      </c>
      <c r="AO147">
        <v>19</v>
      </c>
      <c r="AP147">
        <v>20</v>
      </c>
      <c r="AQ147">
        <v>20</v>
      </c>
      <c r="AR147">
        <v>21</v>
      </c>
      <c r="AS147">
        <v>21</v>
      </c>
      <c r="AT147">
        <v>22</v>
      </c>
      <c r="AU147">
        <v>22</v>
      </c>
      <c r="AV147">
        <v>23</v>
      </c>
      <c r="AW147">
        <v>23</v>
      </c>
      <c r="AX147">
        <v>24</v>
      </c>
      <c r="AY147">
        <v>24</v>
      </c>
      <c r="AZ147">
        <v>25</v>
      </c>
      <c r="BA147">
        <v>25</v>
      </c>
      <c r="BB147">
        <v>26</v>
      </c>
      <c r="BC147">
        <v>26</v>
      </c>
      <c r="BD147">
        <v>27</v>
      </c>
      <c r="BE147">
        <v>27</v>
      </c>
      <c r="BF147">
        <v>28</v>
      </c>
      <c r="BG147">
        <v>28</v>
      </c>
      <c r="BH147">
        <v>28</v>
      </c>
      <c r="BI147">
        <v>29</v>
      </c>
      <c r="BJ147">
        <v>29</v>
      </c>
      <c r="BK147">
        <v>30</v>
      </c>
      <c r="BL147">
        <v>30</v>
      </c>
      <c r="BM147">
        <v>30</v>
      </c>
      <c r="BN147">
        <v>30</v>
      </c>
      <c r="BO147">
        <v>31</v>
      </c>
      <c r="BP147">
        <v>31</v>
      </c>
      <c r="BQ147">
        <v>32</v>
      </c>
      <c r="BR147">
        <v>32</v>
      </c>
      <c r="BS147">
        <v>33</v>
      </c>
      <c r="BT147">
        <v>33</v>
      </c>
      <c r="BU147">
        <v>34</v>
      </c>
      <c r="BV147">
        <v>34</v>
      </c>
      <c r="BW147">
        <v>35</v>
      </c>
      <c r="BX147">
        <v>35</v>
      </c>
      <c r="BY147">
        <v>36</v>
      </c>
      <c r="BZ147">
        <v>36</v>
      </c>
      <c r="CA147">
        <v>36</v>
      </c>
      <c r="CB147">
        <v>37</v>
      </c>
      <c r="CC147">
        <v>37</v>
      </c>
      <c r="CD147">
        <v>38</v>
      </c>
      <c r="CE147">
        <v>38</v>
      </c>
      <c r="CF147">
        <v>39</v>
      </c>
      <c r="CG147">
        <v>39</v>
      </c>
      <c r="CH147">
        <v>40</v>
      </c>
      <c r="CI147">
        <v>40</v>
      </c>
      <c r="CJ147">
        <v>41</v>
      </c>
      <c r="CK147">
        <v>41</v>
      </c>
      <c r="CL147">
        <v>41</v>
      </c>
      <c r="CM147">
        <v>42</v>
      </c>
      <c r="CN147">
        <v>42</v>
      </c>
      <c r="CO147">
        <v>43</v>
      </c>
      <c r="CP147">
        <v>43</v>
      </c>
      <c r="CQ147">
        <v>43</v>
      </c>
      <c r="CR147">
        <v>43</v>
      </c>
      <c r="CS147">
        <v>44</v>
      </c>
      <c r="CT147">
        <v>44</v>
      </c>
      <c r="CU147">
        <v>44</v>
      </c>
      <c r="CV147">
        <v>45</v>
      </c>
      <c r="CW147">
        <v>45</v>
      </c>
      <c r="CX147">
        <v>46</v>
      </c>
      <c r="CY147">
        <v>46</v>
      </c>
      <c r="CZ147">
        <v>47</v>
      </c>
      <c r="DA147">
        <v>47</v>
      </c>
      <c r="DB147">
        <v>48</v>
      </c>
      <c r="DC147">
        <v>48</v>
      </c>
      <c r="DD147">
        <v>49</v>
      </c>
      <c r="DE147">
        <v>49</v>
      </c>
      <c r="DF147">
        <v>50</v>
      </c>
      <c r="DG147">
        <v>50</v>
      </c>
      <c r="DH147">
        <v>51</v>
      </c>
      <c r="DI147">
        <v>51</v>
      </c>
      <c r="DJ147">
        <v>52</v>
      </c>
      <c r="DK147">
        <v>52</v>
      </c>
      <c r="DL147">
        <v>53</v>
      </c>
      <c r="DM147">
        <v>53</v>
      </c>
      <c r="DN147">
        <v>54</v>
      </c>
      <c r="DO147">
        <v>54</v>
      </c>
      <c r="DP147">
        <v>55</v>
      </c>
      <c r="DQ147">
        <v>55</v>
      </c>
      <c r="DR147">
        <v>55</v>
      </c>
      <c r="DS147">
        <v>55</v>
      </c>
      <c r="DT147">
        <v>56</v>
      </c>
      <c r="DU147">
        <v>56</v>
      </c>
      <c r="DV147">
        <v>57</v>
      </c>
      <c r="DW147">
        <v>57</v>
      </c>
      <c r="DX147">
        <v>58</v>
      </c>
      <c r="DY147">
        <v>58</v>
      </c>
      <c r="DZ147">
        <v>59</v>
      </c>
      <c r="EA147">
        <v>59</v>
      </c>
      <c r="EB147">
        <v>60</v>
      </c>
      <c r="EC147">
        <v>60</v>
      </c>
      <c r="ED147">
        <v>61</v>
      </c>
      <c r="EE147">
        <v>61</v>
      </c>
      <c r="EF147">
        <v>61</v>
      </c>
      <c r="EG147">
        <v>62</v>
      </c>
      <c r="EH147">
        <v>62</v>
      </c>
      <c r="EI147">
        <v>63</v>
      </c>
      <c r="EJ147">
        <v>63</v>
      </c>
      <c r="EK147">
        <v>64</v>
      </c>
      <c r="EL147">
        <v>64</v>
      </c>
      <c r="EM147">
        <v>65</v>
      </c>
      <c r="EN147">
        <v>65</v>
      </c>
      <c r="EO147">
        <v>66</v>
      </c>
      <c r="EP147">
        <v>66</v>
      </c>
      <c r="EQ147">
        <v>67</v>
      </c>
      <c r="ER147">
        <v>67</v>
      </c>
      <c r="ES147">
        <v>67</v>
      </c>
      <c r="ET147">
        <v>67</v>
      </c>
      <c r="EU147">
        <v>68</v>
      </c>
      <c r="EV147">
        <v>68</v>
      </c>
      <c r="EW147">
        <v>69</v>
      </c>
      <c r="EX147">
        <v>69</v>
      </c>
      <c r="EY147">
        <v>70</v>
      </c>
      <c r="EZ147">
        <v>70</v>
      </c>
      <c r="FA147">
        <v>71</v>
      </c>
      <c r="FB147">
        <v>71</v>
      </c>
      <c r="FC147">
        <v>72</v>
      </c>
      <c r="FD147">
        <v>72</v>
      </c>
      <c r="FE147">
        <v>73</v>
      </c>
      <c r="FF147">
        <v>73</v>
      </c>
      <c r="FG147">
        <v>74</v>
      </c>
      <c r="FH147">
        <v>74</v>
      </c>
      <c r="FI147">
        <v>75</v>
      </c>
      <c r="FJ147">
        <v>75</v>
      </c>
      <c r="FK147">
        <v>76</v>
      </c>
      <c r="FL147">
        <v>76</v>
      </c>
      <c r="FM147">
        <v>77</v>
      </c>
      <c r="FN147">
        <v>77</v>
      </c>
      <c r="FO147">
        <v>78</v>
      </c>
      <c r="FP147">
        <v>78</v>
      </c>
      <c r="FQ147">
        <v>79</v>
      </c>
      <c r="FR147">
        <v>79</v>
      </c>
      <c r="FS147">
        <v>79</v>
      </c>
      <c r="FT147">
        <v>79</v>
      </c>
      <c r="FU147">
        <v>80</v>
      </c>
      <c r="FV147">
        <v>80</v>
      </c>
      <c r="FW147">
        <v>81</v>
      </c>
      <c r="FX147">
        <v>81</v>
      </c>
      <c r="FY147">
        <v>82</v>
      </c>
      <c r="FZ147">
        <v>82</v>
      </c>
      <c r="GA147">
        <v>83</v>
      </c>
      <c r="GB147">
        <v>83</v>
      </c>
      <c r="GC147">
        <v>84</v>
      </c>
      <c r="GD147">
        <v>84</v>
      </c>
      <c r="GE147">
        <v>85</v>
      </c>
      <c r="GF147">
        <v>85</v>
      </c>
      <c r="GG147">
        <v>86</v>
      </c>
      <c r="GH147">
        <v>86</v>
      </c>
      <c r="GI147">
        <v>87</v>
      </c>
      <c r="GJ147">
        <v>87</v>
      </c>
      <c r="GK147">
        <v>88</v>
      </c>
      <c r="GL147">
        <v>88</v>
      </c>
      <c r="GM147">
        <v>89</v>
      </c>
      <c r="GN147">
        <v>89</v>
      </c>
      <c r="GO147">
        <v>90</v>
      </c>
      <c r="GP147">
        <v>90</v>
      </c>
      <c r="GQ147">
        <v>91</v>
      </c>
      <c r="GR147">
        <v>91</v>
      </c>
      <c r="GS147">
        <v>91</v>
      </c>
      <c r="GU147">
        <v>144</v>
      </c>
      <c r="GV147">
        <v>0.92400000000000004</v>
      </c>
    </row>
    <row r="148" spans="1:204">
      <c r="A148" s="278">
        <v>145</v>
      </c>
      <c r="B148" s="344">
        <v>1</v>
      </c>
      <c r="C148" s="344">
        <v>1</v>
      </c>
      <c r="D148" s="344">
        <v>2</v>
      </c>
      <c r="E148" s="344">
        <v>3</v>
      </c>
      <c r="F148" s="344">
        <v>3</v>
      </c>
      <c r="G148" s="344">
        <v>4</v>
      </c>
      <c r="H148" s="344">
        <v>4</v>
      </c>
      <c r="I148" s="344">
        <v>5</v>
      </c>
      <c r="J148" s="344">
        <v>5</v>
      </c>
      <c r="K148" s="344">
        <v>6</v>
      </c>
      <c r="L148" s="344">
        <v>6</v>
      </c>
      <c r="M148" s="344">
        <v>6</v>
      </c>
      <c r="N148" s="344">
        <v>6</v>
      </c>
      <c r="O148" s="344">
        <v>7</v>
      </c>
      <c r="P148" s="344">
        <v>7</v>
      </c>
      <c r="Q148" s="344">
        <v>8</v>
      </c>
      <c r="R148" s="344">
        <v>9</v>
      </c>
      <c r="S148" s="344">
        <v>9</v>
      </c>
      <c r="T148" s="344">
        <v>10</v>
      </c>
      <c r="U148" s="344">
        <v>10</v>
      </c>
      <c r="V148" s="344">
        <v>11</v>
      </c>
      <c r="W148" s="344">
        <v>11</v>
      </c>
      <c r="X148" s="344">
        <v>12</v>
      </c>
      <c r="Y148" s="344">
        <v>12</v>
      </c>
      <c r="Z148" s="344">
        <v>13</v>
      </c>
      <c r="AA148" s="344">
        <v>13</v>
      </c>
      <c r="AB148" s="344">
        <v>14</v>
      </c>
      <c r="AC148" s="344">
        <v>14</v>
      </c>
      <c r="AD148" s="344">
        <v>15</v>
      </c>
      <c r="AE148" s="344">
        <v>15</v>
      </c>
      <c r="AF148" s="337">
        <v>16</v>
      </c>
      <c r="AG148" s="345">
        <v>16</v>
      </c>
      <c r="AH148" s="346">
        <v>17</v>
      </c>
      <c r="AI148">
        <v>17</v>
      </c>
      <c r="AJ148">
        <v>18</v>
      </c>
      <c r="AK148">
        <v>18</v>
      </c>
      <c r="AL148">
        <v>19</v>
      </c>
      <c r="AM148">
        <v>19</v>
      </c>
      <c r="AN148">
        <v>19</v>
      </c>
      <c r="AO148">
        <v>19</v>
      </c>
      <c r="AP148">
        <v>20</v>
      </c>
      <c r="AQ148">
        <v>20</v>
      </c>
      <c r="AR148">
        <v>21</v>
      </c>
      <c r="AS148">
        <v>21</v>
      </c>
      <c r="AT148">
        <v>22</v>
      </c>
      <c r="AU148">
        <v>22</v>
      </c>
      <c r="AV148">
        <v>23</v>
      </c>
      <c r="AW148">
        <v>23</v>
      </c>
      <c r="AX148">
        <v>24</v>
      </c>
      <c r="AY148">
        <v>24</v>
      </c>
      <c r="AZ148">
        <v>25</v>
      </c>
      <c r="BA148">
        <v>25</v>
      </c>
      <c r="BB148">
        <v>26</v>
      </c>
      <c r="BC148">
        <v>26</v>
      </c>
      <c r="BD148">
        <v>27</v>
      </c>
      <c r="BE148">
        <v>27</v>
      </c>
      <c r="BF148">
        <v>28</v>
      </c>
      <c r="BG148">
        <v>28</v>
      </c>
      <c r="BH148">
        <v>28</v>
      </c>
      <c r="BI148">
        <v>29</v>
      </c>
      <c r="BJ148">
        <v>29</v>
      </c>
      <c r="BK148">
        <v>30</v>
      </c>
      <c r="BL148">
        <v>30</v>
      </c>
      <c r="BM148">
        <v>31</v>
      </c>
      <c r="BN148">
        <v>31</v>
      </c>
      <c r="BO148">
        <v>32</v>
      </c>
      <c r="BP148">
        <v>32</v>
      </c>
      <c r="BQ148">
        <v>32</v>
      </c>
      <c r="BR148">
        <v>32</v>
      </c>
      <c r="BS148">
        <v>33</v>
      </c>
      <c r="BT148">
        <v>33</v>
      </c>
      <c r="BU148">
        <v>34</v>
      </c>
      <c r="BV148">
        <v>34</v>
      </c>
      <c r="BW148">
        <v>35</v>
      </c>
      <c r="BX148">
        <v>35</v>
      </c>
      <c r="BY148">
        <v>36</v>
      </c>
      <c r="BZ148">
        <v>36</v>
      </c>
      <c r="CA148">
        <v>36</v>
      </c>
      <c r="CB148">
        <v>37</v>
      </c>
      <c r="CC148">
        <v>37</v>
      </c>
      <c r="CD148">
        <v>38</v>
      </c>
      <c r="CE148">
        <v>38</v>
      </c>
      <c r="CF148">
        <v>39</v>
      </c>
      <c r="CG148">
        <v>39</v>
      </c>
      <c r="CH148">
        <v>40</v>
      </c>
      <c r="CI148">
        <v>40</v>
      </c>
      <c r="CJ148">
        <v>41</v>
      </c>
      <c r="CK148">
        <v>41</v>
      </c>
      <c r="CL148">
        <v>41</v>
      </c>
      <c r="CM148">
        <v>42</v>
      </c>
      <c r="CN148">
        <v>42</v>
      </c>
      <c r="CO148">
        <v>43</v>
      </c>
      <c r="CP148">
        <v>43</v>
      </c>
      <c r="CQ148">
        <v>44</v>
      </c>
      <c r="CR148">
        <v>44</v>
      </c>
      <c r="CS148">
        <v>44</v>
      </c>
      <c r="CT148">
        <v>44</v>
      </c>
      <c r="CU148">
        <v>44</v>
      </c>
      <c r="CV148">
        <v>45</v>
      </c>
      <c r="CW148">
        <v>45</v>
      </c>
      <c r="CX148">
        <v>46</v>
      </c>
      <c r="CY148">
        <v>46</v>
      </c>
      <c r="CZ148">
        <v>47</v>
      </c>
      <c r="DA148">
        <v>47</v>
      </c>
      <c r="DB148">
        <v>48</v>
      </c>
      <c r="DC148">
        <v>48</v>
      </c>
      <c r="DD148">
        <v>49</v>
      </c>
      <c r="DE148">
        <v>49</v>
      </c>
      <c r="DF148">
        <v>50</v>
      </c>
      <c r="DG148">
        <v>50</v>
      </c>
      <c r="DH148">
        <v>51</v>
      </c>
      <c r="DI148">
        <v>51</v>
      </c>
      <c r="DJ148">
        <v>52</v>
      </c>
      <c r="DK148">
        <v>52</v>
      </c>
      <c r="DL148">
        <v>53</v>
      </c>
      <c r="DM148">
        <v>53</v>
      </c>
      <c r="DN148">
        <v>54</v>
      </c>
      <c r="DO148">
        <v>54</v>
      </c>
      <c r="DP148">
        <v>55</v>
      </c>
      <c r="DQ148">
        <v>55</v>
      </c>
      <c r="DR148">
        <v>56</v>
      </c>
      <c r="DS148">
        <v>56</v>
      </c>
      <c r="DT148">
        <v>57</v>
      </c>
      <c r="DU148">
        <v>57</v>
      </c>
      <c r="DV148">
        <v>57</v>
      </c>
      <c r="DW148">
        <v>57</v>
      </c>
      <c r="DX148">
        <v>58</v>
      </c>
      <c r="DY148">
        <v>58</v>
      </c>
      <c r="DZ148">
        <v>59</v>
      </c>
      <c r="EA148">
        <v>59</v>
      </c>
      <c r="EB148">
        <v>60</v>
      </c>
      <c r="EC148">
        <v>60</v>
      </c>
      <c r="ED148">
        <v>61</v>
      </c>
      <c r="EE148">
        <v>61</v>
      </c>
      <c r="EF148">
        <v>61</v>
      </c>
      <c r="EG148">
        <v>62</v>
      </c>
      <c r="EH148">
        <v>62</v>
      </c>
      <c r="EI148">
        <v>63</v>
      </c>
      <c r="EJ148">
        <v>63</v>
      </c>
      <c r="EK148">
        <v>64</v>
      </c>
      <c r="EL148">
        <v>64</v>
      </c>
      <c r="EM148">
        <v>65</v>
      </c>
      <c r="EN148">
        <v>65</v>
      </c>
      <c r="EO148">
        <v>66</v>
      </c>
      <c r="EP148">
        <v>66</v>
      </c>
      <c r="EQ148">
        <v>67</v>
      </c>
      <c r="ER148">
        <v>67</v>
      </c>
      <c r="ES148">
        <v>68</v>
      </c>
      <c r="ET148">
        <v>68</v>
      </c>
      <c r="EU148">
        <v>69</v>
      </c>
      <c r="EV148">
        <v>69</v>
      </c>
      <c r="EW148">
        <v>70</v>
      </c>
      <c r="EX148">
        <v>70</v>
      </c>
      <c r="EY148">
        <v>70</v>
      </c>
      <c r="EZ148">
        <v>70</v>
      </c>
      <c r="FA148">
        <v>71</v>
      </c>
      <c r="FB148">
        <v>71</v>
      </c>
      <c r="FC148">
        <v>72</v>
      </c>
      <c r="FD148">
        <v>72</v>
      </c>
      <c r="FE148">
        <v>73</v>
      </c>
      <c r="FF148">
        <v>73</v>
      </c>
      <c r="FG148">
        <v>74</v>
      </c>
      <c r="FH148">
        <v>74</v>
      </c>
      <c r="FI148">
        <v>75</v>
      </c>
      <c r="FJ148">
        <v>75</v>
      </c>
      <c r="FK148">
        <v>76</v>
      </c>
      <c r="FL148">
        <v>76</v>
      </c>
      <c r="FM148">
        <v>77</v>
      </c>
      <c r="FN148">
        <v>77</v>
      </c>
      <c r="FO148">
        <v>78</v>
      </c>
      <c r="FP148">
        <v>78</v>
      </c>
      <c r="FQ148">
        <v>79</v>
      </c>
      <c r="FR148">
        <v>79</v>
      </c>
      <c r="FS148">
        <v>80</v>
      </c>
      <c r="FT148">
        <v>80</v>
      </c>
      <c r="FU148">
        <v>81</v>
      </c>
      <c r="FV148">
        <v>81</v>
      </c>
      <c r="FW148">
        <v>82</v>
      </c>
      <c r="FX148">
        <v>82</v>
      </c>
      <c r="FY148">
        <v>83</v>
      </c>
      <c r="FZ148">
        <v>83</v>
      </c>
      <c r="GA148">
        <v>83</v>
      </c>
      <c r="GB148">
        <v>83</v>
      </c>
      <c r="GC148">
        <v>84</v>
      </c>
      <c r="GD148">
        <v>84</v>
      </c>
      <c r="GE148">
        <v>85</v>
      </c>
      <c r="GF148">
        <v>85</v>
      </c>
      <c r="GG148">
        <v>86</v>
      </c>
      <c r="GH148">
        <v>86</v>
      </c>
      <c r="GI148">
        <v>87</v>
      </c>
      <c r="GJ148">
        <v>87</v>
      </c>
      <c r="GK148">
        <v>88</v>
      </c>
      <c r="GL148">
        <v>88</v>
      </c>
      <c r="GM148">
        <v>89</v>
      </c>
      <c r="GN148">
        <v>89</v>
      </c>
      <c r="GO148">
        <v>90</v>
      </c>
      <c r="GP148">
        <v>90</v>
      </c>
      <c r="GQ148">
        <v>91</v>
      </c>
      <c r="GR148">
        <v>91</v>
      </c>
      <c r="GS148">
        <v>92</v>
      </c>
      <c r="GU148">
        <v>145</v>
      </c>
      <c r="GV148">
        <v>0.92700000000000005</v>
      </c>
    </row>
    <row r="149" spans="1:204">
      <c r="A149" s="278">
        <v>146</v>
      </c>
      <c r="B149" s="344">
        <v>1</v>
      </c>
      <c r="C149" s="344">
        <v>1</v>
      </c>
      <c r="D149" s="344">
        <v>2</v>
      </c>
      <c r="E149" s="344">
        <v>3</v>
      </c>
      <c r="F149" s="344">
        <v>3</v>
      </c>
      <c r="G149" s="344">
        <v>4</v>
      </c>
      <c r="H149" s="344">
        <v>4</v>
      </c>
      <c r="I149" s="344">
        <v>5</v>
      </c>
      <c r="J149" s="344">
        <v>5</v>
      </c>
      <c r="K149" s="344">
        <v>6</v>
      </c>
      <c r="L149" s="344">
        <v>6</v>
      </c>
      <c r="M149" s="344">
        <v>7</v>
      </c>
      <c r="N149" s="344">
        <v>7</v>
      </c>
      <c r="O149" s="344">
        <v>7</v>
      </c>
      <c r="P149" s="344">
        <v>7</v>
      </c>
      <c r="Q149" s="344">
        <v>8</v>
      </c>
      <c r="R149" s="344">
        <v>9</v>
      </c>
      <c r="S149" s="344">
        <v>9</v>
      </c>
      <c r="T149" s="344">
        <v>10</v>
      </c>
      <c r="U149" s="344">
        <v>10</v>
      </c>
      <c r="V149" s="344">
        <v>11</v>
      </c>
      <c r="W149" s="344">
        <v>11</v>
      </c>
      <c r="X149" s="344">
        <v>12</v>
      </c>
      <c r="Y149" s="344">
        <v>12</v>
      </c>
      <c r="Z149" s="344">
        <v>13</v>
      </c>
      <c r="AA149" s="344">
        <v>13</v>
      </c>
      <c r="AB149" s="344">
        <v>14</v>
      </c>
      <c r="AC149" s="344">
        <v>14</v>
      </c>
      <c r="AD149" s="344">
        <v>15</v>
      </c>
      <c r="AE149" s="344">
        <v>15</v>
      </c>
      <c r="AF149" s="337">
        <v>16</v>
      </c>
      <c r="AG149" s="345">
        <v>16</v>
      </c>
      <c r="AH149" s="346">
        <v>17</v>
      </c>
      <c r="AI149">
        <v>17</v>
      </c>
      <c r="AJ149">
        <v>18</v>
      </c>
      <c r="AK149">
        <v>18</v>
      </c>
      <c r="AL149">
        <v>19</v>
      </c>
      <c r="AM149">
        <v>19</v>
      </c>
      <c r="AN149">
        <v>20</v>
      </c>
      <c r="AO149">
        <v>20</v>
      </c>
      <c r="AP149">
        <v>20</v>
      </c>
      <c r="AQ149">
        <v>20</v>
      </c>
      <c r="AR149">
        <v>21</v>
      </c>
      <c r="AS149">
        <v>21</v>
      </c>
      <c r="AT149">
        <v>22</v>
      </c>
      <c r="AU149">
        <v>22</v>
      </c>
      <c r="AV149">
        <v>23</v>
      </c>
      <c r="AW149">
        <v>23</v>
      </c>
      <c r="AX149">
        <v>24</v>
      </c>
      <c r="AY149">
        <v>24</v>
      </c>
      <c r="AZ149">
        <v>25</v>
      </c>
      <c r="BA149">
        <v>25</v>
      </c>
      <c r="BB149">
        <v>26</v>
      </c>
      <c r="BC149">
        <v>26</v>
      </c>
      <c r="BD149">
        <v>27</v>
      </c>
      <c r="BE149">
        <v>27</v>
      </c>
      <c r="BF149">
        <v>28</v>
      </c>
      <c r="BG149">
        <v>28</v>
      </c>
      <c r="BH149">
        <v>28</v>
      </c>
      <c r="BI149">
        <v>29</v>
      </c>
      <c r="BJ149">
        <v>29</v>
      </c>
      <c r="BK149">
        <v>30</v>
      </c>
      <c r="BL149">
        <v>30</v>
      </c>
      <c r="BM149">
        <v>31</v>
      </c>
      <c r="BN149">
        <v>31</v>
      </c>
      <c r="BO149">
        <v>32</v>
      </c>
      <c r="BP149">
        <v>32</v>
      </c>
      <c r="BQ149">
        <v>33</v>
      </c>
      <c r="BR149">
        <v>33</v>
      </c>
      <c r="BS149">
        <v>33</v>
      </c>
      <c r="BT149">
        <v>33</v>
      </c>
      <c r="BU149">
        <v>34</v>
      </c>
      <c r="BV149">
        <v>34</v>
      </c>
      <c r="BW149">
        <v>35</v>
      </c>
      <c r="BX149">
        <v>35</v>
      </c>
      <c r="BY149">
        <v>36</v>
      </c>
      <c r="BZ149">
        <v>36</v>
      </c>
      <c r="CA149">
        <v>36</v>
      </c>
      <c r="CB149">
        <v>37</v>
      </c>
      <c r="CC149">
        <v>37</v>
      </c>
      <c r="CD149">
        <v>38</v>
      </c>
      <c r="CE149">
        <v>38</v>
      </c>
      <c r="CF149">
        <v>39</v>
      </c>
      <c r="CG149">
        <v>39</v>
      </c>
      <c r="CH149">
        <v>40</v>
      </c>
      <c r="CI149">
        <v>40</v>
      </c>
      <c r="CJ149">
        <v>41</v>
      </c>
      <c r="CK149">
        <v>41</v>
      </c>
      <c r="CL149">
        <v>41</v>
      </c>
      <c r="CM149">
        <v>42</v>
      </c>
      <c r="CN149">
        <v>42</v>
      </c>
      <c r="CO149">
        <v>43</v>
      </c>
      <c r="CP149">
        <v>43</v>
      </c>
      <c r="CQ149">
        <v>44</v>
      </c>
      <c r="CR149">
        <v>44</v>
      </c>
      <c r="CS149">
        <v>45</v>
      </c>
      <c r="CT149">
        <v>45</v>
      </c>
      <c r="CU149">
        <v>45</v>
      </c>
      <c r="CV149">
        <v>46</v>
      </c>
      <c r="CW149">
        <v>46</v>
      </c>
      <c r="CX149">
        <v>47</v>
      </c>
      <c r="CY149">
        <v>47</v>
      </c>
      <c r="CZ149">
        <v>47</v>
      </c>
      <c r="DA149">
        <v>47</v>
      </c>
      <c r="DB149">
        <v>48</v>
      </c>
      <c r="DC149">
        <v>48</v>
      </c>
      <c r="DD149">
        <v>49</v>
      </c>
      <c r="DE149">
        <v>49</v>
      </c>
      <c r="DF149">
        <v>50</v>
      </c>
      <c r="DG149">
        <v>50</v>
      </c>
      <c r="DH149">
        <v>51</v>
      </c>
      <c r="DI149">
        <v>51</v>
      </c>
      <c r="DJ149">
        <v>52</v>
      </c>
      <c r="DK149">
        <v>52</v>
      </c>
      <c r="DL149">
        <v>53</v>
      </c>
      <c r="DM149">
        <v>53</v>
      </c>
      <c r="DN149">
        <v>54</v>
      </c>
      <c r="DO149">
        <v>54</v>
      </c>
      <c r="DP149">
        <v>55</v>
      </c>
      <c r="DQ149">
        <v>55</v>
      </c>
      <c r="DR149">
        <v>56</v>
      </c>
      <c r="DS149">
        <v>56</v>
      </c>
      <c r="DT149">
        <v>57</v>
      </c>
      <c r="DU149">
        <v>57</v>
      </c>
      <c r="DV149">
        <v>58</v>
      </c>
      <c r="DW149">
        <v>58</v>
      </c>
      <c r="DX149">
        <v>59</v>
      </c>
      <c r="DY149">
        <v>59</v>
      </c>
      <c r="DZ149">
        <v>60</v>
      </c>
      <c r="EA149">
        <v>60</v>
      </c>
      <c r="EB149">
        <v>60</v>
      </c>
      <c r="EC149">
        <v>60</v>
      </c>
      <c r="ED149">
        <v>61</v>
      </c>
      <c r="EE149">
        <v>61</v>
      </c>
      <c r="EF149">
        <v>61</v>
      </c>
      <c r="EG149">
        <v>62</v>
      </c>
      <c r="EH149">
        <v>62</v>
      </c>
      <c r="EI149">
        <v>63</v>
      </c>
      <c r="EJ149">
        <v>63</v>
      </c>
      <c r="EK149">
        <v>64</v>
      </c>
      <c r="EL149">
        <v>64</v>
      </c>
      <c r="EM149">
        <v>65</v>
      </c>
      <c r="EN149">
        <v>65</v>
      </c>
      <c r="EO149">
        <v>66</v>
      </c>
      <c r="EP149">
        <v>66</v>
      </c>
      <c r="EQ149">
        <v>67</v>
      </c>
      <c r="ER149">
        <v>67</v>
      </c>
      <c r="ES149">
        <v>68</v>
      </c>
      <c r="ET149">
        <v>68</v>
      </c>
      <c r="EU149">
        <v>69</v>
      </c>
      <c r="EV149">
        <v>69</v>
      </c>
      <c r="EW149">
        <v>70</v>
      </c>
      <c r="EX149">
        <v>70</v>
      </c>
      <c r="EY149">
        <v>71</v>
      </c>
      <c r="EZ149">
        <v>71</v>
      </c>
      <c r="FA149">
        <v>72</v>
      </c>
      <c r="FB149">
        <v>72</v>
      </c>
      <c r="FC149">
        <v>73</v>
      </c>
      <c r="FD149">
        <v>73</v>
      </c>
      <c r="FE149">
        <v>73</v>
      </c>
      <c r="FF149">
        <v>73</v>
      </c>
      <c r="FG149">
        <v>74</v>
      </c>
      <c r="FH149">
        <v>74</v>
      </c>
      <c r="FI149">
        <v>75</v>
      </c>
      <c r="FJ149">
        <v>75</v>
      </c>
      <c r="FK149">
        <v>76</v>
      </c>
      <c r="FL149">
        <v>76</v>
      </c>
      <c r="FM149">
        <v>77</v>
      </c>
      <c r="FN149">
        <v>77</v>
      </c>
      <c r="FO149">
        <v>78</v>
      </c>
      <c r="FP149">
        <v>78</v>
      </c>
      <c r="FQ149">
        <v>79</v>
      </c>
      <c r="FR149">
        <v>79</v>
      </c>
      <c r="FS149">
        <v>80</v>
      </c>
      <c r="FT149">
        <v>80</v>
      </c>
      <c r="FU149">
        <v>81</v>
      </c>
      <c r="FV149">
        <v>81</v>
      </c>
      <c r="FW149">
        <v>82</v>
      </c>
      <c r="FX149">
        <v>82</v>
      </c>
      <c r="FY149">
        <v>83</v>
      </c>
      <c r="FZ149">
        <v>83</v>
      </c>
      <c r="GA149">
        <v>84</v>
      </c>
      <c r="GB149">
        <v>84</v>
      </c>
      <c r="GC149">
        <v>85</v>
      </c>
      <c r="GD149">
        <v>85</v>
      </c>
      <c r="GE149">
        <v>86</v>
      </c>
      <c r="GF149">
        <v>86</v>
      </c>
      <c r="GG149">
        <v>86</v>
      </c>
      <c r="GH149">
        <v>86</v>
      </c>
      <c r="GI149">
        <v>87</v>
      </c>
      <c r="GJ149">
        <v>87</v>
      </c>
      <c r="GK149">
        <v>88</v>
      </c>
      <c r="GL149">
        <v>88</v>
      </c>
      <c r="GM149">
        <v>89</v>
      </c>
      <c r="GN149">
        <v>89</v>
      </c>
      <c r="GO149">
        <v>90</v>
      </c>
      <c r="GP149">
        <v>90</v>
      </c>
      <c r="GQ149">
        <v>91</v>
      </c>
      <c r="GR149">
        <v>91</v>
      </c>
      <c r="GS149">
        <v>92</v>
      </c>
      <c r="GU149">
        <v>146</v>
      </c>
      <c r="GV149">
        <v>0.93</v>
      </c>
    </row>
    <row r="150" spans="1:204">
      <c r="A150" s="278">
        <v>147</v>
      </c>
      <c r="B150" s="344">
        <v>1</v>
      </c>
      <c r="C150" s="344">
        <v>1</v>
      </c>
      <c r="D150" s="344">
        <v>2</v>
      </c>
      <c r="E150" s="344">
        <v>3</v>
      </c>
      <c r="F150" s="344">
        <v>3</v>
      </c>
      <c r="G150" s="344">
        <v>4</v>
      </c>
      <c r="H150" s="344">
        <v>4</v>
      </c>
      <c r="I150" s="344">
        <v>5</v>
      </c>
      <c r="J150" s="344">
        <v>5</v>
      </c>
      <c r="K150" s="344">
        <v>6</v>
      </c>
      <c r="L150" s="344">
        <v>6</v>
      </c>
      <c r="M150" s="344">
        <v>7</v>
      </c>
      <c r="N150" s="344">
        <v>7</v>
      </c>
      <c r="O150" s="344">
        <v>7</v>
      </c>
      <c r="P150" s="344">
        <v>7</v>
      </c>
      <c r="Q150" s="344">
        <v>8</v>
      </c>
      <c r="R150" s="344">
        <v>9</v>
      </c>
      <c r="S150" s="344">
        <v>9</v>
      </c>
      <c r="T150" s="344">
        <v>10</v>
      </c>
      <c r="U150" s="344">
        <v>10</v>
      </c>
      <c r="V150" s="344">
        <v>11</v>
      </c>
      <c r="W150" s="344">
        <v>11</v>
      </c>
      <c r="X150" s="344">
        <v>12</v>
      </c>
      <c r="Y150" s="344">
        <v>12</v>
      </c>
      <c r="Z150" s="344">
        <v>13</v>
      </c>
      <c r="AA150" s="344">
        <v>13</v>
      </c>
      <c r="AB150" s="344">
        <v>14</v>
      </c>
      <c r="AC150" s="344">
        <v>14</v>
      </c>
      <c r="AD150" s="344">
        <v>15</v>
      </c>
      <c r="AE150" s="344">
        <v>15</v>
      </c>
      <c r="AF150" s="337">
        <v>16</v>
      </c>
      <c r="AG150" s="345">
        <v>16</v>
      </c>
      <c r="AH150" s="346">
        <v>17</v>
      </c>
      <c r="AI150">
        <v>17</v>
      </c>
      <c r="AJ150">
        <v>18</v>
      </c>
      <c r="AK150">
        <v>18</v>
      </c>
      <c r="AL150">
        <v>19</v>
      </c>
      <c r="AM150">
        <v>19</v>
      </c>
      <c r="AN150">
        <v>20</v>
      </c>
      <c r="AO150">
        <v>20</v>
      </c>
      <c r="AP150">
        <v>21</v>
      </c>
      <c r="AQ150">
        <v>21</v>
      </c>
      <c r="AR150">
        <v>21</v>
      </c>
      <c r="AS150">
        <v>21</v>
      </c>
      <c r="AT150">
        <v>22</v>
      </c>
      <c r="AU150">
        <v>22</v>
      </c>
      <c r="AV150">
        <v>23</v>
      </c>
      <c r="AW150">
        <v>23</v>
      </c>
      <c r="AX150">
        <v>24</v>
      </c>
      <c r="AY150">
        <v>24</v>
      </c>
      <c r="AZ150">
        <v>25</v>
      </c>
      <c r="BA150">
        <v>25</v>
      </c>
      <c r="BB150">
        <v>26</v>
      </c>
      <c r="BC150">
        <v>26</v>
      </c>
      <c r="BD150">
        <v>27</v>
      </c>
      <c r="BE150">
        <v>27</v>
      </c>
      <c r="BF150">
        <v>28</v>
      </c>
      <c r="BG150">
        <v>28</v>
      </c>
      <c r="BH150">
        <v>28</v>
      </c>
      <c r="BI150">
        <v>29</v>
      </c>
      <c r="BJ150">
        <v>29</v>
      </c>
      <c r="BK150">
        <v>30</v>
      </c>
      <c r="BL150">
        <v>30</v>
      </c>
      <c r="BM150">
        <v>31</v>
      </c>
      <c r="BN150">
        <v>31</v>
      </c>
      <c r="BO150">
        <v>32</v>
      </c>
      <c r="BP150">
        <v>32</v>
      </c>
      <c r="BQ150">
        <v>33</v>
      </c>
      <c r="BR150">
        <v>33</v>
      </c>
      <c r="BS150">
        <v>34</v>
      </c>
      <c r="BT150">
        <v>34</v>
      </c>
      <c r="BU150">
        <v>35</v>
      </c>
      <c r="BV150">
        <v>35</v>
      </c>
      <c r="BW150">
        <v>35</v>
      </c>
      <c r="BX150">
        <v>35</v>
      </c>
      <c r="BY150">
        <v>36</v>
      </c>
      <c r="BZ150">
        <v>36</v>
      </c>
      <c r="CA150">
        <v>36</v>
      </c>
      <c r="CB150">
        <v>37</v>
      </c>
      <c r="CC150">
        <v>37</v>
      </c>
      <c r="CD150">
        <v>38</v>
      </c>
      <c r="CE150">
        <v>38</v>
      </c>
      <c r="CF150">
        <v>39</v>
      </c>
      <c r="CG150">
        <v>39</v>
      </c>
      <c r="CH150">
        <v>40</v>
      </c>
      <c r="CI150">
        <v>40</v>
      </c>
      <c r="CJ150">
        <v>41</v>
      </c>
      <c r="CK150">
        <v>41</v>
      </c>
      <c r="CL150">
        <v>41</v>
      </c>
      <c r="CM150">
        <v>42</v>
      </c>
      <c r="CN150">
        <v>42</v>
      </c>
      <c r="CO150">
        <v>43</v>
      </c>
      <c r="CP150">
        <v>43</v>
      </c>
      <c r="CQ150">
        <v>44</v>
      </c>
      <c r="CR150">
        <v>44</v>
      </c>
      <c r="CS150">
        <v>45</v>
      </c>
      <c r="CT150">
        <v>45</v>
      </c>
      <c r="CU150">
        <v>45</v>
      </c>
      <c r="CV150">
        <v>46</v>
      </c>
      <c r="CW150">
        <v>46</v>
      </c>
      <c r="CX150">
        <v>47</v>
      </c>
      <c r="CY150">
        <v>47</v>
      </c>
      <c r="CZ150">
        <v>48</v>
      </c>
      <c r="DA150">
        <v>48</v>
      </c>
      <c r="DB150">
        <v>49</v>
      </c>
      <c r="DC150">
        <v>49</v>
      </c>
      <c r="DD150">
        <v>49</v>
      </c>
      <c r="DE150">
        <v>49</v>
      </c>
      <c r="DF150">
        <v>50</v>
      </c>
      <c r="DG150">
        <v>50</v>
      </c>
      <c r="DH150">
        <v>51</v>
      </c>
      <c r="DI150">
        <v>51</v>
      </c>
      <c r="DJ150">
        <v>52</v>
      </c>
      <c r="DK150">
        <v>52</v>
      </c>
      <c r="DL150">
        <v>53</v>
      </c>
      <c r="DM150">
        <v>53</v>
      </c>
      <c r="DN150">
        <v>54</v>
      </c>
      <c r="DO150">
        <v>54</v>
      </c>
      <c r="DP150">
        <v>55</v>
      </c>
      <c r="DQ150">
        <v>55</v>
      </c>
      <c r="DR150">
        <v>56</v>
      </c>
      <c r="DS150">
        <v>56</v>
      </c>
      <c r="DT150">
        <v>57</v>
      </c>
      <c r="DU150">
        <v>57</v>
      </c>
      <c r="DV150">
        <v>58</v>
      </c>
      <c r="DW150">
        <v>58</v>
      </c>
      <c r="DX150">
        <v>59</v>
      </c>
      <c r="DY150">
        <v>59</v>
      </c>
      <c r="DZ150">
        <v>60</v>
      </c>
      <c r="EA150">
        <v>60</v>
      </c>
      <c r="EB150">
        <v>61</v>
      </c>
      <c r="EC150">
        <v>61</v>
      </c>
      <c r="ED150">
        <v>62</v>
      </c>
      <c r="EE150">
        <v>62</v>
      </c>
      <c r="EF150">
        <v>62</v>
      </c>
      <c r="EG150">
        <v>63</v>
      </c>
      <c r="EH150">
        <v>63</v>
      </c>
      <c r="EI150">
        <v>63</v>
      </c>
      <c r="EJ150">
        <v>63</v>
      </c>
      <c r="EK150">
        <v>64</v>
      </c>
      <c r="EL150">
        <v>64</v>
      </c>
      <c r="EM150">
        <v>65</v>
      </c>
      <c r="EN150">
        <v>65</v>
      </c>
      <c r="EO150">
        <v>66</v>
      </c>
      <c r="EP150">
        <v>66</v>
      </c>
      <c r="EQ150">
        <v>67</v>
      </c>
      <c r="ER150">
        <v>67</v>
      </c>
      <c r="ES150">
        <v>68</v>
      </c>
      <c r="ET150">
        <v>68</v>
      </c>
      <c r="EU150">
        <v>69</v>
      </c>
      <c r="EV150">
        <v>69</v>
      </c>
      <c r="EW150">
        <v>70</v>
      </c>
      <c r="EX150">
        <v>70</v>
      </c>
      <c r="EY150">
        <v>71</v>
      </c>
      <c r="EZ150">
        <v>71</v>
      </c>
      <c r="FA150">
        <v>72</v>
      </c>
      <c r="FB150">
        <v>72</v>
      </c>
      <c r="FC150">
        <v>73</v>
      </c>
      <c r="FD150">
        <v>73</v>
      </c>
      <c r="FE150">
        <v>74</v>
      </c>
      <c r="FF150">
        <v>74</v>
      </c>
      <c r="FG150">
        <v>75</v>
      </c>
      <c r="FH150">
        <v>75</v>
      </c>
      <c r="FI150">
        <v>76</v>
      </c>
      <c r="FJ150">
        <v>76</v>
      </c>
      <c r="FK150">
        <v>77</v>
      </c>
      <c r="FL150">
        <v>77</v>
      </c>
      <c r="FM150">
        <v>77</v>
      </c>
      <c r="FN150">
        <v>77</v>
      </c>
      <c r="FO150">
        <v>78</v>
      </c>
      <c r="FP150">
        <v>78</v>
      </c>
      <c r="FQ150">
        <v>79</v>
      </c>
      <c r="FR150">
        <v>79</v>
      </c>
      <c r="FS150">
        <v>80</v>
      </c>
      <c r="FT150">
        <v>80</v>
      </c>
      <c r="FU150">
        <v>81</v>
      </c>
      <c r="FV150">
        <v>81</v>
      </c>
      <c r="FW150">
        <v>82</v>
      </c>
      <c r="FX150">
        <v>82</v>
      </c>
      <c r="FY150">
        <v>83</v>
      </c>
      <c r="FZ150">
        <v>83</v>
      </c>
      <c r="GA150">
        <v>84</v>
      </c>
      <c r="GB150">
        <v>84</v>
      </c>
      <c r="GC150">
        <v>85</v>
      </c>
      <c r="GD150">
        <v>85</v>
      </c>
      <c r="GE150">
        <v>86</v>
      </c>
      <c r="GF150">
        <v>86</v>
      </c>
      <c r="GG150">
        <v>87</v>
      </c>
      <c r="GH150">
        <v>87</v>
      </c>
      <c r="GI150">
        <v>88</v>
      </c>
      <c r="GJ150">
        <v>88</v>
      </c>
      <c r="GK150">
        <v>89</v>
      </c>
      <c r="GL150">
        <v>89</v>
      </c>
      <c r="GM150">
        <v>90</v>
      </c>
      <c r="GN150">
        <v>90</v>
      </c>
      <c r="GO150">
        <v>91</v>
      </c>
      <c r="GP150">
        <v>91</v>
      </c>
      <c r="GQ150">
        <v>91</v>
      </c>
      <c r="GR150">
        <v>91</v>
      </c>
      <c r="GS150">
        <v>92</v>
      </c>
      <c r="GU150">
        <v>147</v>
      </c>
      <c r="GV150">
        <v>0.93300000000000005</v>
      </c>
    </row>
    <row r="151" spans="1:204">
      <c r="A151" s="278">
        <v>148</v>
      </c>
      <c r="B151" s="344">
        <v>1</v>
      </c>
      <c r="C151" s="344">
        <v>1</v>
      </c>
      <c r="D151" s="344">
        <v>2</v>
      </c>
      <c r="E151" s="344">
        <v>3</v>
      </c>
      <c r="F151" s="344">
        <v>3</v>
      </c>
      <c r="G151" s="344">
        <v>4</v>
      </c>
      <c r="H151" s="344">
        <v>4</v>
      </c>
      <c r="I151" s="344">
        <v>5</v>
      </c>
      <c r="J151" s="344">
        <v>5</v>
      </c>
      <c r="K151" s="344">
        <v>6</v>
      </c>
      <c r="L151" s="344">
        <v>6</v>
      </c>
      <c r="M151" s="344">
        <v>7</v>
      </c>
      <c r="N151" s="344">
        <v>7</v>
      </c>
      <c r="O151" s="344">
        <v>7</v>
      </c>
      <c r="P151" s="344">
        <v>7</v>
      </c>
      <c r="Q151" s="344">
        <v>8</v>
      </c>
      <c r="R151" s="344">
        <v>9</v>
      </c>
      <c r="S151" s="344">
        <v>9</v>
      </c>
      <c r="T151" s="344">
        <v>10</v>
      </c>
      <c r="U151" s="344">
        <v>10</v>
      </c>
      <c r="V151" s="344">
        <v>11</v>
      </c>
      <c r="W151" s="344">
        <v>11</v>
      </c>
      <c r="X151" s="344">
        <v>12</v>
      </c>
      <c r="Y151" s="344">
        <v>12</v>
      </c>
      <c r="Z151" s="344">
        <v>13</v>
      </c>
      <c r="AA151" s="344">
        <v>13</v>
      </c>
      <c r="AB151" s="344">
        <v>14</v>
      </c>
      <c r="AC151" s="344">
        <v>14</v>
      </c>
      <c r="AD151" s="344">
        <v>15</v>
      </c>
      <c r="AE151" s="344">
        <v>15</v>
      </c>
      <c r="AF151" s="337">
        <v>16</v>
      </c>
      <c r="AG151" s="345">
        <v>16</v>
      </c>
      <c r="AH151" s="346">
        <v>17</v>
      </c>
      <c r="AI151">
        <v>17</v>
      </c>
      <c r="AJ151">
        <v>18</v>
      </c>
      <c r="AK151">
        <v>18</v>
      </c>
      <c r="AL151">
        <v>19</v>
      </c>
      <c r="AM151">
        <v>19</v>
      </c>
      <c r="AN151">
        <v>20</v>
      </c>
      <c r="AO151">
        <v>20</v>
      </c>
      <c r="AP151">
        <v>21</v>
      </c>
      <c r="AQ151">
        <v>21</v>
      </c>
      <c r="AR151">
        <v>22</v>
      </c>
      <c r="AS151">
        <v>22</v>
      </c>
      <c r="AT151">
        <v>22</v>
      </c>
      <c r="AU151">
        <v>22</v>
      </c>
      <c r="AV151">
        <v>23</v>
      </c>
      <c r="AW151">
        <v>23</v>
      </c>
      <c r="AX151">
        <v>24</v>
      </c>
      <c r="AY151">
        <v>24</v>
      </c>
      <c r="AZ151">
        <v>25</v>
      </c>
      <c r="BA151">
        <v>25</v>
      </c>
      <c r="BB151">
        <v>26</v>
      </c>
      <c r="BC151">
        <v>26</v>
      </c>
      <c r="BD151">
        <v>27</v>
      </c>
      <c r="BE151">
        <v>27</v>
      </c>
      <c r="BF151">
        <v>28</v>
      </c>
      <c r="BG151">
        <v>28</v>
      </c>
      <c r="BH151">
        <v>28</v>
      </c>
      <c r="BI151">
        <v>29</v>
      </c>
      <c r="BJ151">
        <v>29</v>
      </c>
      <c r="BK151">
        <v>30</v>
      </c>
      <c r="BL151">
        <v>30</v>
      </c>
      <c r="BM151">
        <v>31</v>
      </c>
      <c r="BN151">
        <v>31</v>
      </c>
      <c r="BO151">
        <v>32</v>
      </c>
      <c r="BP151">
        <v>32</v>
      </c>
      <c r="BQ151">
        <v>33</v>
      </c>
      <c r="BR151">
        <v>33</v>
      </c>
      <c r="BS151">
        <v>34</v>
      </c>
      <c r="BT151">
        <v>34</v>
      </c>
      <c r="BU151">
        <v>35</v>
      </c>
      <c r="BV151">
        <v>35</v>
      </c>
      <c r="BW151">
        <v>36</v>
      </c>
      <c r="BX151">
        <v>36</v>
      </c>
      <c r="BY151">
        <v>36</v>
      </c>
      <c r="BZ151">
        <v>36</v>
      </c>
      <c r="CA151">
        <v>36</v>
      </c>
      <c r="CB151">
        <v>37</v>
      </c>
      <c r="CC151">
        <v>37</v>
      </c>
      <c r="CD151">
        <v>38</v>
      </c>
      <c r="CE151">
        <v>38</v>
      </c>
      <c r="CF151">
        <v>39</v>
      </c>
      <c r="CG151">
        <v>39</v>
      </c>
      <c r="CH151">
        <v>40</v>
      </c>
      <c r="CI151">
        <v>40</v>
      </c>
      <c r="CJ151">
        <v>41</v>
      </c>
      <c r="CK151">
        <v>41</v>
      </c>
      <c r="CL151">
        <v>41</v>
      </c>
      <c r="CM151">
        <v>42</v>
      </c>
      <c r="CN151">
        <v>42</v>
      </c>
      <c r="CO151">
        <v>43</v>
      </c>
      <c r="CP151">
        <v>43</v>
      </c>
      <c r="CQ151">
        <v>44</v>
      </c>
      <c r="CR151">
        <v>44</v>
      </c>
      <c r="CS151">
        <v>45</v>
      </c>
      <c r="CT151">
        <v>45</v>
      </c>
      <c r="CU151">
        <v>45</v>
      </c>
      <c r="CV151">
        <v>46</v>
      </c>
      <c r="CW151">
        <v>46</v>
      </c>
      <c r="CX151">
        <v>47</v>
      </c>
      <c r="CY151">
        <v>47</v>
      </c>
      <c r="CZ151">
        <v>48</v>
      </c>
      <c r="DA151">
        <v>48</v>
      </c>
      <c r="DB151">
        <v>49</v>
      </c>
      <c r="DC151">
        <v>49</v>
      </c>
      <c r="DD151">
        <v>50</v>
      </c>
      <c r="DE151">
        <v>50</v>
      </c>
      <c r="DF151">
        <v>50</v>
      </c>
      <c r="DG151">
        <v>50</v>
      </c>
      <c r="DH151">
        <v>51</v>
      </c>
      <c r="DI151">
        <v>51</v>
      </c>
      <c r="DJ151">
        <v>52</v>
      </c>
      <c r="DK151">
        <v>52</v>
      </c>
      <c r="DL151">
        <v>53</v>
      </c>
      <c r="DM151">
        <v>53</v>
      </c>
      <c r="DN151">
        <v>54</v>
      </c>
      <c r="DO151">
        <v>54</v>
      </c>
      <c r="DP151">
        <v>55</v>
      </c>
      <c r="DQ151">
        <v>55</v>
      </c>
      <c r="DR151">
        <v>56</v>
      </c>
      <c r="DS151">
        <v>56</v>
      </c>
      <c r="DT151">
        <v>57</v>
      </c>
      <c r="DU151">
        <v>57</v>
      </c>
      <c r="DV151">
        <v>58</v>
      </c>
      <c r="DW151">
        <v>58</v>
      </c>
      <c r="DX151">
        <v>59</v>
      </c>
      <c r="DY151">
        <v>59</v>
      </c>
      <c r="DZ151">
        <v>60</v>
      </c>
      <c r="EA151">
        <v>60</v>
      </c>
      <c r="EB151">
        <v>61</v>
      </c>
      <c r="EC151">
        <v>61</v>
      </c>
      <c r="ED151">
        <v>62</v>
      </c>
      <c r="EE151">
        <v>62</v>
      </c>
      <c r="EF151">
        <v>62</v>
      </c>
      <c r="EG151">
        <v>63</v>
      </c>
      <c r="EH151">
        <v>63</v>
      </c>
      <c r="EI151">
        <v>64</v>
      </c>
      <c r="EJ151">
        <v>64</v>
      </c>
      <c r="EK151">
        <v>65</v>
      </c>
      <c r="EL151">
        <v>65</v>
      </c>
      <c r="EM151">
        <v>65</v>
      </c>
      <c r="EN151">
        <v>65</v>
      </c>
      <c r="EO151">
        <v>66</v>
      </c>
      <c r="EP151">
        <v>66</v>
      </c>
      <c r="EQ151">
        <v>67</v>
      </c>
      <c r="ER151">
        <v>67</v>
      </c>
      <c r="ES151">
        <v>68</v>
      </c>
      <c r="ET151">
        <v>68</v>
      </c>
      <c r="EU151">
        <v>69</v>
      </c>
      <c r="EV151">
        <v>69</v>
      </c>
      <c r="EW151">
        <v>70</v>
      </c>
      <c r="EX151">
        <v>70</v>
      </c>
      <c r="EY151">
        <v>71</v>
      </c>
      <c r="EZ151">
        <v>71</v>
      </c>
      <c r="FA151">
        <v>72</v>
      </c>
      <c r="FB151">
        <v>72</v>
      </c>
      <c r="FC151">
        <v>73</v>
      </c>
      <c r="FD151">
        <v>73</v>
      </c>
      <c r="FE151">
        <v>74</v>
      </c>
      <c r="FF151">
        <v>74</v>
      </c>
      <c r="FG151">
        <v>75</v>
      </c>
      <c r="FH151">
        <v>75</v>
      </c>
      <c r="FI151">
        <v>76</v>
      </c>
      <c r="FJ151">
        <v>76</v>
      </c>
      <c r="FK151">
        <v>77</v>
      </c>
      <c r="FL151">
        <v>77</v>
      </c>
      <c r="FM151">
        <v>78</v>
      </c>
      <c r="FN151">
        <v>78</v>
      </c>
      <c r="FO151">
        <v>79</v>
      </c>
      <c r="FP151">
        <v>79</v>
      </c>
      <c r="FQ151">
        <v>79</v>
      </c>
      <c r="FR151">
        <v>79</v>
      </c>
      <c r="FS151">
        <v>80</v>
      </c>
      <c r="FT151">
        <v>80</v>
      </c>
      <c r="FU151">
        <v>81</v>
      </c>
      <c r="FV151">
        <v>81</v>
      </c>
      <c r="FW151">
        <v>82</v>
      </c>
      <c r="FX151">
        <v>82</v>
      </c>
      <c r="FY151">
        <v>83</v>
      </c>
      <c r="FZ151">
        <v>83</v>
      </c>
      <c r="GA151">
        <v>84</v>
      </c>
      <c r="GB151">
        <v>84</v>
      </c>
      <c r="GC151">
        <v>85</v>
      </c>
      <c r="GD151">
        <v>85</v>
      </c>
      <c r="GE151">
        <v>86</v>
      </c>
      <c r="GF151">
        <v>86</v>
      </c>
      <c r="GG151">
        <v>87</v>
      </c>
      <c r="GH151">
        <v>87</v>
      </c>
      <c r="GI151">
        <v>88</v>
      </c>
      <c r="GJ151">
        <v>88</v>
      </c>
      <c r="GK151">
        <v>89</v>
      </c>
      <c r="GL151">
        <v>89</v>
      </c>
      <c r="GM151">
        <v>90</v>
      </c>
      <c r="GN151">
        <v>90</v>
      </c>
      <c r="GO151">
        <v>91</v>
      </c>
      <c r="GP151">
        <v>91</v>
      </c>
      <c r="GQ151">
        <v>92</v>
      </c>
      <c r="GR151">
        <v>92</v>
      </c>
      <c r="GS151">
        <v>93</v>
      </c>
      <c r="GU151">
        <v>148</v>
      </c>
      <c r="GV151">
        <v>0.93500000000000005</v>
      </c>
    </row>
    <row r="152" spans="1:204">
      <c r="A152" s="278">
        <v>149</v>
      </c>
      <c r="B152" s="344">
        <v>1</v>
      </c>
      <c r="C152" s="344">
        <v>1</v>
      </c>
      <c r="D152" s="344">
        <v>2</v>
      </c>
      <c r="E152" s="344">
        <v>3</v>
      </c>
      <c r="F152" s="344">
        <v>3</v>
      </c>
      <c r="G152" s="344">
        <v>4</v>
      </c>
      <c r="H152" s="344">
        <v>4</v>
      </c>
      <c r="I152" s="344">
        <v>5</v>
      </c>
      <c r="J152" s="344">
        <v>5</v>
      </c>
      <c r="K152" s="344">
        <v>6</v>
      </c>
      <c r="L152" s="344">
        <v>6</v>
      </c>
      <c r="M152" s="344">
        <v>7</v>
      </c>
      <c r="N152" s="344">
        <v>7</v>
      </c>
      <c r="O152" s="344">
        <v>8</v>
      </c>
      <c r="P152" s="344">
        <v>8</v>
      </c>
      <c r="Q152" s="344">
        <v>8</v>
      </c>
      <c r="R152" s="344">
        <v>9</v>
      </c>
      <c r="S152" s="344">
        <v>9</v>
      </c>
      <c r="T152" s="344">
        <v>10</v>
      </c>
      <c r="U152" s="344">
        <v>10</v>
      </c>
      <c r="V152" s="344">
        <v>11</v>
      </c>
      <c r="W152" s="344">
        <v>11</v>
      </c>
      <c r="X152" s="344">
        <v>12</v>
      </c>
      <c r="Y152" s="344">
        <v>12</v>
      </c>
      <c r="Z152" s="344">
        <v>13</v>
      </c>
      <c r="AA152" s="344">
        <v>13</v>
      </c>
      <c r="AB152" s="344">
        <v>14</v>
      </c>
      <c r="AC152" s="344">
        <v>14</v>
      </c>
      <c r="AD152" s="344">
        <v>15</v>
      </c>
      <c r="AE152" s="344">
        <v>15</v>
      </c>
      <c r="AF152" s="337">
        <v>16</v>
      </c>
      <c r="AG152" s="345">
        <v>16</v>
      </c>
      <c r="AH152" s="346">
        <v>17</v>
      </c>
      <c r="AI152">
        <v>17</v>
      </c>
      <c r="AJ152">
        <v>18</v>
      </c>
      <c r="AK152">
        <v>18</v>
      </c>
      <c r="AL152">
        <v>19</v>
      </c>
      <c r="AM152">
        <v>19</v>
      </c>
      <c r="AN152">
        <v>20</v>
      </c>
      <c r="AO152">
        <v>20</v>
      </c>
      <c r="AP152">
        <v>21</v>
      </c>
      <c r="AQ152">
        <v>21</v>
      </c>
      <c r="AR152">
        <v>22</v>
      </c>
      <c r="AS152">
        <v>22</v>
      </c>
      <c r="AT152">
        <v>23</v>
      </c>
      <c r="AU152">
        <v>23</v>
      </c>
      <c r="AV152">
        <v>23</v>
      </c>
      <c r="AW152">
        <v>23</v>
      </c>
      <c r="AX152">
        <v>24</v>
      </c>
      <c r="AY152">
        <v>24</v>
      </c>
      <c r="AZ152">
        <v>25</v>
      </c>
      <c r="BA152">
        <v>25</v>
      </c>
      <c r="BB152">
        <v>26</v>
      </c>
      <c r="BC152">
        <v>26</v>
      </c>
      <c r="BD152">
        <v>27</v>
      </c>
      <c r="BE152">
        <v>27</v>
      </c>
      <c r="BF152">
        <v>28</v>
      </c>
      <c r="BG152">
        <v>28</v>
      </c>
      <c r="BH152">
        <v>28</v>
      </c>
      <c r="BI152">
        <v>29</v>
      </c>
      <c r="BJ152">
        <v>29</v>
      </c>
      <c r="BK152">
        <v>30</v>
      </c>
      <c r="BL152">
        <v>30</v>
      </c>
      <c r="BM152">
        <v>31</v>
      </c>
      <c r="BN152">
        <v>31</v>
      </c>
      <c r="BO152">
        <v>32</v>
      </c>
      <c r="BP152">
        <v>32</v>
      </c>
      <c r="BQ152">
        <v>33</v>
      </c>
      <c r="BR152">
        <v>33</v>
      </c>
      <c r="BS152">
        <v>34</v>
      </c>
      <c r="BT152">
        <v>34</v>
      </c>
      <c r="BU152">
        <v>35</v>
      </c>
      <c r="BV152">
        <v>35</v>
      </c>
      <c r="BW152">
        <v>36</v>
      </c>
      <c r="BX152">
        <v>36</v>
      </c>
      <c r="BY152">
        <v>37</v>
      </c>
      <c r="BZ152">
        <v>37</v>
      </c>
      <c r="CA152">
        <v>37</v>
      </c>
      <c r="CB152">
        <v>38</v>
      </c>
      <c r="CC152">
        <v>38</v>
      </c>
      <c r="CD152">
        <v>38</v>
      </c>
      <c r="CE152">
        <v>38</v>
      </c>
      <c r="CF152">
        <v>39</v>
      </c>
      <c r="CG152">
        <v>39</v>
      </c>
      <c r="CH152">
        <v>40</v>
      </c>
      <c r="CI152">
        <v>40</v>
      </c>
      <c r="CJ152">
        <v>41</v>
      </c>
      <c r="CK152">
        <v>41</v>
      </c>
      <c r="CL152">
        <v>41</v>
      </c>
      <c r="CM152">
        <v>42</v>
      </c>
      <c r="CN152">
        <v>42</v>
      </c>
      <c r="CO152">
        <v>43</v>
      </c>
      <c r="CP152">
        <v>43</v>
      </c>
      <c r="CQ152">
        <v>44</v>
      </c>
      <c r="CR152">
        <v>44</v>
      </c>
      <c r="CS152">
        <v>45</v>
      </c>
      <c r="CT152">
        <v>45</v>
      </c>
      <c r="CU152">
        <v>45</v>
      </c>
      <c r="CV152">
        <v>46</v>
      </c>
      <c r="CW152">
        <v>46</v>
      </c>
      <c r="CX152">
        <v>47</v>
      </c>
      <c r="CY152">
        <v>47</v>
      </c>
      <c r="CZ152">
        <v>48</v>
      </c>
      <c r="DA152">
        <v>48</v>
      </c>
      <c r="DB152">
        <v>49</v>
      </c>
      <c r="DC152">
        <v>49</v>
      </c>
      <c r="DD152">
        <v>50</v>
      </c>
      <c r="DE152">
        <v>50</v>
      </c>
      <c r="DF152">
        <v>51</v>
      </c>
      <c r="DG152">
        <v>51</v>
      </c>
      <c r="DH152">
        <v>52</v>
      </c>
      <c r="DI152">
        <v>52</v>
      </c>
      <c r="DJ152">
        <v>53</v>
      </c>
      <c r="DK152">
        <v>53</v>
      </c>
      <c r="DL152">
        <v>53</v>
      </c>
      <c r="DM152">
        <v>53</v>
      </c>
      <c r="DN152">
        <v>54</v>
      </c>
      <c r="DO152">
        <v>54</v>
      </c>
      <c r="DP152">
        <v>55</v>
      </c>
      <c r="DQ152">
        <v>55</v>
      </c>
      <c r="DR152">
        <v>56</v>
      </c>
      <c r="DS152">
        <v>56</v>
      </c>
      <c r="DT152">
        <v>57</v>
      </c>
      <c r="DU152">
        <v>57</v>
      </c>
      <c r="DV152">
        <v>58</v>
      </c>
      <c r="DW152">
        <v>58</v>
      </c>
      <c r="DX152">
        <v>59</v>
      </c>
      <c r="DY152">
        <v>59</v>
      </c>
      <c r="DZ152">
        <v>60</v>
      </c>
      <c r="EA152">
        <v>60</v>
      </c>
      <c r="EB152">
        <v>61</v>
      </c>
      <c r="EC152">
        <v>61</v>
      </c>
      <c r="ED152">
        <v>62</v>
      </c>
      <c r="EE152">
        <v>62</v>
      </c>
      <c r="EF152">
        <v>62</v>
      </c>
      <c r="EG152">
        <v>63</v>
      </c>
      <c r="EH152">
        <v>63</v>
      </c>
      <c r="EI152">
        <v>64</v>
      </c>
      <c r="EJ152">
        <v>64</v>
      </c>
      <c r="EK152">
        <v>65</v>
      </c>
      <c r="EL152">
        <v>65</v>
      </c>
      <c r="EM152">
        <v>66</v>
      </c>
      <c r="EN152">
        <v>66</v>
      </c>
      <c r="EO152">
        <v>67</v>
      </c>
      <c r="EP152">
        <v>67</v>
      </c>
      <c r="EQ152">
        <v>68</v>
      </c>
      <c r="ER152">
        <v>68</v>
      </c>
      <c r="ES152">
        <v>68</v>
      </c>
      <c r="ET152">
        <v>68</v>
      </c>
      <c r="EU152">
        <v>69</v>
      </c>
      <c r="EV152">
        <v>69</v>
      </c>
      <c r="EW152">
        <v>70</v>
      </c>
      <c r="EX152">
        <v>70</v>
      </c>
      <c r="EY152">
        <v>71</v>
      </c>
      <c r="EZ152">
        <v>71</v>
      </c>
      <c r="FA152">
        <v>72</v>
      </c>
      <c r="FB152">
        <v>72</v>
      </c>
      <c r="FC152">
        <v>73</v>
      </c>
      <c r="FD152">
        <v>73</v>
      </c>
      <c r="FE152">
        <v>74</v>
      </c>
      <c r="FF152">
        <v>74</v>
      </c>
      <c r="FG152">
        <v>75</v>
      </c>
      <c r="FH152">
        <v>75</v>
      </c>
      <c r="FI152">
        <v>76</v>
      </c>
      <c r="FJ152">
        <v>76</v>
      </c>
      <c r="FK152">
        <v>77</v>
      </c>
      <c r="FL152">
        <v>77</v>
      </c>
      <c r="FM152">
        <v>78</v>
      </c>
      <c r="FN152">
        <v>78</v>
      </c>
      <c r="FO152">
        <v>79</v>
      </c>
      <c r="FP152">
        <v>79</v>
      </c>
      <c r="FQ152">
        <v>80</v>
      </c>
      <c r="FR152">
        <v>80</v>
      </c>
      <c r="FS152">
        <v>81</v>
      </c>
      <c r="FT152">
        <v>81</v>
      </c>
      <c r="FU152">
        <v>82</v>
      </c>
      <c r="FV152">
        <v>82</v>
      </c>
      <c r="FW152">
        <v>83</v>
      </c>
      <c r="FX152">
        <v>83</v>
      </c>
      <c r="FY152">
        <v>83</v>
      </c>
      <c r="FZ152">
        <v>83</v>
      </c>
      <c r="GA152">
        <v>84</v>
      </c>
      <c r="GB152">
        <v>84</v>
      </c>
      <c r="GC152">
        <v>85</v>
      </c>
      <c r="GD152">
        <v>85</v>
      </c>
      <c r="GE152">
        <v>86</v>
      </c>
      <c r="GF152">
        <v>86</v>
      </c>
      <c r="GG152">
        <v>87</v>
      </c>
      <c r="GH152">
        <v>87</v>
      </c>
      <c r="GI152">
        <v>88</v>
      </c>
      <c r="GJ152">
        <v>88</v>
      </c>
      <c r="GK152">
        <v>89</v>
      </c>
      <c r="GL152">
        <v>89</v>
      </c>
      <c r="GM152">
        <v>90</v>
      </c>
      <c r="GN152">
        <v>90</v>
      </c>
      <c r="GO152">
        <v>91</v>
      </c>
      <c r="GP152">
        <v>91</v>
      </c>
      <c r="GQ152">
        <v>92</v>
      </c>
      <c r="GR152">
        <v>92</v>
      </c>
      <c r="GS152">
        <v>93</v>
      </c>
      <c r="GU152">
        <v>149</v>
      </c>
      <c r="GV152">
        <v>0.93799999999999994</v>
      </c>
    </row>
    <row r="153" spans="1:204">
      <c r="A153" s="339">
        <v>150</v>
      </c>
      <c r="B153" s="340">
        <v>1</v>
      </c>
      <c r="C153" s="340">
        <v>1</v>
      </c>
      <c r="D153" s="340">
        <v>2</v>
      </c>
      <c r="E153" s="340">
        <v>3</v>
      </c>
      <c r="F153" s="340">
        <v>3</v>
      </c>
      <c r="G153" s="340">
        <v>4</v>
      </c>
      <c r="H153" s="340">
        <v>4</v>
      </c>
      <c r="I153" s="340">
        <v>5</v>
      </c>
      <c r="J153" s="340">
        <v>5</v>
      </c>
      <c r="K153" s="340">
        <v>6</v>
      </c>
      <c r="L153" s="340">
        <v>6</v>
      </c>
      <c r="M153" s="340">
        <v>7</v>
      </c>
      <c r="N153" s="340">
        <v>7</v>
      </c>
      <c r="O153" s="340">
        <v>8</v>
      </c>
      <c r="P153" s="340">
        <v>8</v>
      </c>
      <c r="Q153" s="340">
        <v>8</v>
      </c>
      <c r="R153" s="340">
        <v>9</v>
      </c>
      <c r="S153" s="340">
        <v>9</v>
      </c>
      <c r="T153" s="340">
        <v>10</v>
      </c>
      <c r="U153" s="340">
        <v>10</v>
      </c>
      <c r="V153" s="340">
        <v>11</v>
      </c>
      <c r="W153" s="340">
        <v>11</v>
      </c>
      <c r="X153" s="340">
        <v>12</v>
      </c>
      <c r="Y153" s="340">
        <v>12</v>
      </c>
      <c r="Z153" s="340">
        <v>13</v>
      </c>
      <c r="AA153" s="340">
        <v>13</v>
      </c>
      <c r="AB153" s="340">
        <v>14</v>
      </c>
      <c r="AC153" s="340">
        <v>14</v>
      </c>
      <c r="AD153" s="340">
        <v>15</v>
      </c>
      <c r="AE153" s="340">
        <v>15</v>
      </c>
      <c r="AF153" s="341">
        <v>16</v>
      </c>
      <c r="AG153" s="342">
        <v>16</v>
      </c>
      <c r="AH153" s="347">
        <v>17</v>
      </c>
      <c r="AI153" s="341">
        <v>17</v>
      </c>
      <c r="AJ153" s="341">
        <v>18</v>
      </c>
      <c r="AK153" s="341">
        <v>18</v>
      </c>
      <c r="AL153" s="341">
        <v>19</v>
      </c>
      <c r="AM153" s="341">
        <v>19</v>
      </c>
      <c r="AN153" s="341">
        <v>20</v>
      </c>
      <c r="AO153" s="341">
        <v>20</v>
      </c>
      <c r="AP153" s="341">
        <v>21</v>
      </c>
      <c r="AQ153" s="341">
        <v>21</v>
      </c>
      <c r="AR153" s="341">
        <v>22</v>
      </c>
      <c r="AS153" s="341">
        <v>22</v>
      </c>
      <c r="AT153" s="341">
        <v>23</v>
      </c>
      <c r="AU153" s="341">
        <v>23</v>
      </c>
      <c r="AV153" s="341">
        <v>24</v>
      </c>
      <c r="AW153" s="341">
        <v>24</v>
      </c>
      <c r="AX153" s="341">
        <v>24</v>
      </c>
      <c r="AY153" s="341">
        <v>24</v>
      </c>
      <c r="AZ153" s="341">
        <v>25</v>
      </c>
      <c r="BA153" s="341">
        <v>25</v>
      </c>
      <c r="BB153" s="341">
        <v>26</v>
      </c>
      <c r="BC153" s="341">
        <v>26</v>
      </c>
      <c r="BD153" s="341">
        <v>27</v>
      </c>
      <c r="BE153" s="341">
        <v>27</v>
      </c>
      <c r="BF153" s="341">
        <v>28</v>
      </c>
      <c r="BG153" s="341">
        <v>28</v>
      </c>
      <c r="BH153" s="341">
        <v>28</v>
      </c>
      <c r="BI153" s="341">
        <v>29</v>
      </c>
      <c r="BJ153" s="341">
        <v>29</v>
      </c>
      <c r="BK153" s="341">
        <v>30</v>
      </c>
      <c r="BL153" s="341">
        <v>30</v>
      </c>
      <c r="BM153" s="341">
        <v>31</v>
      </c>
      <c r="BN153" s="341">
        <v>31</v>
      </c>
      <c r="BO153" s="341">
        <v>32</v>
      </c>
      <c r="BP153" s="341">
        <v>32</v>
      </c>
      <c r="BQ153" s="341">
        <v>33</v>
      </c>
      <c r="BR153" s="341">
        <v>33</v>
      </c>
      <c r="BS153" s="341">
        <v>34</v>
      </c>
      <c r="BT153" s="341">
        <v>34</v>
      </c>
      <c r="BU153" s="341">
        <v>35</v>
      </c>
      <c r="BV153" s="341">
        <v>35</v>
      </c>
      <c r="BW153" s="341">
        <v>36</v>
      </c>
      <c r="BX153" s="341">
        <v>36</v>
      </c>
      <c r="BY153" s="341">
        <v>37</v>
      </c>
      <c r="BZ153" s="341">
        <v>37</v>
      </c>
      <c r="CA153" s="341">
        <v>37</v>
      </c>
      <c r="CB153" s="341">
        <v>38</v>
      </c>
      <c r="CC153" s="341">
        <v>38</v>
      </c>
      <c r="CD153" s="341">
        <v>39</v>
      </c>
      <c r="CE153" s="341">
        <v>39</v>
      </c>
      <c r="CF153" s="341">
        <v>40</v>
      </c>
      <c r="CG153" s="341">
        <v>40</v>
      </c>
      <c r="CH153" s="341">
        <v>40</v>
      </c>
      <c r="CI153" s="341">
        <v>40</v>
      </c>
      <c r="CJ153" s="341">
        <v>41</v>
      </c>
      <c r="CK153" s="341">
        <v>41</v>
      </c>
      <c r="CL153" s="341">
        <v>41</v>
      </c>
      <c r="CM153" s="341">
        <v>42</v>
      </c>
      <c r="CN153" s="341">
        <v>42</v>
      </c>
      <c r="CO153" s="341">
        <v>43</v>
      </c>
      <c r="CP153" s="341">
        <v>43</v>
      </c>
      <c r="CQ153" s="341">
        <v>44</v>
      </c>
      <c r="CR153" s="341">
        <v>44</v>
      </c>
      <c r="CS153" s="341">
        <v>45</v>
      </c>
      <c r="CT153" s="341">
        <v>45</v>
      </c>
      <c r="CU153" s="341">
        <v>45</v>
      </c>
      <c r="CV153" s="341">
        <v>46</v>
      </c>
      <c r="CW153" s="341">
        <v>46</v>
      </c>
      <c r="CX153" s="341">
        <v>47</v>
      </c>
      <c r="CY153" s="341">
        <v>47</v>
      </c>
      <c r="CZ153" s="341">
        <v>48</v>
      </c>
      <c r="DA153" s="341">
        <v>48</v>
      </c>
      <c r="DB153" s="341">
        <v>49</v>
      </c>
      <c r="DC153" s="341">
        <v>49</v>
      </c>
      <c r="DD153" s="341">
        <v>50</v>
      </c>
      <c r="DE153" s="341">
        <v>50</v>
      </c>
      <c r="DF153" s="341">
        <v>51</v>
      </c>
      <c r="DG153" s="341">
        <v>51</v>
      </c>
      <c r="DH153" s="341">
        <v>52</v>
      </c>
      <c r="DI153" s="341">
        <v>52</v>
      </c>
      <c r="DJ153" s="341">
        <v>53</v>
      </c>
      <c r="DK153" s="341">
        <v>53</v>
      </c>
      <c r="DL153" s="341">
        <v>54</v>
      </c>
      <c r="DM153" s="341">
        <v>54</v>
      </c>
      <c r="DN153" s="341">
        <v>55</v>
      </c>
      <c r="DO153" s="341">
        <v>55</v>
      </c>
      <c r="DP153" s="341">
        <v>56</v>
      </c>
      <c r="DQ153" s="341">
        <v>56</v>
      </c>
      <c r="DR153" s="341">
        <v>56</v>
      </c>
      <c r="DS153" s="341">
        <v>56</v>
      </c>
      <c r="DT153" s="341">
        <v>57</v>
      </c>
      <c r="DU153" s="341">
        <v>57</v>
      </c>
      <c r="DV153" s="341">
        <v>58</v>
      </c>
      <c r="DW153" s="341">
        <v>58</v>
      </c>
      <c r="DX153" s="341">
        <v>59</v>
      </c>
      <c r="DY153" s="341">
        <v>59</v>
      </c>
      <c r="DZ153" s="341">
        <v>60</v>
      </c>
      <c r="EA153" s="341">
        <v>60</v>
      </c>
      <c r="EB153" s="341">
        <v>61</v>
      </c>
      <c r="EC153" s="341">
        <v>61</v>
      </c>
      <c r="ED153" s="341">
        <v>62</v>
      </c>
      <c r="EE153" s="341">
        <v>62</v>
      </c>
      <c r="EF153" s="341">
        <v>62</v>
      </c>
      <c r="EG153" s="341">
        <v>63</v>
      </c>
      <c r="EH153" s="341">
        <v>63</v>
      </c>
      <c r="EI153" s="341">
        <v>64</v>
      </c>
      <c r="EJ153" s="341">
        <v>64</v>
      </c>
      <c r="EK153" s="341">
        <v>65</v>
      </c>
      <c r="EL153" s="341">
        <v>65</v>
      </c>
      <c r="EM153" s="341">
        <v>66</v>
      </c>
      <c r="EN153" s="341">
        <v>66</v>
      </c>
      <c r="EO153" s="341">
        <v>67</v>
      </c>
      <c r="EP153" s="341">
        <v>67</v>
      </c>
      <c r="EQ153" s="341">
        <v>68</v>
      </c>
      <c r="ER153" s="341">
        <v>68</v>
      </c>
      <c r="ES153" s="341">
        <v>69</v>
      </c>
      <c r="ET153" s="341">
        <v>69</v>
      </c>
      <c r="EU153" s="341">
        <v>70</v>
      </c>
      <c r="EV153" s="341">
        <v>70</v>
      </c>
      <c r="EW153" s="341">
        <v>71</v>
      </c>
      <c r="EX153" s="341">
        <v>71</v>
      </c>
      <c r="EY153" s="341">
        <v>72</v>
      </c>
      <c r="EZ153" s="341">
        <v>72</v>
      </c>
      <c r="FA153" s="341">
        <v>72</v>
      </c>
      <c r="FB153" s="341">
        <v>72</v>
      </c>
      <c r="FC153" s="341">
        <v>73</v>
      </c>
      <c r="FD153" s="341">
        <v>73</v>
      </c>
      <c r="FE153" s="341">
        <v>74</v>
      </c>
      <c r="FF153" s="341">
        <v>74</v>
      </c>
      <c r="FG153" s="341">
        <v>75</v>
      </c>
      <c r="FH153" s="341">
        <v>75</v>
      </c>
      <c r="FI153" s="341">
        <v>76</v>
      </c>
      <c r="FJ153" s="341">
        <v>76</v>
      </c>
      <c r="FK153" s="341">
        <v>77</v>
      </c>
      <c r="FL153" s="341">
        <v>77</v>
      </c>
      <c r="FM153" s="341">
        <v>78</v>
      </c>
      <c r="FN153" s="341">
        <v>78</v>
      </c>
      <c r="FO153" s="341">
        <v>79</v>
      </c>
      <c r="FP153" s="341">
        <v>79</v>
      </c>
      <c r="FQ153" s="341">
        <v>80</v>
      </c>
      <c r="FR153" s="341">
        <v>80</v>
      </c>
      <c r="FS153" s="341">
        <v>81</v>
      </c>
      <c r="FT153" s="341">
        <v>81</v>
      </c>
      <c r="FU153" s="341">
        <v>82</v>
      </c>
      <c r="FV153" s="341">
        <v>82</v>
      </c>
      <c r="FW153" s="341">
        <v>83</v>
      </c>
      <c r="FX153" s="341">
        <v>83</v>
      </c>
      <c r="FY153" s="341">
        <v>84</v>
      </c>
      <c r="FZ153" s="341">
        <v>84</v>
      </c>
      <c r="GA153" s="341">
        <v>85</v>
      </c>
      <c r="GB153" s="341">
        <v>85</v>
      </c>
      <c r="GC153" s="341">
        <v>86</v>
      </c>
      <c r="GD153" s="341">
        <v>86</v>
      </c>
      <c r="GE153" s="341">
        <v>87</v>
      </c>
      <c r="GF153" s="341">
        <v>87</v>
      </c>
      <c r="GG153" s="341">
        <v>88</v>
      </c>
      <c r="GH153" s="341">
        <v>88</v>
      </c>
      <c r="GI153" s="341">
        <v>88</v>
      </c>
      <c r="GJ153" s="341">
        <v>88</v>
      </c>
      <c r="GK153" s="341">
        <v>89</v>
      </c>
      <c r="GL153" s="341">
        <v>89</v>
      </c>
      <c r="GM153" s="341">
        <v>90</v>
      </c>
      <c r="GN153" s="341">
        <v>90</v>
      </c>
      <c r="GO153" s="341">
        <v>91</v>
      </c>
      <c r="GP153" s="341">
        <v>91</v>
      </c>
      <c r="GQ153" s="341">
        <v>92</v>
      </c>
      <c r="GR153" s="341">
        <v>92</v>
      </c>
      <c r="GS153" s="341">
        <v>93</v>
      </c>
      <c r="GT153" s="341"/>
      <c r="GU153" s="341">
        <v>150</v>
      </c>
      <c r="GV153" s="341">
        <v>0.94099999999999995</v>
      </c>
    </row>
    <row r="154" spans="1:204">
      <c r="A154" s="278">
        <v>151</v>
      </c>
      <c r="B154" s="344">
        <v>1</v>
      </c>
      <c r="C154" s="344">
        <v>1</v>
      </c>
      <c r="D154" s="344">
        <v>2</v>
      </c>
      <c r="E154" s="344">
        <v>3</v>
      </c>
      <c r="F154" s="344">
        <v>3</v>
      </c>
      <c r="G154" s="344">
        <v>4</v>
      </c>
      <c r="H154" s="344">
        <v>4</v>
      </c>
      <c r="I154" s="344">
        <v>5</v>
      </c>
      <c r="J154" s="344">
        <v>5</v>
      </c>
      <c r="K154" s="344">
        <v>6</v>
      </c>
      <c r="L154" s="344">
        <v>6</v>
      </c>
      <c r="M154" s="344">
        <v>7</v>
      </c>
      <c r="N154" s="344">
        <v>7</v>
      </c>
      <c r="O154" s="344">
        <v>8</v>
      </c>
      <c r="P154" s="344">
        <v>8</v>
      </c>
      <c r="Q154" s="344">
        <v>8</v>
      </c>
      <c r="R154" s="344">
        <v>9</v>
      </c>
      <c r="S154" s="344">
        <v>9</v>
      </c>
      <c r="T154" s="344">
        <v>10</v>
      </c>
      <c r="U154" s="344">
        <v>10</v>
      </c>
      <c r="V154" s="344">
        <v>11</v>
      </c>
      <c r="W154" s="344">
        <v>11</v>
      </c>
      <c r="X154" s="344">
        <v>12</v>
      </c>
      <c r="Y154" s="344">
        <v>12</v>
      </c>
      <c r="Z154" s="344">
        <v>13</v>
      </c>
      <c r="AA154" s="344">
        <v>13</v>
      </c>
      <c r="AB154" s="344">
        <v>14</v>
      </c>
      <c r="AC154" s="344">
        <v>14</v>
      </c>
      <c r="AD154" s="344">
        <v>15</v>
      </c>
      <c r="AE154" s="344">
        <v>15</v>
      </c>
      <c r="AF154" s="337">
        <v>16</v>
      </c>
      <c r="AG154" s="345">
        <v>16</v>
      </c>
      <c r="AH154" s="346">
        <v>17</v>
      </c>
      <c r="AI154">
        <v>17</v>
      </c>
      <c r="AJ154">
        <v>18</v>
      </c>
      <c r="AK154">
        <v>18</v>
      </c>
      <c r="AL154">
        <v>19</v>
      </c>
      <c r="AM154">
        <v>19</v>
      </c>
      <c r="AN154">
        <v>20</v>
      </c>
      <c r="AO154">
        <v>20</v>
      </c>
      <c r="AP154">
        <v>21</v>
      </c>
      <c r="AQ154">
        <v>21</v>
      </c>
      <c r="AR154">
        <v>22</v>
      </c>
      <c r="AS154">
        <v>22</v>
      </c>
      <c r="AT154">
        <v>23</v>
      </c>
      <c r="AU154">
        <v>23</v>
      </c>
      <c r="AV154">
        <v>24</v>
      </c>
      <c r="AW154">
        <v>24</v>
      </c>
      <c r="AX154">
        <v>25</v>
      </c>
      <c r="AY154">
        <v>25</v>
      </c>
      <c r="AZ154">
        <v>25</v>
      </c>
      <c r="BA154">
        <v>25</v>
      </c>
      <c r="BB154">
        <v>26</v>
      </c>
      <c r="BC154">
        <v>26</v>
      </c>
      <c r="BD154">
        <v>27</v>
      </c>
      <c r="BE154">
        <v>27</v>
      </c>
      <c r="BF154">
        <v>28</v>
      </c>
      <c r="BG154">
        <v>28</v>
      </c>
      <c r="BH154">
        <v>28</v>
      </c>
      <c r="BI154">
        <v>29</v>
      </c>
      <c r="BJ154">
        <v>29</v>
      </c>
      <c r="BK154">
        <v>30</v>
      </c>
      <c r="BL154">
        <v>30</v>
      </c>
      <c r="BM154">
        <v>31</v>
      </c>
      <c r="BN154">
        <v>31</v>
      </c>
      <c r="BO154">
        <v>32</v>
      </c>
      <c r="BP154">
        <v>32</v>
      </c>
      <c r="BQ154">
        <v>33</v>
      </c>
      <c r="BR154">
        <v>33</v>
      </c>
      <c r="BS154">
        <v>34</v>
      </c>
      <c r="BT154">
        <v>34</v>
      </c>
      <c r="BU154">
        <v>35</v>
      </c>
      <c r="BV154">
        <v>35</v>
      </c>
      <c r="BW154">
        <v>36</v>
      </c>
      <c r="BX154">
        <v>36</v>
      </c>
      <c r="BY154">
        <v>37</v>
      </c>
      <c r="BZ154">
        <v>37</v>
      </c>
      <c r="CA154">
        <v>37</v>
      </c>
      <c r="CB154">
        <v>38</v>
      </c>
      <c r="CC154">
        <v>38</v>
      </c>
      <c r="CD154">
        <v>39</v>
      </c>
      <c r="CE154">
        <v>39</v>
      </c>
      <c r="CF154">
        <v>40</v>
      </c>
      <c r="CG154">
        <v>40</v>
      </c>
      <c r="CH154">
        <v>41</v>
      </c>
      <c r="CI154">
        <v>41</v>
      </c>
      <c r="CJ154">
        <v>41</v>
      </c>
      <c r="CK154">
        <v>41</v>
      </c>
      <c r="CL154">
        <v>41</v>
      </c>
      <c r="CM154">
        <v>42</v>
      </c>
      <c r="CN154">
        <v>42</v>
      </c>
      <c r="CO154">
        <v>43</v>
      </c>
      <c r="CP154">
        <v>43</v>
      </c>
      <c r="CQ154">
        <v>44</v>
      </c>
      <c r="CR154">
        <v>44</v>
      </c>
      <c r="CS154">
        <v>45</v>
      </c>
      <c r="CT154">
        <v>45</v>
      </c>
      <c r="CU154">
        <v>45</v>
      </c>
      <c r="CV154">
        <v>46</v>
      </c>
      <c r="CW154">
        <v>46</v>
      </c>
      <c r="CX154">
        <v>47</v>
      </c>
      <c r="CY154">
        <v>47</v>
      </c>
      <c r="CZ154">
        <v>48</v>
      </c>
      <c r="DA154">
        <v>48</v>
      </c>
      <c r="DB154">
        <v>49</v>
      </c>
      <c r="DC154">
        <v>49</v>
      </c>
      <c r="DD154">
        <v>50</v>
      </c>
      <c r="DE154">
        <v>50</v>
      </c>
      <c r="DF154">
        <v>51</v>
      </c>
      <c r="DG154">
        <v>51</v>
      </c>
      <c r="DH154">
        <v>52</v>
      </c>
      <c r="DI154">
        <v>52</v>
      </c>
      <c r="DJ154">
        <v>53</v>
      </c>
      <c r="DK154">
        <v>53</v>
      </c>
      <c r="DL154">
        <v>54</v>
      </c>
      <c r="DM154">
        <v>54</v>
      </c>
      <c r="DN154">
        <v>55</v>
      </c>
      <c r="DO154">
        <v>55</v>
      </c>
      <c r="DP154">
        <v>56</v>
      </c>
      <c r="DQ154">
        <v>56</v>
      </c>
      <c r="DR154">
        <v>57</v>
      </c>
      <c r="DS154">
        <v>57</v>
      </c>
      <c r="DT154">
        <v>58</v>
      </c>
      <c r="DU154">
        <v>58</v>
      </c>
      <c r="DV154">
        <v>58</v>
      </c>
      <c r="DW154">
        <v>58</v>
      </c>
      <c r="DX154">
        <v>59</v>
      </c>
      <c r="DY154">
        <v>59</v>
      </c>
      <c r="DZ154">
        <v>60</v>
      </c>
      <c r="EA154">
        <v>60</v>
      </c>
      <c r="EB154">
        <v>61</v>
      </c>
      <c r="EC154">
        <v>61</v>
      </c>
      <c r="ED154">
        <v>62</v>
      </c>
      <c r="EE154">
        <v>62</v>
      </c>
      <c r="EF154">
        <v>62</v>
      </c>
      <c r="EG154">
        <v>63</v>
      </c>
      <c r="EH154">
        <v>63</v>
      </c>
      <c r="EI154">
        <v>64</v>
      </c>
      <c r="EJ154">
        <v>64</v>
      </c>
      <c r="EK154">
        <v>65</v>
      </c>
      <c r="EL154">
        <v>65</v>
      </c>
      <c r="EM154">
        <v>66</v>
      </c>
      <c r="EN154">
        <v>66</v>
      </c>
      <c r="EO154">
        <v>67</v>
      </c>
      <c r="EP154">
        <v>67</v>
      </c>
      <c r="EQ154">
        <v>68</v>
      </c>
      <c r="ER154">
        <v>68</v>
      </c>
      <c r="ES154">
        <v>69</v>
      </c>
      <c r="ET154">
        <v>69</v>
      </c>
      <c r="EU154">
        <v>70</v>
      </c>
      <c r="EV154">
        <v>70</v>
      </c>
      <c r="EW154">
        <v>71</v>
      </c>
      <c r="EX154">
        <v>71</v>
      </c>
      <c r="EY154">
        <v>72</v>
      </c>
      <c r="EZ154">
        <v>72</v>
      </c>
      <c r="FA154">
        <v>73</v>
      </c>
      <c r="FB154">
        <v>73</v>
      </c>
      <c r="FC154">
        <v>74</v>
      </c>
      <c r="FD154">
        <v>74</v>
      </c>
      <c r="FE154">
        <v>74</v>
      </c>
      <c r="FF154">
        <v>74</v>
      </c>
      <c r="FG154">
        <v>75</v>
      </c>
      <c r="FH154">
        <v>75</v>
      </c>
      <c r="FI154">
        <v>76</v>
      </c>
      <c r="FJ154">
        <v>76</v>
      </c>
      <c r="FK154">
        <v>77</v>
      </c>
      <c r="FL154">
        <v>77</v>
      </c>
      <c r="FM154">
        <v>78</v>
      </c>
      <c r="FN154">
        <v>78</v>
      </c>
      <c r="FO154">
        <v>79</v>
      </c>
      <c r="FP154">
        <v>79</v>
      </c>
      <c r="FQ154">
        <v>80</v>
      </c>
      <c r="FR154">
        <v>80</v>
      </c>
      <c r="FS154">
        <v>81</v>
      </c>
      <c r="FT154">
        <v>81</v>
      </c>
      <c r="FU154">
        <v>82</v>
      </c>
      <c r="FV154">
        <v>82</v>
      </c>
      <c r="FW154">
        <v>83</v>
      </c>
      <c r="FX154">
        <v>83</v>
      </c>
      <c r="FY154">
        <v>84</v>
      </c>
      <c r="FZ154">
        <v>84</v>
      </c>
      <c r="GA154">
        <v>85</v>
      </c>
      <c r="GB154">
        <v>85</v>
      </c>
      <c r="GC154">
        <v>86</v>
      </c>
      <c r="GD154">
        <v>86</v>
      </c>
      <c r="GE154">
        <v>87</v>
      </c>
      <c r="GF154">
        <v>87</v>
      </c>
      <c r="GG154">
        <v>88</v>
      </c>
      <c r="GH154">
        <v>88</v>
      </c>
      <c r="GI154">
        <v>89</v>
      </c>
      <c r="GJ154">
        <v>89</v>
      </c>
      <c r="GK154">
        <v>90</v>
      </c>
      <c r="GL154">
        <v>90</v>
      </c>
      <c r="GM154">
        <v>91</v>
      </c>
      <c r="GN154">
        <v>91</v>
      </c>
      <c r="GO154">
        <v>91</v>
      </c>
      <c r="GP154">
        <v>91</v>
      </c>
      <c r="GQ154">
        <v>92</v>
      </c>
      <c r="GR154">
        <v>92</v>
      </c>
      <c r="GS154">
        <v>93</v>
      </c>
      <c r="GU154">
        <v>151</v>
      </c>
      <c r="GV154">
        <v>0.94299999999999995</v>
      </c>
    </row>
    <row r="155" spans="1:204">
      <c r="A155" s="278">
        <v>152</v>
      </c>
      <c r="B155" s="344">
        <v>1</v>
      </c>
      <c r="C155" s="344">
        <v>1</v>
      </c>
      <c r="D155" s="344">
        <v>2</v>
      </c>
      <c r="E155" s="344">
        <v>3</v>
      </c>
      <c r="F155" s="344">
        <v>3</v>
      </c>
      <c r="G155" s="344">
        <v>4</v>
      </c>
      <c r="H155" s="344">
        <v>4</v>
      </c>
      <c r="I155" s="344">
        <v>5</v>
      </c>
      <c r="J155" s="344">
        <v>5</v>
      </c>
      <c r="K155" s="344">
        <v>6</v>
      </c>
      <c r="L155" s="344">
        <v>6</v>
      </c>
      <c r="M155" s="344">
        <v>7</v>
      </c>
      <c r="N155" s="344">
        <v>7</v>
      </c>
      <c r="O155" s="344">
        <v>8</v>
      </c>
      <c r="P155" s="344">
        <v>8</v>
      </c>
      <c r="Q155" s="344">
        <v>9</v>
      </c>
      <c r="R155" s="344">
        <v>9</v>
      </c>
      <c r="S155" s="344">
        <v>9</v>
      </c>
      <c r="T155" s="344">
        <v>10</v>
      </c>
      <c r="U155" s="344">
        <v>10</v>
      </c>
      <c r="V155" s="344">
        <v>11</v>
      </c>
      <c r="W155" s="344">
        <v>11</v>
      </c>
      <c r="X155" s="344">
        <v>12</v>
      </c>
      <c r="Y155" s="344">
        <v>12</v>
      </c>
      <c r="Z155" s="344">
        <v>13</v>
      </c>
      <c r="AA155" s="344">
        <v>13</v>
      </c>
      <c r="AB155" s="344">
        <v>14</v>
      </c>
      <c r="AC155" s="344">
        <v>14</v>
      </c>
      <c r="AD155" s="344">
        <v>15</v>
      </c>
      <c r="AE155" s="344">
        <v>15</v>
      </c>
      <c r="AF155" s="337">
        <v>16</v>
      </c>
      <c r="AG155" s="345">
        <v>16</v>
      </c>
      <c r="AH155" s="346">
        <v>17</v>
      </c>
      <c r="AI155">
        <v>17</v>
      </c>
      <c r="AJ155">
        <v>18</v>
      </c>
      <c r="AK155">
        <v>18</v>
      </c>
      <c r="AL155">
        <v>19</v>
      </c>
      <c r="AM155">
        <v>19</v>
      </c>
      <c r="AN155">
        <v>20</v>
      </c>
      <c r="AO155">
        <v>20</v>
      </c>
      <c r="AP155">
        <v>21</v>
      </c>
      <c r="AQ155">
        <v>21</v>
      </c>
      <c r="AR155">
        <v>22</v>
      </c>
      <c r="AS155">
        <v>22</v>
      </c>
      <c r="AT155">
        <v>23</v>
      </c>
      <c r="AU155">
        <v>23</v>
      </c>
      <c r="AV155">
        <v>24</v>
      </c>
      <c r="AW155">
        <v>24</v>
      </c>
      <c r="AX155">
        <v>25</v>
      </c>
      <c r="AY155">
        <v>25</v>
      </c>
      <c r="AZ155">
        <v>26</v>
      </c>
      <c r="BA155">
        <v>26</v>
      </c>
      <c r="BB155">
        <v>26</v>
      </c>
      <c r="BC155">
        <v>26</v>
      </c>
      <c r="BD155">
        <v>27</v>
      </c>
      <c r="BE155">
        <v>27</v>
      </c>
      <c r="BF155">
        <v>28</v>
      </c>
      <c r="BG155">
        <v>28</v>
      </c>
      <c r="BH155">
        <v>28</v>
      </c>
      <c r="BI155">
        <v>29</v>
      </c>
      <c r="BJ155">
        <v>29</v>
      </c>
      <c r="BK155">
        <v>30</v>
      </c>
      <c r="BL155">
        <v>30</v>
      </c>
      <c r="BM155">
        <v>31</v>
      </c>
      <c r="BN155">
        <v>31</v>
      </c>
      <c r="BO155">
        <v>32</v>
      </c>
      <c r="BP155">
        <v>32</v>
      </c>
      <c r="BQ155">
        <v>33</v>
      </c>
      <c r="BR155">
        <v>33</v>
      </c>
      <c r="BS155">
        <v>34</v>
      </c>
      <c r="BT155">
        <v>34</v>
      </c>
      <c r="BU155">
        <v>35</v>
      </c>
      <c r="BV155">
        <v>35</v>
      </c>
      <c r="BW155">
        <v>36</v>
      </c>
      <c r="BX155">
        <v>36</v>
      </c>
      <c r="BY155">
        <v>37</v>
      </c>
      <c r="BZ155">
        <v>37</v>
      </c>
      <c r="CA155">
        <v>37</v>
      </c>
      <c r="CB155">
        <v>38</v>
      </c>
      <c r="CC155">
        <v>38</v>
      </c>
      <c r="CD155">
        <v>39</v>
      </c>
      <c r="CE155">
        <v>39</v>
      </c>
      <c r="CF155">
        <v>40</v>
      </c>
      <c r="CG155">
        <v>40</v>
      </c>
      <c r="CH155">
        <v>41</v>
      </c>
      <c r="CI155">
        <v>41</v>
      </c>
      <c r="CJ155">
        <v>42</v>
      </c>
      <c r="CK155">
        <v>42</v>
      </c>
      <c r="CL155">
        <v>42</v>
      </c>
      <c r="CM155">
        <v>43</v>
      </c>
      <c r="CN155">
        <v>43</v>
      </c>
      <c r="CO155">
        <v>43</v>
      </c>
      <c r="CP155">
        <v>43</v>
      </c>
      <c r="CQ155">
        <v>44</v>
      </c>
      <c r="CR155">
        <v>44</v>
      </c>
      <c r="CS155">
        <v>45</v>
      </c>
      <c r="CT155">
        <v>45</v>
      </c>
      <c r="CU155">
        <v>45</v>
      </c>
      <c r="CV155">
        <v>46</v>
      </c>
      <c r="CW155">
        <v>46</v>
      </c>
      <c r="CX155">
        <v>47</v>
      </c>
      <c r="CY155">
        <v>47</v>
      </c>
      <c r="CZ155">
        <v>48</v>
      </c>
      <c r="DA155">
        <v>48</v>
      </c>
      <c r="DB155">
        <v>49</v>
      </c>
      <c r="DC155">
        <v>49</v>
      </c>
      <c r="DD155">
        <v>50</v>
      </c>
      <c r="DE155">
        <v>50</v>
      </c>
      <c r="DF155">
        <v>51</v>
      </c>
      <c r="DG155">
        <v>51</v>
      </c>
      <c r="DH155">
        <v>52</v>
      </c>
      <c r="DI155">
        <v>52</v>
      </c>
      <c r="DJ155">
        <v>53</v>
      </c>
      <c r="DK155">
        <v>53</v>
      </c>
      <c r="DL155">
        <v>54</v>
      </c>
      <c r="DM155">
        <v>54</v>
      </c>
      <c r="DN155">
        <v>55</v>
      </c>
      <c r="DO155">
        <v>55</v>
      </c>
      <c r="DP155">
        <v>56</v>
      </c>
      <c r="DQ155">
        <v>56</v>
      </c>
      <c r="DR155">
        <v>57</v>
      </c>
      <c r="DS155">
        <v>57</v>
      </c>
      <c r="DT155">
        <v>58</v>
      </c>
      <c r="DU155">
        <v>58</v>
      </c>
      <c r="DV155">
        <v>59</v>
      </c>
      <c r="DW155">
        <v>59</v>
      </c>
      <c r="DX155">
        <v>60</v>
      </c>
      <c r="DY155">
        <v>60</v>
      </c>
      <c r="DZ155">
        <v>60</v>
      </c>
      <c r="EA155">
        <v>60</v>
      </c>
      <c r="EB155">
        <v>61</v>
      </c>
      <c r="EC155">
        <v>61</v>
      </c>
      <c r="ED155">
        <v>62</v>
      </c>
      <c r="EE155">
        <v>62</v>
      </c>
      <c r="EF155">
        <v>62</v>
      </c>
      <c r="EG155">
        <v>63</v>
      </c>
      <c r="EH155">
        <v>63</v>
      </c>
      <c r="EI155">
        <v>64</v>
      </c>
      <c r="EJ155">
        <v>64</v>
      </c>
      <c r="EK155">
        <v>65</v>
      </c>
      <c r="EL155">
        <v>65</v>
      </c>
      <c r="EM155">
        <v>66</v>
      </c>
      <c r="EN155">
        <v>66</v>
      </c>
      <c r="EO155">
        <v>67</v>
      </c>
      <c r="EP155">
        <v>67</v>
      </c>
      <c r="EQ155">
        <v>68</v>
      </c>
      <c r="ER155">
        <v>68</v>
      </c>
      <c r="ES155">
        <v>69</v>
      </c>
      <c r="ET155">
        <v>69</v>
      </c>
      <c r="EU155">
        <v>70</v>
      </c>
      <c r="EV155">
        <v>70</v>
      </c>
      <c r="EW155">
        <v>71</v>
      </c>
      <c r="EX155">
        <v>71</v>
      </c>
      <c r="EY155">
        <v>72</v>
      </c>
      <c r="EZ155">
        <v>72</v>
      </c>
      <c r="FA155">
        <v>73</v>
      </c>
      <c r="FB155">
        <v>73</v>
      </c>
      <c r="FC155">
        <v>74</v>
      </c>
      <c r="FD155">
        <v>74</v>
      </c>
      <c r="FE155">
        <v>75</v>
      </c>
      <c r="FF155">
        <v>75</v>
      </c>
      <c r="FG155">
        <v>76</v>
      </c>
      <c r="FH155">
        <v>76</v>
      </c>
      <c r="FI155">
        <v>77</v>
      </c>
      <c r="FJ155">
        <v>77</v>
      </c>
      <c r="FK155">
        <v>77</v>
      </c>
      <c r="FL155">
        <v>77</v>
      </c>
      <c r="FM155">
        <v>78</v>
      </c>
      <c r="FN155">
        <v>78</v>
      </c>
      <c r="FO155">
        <v>79</v>
      </c>
      <c r="FP155">
        <v>79</v>
      </c>
      <c r="FQ155">
        <v>80</v>
      </c>
      <c r="FR155">
        <v>80</v>
      </c>
      <c r="FS155">
        <v>81</v>
      </c>
      <c r="FT155">
        <v>81</v>
      </c>
      <c r="FU155">
        <v>82</v>
      </c>
      <c r="FV155">
        <v>82</v>
      </c>
      <c r="FW155">
        <v>83</v>
      </c>
      <c r="FX155">
        <v>83</v>
      </c>
      <c r="FY155">
        <v>84</v>
      </c>
      <c r="FZ155">
        <v>84</v>
      </c>
      <c r="GA155">
        <v>85</v>
      </c>
      <c r="GB155">
        <v>85</v>
      </c>
      <c r="GC155">
        <v>86</v>
      </c>
      <c r="GD155">
        <v>86</v>
      </c>
      <c r="GE155">
        <v>87</v>
      </c>
      <c r="GF155">
        <v>87</v>
      </c>
      <c r="GG155">
        <v>88</v>
      </c>
      <c r="GH155">
        <v>88</v>
      </c>
      <c r="GI155">
        <v>89</v>
      </c>
      <c r="GJ155">
        <v>89</v>
      </c>
      <c r="GK155">
        <v>90</v>
      </c>
      <c r="GL155">
        <v>90</v>
      </c>
      <c r="GM155">
        <v>91</v>
      </c>
      <c r="GN155">
        <v>91</v>
      </c>
      <c r="GO155">
        <v>92</v>
      </c>
      <c r="GP155">
        <v>92</v>
      </c>
      <c r="GQ155">
        <v>93</v>
      </c>
      <c r="GR155">
        <v>93</v>
      </c>
      <c r="GS155">
        <v>94</v>
      </c>
      <c r="GU155">
        <v>152</v>
      </c>
      <c r="GV155">
        <v>0.94499999999999995</v>
      </c>
    </row>
    <row r="156" spans="1:204">
      <c r="A156" s="278">
        <v>153</v>
      </c>
      <c r="B156" s="344">
        <v>1</v>
      </c>
      <c r="C156" s="344">
        <v>1</v>
      </c>
      <c r="D156" s="344">
        <v>2</v>
      </c>
      <c r="E156" s="344">
        <v>3</v>
      </c>
      <c r="F156" s="344">
        <v>3</v>
      </c>
      <c r="G156" s="344">
        <v>4</v>
      </c>
      <c r="H156" s="344">
        <v>4</v>
      </c>
      <c r="I156" s="344">
        <v>5</v>
      </c>
      <c r="J156" s="344">
        <v>5</v>
      </c>
      <c r="K156" s="344">
        <v>6</v>
      </c>
      <c r="L156" s="344">
        <v>6</v>
      </c>
      <c r="M156" s="344">
        <v>7</v>
      </c>
      <c r="N156" s="344">
        <v>7</v>
      </c>
      <c r="O156" s="344">
        <v>8</v>
      </c>
      <c r="P156" s="344">
        <v>8</v>
      </c>
      <c r="Q156" s="344">
        <v>9</v>
      </c>
      <c r="R156" s="344">
        <v>9</v>
      </c>
      <c r="S156" s="344">
        <v>9</v>
      </c>
      <c r="T156" s="344">
        <v>10</v>
      </c>
      <c r="U156" s="344">
        <v>10</v>
      </c>
      <c r="V156" s="344">
        <v>11</v>
      </c>
      <c r="W156" s="344">
        <v>11</v>
      </c>
      <c r="X156" s="344">
        <v>12</v>
      </c>
      <c r="Y156" s="344">
        <v>12</v>
      </c>
      <c r="Z156" s="344">
        <v>13</v>
      </c>
      <c r="AA156" s="344">
        <v>13</v>
      </c>
      <c r="AB156" s="344">
        <v>14</v>
      </c>
      <c r="AC156" s="344">
        <v>14</v>
      </c>
      <c r="AD156" s="344">
        <v>15</v>
      </c>
      <c r="AE156" s="344">
        <v>15</v>
      </c>
      <c r="AF156" s="337">
        <v>16</v>
      </c>
      <c r="AG156" s="345">
        <v>16</v>
      </c>
      <c r="AH156" s="346">
        <v>17</v>
      </c>
      <c r="AI156">
        <v>17</v>
      </c>
      <c r="AJ156">
        <v>18</v>
      </c>
      <c r="AK156">
        <v>18</v>
      </c>
      <c r="AL156">
        <v>19</v>
      </c>
      <c r="AM156">
        <v>19</v>
      </c>
      <c r="AN156">
        <v>20</v>
      </c>
      <c r="AO156">
        <v>20</v>
      </c>
      <c r="AP156">
        <v>21</v>
      </c>
      <c r="AQ156">
        <v>21</v>
      </c>
      <c r="AR156">
        <v>22</v>
      </c>
      <c r="AS156">
        <v>22</v>
      </c>
      <c r="AT156">
        <v>23</v>
      </c>
      <c r="AU156">
        <v>23</v>
      </c>
      <c r="AV156">
        <v>24</v>
      </c>
      <c r="AW156">
        <v>24</v>
      </c>
      <c r="AX156">
        <v>25</v>
      </c>
      <c r="AY156">
        <v>25</v>
      </c>
      <c r="AZ156">
        <v>26</v>
      </c>
      <c r="BA156">
        <v>26</v>
      </c>
      <c r="BB156">
        <v>27</v>
      </c>
      <c r="BC156">
        <v>27</v>
      </c>
      <c r="BD156">
        <v>27</v>
      </c>
      <c r="BE156">
        <v>27</v>
      </c>
      <c r="BF156">
        <v>28</v>
      </c>
      <c r="BG156">
        <v>28</v>
      </c>
      <c r="BH156">
        <v>28</v>
      </c>
      <c r="BI156">
        <v>29</v>
      </c>
      <c r="BJ156">
        <v>29</v>
      </c>
      <c r="BK156">
        <v>30</v>
      </c>
      <c r="BL156">
        <v>30</v>
      </c>
      <c r="BM156">
        <v>31</v>
      </c>
      <c r="BN156">
        <v>31</v>
      </c>
      <c r="BO156">
        <v>32</v>
      </c>
      <c r="BP156">
        <v>32</v>
      </c>
      <c r="BQ156">
        <v>33</v>
      </c>
      <c r="BR156">
        <v>33</v>
      </c>
      <c r="BS156">
        <v>34</v>
      </c>
      <c r="BT156">
        <v>34</v>
      </c>
      <c r="BU156">
        <v>35</v>
      </c>
      <c r="BV156">
        <v>35</v>
      </c>
      <c r="BW156">
        <v>36</v>
      </c>
      <c r="BX156">
        <v>36</v>
      </c>
      <c r="BY156">
        <v>37</v>
      </c>
      <c r="BZ156">
        <v>37</v>
      </c>
      <c r="CA156">
        <v>37</v>
      </c>
      <c r="CB156">
        <v>38</v>
      </c>
      <c r="CC156">
        <v>38</v>
      </c>
      <c r="CD156">
        <v>39</v>
      </c>
      <c r="CE156">
        <v>39</v>
      </c>
      <c r="CF156">
        <v>40</v>
      </c>
      <c r="CG156">
        <v>40</v>
      </c>
      <c r="CH156">
        <v>41</v>
      </c>
      <c r="CI156">
        <v>41</v>
      </c>
      <c r="CJ156">
        <v>42</v>
      </c>
      <c r="CK156">
        <v>42</v>
      </c>
      <c r="CL156">
        <v>42</v>
      </c>
      <c r="CM156">
        <v>43</v>
      </c>
      <c r="CN156">
        <v>43</v>
      </c>
      <c r="CO156">
        <v>44</v>
      </c>
      <c r="CP156">
        <v>44</v>
      </c>
      <c r="CQ156">
        <v>45</v>
      </c>
      <c r="CR156">
        <v>45</v>
      </c>
      <c r="CS156">
        <v>45</v>
      </c>
      <c r="CT156">
        <v>45</v>
      </c>
      <c r="CU156">
        <v>45</v>
      </c>
      <c r="CV156">
        <v>46</v>
      </c>
      <c r="CW156">
        <v>46</v>
      </c>
      <c r="CX156">
        <v>47</v>
      </c>
      <c r="CY156">
        <v>47</v>
      </c>
      <c r="CZ156">
        <v>48</v>
      </c>
      <c r="DA156">
        <v>48</v>
      </c>
      <c r="DB156">
        <v>49</v>
      </c>
      <c r="DC156">
        <v>49</v>
      </c>
      <c r="DD156">
        <v>50</v>
      </c>
      <c r="DE156">
        <v>50</v>
      </c>
      <c r="DF156">
        <v>51</v>
      </c>
      <c r="DG156">
        <v>51</v>
      </c>
      <c r="DH156">
        <v>52</v>
      </c>
      <c r="DI156">
        <v>52</v>
      </c>
      <c r="DJ156">
        <v>53</v>
      </c>
      <c r="DK156">
        <v>53</v>
      </c>
      <c r="DL156">
        <v>54</v>
      </c>
      <c r="DM156">
        <v>54</v>
      </c>
      <c r="DN156">
        <v>55</v>
      </c>
      <c r="DO156">
        <v>55</v>
      </c>
      <c r="DP156">
        <v>56</v>
      </c>
      <c r="DQ156">
        <v>56</v>
      </c>
      <c r="DR156">
        <v>57</v>
      </c>
      <c r="DS156">
        <v>57</v>
      </c>
      <c r="DT156">
        <v>58</v>
      </c>
      <c r="DU156">
        <v>58</v>
      </c>
      <c r="DV156">
        <v>59</v>
      </c>
      <c r="DW156">
        <v>59</v>
      </c>
      <c r="DX156">
        <v>60</v>
      </c>
      <c r="DY156">
        <v>60</v>
      </c>
      <c r="DZ156">
        <v>61</v>
      </c>
      <c r="EA156">
        <v>61</v>
      </c>
      <c r="EB156">
        <v>62</v>
      </c>
      <c r="EC156">
        <v>62</v>
      </c>
      <c r="ED156">
        <v>63</v>
      </c>
      <c r="EE156">
        <v>63</v>
      </c>
      <c r="EF156">
        <v>63</v>
      </c>
      <c r="EG156">
        <v>63</v>
      </c>
      <c r="EH156">
        <v>63</v>
      </c>
      <c r="EI156">
        <v>64</v>
      </c>
      <c r="EJ156">
        <v>64</v>
      </c>
      <c r="EK156">
        <v>65</v>
      </c>
      <c r="EL156">
        <v>65</v>
      </c>
      <c r="EM156">
        <v>66</v>
      </c>
      <c r="EN156">
        <v>66</v>
      </c>
      <c r="EO156">
        <v>67</v>
      </c>
      <c r="EP156">
        <v>67</v>
      </c>
      <c r="EQ156">
        <v>68</v>
      </c>
      <c r="ER156">
        <v>68</v>
      </c>
      <c r="ES156">
        <v>69</v>
      </c>
      <c r="ET156">
        <v>69</v>
      </c>
      <c r="EU156">
        <v>70</v>
      </c>
      <c r="EV156">
        <v>70</v>
      </c>
      <c r="EW156">
        <v>71</v>
      </c>
      <c r="EX156">
        <v>71</v>
      </c>
      <c r="EY156">
        <v>72</v>
      </c>
      <c r="EZ156">
        <v>72</v>
      </c>
      <c r="FA156">
        <v>73</v>
      </c>
      <c r="FB156">
        <v>73</v>
      </c>
      <c r="FC156">
        <v>74</v>
      </c>
      <c r="FD156">
        <v>74</v>
      </c>
      <c r="FE156">
        <v>75</v>
      </c>
      <c r="FF156">
        <v>75</v>
      </c>
      <c r="FG156">
        <v>76</v>
      </c>
      <c r="FH156">
        <v>76</v>
      </c>
      <c r="FI156">
        <v>77</v>
      </c>
      <c r="FJ156">
        <v>77</v>
      </c>
      <c r="FK156">
        <v>78</v>
      </c>
      <c r="FL156">
        <v>78</v>
      </c>
      <c r="FM156">
        <v>79</v>
      </c>
      <c r="FN156">
        <v>79</v>
      </c>
      <c r="FO156">
        <v>80</v>
      </c>
      <c r="FP156">
        <v>80</v>
      </c>
      <c r="FQ156">
        <v>80</v>
      </c>
      <c r="FR156">
        <v>80</v>
      </c>
      <c r="FS156">
        <v>81</v>
      </c>
      <c r="FT156">
        <v>81</v>
      </c>
      <c r="FU156">
        <v>82</v>
      </c>
      <c r="FV156">
        <v>82</v>
      </c>
      <c r="FW156">
        <v>83</v>
      </c>
      <c r="FX156">
        <v>83</v>
      </c>
      <c r="FY156">
        <v>84</v>
      </c>
      <c r="FZ156">
        <v>84</v>
      </c>
      <c r="GA156">
        <v>85</v>
      </c>
      <c r="GB156">
        <v>85</v>
      </c>
      <c r="GC156">
        <v>86</v>
      </c>
      <c r="GD156">
        <v>86</v>
      </c>
      <c r="GE156">
        <v>87</v>
      </c>
      <c r="GF156">
        <v>87</v>
      </c>
      <c r="GG156">
        <v>88</v>
      </c>
      <c r="GH156">
        <v>88</v>
      </c>
      <c r="GI156">
        <v>89</v>
      </c>
      <c r="GJ156">
        <v>89</v>
      </c>
      <c r="GK156">
        <v>90</v>
      </c>
      <c r="GL156">
        <v>90</v>
      </c>
      <c r="GM156">
        <v>91</v>
      </c>
      <c r="GN156">
        <v>91</v>
      </c>
      <c r="GO156">
        <v>92</v>
      </c>
      <c r="GP156">
        <v>92</v>
      </c>
      <c r="GQ156">
        <v>93</v>
      </c>
      <c r="GR156">
        <v>93</v>
      </c>
      <c r="GS156">
        <v>94</v>
      </c>
      <c r="GU156">
        <v>153</v>
      </c>
      <c r="GV156">
        <v>0.94699999999999995</v>
      </c>
    </row>
    <row r="157" spans="1:204">
      <c r="A157" s="278">
        <v>154</v>
      </c>
      <c r="B157" s="344">
        <v>1</v>
      </c>
      <c r="C157" s="344">
        <v>1</v>
      </c>
      <c r="D157" s="344">
        <v>2</v>
      </c>
      <c r="E157" s="344">
        <v>3</v>
      </c>
      <c r="F157" s="344">
        <v>3</v>
      </c>
      <c r="G157" s="344">
        <v>4</v>
      </c>
      <c r="H157" s="344">
        <v>4</v>
      </c>
      <c r="I157" s="344">
        <v>5</v>
      </c>
      <c r="J157" s="344">
        <v>5</v>
      </c>
      <c r="K157" s="344">
        <v>6</v>
      </c>
      <c r="L157" s="344">
        <v>6</v>
      </c>
      <c r="M157" s="344">
        <v>7</v>
      </c>
      <c r="N157" s="344">
        <v>7</v>
      </c>
      <c r="O157" s="344">
        <v>8</v>
      </c>
      <c r="P157" s="344">
        <v>8</v>
      </c>
      <c r="Q157" s="344">
        <v>9</v>
      </c>
      <c r="R157" s="344">
        <v>9</v>
      </c>
      <c r="S157" s="344">
        <v>9</v>
      </c>
      <c r="T157" s="344">
        <v>10</v>
      </c>
      <c r="U157" s="344">
        <v>10</v>
      </c>
      <c r="V157" s="344">
        <v>11</v>
      </c>
      <c r="W157" s="344">
        <v>11</v>
      </c>
      <c r="X157" s="344">
        <v>12</v>
      </c>
      <c r="Y157" s="344">
        <v>12</v>
      </c>
      <c r="Z157" s="344">
        <v>13</v>
      </c>
      <c r="AA157" s="344">
        <v>13</v>
      </c>
      <c r="AB157" s="344">
        <v>14</v>
      </c>
      <c r="AC157" s="344">
        <v>14</v>
      </c>
      <c r="AD157" s="344">
        <v>15</v>
      </c>
      <c r="AE157" s="344">
        <v>15</v>
      </c>
      <c r="AF157" s="337">
        <v>16</v>
      </c>
      <c r="AG157" s="345">
        <v>16</v>
      </c>
      <c r="AH157" s="346">
        <v>17</v>
      </c>
      <c r="AI157">
        <v>17</v>
      </c>
      <c r="AJ157">
        <v>18</v>
      </c>
      <c r="AK157">
        <v>18</v>
      </c>
      <c r="AL157">
        <v>19</v>
      </c>
      <c r="AM157">
        <v>19</v>
      </c>
      <c r="AN157">
        <v>20</v>
      </c>
      <c r="AO157">
        <v>20</v>
      </c>
      <c r="AP157">
        <v>21</v>
      </c>
      <c r="AQ157">
        <v>21</v>
      </c>
      <c r="AR157">
        <v>22</v>
      </c>
      <c r="AS157">
        <v>22</v>
      </c>
      <c r="AT157">
        <v>23</v>
      </c>
      <c r="AU157">
        <v>23</v>
      </c>
      <c r="AV157">
        <v>24</v>
      </c>
      <c r="AW157">
        <v>24</v>
      </c>
      <c r="AX157">
        <v>25</v>
      </c>
      <c r="AY157">
        <v>25</v>
      </c>
      <c r="AZ157">
        <v>26</v>
      </c>
      <c r="BA157">
        <v>26</v>
      </c>
      <c r="BB157">
        <v>27</v>
      </c>
      <c r="BC157">
        <v>27</v>
      </c>
      <c r="BD157">
        <v>28</v>
      </c>
      <c r="BE157">
        <v>28</v>
      </c>
      <c r="BF157">
        <v>28</v>
      </c>
      <c r="BG157">
        <v>28</v>
      </c>
      <c r="BH157">
        <v>28</v>
      </c>
      <c r="BI157">
        <v>29</v>
      </c>
      <c r="BJ157">
        <v>29</v>
      </c>
      <c r="BK157">
        <v>30</v>
      </c>
      <c r="BL157">
        <v>30</v>
      </c>
      <c r="BM157">
        <v>31</v>
      </c>
      <c r="BN157">
        <v>31</v>
      </c>
      <c r="BO157">
        <v>32</v>
      </c>
      <c r="BP157">
        <v>32</v>
      </c>
      <c r="BQ157">
        <v>33</v>
      </c>
      <c r="BR157">
        <v>33</v>
      </c>
      <c r="BS157">
        <v>34</v>
      </c>
      <c r="BT157">
        <v>34</v>
      </c>
      <c r="BU157">
        <v>35</v>
      </c>
      <c r="BV157">
        <v>35</v>
      </c>
      <c r="BW157">
        <v>36</v>
      </c>
      <c r="BX157">
        <v>36</v>
      </c>
      <c r="BY157">
        <v>37</v>
      </c>
      <c r="BZ157">
        <v>37</v>
      </c>
      <c r="CA157">
        <v>37</v>
      </c>
      <c r="CB157">
        <v>38</v>
      </c>
      <c r="CC157">
        <v>38</v>
      </c>
      <c r="CD157">
        <v>39</v>
      </c>
      <c r="CE157">
        <v>39</v>
      </c>
      <c r="CF157">
        <v>40</v>
      </c>
      <c r="CG157">
        <v>40</v>
      </c>
      <c r="CH157">
        <v>41</v>
      </c>
      <c r="CI157">
        <v>41</v>
      </c>
      <c r="CJ157">
        <v>42</v>
      </c>
      <c r="CK157">
        <v>42</v>
      </c>
      <c r="CL157">
        <v>42</v>
      </c>
      <c r="CM157">
        <v>43</v>
      </c>
      <c r="CN157">
        <v>43</v>
      </c>
      <c r="CO157">
        <v>44</v>
      </c>
      <c r="CP157">
        <v>44</v>
      </c>
      <c r="CQ157">
        <v>45</v>
      </c>
      <c r="CR157">
        <v>45</v>
      </c>
      <c r="CS157">
        <v>46</v>
      </c>
      <c r="CT157">
        <v>46</v>
      </c>
      <c r="CU157">
        <v>46</v>
      </c>
      <c r="CV157">
        <v>47</v>
      </c>
      <c r="CW157">
        <v>47</v>
      </c>
      <c r="CX157">
        <v>47</v>
      </c>
      <c r="CY157">
        <v>47</v>
      </c>
      <c r="CZ157">
        <v>48</v>
      </c>
      <c r="DA157">
        <v>48</v>
      </c>
      <c r="DB157">
        <v>49</v>
      </c>
      <c r="DC157">
        <v>49</v>
      </c>
      <c r="DD157">
        <v>50</v>
      </c>
      <c r="DE157">
        <v>50</v>
      </c>
      <c r="DF157">
        <v>51</v>
      </c>
      <c r="DG157">
        <v>51</v>
      </c>
      <c r="DH157">
        <v>52</v>
      </c>
      <c r="DI157">
        <v>52</v>
      </c>
      <c r="DJ157">
        <v>53</v>
      </c>
      <c r="DK157">
        <v>53</v>
      </c>
      <c r="DL157">
        <v>54</v>
      </c>
      <c r="DM157">
        <v>54</v>
      </c>
      <c r="DN157">
        <v>55</v>
      </c>
      <c r="DO157">
        <v>55</v>
      </c>
      <c r="DP157">
        <v>56</v>
      </c>
      <c r="DQ157">
        <v>56</v>
      </c>
      <c r="DR157">
        <v>57</v>
      </c>
      <c r="DS157">
        <v>57</v>
      </c>
      <c r="DT157">
        <v>58</v>
      </c>
      <c r="DU157">
        <v>58</v>
      </c>
      <c r="DV157">
        <v>59</v>
      </c>
      <c r="DW157">
        <v>59</v>
      </c>
      <c r="DX157">
        <v>60</v>
      </c>
      <c r="DY157">
        <v>60</v>
      </c>
      <c r="DZ157">
        <v>61</v>
      </c>
      <c r="EA157">
        <v>61</v>
      </c>
      <c r="EB157">
        <v>62</v>
      </c>
      <c r="EC157">
        <v>62</v>
      </c>
      <c r="ED157">
        <v>63</v>
      </c>
      <c r="EE157">
        <v>63</v>
      </c>
      <c r="EF157">
        <v>63</v>
      </c>
      <c r="EG157">
        <v>64</v>
      </c>
      <c r="EH157">
        <v>64</v>
      </c>
      <c r="EI157">
        <v>65</v>
      </c>
      <c r="EJ157">
        <v>65</v>
      </c>
      <c r="EK157">
        <v>65</v>
      </c>
      <c r="EL157">
        <v>65</v>
      </c>
      <c r="EM157">
        <v>66</v>
      </c>
      <c r="EN157">
        <v>66</v>
      </c>
      <c r="EO157">
        <v>67</v>
      </c>
      <c r="EP157">
        <v>67</v>
      </c>
      <c r="EQ157">
        <v>68</v>
      </c>
      <c r="ER157">
        <v>68</v>
      </c>
      <c r="ES157">
        <v>69</v>
      </c>
      <c r="ET157">
        <v>69</v>
      </c>
      <c r="EU157">
        <v>70</v>
      </c>
      <c r="EV157">
        <v>70</v>
      </c>
      <c r="EW157">
        <v>71</v>
      </c>
      <c r="EX157">
        <v>71</v>
      </c>
      <c r="EY157">
        <v>72</v>
      </c>
      <c r="EZ157">
        <v>72</v>
      </c>
      <c r="FA157">
        <v>73</v>
      </c>
      <c r="FB157">
        <v>73</v>
      </c>
      <c r="FC157">
        <v>74</v>
      </c>
      <c r="FD157">
        <v>74</v>
      </c>
      <c r="FE157">
        <v>75</v>
      </c>
      <c r="FF157">
        <v>75</v>
      </c>
      <c r="FG157">
        <v>76</v>
      </c>
      <c r="FH157">
        <v>76</v>
      </c>
      <c r="FI157">
        <v>77</v>
      </c>
      <c r="FJ157">
        <v>77</v>
      </c>
      <c r="FK157">
        <v>78</v>
      </c>
      <c r="FL157">
        <v>78</v>
      </c>
      <c r="FM157">
        <v>79</v>
      </c>
      <c r="FN157">
        <v>79</v>
      </c>
      <c r="FO157">
        <v>80</v>
      </c>
      <c r="FP157">
        <v>80</v>
      </c>
      <c r="FQ157">
        <v>81</v>
      </c>
      <c r="FR157">
        <v>81</v>
      </c>
      <c r="FS157">
        <v>82</v>
      </c>
      <c r="FT157">
        <v>82</v>
      </c>
      <c r="FU157">
        <v>83</v>
      </c>
      <c r="FV157">
        <v>83</v>
      </c>
      <c r="FW157">
        <v>84</v>
      </c>
      <c r="FX157">
        <v>84</v>
      </c>
      <c r="FY157">
        <v>84</v>
      </c>
      <c r="FZ157">
        <v>84</v>
      </c>
      <c r="GA157">
        <v>85</v>
      </c>
      <c r="GB157">
        <v>85</v>
      </c>
      <c r="GC157">
        <v>86</v>
      </c>
      <c r="GD157">
        <v>86</v>
      </c>
      <c r="GE157">
        <v>87</v>
      </c>
      <c r="GF157">
        <v>87</v>
      </c>
      <c r="GG157">
        <v>88</v>
      </c>
      <c r="GH157">
        <v>88</v>
      </c>
      <c r="GI157">
        <v>89</v>
      </c>
      <c r="GJ157">
        <v>89</v>
      </c>
      <c r="GK157">
        <v>90</v>
      </c>
      <c r="GL157">
        <v>90</v>
      </c>
      <c r="GM157">
        <v>91</v>
      </c>
      <c r="GN157">
        <v>91</v>
      </c>
      <c r="GO157">
        <v>92</v>
      </c>
      <c r="GP157">
        <v>92</v>
      </c>
      <c r="GQ157">
        <v>93</v>
      </c>
      <c r="GR157">
        <v>93</v>
      </c>
      <c r="GS157">
        <v>94</v>
      </c>
      <c r="GU157">
        <v>154</v>
      </c>
      <c r="GV157">
        <v>0.94899999999999995</v>
      </c>
    </row>
    <row r="158" spans="1:204">
      <c r="A158" s="278">
        <v>155</v>
      </c>
      <c r="B158" s="344">
        <v>1</v>
      </c>
      <c r="C158" s="344">
        <v>1</v>
      </c>
      <c r="D158" s="344">
        <v>2</v>
      </c>
      <c r="E158" s="344">
        <v>3</v>
      </c>
      <c r="F158" s="344">
        <v>3</v>
      </c>
      <c r="G158" s="344">
        <v>4</v>
      </c>
      <c r="H158" s="344">
        <v>4</v>
      </c>
      <c r="I158" s="344">
        <v>5</v>
      </c>
      <c r="J158" s="344">
        <v>5</v>
      </c>
      <c r="K158" s="344">
        <v>6</v>
      </c>
      <c r="L158" s="344">
        <v>6</v>
      </c>
      <c r="M158" s="344">
        <v>7</v>
      </c>
      <c r="N158" s="344">
        <v>7</v>
      </c>
      <c r="O158" s="344">
        <v>8</v>
      </c>
      <c r="P158" s="344">
        <v>8</v>
      </c>
      <c r="Q158" s="344">
        <v>9</v>
      </c>
      <c r="R158" s="344">
        <v>10</v>
      </c>
      <c r="S158" s="344">
        <v>10</v>
      </c>
      <c r="T158" s="344">
        <v>10</v>
      </c>
      <c r="U158" s="344">
        <v>10</v>
      </c>
      <c r="V158" s="344">
        <v>11</v>
      </c>
      <c r="W158" s="344">
        <v>11</v>
      </c>
      <c r="X158" s="344">
        <v>12</v>
      </c>
      <c r="Y158" s="344">
        <v>12</v>
      </c>
      <c r="Z158" s="344">
        <v>13</v>
      </c>
      <c r="AA158" s="344">
        <v>13</v>
      </c>
      <c r="AB158" s="344">
        <v>14</v>
      </c>
      <c r="AC158" s="344">
        <v>14</v>
      </c>
      <c r="AD158" s="344">
        <v>15</v>
      </c>
      <c r="AE158" s="344">
        <v>15</v>
      </c>
      <c r="AF158" s="337">
        <v>16</v>
      </c>
      <c r="AG158" s="345">
        <v>16</v>
      </c>
      <c r="AH158" s="346">
        <v>17</v>
      </c>
      <c r="AI158">
        <v>17</v>
      </c>
      <c r="AJ158">
        <v>18</v>
      </c>
      <c r="AK158">
        <v>18</v>
      </c>
      <c r="AL158">
        <v>19</v>
      </c>
      <c r="AM158">
        <v>19</v>
      </c>
      <c r="AN158">
        <v>20</v>
      </c>
      <c r="AO158">
        <v>20</v>
      </c>
      <c r="AP158">
        <v>21</v>
      </c>
      <c r="AQ158">
        <v>21</v>
      </c>
      <c r="AR158">
        <v>22</v>
      </c>
      <c r="AS158">
        <v>22</v>
      </c>
      <c r="AT158">
        <v>23</v>
      </c>
      <c r="AU158">
        <v>23</v>
      </c>
      <c r="AV158">
        <v>24</v>
      </c>
      <c r="AW158">
        <v>24</v>
      </c>
      <c r="AX158">
        <v>25</v>
      </c>
      <c r="AY158">
        <v>25</v>
      </c>
      <c r="AZ158">
        <v>26</v>
      </c>
      <c r="BA158">
        <v>26</v>
      </c>
      <c r="BB158">
        <v>27</v>
      </c>
      <c r="BC158">
        <v>27</v>
      </c>
      <c r="BD158">
        <v>28</v>
      </c>
      <c r="BE158">
        <v>28</v>
      </c>
      <c r="BF158">
        <v>29</v>
      </c>
      <c r="BG158">
        <v>29</v>
      </c>
      <c r="BH158">
        <v>29</v>
      </c>
      <c r="BI158">
        <v>29</v>
      </c>
      <c r="BJ158">
        <v>29</v>
      </c>
      <c r="BK158">
        <v>30</v>
      </c>
      <c r="BL158">
        <v>30</v>
      </c>
      <c r="BM158">
        <v>31</v>
      </c>
      <c r="BN158">
        <v>31</v>
      </c>
      <c r="BO158">
        <v>32</v>
      </c>
      <c r="BP158">
        <v>32</v>
      </c>
      <c r="BQ158">
        <v>33</v>
      </c>
      <c r="BR158">
        <v>33</v>
      </c>
      <c r="BS158">
        <v>34</v>
      </c>
      <c r="BT158">
        <v>34</v>
      </c>
      <c r="BU158">
        <v>35</v>
      </c>
      <c r="BV158">
        <v>35</v>
      </c>
      <c r="BW158">
        <v>36</v>
      </c>
      <c r="BX158">
        <v>36</v>
      </c>
      <c r="BY158">
        <v>37</v>
      </c>
      <c r="BZ158">
        <v>37</v>
      </c>
      <c r="CA158">
        <v>37</v>
      </c>
      <c r="CB158">
        <v>38</v>
      </c>
      <c r="CC158">
        <v>38</v>
      </c>
      <c r="CD158">
        <v>39</v>
      </c>
      <c r="CE158">
        <v>39</v>
      </c>
      <c r="CF158">
        <v>40</v>
      </c>
      <c r="CG158">
        <v>40</v>
      </c>
      <c r="CH158">
        <v>41</v>
      </c>
      <c r="CI158">
        <v>41</v>
      </c>
      <c r="CJ158">
        <v>42</v>
      </c>
      <c r="CK158">
        <v>42</v>
      </c>
      <c r="CL158">
        <v>42</v>
      </c>
      <c r="CM158">
        <v>43</v>
      </c>
      <c r="CN158">
        <v>43</v>
      </c>
      <c r="CO158">
        <v>44</v>
      </c>
      <c r="CP158">
        <v>44</v>
      </c>
      <c r="CQ158">
        <v>45</v>
      </c>
      <c r="CR158">
        <v>45</v>
      </c>
      <c r="CS158">
        <v>46</v>
      </c>
      <c r="CT158">
        <v>46</v>
      </c>
      <c r="CU158">
        <v>46</v>
      </c>
      <c r="CV158">
        <v>47</v>
      </c>
      <c r="CW158">
        <v>47</v>
      </c>
      <c r="CX158">
        <v>48</v>
      </c>
      <c r="CY158">
        <v>48</v>
      </c>
      <c r="CZ158">
        <v>49</v>
      </c>
      <c r="DA158">
        <v>49</v>
      </c>
      <c r="DB158">
        <v>49</v>
      </c>
      <c r="DC158">
        <v>49</v>
      </c>
      <c r="DD158">
        <v>50</v>
      </c>
      <c r="DE158">
        <v>50</v>
      </c>
      <c r="DF158">
        <v>51</v>
      </c>
      <c r="DG158">
        <v>51</v>
      </c>
      <c r="DH158">
        <v>52</v>
      </c>
      <c r="DI158">
        <v>52</v>
      </c>
      <c r="DJ158">
        <v>53</v>
      </c>
      <c r="DK158">
        <v>53</v>
      </c>
      <c r="DL158">
        <v>54</v>
      </c>
      <c r="DM158">
        <v>54</v>
      </c>
      <c r="DN158">
        <v>55</v>
      </c>
      <c r="DO158">
        <v>55</v>
      </c>
      <c r="DP158">
        <v>56</v>
      </c>
      <c r="DQ158">
        <v>56</v>
      </c>
      <c r="DR158">
        <v>57</v>
      </c>
      <c r="DS158">
        <v>57</v>
      </c>
      <c r="DT158">
        <v>58</v>
      </c>
      <c r="DU158">
        <v>58</v>
      </c>
      <c r="DV158">
        <v>59</v>
      </c>
      <c r="DW158">
        <v>59</v>
      </c>
      <c r="DX158">
        <v>60</v>
      </c>
      <c r="DY158">
        <v>60</v>
      </c>
      <c r="DZ158">
        <v>61</v>
      </c>
      <c r="EA158">
        <v>61</v>
      </c>
      <c r="EB158">
        <v>62</v>
      </c>
      <c r="EC158">
        <v>62</v>
      </c>
      <c r="ED158">
        <v>63</v>
      </c>
      <c r="EE158">
        <v>63</v>
      </c>
      <c r="EF158">
        <v>63</v>
      </c>
      <c r="EG158">
        <v>64</v>
      </c>
      <c r="EH158">
        <v>64</v>
      </c>
      <c r="EI158">
        <v>65</v>
      </c>
      <c r="EJ158">
        <v>65</v>
      </c>
      <c r="EK158">
        <v>66</v>
      </c>
      <c r="EL158">
        <v>66</v>
      </c>
      <c r="EM158">
        <v>67</v>
      </c>
      <c r="EN158">
        <v>67</v>
      </c>
      <c r="EO158">
        <v>68</v>
      </c>
      <c r="EP158">
        <v>68</v>
      </c>
      <c r="EQ158">
        <v>68</v>
      </c>
      <c r="ER158">
        <v>68</v>
      </c>
      <c r="ES158">
        <v>69</v>
      </c>
      <c r="ET158">
        <v>69</v>
      </c>
      <c r="EU158">
        <v>70</v>
      </c>
      <c r="EV158">
        <v>70</v>
      </c>
      <c r="EW158">
        <v>71</v>
      </c>
      <c r="EX158">
        <v>71</v>
      </c>
      <c r="EY158">
        <v>72</v>
      </c>
      <c r="EZ158">
        <v>72</v>
      </c>
      <c r="FA158">
        <v>73</v>
      </c>
      <c r="FB158">
        <v>73</v>
      </c>
      <c r="FC158">
        <v>74</v>
      </c>
      <c r="FD158">
        <v>74</v>
      </c>
      <c r="FE158">
        <v>75</v>
      </c>
      <c r="FF158">
        <v>75</v>
      </c>
      <c r="FG158">
        <v>76</v>
      </c>
      <c r="FH158">
        <v>76</v>
      </c>
      <c r="FI158">
        <v>77</v>
      </c>
      <c r="FJ158">
        <v>77</v>
      </c>
      <c r="FK158">
        <v>78</v>
      </c>
      <c r="FL158">
        <v>78</v>
      </c>
      <c r="FM158">
        <v>79</v>
      </c>
      <c r="FN158">
        <v>79</v>
      </c>
      <c r="FO158">
        <v>80</v>
      </c>
      <c r="FP158">
        <v>80</v>
      </c>
      <c r="FQ158">
        <v>81</v>
      </c>
      <c r="FR158">
        <v>81</v>
      </c>
      <c r="FS158">
        <v>82</v>
      </c>
      <c r="FT158">
        <v>82</v>
      </c>
      <c r="FU158">
        <v>83</v>
      </c>
      <c r="FV158">
        <v>83</v>
      </c>
      <c r="FW158">
        <v>84</v>
      </c>
      <c r="FX158">
        <v>84</v>
      </c>
      <c r="FY158">
        <v>85</v>
      </c>
      <c r="FZ158">
        <v>85</v>
      </c>
      <c r="GA158">
        <v>86</v>
      </c>
      <c r="GB158">
        <v>86</v>
      </c>
      <c r="GC158">
        <v>87</v>
      </c>
      <c r="GD158">
        <v>87</v>
      </c>
      <c r="GE158">
        <v>87</v>
      </c>
      <c r="GF158">
        <v>87</v>
      </c>
      <c r="GG158">
        <v>88</v>
      </c>
      <c r="GH158">
        <v>88</v>
      </c>
      <c r="GI158">
        <v>89</v>
      </c>
      <c r="GJ158">
        <v>89</v>
      </c>
      <c r="GK158">
        <v>90</v>
      </c>
      <c r="GL158">
        <v>90</v>
      </c>
      <c r="GM158">
        <v>91</v>
      </c>
      <c r="GN158">
        <v>91</v>
      </c>
      <c r="GO158">
        <v>92</v>
      </c>
      <c r="GP158">
        <v>92</v>
      </c>
      <c r="GQ158">
        <v>93</v>
      </c>
      <c r="GR158">
        <v>93</v>
      </c>
      <c r="GS158">
        <v>94</v>
      </c>
      <c r="GU158">
        <v>155</v>
      </c>
      <c r="GV158">
        <v>0.95099999999999996</v>
      </c>
    </row>
    <row r="159" spans="1:204">
      <c r="A159" s="278">
        <v>156</v>
      </c>
      <c r="B159" s="344">
        <v>1</v>
      </c>
      <c r="C159" s="344">
        <v>1</v>
      </c>
      <c r="D159" s="344">
        <v>2</v>
      </c>
      <c r="E159" s="344">
        <v>3</v>
      </c>
      <c r="F159" s="344">
        <v>3</v>
      </c>
      <c r="G159" s="344">
        <v>4</v>
      </c>
      <c r="H159" s="344">
        <v>4</v>
      </c>
      <c r="I159" s="344">
        <v>5</v>
      </c>
      <c r="J159" s="344">
        <v>5</v>
      </c>
      <c r="K159" s="344">
        <v>6</v>
      </c>
      <c r="L159" s="344">
        <v>6</v>
      </c>
      <c r="M159" s="344">
        <v>7</v>
      </c>
      <c r="N159" s="344">
        <v>7</v>
      </c>
      <c r="O159" s="344">
        <v>8</v>
      </c>
      <c r="P159" s="344">
        <v>8</v>
      </c>
      <c r="Q159" s="344">
        <v>9</v>
      </c>
      <c r="R159" s="344">
        <v>10</v>
      </c>
      <c r="S159" s="344">
        <v>10</v>
      </c>
      <c r="T159" s="344">
        <v>10</v>
      </c>
      <c r="U159" s="344">
        <v>10</v>
      </c>
      <c r="V159" s="344">
        <v>11</v>
      </c>
      <c r="W159" s="344">
        <v>11</v>
      </c>
      <c r="X159" s="344">
        <v>12</v>
      </c>
      <c r="Y159" s="344">
        <v>12</v>
      </c>
      <c r="Z159" s="344">
        <v>13</v>
      </c>
      <c r="AA159" s="344">
        <v>13</v>
      </c>
      <c r="AB159" s="344">
        <v>14</v>
      </c>
      <c r="AC159" s="344">
        <v>14</v>
      </c>
      <c r="AD159" s="344">
        <v>15</v>
      </c>
      <c r="AE159" s="344">
        <v>15</v>
      </c>
      <c r="AF159" s="337">
        <v>16</v>
      </c>
      <c r="AG159" s="345">
        <v>16</v>
      </c>
      <c r="AH159" s="346">
        <v>17</v>
      </c>
      <c r="AI159">
        <v>17</v>
      </c>
      <c r="AJ159">
        <v>18</v>
      </c>
      <c r="AK159">
        <v>18</v>
      </c>
      <c r="AL159">
        <v>19</v>
      </c>
      <c r="AM159">
        <v>19</v>
      </c>
      <c r="AN159">
        <v>20</v>
      </c>
      <c r="AO159">
        <v>20</v>
      </c>
      <c r="AP159">
        <v>21</v>
      </c>
      <c r="AQ159">
        <v>21</v>
      </c>
      <c r="AR159">
        <v>22</v>
      </c>
      <c r="AS159">
        <v>22</v>
      </c>
      <c r="AT159">
        <v>23</v>
      </c>
      <c r="AU159">
        <v>23</v>
      </c>
      <c r="AV159">
        <v>24</v>
      </c>
      <c r="AW159">
        <v>24</v>
      </c>
      <c r="AX159">
        <v>25</v>
      </c>
      <c r="AY159">
        <v>25</v>
      </c>
      <c r="AZ159">
        <v>26</v>
      </c>
      <c r="BA159">
        <v>26</v>
      </c>
      <c r="BB159">
        <v>27</v>
      </c>
      <c r="BC159">
        <v>27</v>
      </c>
      <c r="BD159">
        <v>28</v>
      </c>
      <c r="BE159">
        <v>28</v>
      </c>
      <c r="BF159">
        <v>29</v>
      </c>
      <c r="BG159">
        <v>29</v>
      </c>
      <c r="BH159">
        <v>29</v>
      </c>
      <c r="BI159">
        <v>30</v>
      </c>
      <c r="BJ159">
        <v>30</v>
      </c>
      <c r="BK159">
        <v>30</v>
      </c>
      <c r="BL159">
        <v>30</v>
      </c>
      <c r="BM159">
        <v>31</v>
      </c>
      <c r="BN159">
        <v>31</v>
      </c>
      <c r="BO159">
        <v>32</v>
      </c>
      <c r="BP159">
        <v>32</v>
      </c>
      <c r="BQ159">
        <v>33</v>
      </c>
      <c r="BR159">
        <v>33</v>
      </c>
      <c r="BS159">
        <v>34</v>
      </c>
      <c r="BT159">
        <v>34</v>
      </c>
      <c r="BU159">
        <v>35</v>
      </c>
      <c r="BV159">
        <v>35</v>
      </c>
      <c r="BW159">
        <v>36</v>
      </c>
      <c r="BX159">
        <v>36</v>
      </c>
      <c r="BY159">
        <v>37</v>
      </c>
      <c r="BZ159">
        <v>37</v>
      </c>
      <c r="CA159">
        <v>37</v>
      </c>
      <c r="CB159">
        <v>38</v>
      </c>
      <c r="CC159">
        <v>38</v>
      </c>
      <c r="CD159">
        <v>39</v>
      </c>
      <c r="CE159">
        <v>39</v>
      </c>
      <c r="CF159">
        <v>40</v>
      </c>
      <c r="CG159">
        <v>40</v>
      </c>
      <c r="CH159">
        <v>41</v>
      </c>
      <c r="CI159">
        <v>41</v>
      </c>
      <c r="CJ159">
        <v>42</v>
      </c>
      <c r="CK159">
        <v>42</v>
      </c>
      <c r="CL159">
        <v>42</v>
      </c>
      <c r="CM159">
        <v>43</v>
      </c>
      <c r="CN159">
        <v>43</v>
      </c>
      <c r="CO159">
        <v>44</v>
      </c>
      <c r="CP159">
        <v>44</v>
      </c>
      <c r="CQ159">
        <v>45</v>
      </c>
      <c r="CR159">
        <v>45</v>
      </c>
      <c r="CS159">
        <v>46</v>
      </c>
      <c r="CT159">
        <v>46</v>
      </c>
      <c r="CU159">
        <v>46</v>
      </c>
      <c r="CV159">
        <v>47</v>
      </c>
      <c r="CW159">
        <v>47</v>
      </c>
      <c r="CX159">
        <v>48</v>
      </c>
      <c r="CY159">
        <v>48</v>
      </c>
      <c r="CZ159">
        <v>49</v>
      </c>
      <c r="DA159">
        <v>49</v>
      </c>
      <c r="DB159">
        <v>50</v>
      </c>
      <c r="DC159">
        <v>50</v>
      </c>
      <c r="DD159">
        <v>51</v>
      </c>
      <c r="DE159">
        <v>51</v>
      </c>
      <c r="DF159">
        <v>51</v>
      </c>
      <c r="DG159">
        <v>51</v>
      </c>
      <c r="DH159">
        <v>52</v>
      </c>
      <c r="DI159">
        <v>52</v>
      </c>
      <c r="DJ159">
        <v>53</v>
      </c>
      <c r="DK159">
        <v>53</v>
      </c>
      <c r="DL159">
        <v>54</v>
      </c>
      <c r="DM159">
        <v>54</v>
      </c>
      <c r="DN159">
        <v>55</v>
      </c>
      <c r="DO159">
        <v>55</v>
      </c>
      <c r="DP159">
        <v>56</v>
      </c>
      <c r="DQ159">
        <v>56</v>
      </c>
      <c r="DR159">
        <v>57</v>
      </c>
      <c r="DS159">
        <v>57</v>
      </c>
      <c r="DT159">
        <v>58</v>
      </c>
      <c r="DU159">
        <v>58</v>
      </c>
      <c r="DV159">
        <v>59</v>
      </c>
      <c r="DW159">
        <v>59</v>
      </c>
      <c r="DX159">
        <v>60</v>
      </c>
      <c r="DY159">
        <v>60</v>
      </c>
      <c r="DZ159">
        <v>61</v>
      </c>
      <c r="EA159">
        <v>61</v>
      </c>
      <c r="EB159">
        <v>62</v>
      </c>
      <c r="EC159">
        <v>62</v>
      </c>
      <c r="ED159">
        <v>63</v>
      </c>
      <c r="EE159">
        <v>63</v>
      </c>
      <c r="EF159">
        <v>63</v>
      </c>
      <c r="EG159">
        <v>64</v>
      </c>
      <c r="EH159">
        <v>64</v>
      </c>
      <c r="EI159">
        <v>65</v>
      </c>
      <c r="EJ159">
        <v>65</v>
      </c>
      <c r="EK159">
        <v>66</v>
      </c>
      <c r="EL159">
        <v>66</v>
      </c>
      <c r="EM159">
        <v>67</v>
      </c>
      <c r="EN159">
        <v>67</v>
      </c>
      <c r="EO159">
        <v>68</v>
      </c>
      <c r="EP159">
        <v>68</v>
      </c>
      <c r="EQ159">
        <v>69</v>
      </c>
      <c r="ER159">
        <v>69</v>
      </c>
      <c r="ES159">
        <v>70</v>
      </c>
      <c r="ET159">
        <v>70</v>
      </c>
      <c r="EU159">
        <v>71</v>
      </c>
      <c r="EV159">
        <v>71</v>
      </c>
      <c r="EW159">
        <v>71</v>
      </c>
      <c r="EX159">
        <v>71</v>
      </c>
      <c r="EY159">
        <v>72</v>
      </c>
      <c r="EZ159">
        <v>72</v>
      </c>
      <c r="FA159">
        <v>73</v>
      </c>
      <c r="FB159">
        <v>73</v>
      </c>
      <c r="FC159">
        <v>74</v>
      </c>
      <c r="FD159">
        <v>74</v>
      </c>
      <c r="FE159">
        <v>75</v>
      </c>
      <c r="FF159">
        <v>75</v>
      </c>
      <c r="FG159">
        <v>76</v>
      </c>
      <c r="FH159">
        <v>76</v>
      </c>
      <c r="FI159">
        <v>77</v>
      </c>
      <c r="FJ159">
        <v>77</v>
      </c>
      <c r="FK159">
        <v>78</v>
      </c>
      <c r="FL159">
        <v>78</v>
      </c>
      <c r="FM159">
        <v>79</v>
      </c>
      <c r="FN159">
        <v>79</v>
      </c>
      <c r="FO159">
        <v>80</v>
      </c>
      <c r="FP159">
        <v>80</v>
      </c>
      <c r="FQ159">
        <v>81</v>
      </c>
      <c r="FR159">
        <v>81</v>
      </c>
      <c r="FS159">
        <v>82</v>
      </c>
      <c r="FT159">
        <v>82</v>
      </c>
      <c r="FU159">
        <v>83</v>
      </c>
      <c r="FV159">
        <v>83</v>
      </c>
      <c r="FW159">
        <v>84</v>
      </c>
      <c r="FX159">
        <v>84</v>
      </c>
      <c r="FY159">
        <v>85</v>
      </c>
      <c r="FZ159">
        <v>85</v>
      </c>
      <c r="GA159">
        <v>86</v>
      </c>
      <c r="GB159">
        <v>86</v>
      </c>
      <c r="GC159">
        <v>87</v>
      </c>
      <c r="GD159">
        <v>87</v>
      </c>
      <c r="GE159">
        <v>88</v>
      </c>
      <c r="GF159">
        <v>88</v>
      </c>
      <c r="GG159">
        <v>89</v>
      </c>
      <c r="GH159">
        <v>89</v>
      </c>
      <c r="GI159">
        <v>90</v>
      </c>
      <c r="GJ159">
        <v>90</v>
      </c>
      <c r="GK159">
        <v>91</v>
      </c>
      <c r="GL159">
        <v>91</v>
      </c>
      <c r="GM159">
        <v>91</v>
      </c>
      <c r="GN159">
        <v>91</v>
      </c>
      <c r="GO159">
        <v>92</v>
      </c>
      <c r="GP159">
        <v>92</v>
      </c>
      <c r="GQ159">
        <v>93</v>
      </c>
      <c r="GR159">
        <v>93</v>
      </c>
      <c r="GS159">
        <v>94</v>
      </c>
      <c r="GU159">
        <v>156</v>
      </c>
      <c r="GV159">
        <v>0.95299999999999996</v>
      </c>
    </row>
    <row r="160" spans="1:204">
      <c r="A160" s="278">
        <v>157</v>
      </c>
      <c r="B160" s="344">
        <v>1</v>
      </c>
      <c r="C160" s="344">
        <v>1</v>
      </c>
      <c r="D160" s="344">
        <v>2</v>
      </c>
      <c r="E160" s="344">
        <v>3</v>
      </c>
      <c r="F160" s="344">
        <v>3</v>
      </c>
      <c r="G160" s="344">
        <v>4</v>
      </c>
      <c r="H160" s="344">
        <v>4</v>
      </c>
      <c r="I160" s="344">
        <v>5</v>
      </c>
      <c r="J160" s="344">
        <v>5</v>
      </c>
      <c r="K160" s="344">
        <v>6</v>
      </c>
      <c r="L160" s="344">
        <v>6</v>
      </c>
      <c r="M160" s="344">
        <v>7</v>
      </c>
      <c r="N160" s="344">
        <v>7</v>
      </c>
      <c r="O160" s="344">
        <v>8</v>
      </c>
      <c r="P160" s="344">
        <v>8</v>
      </c>
      <c r="Q160" s="344">
        <v>9</v>
      </c>
      <c r="R160" s="344">
        <v>10</v>
      </c>
      <c r="S160" s="344">
        <v>10</v>
      </c>
      <c r="T160" s="344">
        <v>11</v>
      </c>
      <c r="U160" s="344">
        <v>11</v>
      </c>
      <c r="V160" s="344">
        <v>11</v>
      </c>
      <c r="W160" s="344">
        <v>11</v>
      </c>
      <c r="X160" s="344">
        <v>12</v>
      </c>
      <c r="Y160" s="344">
        <v>12</v>
      </c>
      <c r="Z160" s="344">
        <v>13</v>
      </c>
      <c r="AA160" s="344">
        <v>13</v>
      </c>
      <c r="AB160" s="344">
        <v>14</v>
      </c>
      <c r="AC160" s="344">
        <v>14</v>
      </c>
      <c r="AD160" s="344">
        <v>15</v>
      </c>
      <c r="AE160" s="344">
        <v>15</v>
      </c>
      <c r="AF160" s="337">
        <v>16</v>
      </c>
      <c r="AG160" s="345">
        <v>16</v>
      </c>
      <c r="AH160" s="346">
        <v>17</v>
      </c>
      <c r="AI160">
        <v>17</v>
      </c>
      <c r="AJ160">
        <v>18</v>
      </c>
      <c r="AK160">
        <v>18</v>
      </c>
      <c r="AL160">
        <v>19</v>
      </c>
      <c r="AM160">
        <v>19</v>
      </c>
      <c r="AN160">
        <v>20</v>
      </c>
      <c r="AO160">
        <v>20</v>
      </c>
      <c r="AP160">
        <v>21</v>
      </c>
      <c r="AQ160">
        <v>21</v>
      </c>
      <c r="AR160">
        <v>22</v>
      </c>
      <c r="AS160">
        <v>22</v>
      </c>
      <c r="AT160">
        <v>23</v>
      </c>
      <c r="AU160">
        <v>23</v>
      </c>
      <c r="AV160">
        <v>24</v>
      </c>
      <c r="AW160">
        <v>24</v>
      </c>
      <c r="AX160">
        <v>25</v>
      </c>
      <c r="AY160">
        <v>25</v>
      </c>
      <c r="AZ160">
        <v>26</v>
      </c>
      <c r="BA160">
        <v>26</v>
      </c>
      <c r="BB160">
        <v>27</v>
      </c>
      <c r="BC160">
        <v>27</v>
      </c>
      <c r="BD160">
        <v>28</v>
      </c>
      <c r="BE160">
        <v>28</v>
      </c>
      <c r="BF160">
        <v>29</v>
      </c>
      <c r="BG160">
        <v>29</v>
      </c>
      <c r="BH160">
        <v>29</v>
      </c>
      <c r="BI160">
        <v>30</v>
      </c>
      <c r="BJ160">
        <v>30</v>
      </c>
      <c r="BK160">
        <v>31</v>
      </c>
      <c r="BL160">
        <v>31</v>
      </c>
      <c r="BM160">
        <v>32</v>
      </c>
      <c r="BN160">
        <v>32</v>
      </c>
      <c r="BO160">
        <v>32</v>
      </c>
      <c r="BP160">
        <v>32</v>
      </c>
      <c r="BQ160">
        <v>33</v>
      </c>
      <c r="BR160">
        <v>33</v>
      </c>
      <c r="BS160">
        <v>34</v>
      </c>
      <c r="BT160">
        <v>34</v>
      </c>
      <c r="BU160">
        <v>35</v>
      </c>
      <c r="BV160">
        <v>35</v>
      </c>
      <c r="BW160">
        <v>36</v>
      </c>
      <c r="BX160">
        <v>36</v>
      </c>
      <c r="BY160">
        <v>37</v>
      </c>
      <c r="BZ160">
        <v>37</v>
      </c>
      <c r="CA160">
        <v>37</v>
      </c>
      <c r="CB160">
        <v>38</v>
      </c>
      <c r="CC160">
        <v>38</v>
      </c>
      <c r="CD160">
        <v>39</v>
      </c>
      <c r="CE160">
        <v>39</v>
      </c>
      <c r="CF160">
        <v>40</v>
      </c>
      <c r="CG160">
        <v>40</v>
      </c>
      <c r="CH160">
        <v>41</v>
      </c>
      <c r="CI160">
        <v>41</v>
      </c>
      <c r="CJ160">
        <v>42</v>
      </c>
      <c r="CK160">
        <v>42</v>
      </c>
      <c r="CL160">
        <v>42</v>
      </c>
      <c r="CM160">
        <v>43</v>
      </c>
      <c r="CN160">
        <v>43</v>
      </c>
      <c r="CO160">
        <v>44</v>
      </c>
      <c r="CP160">
        <v>44</v>
      </c>
      <c r="CQ160">
        <v>45</v>
      </c>
      <c r="CR160">
        <v>45</v>
      </c>
      <c r="CS160">
        <v>46</v>
      </c>
      <c r="CT160">
        <v>46</v>
      </c>
      <c r="CU160">
        <v>46</v>
      </c>
      <c r="CV160">
        <v>47</v>
      </c>
      <c r="CW160">
        <v>47</v>
      </c>
      <c r="CX160">
        <v>48</v>
      </c>
      <c r="CY160">
        <v>48</v>
      </c>
      <c r="CZ160">
        <v>49</v>
      </c>
      <c r="DA160">
        <v>49</v>
      </c>
      <c r="DB160">
        <v>50</v>
      </c>
      <c r="DC160">
        <v>50</v>
      </c>
      <c r="DD160">
        <v>51</v>
      </c>
      <c r="DE160">
        <v>51</v>
      </c>
      <c r="DF160">
        <v>52</v>
      </c>
      <c r="DG160">
        <v>52</v>
      </c>
      <c r="DH160">
        <v>53</v>
      </c>
      <c r="DI160">
        <v>53</v>
      </c>
      <c r="DJ160">
        <v>53</v>
      </c>
      <c r="DK160">
        <v>53</v>
      </c>
      <c r="DL160">
        <v>54</v>
      </c>
      <c r="DM160">
        <v>54</v>
      </c>
      <c r="DN160">
        <v>55</v>
      </c>
      <c r="DO160">
        <v>55</v>
      </c>
      <c r="DP160">
        <v>56</v>
      </c>
      <c r="DQ160">
        <v>56</v>
      </c>
      <c r="DR160">
        <v>57</v>
      </c>
      <c r="DS160">
        <v>57</v>
      </c>
      <c r="DT160">
        <v>58</v>
      </c>
      <c r="DU160">
        <v>58</v>
      </c>
      <c r="DV160">
        <v>59</v>
      </c>
      <c r="DW160">
        <v>59</v>
      </c>
      <c r="DX160">
        <v>60</v>
      </c>
      <c r="DY160">
        <v>60</v>
      </c>
      <c r="DZ160">
        <v>61</v>
      </c>
      <c r="EA160">
        <v>61</v>
      </c>
      <c r="EB160">
        <v>62</v>
      </c>
      <c r="EC160">
        <v>62</v>
      </c>
      <c r="ED160">
        <v>63</v>
      </c>
      <c r="EE160">
        <v>63</v>
      </c>
      <c r="EF160">
        <v>63</v>
      </c>
      <c r="EG160">
        <v>64</v>
      </c>
      <c r="EH160">
        <v>64</v>
      </c>
      <c r="EI160">
        <v>65</v>
      </c>
      <c r="EJ160">
        <v>65</v>
      </c>
      <c r="EK160">
        <v>66</v>
      </c>
      <c r="EL160">
        <v>66</v>
      </c>
      <c r="EM160">
        <v>67</v>
      </c>
      <c r="EN160">
        <v>67</v>
      </c>
      <c r="EO160">
        <v>68</v>
      </c>
      <c r="EP160">
        <v>68</v>
      </c>
      <c r="EQ160">
        <v>69</v>
      </c>
      <c r="ER160">
        <v>69</v>
      </c>
      <c r="ES160">
        <v>70</v>
      </c>
      <c r="ET160">
        <v>70</v>
      </c>
      <c r="EU160">
        <v>71</v>
      </c>
      <c r="EV160">
        <v>71</v>
      </c>
      <c r="EW160">
        <v>72</v>
      </c>
      <c r="EX160">
        <v>72</v>
      </c>
      <c r="EY160">
        <v>73</v>
      </c>
      <c r="EZ160">
        <v>73</v>
      </c>
      <c r="FA160">
        <v>74</v>
      </c>
      <c r="FB160">
        <v>74</v>
      </c>
      <c r="FC160">
        <v>74</v>
      </c>
      <c r="FD160">
        <v>74</v>
      </c>
      <c r="FE160">
        <v>75</v>
      </c>
      <c r="FF160">
        <v>75</v>
      </c>
      <c r="FG160">
        <v>76</v>
      </c>
      <c r="FH160">
        <v>76</v>
      </c>
      <c r="FI160">
        <v>77</v>
      </c>
      <c r="FJ160">
        <v>77</v>
      </c>
      <c r="FK160">
        <v>78</v>
      </c>
      <c r="FL160">
        <v>78</v>
      </c>
      <c r="FM160">
        <v>79</v>
      </c>
      <c r="FN160">
        <v>79</v>
      </c>
      <c r="FO160">
        <v>80</v>
      </c>
      <c r="FP160">
        <v>80</v>
      </c>
      <c r="FQ160">
        <v>81</v>
      </c>
      <c r="FR160">
        <v>81</v>
      </c>
      <c r="FS160">
        <v>82</v>
      </c>
      <c r="FT160">
        <v>82</v>
      </c>
      <c r="FU160">
        <v>83</v>
      </c>
      <c r="FV160">
        <v>83</v>
      </c>
      <c r="FW160">
        <v>84</v>
      </c>
      <c r="FX160">
        <v>84</v>
      </c>
      <c r="FY160">
        <v>85</v>
      </c>
      <c r="FZ160">
        <v>85</v>
      </c>
      <c r="GA160">
        <v>86</v>
      </c>
      <c r="GB160">
        <v>86</v>
      </c>
      <c r="GC160">
        <v>87</v>
      </c>
      <c r="GD160">
        <v>87</v>
      </c>
      <c r="GE160">
        <v>88</v>
      </c>
      <c r="GF160">
        <v>88</v>
      </c>
      <c r="GG160">
        <v>89</v>
      </c>
      <c r="GH160">
        <v>89</v>
      </c>
      <c r="GI160">
        <v>90</v>
      </c>
      <c r="GJ160">
        <v>90</v>
      </c>
      <c r="GK160">
        <v>91</v>
      </c>
      <c r="GL160">
        <v>91</v>
      </c>
      <c r="GM160">
        <v>92</v>
      </c>
      <c r="GN160">
        <v>92</v>
      </c>
      <c r="GO160">
        <v>93</v>
      </c>
      <c r="GP160">
        <v>93</v>
      </c>
      <c r="GQ160">
        <v>94</v>
      </c>
      <c r="GR160">
        <v>94</v>
      </c>
      <c r="GS160">
        <v>95</v>
      </c>
      <c r="GU160">
        <v>157</v>
      </c>
      <c r="GV160">
        <v>0.95499999999999996</v>
      </c>
    </row>
    <row r="161" spans="1:204">
      <c r="A161" s="278">
        <v>158</v>
      </c>
      <c r="B161" s="344">
        <v>1</v>
      </c>
      <c r="C161" s="344">
        <v>1</v>
      </c>
      <c r="D161" s="344">
        <v>2</v>
      </c>
      <c r="E161" s="344">
        <v>3</v>
      </c>
      <c r="F161" s="344">
        <v>3</v>
      </c>
      <c r="G161" s="344">
        <v>4</v>
      </c>
      <c r="H161" s="344">
        <v>4</v>
      </c>
      <c r="I161" s="344">
        <v>5</v>
      </c>
      <c r="J161" s="344">
        <v>5</v>
      </c>
      <c r="K161" s="344">
        <v>6</v>
      </c>
      <c r="L161" s="344">
        <v>6</v>
      </c>
      <c r="M161" s="344">
        <v>7</v>
      </c>
      <c r="N161" s="344">
        <v>7</v>
      </c>
      <c r="O161" s="344">
        <v>8</v>
      </c>
      <c r="P161" s="344">
        <v>8</v>
      </c>
      <c r="Q161" s="344">
        <v>9</v>
      </c>
      <c r="R161" s="344">
        <v>10</v>
      </c>
      <c r="S161" s="344">
        <v>10</v>
      </c>
      <c r="T161" s="344">
        <v>11</v>
      </c>
      <c r="U161" s="344">
        <v>11</v>
      </c>
      <c r="V161" s="344">
        <v>11</v>
      </c>
      <c r="W161" s="344">
        <v>11</v>
      </c>
      <c r="X161" s="344">
        <v>12</v>
      </c>
      <c r="Y161" s="344">
        <v>12</v>
      </c>
      <c r="Z161" s="344">
        <v>13</v>
      </c>
      <c r="AA161" s="344">
        <v>13</v>
      </c>
      <c r="AB161" s="344">
        <v>14</v>
      </c>
      <c r="AC161" s="344">
        <v>14</v>
      </c>
      <c r="AD161" s="344">
        <v>15</v>
      </c>
      <c r="AE161" s="344">
        <v>15</v>
      </c>
      <c r="AF161" s="337">
        <v>16</v>
      </c>
      <c r="AG161" s="345">
        <v>16</v>
      </c>
      <c r="AH161" s="346">
        <v>17</v>
      </c>
      <c r="AI161">
        <v>17</v>
      </c>
      <c r="AJ161">
        <v>18</v>
      </c>
      <c r="AK161">
        <v>18</v>
      </c>
      <c r="AL161">
        <v>19</v>
      </c>
      <c r="AM161">
        <v>19</v>
      </c>
      <c r="AN161">
        <v>20</v>
      </c>
      <c r="AO161">
        <v>20</v>
      </c>
      <c r="AP161">
        <v>21</v>
      </c>
      <c r="AQ161">
        <v>21</v>
      </c>
      <c r="AR161">
        <v>22</v>
      </c>
      <c r="AS161">
        <v>22</v>
      </c>
      <c r="AT161">
        <v>23</v>
      </c>
      <c r="AU161">
        <v>23</v>
      </c>
      <c r="AV161">
        <v>24</v>
      </c>
      <c r="AW161">
        <v>24</v>
      </c>
      <c r="AX161">
        <v>25</v>
      </c>
      <c r="AY161">
        <v>25</v>
      </c>
      <c r="AZ161">
        <v>26</v>
      </c>
      <c r="BA161">
        <v>26</v>
      </c>
      <c r="BB161">
        <v>27</v>
      </c>
      <c r="BC161">
        <v>27</v>
      </c>
      <c r="BD161">
        <v>28</v>
      </c>
      <c r="BE161">
        <v>28</v>
      </c>
      <c r="BF161">
        <v>29</v>
      </c>
      <c r="BG161">
        <v>29</v>
      </c>
      <c r="BH161">
        <v>29</v>
      </c>
      <c r="BI161">
        <v>30</v>
      </c>
      <c r="BJ161">
        <v>30</v>
      </c>
      <c r="BK161">
        <v>31</v>
      </c>
      <c r="BL161">
        <v>31</v>
      </c>
      <c r="BM161">
        <v>32</v>
      </c>
      <c r="BN161">
        <v>32</v>
      </c>
      <c r="BO161">
        <v>33</v>
      </c>
      <c r="BP161">
        <v>33</v>
      </c>
      <c r="BQ161">
        <v>33</v>
      </c>
      <c r="BR161">
        <v>33</v>
      </c>
      <c r="BS161">
        <v>34</v>
      </c>
      <c r="BT161">
        <v>34</v>
      </c>
      <c r="BU161">
        <v>35</v>
      </c>
      <c r="BV161">
        <v>35</v>
      </c>
      <c r="BW161">
        <v>36</v>
      </c>
      <c r="BX161">
        <v>36</v>
      </c>
      <c r="BY161">
        <v>37</v>
      </c>
      <c r="BZ161">
        <v>37</v>
      </c>
      <c r="CA161">
        <v>37</v>
      </c>
      <c r="CB161">
        <v>38</v>
      </c>
      <c r="CC161">
        <v>38</v>
      </c>
      <c r="CD161">
        <v>39</v>
      </c>
      <c r="CE161">
        <v>39</v>
      </c>
      <c r="CF161">
        <v>40</v>
      </c>
      <c r="CG161">
        <v>40</v>
      </c>
      <c r="CH161">
        <v>41</v>
      </c>
      <c r="CI161">
        <v>41</v>
      </c>
      <c r="CJ161">
        <v>42</v>
      </c>
      <c r="CK161">
        <v>42</v>
      </c>
      <c r="CL161">
        <v>42</v>
      </c>
      <c r="CM161">
        <v>43</v>
      </c>
      <c r="CN161">
        <v>43</v>
      </c>
      <c r="CO161">
        <v>44</v>
      </c>
      <c r="CP161">
        <v>44</v>
      </c>
      <c r="CQ161">
        <v>45</v>
      </c>
      <c r="CR161">
        <v>45</v>
      </c>
      <c r="CS161">
        <v>46</v>
      </c>
      <c r="CT161">
        <v>46</v>
      </c>
      <c r="CU161">
        <v>46</v>
      </c>
      <c r="CV161">
        <v>47</v>
      </c>
      <c r="CW161">
        <v>47</v>
      </c>
      <c r="CX161">
        <v>48</v>
      </c>
      <c r="CY161">
        <v>48</v>
      </c>
      <c r="CZ161">
        <v>49</v>
      </c>
      <c r="DA161">
        <v>49</v>
      </c>
      <c r="DB161">
        <v>50</v>
      </c>
      <c r="DC161">
        <v>50</v>
      </c>
      <c r="DD161">
        <v>51</v>
      </c>
      <c r="DE161">
        <v>51</v>
      </c>
      <c r="DF161">
        <v>52</v>
      </c>
      <c r="DG161">
        <v>52</v>
      </c>
      <c r="DH161">
        <v>53</v>
      </c>
      <c r="DI161">
        <v>53</v>
      </c>
      <c r="DJ161">
        <v>54</v>
      </c>
      <c r="DK161">
        <v>54</v>
      </c>
      <c r="DL161">
        <v>55</v>
      </c>
      <c r="DM161">
        <v>55</v>
      </c>
      <c r="DN161">
        <v>56</v>
      </c>
      <c r="DO161">
        <v>56</v>
      </c>
      <c r="DP161">
        <v>56</v>
      </c>
      <c r="DQ161">
        <v>56</v>
      </c>
      <c r="DR161">
        <v>57</v>
      </c>
      <c r="DS161">
        <v>57</v>
      </c>
      <c r="DT161">
        <v>58</v>
      </c>
      <c r="DU161">
        <v>58</v>
      </c>
      <c r="DV161">
        <v>59</v>
      </c>
      <c r="DW161">
        <v>59</v>
      </c>
      <c r="DX161">
        <v>60</v>
      </c>
      <c r="DY161">
        <v>60</v>
      </c>
      <c r="DZ161">
        <v>61</v>
      </c>
      <c r="EA161">
        <v>61</v>
      </c>
      <c r="EB161">
        <v>62</v>
      </c>
      <c r="EC161">
        <v>62</v>
      </c>
      <c r="ED161">
        <v>63</v>
      </c>
      <c r="EE161">
        <v>63</v>
      </c>
      <c r="EF161">
        <v>63</v>
      </c>
      <c r="EG161">
        <v>64</v>
      </c>
      <c r="EH161">
        <v>64</v>
      </c>
      <c r="EI161">
        <v>65</v>
      </c>
      <c r="EJ161">
        <v>65</v>
      </c>
      <c r="EK161">
        <v>66</v>
      </c>
      <c r="EL161">
        <v>66</v>
      </c>
      <c r="EM161">
        <v>67</v>
      </c>
      <c r="EN161">
        <v>67</v>
      </c>
      <c r="EO161">
        <v>68</v>
      </c>
      <c r="EP161">
        <v>68</v>
      </c>
      <c r="EQ161">
        <v>69</v>
      </c>
      <c r="ER161">
        <v>69</v>
      </c>
      <c r="ES161">
        <v>70</v>
      </c>
      <c r="ET161">
        <v>70</v>
      </c>
      <c r="EU161">
        <v>71</v>
      </c>
      <c r="EV161">
        <v>71</v>
      </c>
      <c r="EW161">
        <v>72</v>
      </c>
      <c r="EX161">
        <v>72</v>
      </c>
      <c r="EY161">
        <v>73</v>
      </c>
      <c r="EZ161">
        <v>73</v>
      </c>
      <c r="FA161">
        <v>74</v>
      </c>
      <c r="FB161">
        <v>74</v>
      </c>
      <c r="FC161">
        <v>75</v>
      </c>
      <c r="FD161">
        <v>75</v>
      </c>
      <c r="FE161">
        <v>76</v>
      </c>
      <c r="FF161">
        <v>76</v>
      </c>
      <c r="FG161">
        <v>77</v>
      </c>
      <c r="FH161">
        <v>77</v>
      </c>
      <c r="FI161">
        <v>78</v>
      </c>
      <c r="FJ161">
        <v>78</v>
      </c>
      <c r="FK161">
        <v>78</v>
      </c>
      <c r="FL161">
        <v>78</v>
      </c>
      <c r="FM161">
        <v>79</v>
      </c>
      <c r="FN161">
        <v>79</v>
      </c>
      <c r="FO161">
        <v>80</v>
      </c>
      <c r="FP161">
        <v>80</v>
      </c>
      <c r="FQ161">
        <v>81</v>
      </c>
      <c r="FR161">
        <v>81</v>
      </c>
      <c r="FS161">
        <v>82</v>
      </c>
      <c r="FT161">
        <v>82</v>
      </c>
      <c r="FU161">
        <v>83</v>
      </c>
      <c r="FV161">
        <v>83</v>
      </c>
      <c r="FW161">
        <v>84</v>
      </c>
      <c r="FX161">
        <v>84</v>
      </c>
      <c r="FY161">
        <v>85</v>
      </c>
      <c r="FZ161">
        <v>85</v>
      </c>
      <c r="GA161">
        <v>86</v>
      </c>
      <c r="GB161">
        <v>86</v>
      </c>
      <c r="GC161">
        <v>87</v>
      </c>
      <c r="GD161">
        <v>87</v>
      </c>
      <c r="GE161">
        <v>88</v>
      </c>
      <c r="GF161">
        <v>88</v>
      </c>
      <c r="GG161">
        <v>89</v>
      </c>
      <c r="GH161">
        <v>89</v>
      </c>
      <c r="GI161">
        <v>90</v>
      </c>
      <c r="GJ161">
        <v>90</v>
      </c>
      <c r="GK161">
        <v>91</v>
      </c>
      <c r="GL161">
        <v>91</v>
      </c>
      <c r="GM161">
        <v>92</v>
      </c>
      <c r="GN161">
        <v>92</v>
      </c>
      <c r="GO161">
        <v>93</v>
      </c>
      <c r="GP161">
        <v>93</v>
      </c>
      <c r="GQ161">
        <v>94</v>
      </c>
      <c r="GR161">
        <v>94</v>
      </c>
      <c r="GS161">
        <v>95</v>
      </c>
      <c r="GU161">
        <v>158</v>
      </c>
      <c r="GV161">
        <v>0.95699999999999996</v>
      </c>
    </row>
    <row r="162" spans="1:204">
      <c r="A162" s="278">
        <v>159</v>
      </c>
      <c r="B162" s="344">
        <v>1</v>
      </c>
      <c r="C162" s="344">
        <v>1</v>
      </c>
      <c r="D162" s="344">
        <v>2</v>
      </c>
      <c r="E162" s="344">
        <v>3</v>
      </c>
      <c r="F162" s="344">
        <v>3</v>
      </c>
      <c r="G162" s="344">
        <v>4</v>
      </c>
      <c r="H162" s="344">
        <v>4</v>
      </c>
      <c r="I162" s="344">
        <v>5</v>
      </c>
      <c r="J162" s="344">
        <v>5</v>
      </c>
      <c r="K162" s="344">
        <v>6</v>
      </c>
      <c r="L162" s="344">
        <v>6</v>
      </c>
      <c r="M162" s="344">
        <v>7</v>
      </c>
      <c r="N162" s="344">
        <v>7</v>
      </c>
      <c r="O162" s="344">
        <v>8</v>
      </c>
      <c r="P162" s="344">
        <v>8</v>
      </c>
      <c r="Q162" s="344">
        <v>9</v>
      </c>
      <c r="R162" s="344">
        <v>10</v>
      </c>
      <c r="S162" s="344">
        <v>10</v>
      </c>
      <c r="T162" s="344">
        <v>11</v>
      </c>
      <c r="U162" s="344">
        <v>11</v>
      </c>
      <c r="V162" s="344">
        <v>12</v>
      </c>
      <c r="W162" s="344">
        <v>12</v>
      </c>
      <c r="X162" s="344">
        <v>12</v>
      </c>
      <c r="Y162" s="344">
        <v>12</v>
      </c>
      <c r="Z162" s="344">
        <v>13</v>
      </c>
      <c r="AA162" s="344">
        <v>13</v>
      </c>
      <c r="AB162" s="344">
        <v>14</v>
      </c>
      <c r="AC162" s="344">
        <v>14</v>
      </c>
      <c r="AD162" s="344">
        <v>15</v>
      </c>
      <c r="AE162" s="344">
        <v>15</v>
      </c>
      <c r="AF162" s="337">
        <v>16</v>
      </c>
      <c r="AG162" s="345">
        <v>16</v>
      </c>
      <c r="AH162" s="346">
        <v>17</v>
      </c>
      <c r="AI162">
        <v>17</v>
      </c>
      <c r="AJ162">
        <v>18</v>
      </c>
      <c r="AK162">
        <v>18</v>
      </c>
      <c r="AL162">
        <v>19</v>
      </c>
      <c r="AM162">
        <v>19</v>
      </c>
      <c r="AN162">
        <v>20</v>
      </c>
      <c r="AO162">
        <v>20</v>
      </c>
      <c r="AP162">
        <v>21</v>
      </c>
      <c r="AQ162">
        <v>21</v>
      </c>
      <c r="AR162">
        <v>22</v>
      </c>
      <c r="AS162">
        <v>22</v>
      </c>
      <c r="AT162">
        <v>23</v>
      </c>
      <c r="AU162">
        <v>23</v>
      </c>
      <c r="AV162">
        <v>24</v>
      </c>
      <c r="AW162">
        <v>24</v>
      </c>
      <c r="AX162">
        <v>25</v>
      </c>
      <c r="AY162">
        <v>25</v>
      </c>
      <c r="AZ162">
        <v>26</v>
      </c>
      <c r="BA162">
        <v>26</v>
      </c>
      <c r="BB162">
        <v>27</v>
      </c>
      <c r="BC162">
        <v>27</v>
      </c>
      <c r="BD162">
        <v>28</v>
      </c>
      <c r="BE162">
        <v>28</v>
      </c>
      <c r="BF162">
        <v>29</v>
      </c>
      <c r="BG162">
        <v>29</v>
      </c>
      <c r="BH162">
        <v>29</v>
      </c>
      <c r="BI162">
        <v>30</v>
      </c>
      <c r="BJ162">
        <v>30</v>
      </c>
      <c r="BK162">
        <v>31</v>
      </c>
      <c r="BL162">
        <v>31</v>
      </c>
      <c r="BM162">
        <v>32</v>
      </c>
      <c r="BN162">
        <v>32</v>
      </c>
      <c r="BO162">
        <v>33</v>
      </c>
      <c r="BP162">
        <v>33</v>
      </c>
      <c r="BQ162">
        <v>34</v>
      </c>
      <c r="BR162">
        <v>34</v>
      </c>
      <c r="BS162">
        <v>35</v>
      </c>
      <c r="BT162">
        <v>35</v>
      </c>
      <c r="BU162">
        <v>35</v>
      </c>
      <c r="BV162">
        <v>35</v>
      </c>
      <c r="BW162">
        <v>36</v>
      </c>
      <c r="BX162">
        <v>36</v>
      </c>
      <c r="BY162">
        <v>37</v>
      </c>
      <c r="BZ162">
        <v>37</v>
      </c>
      <c r="CA162">
        <v>37</v>
      </c>
      <c r="CB162">
        <v>38</v>
      </c>
      <c r="CC162">
        <v>38</v>
      </c>
      <c r="CD162">
        <v>39</v>
      </c>
      <c r="CE162">
        <v>39</v>
      </c>
      <c r="CF162">
        <v>40</v>
      </c>
      <c r="CG162">
        <v>40</v>
      </c>
      <c r="CH162">
        <v>41</v>
      </c>
      <c r="CI162">
        <v>41</v>
      </c>
      <c r="CJ162">
        <v>42</v>
      </c>
      <c r="CK162">
        <v>42</v>
      </c>
      <c r="CL162">
        <v>42</v>
      </c>
      <c r="CM162">
        <v>43</v>
      </c>
      <c r="CN162">
        <v>43</v>
      </c>
      <c r="CO162">
        <v>44</v>
      </c>
      <c r="CP162">
        <v>44</v>
      </c>
      <c r="CQ162">
        <v>45</v>
      </c>
      <c r="CR162">
        <v>45</v>
      </c>
      <c r="CS162">
        <v>46</v>
      </c>
      <c r="CT162">
        <v>46</v>
      </c>
      <c r="CU162">
        <v>46</v>
      </c>
      <c r="CV162">
        <v>47</v>
      </c>
      <c r="CW162">
        <v>47</v>
      </c>
      <c r="CX162">
        <v>48</v>
      </c>
      <c r="CY162">
        <v>48</v>
      </c>
      <c r="CZ162">
        <v>49</v>
      </c>
      <c r="DA162">
        <v>49</v>
      </c>
      <c r="DB162">
        <v>50</v>
      </c>
      <c r="DC162">
        <v>50</v>
      </c>
      <c r="DD162">
        <v>51</v>
      </c>
      <c r="DE162">
        <v>51</v>
      </c>
      <c r="DF162">
        <v>52</v>
      </c>
      <c r="DG162">
        <v>52</v>
      </c>
      <c r="DH162">
        <v>53</v>
      </c>
      <c r="DI162">
        <v>53</v>
      </c>
      <c r="DJ162">
        <v>54</v>
      </c>
      <c r="DK162">
        <v>54</v>
      </c>
      <c r="DL162">
        <v>55</v>
      </c>
      <c r="DM162">
        <v>55</v>
      </c>
      <c r="DN162">
        <v>56</v>
      </c>
      <c r="DO162">
        <v>56</v>
      </c>
      <c r="DP162">
        <v>57</v>
      </c>
      <c r="DQ162">
        <v>57</v>
      </c>
      <c r="DR162">
        <v>58</v>
      </c>
      <c r="DS162">
        <v>58</v>
      </c>
      <c r="DT162">
        <v>58</v>
      </c>
      <c r="DU162">
        <v>58</v>
      </c>
      <c r="DV162">
        <v>59</v>
      </c>
      <c r="DW162">
        <v>59</v>
      </c>
      <c r="DX162">
        <v>60</v>
      </c>
      <c r="DY162">
        <v>60</v>
      </c>
      <c r="DZ162">
        <v>61</v>
      </c>
      <c r="EA162">
        <v>61</v>
      </c>
      <c r="EB162">
        <v>62</v>
      </c>
      <c r="EC162">
        <v>62</v>
      </c>
      <c r="ED162">
        <v>63</v>
      </c>
      <c r="EE162">
        <v>63</v>
      </c>
      <c r="EF162">
        <v>63</v>
      </c>
      <c r="EG162">
        <v>64</v>
      </c>
      <c r="EH162">
        <v>64</v>
      </c>
      <c r="EI162">
        <v>65</v>
      </c>
      <c r="EJ162">
        <v>65</v>
      </c>
      <c r="EK162">
        <v>66</v>
      </c>
      <c r="EL162">
        <v>66</v>
      </c>
      <c r="EM162">
        <v>67</v>
      </c>
      <c r="EN162">
        <v>67</v>
      </c>
      <c r="EO162">
        <v>68</v>
      </c>
      <c r="EP162">
        <v>68</v>
      </c>
      <c r="EQ162">
        <v>69</v>
      </c>
      <c r="ER162">
        <v>69</v>
      </c>
      <c r="ES162">
        <v>70</v>
      </c>
      <c r="ET162">
        <v>70</v>
      </c>
      <c r="EU162">
        <v>71</v>
      </c>
      <c r="EV162">
        <v>71</v>
      </c>
      <c r="EW162">
        <v>72</v>
      </c>
      <c r="EX162">
        <v>72</v>
      </c>
      <c r="EY162">
        <v>73</v>
      </c>
      <c r="EZ162">
        <v>73</v>
      </c>
      <c r="FA162">
        <v>74</v>
      </c>
      <c r="FB162">
        <v>74</v>
      </c>
      <c r="FC162">
        <v>75</v>
      </c>
      <c r="FD162">
        <v>75</v>
      </c>
      <c r="FE162">
        <v>76</v>
      </c>
      <c r="FF162">
        <v>76</v>
      </c>
      <c r="FG162">
        <v>77</v>
      </c>
      <c r="FH162">
        <v>77</v>
      </c>
      <c r="FI162">
        <v>78</v>
      </c>
      <c r="FJ162">
        <v>78</v>
      </c>
      <c r="FK162">
        <v>79</v>
      </c>
      <c r="FL162">
        <v>79</v>
      </c>
      <c r="FM162">
        <v>80</v>
      </c>
      <c r="FN162">
        <v>80</v>
      </c>
      <c r="FO162">
        <v>81</v>
      </c>
      <c r="FP162">
        <v>81</v>
      </c>
      <c r="FQ162">
        <v>82</v>
      </c>
      <c r="FR162">
        <v>82</v>
      </c>
      <c r="FS162">
        <v>82</v>
      </c>
      <c r="FT162">
        <v>82</v>
      </c>
      <c r="FU162">
        <v>83</v>
      </c>
      <c r="FV162">
        <v>83</v>
      </c>
      <c r="FW162">
        <v>84</v>
      </c>
      <c r="FX162">
        <v>84</v>
      </c>
      <c r="FY162">
        <v>85</v>
      </c>
      <c r="FZ162">
        <v>85</v>
      </c>
      <c r="GA162">
        <v>86</v>
      </c>
      <c r="GB162">
        <v>86</v>
      </c>
      <c r="GC162">
        <v>87</v>
      </c>
      <c r="GD162">
        <v>87</v>
      </c>
      <c r="GE162">
        <v>88</v>
      </c>
      <c r="GF162">
        <v>88</v>
      </c>
      <c r="GG162">
        <v>89</v>
      </c>
      <c r="GH162">
        <v>89</v>
      </c>
      <c r="GI162">
        <v>90</v>
      </c>
      <c r="GJ162">
        <v>90</v>
      </c>
      <c r="GK162">
        <v>91</v>
      </c>
      <c r="GL162">
        <v>91</v>
      </c>
      <c r="GM162">
        <v>92</v>
      </c>
      <c r="GN162">
        <v>92</v>
      </c>
      <c r="GO162">
        <v>93</v>
      </c>
      <c r="GP162">
        <v>93</v>
      </c>
      <c r="GQ162">
        <v>94</v>
      </c>
      <c r="GR162">
        <v>94</v>
      </c>
      <c r="GS162">
        <v>95</v>
      </c>
      <c r="GU162">
        <v>159</v>
      </c>
      <c r="GV162">
        <v>0.95899999999999996</v>
      </c>
    </row>
    <row r="163" spans="1:204">
      <c r="A163" s="278">
        <v>160</v>
      </c>
      <c r="B163" s="344">
        <v>1</v>
      </c>
      <c r="C163" s="344">
        <v>1</v>
      </c>
      <c r="D163" s="344">
        <v>2</v>
      </c>
      <c r="E163" s="344">
        <v>3</v>
      </c>
      <c r="F163" s="344">
        <v>3</v>
      </c>
      <c r="G163" s="344">
        <v>4</v>
      </c>
      <c r="H163" s="344">
        <v>4</v>
      </c>
      <c r="I163" s="344">
        <v>5</v>
      </c>
      <c r="J163" s="344">
        <v>5</v>
      </c>
      <c r="K163" s="344">
        <v>6</v>
      </c>
      <c r="L163" s="344">
        <v>6</v>
      </c>
      <c r="M163" s="344">
        <v>7</v>
      </c>
      <c r="N163" s="344">
        <v>7</v>
      </c>
      <c r="O163" s="344">
        <v>8</v>
      </c>
      <c r="P163" s="344">
        <v>8</v>
      </c>
      <c r="Q163" s="344">
        <v>9</v>
      </c>
      <c r="R163" s="344">
        <v>10</v>
      </c>
      <c r="S163" s="344">
        <v>10</v>
      </c>
      <c r="T163" s="344">
        <v>11</v>
      </c>
      <c r="U163" s="344">
        <v>11</v>
      </c>
      <c r="V163" s="344">
        <v>12</v>
      </c>
      <c r="W163" s="344">
        <v>12</v>
      </c>
      <c r="X163" s="344">
        <v>12</v>
      </c>
      <c r="Y163" s="344">
        <v>12</v>
      </c>
      <c r="Z163" s="344">
        <v>13</v>
      </c>
      <c r="AA163" s="344">
        <v>13</v>
      </c>
      <c r="AB163" s="344">
        <v>14</v>
      </c>
      <c r="AC163" s="344">
        <v>14</v>
      </c>
      <c r="AD163" s="344">
        <v>15</v>
      </c>
      <c r="AE163" s="344">
        <v>15</v>
      </c>
      <c r="AF163" s="337">
        <v>16</v>
      </c>
      <c r="AG163" s="345">
        <v>16</v>
      </c>
      <c r="AH163" s="346">
        <v>17</v>
      </c>
      <c r="AI163">
        <v>17</v>
      </c>
      <c r="AJ163">
        <v>18</v>
      </c>
      <c r="AK163">
        <v>18</v>
      </c>
      <c r="AL163">
        <v>19</v>
      </c>
      <c r="AM163">
        <v>19</v>
      </c>
      <c r="AN163">
        <v>20</v>
      </c>
      <c r="AO163">
        <v>20</v>
      </c>
      <c r="AP163">
        <v>21</v>
      </c>
      <c r="AQ163">
        <v>21</v>
      </c>
      <c r="AR163">
        <v>22</v>
      </c>
      <c r="AS163">
        <v>22</v>
      </c>
      <c r="AT163">
        <v>23</v>
      </c>
      <c r="AU163">
        <v>23</v>
      </c>
      <c r="AV163">
        <v>24</v>
      </c>
      <c r="AW163">
        <v>24</v>
      </c>
      <c r="AX163">
        <v>25</v>
      </c>
      <c r="AY163">
        <v>25</v>
      </c>
      <c r="AZ163">
        <v>26</v>
      </c>
      <c r="BA163">
        <v>26</v>
      </c>
      <c r="BB163">
        <v>27</v>
      </c>
      <c r="BC163">
        <v>27</v>
      </c>
      <c r="BD163">
        <v>28</v>
      </c>
      <c r="BE163">
        <v>28</v>
      </c>
      <c r="BF163">
        <v>29</v>
      </c>
      <c r="BG163">
        <v>29</v>
      </c>
      <c r="BH163">
        <v>29</v>
      </c>
      <c r="BI163">
        <v>30</v>
      </c>
      <c r="BJ163">
        <v>30</v>
      </c>
      <c r="BK163">
        <v>31</v>
      </c>
      <c r="BL163">
        <v>31</v>
      </c>
      <c r="BM163">
        <v>32</v>
      </c>
      <c r="BN163">
        <v>32</v>
      </c>
      <c r="BO163">
        <v>33</v>
      </c>
      <c r="BP163">
        <v>33</v>
      </c>
      <c r="BQ163">
        <v>34</v>
      </c>
      <c r="BR163">
        <v>34</v>
      </c>
      <c r="BS163">
        <v>35</v>
      </c>
      <c r="BT163">
        <v>35</v>
      </c>
      <c r="BU163">
        <v>36</v>
      </c>
      <c r="BV163">
        <v>36</v>
      </c>
      <c r="BW163">
        <v>37</v>
      </c>
      <c r="BX163">
        <v>37</v>
      </c>
      <c r="BY163">
        <v>37</v>
      </c>
      <c r="BZ163">
        <v>37</v>
      </c>
      <c r="CA163">
        <v>37</v>
      </c>
      <c r="CB163">
        <v>38</v>
      </c>
      <c r="CC163">
        <v>38</v>
      </c>
      <c r="CD163">
        <v>39</v>
      </c>
      <c r="CE163">
        <v>39</v>
      </c>
      <c r="CF163">
        <v>40</v>
      </c>
      <c r="CG163">
        <v>40</v>
      </c>
      <c r="CH163">
        <v>41</v>
      </c>
      <c r="CI163">
        <v>41</v>
      </c>
      <c r="CJ163">
        <v>42</v>
      </c>
      <c r="CK163">
        <v>42</v>
      </c>
      <c r="CL163">
        <v>42</v>
      </c>
      <c r="CM163">
        <v>43</v>
      </c>
      <c r="CN163">
        <v>43</v>
      </c>
      <c r="CO163">
        <v>44</v>
      </c>
      <c r="CP163">
        <v>44</v>
      </c>
      <c r="CQ163">
        <v>45</v>
      </c>
      <c r="CR163">
        <v>45</v>
      </c>
      <c r="CS163">
        <v>46</v>
      </c>
      <c r="CT163">
        <v>46</v>
      </c>
      <c r="CU163">
        <v>46</v>
      </c>
      <c r="CV163">
        <v>47</v>
      </c>
      <c r="CW163">
        <v>47</v>
      </c>
      <c r="CX163">
        <v>48</v>
      </c>
      <c r="CY163">
        <v>48</v>
      </c>
      <c r="CZ163">
        <v>49</v>
      </c>
      <c r="DA163">
        <v>49</v>
      </c>
      <c r="DB163">
        <v>50</v>
      </c>
      <c r="DC163">
        <v>50</v>
      </c>
      <c r="DD163">
        <v>51</v>
      </c>
      <c r="DE163">
        <v>51</v>
      </c>
      <c r="DF163">
        <v>52</v>
      </c>
      <c r="DG163">
        <v>52</v>
      </c>
      <c r="DH163">
        <v>53</v>
      </c>
      <c r="DI163">
        <v>53</v>
      </c>
      <c r="DJ163">
        <v>54</v>
      </c>
      <c r="DK163">
        <v>54</v>
      </c>
      <c r="DL163">
        <v>55</v>
      </c>
      <c r="DM163">
        <v>55</v>
      </c>
      <c r="DN163">
        <v>56</v>
      </c>
      <c r="DO163">
        <v>56</v>
      </c>
      <c r="DP163">
        <v>57</v>
      </c>
      <c r="DQ163">
        <v>57</v>
      </c>
      <c r="DR163">
        <v>58</v>
      </c>
      <c r="DS163">
        <v>58</v>
      </c>
      <c r="DT163">
        <v>59</v>
      </c>
      <c r="DU163">
        <v>59</v>
      </c>
      <c r="DV163">
        <v>60</v>
      </c>
      <c r="DW163">
        <v>60</v>
      </c>
      <c r="DX163">
        <v>61</v>
      </c>
      <c r="DY163">
        <v>61</v>
      </c>
      <c r="DZ163">
        <v>62</v>
      </c>
      <c r="EA163">
        <v>62</v>
      </c>
      <c r="EB163">
        <v>62</v>
      </c>
      <c r="EC163">
        <v>62</v>
      </c>
      <c r="ED163">
        <v>63</v>
      </c>
      <c r="EE163">
        <v>63</v>
      </c>
      <c r="EF163">
        <v>63</v>
      </c>
      <c r="EG163">
        <v>64</v>
      </c>
      <c r="EH163">
        <v>64</v>
      </c>
      <c r="EI163">
        <v>65</v>
      </c>
      <c r="EJ163">
        <v>65</v>
      </c>
      <c r="EK163">
        <v>66</v>
      </c>
      <c r="EL163">
        <v>66</v>
      </c>
      <c r="EM163">
        <v>67</v>
      </c>
      <c r="EN163">
        <v>67</v>
      </c>
      <c r="EO163">
        <v>68</v>
      </c>
      <c r="EP163">
        <v>68</v>
      </c>
      <c r="EQ163">
        <v>69</v>
      </c>
      <c r="ER163">
        <v>69</v>
      </c>
      <c r="ES163">
        <v>70</v>
      </c>
      <c r="ET163">
        <v>70</v>
      </c>
      <c r="EU163">
        <v>71</v>
      </c>
      <c r="EV163">
        <v>71</v>
      </c>
      <c r="EW163">
        <v>72</v>
      </c>
      <c r="EX163">
        <v>72</v>
      </c>
      <c r="EY163">
        <v>73</v>
      </c>
      <c r="EZ163">
        <v>73</v>
      </c>
      <c r="FA163">
        <v>74</v>
      </c>
      <c r="FB163">
        <v>74</v>
      </c>
      <c r="FC163">
        <v>75</v>
      </c>
      <c r="FD163">
        <v>75</v>
      </c>
      <c r="FE163">
        <v>76</v>
      </c>
      <c r="FF163">
        <v>76</v>
      </c>
      <c r="FG163">
        <v>77</v>
      </c>
      <c r="FH163">
        <v>77</v>
      </c>
      <c r="FI163">
        <v>78</v>
      </c>
      <c r="FJ163">
        <v>78</v>
      </c>
      <c r="FK163">
        <v>79</v>
      </c>
      <c r="FL163">
        <v>79</v>
      </c>
      <c r="FM163">
        <v>80</v>
      </c>
      <c r="FN163">
        <v>80</v>
      </c>
      <c r="FO163">
        <v>81</v>
      </c>
      <c r="FP163">
        <v>81</v>
      </c>
      <c r="FQ163">
        <v>82</v>
      </c>
      <c r="FR163">
        <v>82</v>
      </c>
      <c r="FS163">
        <v>83</v>
      </c>
      <c r="FT163">
        <v>83</v>
      </c>
      <c r="FU163">
        <v>84</v>
      </c>
      <c r="FV163">
        <v>84</v>
      </c>
      <c r="FW163">
        <v>85</v>
      </c>
      <c r="FX163">
        <v>85</v>
      </c>
      <c r="FY163">
        <v>86</v>
      </c>
      <c r="FZ163">
        <v>86</v>
      </c>
      <c r="GA163">
        <v>86</v>
      </c>
      <c r="GB163">
        <v>86</v>
      </c>
      <c r="GC163">
        <v>87</v>
      </c>
      <c r="GD163">
        <v>87</v>
      </c>
      <c r="GE163">
        <v>88</v>
      </c>
      <c r="GF163">
        <v>88</v>
      </c>
      <c r="GG163">
        <v>89</v>
      </c>
      <c r="GH163">
        <v>89</v>
      </c>
      <c r="GI163">
        <v>90</v>
      </c>
      <c r="GJ163">
        <v>90</v>
      </c>
      <c r="GK163">
        <v>91</v>
      </c>
      <c r="GL163">
        <v>91</v>
      </c>
      <c r="GM163">
        <v>92</v>
      </c>
      <c r="GN163">
        <v>92</v>
      </c>
      <c r="GO163">
        <v>93</v>
      </c>
      <c r="GP163">
        <v>93</v>
      </c>
      <c r="GQ163">
        <v>94</v>
      </c>
      <c r="GR163">
        <v>94</v>
      </c>
      <c r="GS163">
        <v>95</v>
      </c>
      <c r="GU163">
        <v>160</v>
      </c>
      <c r="GV163">
        <v>0.96099999999999997</v>
      </c>
    </row>
    <row r="164" spans="1:204">
      <c r="A164" s="278">
        <v>161</v>
      </c>
      <c r="B164" s="344">
        <v>1</v>
      </c>
      <c r="C164" s="344">
        <v>1</v>
      </c>
      <c r="D164" s="344">
        <v>2</v>
      </c>
      <c r="E164" s="344">
        <v>3</v>
      </c>
      <c r="F164" s="344">
        <v>3</v>
      </c>
      <c r="G164" s="344">
        <v>4</v>
      </c>
      <c r="H164" s="344">
        <v>4</v>
      </c>
      <c r="I164" s="344">
        <v>5</v>
      </c>
      <c r="J164" s="344">
        <v>5</v>
      </c>
      <c r="K164" s="344">
        <v>6</v>
      </c>
      <c r="L164" s="344">
        <v>6</v>
      </c>
      <c r="M164" s="344">
        <v>7</v>
      </c>
      <c r="N164" s="344">
        <v>7</v>
      </c>
      <c r="O164" s="344">
        <v>8</v>
      </c>
      <c r="P164" s="344">
        <v>8</v>
      </c>
      <c r="Q164" s="344">
        <v>9</v>
      </c>
      <c r="R164" s="344">
        <v>10</v>
      </c>
      <c r="S164" s="344">
        <v>10</v>
      </c>
      <c r="T164" s="344">
        <v>11</v>
      </c>
      <c r="U164" s="344">
        <v>11</v>
      </c>
      <c r="V164" s="344">
        <v>12</v>
      </c>
      <c r="W164" s="344">
        <v>12</v>
      </c>
      <c r="X164" s="344">
        <v>13</v>
      </c>
      <c r="Y164" s="344">
        <v>13</v>
      </c>
      <c r="Z164" s="344">
        <v>13</v>
      </c>
      <c r="AA164" s="344">
        <v>13</v>
      </c>
      <c r="AB164" s="344">
        <v>14</v>
      </c>
      <c r="AC164" s="344">
        <v>14</v>
      </c>
      <c r="AD164" s="344">
        <v>15</v>
      </c>
      <c r="AE164" s="344">
        <v>15</v>
      </c>
      <c r="AF164" s="337">
        <v>16</v>
      </c>
      <c r="AG164" s="345">
        <v>16</v>
      </c>
      <c r="AH164" s="346">
        <v>17</v>
      </c>
      <c r="AI164">
        <v>17</v>
      </c>
      <c r="AJ164">
        <v>18</v>
      </c>
      <c r="AK164">
        <v>18</v>
      </c>
      <c r="AL164">
        <v>19</v>
      </c>
      <c r="AM164">
        <v>19</v>
      </c>
      <c r="AN164">
        <v>20</v>
      </c>
      <c r="AO164">
        <v>20</v>
      </c>
      <c r="AP164">
        <v>21</v>
      </c>
      <c r="AQ164">
        <v>21</v>
      </c>
      <c r="AR164">
        <v>22</v>
      </c>
      <c r="AS164">
        <v>22</v>
      </c>
      <c r="AT164">
        <v>23</v>
      </c>
      <c r="AU164">
        <v>23</v>
      </c>
      <c r="AV164">
        <v>24</v>
      </c>
      <c r="AW164">
        <v>24</v>
      </c>
      <c r="AX164">
        <v>25</v>
      </c>
      <c r="AY164">
        <v>25</v>
      </c>
      <c r="AZ164">
        <v>26</v>
      </c>
      <c r="BA164">
        <v>26</v>
      </c>
      <c r="BB164">
        <v>27</v>
      </c>
      <c r="BC164">
        <v>27</v>
      </c>
      <c r="BD164">
        <v>28</v>
      </c>
      <c r="BE164">
        <v>28</v>
      </c>
      <c r="BF164">
        <v>29</v>
      </c>
      <c r="BG164">
        <v>29</v>
      </c>
      <c r="BH164">
        <v>29</v>
      </c>
      <c r="BI164">
        <v>30</v>
      </c>
      <c r="BJ164">
        <v>30</v>
      </c>
      <c r="BK164">
        <v>31</v>
      </c>
      <c r="BL164">
        <v>31</v>
      </c>
      <c r="BM164">
        <v>32</v>
      </c>
      <c r="BN164">
        <v>32</v>
      </c>
      <c r="BO164">
        <v>33</v>
      </c>
      <c r="BP164">
        <v>33</v>
      </c>
      <c r="BQ164">
        <v>34</v>
      </c>
      <c r="BR164">
        <v>34</v>
      </c>
      <c r="BS164">
        <v>35</v>
      </c>
      <c r="BT164">
        <v>35</v>
      </c>
      <c r="BU164">
        <v>36</v>
      </c>
      <c r="BV164">
        <v>36</v>
      </c>
      <c r="BW164">
        <v>37</v>
      </c>
      <c r="BX164">
        <v>37</v>
      </c>
      <c r="BY164">
        <v>38</v>
      </c>
      <c r="BZ164">
        <v>38</v>
      </c>
      <c r="CA164">
        <v>38</v>
      </c>
      <c r="CB164">
        <v>39</v>
      </c>
      <c r="CC164">
        <v>39</v>
      </c>
      <c r="CD164">
        <v>39</v>
      </c>
      <c r="CE164">
        <v>39</v>
      </c>
      <c r="CF164">
        <v>40</v>
      </c>
      <c r="CG164">
        <v>40</v>
      </c>
      <c r="CH164">
        <v>41</v>
      </c>
      <c r="CI164">
        <v>41</v>
      </c>
      <c r="CJ164">
        <v>42</v>
      </c>
      <c r="CK164">
        <v>42</v>
      </c>
      <c r="CL164">
        <v>42</v>
      </c>
      <c r="CM164">
        <v>43</v>
      </c>
      <c r="CN164">
        <v>43</v>
      </c>
      <c r="CO164">
        <v>44</v>
      </c>
      <c r="CP164">
        <v>44</v>
      </c>
      <c r="CQ164">
        <v>45</v>
      </c>
      <c r="CR164">
        <v>45</v>
      </c>
      <c r="CS164">
        <v>46</v>
      </c>
      <c r="CT164">
        <v>46</v>
      </c>
      <c r="CU164">
        <v>46</v>
      </c>
      <c r="CV164">
        <v>47</v>
      </c>
      <c r="CW164">
        <v>47</v>
      </c>
      <c r="CX164">
        <v>48</v>
      </c>
      <c r="CY164">
        <v>48</v>
      </c>
      <c r="CZ164">
        <v>49</v>
      </c>
      <c r="DA164">
        <v>49</v>
      </c>
      <c r="DB164">
        <v>50</v>
      </c>
      <c r="DC164">
        <v>50</v>
      </c>
      <c r="DD164">
        <v>51</v>
      </c>
      <c r="DE164">
        <v>51</v>
      </c>
      <c r="DF164">
        <v>52</v>
      </c>
      <c r="DG164">
        <v>52</v>
      </c>
      <c r="DH164">
        <v>53</v>
      </c>
      <c r="DI164">
        <v>53</v>
      </c>
      <c r="DJ164">
        <v>54</v>
      </c>
      <c r="DK164">
        <v>54</v>
      </c>
      <c r="DL164">
        <v>55</v>
      </c>
      <c r="DM164">
        <v>55</v>
      </c>
      <c r="DN164">
        <v>56</v>
      </c>
      <c r="DO164">
        <v>56</v>
      </c>
      <c r="DP164">
        <v>57</v>
      </c>
      <c r="DQ164">
        <v>57</v>
      </c>
      <c r="DR164">
        <v>58</v>
      </c>
      <c r="DS164">
        <v>58</v>
      </c>
      <c r="DT164">
        <v>59</v>
      </c>
      <c r="DU164">
        <v>59</v>
      </c>
      <c r="DV164">
        <v>60</v>
      </c>
      <c r="DW164">
        <v>60</v>
      </c>
      <c r="DX164">
        <v>61</v>
      </c>
      <c r="DY164">
        <v>61</v>
      </c>
      <c r="DZ164">
        <v>62</v>
      </c>
      <c r="EA164">
        <v>62</v>
      </c>
      <c r="EB164">
        <v>63</v>
      </c>
      <c r="EC164">
        <v>63</v>
      </c>
      <c r="ED164">
        <v>64</v>
      </c>
      <c r="EE164">
        <v>64</v>
      </c>
      <c r="EF164">
        <v>64</v>
      </c>
      <c r="EG164">
        <v>65</v>
      </c>
      <c r="EH164">
        <v>65</v>
      </c>
      <c r="EI164">
        <v>65</v>
      </c>
      <c r="EJ164">
        <v>65</v>
      </c>
      <c r="EK164">
        <v>66</v>
      </c>
      <c r="EL164">
        <v>66</v>
      </c>
      <c r="EM164">
        <v>67</v>
      </c>
      <c r="EN164">
        <v>67</v>
      </c>
      <c r="EO164">
        <v>68</v>
      </c>
      <c r="EP164">
        <v>68</v>
      </c>
      <c r="EQ164">
        <v>69</v>
      </c>
      <c r="ER164">
        <v>69</v>
      </c>
      <c r="ES164">
        <v>70</v>
      </c>
      <c r="ET164">
        <v>70</v>
      </c>
      <c r="EU164">
        <v>71</v>
      </c>
      <c r="EV164">
        <v>71</v>
      </c>
      <c r="EW164">
        <v>72</v>
      </c>
      <c r="EX164">
        <v>72</v>
      </c>
      <c r="EY164">
        <v>73</v>
      </c>
      <c r="EZ164">
        <v>73</v>
      </c>
      <c r="FA164">
        <v>74</v>
      </c>
      <c r="FB164">
        <v>74</v>
      </c>
      <c r="FC164">
        <v>75</v>
      </c>
      <c r="FD164">
        <v>75</v>
      </c>
      <c r="FE164">
        <v>76</v>
      </c>
      <c r="FF164">
        <v>76</v>
      </c>
      <c r="FG164">
        <v>77</v>
      </c>
      <c r="FH164">
        <v>77</v>
      </c>
      <c r="FI164">
        <v>78</v>
      </c>
      <c r="FJ164">
        <v>78</v>
      </c>
      <c r="FK164">
        <v>79</v>
      </c>
      <c r="FL164">
        <v>79</v>
      </c>
      <c r="FM164">
        <v>80</v>
      </c>
      <c r="FN164">
        <v>80</v>
      </c>
      <c r="FO164">
        <v>81</v>
      </c>
      <c r="FP164">
        <v>81</v>
      </c>
      <c r="FQ164">
        <v>82</v>
      </c>
      <c r="FR164">
        <v>82</v>
      </c>
      <c r="FS164">
        <v>83</v>
      </c>
      <c r="FT164">
        <v>83</v>
      </c>
      <c r="FU164">
        <v>84</v>
      </c>
      <c r="FV164">
        <v>84</v>
      </c>
      <c r="FW164">
        <v>85</v>
      </c>
      <c r="FX164">
        <v>85</v>
      </c>
      <c r="FY164">
        <v>86</v>
      </c>
      <c r="FZ164">
        <v>86</v>
      </c>
      <c r="GA164">
        <v>87</v>
      </c>
      <c r="GB164">
        <v>87</v>
      </c>
      <c r="GC164">
        <v>88</v>
      </c>
      <c r="GD164">
        <v>88</v>
      </c>
      <c r="GE164">
        <v>89</v>
      </c>
      <c r="GF164">
        <v>89</v>
      </c>
      <c r="GG164">
        <v>90</v>
      </c>
      <c r="GH164">
        <v>90</v>
      </c>
      <c r="GI164">
        <v>91</v>
      </c>
      <c r="GJ164">
        <v>91</v>
      </c>
      <c r="GK164">
        <v>91</v>
      </c>
      <c r="GL164">
        <v>91</v>
      </c>
      <c r="GM164">
        <v>92</v>
      </c>
      <c r="GN164">
        <v>92</v>
      </c>
      <c r="GO164">
        <v>93</v>
      </c>
      <c r="GP164">
        <v>93</v>
      </c>
      <c r="GQ164">
        <v>94</v>
      </c>
      <c r="GR164">
        <v>94</v>
      </c>
      <c r="GS164">
        <v>95</v>
      </c>
      <c r="GU164">
        <v>161</v>
      </c>
      <c r="GV164">
        <v>0.96299999999999997</v>
      </c>
    </row>
    <row r="165" spans="1:204">
      <c r="A165" s="278">
        <v>162</v>
      </c>
      <c r="B165" s="344">
        <v>1</v>
      </c>
      <c r="C165" s="344">
        <v>1</v>
      </c>
      <c r="D165" s="344">
        <v>2</v>
      </c>
      <c r="E165" s="344">
        <v>3</v>
      </c>
      <c r="F165" s="344">
        <v>3</v>
      </c>
      <c r="G165" s="344">
        <v>4</v>
      </c>
      <c r="H165" s="344">
        <v>4</v>
      </c>
      <c r="I165" s="344">
        <v>5</v>
      </c>
      <c r="J165" s="344">
        <v>5</v>
      </c>
      <c r="K165" s="344">
        <v>6</v>
      </c>
      <c r="L165" s="344">
        <v>6</v>
      </c>
      <c r="M165" s="344">
        <v>7</v>
      </c>
      <c r="N165" s="344">
        <v>7</v>
      </c>
      <c r="O165" s="344">
        <v>8</v>
      </c>
      <c r="P165" s="344">
        <v>8</v>
      </c>
      <c r="Q165" s="344">
        <v>9</v>
      </c>
      <c r="R165" s="344">
        <v>10</v>
      </c>
      <c r="S165" s="344">
        <v>10</v>
      </c>
      <c r="T165" s="344">
        <v>11</v>
      </c>
      <c r="U165" s="344">
        <v>11</v>
      </c>
      <c r="V165" s="344">
        <v>12</v>
      </c>
      <c r="W165" s="344">
        <v>12</v>
      </c>
      <c r="X165" s="344">
        <v>13</v>
      </c>
      <c r="Y165" s="344">
        <v>13</v>
      </c>
      <c r="Z165" s="344">
        <v>14</v>
      </c>
      <c r="AA165" s="344">
        <v>14</v>
      </c>
      <c r="AB165" s="344">
        <v>14</v>
      </c>
      <c r="AC165" s="344">
        <v>14</v>
      </c>
      <c r="AD165" s="344">
        <v>15</v>
      </c>
      <c r="AE165" s="344">
        <v>15</v>
      </c>
      <c r="AF165" s="337">
        <v>16</v>
      </c>
      <c r="AG165" s="345">
        <v>16</v>
      </c>
      <c r="AH165" s="346">
        <v>17</v>
      </c>
      <c r="AI165">
        <v>17</v>
      </c>
      <c r="AJ165">
        <v>18</v>
      </c>
      <c r="AK165">
        <v>18</v>
      </c>
      <c r="AL165">
        <v>19</v>
      </c>
      <c r="AM165">
        <v>19</v>
      </c>
      <c r="AN165">
        <v>20</v>
      </c>
      <c r="AO165">
        <v>20</v>
      </c>
      <c r="AP165">
        <v>21</v>
      </c>
      <c r="AQ165">
        <v>21</v>
      </c>
      <c r="AR165">
        <v>22</v>
      </c>
      <c r="AS165">
        <v>22</v>
      </c>
      <c r="AT165">
        <v>23</v>
      </c>
      <c r="AU165">
        <v>23</v>
      </c>
      <c r="AV165">
        <v>24</v>
      </c>
      <c r="AW165">
        <v>24</v>
      </c>
      <c r="AX165">
        <v>25</v>
      </c>
      <c r="AY165">
        <v>25</v>
      </c>
      <c r="AZ165">
        <v>26</v>
      </c>
      <c r="BA165">
        <v>26</v>
      </c>
      <c r="BB165">
        <v>27</v>
      </c>
      <c r="BC165">
        <v>27</v>
      </c>
      <c r="BD165">
        <v>28</v>
      </c>
      <c r="BE165">
        <v>28</v>
      </c>
      <c r="BF165">
        <v>29</v>
      </c>
      <c r="BG165">
        <v>29</v>
      </c>
      <c r="BH165">
        <v>29</v>
      </c>
      <c r="BI165">
        <v>30</v>
      </c>
      <c r="BJ165">
        <v>30</v>
      </c>
      <c r="BK165">
        <v>31</v>
      </c>
      <c r="BL165">
        <v>31</v>
      </c>
      <c r="BM165">
        <v>32</v>
      </c>
      <c r="BN165">
        <v>32</v>
      </c>
      <c r="BO165">
        <v>33</v>
      </c>
      <c r="BP165">
        <v>33</v>
      </c>
      <c r="BQ165">
        <v>34</v>
      </c>
      <c r="BR165">
        <v>34</v>
      </c>
      <c r="BS165">
        <v>35</v>
      </c>
      <c r="BT165">
        <v>35</v>
      </c>
      <c r="BU165">
        <v>36</v>
      </c>
      <c r="BV165">
        <v>36</v>
      </c>
      <c r="BW165">
        <v>37</v>
      </c>
      <c r="BX165">
        <v>37</v>
      </c>
      <c r="BY165">
        <v>38</v>
      </c>
      <c r="BZ165">
        <v>38</v>
      </c>
      <c r="CA165">
        <v>38</v>
      </c>
      <c r="CB165">
        <v>39</v>
      </c>
      <c r="CC165">
        <v>39</v>
      </c>
      <c r="CD165">
        <v>40</v>
      </c>
      <c r="CE165">
        <v>40</v>
      </c>
      <c r="CF165">
        <v>41</v>
      </c>
      <c r="CG165">
        <v>41</v>
      </c>
      <c r="CH165">
        <v>41</v>
      </c>
      <c r="CI165">
        <v>41</v>
      </c>
      <c r="CJ165">
        <v>42</v>
      </c>
      <c r="CK165">
        <v>42</v>
      </c>
      <c r="CL165">
        <v>42</v>
      </c>
      <c r="CM165">
        <v>43</v>
      </c>
      <c r="CN165">
        <v>43</v>
      </c>
      <c r="CO165">
        <v>44</v>
      </c>
      <c r="CP165">
        <v>44</v>
      </c>
      <c r="CQ165">
        <v>45</v>
      </c>
      <c r="CR165">
        <v>45</v>
      </c>
      <c r="CS165">
        <v>46</v>
      </c>
      <c r="CT165">
        <v>46</v>
      </c>
      <c r="CU165">
        <v>46</v>
      </c>
      <c r="CV165">
        <v>47</v>
      </c>
      <c r="CW165">
        <v>47</v>
      </c>
      <c r="CX165">
        <v>48</v>
      </c>
      <c r="CY165">
        <v>48</v>
      </c>
      <c r="CZ165">
        <v>49</v>
      </c>
      <c r="DA165">
        <v>49</v>
      </c>
      <c r="DB165">
        <v>50</v>
      </c>
      <c r="DC165">
        <v>50</v>
      </c>
      <c r="DD165">
        <v>51</v>
      </c>
      <c r="DE165">
        <v>51</v>
      </c>
      <c r="DF165">
        <v>52</v>
      </c>
      <c r="DG165">
        <v>52</v>
      </c>
      <c r="DH165">
        <v>53</v>
      </c>
      <c r="DI165">
        <v>53</v>
      </c>
      <c r="DJ165">
        <v>54</v>
      </c>
      <c r="DK165">
        <v>54</v>
      </c>
      <c r="DL165">
        <v>55</v>
      </c>
      <c r="DM165">
        <v>55</v>
      </c>
      <c r="DN165">
        <v>56</v>
      </c>
      <c r="DO165">
        <v>56</v>
      </c>
      <c r="DP165">
        <v>57</v>
      </c>
      <c r="DQ165">
        <v>57</v>
      </c>
      <c r="DR165">
        <v>58</v>
      </c>
      <c r="DS165">
        <v>58</v>
      </c>
      <c r="DT165">
        <v>59</v>
      </c>
      <c r="DU165">
        <v>59</v>
      </c>
      <c r="DV165">
        <v>60</v>
      </c>
      <c r="DW165">
        <v>60</v>
      </c>
      <c r="DX165">
        <v>61</v>
      </c>
      <c r="DY165">
        <v>61</v>
      </c>
      <c r="DZ165">
        <v>62</v>
      </c>
      <c r="EA165">
        <v>62</v>
      </c>
      <c r="EB165">
        <v>63</v>
      </c>
      <c r="EC165">
        <v>63</v>
      </c>
      <c r="ED165">
        <v>64</v>
      </c>
      <c r="EE165">
        <v>64</v>
      </c>
      <c r="EF165">
        <v>64</v>
      </c>
      <c r="EG165">
        <v>65</v>
      </c>
      <c r="EH165">
        <v>65</v>
      </c>
      <c r="EI165">
        <v>66</v>
      </c>
      <c r="EJ165">
        <v>66</v>
      </c>
      <c r="EK165">
        <v>67</v>
      </c>
      <c r="EL165">
        <v>67</v>
      </c>
      <c r="EM165">
        <v>68</v>
      </c>
      <c r="EN165">
        <v>68</v>
      </c>
      <c r="EO165">
        <v>69</v>
      </c>
      <c r="EP165">
        <v>69</v>
      </c>
      <c r="EQ165">
        <v>69</v>
      </c>
      <c r="ER165">
        <v>69</v>
      </c>
      <c r="ES165">
        <v>70</v>
      </c>
      <c r="ET165">
        <v>70</v>
      </c>
      <c r="EU165">
        <v>71</v>
      </c>
      <c r="EV165">
        <v>71</v>
      </c>
      <c r="EW165">
        <v>72</v>
      </c>
      <c r="EX165">
        <v>72</v>
      </c>
      <c r="EY165">
        <v>73</v>
      </c>
      <c r="EZ165">
        <v>73</v>
      </c>
      <c r="FA165">
        <v>74</v>
      </c>
      <c r="FB165">
        <v>74</v>
      </c>
      <c r="FC165">
        <v>75</v>
      </c>
      <c r="FD165">
        <v>75</v>
      </c>
      <c r="FE165">
        <v>76</v>
      </c>
      <c r="FF165">
        <v>76</v>
      </c>
      <c r="FG165">
        <v>77</v>
      </c>
      <c r="FH165">
        <v>77</v>
      </c>
      <c r="FI165">
        <v>78</v>
      </c>
      <c r="FJ165">
        <v>78</v>
      </c>
      <c r="FK165">
        <v>79</v>
      </c>
      <c r="FL165">
        <v>79</v>
      </c>
      <c r="FM165">
        <v>80</v>
      </c>
      <c r="FN165">
        <v>80</v>
      </c>
      <c r="FO165">
        <v>81</v>
      </c>
      <c r="FP165">
        <v>81</v>
      </c>
      <c r="FQ165">
        <v>82</v>
      </c>
      <c r="FR165">
        <v>82</v>
      </c>
      <c r="FS165">
        <v>83</v>
      </c>
      <c r="FT165">
        <v>83</v>
      </c>
      <c r="FU165">
        <v>84</v>
      </c>
      <c r="FV165">
        <v>84</v>
      </c>
      <c r="FW165">
        <v>85</v>
      </c>
      <c r="FX165">
        <v>85</v>
      </c>
      <c r="FY165">
        <v>86</v>
      </c>
      <c r="FZ165">
        <v>86</v>
      </c>
      <c r="GA165">
        <v>87</v>
      </c>
      <c r="GB165">
        <v>87</v>
      </c>
      <c r="GC165">
        <v>88</v>
      </c>
      <c r="GD165">
        <v>88</v>
      </c>
      <c r="GE165">
        <v>89</v>
      </c>
      <c r="GF165">
        <v>89</v>
      </c>
      <c r="GG165">
        <v>90</v>
      </c>
      <c r="GH165">
        <v>90</v>
      </c>
      <c r="GI165">
        <v>91</v>
      </c>
      <c r="GJ165">
        <v>91</v>
      </c>
      <c r="GK165">
        <v>92</v>
      </c>
      <c r="GL165">
        <v>92</v>
      </c>
      <c r="GM165">
        <v>93</v>
      </c>
      <c r="GN165">
        <v>93</v>
      </c>
      <c r="GO165">
        <v>94</v>
      </c>
      <c r="GP165">
        <v>94</v>
      </c>
      <c r="GQ165">
        <v>95</v>
      </c>
      <c r="GR165">
        <v>95</v>
      </c>
      <c r="GS165">
        <v>96</v>
      </c>
      <c r="GU165">
        <v>162</v>
      </c>
      <c r="GV165">
        <v>0.96499999999999997</v>
      </c>
    </row>
    <row r="166" spans="1:204">
      <c r="A166" s="278">
        <v>163</v>
      </c>
      <c r="B166" s="344">
        <v>1</v>
      </c>
      <c r="C166" s="344">
        <v>1</v>
      </c>
      <c r="D166" s="344">
        <v>2</v>
      </c>
      <c r="E166" s="344">
        <v>3</v>
      </c>
      <c r="F166" s="344">
        <v>3</v>
      </c>
      <c r="G166" s="344">
        <v>4</v>
      </c>
      <c r="H166" s="344">
        <v>4</v>
      </c>
      <c r="I166" s="344">
        <v>5</v>
      </c>
      <c r="J166" s="344">
        <v>5</v>
      </c>
      <c r="K166" s="344">
        <v>6</v>
      </c>
      <c r="L166" s="344">
        <v>6</v>
      </c>
      <c r="M166" s="344">
        <v>7</v>
      </c>
      <c r="N166" s="344">
        <v>7</v>
      </c>
      <c r="O166" s="344">
        <v>8</v>
      </c>
      <c r="P166" s="344">
        <v>8</v>
      </c>
      <c r="Q166" s="344">
        <v>9</v>
      </c>
      <c r="R166" s="344">
        <v>10</v>
      </c>
      <c r="S166" s="344">
        <v>10</v>
      </c>
      <c r="T166" s="344">
        <v>11</v>
      </c>
      <c r="U166" s="344">
        <v>11</v>
      </c>
      <c r="V166" s="344">
        <v>12</v>
      </c>
      <c r="W166" s="344">
        <v>12</v>
      </c>
      <c r="X166" s="344">
        <v>13</v>
      </c>
      <c r="Y166" s="344">
        <v>13</v>
      </c>
      <c r="Z166" s="344">
        <v>14</v>
      </c>
      <c r="AA166" s="344">
        <v>14</v>
      </c>
      <c r="AB166" s="344">
        <v>15</v>
      </c>
      <c r="AC166" s="344">
        <v>15</v>
      </c>
      <c r="AD166" s="344">
        <v>15</v>
      </c>
      <c r="AE166" s="344">
        <v>15</v>
      </c>
      <c r="AF166" s="337">
        <v>16</v>
      </c>
      <c r="AG166" s="345">
        <v>16</v>
      </c>
      <c r="AH166" s="346">
        <v>17</v>
      </c>
      <c r="AI166">
        <v>17</v>
      </c>
      <c r="AJ166">
        <v>18</v>
      </c>
      <c r="AK166">
        <v>18</v>
      </c>
      <c r="AL166">
        <v>19</v>
      </c>
      <c r="AM166">
        <v>19</v>
      </c>
      <c r="AN166">
        <v>20</v>
      </c>
      <c r="AO166">
        <v>20</v>
      </c>
      <c r="AP166">
        <v>21</v>
      </c>
      <c r="AQ166">
        <v>21</v>
      </c>
      <c r="AR166">
        <v>22</v>
      </c>
      <c r="AS166">
        <v>22</v>
      </c>
      <c r="AT166">
        <v>23</v>
      </c>
      <c r="AU166">
        <v>23</v>
      </c>
      <c r="AV166">
        <v>24</v>
      </c>
      <c r="AW166">
        <v>24</v>
      </c>
      <c r="AX166">
        <v>25</v>
      </c>
      <c r="AY166">
        <v>25</v>
      </c>
      <c r="AZ166">
        <v>26</v>
      </c>
      <c r="BA166">
        <v>26</v>
      </c>
      <c r="BB166">
        <v>27</v>
      </c>
      <c r="BC166">
        <v>27</v>
      </c>
      <c r="BD166">
        <v>28</v>
      </c>
      <c r="BE166">
        <v>28</v>
      </c>
      <c r="BF166">
        <v>29</v>
      </c>
      <c r="BG166">
        <v>29</v>
      </c>
      <c r="BH166">
        <v>29</v>
      </c>
      <c r="BI166">
        <v>30</v>
      </c>
      <c r="BJ166">
        <v>30</v>
      </c>
      <c r="BK166">
        <v>31</v>
      </c>
      <c r="BL166">
        <v>31</v>
      </c>
      <c r="BM166">
        <v>32</v>
      </c>
      <c r="BN166">
        <v>32</v>
      </c>
      <c r="BO166">
        <v>33</v>
      </c>
      <c r="BP166">
        <v>33</v>
      </c>
      <c r="BQ166">
        <v>34</v>
      </c>
      <c r="BR166">
        <v>34</v>
      </c>
      <c r="BS166">
        <v>35</v>
      </c>
      <c r="BT166">
        <v>35</v>
      </c>
      <c r="BU166">
        <v>36</v>
      </c>
      <c r="BV166">
        <v>36</v>
      </c>
      <c r="BW166">
        <v>37</v>
      </c>
      <c r="BX166">
        <v>37</v>
      </c>
      <c r="BY166">
        <v>38</v>
      </c>
      <c r="BZ166">
        <v>38</v>
      </c>
      <c r="CA166">
        <v>38</v>
      </c>
      <c r="CB166">
        <v>39</v>
      </c>
      <c r="CC166">
        <v>39</v>
      </c>
      <c r="CD166">
        <v>40</v>
      </c>
      <c r="CE166">
        <v>40</v>
      </c>
      <c r="CF166">
        <v>41</v>
      </c>
      <c r="CG166">
        <v>41</v>
      </c>
      <c r="CH166">
        <v>42</v>
      </c>
      <c r="CI166">
        <v>42</v>
      </c>
      <c r="CJ166">
        <v>43</v>
      </c>
      <c r="CK166">
        <v>43</v>
      </c>
      <c r="CL166">
        <v>43</v>
      </c>
      <c r="CM166">
        <v>44</v>
      </c>
      <c r="CN166">
        <v>44</v>
      </c>
      <c r="CO166">
        <v>44</v>
      </c>
      <c r="CP166">
        <v>44</v>
      </c>
      <c r="CQ166">
        <v>45</v>
      </c>
      <c r="CR166">
        <v>45</v>
      </c>
      <c r="CS166">
        <v>46</v>
      </c>
      <c r="CT166">
        <v>46</v>
      </c>
      <c r="CU166">
        <v>46</v>
      </c>
      <c r="CV166">
        <v>47</v>
      </c>
      <c r="CW166">
        <v>47</v>
      </c>
      <c r="CX166">
        <v>48</v>
      </c>
      <c r="CY166">
        <v>48</v>
      </c>
      <c r="CZ166">
        <v>49</v>
      </c>
      <c r="DA166">
        <v>49</v>
      </c>
      <c r="DB166">
        <v>50</v>
      </c>
      <c r="DC166">
        <v>50</v>
      </c>
      <c r="DD166">
        <v>51</v>
      </c>
      <c r="DE166">
        <v>51</v>
      </c>
      <c r="DF166">
        <v>52</v>
      </c>
      <c r="DG166">
        <v>52</v>
      </c>
      <c r="DH166">
        <v>53</v>
      </c>
      <c r="DI166">
        <v>53</v>
      </c>
      <c r="DJ166">
        <v>54</v>
      </c>
      <c r="DK166">
        <v>54</v>
      </c>
      <c r="DL166">
        <v>55</v>
      </c>
      <c r="DM166">
        <v>55</v>
      </c>
      <c r="DN166">
        <v>56</v>
      </c>
      <c r="DO166">
        <v>56</v>
      </c>
      <c r="DP166">
        <v>57</v>
      </c>
      <c r="DQ166">
        <v>57</v>
      </c>
      <c r="DR166">
        <v>58</v>
      </c>
      <c r="DS166">
        <v>58</v>
      </c>
      <c r="DT166">
        <v>59</v>
      </c>
      <c r="DU166">
        <v>59</v>
      </c>
      <c r="DV166">
        <v>60</v>
      </c>
      <c r="DW166">
        <v>60</v>
      </c>
      <c r="DX166">
        <v>61</v>
      </c>
      <c r="DY166">
        <v>61</v>
      </c>
      <c r="DZ166">
        <v>62</v>
      </c>
      <c r="EA166">
        <v>62</v>
      </c>
      <c r="EB166">
        <v>63</v>
      </c>
      <c r="EC166">
        <v>63</v>
      </c>
      <c r="ED166">
        <v>64</v>
      </c>
      <c r="EE166">
        <v>64</v>
      </c>
      <c r="EF166">
        <v>64</v>
      </c>
      <c r="EG166">
        <v>65</v>
      </c>
      <c r="EH166">
        <v>65</v>
      </c>
      <c r="EI166">
        <v>66</v>
      </c>
      <c r="EJ166">
        <v>66</v>
      </c>
      <c r="EK166">
        <v>67</v>
      </c>
      <c r="EL166">
        <v>67</v>
      </c>
      <c r="EM166">
        <v>68</v>
      </c>
      <c r="EN166">
        <v>68</v>
      </c>
      <c r="EO166">
        <v>69</v>
      </c>
      <c r="EP166">
        <v>69</v>
      </c>
      <c r="EQ166">
        <v>70</v>
      </c>
      <c r="ER166">
        <v>70</v>
      </c>
      <c r="ES166">
        <v>71</v>
      </c>
      <c r="ET166">
        <v>71</v>
      </c>
      <c r="EU166">
        <v>72</v>
      </c>
      <c r="EV166">
        <v>72</v>
      </c>
      <c r="EW166">
        <v>73</v>
      </c>
      <c r="EX166">
        <v>73</v>
      </c>
      <c r="EY166">
        <v>73</v>
      </c>
      <c r="EZ166">
        <v>73</v>
      </c>
      <c r="FA166">
        <v>74</v>
      </c>
      <c r="FB166">
        <v>74</v>
      </c>
      <c r="FC166">
        <v>75</v>
      </c>
      <c r="FD166">
        <v>75</v>
      </c>
      <c r="FE166">
        <v>76</v>
      </c>
      <c r="FF166">
        <v>76</v>
      </c>
      <c r="FG166">
        <v>77</v>
      </c>
      <c r="FH166">
        <v>77</v>
      </c>
      <c r="FI166">
        <v>78</v>
      </c>
      <c r="FJ166">
        <v>78</v>
      </c>
      <c r="FK166">
        <v>79</v>
      </c>
      <c r="FL166">
        <v>79</v>
      </c>
      <c r="FM166">
        <v>80</v>
      </c>
      <c r="FN166">
        <v>80</v>
      </c>
      <c r="FO166">
        <v>81</v>
      </c>
      <c r="FP166">
        <v>81</v>
      </c>
      <c r="FQ166">
        <v>82</v>
      </c>
      <c r="FR166">
        <v>82</v>
      </c>
      <c r="FS166">
        <v>83</v>
      </c>
      <c r="FT166">
        <v>83</v>
      </c>
      <c r="FU166">
        <v>84</v>
      </c>
      <c r="FV166">
        <v>84</v>
      </c>
      <c r="FW166">
        <v>85</v>
      </c>
      <c r="FX166">
        <v>85</v>
      </c>
      <c r="FY166">
        <v>86</v>
      </c>
      <c r="FZ166">
        <v>86</v>
      </c>
      <c r="GA166">
        <v>87</v>
      </c>
      <c r="GB166">
        <v>87</v>
      </c>
      <c r="GC166">
        <v>88</v>
      </c>
      <c r="GD166">
        <v>88</v>
      </c>
      <c r="GE166">
        <v>89</v>
      </c>
      <c r="GF166">
        <v>89</v>
      </c>
      <c r="GG166">
        <v>90</v>
      </c>
      <c r="GH166">
        <v>90</v>
      </c>
      <c r="GI166">
        <v>91</v>
      </c>
      <c r="GJ166">
        <v>91</v>
      </c>
      <c r="GK166">
        <v>92</v>
      </c>
      <c r="GL166">
        <v>92</v>
      </c>
      <c r="GM166">
        <v>93</v>
      </c>
      <c r="GN166">
        <v>93</v>
      </c>
      <c r="GO166">
        <v>94</v>
      </c>
      <c r="GP166">
        <v>94</v>
      </c>
      <c r="GQ166">
        <v>95</v>
      </c>
      <c r="GR166">
        <v>95</v>
      </c>
      <c r="GS166">
        <v>96</v>
      </c>
      <c r="GU166">
        <v>163</v>
      </c>
      <c r="GV166">
        <v>0.96699999999999997</v>
      </c>
    </row>
    <row r="167" spans="1:204">
      <c r="A167" s="278">
        <v>164</v>
      </c>
      <c r="B167" s="344">
        <v>1</v>
      </c>
      <c r="C167" s="344">
        <v>1</v>
      </c>
      <c r="D167" s="344">
        <v>2</v>
      </c>
      <c r="E167" s="344">
        <v>3</v>
      </c>
      <c r="F167" s="344">
        <v>3</v>
      </c>
      <c r="G167" s="344">
        <v>4</v>
      </c>
      <c r="H167" s="344">
        <v>4</v>
      </c>
      <c r="I167" s="344">
        <v>5</v>
      </c>
      <c r="J167" s="344">
        <v>5</v>
      </c>
      <c r="K167" s="344">
        <v>6</v>
      </c>
      <c r="L167" s="344">
        <v>6</v>
      </c>
      <c r="M167" s="344">
        <v>7</v>
      </c>
      <c r="N167" s="344">
        <v>7</v>
      </c>
      <c r="O167" s="344">
        <v>8</v>
      </c>
      <c r="P167" s="344">
        <v>8</v>
      </c>
      <c r="Q167" s="344">
        <v>9</v>
      </c>
      <c r="R167" s="344">
        <v>10</v>
      </c>
      <c r="S167" s="344">
        <v>10</v>
      </c>
      <c r="T167" s="344">
        <v>11</v>
      </c>
      <c r="U167" s="344">
        <v>11</v>
      </c>
      <c r="V167" s="344">
        <v>12</v>
      </c>
      <c r="W167" s="344">
        <v>12</v>
      </c>
      <c r="X167" s="344">
        <v>13</v>
      </c>
      <c r="Y167" s="344">
        <v>13</v>
      </c>
      <c r="Z167" s="344">
        <v>14</v>
      </c>
      <c r="AA167" s="344">
        <v>14</v>
      </c>
      <c r="AB167" s="344">
        <v>15</v>
      </c>
      <c r="AC167" s="344">
        <v>15</v>
      </c>
      <c r="AD167" s="344">
        <v>16</v>
      </c>
      <c r="AE167" s="344">
        <v>16</v>
      </c>
      <c r="AF167" s="337">
        <v>16</v>
      </c>
      <c r="AG167" s="345">
        <v>16</v>
      </c>
      <c r="AH167" s="346">
        <v>17</v>
      </c>
      <c r="AI167">
        <v>17</v>
      </c>
      <c r="AJ167">
        <v>18</v>
      </c>
      <c r="AK167">
        <v>18</v>
      </c>
      <c r="AL167">
        <v>19</v>
      </c>
      <c r="AM167">
        <v>19</v>
      </c>
      <c r="AN167">
        <v>20</v>
      </c>
      <c r="AO167">
        <v>20</v>
      </c>
      <c r="AP167">
        <v>21</v>
      </c>
      <c r="AQ167">
        <v>21</v>
      </c>
      <c r="AR167">
        <v>22</v>
      </c>
      <c r="AS167">
        <v>22</v>
      </c>
      <c r="AT167">
        <v>23</v>
      </c>
      <c r="AU167">
        <v>23</v>
      </c>
      <c r="AV167">
        <v>24</v>
      </c>
      <c r="AW167">
        <v>24</v>
      </c>
      <c r="AX167">
        <v>25</v>
      </c>
      <c r="AY167">
        <v>25</v>
      </c>
      <c r="AZ167">
        <v>26</v>
      </c>
      <c r="BA167">
        <v>26</v>
      </c>
      <c r="BB167">
        <v>27</v>
      </c>
      <c r="BC167">
        <v>27</v>
      </c>
      <c r="BD167">
        <v>28</v>
      </c>
      <c r="BE167">
        <v>28</v>
      </c>
      <c r="BF167">
        <v>29</v>
      </c>
      <c r="BG167">
        <v>29</v>
      </c>
      <c r="BH167">
        <v>29</v>
      </c>
      <c r="BI167">
        <v>30</v>
      </c>
      <c r="BJ167">
        <v>30</v>
      </c>
      <c r="BK167">
        <v>31</v>
      </c>
      <c r="BL167">
        <v>31</v>
      </c>
      <c r="BM167">
        <v>32</v>
      </c>
      <c r="BN167">
        <v>32</v>
      </c>
      <c r="BO167">
        <v>33</v>
      </c>
      <c r="BP167">
        <v>33</v>
      </c>
      <c r="BQ167">
        <v>34</v>
      </c>
      <c r="BR167">
        <v>34</v>
      </c>
      <c r="BS167">
        <v>35</v>
      </c>
      <c r="BT167">
        <v>35</v>
      </c>
      <c r="BU167">
        <v>36</v>
      </c>
      <c r="BV167">
        <v>36</v>
      </c>
      <c r="BW167">
        <v>37</v>
      </c>
      <c r="BX167">
        <v>37</v>
      </c>
      <c r="BY167">
        <v>38</v>
      </c>
      <c r="BZ167">
        <v>38</v>
      </c>
      <c r="CA167">
        <v>38</v>
      </c>
      <c r="CB167">
        <v>39</v>
      </c>
      <c r="CC167">
        <v>39</v>
      </c>
      <c r="CD167">
        <v>40</v>
      </c>
      <c r="CE167">
        <v>40</v>
      </c>
      <c r="CF167">
        <v>41</v>
      </c>
      <c r="CG167">
        <v>41</v>
      </c>
      <c r="CH167">
        <v>42</v>
      </c>
      <c r="CI167">
        <v>42</v>
      </c>
      <c r="CJ167">
        <v>43</v>
      </c>
      <c r="CK167">
        <v>43</v>
      </c>
      <c r="CL167">
        <v>43</v>
      </c>
      <c r="CM167">
        <v>44</v>
      </c>
      <c r="CN167">
        <v>44</v>
      </c>
      <c r="CO167">
        <v>45</v>
      </c>
      <c r="CP167">
        <v>45</v>
      </c>
      <c r="CQ167">
        <v>46</v>
      </c>
      <c r="CR167">
        <v>46</v>
      </c>
      <c r="CS167">
        <v>47</v>
      </c>
      <c r="CT167">
        <v>47</v>
      </c>
      <c r="CU167">
        <v>47</v>
      </c>
      <c r="CV167">
        <v>47</v>
      </c>
      <c r="CW167">
        <v>47</v>
      </c>
      <c r="CX167">
        <v>48</v>
      </c>
      <c r="CY167">
        <v>48</v>
      </c>
      <c r="CZ167">
        <v>49</v>
      </c>
      <c r="DA167">
        <v>49</v>
      </c>
      <c r="DB167">
        <v>50</v>
      </c>
      <c r="DC167">
        <v>50</v>
      </c>
      <c r="DD167">
        <v>51</v>
      </c>
      <c r="DE167">
        <v>51</v>
      </c>
      <c r="DF167">
        <v>52</v>
      </c>
      <c r="DG167">
        <v>52</v>
      </c>
      <c r="DH167">
        <v>53</v>
      </c>
      <c r="DI167">
        <v>53</v>
      </c>
      <c r="DJ167">
        <v>54</v>
      </c>
      <c r="DK167">
        <v>54</v>
      </c>
      <c r="DL167">
        <v>55</v>
      </c>
      <c r="DM167">
        <v>55</v>
      </c>
      <c r="DN167">
        <v>56</v>
      </c>
      <c r="DO167">
        <v>56</v>
      </c>
      <c r="DP167">
        <v>57</v>
      </c>
      <c r="DQ167">
        <v>57</v>
      </c>
      <c r="DR167">
        <v>58</v>
      </c>
      <c r="DS167">
        <v>58</v>
      </c>
      <c r="DT167">
        <v>59</v>
      </c>
      <c r="DU167">
        <v>59</v>
      </c>
      <c r="DV167">
        <v>60</v>
      </c>
      <c r="DW167">
        <v>60</v>
      </c>
      <c r="DX167">
        <v>61</v>
      </c>
      <c r="DY167">
        <v>61</v>
      </c>
      <c r="DZ167">
        <v>62</v>
      </c>
      <c r="EA167">
        <v>62</v>
      </c>
      <c r="EB167">
        <v>63</v>
      </c>
      <c r="EC167">
        <v>63</v>
      </c>
      <c r="ED167">
        <v>64</v>
      </c>
      <c r="EE167">
        <v>64</v>
      </c>
      <c r="EF167">
        <v>64</v>
      </c>
      <c r="EG167">
        <v>65</v>
      </c>
      <c r="EH167">
        <v>65</v>
      </c>
      <c r="EI167">
        <v>66</v>
      </c>
      <c r="EJ167">
        <v>66</v>
      </c>
      <c r="EK167">
        <v>67</v>
      </c>
      <c r="EL167">
        <v>67</v>
      </c>
      <c r="EM167">
        <v>68</v>
      </c>
      <c r="EN167">
        <v>68</v>
      </c>
      <c r="EO167">
        <v>69</v>
      </c>
      <c r="EP167">
        <v>69</v>
      </c>
      <c r="EQ167">
        <v>70</v>
      </c>
      <c r="ER167">
        <v>70</v>
      </c>
      <c r="ES167">
        <v>71</v>
      </c>
      <c r="ET167">
        <v>71</v>
      </c>
      <c r="EU167">
        <v>72</v>
      </c>
      <c r="EV167">
        <v>72</v>
      </c>
      <c r="EW167">
        <v>73</v>
      </c>
      <c r="EX167">
        <v>73</v>
      </c>
      <c r="EY167">
        <v>74</v>
      </c>
      <c r="EZ167">
        <v>74</v>
      </c>
      <c r="FA167">
        <v>75</v>
      </c>
      <c r="FB167">
        <v>75</v>
      </c>
      <c r="FC167">
        <v>76</v>
      </c>
      <c r="FD167">
        <v>76</v>
      </c>
      <c r="FE167">
        <v>77</v>
      </c>
      <c r="FF167">
        <v>77</v>
      </c>
      <c r="FG167">
        <v>78</v>
      </c>
      <c r="FH167">
        <v>78</v>
      </c>
      <c r="FI167">
        <v>78</v>
      </c>
      <c r="FJ167">
        <v>78</v>
      </c>
      <c r="FK167">
        <v>79</v>
      </c>
      <c r="FL167">
        <v>79</v>
      </c>
      <c r="FM167">
        <v>80</v>
      </c>
      <c r="FN167">
        <v>80</v>
      </c>
      <c r="FO167">
        <v>81</v>
      </c>
      <c r="FP167">
        <v>81</v>
      </c>
      <c r="FQ167">
        <v>82</v>
      </c>
      <c r="FR167">
        <v>82</v>
      </c>
      <c r="FS167">
        <v>83</v>
      </c>
      <c r="FT167">
        <v>83</v>
      </c>
      <c r="FU167">
        <v>84</v>
      </c>
      <c r="FV167">
        <v>84</v>
      </c>
      <c r="FW167">
        <v>85</v>
      </c>
      <c r="FX167">
        <v>85</v>
      </c>
      <c r="FY167">
        <v>86</v>
      </c>
      <c r="FZ167">
        <v>86</v>
      </c>
      <c r="GA167">
        <v>87</v>
      </c>
      <c r="GB167">
        <v>87</v>
      </c>
      <c r="GC167">
        <v>88</v>
      </c>
      <c r="GD167">
        <v>88</v>
      </c>
      <c r="GE167">
        <v>89</v>
      </c>
      <c r="GF167">
        <v>89</v>
      </c>
      <c r="GG167">
        <v>90</v>
      </c>
      <c r="GH167">
        <v>90</v>
      </c>
      <c r="GI167">
        <v>91</v>
      </c>
      <c r="GJ167">
        <v>91</v>
      </c>
      <c r="GK167">
        <v>92</v>
      </c>
      <c r="GL167">
        <v>92</v>
      </c>
      <c r="GM167">
        <v>93</v>
      </c>
      <c r="GN167">
        <v>93</v>
      </c>
      <c r="GO167">
        <v>94</v>
      </c>
      <c r="GP167">
        <v>94</v>
      </c>
      <c r="GQ167">
        <v>95</v>
      </c>
      <c r="GR167">
        <v>95</v>
      </c>
      <c r="GS167">
        <v>96</v>
      </c>
      <c r="GU167">
        <v>164</v>
      </c>
      <c r="GV167">
        <v>0.96899999999999997</v>
      </c>
    </row>
    <row r="168" spans="1:204">
      <c r="A168" s="278">
        <v>165</v>
      </c>
      <c r="B168" s="344">
        <v>1</v>
      </c>
      <c r="C168" s="344">
        <v>1</v>
      </c>
      <c r="D168" s="344">
        <v>2</v>
      </c>
      <c r="E168" s="344">
        <v>3</v>
      </c>
      <c r="F168" s="344">
        <v>3</v>
      </c>
      <c r="G168" s="344">
        <v>4</v>
      </c>
      <c r="H168" s="344">
        <v>4</v>
      </c>
      <c r="I168" s="344">
        <v>5</v>
      </c>
      <c r="J168" s="344">
        <v>5</v>
      </c>
      <c r="K168" s="344">
        <v>6</v>
      </c>
      <c r="L168" s="344">
        <v>6</v>
      </c>
      <c r="M168" s="344">
        <v>7</v>
      </c>
      <c r="N168" s="344">
        <v>7</v>
      </c>
      <c r="O168" s="344">
        <v>8</v>
      </c>
      <c r="P168" s="344">
        <v>8</v>
      </c>
      <c r="Q168" s="344">
        <v>9</v>
      </c>
      <c r="R168" s="344">
        <v>10</v>
      </c>
      <c r="S168" s="344">
        <v>10</v>
      </c>
      <c r="T168" s="344">
        <v>11</v>
      </c>
      <c r="U168" s="344">
        <v>11</v>
      </c>
      <c r="V168" s="344">
        <v>12</v>
      </c>
      <c r="W168" s="344">
        <v>12</v>
      </c>
      <c r="X168" s="344">
        <v>13</v>
      </c>
      <c r="Y168" s="344">
        <v>13</v>
      </c>
      <c r="Z168" s="344">
        <v>14</v>
      </c>
      <c r="AA168" s="344">
        <v>14</v>
      </c>
      <c r="AB168" s="344">
        <v>15</v>
      </c>
      <c r="AC168" s="344">
        <v>15</v>
      </c>
      <c r="AD168" s="344">
        <v>16</v>
      </c>
      <c r="AE168" s="344">
        <v>16</v>
      </c>
      <c r="AF168" s="337">
        <v>17</v>
      </c>
      <c r="AG168" s="345">
        <v>17</v>
      </c>
      <c r="AH168" s="346">
        <v>17</v>
      </c>
      <c r="AI168">
        <v>17</v>
      </c>
      <c r="AJ168">
        <v>18</v>
      </c>
      <c r="AK168">
        <v>18</v>
      </c>
      <c r="AL168">
        <v>19</v>
      </c>
      <c r="AM168">
        <v>19</v>
      </c>
      <c r="AN168">
        <v>20</v>
      </c>
      <c r="AO168">
        <v>20</v>
      </c>
      <c r="AP168">
        <v>21</v>
      </c>
      <c r="AQ168">
        <v>21</v>
      </c>
      <c r="AR168">
        <v>22</v>
      </c>
      <c r="AS168">
        <v>22</v>
      </c>
      <c r="AT168">
        <v>23</v>
      </c>
      <c r="AU168">
        <v>23</v>
      </c>
      <c r="AV168">
        <v>24</v>
      </c>
      <c r="AW168">
        <v>24</v>
      </c>
      <c r="AX168">
        <v>25</v>
      </c>
      <c r="AY168">
        <v>25</v>
      </c>
      <c r="AZ168">
        <v>26</v>
      </c>
      <c r="BA168">
        <v>26</v>
      </c>
      <c r="BB168">
        <v>27</v>
      </c>
      <c r="BC168">
        <v>27</v>
      </c>
      <c r="BD168">
        <v>28</v>
      </c>
      <c r="BE168">
        <v>28</v>
      </c>
      <c r="BF168">
        <v>29</v>
      </c>
      <c r="BG168">
        <v>29</v>
      </c>
      <c r="BH168">
        <v>29</v>
      </c>
      <c r="BI168">
        <v>30</v>
      </c>
      <c r="BJ168">
        <v>30</v>
      </c>
      <c r="BK168">
        <v>31</v>
      </c>
      <c r="BL168">
        <v>31</v>
      </c>
      <c r="BM168">
        <v>32</v>
      </c>
      <c r="BN168">
        <v>32</v>
      </c>
      <c r="BO168">
        <v>33</v>
      </c>
      <c r="BP168">
        <v>33</v>
      </c>
      <c r="BQ168">
        <v>34</v>
      </c>
      <c r="BR168">
        <v>34</v>
      </c>
      <c r="BS168">
        <v>35</v>
      </c>
      <c r="BT168">
        <v>35</v>
      </c>
      <c r="BU168">
        <v>36</v>
      </c>
      <c r="BV168">
        <v>36</v>
      </c>
      <c r="BW168">
        <v>37</v>
      </c>
      <c r="BX168">
        <v>37</v>
      </c>
      <c r="BY168">
        <v>38</v>
      </c>
      <c r="BZ168">
        <v>38</v>
      </c>
      <c r="CA168">
        <v>38</v>
      </c>
      <c r="CB168">
        <v>39</v>
      </c>
      <c r="CC168">
        <v>39</v>
      </c>
      <c r="CD168">
        <v>40</v>
      </c>
      <c r="CE168">
        <v>40</v>
      </c>
      <c r="CF168">
        <v>41</v>
      </c>
      <c r="CG168">
        <v>41</v>
      </c>
      <c r="CH168">
        <v>42</v>
      </c>
      <c r="CI168">
        <v>42</v>
      </c>
      <c r="CJ168">
        <v>43</v>
      </c>
      <c r="CK168">
        <v>43</v>
      </c>
      <c r="CL168">
        <v>43</v>
      </c>
      <c r="CM168">
        <v>44</v>
      </c>
      <c r="CN168">
        <v>44</v>
      </c>
      <c r="CO168">
        <v>45</v>
      </c>
      <c r="CP168">
        <v>45</v>
      </c>
      <c r="CQ168">
        <v>46</v>
      </c>
      <c r="CR168">
        <v>46</v>
      </c>
      <c r="CS168">
        <v>47</v>
      </c>
      <c r="CT168">
        <v>47</v>
      </c>
      <c r="CU168">
        <v>47</v>
      </c>
      <c r="CV168">
        <v>48</v>
      </c>
      <c r="CW168">
        <v>48</v>
      </c>
      <c r="CX168">
        <v>49</v>
      </c>
      <c r="CY168">
        <v>49</v>
      </c>
      <c r="CZ168">
        <v>50</v>
      </c>
      <c r="DA168">
        <v>50</v>
      </c>
      <c r="DB168">
        <v>50</v>
      </c>
      <c r="DC168">
        <v>50</v>
      </c>
      <c r="DD168">
        <v>51</v>
      </c>
      <c r="DE168">
        <v>51</v>
      </c>
      <c r="DF168">
        <v>52</v>
      </c>
      <c r="DG168">
        <v>52</v>
      </c>
      <c r="DH168">
        <v>53</v>
      </c>
      <c r="DI168">
        <v>53</v>
      </c>
      <c r="DJ168">
        <v>54</v>
      </c>
      <c r="DK168">
        <v>54</v>
      </c>
      <c r="DL168">
        <v>55</v>
      </c>
      <c r="DM168">
        <v>55</v>
      </c>
      <c r="DN168">
        <v>56</v>
      </c>
      <c r="DO168">
        <v>56</v>
      </c>
      <c r="DP168">
        <v>57</v>
      </c>
      <c r="DQ168">
        <v>57</v>
      </c>
      <c r="DR168">
        <v>58</v>
      </c>
      <c r="DS168">
        <v>58</v>
      </c>
      <c r="DT168">
        <v>59</v>
      </c>
      <c r="DU168">
        <v>59</v>
      </c>
      <c r="DV168">
        <v>60</v>
      </c>
      <c r="DW168">
        <v>60</v>
      </c>
      <c r="DX168">
        <v>61</v>
      </c>
      <c r="DY168">
        <v>61</v>
      </c>
      <c r="DZ168">
        <v>62</v>
      </c>
      <c r="EA168">
        <v>62</v>
      </c>
      <c r="EB168">
        <v>63</v>
      </c>
      <c r="EC168">
        <v>63</v>
      </c>
      <c r="ED168">
        <v>64</v>
      </c>
      <c r="EE168">
        <v>64</v>
      </c>
      <c r="EF168">
        <v>64</v>
      </c>
      <c r="EG168">
        <v>65</v>
      </c>
      <c r="EH168">
        <v>65</v>
      </c>
      <c r="EI168">
        <v>66</v>
      </c>
      <c r="EJ168">
        <v>66</v>
      </c>
      <c r="EK168">
        <v>67</v>
      </c>
      <c r="EL168">
        <v>67</v>
      </c>
      <c r="EM168">
        <v>68</v>
      </c>
      <c r="EN168">
        <v>68</v>
      </c>
      <c r="EO168">
        <v>69</v>
      </c>
      <c r="EP168">
        <v>69</v>
      </c>
      <c r="EQ168">
        <v>70</v>
      </c>
      <c r="ER168">
        <v>70</v>
      </c>
      <c r="ES168">
        <v>71</v>
      </c>
      <c r="ET168">
        <v>71</v>
      </c>
      <c r="EU168">
        <v>72</v>
      </c>
      <c r="EV168">
        <v>72</v>
      </c>
      <c r="EW168">
        <v>73</v>
      </c>
      <c r="EX168">
        <v>73</v>
      </c>
      <c r="EY168">
        <v>74</v>
      </c>
      <c r="EZ168">
        <v>74</v>
      </c>
      <c r="FA168">
        <v>75</v>
      </c>
      <c r="FB168">
        <v>75</v>
      </c>
      <c r="FC168">
        <v>76</v>
      </c>
      <c r="FD168">
        <v>76</v>
      </c>
      <c r="FE168">
        <v>77</v>
      </c>
      <c r="FF168">
        <v>77</v>
      </c>
      <c r="FG168">
        <v>78</v>
      </c>
      <c r="FH168">
        <v>78</v>
      </c>
      <c r="FI168">
        <v>79</v>
      </c>
      <c r="FJ168">
        <v>79</v>
      </c>
      <c r="FK168">
        <v>80</v>
      </c>
      <c r="FL168">
        <v>80</v>
      </c>
      <c r="FM168">
        <v>81</v>
      </c>
      <c r="FN168">
        <v>81</v>
      </c>
      <c r="FO168">
        <v>82</v>
      </c>
      <c r="FP168">
        <v>82</v>
      </c>
      <c r="FQ168">
        <v>83</v>
      </c>
      <c r="FR168">
        <v>83</v>
      </c>
      <c r="FS168">
        <v>84</v>
      </c>
      <c r="FT168">
        <v>84</v>
      </c>
      <c r="FU168">
        <v>84</v>
      </c>
      <c r="FV168">
        <v>84</v>
      </c>
      <c r="FW168">
        <v>85</v>
      </c>
      <c r="FX168">
        <v>85</v>
      </c>
      <c r="FY168">
        <v>86</v>
      </c>
      <c r="FZ168">
        <v>86</v>
      </c>
      <c r="GA168">
        <v>87</v>
      </c>
      <c r="GB168">
        <v>87</v>
      </c>
      <c r="GC168">
        <v>88</v>
      </c>
      <c r="GD168">
        <v>88</v>
      </c>
      <c r="GE168">
        <v>89</v>
      </c>
      <c r="GF168">
        <v>89</v>
      </c>
      <c r="GG168">
        <v>90</v>
      </c>
      <c r="GH168">
        <v>90</v>
      </c>
      <c r="GI168">
        <v>91</v>
      </c>
      <c r="GJ168">
        <v>91</v>
      </c>
      <c r="GK168">
        <v>92</v>
      </c>
      <c r="GL168">
        <v>92</v>
      </c>
      <c r="GM168">
        <v>93</v>
      </c>
      <c r="GN168">
        <v>93</v>
      </c>
      <c r="GO168">
        <v>94</v>
      </c>
      <c r="GP168">
        <v>94</v>
      </c>
      <c r="GQ168">
        <v>95</v>
      </c>
      <c r="GR168">
        <v>95</v>
      </c>
      <c r="GS168">
        <v>96</v>
      </c>
      <c r="GU168">
        <v>165</v>
      </c>
      <c r="GV168">
        <v>0.97099999999999997</v>
      </c>
    </row>
    <row r="169" spans="1:204">
      <c r="A169" s="278">
        <v>166</v>
      </c>
      <c r="B169" s="344">
        <v>1</v>
      </c>
      <c r="C169" s="344">
        <v>1</v>
      </c>
      <c r="D169" s="344">
        <v>2</v>
      </c>
      <c r="E169" s="344">
        <v>3</v>
      </c>
      <c r="F169" s="344">
        <v>3</v>
      </c>
      <c r="G169" s="344">
        <v>4</v>
      </c>
      <c r="H169" s="344">
        <v>4</v>
      </c>
      <c r="I169" s="344">
        <v>5</v>
      </c>
      <c r="J169" s="344">
        <v>5</v>
      </c>
      <c r="K169" s="344">
        <v>6</v>
      </c>
      <c r="L169" s="344">
        <v>6</v>
      </c>
      <c r="M169" s="344">
        <v>7</v>
      </c>
      <c r="N169" s="344">
        <v>7</v>
      </c>
      <c r="O169" s="344">
        <v>8</v>
      </c>
      <c r="P169" s="344">
        <v>8</v>
      </c>
      <c r="Q169" s="344">
        <v>9</v>
      </c>
      <c r="R169" s="344">
        <v>10</v>
      </c>
      <c r="S169" s="344">
        <v>10</v>
      </c>
      <c r="T169" s="344">
        <v>11</v>
      </c>
      <c r="U169" s="344">
        <v>11</v>
      </c>
      <c r="V169" s="344">
        <v>12</v>
      </c>
      <c r="W169" s="344">
        <v>12</v>
      </c>
      <c r="X169" s="344">
        <v>13</v>
      </c>
      <c r="Y169" s="344">
        <v>13</v>
      </c>
      <c r="Z169" s="344">
        <v>14</v>
      </c>
      <c r="AA169" s="344">
        <v>14</v>
      </c>
      <c r="AB169" s="344">
        <v>15</v>
      </c>
      <c r="AC169" s="344">
        <v>15</v>
      </c>
      <c r="AD169" s="344">
        <v>16</v>
      </c>
      <c r="AE169" s="344">
        <v>16</v>
      </c>
      <c r="AF169" s="337">
        <v>17</v>
      </c>
      <c r="AG169" s="345">
        <v>17</v>
      </c>
      <c r="AH169" s="346">
        <v>17</v>
      </c>
      <c r="AI169">
        <v>17</v>
      </c>
      <c r="AJ169">
        <v>18</v>
      </c>
      <c r="AK169">
        <v>18</v>
      </c>
      <c r="AL169">
        <v>19</v>
      </c>
      <c r="AM169">
        <v>19</v>
      </c>
      <c r="AN169">
        <v>20</v>
      </c>
      <c r="AO169">
        <v>20</v>
      </c>
      <c r="AP169">
        <v>21</v>
      </c>
      <c r="AQ169">
        <v>21</v>
      </c>
      <c r="AR169">
        <v>22</v>
      </c>
      <c r="AS169">
        <v>22</v>
      </c>
      <c r="AT169">
        <v>23</v>
      </c>
      <c r="AU169">
        <v>23</v>
      </c>
      <c r="AV169">
        <v>24</v>
      </c>
      <c r="AW169">
        <v>24</v>
      </c>
      <c r="AX169">
        <v>25</v>
      </c>
      <c r="AY169">
        <v>25</v>
      </c>
      <c r="AZ169">
        <v>26</v>
      </c>
      <c r="BA169">
        <v>26</v>
      </c>
      <c r="BB169">
        <v>27</v>
      </c>
      <c r="BC169">
        <v>27</v>
      </c>
      <c r="BD169">
        <v>28</v>
      </c>
      <c r="BE169">
        <v>28</v>
      </c>
      <c r="BF169">
        <v>29</v>
      </c>
      <c r="BG169">
        <v>29</v>
      </c>
      <c r="BH169">
        <v>29</v>
      </c>
      <c r="BI169">
        <v>30</v>
      </c>
      <c r="BJ169">
        <v>30</v>
      </c>
      <c r="BK169">
        <v>31</v>
      </c>
      <c r="BL169">
        <v>31</v>
      </c>
      <c r="BM169">
        <v>32</v>
      </c>
      <c r="BN169">
        <v>32</v>
      </c>
      <c r="BO169">
        <v>33</v>
      </c>
      <c r="BP169">
        <v>33</v>
      </c>
      <c r="BQ169">
        <v>34</v>
      </c>
      <c r="BR169">
        <v>34</v>
      </c>
      <c r="BS169">
        <v>35</v>
      </c>
      <c r="BT169">
        <v>35</v>
      </c>
      <c r="BU169">
        <v>36</v>
      </c>
      <c r="BV169">
        <v>36</v>
      </c>
      <c r="BW169">
        <v>37</v>
      </c>
      <c r="BX169">
        <v>37</v>
      </c>
      <c r="BY169">
        <v>38</v>
      </c>
      <c r="BZ169">
        <v>38</v>
      </c>
      <c r="CA169">
        <v>38</v>
      </c>
      <c r="CB169">
        <v>39</v>
      </c>
      <c r="CC169">
        <v>39</v>
      </c>
      <c r="CD169">
        <v>40</v>
      </c>
      <c r="CE169">
        <v>40</v>
      </c>
      <c r="CF169">
        <v>41</v>
      </c>
      <c r="CG169">
        <v>41</v>
      </c>
      <c r="CH169">
        <v>42</v>
      </c>
      <c r="CI169">
        <v>42</v>
      </c>
      <c r="CJ169">
        <v>43</v>
      </c>
      <c r="CK169">
        <v>43</v>
      </c>
      <c r="CL169">
        <v>43</v>
      </c>
      <c r="CM169">
        <v>44</v>
      </c>
      <c r="CN169">
        <v>44</v>
      </c>
      <c r="CO169">
        <v>45</v>
      </c>
      <c r="CP169">
        <v>45</v>
      </c>
      <c r="CQ169">
        <v>46</v>
      </c>
      <c r="CR169">
        <v>46</v>
      </c>
      <c r="CS169">
        <v>47</v>
      </c>
      <c r="CT169">
        <v>47</v>
      </c>
      <c r="CU169">
        <v>47</v>
      </c>
      <c r="CV169">
        <v>48</v>
      </c>
      <c r="CW169">
        <v>48</v>
      </c>
      <c r="CX169">
        <v>49</v>
      </c>
      <c r="CY169">
        <v>49</v>
      </c>
      <c r="CZ169">
        <v>50</v>
      </c>
      <c r="DA169">
        <v>50</v>
      </c>
      <c r="DB169">
        <v>51</v>
      </c>
      <c r="DC169">
        <v>51</v>
      </c>
      <c r="DD169">
        <v>52</v>
      </c>
      <c r="DE169">
        <v>52</v>
      </c>
      <c r="DF169">
        <v>52</v>
      </c>
      <c r="DG169">
        <v>52</v>
      </c>
      <c r="DH169">
        <v>53</v>
      </c>
      <c r="DI169">
        <v>53</v>
      </c>
      <c r="DJ169">
        <v>54</v>
      </c>
      <c r="DK169">
        <v>54</v>
      </c>
      <c r="DL169">
        <v>55</v>
      </c>
      <c r="DM169">
        <v>55</v>
      </c>
      <c r="DN169">
        <v>56</v>
      </c>
      <c r="DO169">
        <v>56</v>
      </c>
      <c r="DP169">
        <v>57</v>
      </c>
      <c r="DQ169">
        <v>57</v>
      </c>
      <c r="DR169">
        <v>58</v>
      </c>
      <c r="DS169">
        <v>58</v>
      </c>
      <c r="DT169">
        <v>59</v>
      </c>
      <c r="DU169">
        <v>59</v>
      </c>
      <c r="DV169">
        <v>60</v>
      </c>
      <c r="DW169">
        <v>60</v>
      </c>
      <c r="DX169">
        <v>61</v>
      </c>
      <c r="DY169">
        <v>61</v>
      </c>
      <c r="DZ169">
        <v>62</v>
      </c>
      <c r="EA169">
        <v>62</v>
      </c>
      <c r="EB169">
        <v>63</v>
      </c>
      <c r="EC169">
        <v>63</v>
      </c>
      <c r="ED169">
        <v>64</v>
      </c>
      <c r="EE169">
        <v>64</v>
      </c>
      <c r="EF169">
        <v>64</v>
      </c>
      <c r="EG169">
        <v>65</v>
      </c>
      <c r="EH169">
        <v>65</v>
      </c>
      <c r="EI169">
        <v>66</v>
      </c>
      <c r="EJ169">
        <v>66</v>
      </c>
      <c r="EK169">
        <v>67</v>
      </c>
      <c r="EL169">
        <v>67</v>
      </c>
      <c r="EM169">
        <v>68</v>
      </c>
      <c r="EN169">
        <v>68</v>
      </c>
      <c r="EO169">
        <v>69</v>
      </c>
      <c r="EP169">
        <v>69</v>
      </c>
      <c r="EQ169">
        <v>70</v>
      </c>
      <c r="ER169">
        <v>70</v>
      </c>
      <c r="ES169">
        <v>71</v>
      </c>
      <c r="ET169">
        <v>71</v>
      </c>
      <c r="EU169">
        <v>72</v>
      </c>
      <c r="EV169">
        <v>72</v>
      </c>
      <c r="EW169">
        <v>73</v>
      </c>
      <c r="EX169">
        <v>73</v>
      </c>
      <c r="EY169">
        <v>74</v>
      </c>
      <c r="EZ169">
        <v>74</v>
      </c>
      <c r="FA169">
        <v>75</v>
      </c>
      <c r="FB169">
        <v>75</v>
      </c>
      <c r="FC169">
        <v>76</v>
      </c>
      <c r="FD169">
        <v>76</v>
      </c>
      <c r="FE169">
        <v>77</v>
      </c>
      <c r="FF169">
        <v>77</v>
      </c>
      <c r="FG169">
        <v>78</v>
      </c>
      <c r="FH169">
        <v>78</v>
      </c>
      <c r="FI169">
        <v>79</v>
      </c>
      <c r="FJ169">
        <v>79</v>
      </c>
      <c r="FK169">
        <v>80</v>
      </c>
      <c r="FL169">
        <v>80</v>
      </c>
      <c r="FM169">
        <v>81</v>
      </c>
      <c r="FN169">
        <v>81</v>
      </c>
      <c r="FO169">
        <v>82</v>
      </c>
      <c r="FP169">
        <v>82</v>
      </c>
      <c r="FQ169">
        <v>83</v>
      </c>
      <c r="FR169">
        <v>83</v>
      </c>
      <c r="FS169">
        <v>84</v>
      </c>
      <c r="FT169">
        <v>84</v>
      </c>
      <c r="FU169">
        <v>85</v>
      </c>
      <c r="FV169">
        <v>85</v>
      </c>
      <c r="FW169">
        <v>86</v>
      </c>
      <c r="FX169">
        <v>86</v>
      </c>
      <c r="FY169">
        <v>87</v>
      </c>
      <c r="FZ169">
        <v>87</v>
      </c>
      <c r="GA169">
        <v>87</v>
      </c>
      <c r="GB169">
        <v>87</v>
      </c>
      <c r="GC169">
        <v>88</v>
      </c>
      <c r="GD169">
        <v>88</v>
      </c>
      <c r="GE169">
        <v>89</v>
      </c>
      <c r="GF169">
        <v>89</v>
      </c>
      <c r="GG169">
        <v>90</v>
      </c>
      <c r="GH169">
        <v>90</v>
      </c>
      <c r="GI169">
        <v>91</v>
      </c>
      <c r="GJ169">
        <v>91</v>
      </c>
      <c r="GK169">
        <v>92</v>
      </c>
      <c r="GL169">
        <v>92</v>
      </c>
      <c r="GM169">
        <v>93</v>
      </c>
      <c r="GN169">
        <v>93</v>
      </c>
      <c r="GO169">
        <v>94</v>
      </c>
      <c r="GP169">
        <v>94</v>
      </c>
      <c r="GQ169">
        <v>95</v>
      </c>
      <c r="GR169">
        <v>95</v>
      </c>
      <c r="GS169">
        <v>96</v>
      </c>
      <c r="GU169">
        <v>166</v>
      </c>
      <c r="GV169">
        <v>0.97199999999999998</v>
      </c>
    </row>
    <row r="170" spans="1:204">
      <c r="A170" s="278">
        <v>167</v>
      </c>
      <c r="B170" s="344">
        <v>1</v>
      </c>
      <c r="C170" s="344">
        <v>1</v>
      </c>
      <c r="D170" s="344">
        <v>2</v>
      </c>
      <c r="E170" s="344">
        <v>3</v>
      </c>
      <c r="F170" s="344">
        <v>3</v>
      </c>
      <c r="G170" s="344">
        <v>4</v>
      </c>
      <c r="H170" s="344">
        <v>4</v>
      </c>
      <c r="I170" s="344">
        <v>5</v>
      </c>
      <c r="J170" s="344">
        <v>5</v>
      </c>
      <c r="K170" s="344">
        <v>6</v>
      </c>
      <c r="L170" s="344">
        <v>6</v>
      </c>
      <c r="M170" s="344">
        <v>7</v>
      </c>
      <c r="N170" s="344">
        <v>7</v>
      </c>
      <c r="O170" s="344">
        <v>8</v>
      </c>
      <c r="P170" s="344">
        <v>8</v>
      </c>
      <c r="Q170" s="344">
        <v>9</v>
      </c>
      <c r="R170" s="344">
        <v>10</v>
      </c>
      <c r="S170" s="344">
        <v>10</v>
      </c>
      <c r="T170" s="344">
        <v>11</v>
      </c>
      <c r="U170" s="344">
        <v>11</v>
      </c>
      <c r="V170" s="344">
        <v>12</v>
      </c>
      <c r="W170" s="344">
        <v>12</v>
      </c>
      <c r="X170" s="344">
        <v>13</v>
      </c>
      <c r="Y170" s="344">
        <v>13</v>
      </c>
      <c r="Z170" s="344">
        <v>14</v>
      </c>
      <c r="AA170" s="344">
        <v>14</v>
      </c>
      <c r="AB170" s="344">
        <v>15</v>
      </c>
      <c r="AC170" s="344">
        <v>15</v>
      </c>
      <c r="AD170" s="344">
        <v>16</v>
      </c>
      <c r="AE170" s="344">
        <v>16</v>
      </c>
      <c r="AF170" s="337">
        <v>17</v>
      </c>
      <c r="AG170" s="345">
        <v>17</v>
      </c>
      <c r="AH170" s="346">
        <v>18</v>
      </c>
      <c r="AI170">
        <v>18</v>
      </c>
      <c r="AJ170">
        <v>19</v>
      </c>
      <c r="AK170">
        <v>19</v>
      </c>
      <c r="AL170">
        <v>19</v>
      </c>
      <c r="AM170">
        <v>19</v>
      </c>
      <c r="AN170">
        <v>20</v>
      </c>
      <c r="AO170">
        <v>20</v>
      </c>
      <c r="AP170">
        <v>21</v>
      </c>
      <c r="AQ170">
        <v>21</v>
      </c>
      <c r="AR170">
        <v>22</v>
      </c>
      <c r="AS170">
        <v>22</v>
      </c>
      <c r="AT170">
        <v>23</v>
      </c>
      <c r="AU170">
        <v>23</v>
      </c>
      <c r="AV170">
        <v>24</v>
      </c>
      <c r="AW170">
        <v>24</v>
      </c>
      <c r="AX170">
        <v>25</v>
      </c>
      <c r="AY170">
        <v>25</v>
      </c>
      <c r="AZ170">
        <v>26</v>
      </c>
      <c r="BA170">
        <v>26</v>
      </c>
      <c r="BB170">
        <v>27</v>
      </c>
      <c r="BC170">
        <v>27</v>
      </c>
      <c r="BD170">
        <v>28</v>
      </c>
      <c r="BE170">
        <v>28</v>
      </c>
      <c r="BF170">
        <v>29</v>
      </c>
      <c r="BG170">
        <v>29</v>
      </c>
      <c r="BH170">
        <v>29</v>
      </c>
      <c r="BI170">
        <v>30</v>
      </c>
      <c r="BJ170">
        <v>30</v>
      </c>
      <c r="BK170">
        <v>31</v>
      </c>
      <c r="BL170">
        <v>31</v>
      </c>
      <c r="BM170">
        <v>32</v>
      </c>
      <c r="BN170">
        <v>32</v>
      </c>
      <c r="BO170">
        <v>33</v>
      </c>
      <c r="BP170">
        <v>33</v>
      </c>
      <c r="BQ170">
        <v>34</v>
      </c>
      <c r="BR170">
        <v>34</v>
      </c>
      <c r="BS170">
        <v>35</v>
      </c>
      <c r="BT170">
        <v>35</v>
      </c>
      <c r="BU170">
        <v>36</v>
      </c>
      <c r="BV170">
        <v>36</v>
      </c>
      <c r="BW170">
        <v>37</v>
      </c>
      <c r="BX170">
        <v>37</v>
      </c>
      <c r="BY170">
        <v>38</v>
      </c>
      <c r="BZ170">
        <v>38</v>
      </c>
      <c r="CA170">
        <v>38</v>
      </c>
      <c r="CB170">
        <v>39</v>
      </c>
      <c r="CC170">
        <v>39</v>
      </c>
      <c r="CD170">
        <v>40</v>
      </c>
      <c r="CE170">
        <v>40</v>
      </c>
      <c r="CF170">
        <v>41</v>
      </c>
      <c r="CG170">
        <v>41</v>
      </c>
      <c r="CH170">
        <v>42</v>
      </c>
      <c r="CI170">
        <v>42</v>
      </c>
      <c r="CJ170">
        <v>43</v>
      </c>
      <c r="CK170">
        <v>43</v>
      </c>
      <c r="CL170">
        <v>43</v>
      </c>
      <c r="CM170">
        <v>44</v>
      </c>
      <c r="CN170">
        <v>44</v>
      </c>
      <c r="CO170">
        <v>45</v>
      </c>
      <c r="CP170">
        <v>45</v>
      </c>
      <c r="CQ170">
        <v>46</v>
      </c>
      <c r="CR170">
        <v>46</v>
      </c>
      <c r="CS170">
        <v>47</v>
      </c>
      <c r="CT170">
        <v>47</v>
      </c>
      <c r="CU170">
        <v>47</v>
      </c>
      <c r="CV170">
        <v>48</v>
      </c>
      <c r="CW170">
        <v>48</v>
      </c>
      <c r="CX170">
        <v>49</v>
      </c>
      <c r="CY170">
        <v>49</v>
      </c>
      <c r="CZ170">
        <v>50</v>
      </c>
      <c r="DA170">
        <v>50</v>
      </c>
      <c r="DB170">
        <v>51</v>
      </c>
      <c r="DC170">
        <v>51</v>
      </c>
      <c r="DD170">
        <v>52</v>
      </c>
      <c r="DE170">
        <v>52</v>
      </c>
      <c r="DF170">
        <v>53</v>
      </c>
      <c r="DG170">
        <v>53</v>
      </c>
      <c r="DH170">
        <v>54</v>
      </c>
      <c r="DI170">
        <v>54</v>
      </c>
      <c r="DJ170">
        <v>55</v>
      </c>
      <c r="DK170">
        <v>55</v>
      </c>
      <c r="DL170">
        <v>56</v>
      </c>
      <c r="DM170">
        <v>56</v>
      </c>
      <c r="DN170">
        <v>56</v>
      </c>
      <c r="DO170">
        <v>56</v>
      </c>
      <c r="DP170">
        <v>57</v>
      </c>
      <c r="DQ170">
        <v>57</v>
      </c>
      <c r="DR170">
        <v>58</v>
      </c>
      <c r="DS170">
        <v>58</v>
      </c>
      <c r="DT170">
        <v>59</v>
      </c>
      <c r="DU170">
        <v>59</v>
      </c>
      <c r="DV170">
        <v>60</v>
      </c>
      <c r="DW170">
        <v>60</v>
      </c>
      <c r="DX170">
        <v>61</v>
      </c>
      <c r="DY170">
        <v>61</v>
      </c>
      <c r="DZ170">
        <v>62</v>
      </c>
      <c r="EA170">
        <v>62</v>
      </c>
      <c r="EB170">
        <v>63</v>
      </c>
      <c r="EC170">
        <v>63</v>
      </c>
      <c r="ED170">
        <v>64</v>
      </c>
      <c r="EE170">
        <v>64</v>
      </c>
      <c r="EF170">
        <v>64</v>
      </c>
      <c r="EG170">
        <v>65</v>
      </c>
      <c r="EH170">
        <v>65</v>
      </c>
      <c r="EI170">
        <v>66</v>
      </c>
      <c r="EJ170">
        <v>66</v>
      </c>
      <c r="EK170">
        <v>67</v>
      </c>
      <c r="EL170">
        <v>67</v>
      </c>
      <c r="EM170">
        <v>68</v>
      </c>
      <c r="EN170">
        <v>68</v>
      </c>
      <c r="EO170">
        <v>69</v>
      </c>
      <c r="EP170">
        <v>69</v>
      </c>
      <c r="EQ170">
        <v>70</v>
      </c>
      <c r="ER170">
        <v>70</v>
      </c>
      <c r="ES170">
        <v>71</v>
      </c>
      <c r="ET170">
        <v>71</v>
      </c>
      <c r="EU170">
        <v>72</v>
      </c>
      <c r="EV170">
        <v>72</v>
      </c>
      <c r="EW170">
        <v>73</v>
      </c>
      <c r="EX170">
        <v>73</v>
      </c>
      <c r="EY170">
        <v>74</v>
      </c>
      <c r="EZ170">
        <v>74</v>
      </c>
      <c r="FA170">
        <v>75</v>
      </c>
      <c r="FB170">
        <v>75</v>
      </c>
      <c r="FC170">
        <v>76</v>
      </c>
      <c r="FD170">
        <v>76</v>
      </c>
      <c r="FE170">
        <v>77</v>
      </c>
      <c r="FF170">
        <v>77</v>
      </c>
      <c r="FG170">
        <v>78</v>
      </c>
      <c r="FH170">
        <v>78</v>
      </c>
      <c r="FI170">
        <v>79</v>
      </c>
      <c r="FJ170">
        <v>79</v>
      </c>
      <c r="FK170">
        <v>80</v>
      </c>
      <c r="FL170">
        <v>80</v>
      </c>
      <c r="FM170">
        <v>81</v>
      </c>
      <c r="FN170">
        <v>81</v>
      </c>
      <c r="FO170">
        <v>82</v>
      </c>
      <c r="FP170">
        <v>82</v>
      </c>
      <c r="FQ170">
        <v>83</v>
      </c>
      <c r="FR170">
        <v>83</v>
      </c>
      <c r="FS170">
        <v>84</v>
      </c>
      <c r="FT170">
        <v>84</v>
      </c>
      <c r="FU170">
        <v>85</v>
      </c>
      <c r="FV170">
        <v>85</v>
      </c>
      <c r="FW170">
        <v>86</v>
      </c>
      <c r="FX170">
        <v>86</v>
      </c>
      <c r="FY170">
        <v>87</v>
      </c>
      <c r="FZ170">
        <v>87</v>
      </c>
      <c r="GA170">
        <v>88</v>
      </c>
      <c r="GB170">
        <v>88</v>
      </c>
      <c r="GC170">
        <v>89</v>
      </c>
      <c r="GD170">
        <v>89</v>
      </c>
      <c r="GE170">
        <v>90</v>
      </c>
      <c r="GF170">
        <v>90</v>
      </c>
      <c r="GG170">
        <v>91</v>
      </c>
      <c r="GH170">
        <v>91</v>
      </c>
      <c r="GI170">
        <v>92</v>
      </c>
      <c r="GJ170">
        <v>92</v>
      </c>
      <c r="GK170">
        <v>93</v>
      </c>
      <c r="GL170">
        <v>93</v>
      </c>
      <c r="GM170">
        <v>94</v>
      </c>
      <c r="GN170">
        <v>94</v>
      </c>
      <c r="GO170">
        <v>94</v>
      </c>
      <c r="GP170">
        <v>94</v>
      </c>
      <c r="GQ170">
        <v>95</v>
      </c>
      <c r="GR170">
        <v>95</v>
      </c>
      <c r="GS170">
        <v>96</v>
      </c>
      <c r="GU170">
        <v>167</v>
      </c>
      <c r="GV170">
        <v>0.97399999999999998</v>
      </c>
    </row>
    <row r="171" spans="1:204">
      <c r="A171" s="278">
        <v>168</v>
      </c>
      <c r="B171" s="344">
        <v>1</v>
      </c>
      <c r="C171" s="344">
        <v>1</v>
      </c>
      <c r="D171" s="344">
        <v>2</v>
      </c>
      <c r="E171" s="344">
        <v>3</v>
      </c>
      <c r="F171" s="344">
        <v>3</v>
      </c>
      <c r="G171" s="344">
        <v>4</v>
      </c>
      <c r="H171" s="344">
        <v>4</v>
      </c>
      <c r="I171" s="344">
        <v>5</v>
      </c>
      <c r="J171" s="344">
        <v>5</v>
      </c>
      <c r="K171" s="344">
        <v>6</v>
      </c>
      <c r="L171" s="344">
        <v>6</v>
      </c>
      <c r="M171" s="344">
        <v>7</v>
      </c>
      <c r="N171" s="344">
        <v>7</v>
      </c>
      <c r="O171" s="344">
        <v>8</v>
      </c>
      <c r="P171" s="344">
        <v>8</v>
      </c>
      <c r="Q171" s="344">
        <v>9</v>
      </c>
      <c r="R171" s="344">
        <v>10</v>
      </c>
      <c r="S171" s="344">
        <v>10</v>
      </c>
      <c r="T171" s="344">
        <v>11</v>
      </c>
      <c r="U171" s="344">
        <v>11</v>
      </c>
      <c r="V171" s="344">
        <v>12</v>
      </c>
      <c r="W171" s="344">
        <v>12</v>
      </c>
      <c r="X171" s="344">
        <v>13</v>
      </c>
      <c r="Y171" s="344">
        <v>13</v>
      </c>
      <c r="Z171" s="344">
        <v>14</v>
      </c>
      <c r="AA171" s="344">
        <v>14</v>
      </c>
      <c r="AB171" s="344">
        <v>15</v>
      </c>
      <c r="AC171" s="344">
        <v>15</v>
      </c>
      <c r="AD171" s="344">
        <v>16</v>
      </c>
      <c r="AE171" s="344">
        <v>16</v>
      </c>
      <c r="AF171" s="337">
        <v>17</v>
      </c>
      <c r="AG171" s="345">
        <v>17</v>
      </c>
      <c r="AH171" s="346">
        <v>18</v>
      </c>
      <c r="AI171">
        <v>18</v>
      </c>
      <c r="AJ171">
        <v>19</v>
      </c>
      <c r="AK171">
        <v>19</v>
      </c>
      <c r="AL171">
        <v>20</v>
      </c>
      <c r="AM171">
        <v>20</v>
      </c>
      <c r="AN171">
        <v>20</v>
      </c>
      <c r="AO171">
        <v>20</v>
      </c>
      <c r="AP171">
        <v>21</v>
      </c>
      <c r="AQ171">
        <v>21</v>
      </c>
      <c r="AR171">
        <v>22</v>
      </c>
      <c r="AS171">
        <v>22</v>
      </c>
      <c r="AT171">
        <v>23</v>
      </c>
      <c r="AU171">
        <v>23</v>
      </c>
      <c r="AV171">
        <v>24</v>
      </c>
      <c r="AW171">
        <v>24</v>
      </c>
      <c r="AX171">
        <v>25</v>
      </c>
      <c r="AY171">
        <v>25</v>
      </c>
      <c r="AZ171">
        <v>26</v>
      </c>
      <c r="BA171">
        <v>26</v>
      </c>
      <c r="BB171">
        <v>27</v>
      </c>
      <c r="BC171">
        <v>27</v>
      </c>
      <c r="BD171">
        <v>28</v>
      </c>
      <c r="BE171">
        <v>28</v>
      </c>
      <c r="BF171">
        <v>29</v>
      </c>
      <c r="BG171">
        <v>29</v>
      </c>
      <c r="BH171">
        <v>29</v>
      </c>
      <c r="BI171">
        <v>30</v>
      </c>
      <c r="BJ171">
        <v>30</v>
      </c>
      <c r="BK171">
        <v>31</v>
      </c>
      <c r="BL171">
        <v>31</v>
      </c>
      <c r="BM171">
        <v>32</v>
      </c>
      <c r="BN171">
        <v>32</v>
      </c>
      <c r="BO171">
        <v>33</v>
      </c>
      <c r="BP171">
        <v>33</v>
      </c>
      <c r="BQ171">
        <v>34</v>
      </c>
      <c r="BR171">
        <v>34</v>
      </c>
      <c r="BS171">
        <v>35</v>
      </c>
      <c r="BT171">
        <v>35</v>
      </c>
      <c r="BU171">
        <v>36</v>
      </c>
      <c r="BV171">
        <v>36</v>
      </c>
      <c r="BW171">
        <v>37</v>
      </c>
      <c r="BX171">
        <v>37</v>
      </c>
      <c r="BY171">
        <v>38</v>
      </c>
      <c r="BZ171">
        <v>38</v>
      </c>
      <c r="CA171">
        <v>38</v>
      </c>
      <c r="CB171">
        <v>39</v>
      </c>
      <c r="CC171">
        <v>39</v>
      </c>
      <c r="CD171">
        <v>40</v>
      </c>
      <c r="CE171">
        <v>40</v>
      </c>
      <c r="CF171">
        <v>41</v>
      </c>
      <c r="CG171">
        <v>41</v>
      </c>
      <c r="CH171">
        <v>42</v>
      </c>
      <c r="CI171">
        <v>42</v>
      </c>
      <c r="CJ171">
        <v>43</v>
      </c>
      <c r="CK171">
        <v>43</v>
      </c>
      <c r="CL171">
        <v>43</v>
      </c>
      <c r="CM171">
        <v>44</v>
      </c>
      <c r="CN171">
        <v>44</v>
      </c>
      <c r="CO171">
        <v>45</v>
      </c>
      <c r="CP171">
        <v>45</v>
      </c>
      <c r="CQ171">
        <v>46</v>
      </c>
      <c r="CR171">
        <v>46</v>
      </c>
      <c r="CS171">
        <v>47</v>
      </c>
      <c r="CT171">
        <v>47</v>
      </c>
      <c r="CU171">
        <v>47</v>
      </c>
      <c r="CV171">
        <v>48</v>
      </c>
      <c r="CW171">
        <v>48</v>
      </c>
      <c r="CX171">
        <v>49</v>
      </c>
      <c r="CY171">
        <v>49</v>
      </c>
      <c r="CZ171">
        <v>50</v>
      </c>
      <c r="DA171">
        <v>50</v>
      </c>
      <c r="DB171">
        <v>51</v>
      </c>
      <c r="DC171">
        <v>51</v>
      </c>
      <c r="DD171">
        <v>52</v>
      </c>
      <c r="DE171">
        <v>52</v>
      </c>
      <c r="DF171">
        <v>53</v>
      </c>
      <c r="DG171">
        <v>53</v>
      </c>
      <c r="DH171">
        <v>54</v>
      </c>
      <c r="DI171">
        <v>54</v>
      </c>
      <c r="DJ171">
        <v>55</v>
      </c>
      <c r="DK171">
        <v>55</v>
      </c>
      <c r="DL171">
        <v>56</v>
      </c>
      <c r="DM171">
        <v>56</v>
      </c>
      <c r="DN171">
        <v>57</v>
      </c>
      <c r="DO171">
        <v>57</v>
      </c>
      <c r="DP171">
        <v>58</v>
      </c>
      <c r="DQ171">
        <v>58</v>
      </c>
      <c r="DR171">
        <v>59</v>
      </c>
      <c r="DS171">
        <v>59</v>
      </c>
      <c r="DT171">
        <v>60</v>
      </c>
      <c r="DU171">
        <v>60</v>
      </c>
      <c r="DV171">
        <v>61</v>
      </c>
      <c r="DW171">
        <v>61</v>
      </c>
      <c r="DX171">
        <v>61</v>
      </c>
      <c r="DY171">
        <v>61</v>
      </c>
      <c r="DZ171">
        <v>62</v>
      </c>
      <c r="EA171">
        <v>62</v>
      </c>
      <c r="EB171">
        <v>63</v>
      </c>
      <c r="EC171">
        <v>63</v>
      </c>
      <c r="ED171">
        <v>64</v>
      </c>
      <c r="EE171">
        <v>64</v>
      </c>
      <c r="EF171">
        <v>64</v>
      </c>
      <c r="EG171">
        <v>65</v>
      </c>
      <c r="EH171">
        <v>65</v>
      </c>
      <c r="EI171">
        <v>66</v>
      </c>
      <c r="EJ171">
        <v>66</v>
      </c>
      <c r="EK171">
        <v>67</v>
      </c>
      <c r="EL171">
        <v>67</v>
      </c>
      <c r="EM171">
        <v>68</v>
      </c>
      <c r="EN171">
        <v>68</v>
      </c>
      <c r="EO171">
        <v>69</v>
      </c>
      <c r="EP171">
        <v>69</v>
      </c>
      <c r="EQ171">
        <v>70</v>
      </c>
      <c r="ER171">
        <v>70</v>
      </c>
      <c r="ES171">
        <v>71</v>
      </c>
      <c r="ET171">
        <v>71</v>
      </c>
      <c r="EU171">
        <v>72</v>
      </c>
      <c r="EV171">
        <v>72</v>
      </c>
      <c r="EW171">
        <v>73</v>
      </c>
      <c r="EX171">
        <v>73</v>
      </c>
      <c r="EY171">
        <v>74</v>
      </c>
      <c r="EZ171">
        <v>74</v>
      </c>
      <c r="FA171">
        <v>75</v>
      </c>
      <c r="FB171">
        <v>75</v>
      </c>
      <c r="FC171">
        <v>76</v>
      </c>
      <c r="FD171">
        <v>76</v>
      </c>
      <c r="FE171">
        <v>77</v>
      </c>
      <c r="FF171">
        <v>77</v>
      </c>
      <c r="FG171">
        <v>78</v>
      </c>
      <c r="FH171">
        <v>78</v>
      </c>
      <c r="FI171">
        <v>79</v>
      </c>
      <c r="FJ171">
        <v>79</v>
      </c>
      <c r="FK171">
        <v>80</v>
      </c>
      <c r="FL171">
        <v>80</v>
      </c>
      <c r="FM171">
        <v>81</v>
      </c>
      <c r="FN171">
        <v>81</v>
      </c>
      <c r="FO171">
        <v>82</v>
      </c>
      <c r="FP171">
        <v>82</v>
      </c>
      <c r="FQ171">
        <v>83</v>
      </c>
      <c r="FR171">
        <v>83</v>
      </c>
      <c r="FS171">
        <v>84</v>
      </c>
      <c r="FT171">
        <v>84</v>
      </c>
      <c r="FU171">
        <v>85</v>
      </c>
      <c r="FV171">
        <v>85</v>
      </c>
      <c r="FW171">
        <v>86</v>
      </c>
      <c r="FX171">
        <v>86</v>
      </c>
      <c r="FY171">
        <v>87</v>
      </c>
      <c r="FZ171">
        <v>87</v>
      </c>
      <c r="GA171">
        <v>88</v>
      </c>
      <c r="GB171">
        <v>88</v>
      </c>
      <c r="GC171">
        <v>89</v>
      </c>
      <c r="GD171">
        <v>89</v>
      </c>
      <c r="GE171">
        <v>90</v>
      </c>
      <c r="GF171">
        <v>90</v>
      </c>
      <c r="GG171">
        <v>91</v>
      </c>
      <c r="GH171">
        <v>91</v>
      </c>
      <c r="GI171">
        <v>92</v>
      </c>
      <c r="GJ171">
        <v>92</v>
      </c>
      <c r="GK171">
        <v>93</v>
      </c>
      <c r="GL171">
        <v>93</v>
      </c>
      <c r="GM171">
        <v>94</v>
      </c>
      <c r="GN171">
        <v>94</v>
      </c>
      <c r="GO171">
        <v>95</v>
      </c>
      <c r="GP171">
        <v>95</v>
      </c>
      <c r="GQ171">
        <v>96</v>
      </c>
      <c r="GR171">
        <v>96</v>
      </c>
      <c r="GS171">
        <v>97</v>
      </c>
      <c r="GU171">
        <v>168</v>
      </c>
      <c r="GV171">
        <v>0.97599999999999998</v>
      </c>
    </row>
    <row r="172" spans="1:204">
      <c r="A172" s="278">
        <v>169</v>
      </c>
      <c r="B172" s="344">
        <v>1</v>
      </c>
      <c r="C172" s="344">
        <v>1</v>
      </c>
      <c r="D172" s="344">
        <v>2</v>
      </c>
      <c r="E172" s="344">
        <v>3</v>
      </c>
      <c r="F172" s="344">
        <v>3</v>
      </c>
      <c r="G172" s="344">
        <v>4</v>
      </c>
      <c r="H172" s="344">
        <v>4</v>
      </c>
      <c r="I172" s="344">
        <v>5</v>
      </c>
      <c r="J172" s="344">
        <v>5</v>
      </c>
      <c r="K172" s="344">
        <v>6</v>
      </c>
      <c r="L172" s="344">
        <v>6</v>
      </c>
      <c r="M172" s="344">
        <v>7</v>
      </c>
      <c r="N172" s="344">
        <v>7</v>
      </c>
      <c r="O172" s="344">
        <v>8</v>
      </c>
      <c r="P172" s="344">
        <v>8</v>
      </c>
      <c r="Q172" s="344">
        <v>9</v>
      </c>
      <c r="R172" s="344">
        <v>10</v>
      </c>
      <c r="S172" s="344">
        <v>10</v>
      </c>
      <c r="T172" s="344">
        <v>11</v>
      </c>
      <c r="U172" s="344">
        <v>11</v>
      </c>
      <c r="V172" s="344">
        <v>12</v>
      </c>
      <c r="W172" s="344">
        <v>12</v>
      </c>
      <c r="X172" s="344">
        <v>13</v>
      </c>
      <c r="Y172" s="344">
        <v>13</v>
      </c>
      <c r="Z172" s="344">
        <v>14</v>
      </c>
      <c r="AA172" s="344">
        <v>14</v>
      </c>
      <c r="AB172" s="344">
        <v>15</v>
      </c>
      <c r="AC172" s="344">
        <v>15</v>
      </c>
      <c r="AD172" s="344">
        <v>16</v>
      </c>
      <c r="AE172" s="344">
        <v>16</v>
      </c>
      <c r="AF172" s="337">
        <v>17</v>
      </c>
      <c r="AG172" s="345">
        <v>17</v>
      </c>
      <c r="AH172" s="346">
        <v>18</v>
      </c>
      <c r="AI172">
        <v>18</v>
      </c>
      <c r="AJ172">
        <v>19</v>
      </c>
      <c r="AK172">
        <v>19</v>
      </c>
      <c r="AL172">
        <v>20</v>
      </c>
      <c r="AM172">
        <v>20</v>
      </c>
      <c r="AN172">
        <v>21</v>
      </c>
      <c r="AO172">
        <v>21</v>
      </c>
      <c r="AP172">
        <v>22</v>
      </c>
      <c r="AQ172">
        <v>22</v>
      </c>
      <c r="AR172">
        <v>22</v>
      </c>
      <c r="AS172">
        <v>22</v>
      </c>
      <c r="AT172">
        <v>23</v>
      </c>
      <c r="AU172">
        <v>23</v>
      </c>
      <c r="AV172">
        <v>24</v>
      </c>
      <c r="AW172">
        <v>24</v>
      </c>
      <c r="AX172">
        <v>25</v>
      </c>
      <c r="AY172">
        <v>25</v>
      </c>
      <c r="AZ172">
        <v>26</v>
      </c>
      <c r="BA172">
        <v>26</v>
      </c>
      <c r="BB172">
        <v>27</v>
      </c>
      <c r="BC172">
        <v>27</v>
      </c>
      <c r="BD172">
        <v>28</v>
      </c>
      <c r="BE172">
        <v>28</v>
      </c>
      <c r="BF172">
        <v>29</v>
      </c>
      <c r="BG172">
        <v>29</v>
      </c>
      <c r="BH172">
        <v>29</v>
      </c>
      <c r="BI172">
        <v>30</v>
      </c>
      <c r="BJ172">
        <v>30</v>
      </c>
      <c r="BK172">
        <v>31</v>
      </c>
      <c r="BL172">
        <v>31</v>
      </c>
      <c r="BM172">
        <v>32</v>
      </c>
      <c r="BN172">
        <v>32</v>
      </c>
      <c r="BO172">
        <v>33</v>
      </c>
      <c r="BP172">
        <v>33</v>
      </c>
      <c r="BQ172">
        <v>34</v>
      </c>
      <c r="BR172">
        <v>34</v>
      </c>
      <c r="BS172">
        <v>35</v>
      </c>
      <c r="BT172">
        <v>35</v>
      </c>
      <c r="BU172">
        <v>36</v>
      </c>
      <c r="BV172">
        <v>36</v>
      </c>
      <c r="BW172">
        <v>37</v>
      </c>
      <c r="BX172">
        <v>37</v>
      </c>
      <c r="BY172">
        <v>38</v>
      </c>
      <c r="BZ172">
        <v>38</v>
      </c>
      <c r="CA172">
        <v>38</v>
      </c>
      <c r="CB172">
        <v>39</v>
      </c>
      <c r="CC172">
        <v>39</v>
      </c>
      <c r="CD172">
        <v>40</v>
      </c>
      <c r="CE172">
        <v>40</v>
      </c>
      <c r="CF172">
        <v>41</v>
      </c>
      <c r="CG172">
        <v>41</v>
      </c>
      <c r="CH172">
        <v>42</v>
      </c>
      <c r="CI172">
        <v>42</v>
      </c>
      <c r="CJ172">
        <v>43</v>
      </c>
      <c r="CK172">
        <v>43</v>
      </c>
      <c r="CL172">
        <v>43</v>
      </c>
      <c r="CM172">
        <v>44</v>
      </c>
      <c r="CN172">
        <v>44</v>
      </c>
      <c r="CO172">
        <v>45</v>
      </c>
      <c r="CP172">
        <v>45</v>
      </c>
      <c r="CQ172">
        <v>46</v>
      </c>
      <c r="CR172">
        <v>46</v>
      </c>
      <c r="CS172">
        <v>47</v>
      </c>
      <c r="CT172">
        <v>47</v>
      </c>
      <c r="CU172">
        <v>47</v>
      </c>
      <c r="CV172">
        <v>48</v>
      </c>
      <c r="CW172">
        <v>48</v>
      </c>
      <c r="CX172">
        <v>49</v>
      </c>
      <c r="CY172">
        <v>49</v>
      </c>
      <c r="CZ172">
        <v>50</v>
      </c>
      <c r="DA172">
        <v>50</v>
      </c>
      <c r="DB172">
        <v>51</v>
      </c>
      <c r="DC172">
        <v>51</v>
      </c>
      <c r="DD172">
        <v>52</v>
      </c>
      <c r="DE172">
        <v>52</v>
      </c>
      <c r="DF172">
        <v>53</v>
      </c>
      <c r="DG172">
        <v>53</v>
      </c>
      <c r="DH172">
        <v>54</v>
      </c>
      <c r="DI172">
        <v>54</v>
      </c>
      <c r="DJ172">
        <v>55</v>
      </c>
      <c r="DK172">
        <v>55</v>
      </c>
      <c r="DL172">
        <v>56</v>
      </c>
      <c r="DM172">
        <v>56</v>
      </c>
      <c r="DN172">
        <v>57</v>
      </c>
      <c r="DO172">
        <v>57</v>
      </c>
      <c r="DP172">
        <v>58</v>
      </c>
      <c r="DQ172">
        <v>58</v>
      </c>
      <c r="DR172">
        <v>59</v>
      </c>
      <c r="DS172">
        <v>59</v>
      </c>
      <c r="DT172">
        <v>60</v>
      </c>
      <c r="DU172">
        <v>60</v>
      </c>
      <c r="DV172">
        <v>61</v>
      </c>
      <c r="DW172">
        <v>61</v>
      </c>
      <c r="DX172">
        <v>62</v>
      </c>
      <c r="DY172">
        <v>62</v>
      </c>
      <c r="DZ172">
        <v>63</v>
      </c>
      <c r="EA172">
        <v>63</v>
      </c>
      <c r="EB172">
        <v>64</v>
      </c>
      <c r="EC172">
        <v>64</v>
      </c>
      <c r="ED172">
        <v>65</v>
      </c>
      <c r="EE172">
        <v>65</v>
      </c>
      <c r="EF172">
        <v>65</v>
      </c>
      <c r="EG172">
        <v>66</v>
      </c>
      <c r="EH172">
        <v>66</v>
      </c>
      <c r="EI172">
        <v>67</v>
      </c>
      <c r="EJ172">
        <v>67</v>
      </c>
      <c r="EK172">
        <v>67</v>
      </c>
      <c r="EL172">
        <v>67</v>
      </c>
      <c r="EM172">
        <v>68</v>
      </c>
      <c r="EN172">
        <v>68</v>
      </c>
      <c r="EO172">
        <v>69</v>
      </c>
      <c r="EP172">
        <v>69</v>
      </c>
      <c r="EQ172">
        <v>70</v>
      </c>
      <c r="ER172">
        <v>70</v>
      </c>
      <c r="ES172">
        <v>71</v>
      </c>
      <c r="ET172">
        <v>71</v>
      </c>
      <c r="EU172">
        <v>72</v>
      </c>
      <c r="EV172">
        <v>72</v>
      </c>
      <c r="EW172">
        <v>73</v>
      </c>
      <c r="EX172">
        <v>73</v>
      </c>
      <c r="EY172">
        <v>74</v>
      </c>
      <c r="EZ172">
        <v>74</v>
      </c>
      <c r="FA172">
        <v>75</v>
      </c>
      <c r="FB172">
        <v>75</v>
      </c>
      <c r="FC172">
        <v>76</v>
      </c>
      <c r="FD172">
        <v>76</v>
      </c>
      <c r="FE172">
        <v>77</v>
      </c>
      <c r="FF172">
        <v>77</v>
      </c>
      <c r="FG172">
        <v>78</v>
      </c>
      <c r="FH172">
        <v>78</v>
      </c>
      <c r="FI172">
        <v>79</v>
      </c>
      <c r="FJ172">
        <v>79</v>
      </c>
      <c r="FK172">
        <v>80</v>
      </c>
      <c r="FL172">
        <v>80</v>
      </c>
      <c r="FM172">
        <v>81</v>
      </c>
      <c r="FN172">
        <v>81</v>
      </c>
      <c r="FO172">
        <v>82</v>
      </c>
      <c r="FP172">
        <v>82</v>
      </c>
      <c r="FQ172">
        <v>83</v>
      </c>
      <c r="FR172">
        <v>83</v>
      </c>
      <c r="FS172">
        <v>84</v>
      </c>
      <c r="FT172">
        <v>84</v>
      </c>
      <c r="FU172">
        <v>85</v>
      </c>
      <c r="FV172">
        <v>85</v>
      </c>
      <c r="FW172">
        <v>86</v>
      </c>
      <c r="FX172">
        <v>86</v>
      </c>
      <c r="FY172">
        <v>87</v>
      </c>
      <c r="FZ172">
        <v>87</v>
      </c>
      <c r="GA172">
        <v>88</v>
      </c>
      <c r="GB172">
        <v>88</v>
      </c>
      <c r="GC172">
        <v>89</v>
      </c>
      <c r="GD172">
        <v>89</v>
      </c>
      <c r="GE172">
        <v>90</v>
      </c>
      <c r="GF172">
        <v>90</v>
      </c>
      <c r="GG172">
        <v>91</v>
      </c>
      <c r="GH172">
        <v>91</v>
      </c>
      <c r="GI172">
        <v>92</v>
      </c>
      <c r="GJ172">
        <v>92</v>
      </c>
      <c r="GK172">
        <v>93</v>
      </c>
      <c r="GL172">
        <v>93</v>
      </c>
      <c r="GM172">
        <v>94</v>
      </c>
      <c r="GN172">
        <v>94</v>
      </c>
      <c r="GO172">
        <v>95</v>
      </c>
      <c r="GP172">
        <v>95</v>
      </c>
      <c r="GQ172">
        <v>96</v>
      </c>
      <c r="GR172">
        <v>96</v>
      </c>
      <c r="GS172">
        <v>97</v>
      </c>
      <c r="GU172">
        <v>169</v>
      </c>
      <c r="GV172">
        <v>0.97799999999999998</v>
      </c>
    </row>
    <row r="173" spans="1:204">
      <c r="A173" s="278">
        <v>170</v>
      </c>
      <c r="B173" s="344">
        <v>1</v>
      </c>
      <c r="C173" s="344">
        <v>1</v>
      </c>
      <c r="D173" s="344">
        <v>2</v>
      </c>
      <c r="E173" s="344">
        <v>3</v>
      </c>
      <c r="F173" s="344">
        <v>3</v>
      </c>
      <c r="G173" s="344">
        <v>4</v>
      </c>
      <c r="H173" s="344">
        <v>4</v>
      </c>
      <c r="I173" s="344">
        <v>5</v>
      </c>
      <c r="J173" s="344">
        <v>5</v>
      </c>
      <c r="K173" s="344">
        <v>6</v>
      </c>
      <c r="L173" s="344">
        <v>6</v>
      </c>
      <c r="M173" s="344">
        <v>7</v>
      </c>
      <c r="N173" s="344">
        <v>7</v>
      </c>
      <c r="O173" s="344">
        <v>8</v>
      </c>
      <c r="P173" s="344">
        <v>8</v>
      </c>
      <c r="Q173" s="344">
        <v>9</v>
      </c>
      <c r="R173" s="344">
        <v>10</v>
      </c>
      <c r="S173" s="344">
        <v>10</v>
      </c>
      <c r="T173" s="344">
        <v>11</v>
      </c>
      <c r="U173" s="344">
        <v>11</v>
      </c>
      <c r="V173" s="344">
        <v>12</v>
      </c>
      <c r="W173" s="344">
        <v>12</v>
      </c>
      <c r="X173" s="344">
        <v>13</v>
      </c>
      <c r="Y173" s="344">
        <v>13</v>
      </c>
      <c r="Z173" s="344">
        <v>14</v>
      </c>
      <c r="AA173" s="344">
        <v>14</v>
      </c>
      <c r="AB173" s="344">
        <v>15</v>
      </c>
      <c r="AC173" s="344">
        <v>15</v>
      </c>
      <c r="AD173" s="344">
        <v>16</v>
      </c>
      <c r="AE173" s="344">
        <v>16</v>
      </c>
      <c r="AF173" s="337">
        <v>17</v>
      </c>
      <c r="AG173" s="345">
        <v>17</v>
      </c>
      <c r="AH173" s="346">
        <v>18</v>
      </c>
      <c r="AI173">
        <v>18</v>
      </c>
      <c r="AJ173">
        <v>19</v>
      </c>
      <c r="AK173">
        <v>19</v>
      </c>
      <c r="AL173">
        <v>20</v>
      </c>
      <c r="AM173">
        <v>20</v>
      </c>
      <c r="AN173">
        <v>21</v>
      </c>
      <c r="AO173">
        <v>21</v>
      </c>
      <c r="AP173">
        <v>22</v>
      </c>
      <c r="AQ173">
        <v>22</v>
      </c>
      <c r="AR173">
        <v>23</v>
      </c>
      <c r="AS173">
        <v>23</v>
      </c>
      <c r="AT173">
        <v>24</v>
      </c>
      <c r="AU173">
        <v>24</v>
      </c>
      <c r="AV173">
        <v>25</v>
      </c>
      <c r="AW173">
        <v>25</v>
      </c>
      <c r="AX173">
        <v>25</v>
      </c>
      <c r="AY173">
        <v>25</v>
      </c>
      <c r="AZ173">
        <v>26</v>
      </c>
      <c r="BA173">
        <v>26</v>
      </c>
      <c r="BB173">
        <v>27</v>
      </c>
      <c r="BC173">
        <v>27</v>
      </c>
      <c r="BD173">
        <v>28</v>
      </c>
      <c r="BE173">
        <v>28</v>
      </c>
      <c r="BF173">
        <v>29</v>
      </c>
      <c r="BG173">
        <v>29</v>
      </c>
      <c r="BH173">
        <v>29</v>
      </c>
      <c r="BI173">
        <v>30</v>
      </c>
      <c r="BJ173">
        <v>30</v>
      </c>
      <c r="BK173">
        <v>31</v>
      </c>
      <c r="BL173">
        <v>31</v>
      </c>
      <c r="BM173">
        <v>32</v>
      </c>
      <c r="BN173">
        <v>32</v>
      </c>
      <c r="BO173">
        <v>33</v>
      </c>
      <c r="BP173">
        <v>33</v>
      </c>
      <c r="BQ173">
        <v>34</v>
      </c>
      <c r="BR173">
        <v>34</v>
      </c>
      <c r="BS173">
        <v>35</v>
      </c>
      <c r="BT173">
        <v>35</v>
      </c>
      <c r="BU173">
        <v>36</v>
      </c>
      <c r="BV173">
        <v>36</v>
      </c>
      <c r="BW173">
        <v>37</v>
      </c>
      <c r="BX173">
        <v>37</v>
      </c>
      <c r="BY173">
        <v>38</v>
      </c>
      <c r="BZ173">
        <v>38</v>
      </c>
      <c r="CA173">
        <v>38</v>
      </c>
      <c r="CB173">
        <v>39</v>
      </c>
      <c r="CC173">
        <v>39</v>
      </c>
      <c r="CD173">
        <v>40</v>
      </c>
      <c r="CE173">
        <v>40</v>
      </c>
      <c r="CF173">
        <v>41</v>
      </c>
      <c r="CG173">
        <v>41</v>
      </c>
      <c r="CH173">
        <v>42</v>
      </c>
      <c r="CI173">
        <v>42</v>
      </c>
      <c r="CJ173">
        <v>43</v>
      </c>
      <c r="CK173">
        <v>43</v>
      </c>
      <c r="CL173">
        <v>43</v>
      </c>
      <c r="CM173">
        <v>44</v>
      </c>
      <c r="CN173">
        <v>44</v>
      </c>
      <c r="CO173">
        <v>45</v>
      </c>
      <c r="CP173">
        <v>45</v>
      </c>
      <c r="CQ173">
        <v>46</v>
      </c>
      <c r="CR173">
        <v>46</v>
      </c>
      <c r="CS173">
        <v>47</v>
      </c>
      <c r="CT173">
        <v>47</v>
      </c>
      <c r="CU173">
        <v>47</v>
      </c>
      <c r="CV173">
        <v>48</v>
      </c>
      <c r="CW173">
        <v>48</v>
      </c>
      <c r="CX173">
        <v>49</v>
      </c>
      <c r="CY173">
        <v>49</v>
      </c>
      <c r="CZ173">
        <v>50</v>
      </c>
      <c r="DA173">
        <v>50</v>
      </c>
      <c r="DB173">
        <v>51</v>
      </c>
      <c r="DC173">
        <v>51</v>
      </c>
      <c r="DD173">
        <v>52</v>
      </c>
      <c r="DE173">
        <v>52</v>
      </c>
      <c r="DF173">
        <v>53</v>
      </c>
      <c r="DG173">
        <v>53</v>
      </c>
      <c r="DH173">
        <v>54</v>
      </c>
      <c r="DI173">
        <v>54</v>
      </c>
      <c r="DJ173">
        <v>55</v>
      </c>
      <c r="DK173">
        <v>55</v>
      </c>
      <c r="DL173">
        <v>56</v>
      </c>
      <c r="DM173">
        <v>56</v>
      </c>
      <c r="DN173">
        <v>57</v>
      </c>
      <c r="DO173">
        <v>57</v>
      </c>
      <c r="DP173">
        <v>58</v>
      </c>
      <c r="DQ173">
        <v>58</v>
      </c>
      <c r="DR173">
        <v>59</v>
      </c>
      <c r="DS173">
        <v>59</v>
      </c>
      <c r="DT173">
        <v>60</v>
      </c>
      <c r="DU173">
        <v>60</v>
      </c>
      <c r="DV173">
        <v>61</v>
      </c>
      <c r="DW173">
        <v>61</v>
      </c>
      <c r="DX173">
        <v>62</v>
      </c>
      <c r="DY173">
        <v>62</v>
      </c>
      <c r="DZ173">
        <v>63</v>
      </c>
      <c r="EA173">
        <v>63</v>
      </c>
      <c r="EB173">
        <v>64</v>
      </c>
      <c r="EC173">
        <v>64</v>
      </c>
      <c r="ED173">
        <v>65</v>
      </c>
      <c r="EE173">
        <v>65</v>
      </c>
      <c r="EF173">
        <v>65</v>
      </c>
      <c r="EG173">
        <v>66</v>
      </c>
      <c r="EH173">
        <v>66</v>
      </c>
      <c r="EI173">
        <v>67</v>
      </c>
      <c r="EJ173">
        <v>67</v>
      </c>
      <c r="EK173">
        <v>68</v>
      </c>
      <c r="EL173">
        <v>68</v>
      </c>
      <c r="EM173">
        <v>69</v>
      </c>
      <c r="EN173">
        <v>69</v>
      </c>
      <c r="EO173">
        <v>70</v>
      </c>
      <c r="EP173">
        <v>70</v>
      </c>
      <c r="EQ173">
        <v>71</v>
      </c>
      <c r="ER173">
        <v>71</v>
      </c>
      <c r="ES173">
        <v>72</v>
      </c>
      <c r="ET173">
        <v>72</v>
      </c>
      <c r="EU173">
        <v>73</v>
      </c>
      <c r="EV173">
        <v>73</v>
      </c>
      <c r="EW173">
        <v>74</v>
      </c>
      <c r="EX173">
        <v>74</v>
      </c>
      <c r="EY173">
        <v>74</v>
      </c>
      <c r="EZ173">
        <v>74</v>
      </c>
      <c r="FA173">
        <v>75</v>
      </c>
      <c r="FB173">
        <v>75</v>
      </c>
      <c r="FC173">
        <v>76</v>
      </c>
      <c r="FD173">
        <v>76</v>
      </c>
      <c r="FE173">
        <v>77</v>
      </c>
      <c r="FF173">
        <v>77</v>
      </c>
      <c r="FG173">
        <v>78</v>
      </c>
      <c r="FH173">
        <v>78</v>
      </c>
      <c r="FI173">
        <v>79</v>
      </c>
      <c r="FJ173">
        <v>79</v>
      </c>
      <c r="FK173">
        <v>80</v>
      </c>
      <c r="FL173">
        <v>80</v>
      </c>
      <c r="FM173">
        <v>81</v>
      </c>
      <c r="FN173">
        <v>81</v>
      </c>
      <c r="FO173">
        <v>82</v>
      </c>
      <c r="FP173">
        <v>82</v>
      </c>
      <c r="FQ173">
        <v>83</v>
      </c>
      <c r="FR173">
        <v>83</v>
      </c>
      <c r="FS173">
        <v>84</v>
      </c>
      <c r="FT173">
        <v>84</v>
      </c>
      <c r="FU173">
        <v>85</v>
      </c>
      <c r="FV173">
        <v>85</v>
      </c>
      <c r="FW173">
        <v>86</v>
      </c>
      <c r="FX173">
        <v>86</v>
      </c>
      <c r="FY173">
        <v>87</v>
      </c>
      <c r="FZ173">
        <v>87</v>
      </c>
      <c r="GA173">
        <v>88</v>
      </c>
      <c r="GB173">
        <v>88</v>
      </c>
      <c r="GC173">
        <v>89</v>
      </c>
      <c r="GD173">
        <v>89</v>
      </c>
      <c r="GE173">
        <v>90</v>
      </c>
      <c r="GF173">
        <v>90</v>
      </c>
      <c r="GG173">
        <v>91</v>
      </c>
      <c r="GH173">
        <v>91</v>
      </c>
      <c r="GI173">
        <v>92</v>
      </c>
      <c r="GJ173">
        <v>92</v>
      </c>
      <c r="GK173">
        <v>93</v>
      </c>
      <c r="GL173">
        <v>93</v>
      </c>
      <c r="GM173">
        <v>94</v>
      </c>
      <c r="GN173">
        <v>94</v>
      </c>
      <c r="GO173">
        <v>95</v>
      </c>
      <c r="GP173">
        <v>95</v>
      </c>
      <c r="GQ173">
        <v>96</v>
      </c>
      <c r="GR173">
        <v>96</v>
      </c>
      <c r="GS173">
        <v>97</v>
      </c>
      <c r="GU173">
        <v>170</v>
      </c>
      <c r="GV173">
        <v>0.98</v>
      </c>
    </row>
    <row r="174" spans="1:204">
      <c r="A174" s="278">
        <v>171</v>
      </c>
      <c r="B174" s="344">
        <v>1</v>
      </c>
      <c r="C174" s="344">
        <v>1</v>
      </c>
      <c r="D174" s="344">
        <v>2</v>
      </c>
      <c r="E174" s="344">
        <v>3</v>
      </c>
      <c r="F174" s="344">
        <v>3</v>
      </c>
      <c r="G174" s="344">
        <v>4</v>
      </c>
      <c r="H174" s="344">
        <v>4</v>
      </c>
      <c r="I174" s="344">
        <v>5</v>
      </c>
      <c r="J174" s="344">
        <v>5</v>
      </c>
      <c r="K174" s="344">
        <v>6</v>
      </c>
      <c r="L174" s="344">
        <v>6</v>
      </c>
      <c r="M174" s="344">
        <v>7</v>
      </c>
      <c r="N174" s="344">
        <v>7</v>
      </c>
      <c r="O174" s="344">
        <v>8</v>
      </c>
      <c r="P174" s="344">
        <v>8</v>
      </c>
      <c r="Q174" s="344">
        <v>9</v>
      </c>
      <c r="R174" s="344">
        <v>10</v>
      </c>
      <c r="S174" s="344">
        <v>10</v>
      </c>
      <c r="T174" s="344">
        <v>11</v>
      </c>
      <c r="U174" s="344">
        <v>11</v>
      </c>
      <c r="V174" s="344">
        <v>12</v>
      </c>
      <c r="W174" s="344">
        <v>12</v>
      </c>
      <c r="X174" s="344">
        <v>13</v>
      </c>
      <c r="Y174" s="344">
        <v>13</v>
      </c>
      <c r="Z174" s="344">
        <v>14</v>
      </c>
      <c r="AA174" s="344">
        <v>14</v>
      </c>
      <c r="AB174" s="344">
        <v>15</v>
      </c>
      <c r="AC174" s="344">
        <v>15</v>
      </c>
      <c r="AD174" s="344">
        <v>16</v>
      </c>
      <c r="AE174" s="344">
        <v>16</v>
      </c>
      <c r="AF174" s="337">
        <v>17</v>
      </c>
      <c r="AG174" s="345">
        <v>17</v>
      </c>
      <c r="AH174" s="346">
        <v>18</v>
      </c>
      <c r="AI174">
        <v>18</v>
      </c>
      <c r="AJ174">
        <v>19</v>
      </c>
      <c r="AK174">
        <v>19</v>
      </c>
      <c r="AL174">
        <v>20</v>
      </c>
      <c r="AM174">
        <v>20</v>
      </c>
      <c r="AN174">
        <v>21</v>
      </c>
      <c r="AO174">
        <v>21</v>
      </c>
      <c r="AP174">
        <v>22</v>
      </c>
      <c r="AQ174">
        <v>22</v>
      </c>
      <c r="AR174">
        <v>23</v>
      </c>
      <c r="AS174">
        <v>23</v>
      </c>
      <c r="AT174">
        <v>24</v>
      </c>
      <c r="AU174">
        <v>24</v>
      </c>
      <c r="AV174">
        <v>25</v>
      </c>
      <c r="AW174">
        <v>25</v>
      </c>
      <c r="AX174">
        <v>26</v>
      </c>
      <c r="AY174">
        <v>26</v>
      </c>
      <c r="AZ174">
        <v>27</v>
      </c>
      <c r="BA174">
        <v>27</v>
      </c>
      <c r="BB174">
        <v>27</v>
      </c>
      <c r="BC174">
        <v>27</v>
      </c>
      <c r="BD174">
        <v>28</v>
      </c>
      <c r="BE174">
        <v>28</v>
      </c>
      <c r="BF174">
        <v>29</v>
      </c>
      <c r="BG174">
        <v>29</v>
      </c>
      <c r="BH174">
        <v>29</v>
      </c>
      <c r="BI174">
        <v>30</v>
      </c>
      <c r="BJ174">
        <v>30</v>
      </c>
      <c r="BK174">
        <v>31</v>
      </c>
      <c r="BL174">
        <v>31</v>
      </c>
      <c r="BM174">
        <v>32</v>
      </c>
      <c r="BN174">
        <v>32</v>
      </c>
      <c r="BO174">
        <v>33</v>
      </c>
      <c r="BP174">
        <v>33</v>
      </c>
      <c r="BQ174">
        <v>34</v>
      </c>
      <c r="BR174">
        <v>34</v>
      </c>
      <c r="BS174">
        <v>35</v>
      </c>
      <c r="BT174">
        <v>35</v>
      </c>
      <c r="BU174">
        <v>36</v>
      </c>
      <c r="BV174">
        <v>36</v>
      </c>
      <c r="BW174">
        <v>37</v>
      </c>
      <c r="BX174">
        <v>37</v>
      </c>
      <c r="BY174">
        <v>38</v>
      </c>
      <c r="BZ174">
        <v>38</v>
      </c>
      <c r="CA174">
        <v>38</v>
      </c>
      <c r="CB174">
        <v>39</v>
      </c>
      <c r="CC174">
        <v>39</v>
      </c>
      <c r="CD174">
        <v>40</v>
      </c>
      <c r="CE174">
        <v>40</v>
      </c>
      <c r="CF174">
        <v>41</v>
      </c>
      <c r="CG174">
        <v>41</v>
      </c>
      <c r="CH174">
        <v>42</v>
      </c>
      <c r="CI174">
        <v>42</v>
      </c>
      <c r="CJ174">
        <v>43</v>
      </c>
      <c r="CK174">
        <v>43</v>
      </c>
      <c r="CL174">
        <v>43</v>
      </c>
      <c r="CM174">
        <v>44</v>
      </c>
      <c r="CN174">
        <v>44</v>
      </c>
      <c r="CO174">
        <v>45</v>
      </c>
      <c r="CP174">
        <v>45</v>
      </c>
      <c r="CQ174">
        <v>46</v>
      </c>
      <c r="CR174">
        <v>46</v>
      </c>
      <c r="CS174">
        <v>47</v>
      </c>
      <c r="CT174">
        <v>47</v>
      </c>
      <c r="CU174">
        <v>47</v>
      </c>
      <c r="CV174">
        <v>48</v>
      </c>
      <c r="CW174">
        <v>48</v>
      </c>
      <c r="CX174">
        <v>49</v>
      </c>
      <c r="CY174">
        <v>49</v>
      </c>
      <c r="CZ174">
        <v>50</v>
      </c>
      <c r="DA174">
        <v>50</v>
      </c>
      <c r="DB174">
        <v>51</v>
      </c>
      <c r="DC174">
        <v>51</v>
      </c>
      <c r="DD174">
        <v>52</v>
      </c>
      <c r="DE174">
        <v>52</v>
      </c>
      <c r="DF174">
        <v>53</v>
      </c>
      <c r="DG174">
        <v>53</v>
      </c>
      <c r="DH174">
        <v>54</v>
      </c>
      <c r="DI174">
        <v>54</v>
      </c>
      <c r="DJ174">
        <v>55</v>
      </c>
      <c r="DK174">
        <v>55</v>
      </c>
      <c r="DL174">
        <v>56</v>
      </c>
      <c r="DM174">
        <v>56</v>
      </c>
      <c r="DN174">
        <v>57</v>
      </c>
      <c r="DO174">
        <v>57</v>
      </c>
      <c r="DP174">
        <v>58</v>
      </c>
      <c r="DQ174">
        <v>58</v>
      </c>
      <c r="DR174">
        <v>59</v>
      </c>
      <c r="DS174">
        <v>59</v>
      </c>
      <c r="DT174">
        <v>60</v>
      </c>
      <c r="DU174">
        <v>60</v>
      </c>
      <c r="DV174">
        <v>61</v>
      </c>
      <c r="DW174">
        <v>61</v>
      </c>
      <c r="DX174">
        <v>62</v>
      </c>
      <c r="DY174">
        <v>62</v>
      </c>
      <c r="DZ174">
        <v>63</v>
      </c>
      <c r="EA174">
        <v>63</v>
      </c>
      <c r="EB174">
        <v>64</v>
      </c>
      <c r="EC174">
        <v>64</v>
      </c>
      <c r="ED174">
        <v>65</v>
      </c>
      <c r="EE174">
        <v>65</v>
      </c>
      <c r="EF174">
        <v>65</v>
      </c>
      <c r="EG174">
        <v>66</v>
      </c>
      <c r="EH174">
        <v>66</v>
      </c>
      <c r="EI174">
        <v>67</v>
      </c>
      <c r="EJ174">
        <v>67</v>
      </c>
      <c r="EK174">
        <v>68</v>
      </c>
      <c r="EL174">
        <v>68</v>
      </c>
      <c r="EM174">
        <v>69</v>
      </c>
      <c r="EN174">
        <v>69</v>
      </c>
      <c r="EO174">
        <v>70</v>
      </c>
      <c r="EP174">
        <v>70</v>
      </c>
      <c r="EQ174">
        <v>71</v>
      </c>
      <c r="ER174">
        <v>71</v>
      </c>
      <c r="ES174">
        <v>72</v>
      </c>
      <c r="ET174">
        <v>72</v>
      </c>
      <c r="EU174">
        <v>73</v>
      </c>
      <c r="EV174">
        <v>73</v>
      </c>
      <c r="EW174">
        <v>74</v>
      </c>
      <c r="EX174">
        <v>74</v>
      </c>
      <c r="EY174">
        <v>75</v>
      </c>
      <c r="EZ174">
        <v>75</v>
      </c>
      <c r="FA174">
        <v>76</v>
      </c>
      <c r="FB174">
        <v>76</v>
      </c>
      <c r="FC174">
        <v>77</v>
      </c>
      <c r="FD174">
        <v>77</v>
      </c>
      <c r="FE174">
        <v>78</v>
      </c>
      <c r="FF174">
        <v>78</v>
      </c>
      <c r="FG174">
        <v>79</v>
      </c>
      <c r="FH174">
        <v>79</v>
      </c>
      <c r="FI174">
        <v>80</v>
      </c>
      <c r="FJ174">
        <v>80</v>
      </c>
      <c r="FK174">
        <v>81</v>
      </c>
      <c r="FL174">
        <v>81</v>
      </c>
      <c r="FM174">
        <v>82</v>
      </c>
      <c r="FN174">
        <v>82</v>
      </c>
      <c r="FO174">
        <v>82</v>
      </c>
      <c r="FP174">
        <v>82</v>
      </c>
      <c r="FQ174">
        <v>83</v>
      </c>
      <c r="FR174">
        <v>83</v>
      </c>
      <c r="FS174">
        <v>84</v>
      </c>
      <c r="FT174">
        <v>84</v>
      </c>
      <c r="FU174">
        <v>85</v>
      </c>
      <c r="FV174">
        <v>85</v>
      </c>
      <c r="FW174">
        <v>86</v>
      </c>
      <c r="FX174">
        <v>86</v>
      </c>
      <c r="FY174">
        <v>87</v>
      </c>
      <c r="FZ174">
        <v>87</v>
      </c>
      <c r="GA174">
        <v>88</v>
      </c>
      <c r="GB174">
        <v>88</v>
      </c>
      <c r="GC174">
        <v>89</v>
      </c>
      <c r="GD174">
        <v>89</v>
      </c>
      <c r="GE174">
        <v>90</v>
      </c>
      <c r="GF174">
        <v>90</v>
      </c>
      <c r="GG174">
        <v>91</v>
      </c>
      <c r="GH174">
        <v>91</v>
      </c>
      <c r="GI174">
        <v>92</v>
      </c>
      <c r="GJ174">
        <v>92</v>
      </c>
      <c r="GK174">
        <v>93</v>
      </c>
      <c r="GL174">
        <v>93</v>
      </c>
      <c r="GM174">
        <v>94</v>
      </c>
      <c r="GN174">
        <v>94</v>
      </c>
      <c r="GO174">
        <v>95</v>
      </c>
      <c r="GP174">
        <v>95</v>
      </c>
      <c r="GQ174">
        <v>96</v>
      </c>
      <c r="GR174">
        <v>96</v>
      </c>
      <c r="GS174">
        <v>97</v>
      </c>
      <c r="GU174">
        <v>171</v>
      </c>
      <c r="GV174">
        <v>0.98199999999999998</v>
      </c>
    </row>
    <row r="175" spans="1:204">
      <c r="A175" s="278">
        <v>172</v>
      </c>
      <c r="B175" s="344">
        <v>1</v>
      </c>
      <c r="C175" s="344">
        <v>1</v>
      </c>
      <c r="D175" s="344">
        <v>2</v>
      </c>
      <c r="E175" s="344">
        <v>3</v>
      </c>
      <c r="F175" s="344">
        <v>3</v>
      </c>
      <c r="G175" s="344">
        <v>4</v>
      </c>
      <c r="H175" s="344">
        <v>4</v>
      </c>
      <c r="I175" s="344">
        <v>5</v>
      </c>
      <c r="J175" s="344">
        <v>5</v>
      </c>
      <c r="K175" s="344">
        <v>6</v>
      </c>
      <c r="L175" s="344">
        <v>6</v>
      </c>
      <c r="M175" s="344">
        <v>7</v>
      </c>
      <c r="N175" s="344">
        <v>7</v>
      </c>
      <c r="O175" s="344">
        <v>8</v>
      </c>
      <c r="P175" s="344">
        <v>8</v>
      </c>
      <c r="Q175" s="344">
        <v>9</v>
      </c>
      <c r="R175" s="344">
        <v>10</v>
      </c>
      <c r="S175" s="344">
        <v>10</v>
      </c>
      <c r="T175" s="344">
        <v>11</v>
      </c>
      <c r="U175" s="344">
        <v>11</v>
      </c>
      <c r="V175" s="344">
        <v>12</v>
      </c>
      <c r="W175" s="344">
        <v>12</v>
      </c>
      <c r="X175" s="344">
        <v>13</v>
      </c>
      <c r="Y175" s="344">
        <v>13</v>
      </c>
      <c r="Z175" s="344">
        <v>14</v>
      </c>
      <c r="AA175" s="344">
        <v>14</v>
      </c>
      <c r="AB175" s="344">
        <v>15</v>
      </c>
      <c r="AC175" s="344">
        <v>15</v>
      </c>
      <c r="AD175" s="344">
        <v>16</v>
      </c>
      <c r="AE175" s="344">
        <v>16</v>
      </c>
      <c r="AF175" s="337">
        <v>17</v>
      </c>
      <c r="AG175" s="345">
        <v>17</v>
      </c>
      <c r="AH175" s="346">
        <v>18</v>
      </c>
      <c r="AI175">
        <v>18</v>
      </c>
      <c r="AJ175">
        <v>19</v>
      </c>
      <c r="AK175">
        <v>19</v>
      </c>
      <c r="AL175">
        <v>20</v>
      </c>
      <c r="AM175">
        <v>20</v>
      </c>
      <c r="AN175">
        <v>21</v>
      </c>
      <c r="AO175">
        <v>21</v>
      </c>
      <c r="AP175">
        <v>22</v>
      </c>
      <c r="AQ175">
        <v>22</v>
      </c>
      <c r="AR175">
        <v>23</v>
      </c>
      <c r="AS175">
        <v>23</v>
      </c>
      <c r="AT175">
        <v>24</v>
      </c>
      <c r="AU175">
        <v>24</v>
      </c>
      <c r="AV175">
        <v>25</v>
      </c>
      <c r="AW175">
        <v>25</v>
      </c>
      <c r="AX175">
        <v>26</v>
      </c>
      <c r="AY175">
        <v>26</v>
      </c>
      <c r="AZ175">
        <v>27</v>
      </c>
      <c r="BA175">
        <v>27</v>
      </c>
      <c r="BB175">
        <v>28</v>
      </c>
      <c r="BC175">
        <v>28</v>
      </c>
      <c r="BD175">
        <v>29</v>
      </c>
      <c r="BE175">
        <v>29</v>
      </c>
      <c r="BF175">
        <v>30</v>
      </c>
      <c r="BG175">
        <v>30</v>
      </c>
      <c r="BH175">
        <v>30</v>
      </c>
      <c r="BI175">
        <v>31</v>
      </c>
      <c r="BJ175">
        <v>31</v>
      </c>
      <c r="BK175">
        <v>31</v>
      </c>
      <c r="BL175">
        <v>31</v>
      </c>
      <c r="BM175">
        <v>32</v>
      </c>
      <c r="BN175">
        <v>32</v>
      </c>
      <c r="BO175">
        <v>33</v>
      </c>
      <c r="BP175">
        <v>33</v>
      </c>
      <c r="BQ175">
        <v>34</v>
      </c>
      <c r="BR175">
        <v>34</v>
      </c>
      <c r="BS175">
        <v>35</v>
      </c>
      <c r="BT175">
        <v>35</v>
      </c>
      <c r="BU175">
        <v>36</v>
      </c>
      <c r="BV175">
        <v>36</v>
      </c>
      <c r="BW175">
        <v>37</v>
      </c>
      <c r="BX175">
        <v>37</v>
      </c>
      <c r="BY175">
        <v>38</v>
      </c>
      <c r="BZ175">
        <v>38</v>
      </c>
      <c r="CA175">
        <v>38</v>
      </c>
      <c r="CB175">
        <v>39</v>
      </c>
      <c r="CC175">
        <v>39</v>
      </c>
      <c r="CD175">
        <v>40</v>
      </c>
      <c r="CE175">
        <v>40</v>
      </c>
      <c r="CF175">
        <v>41</v>
      </c>
      <c r="CG175">
        <v>41</v>
      </c>
      <c r="CH175">
        <v>42</v>
      </c>
      <c r="CI175">
        <v>42</v>
      </c>
      <c r="CJ175">
        <v>43</v>
      </c>
      <c r="CK175">
        <v>43</v>
      </c>
      <c r="CL175">
        <v>43</v>
      </c>
      <c r="CM175">
        <v>44</v>
      </c>
      <c r="CN175">
        <v>44</v>
      </c>
      <c r="CO175">
        <v>45</v>
      </c>
      <c r="CP175">
        <v>45</v>
      </c>
      <c r="CQ175">
        <v>46</v>
      </c>
      <c r="CR175">
        <v>46</v>
      </c>
      <c r="CS175">
        <v>47</v>
      </c>
      <c r="CT175">
        <v>47</v>
      </c>
      <c r="CU175">
        <v>47</v>
      </c>
      <c r="CV175">
        <v>48</v>
      </c>
      <c r="CW175">
        <v>48</v>
      </c>
      <c r="CX175">
        <v>49</v>
      </c>
      <c r="CY175">
        <v>49</v>
      </c>
      <c r="CZ175">
        <v>50</v>
      </c>
      <c r="DA175">
        <v>50</v>
      </c>
      <c r="DB175">
        <v>51</v>
      </c>
      <c r="DC175">
        <v>51</v>
      </c>
      <c r="DD175">
        <v>52</v>
      </c>
      <c r="DE175">
        <v>52</v>
      </c>
      <c r="DF175">
        <v>53</v>
      </c>
      <c r="DG175">
        <v>53</v>
      </c>
      <c r="DH175">
        <v>54</v>
      </c>
      <c r="DI175">
        <v>54</v>
      </c>
      <c r="DJ175">
        <v>55</v>
      </c>
      <c r="DK175">
        <v>55</v>
      </c>
      <c r="DL175">
        <v>56</v>
      </c>
      <c r="DM175">
        <v>56</v>
      </c>
      <c r="DN175">
        <v>57</v>
      </c>
      <c r="DO175">
        <v>57</v>
      </c>
      <c r="DP175">
        <v>58</v>
      </c>
      <c r="DQ175">
        <v>58</v>
      </c>
      <c r="DR175">
        <v>59</v>
      </c>
      <c r="DS175">
        <v>59</v>
      </c>
      <c r="DT175">
        <v>60</v>
      </c>
      <c r="DU175">
        <v>60</v>
      </c>
      <c r="DV175">
        <v>61</v>
      </c>
      <c r="DW175">
        <v>61</v>
      </c>
      <c r="DX175">
        <v>62</v>
      </c>
      <c r="DY175">
        <v>62</v>
      </c>
      <c r="DZ175">
        <v>63</v>
      </c>
      <c r="EA175">
        <v>63</v>
      </c>
      <c r="EB175">
        <v>64</v>
      </c>
      <c r="EC175">
        <v>64</v>
      </c>
      <c r="ED175">
        <v>65</v>
      </c>
      <c r="EE175">
        <v>65</v>
      </c>
      <c r="EF175">
        <v>65</v>
      </c>
      <c r="EG175">
        <v>66</v>
      </c>
      <c r="EH175">
        <v>66</v>
      </c>
      <c r="EI175">
        <v>67</v>
      </c>
      <c r="EJ175">
        <v>67</v>
      </c>
      <c r="EK175">
        <v>68</v>
      </c>
      <c r="EL175">
        <v>68</v>
      </c>
      <c r="EM175">
        <v>69</v>
      </c>
      <c r="EN175">
        <v>69</v>
      </c>
      <c r="EO175">
        <v>70</v>
      </c>
      <c r="EP175">
        <v>70</v>
      </c>
      <c r="EQ175">
        <v>71</v>
      </c>
      <c r="ER175">
        <v>71</v>
      </c>
      <c r="ES175">
        <v>72</v>
      </c>
      <c r="ET175">
        <v>72</v>
      </c>
      <c r="EU175">
        <v>73</v>
      </c>
      <c r="EV175">
        <v>73</v>
      </c>
      <c r="EW175">
        <v>74</v>
      </c>
      <c r="EX175">
        <v>74</v>
      </c>
      <c r="EY175">
        <v>75</v>
      </c>
      <c r="EZ175">
        <v>75</v>
      </c>
      <c r="FA175">
        <v>76</v>
      </c>
      <c r="FB175">
        <v>76</v>
      </c>
      <c r="FC175">
        <v>77</v>
      </c>
      <c r="FD175">
        <v>77</v>
      </c>
      <c r="FE175">
        <v>78</v>
      </c>
      <c r="FF175">
        <v>78</v>
      </c>
      <c r="FG175">
        <v>79</v>
      </c>
      <c r="FH175">
        <v>79</v>
      </c>
      <c r="FI175">
        <v>80</v>
      </c>
      <c r="FJ175">
        <v>80</v>
      </c>
      <c r="FK175">
        <v>81</v>
      </c>
      <c r="FL175">
        <v>81</v>
      </c>
      <c r="FM175">
        <v>82</v>
      </c>
      <c r="FN175">
        <v>82</v>
      </c>
      <c r="FO175">
        <v>83</v>
      </c>
      <c r="FP175">
        <v>83</v>
      </c>
      <c r="FQ175">
        <v>84</v>
      </c>
      <c r="FR175">
        <v>84</v>
      </c>
      <c r="FS175">
        <v>85</v>
      </c>
      <c r="FT175">
        <v>85</v>
      </c>
      <c r="FU175">
        <v>86</v>
      </c>
      <c r="FV175">
        <v>86</v>
      </c>
      <c r="FW175">
        <v>87</v>
      </c>
      <c r="FX175">
        <v>87</v>
      </c>
      <c r="FY175">
        <v>88</v>
      </c>
      <c r="FZ175">
        <v>88</v>
      </c>
      <c r="GA175">
        <v>89</v>
      </c>
      <c r="GB175">
        <v>89</v>
      </c>
      <c r="GC175">
        <v>90</v>
      </c>
      <c r="GD175">
        <v>90</v>
      </c>
      <c r="GE175">
        <v>91</v>
      </c>
      <c r="GF175">
        <v>91</v>
      </c>
      <c r="GG175">
        <v>92</v>
      </c>
      <c r="GH175">
        <v>92</v>
      </c>
      <c r="GI175">
        <v>92</v>
      </c>
      <c r="GJ175">
        <v>92</v>
      </c>
      <c r="GK175">
        <v>93</v>
      </c>
      <c r="GL175">
        <v>93</v>
      </c>
      <c r="GM175">
        <v>94</v>
      </c>
      <c r="GN175">
        <v>94</v>
      </c>
      <c r="GO175">
        <v>95</v>
      </c>
      <c r="GP175">
        <v>95</v>
      </c>
      <c r="GQ175">
        <v>96</v>
      </c>
      <c r="GR175">
        <v>96</v>
      </c>
      <c r="GS175">
        <v>97</v>
      </c>
      <c r="GU175">
        <v>172</v>
      </c>
      <c r="GV175">
        <v>0.98399999999999999</v>
      </c>
    </row>
    <row r="176" spans="1:204">
      <c r="A176" s="278">
        <v>173</v>
      </c>
      <c r="B176" s="344">
        <v>1</v>
      </c>
      <c r="C176" s="344">
        <v>1</v>
      </c>
      <c r="D176" s="344">
        <v>2</v>
      </c>
      <c r="E176" s="344">
        <v>3</v>
      </c>
      <c r="F176" s="344">
        <v>3</v>
      </c>
      <c r="G176" s="344">
        <v>4</v>
      </c>
      <c r="H176" s="344">
        <v>4</v>
      </c>
      <c r="I176" s="344">
        <v>5</v>
      </c>
      <c r="J176" s="344">
        <v>5</v>
      </c>
      <c r="K176" s="344">
        <v>6</v>
      </c>
      <c r="L176" s="344">
        <v>6</v>
      </c>
      <c r="M176" s="344">
        <v>7</v>
      </c>
      <c r="N176" s="344">
        <v>7</v>
      </c>
      <c r="O176" s="344">
        <v>8</v>
      </c>
      <c r="P176" s="344">
        <v>8</v>
      </c>
      <c r="Q176" s="344">
        <v>9</v>
      </c>
      <c r="R176" s="344">
        <v>10</v>
      </c>
      <c r="S176" s="344">
        <v>10</v>
      </c>
      <c r="T176" s="344">
        <v>11</v>
      </c>
      <c r="U176" s="344">
        <v>11</v>
      </c>
      <c r="V176" s="344">
        <v>12</v>
      </c>
      <c r="W176" s="344">
        <v>12</v>
      </c>
      <c r="X176" s="344">
        <v>13</v>
      </c>
      <c r="Y176" s="344">
        <v>13</v>
      </c>
      <c r="Z176" s="344">
        <v>14</v>
      </c>
      <c r="AA176" s="344">
        <v>14</v>
      </c>
      <c r="AB176" s="344">
        <v>15</v>
      </c>
      <c r="AC176" s="344">
        <v>15</v>
      </c>
      <c r="AD176" s="344">
        <v>16</v>
      </c>
      <c r="AE176" s="344">
        <v>16</v>
      </c>
      <c r="AF176" s="337">
        <v>17</v>
      </c>
      <c r="AG176" s="345">
        <v>17</v>
      </c>
      <c r="AH176" s="346">
        <v>18</v>
      </c>
      <c r="AI176">
        <v>18</v>
      </c>
      <c r="AJ176">
        <v>19</v>
      </c>
      <c r="AK176">
        <v>19</v>
      </c>
      <c r="AL176">
        <v>20</v>
      </c>
      <c r="AM176">
        <v>20</v>
      </c>
      <c r="AN176">
        <v>21</v>
      </c>
      <c r="AO176">
        <v>21</v>
      </c>
      <c r="AP176">
        <v>22</v>
      </c>
      <c r="AQ176">
        <v>22</v>
      </c>
      <c r="AR176">
        <v>23</v>
      </c>
      <c r="AS176">
        <v>23</v>
      </c>
      <c r="AT176">
        <v>24</v>
      </c>
      <c r="AU176">
        <v>24</v>
      </c>
      <c r="AV176">
        <v>25</v>
      </c>
      <c r="AW176">
        <v>25</v>
      </c>
      <c r="AX176">
        <v>26</v>
      </c>
      <c r="AY176">
        <v>26</v>
      </c>
      <c r="AZ176">
        <v>27</v>
      </c>
      <c r="BA176">
        <v>27</v>
      </c>
      <c r="BB176">
        <v>28</v>
      </c>
      <c r="BC176">
        <v>28</v>
      </c>
      <c r="BD176">
        <v>29</v>
      </c>
      <c r="BE176">
        <v>29</v>
      </c>
      <c r="BF176">
        <v>30</v>
      </c>
      <c r="BG176">
        <v>30</v>
      </c>
      <c r="BH176">
        <v>30</v>
      </c>
      <c r="BI176">
        <v>31</v>
      </c>
      <c r="BJ176">
        <v>31</v>
      </c>
      <c r="BK176">
        <v>32</v>
      </c>
      <c r="BL176">
        <v>32</v>
      </c>
      <c r="BM176">
        <v>33</v>
      </c>
      <c r="BN176">
        <v>33</v>
      </c>
      <c r="BO176">
        <v>34</v>
      </c>
      <c r="BP176">
        <v>34</v>
      </c>
      <c r="BQ176">
        <v>35</v>
      </c>
      <c r="BR176">
        <v>35</v>
      </c>
      <c r="BS176">
        <v>35</v>
      </c>
      <c r="BT176">
        <v>35</v>
      </c>
      <c r="BU176">
        <v>36</v>
      </c>
      <c r="BV176">
        <v>36</v>
      </c>
      <c r="BW176">
        <v>37</v>
      </c>
      <c r="BX176">
        <v>37</v>
      </c>
      <c r="BY176">
        <v>38</v>
      </c>
      <c r="BZ176">
        <v>38</v>
      </c>
      <c r="CA176">
        <v>38</v>
      </c>
      <c r="CB176">
        <v>39</v>
      </c>
      <c r="CC176">
        <v>39</v>
      </c>
      <c r="CD176">
        <v>40</v>
      </c>
      <c r="CE176">
        <v>40</v>
      </c>
      <c r="CF176">
        <v>41</v>
      </c>
      <c r="CG176">
        <v>41</v>
      </c>
      <c r="CH176">
        <v>42</v>
      </c>
      <c r="CI176">
        <v>42</v>
      </c>
      <c r="CJ176">
        <v>43</v>
      </c>
      <c r="CK176">
        <v>43</v>
      </c>
      <c r="CL176">
        <v>43</v>
      </c>
      <c r="CM176">
        <v>44</v>
      </c>
      <c r="CN176">
        <v>44</v>
      </c>
      <c r="CO176">
        <v>45</v>
      </c>
      <c r="CP176">
        <v>45</v>
      </c>
      <c r="CQ176">
        <v>46</v>
      </c>
      <c r="CR176">
        <v>46</v>
      </c>
      <c r="CS176">
        <v>47</v>
      </c>
      <c r="CT176">
        <v>47</v>
      </c>
      <c r="CU176">
        <v>47</v>
      </c>
      <c r="CV176">
        <v>48</v>
      </c>
      <c r="CW176">
        <v>48</v>
      </c>
      <c r="CX176">
        <v>49</v>
      </c>
      <c r="CY176">
        <v>49</v>
      </c>
      <c r="CZ176">
        <v>50</v>
      </c>
      <c r="DA176">
        <v>50</v>
      </c>
      <c r="DB176">
        <v>51</v>
      </c>
      <c r="DC176">
        <v>51</v>
      </c>
      <c r="DD176">
        <v>52</v>
      </c>
      <c r="DE176">
        <v>52</v>
      </c>
      <c r="DF176">
        <v>53</v>
      </c>
      <c r="DG176">
        <v>53</v>
      </c>
      <c r="DH176">
        <v>54</v>
      </c>
      <c r="DI176">
        <v>54</v>
      </c>
      <c r="DJ176">
        <v>55</v>
      </c>
      <c r="DK176">
        <v>55</v>
      </c>
      <c r="DL176">
        <v>56</v>
      </c>
      <c r="DM176">
        <v>56</v>
      </c>
      <c r="DN176">
        <v>57</v>
      </c>
      <c r="DO176">
        <v>57</v>
      </c>
      <c r="DP176">
        <v>58</v>
      </c>
      <c r="DQ176">
        <v>58</v>
      </c>
      <c r="DR176">
        <v>59</v>
      </c>
      <c r="DS176">
        <v>59</v>
      </c>
      <c r="DT176">
        <v>60</v>
      </c>
      <c r="DU176">
        <v>60</v>
      </c>
      <c r="DV176">
        <v>61</v>
      </c>
      <c r="DW176">
        <v>61</v>
      </c>
      <c r="DX176">
        <v>62</v>
      </c>
      <c r="DY176">
        <v>62</v>
      </c>
      <c r="DZ176">
        <v>63</v>
      </c>
      <c r="EA176">
        <v>63</v>
      </c>
      <c r="EB176">
        <v>64</v>
      </c>
      <c r="EC176">
        <v>64</v>
      </c>
      <c r="ED176">
        <v>65</v>
      </c>
      <c r="EE176">
        <v>65</v>
      </c>
      <c r="EF176">
        <v>65</v>
      </c>
      <c r="EG176">
        <v>66</v>
      </c>
      <c r="EH176">
        <v>66</v>
      </c>
      <c r="EI176">
        <v>67</v>
      </c>
      <c r="EJ176">
        <v>67</v>
      </c>
      <c r="EK176">
        <v>68</v>
      </c>
      <c r="EL176">
        <v>68</v>
      </c>
      <c r="EM176">
        <v>69</v>
      </c>
      <c r="EN176">
        <v>69</v>
      </c>
      <c r="EO176">
        <v>70</v>
      </c>
      <c r="EP176">
        <v>70</v>
      </c>
      <c r="EQ176">
        <v>71</v>
      </c>
      <c r="ER176">
        <v>71</v>
      </c>
      <c r="ES176">
        <v>72</v>
      </c>
      <c r="ET176">
        <v>72</v>
      </c>
      <c r="EU176">
        <v>73</v>
      </c>
      <c r="EV176">
        <v>73</v>
      </c>
      <c r="EW176">
        <v>74</v>
      </c>
      <c r="EX176">
        <v>74</v>
      </c>
      <c r="EY176">
        <v>75</v>
      </c>
      <c r="EZ176">
        <v>75</v>
      </c>
      <c r="FA176">
        <v>76</v>
      </c>
      <c r="FB176">
        <v>76</v>
      </c>
      <c r="FC176">
        <v>77</v>
      </c>
      <c r="FD176">
        <v>77</v>
      </c>
      <c r="FE176">
        <v>78</v>
      </c>
      <c r="FF176">
        <v>78</v>
      </c>
      <c r="FG176">
        <v>79</v>
      </c>
      <c r="FH176">
        <v>79</v>
      </c>
      <c r="FI176">
        <v>80</v>
      </c>
      <c r="FJ176">
        <v>80</v>
      </c>
      <c r="FK176">
        <v>81</v>
      </c>
      <c r="FL176">
        <v>81</v>
      </c>
      <c r="FM176">
        <v>82</v>
      </c>
      <c r="FN176">
        <v>82</v>
      </c>
      <c r="FO176">
        <v>83</v>
      </c>
      <c r="FP176">
        <v>83</v>
      </c>
      <c r="FQ176">
        <v>84</v>
      </c>
      <c r="FR176">
        <v>84</v>
      </c>
      <c r="FS176">
        <v>85</v>
      </c>
      <c r="FT176">
        <v>85</v>
      </c>
      <c r="FU176">
        <v>86</v>
      </c>
      <c r="FV176">
        <v>86</v>
      </c>
      <c r="FW176">
        <v>87</v>
      </c>
      <c r="FX176">
        <v>87</v>
      </c>
      <c r="FY176">
        <v>88</v>
      </c>
      <c r="FZ176">
        <v>88</v>
      </c>
      <c r="GA176">
        <v>89</v>
      </c>
      <c r="GB176">
        <v>89</v>
      </c>
      <c r="GC176">
        <v>90</v>
      </c>
      <c r="GD176">
        <v>90</v>
      </c>
      <c r="GE176">
        <v>91</v>
      </c>
      <c r="GF176">
        <v>91</v>
      </c>
      <c r="GG176">
        <v>92</v>
      </c>
      <c r="GH176">
        <v>92</v>
      </c>
      <c r="GI176">
        <v>93</v>
      </c>
      <c r="GJ176">
        <v>93</v>
      </c>
      <c r="GK176">
        <v>94</v>
      </c>
      <c r="GL176">
        <v>94</v>
      </c>
      <c r="GM176">
        <v>95</v>
      </c>
      <c r="GN176">
        <v>95</v>
      </c>
      <c r="GO176">
        <v>96</v>
      </c>
      <c r="GP176">
        <v>96</v>
      </c>
      <c r="GQ176">
        <v>97</v>
      </c>
      <c r="GR176">
        <v>97</v>
      </c>
      <c r="GS176">
        <v>98</v>
      </c>
      <c r="GU176">
        <v>173</v>
      </c>
      <c r="GV176">
        <v>0.98599999999999999</v>
      </c>
    </row>
    <row r="177" spans="1:204">
      <c r="A177" s="278">
        <v>174</v>
      </c>
      <c r="B177" s="344">
        <v>1</v>
      </c>
      <c r="C177" s="344">
        <v>1</v>
      </c>
      <c r="D177" s="344">
        <v>2</v>
      </c>
      <c r="E177" s="344">
        <v>3</v>
      </c>
      <c r="F177" s="344">
        <v>3</v>
      </c>
      <c r="G177" s="344">
        <v>4</v>
      </c>
      <c r="H177" s="344">
        <v>4</v>
      </c>
      <c r="I177" s="344">
        <v>5</v>
      </c>
      <c r="J177" s="344">
        <v>5</v>
      </c>
      <c r="K177" s="344">
        <v>6</v>
      </c>
      <c r="L177" s="344">
        <v>6</v>
      </c>
      <c r="M177" s="344">
        <v>7</v>
      </c>
      <c r="N177" s="344">
        <v>7</v>
      </c>
      <c r="O177" s="344">
        <v>8</v>
      </c>
      <c r="P177" s="344">
        <v>8</v>
      </c>
      <c r="Q177" s="344">
        <v>9</v>
      </c>
      <c r="R177" s="344">
        <v>10</v>
      </c>
      <c r="S177" s="344">
        <v>10</v>
      </c>
      <c r="T177" s="344">
        <v>11</v>
      </c>
      <c r="U177" s="344">
        <v>11</v>
      </c>
      <c r="V177" s="344">
        <v>12</v>
      </c>
      <c r="W177" s="344">
        <v>12</v>
      </c>
      <c r="X177" s="344">
        <v>13</v>
      </c>
      <c r="Y177" s="344">
        <v>13</v>
      </c>
      <c r="Z177" s="344">
        <v>14</v>
      </c>
      <c r="AA177" s="344">
        <v>14</v>
      </c>
      <c r="AB177" s="344">
        <v>15</v>
      </c>
      <c r="AC177" s="344">
        <v>15</v>
      </c>
      <c r="AD177" s="344">
        <v>16</v>
      </c>
      <c r="AE177" s="344">
        <v>16</v>
      </c>
      <c r="AF177" s="337">
        <v>17</v>
      </c>
      <c r="AG177" s="345">
        <v>17</v>
      </c>
      <c r="AH177" s="346">
        <v>18</v>
      </c>
      <c r="AI177">
        <v>18</v>
      </c>
      <c r="AJ177">
        <v>19</v>
      </c>
      <c r="AK177">
        <v>19</v>
      </c>
      <c r="AL177">
        <v>20</v>
      </c>
      <c r="AM177">
        <v>20</v>
      </c>
      <c r="AN177">
        <v>21</v>
      </c>
      <c r="AO177">
        <v>21</v>
      </c>
      <c r="AP177">
        <v>22</v>
      </c>
      <c r="AQ177">
        <v>22</v>
      </c>
      <c r="AR177">
        <v>23</v>
      </c>
      <c r="AS177">
        <v>23</v>
      </c>
      <c r="AT177">
        <v>24</v>
      </c>
      <c r="AU177">
        <v>24</v>
      </c>
      <c r="AV177">
        <v>25</v>
      </c>
      <c r="AW177">
        <v>25</v>
      </c>
      <c r="AX177">
        <v>26</v>
      </c>
      <c r="AY177">
        <v>26</v>
      </c>
      <c r="AZ177">
        <v>27</v>
      </c>
      <c r="BA177">
        <v>27</v>
      </c>
      <c r="BB177">
        <v>28</v>
      </c>
      <c r="BC177">
        <v>28</v>
      </c>
      <c r="BD177">
        <v>29</v>
      </c>
      <c r="BE177">
        <v>29</v>
      </c>
      <c r="BF177">
        <v>30</v>
      </c>
      <c r="BG177">
        <v>30</v>
      </c>
      <c r="BH177">
        <v>30</v>
      </c>
      <c r="BI177">
        <v>31</v>
      </c>
      <c r="BJ177">
        <v>31</v>
      </c>
      <c r="BK177">
        <v>32</v>
      </c>
      <c r="BL177">
        <v>32</v>
      </c>
      <c r="BM177">
        <v>33</v>
      </c>
      <c r="BN177">
        <v>33</v>
      </c>
      <c r="BO177">
        <v>34</v>
      </c>
      <c r="BP177">
        <v>34</v>
      </c>
      <c r="BQ177">
        <v>35</v>
      </c>
      <c r="BR177">
        <v>35</v>
      </c>
      <c r="BS177">
        <v>36</v>
      </c>
      <c r="BT177">
        <v>36</v>
      </c>
      <c r="BU177">
        <v>37</v>
      </c>
      <c r="BV177">
        <v>37</v>
      </c>
      <c r="BW177">
        <v>38</v>
      </c>
      <c r="BX177">
        <v>38</v>
      </c>
      <c r="BY177">
        <v>39</v>
      </c>
      <c r="BZ177">
        <v>39</v>
      </c>
      <c r="CA177">
        <v>39</v>
      </c>
      <c r="CB177">
        <v>40</v>
      </c>
      <c r="CC177">
        <v>40</v>
      </c>
      <c r="CD177">
        <v>41</v>
      </c>
      <c r="CE177">
        <v>41</v>
      </c>
      <c r="CF177">
        <v>41</v>
      </c>
      <c r="CG177">
        <v>41</v>
      </c>
      <c r="CH177">
        <v>42</v>
      </c>
      <c r="CI177">
        <v>42</v>
      </c>
      <c r="CJ177">
        <v>43</v>
      </c>
      <c r="CK177">
        <v>43</v>
      </c>
      <c r="CL177">
        <v>43</v>
      </c>
      <c r="CM177">
        <v>44</v>
      </c>
      <c r="CN177">
        <v>44</v>
      </c>
      <c r="CO177">
        <v>45</v>
      </c>
      <c r="CP177">
        <v>45</v>
      </c>
      <c r="CQ177">
        <v>46</v>
      </c>
      <c r="CR177">
        <v>46</v>
      </c>
      <c r="CS177">
        <v>47</v>
      </c>
      <c r="CT177">
        <v>47</v>
      </c>
      <c r="CU177">
        <v>47</v>
      </c>
      <c r="CV177">
        <v>48</v>
      </c>
      <c r="CW177">
        <v>48</v>
      </c>
      <c r="CX177">
        <v>49</v>
      </c>
      <c r="CY177">
        <v>49</v>
      </c>
      <c r="CZ177">
        <v>50</v>
      </c>
      <c r="DA177">
        <v>50</v>
      </c>
      <c r="DB177">
        <v>51</v>
      </c>
      <c r="DC177">
        <v>51</v>
      </c>
      <c r="DD177">
        <v>52</v>
      </c>
      <c r="DE177">
        <v>52</v>
      </c>
      <c r="DF177">
        <v>53</v>
      </c>
      <c r="DG177">
        <v>53</v>
      </c>
      <c r="DH177">
        <v>54</v>
      </c>
      <c r="DI177">
        <v>54</v>
      </c>
      <c r="DJ177">
        <v>55</v>
      </c>
      <c r="DK177">
        <v>55</v>
      </c>
      <c r="DL177">
        <v>56</v>
      </c>
      <c r="DM177">
        <v>56</v>
      </c>
      <c r="DN177">
        <v>57</v>
      </c>
      <c r="DO177">
        <v>57</v>
      </c>
      <c r="DP177">
        <v>58</v>
      </c>
      <c r="DQ177">
        <v>58</v>
      </c>
      <c r="DR177">
        <v>59</v>
      </c>
      <c r="DS177">
        <v>59</v>
      </c>
      <c r="DT177">
        <v>60</v>
      </c>
      <c r="DU177">
        <v>60</v>
      </c>
      <c r="DV177">
        <v>61</v>
      </c>
      <c r="DW177">
        <v>61</v>
      </c>
      <c r="DX177">
        <v>62</v>
      </c>
      <c r="DY177">
        <v>62</v>
      </c>
      <c r="DZ177">
        <v>63</v>
      </c>
      <c r="EA177">
        <v>63</v>
      </c>
      <c r="EB177">
        <v>64</v>
      </c>
      <c r="EC177">
        <v>64</v>
      </c>
      <c r="ED177">
        <v>65</v>
      </c>
      <c r="EE177">
        <v>65</v>
      </c>
      <c r="EF177">
        <v>65</v>
      </c>
      <c r="EG177">
        <v>66</v>
      </c>
      <c r="EH177">
        <v>66</v>
      </c>
      <c r="EI177">
        <v>67</v>
      </c>
      <c r="EJ177">
        <v>67</v>
      </c>
      <c r="EK177">
        <v>68</v>
      </c>
      <c r="EL177">
        <v>68</v>
      </c>
      <c r="EM177">
        <v>69</v>
      </c>
      <c r="EN177">
        <v>69</v>
      </c>
      <c r="EO177">
        <v>70</v>
      </c>
      <c r="EP177">
        <v>70</v>
      </c>
      <c r="EQ177">
        <v>71</v>
      </c>
      <c r="ER177">
        <v>71</v>
      </c>
      <c r="ES177">
        <v>72</v>
      </c>
      <c r="ET177">
        <v>72</v>
      </c>
      <c r="EU177">
        <v>73</v>
      </c>
      <c r="EV177">
        <v>73</v>
      </c>
      <c r="EW177">
        <v>74</v>
      </c>
      <c r="EX177">
        <v>74</v>
      </c>
      <c r="EY177">
        <v>75</v>
      </c>
      <c r="EZ177">
        <v>75</v>
      </c>
      <c r="FA177">
        <v>76</v>
      </c>
      <c r="FB177">
        <v>76</v>
      </c>
      <c r="FC177">
        <v>77</v>
      </c>
      <c r="FD177">
        <v>77</v>
      </c>
      <c r="FE177">
        <v>78</v>
      </c>
      <c r="FF177">
        <v>78</v>
      </c>
      <c r="FG177">
        <v>79</v>
      </c>
      <c r="FH177">
        <v>79</v>
      </c>
      <c r="FI177">
        <v>80</v>
      </c>
      <c r="FJ177">
        <v>80</v>
      </c>
      <c r="FK177">
        <v>81</v>
      </c>
      <c r="FL177">
        <v>81</v>
      </c>
      <c r="FM177">
        <v>82</v>
      </c>
      <c r="FN177">
        <v>82</v>
      </c>
      <c r="FO177">
        <v>83</v>
      </c>
      <c r="FP177">
        <v>83</v>
      </c>
      <c r="FQ177">
        <v>84</v>
      </c>
      <c r="FR177">
        <v>84</v>
      </c>
      <c r="FS177">
        <v>85</v>
      </c>
      <c r="FT177">
        <v>85</v>
      </c>
      <c r="FU177">
        <v>86</v>
      </c>
      <c r="FV177">
        <v>86</v>
      </c>
      <c r="FW177">
        <v>87</v>
      </c>
      <c r="FX177">
        <v>87</v>
      </c>
      <c r="FY177">
        <v>88</v>
      </c>
      <c r="FZ177">
        <v>88</v>
      </c>
      <c r="GA177">
        <v>89</v>
      </c>
      <c r="GB177">
        <v>89</v>
      </c>
      <c r="GC177">
        <v>90</v>
      </c>
      <c r="GD177">
        <v>90</v>
      </c>
      <c r="GE177">
        <v>91</v>
      </c>
      <c r="GF177">
        <v>91</v>
      </c>
      <c r="GG177">
        <v>92</v>
      </c>
      <c r="GH177">
        <v>92</v>
      </c>
      <c r="GI177">
        <v>93</v>
      </c>
      <c r="GJ177">
        <v>93</v>
      </c>
      <c r="GK177">
        <v>94</v>
      </c>
      <c r="GL177">
        <v>94</v>
      </c>
      <c r="GM177">
        <v>95</v>
      </c>
      <c r="GN177">
        <v>95</v>
      </c>
      <c r="GO177">
        <v>96</v>
      </c>
      <c r="GP177">
        <v>96</v>
      </c>
      <c r="GQ177">
        <v>97</v>
      </c>
      <c r="GR177">
        <v>97</v>
      </c>
      <c r="GS177">
        <v>98</v>
      </c>
      <c r="GU177">
        <v>174</v>
      </c>
      <c r="GV177">
        <v>0.98799999999999999</v>
      </c>
    </row>
    <row r="178" spans="1:204">
      <c r="A178" s="278">
        <v>175</v>
      </c>
      <c r="B178" s="344">
        <v>1</v>
      </c>
      <c r="C178" s="344">
        <v>1</v>
      </c>
      <c r="D178" s="344">
        <v>2</v>
      </c>
      <c r="E178" s="344">
        <v>3</v>
      </c>
      <c r="F178" s="344">
        <v>3</v>
      </c>
      <c r="G178" s="344">
        <v>4</v>
      </c>
      <c r="H178" s="344">
        <v>4</v>
      </c>
      <c r="I178" s="344">
        <v>5</v>
      </c>
      <c r="J178" s="344">
        <v>5</v>
      </c>
      <c r="K178" s="344">
        <v>6</v>
      </c>
      <c r="L178" s="344">
        <v>6</v>
      </c>
      <c r="M178" s="344">
        <v>7</v>
      </c>
      <c r="N178" s="344">
        <v>7</v>
      </c>
      <c r="O178" s="344">
        <v>8</v>
      </c>
      <c r="P178" s="344">
        <v>8</v>
      </c>
      <c r="Q178" s="344">
        <v>9</v>
      </c>
      <c r="R178" s="344">
        <v>10</v>
      </c>
      <c r="S178" s="344">
        <v>10</v>
      </c>
      <c r="T178" s="344">
        <v>11</v>
      </c>
      <c r="U178" s="344">
        <v>11</v>
      </c>
      <c r="V178" s="344">
        <v>12</v>
      </c>
      <c r="W178" s="344">
        <v>12</v>
      </c>
      <c r="X178" s="344">
        <v>13</v>
      </c>
      <c r="Y178" s="344">
        <v>13</v>
      </c>
      <c r="Z178" s="344">
        <v>14</v>
      </c>
      <c r="AA178" s="344">
        <v>14</v>
      </c>
      <c r="AB178" s="344">
        <v>15</v>
      </c>
      <c r="AC178" s="344">
        <v>15</v>
      </c>
      <c r="AD178" s="344">
        <v>16</v>
      </c>
      <c r="AE178" s="344">
        <v>16</v>
      </c>
      <c r="AF178" s="337">
        <v>17</v>
      </c>
      <c r="AG178" s="345">
        <v>17</v>
      </c>
      <c r="AH178" s="346">
        <v>18</v>
      </c>
      <c r="AI178">
        <v>18</v>
      </c>
      <c r="AJ178">
        <v>19</v>
      </c>
      <c r="AK178">
        <v>19</v>
      </c>
      <c r="AL178">
        <v>20</v>
      </c>
      <c r="AM178">
        <v>20</v>
      </c>
      <c r="AN178">
        <v>21</v>
      </c>
      <c r="AO178">
        <v>21</v>
      </c>
      <c r="AP178">
        <v>22</v>
      </c>
      <c r="AQ178">
        <v>22</v>
      </c>
      <c r="AR178">
        <v>23</v>
      </c>
      <c r="AS178">
        <v>23</v>
      </c>
      <c r="AT178">
        <v>24</v>
      </c>
      <c r="AU178">
        <v>24</v>
      </c>
      <c r="AV178">
        <v>25</v>
      </c>
      <c r="AW178">
        <v>25</v>
      </c>
      <c r="AX178">
        <v>26</v>
      </c>
      <c r="AY178">
        <v>26</v>
      </c>
      <c r="AZ178">
        <v>27</v>
      </c>
      <c r="BA178">
        <v>27</v>
      </c>
      <c r="BB178">
        <v>28</v>
      </c>
      <c r="BC178">
        <v>28</v>
      </c>
      <c r="BD178">
        <v>29</v>
      </c>
      <c r="BE178">
        <v>29</v>
      </c>
      <c r="BF178">
        <v>30</v>
      </c>
      <c r="BG178">
        <v>30</v>
      </c>
      <c r="BH178">
        <v>30</v>
      </c>
      <c r="BI178">
        <v>31</v>
      </c>
      <c r="BJ178">
        <v>31</v>
      </c>
      <c r="BK178">
        <v>32</v>
      </c>
      <c r="BL178">
        <v>32</v>
      </c>
      <c r="BM178">
        <v>33</v>
      </c>
      <c r="BN178">
        <v>33</v>
      </c>
      <c r="BO178">
        <v>34</v>
      </c>
      <c r="BP178">
        <v>34</v>
      </c>
      <c r="BQ178">
        <v>35</v>
      </c>
      <c r="BR178">
        <v>35</v>
      </c>
      <c r="BS178">
        <v>36</v>
      </c>
      <c r="BT178">
        <v>36</v>
      </c>
      <c r="BU178">
        <v>37</v>
      </c>
      <c r="BV178">
        <v>37</v>
      </c>
      <c r="BW178">
        <v>38</v>
      </c>
      <c r="BX178">
        <v>38</v>
      </c>
      <c r="BY178">
        <v>39</v>
      </c>
      <c r="BZ178">
        <v>39</v>
      </c>
      <c r="CA178">
        <v>39</v>
      </c>
      <c r="CB178">
        <v>40</v>
      </c>
      <c r="CC178">
        <v>40</v>
      </c>
      <c r="CD178">
        <v>41</v>
      </c>
      <c r="CE178">
        <v>41</v>
      </c>
      <c r="CF178">
        <v>42</v>
      </c>
      <c r="CG178">
        <v>42</v>
      </c>
      <c r="CH178">
        <v>43</v>
      </c>
      <c r="CI178">
        <v>43</v>
      </c>
      <c r="CJ178">
        <v>44</v>
      </c>
      <c r="CK178">
        <v>44</v>
      </c>
      <c r="CL178">
        <v>44</v>
      </c>
      <c r="CM178">
        <v>45</v>
      </c>
      <c r="CN178">
        <v>45</v>
      </c>
      <c r="CO178">
        <v>46</v>
      </c>
      <c r="CP178">
        <v>46</v>
      </c>
      <c r="CQ178">
        <v>47</v>
      </c>
      <c r="CR178">
        <v>47</v>
      </c>
      <c r="CS178">
        <v>48</v>
      </c>
      <c r="CT178">
        <v>48</v>
      </c>
      <c r="CU178">
        <v>48</v>
      </c>
      <c r="CV178">
        <v>49</v>
      </c>
      <c r="CW178">
        <v>49</v>
      </c>
      <c r="CX178">
        <v>50</v>
      </c>
      <c r="CY178">
        <v>50</v>
      </c>
      <c r="CZ178">
        <v>50</v>
      </c>
      <c r="DA178">
        <v>50</v>
      </c>
      <c r="DB178">
        <v>51</v>
      </c>
      <c r="DC178">
        <v>51</v>
      </c>
      <c r="DD178">
        <v>52</v>
      </c>
      <c r="DE178">
        <v>52</v>
      </c>
      <c r="DF178">
        <v>53</v>
      </c>
      <c r="DG178">
        <v>53</v>
      </c>
      <c r="DH178">
        <v>54</v>
      </c>
      <c r="DI178">
        <v>54</v>
      </c>
      <c r="DJ178">
        <v>55</v>
      </c>
      <c r="DK178">
        <v>55</v>
      </c>
      <c r="DL178">
        <v>56</v>
      </c>
      <c r="DM178">
        <v>56</v>
      </c>
      <c r="DN178">
        <v>57</v>
      </c>
      <c r="DO178">
        <v>57</v>
      </c>
      <c r="DP178">
        <v>58</v>
      </c>
      <c r="DQ178">
        <v>58</v>
      </c>
      <c r="DR178">
        <v>59</v>
      </c>
      <c r="DS178">
        <v>59</v>
      </c>
      <c r="DT178">
        <v>60</v>
      </c>
      <c r="DU178">
        <v>60</v>
      </c>
      <c r="DV178">
        <v>61</v>
      </c>
      <c r="DW178">
        <v>61</v>
      </c>
      <c r="DX178">
        <v>62</v>
      </c>
      <c r="DY178">
        <v>62</v>
      </c>
      <c r="DZ178">
        <v>63</v>
      </c>
      <c r="EA178">
        <v>63</v>
      </c>
      <c r="EB178">
        <v>64</v>
      </c>
      <c r="EC178">
        <v>64</v>
      </c>
      <c r="ED178">
        <v>65</v>
      </c>
      <c r="EE178">
        <v>65</v>
      </c>
      <c r="EF178">
        <v>65</v>
      </c>
      <c r="EG178">
        <v>66</v>
      </c>
      <c r="EH178">
        <v>66</v>
      </c>
      <c r="EI178">
        <v>67</v>
      </c>
      <c r="EJ178">
        <v>67</v>
      </c>
      <c r="EK178">
        <v>68</v>
      </c>
      <c r="EL178">
        <v>68</v>
      </c>
      <c r="EM178">
        <v>69</v>
      </c>
      <c r="EN178">
        <v>69</v>
      </c>
      <c r="EO178">
        <v>70</v>
      </c>
      <c r="EP178">
        <v>70</v>
      </c>
      <c r="EQ178">
        <v>71</v>
      </c>
      <c r="ER178">
        <v>71</v>
      </c>
      <c r="ES178">
        <v>72</v>
      </c>
      <c r="ET178">
        <v>72</v>
      </c>
      <c r="EU178">
        <v>73</v>
      </c>
      <c r="EV178">
        <v>73</v>
      </c>
      <c r="EW178">
        <v>74</v>
      </c>
      <c r="EX178">
        <v>74</v>
      </c>
      <c r="EY178">
        <v>75</v>
      </c>
      <c r="EZ178">
        <v>75</v>
      </c>
      <c r="FA178">
        <v>76</v>
      </c>
      <c r="FB178">
        <v>76</v>
      </c>
      <c r="FC178">
        <v>77</v>
      </c>
      <c r="FD178">
        <v>77</v>
      </c>
      <c r="FE178">
        <v>78</v>
      </c>
      <c r="FF178">
        <v>78</v>
      </c>
      <c r="FG178">
        <v>79</v>
      </c>
      <c r="FH178">
        <v>79</v>
      </c>
      <c r="FI178">
        <v>80</v>
      </c>
      <c r="FJ178">
        <v>80</v>
      </c>
      <c r="FK178">
        <v>81</v>
      </c>
      <c r="FL178">
        <v>81</v>
      </c>
      <c r="FM178">
        <v>82</v>
      </c>
      <c r="FN178">
        <v>82</v>
      </c>
      <c r="FO178">
        <v>83</v>
      </c>
      <c r="FP178">
        <v>83</v>
      </c>
      <c r="FQ178">
        <v>84</v>
      </c>
      <c r="FR178">
        <v>84</v>
      </c>
      <c r="FS178">
        <v>85</v>
      </c>
      <c r="FT178">
        <v>85</v>
      </c>
      <c r="FU178">
        <v>86</v>
      </c>
      <c r="FV178">
        <v>86</v>
      </c>
      <c r="FW178">
        <v>87</v>
      </c>
      <c r="FX178">
        <v>87</v>
      </c>
      <c r="FY178">
        <v>88</v>
      </c>
      <c r="FZ178">
        <v>88</v>
      </c>
      <c r="GA178">
        <v>89</v>
      </c>
      <c r="GB178">
        <v>89</v>
      </c>
      <c r="GC178">
        <v>90</v>
      </c>
      <c r="GD178">
        <v>90</v>
      </c>
      <c r="GE178">
        <v>91</v>
      </c>
      <c r="GF178">
        <v>91</v>
      </c>
      <c r="GG178">
        <v>92</v>
      </c>
      <c r="GH178">
        <v>92</v>
      </c>
      <c r="GI178">
        <v>93</v>
      </c>
      <c r="GJ178">
        <v>93</v>
      </c>
      <c r="GK178">
        <v>94</v>
      </c>
      <c r="GL178">
        <v>94</v>
      </c>
      <c r="GM178">
        <v>95</v>
      </c>
      <c r="GN178">
        <v>95</v>
      </c>
      <c r="GO178">
        <v>96</v>
      </c>
      <c r="GP178">
        <v>96</v>
      </c>
      <c r="GQ178">
        <v>97</v>
      </c>
      <c r="GR178">
        <v>97</v>
      </c>
      <c r="GS178">
        <v>98</v>
      </c>
      <c r="GU178">
        <v>175</v>
      </c>
      <c r="GV178">
        <v>0.99</v>
      </c>
    </row>
    <row r="179" spans="1:204">
      <c r="A179" s="278">
        <v>176</v>
      </c>
      <c r="B179" s="344">
        <v>1</v>
      </c>
      <c r="C179" s="344">
        <v>1</v>
      </c>
      <c r="D179" s="344">
        <v>2</v>
      </c>
      <c r="E179" s="344">
        <v>3</v>
      </c>
      <c r="F179" s="344">
        <v>3</v>
      </c>
      <c r="G179" s="344">
        <v>4</v>
      </c>
      <c r="H179" s="344">
        <v>4</v>
      </c>
      <c r="I179" s="344">
        <v>5</v>
      </c>
      <c r="J179" s="344">
        <v>5</v>
      </c>
      <c r="K179" s="344">
        <v>6</v>
      </c>
      <c r="L179" s="344">
        <v>6</v>
      </c>
      <c r="M179" s="344">
        <v>7</v>
      </c>
      <c r="N179" s="344">
        <v>7</v>
      </c>
      <c r="O179" s="344">
        <v>8</v>
      </c>
      <c r="P179" s="344">
        <v>8</v>
      </c>
      <c r="Q179" s="344">
        <v>9</v>
      </c>
      <c r="R179" s="344">
        <v>10</v>
      </c>
      <c r="S179" s="344">
        <v>10</v>
      </c>
      <c r="T179" s="344">
        <v>11</v>
      </c>
      <c r="U179" s="344">
        <v>11</v>
      </c>
      <c r="V179" s="344">
        <v>12</v>
      </c>
      <c r="W179" s="344">
        <v>12</v>
      </c>
      <c r="X179" s="344">
        <v>13</v>
      </c>
      <c r="Y179" s="344">
        <v>13</v>
      </c>
      <c r="Z179" s="344">
        <v>14</v>
      </c>
      <c r="AA179" s="344">
        <v>14</v>
      </c>
      <c r="AB179" s="344">
        <v>15</v>
      </c>
      <c r="AC179" s="344">
        <v>15</v>
      </c>
      <c r="AD179" s="344">
        <v>16</v>
      </c>
      <c r="AE179" s="344">
        <v>16</v>
      </c>
      <c r="AF179" s="337">
        <v>17</v>
      </c>
      <c r="AG179" s="345">
        <v>17</v>
      </c>
      <c r="AH179" s="346">
        <v>18</v>
      </c>
      <c r="AI179">
        <v>18</v>
      </c>
      <c r="AJ179">
        <v>19</v>
      </c>
      <c r="AK179">
        <v>19</v>
      </c>
      <c r="AL179">
        <v>20</v>
      </c>
      <c r="AM179">
        <v>20</v>
      </c>
      <c r="AN179">
        <v>21</v>
      </c>
      <c r="AO179">
        <v>21</v>
      </c>
      <c r="AP179">
        <v>22</v>
      </c>
      <c r="AQ179">
        <v>22</v>
      </c>
      <c r="AR179">
        <v>23</v>
      </c>
      <c r="AS179">
        <v>23</v>
      </c>
      <c r="AT179">
        <v>24</v>
      </c>
      <c r="AU179">
        <v>24</v>
      </c>
      <c r="AV179">
        <v>25</v>
      </c>
      <c r="AW179">
        <v>25</v>
      </c>
      <c r="AX179">
        <v>26</v>
      </c>
      <c r="AY179">
        <v>26</v>
      </c>
      <c r="AZ179">
        <v>27</v>
      </c>
      <c r="BA179">
        <v>27</v>
      </c>
      <c r="BB179">
        <v>28</v>
      </c>
      <c r="BC179">
        <v>28</v>
      </c>
      <c r="BD179">
        <v>29</v>
      </c>
      <c r="BE179">
        <v>29</v>
      </c>
      <c r="BF179">
        <v>30</v>
      </c>
      <c r="BG179">
        <v>30</v>
      </c>
      <c r="BH179">
        <v>30</v>
      </c>
      <c r="BI179">
        <v>31</v>
      </c>
      <c r="BJ179">
        <v>31</v>
      </c>
      <c r="BK179">
        <v>32</v>
      </c>
      <c r="BL179">
        <v>32</v>
      </c>
      <c r="BM179">
        <v>33</v>
      </c>
      <c r="BN179">
        <v>33</v>
      </c>
      <c r="BO179">
        <v>34</v>
      </c>
      <c r="BP179">
        <v>34</v>
      </c>
      <c r="BQ179">
        <v>35</v>
      </c>
      <c r="BR179">
        <v>35</v>
      </c>
      <c r="BS179">
        <v>36</v>
      </c>
      <c r="BT179">
        <v>36</v>
      </c>
      <c r="BU179">
        <v>37</v>
      </c>
      <c r="BV179">
        <v>37</v>
      </c>
      <c r="BW179">
        <v>38</v>
      </c>
      <c r="BX179">
        <v>38</v>
      </c>
      <c r="BY179">
        <v>39</v>
      </c>
      <c r="BZ179">
        <v>39</v>
      </c>
      <c r="CA179">
        <v>39</v>
      </c>
      <c r="CB179">
        <v>40</v>
      </c>
      <c r="CC179">
        <v>40</v>
      </c>
      <c r="CD179">
        <v>41</v>
      </c>
      <c r="CE179">
        <v>41</v>
      </c>
      <c r="CF179">
        <v>42</v>
      </c>
      <c r="CG179">
        <v>42</v>
      </c>
      <c r="CH179">
        <v>43</v>
      </c>
      <c r="CI179">
        <v>43</v>
      </c>
      <c r="CJ179">
        <v>44</v>
      </c>
      <c r="CK179">
        <v>44</v>
      </c>
      <c r="CL179">
        <v>44</v>
      </c>
      <c r="CM179">
        <v>45</v>
      </c>
      <c r="CN179">
        <v>45</v>
      </c>
      <c r="CO179">
        <v>46</v>
      </c>
      <c r="CP179">
        <v>46</v>
      </c>
      <c r="CQ179">
        <v>47</v>
      </c>
      <c r="CR179">
        <v>47</v>
      </c>
      <c r="CS179">
        <v>48</v>
      </c>
      <c r="CT179">
        <v>48</v>
      </c>
      <c r="CU179">
        <v>48</v>
      </c>
      <c r="CV179">
        <v>49</v>
      </c>
      <c r="CW179">
        <v>49</v>
      </c>
      <c r="CX179">
        <v>50</v>
      </c>
      <c r="CY179">
        <v>50</v>
      </c>
      <c r="CZ179">
        <v>51</v>
      </c>
      <c r="DA179">
        <v>51</v>
      </c>
      <c r="DB179">
        <v>52</v>
      </c>
      <c r="DC179">
        <v>52</v>
      </c>
      <c r="DD179">
        <v>53</v>
      </c>
      <c r="DE179">
        <v>53</v>
      </c>
      <c r="DF179">
        <v>54</v>
      </c>
      <c r="DG179">
        <v>54</v>
      </c>
      <c r="DH179">
        <v>55</v>
      </c>
      <c r="DI179">
        <v>55</v>
      </c>
      <c r="DJ179">
        <v>56</v>
      </c>
      <c r="DK179">
        <v>56</v>
      </c>
      <c r="DL179">
        <v>57</v>
      </c>
      <c r="DM179">
        <v>57</v>
      </c>
      <c r="DN179">
        <v>58</v>
      </c>
      <c r="DO179">
        <v>58</v>
      </c>
      <c r="DP179">
        <v>59</v>
      </c>
      <c r="DQ179">
        <v>59</v>
      </c>
      <c r="DR179">
        <v>60</v>
      </c>
      <c r="DS179">
        <v>60</v>
      </c>
      <c r="DT179">
        <v>61</v>
      </c>
      <c r="DU179">
        <v>61</v>
      </c>
      <c r="DV179">
        <v>62</v>
      </c>
      <c r="DW179">
        <v>62</v>
      </c>
      <c r="DX179">
        <v>62</v>
      </c>
      <c r="DY179">
        <v>62</v>
      </c>
      <c r="DZ179">
        <v>63</v>
      </c>
      <c r="EA179">
        <v>63</v>
      </c>
      <c r="EB179">
        <v>64</v>
      </c>
      <c r="EC179">
        <v>64</v>
      </c>
      <c r="ED179">
        <v>65</v>
      </c>
      <c r="EE179">
        <v>65</v>
      </c>
      <c r="EF179">
        <v>65</v>
      </c>
      <c r="EG179">
        <v>66</v>
      </c>
      <c r="EH179">
        <v>66</v>
      </c>
      <c r="EI179">
        <v>67</v>
      </c>
      <c r="EJ179">
        <v>67</v>
      </c>
      <c r="EK179">
        <v>68</v>
      </c>
      <c r="EL179">
        <v>68</v>
      </c>
      <c r="EM179">
        <v>69</v>
      </c>
      <c r="EN179">
        <v>69</v>
      </c>
      <c r="EO179">
        <v>70</v>
      </c>
      <c r="EP179">
        <v>70</v>
      </c>
      <c r="EQ179">
        <v>71</v>
      </c>
      <c r="ER179">
        <v>71</v>
      </c>
      <c r="ES179">
        <v>72</v>
      </c>
      <c r="ET179">
        <v>72</v>
      </c>
      <c r="EU179">
        <v>73</v>
      </c>
      <c r="EV179">
        <v>73</v>
      </c>
      <c r="EW179">
        <v>74</v>
      </c>
      <c r="EX179">
        <v>74</v>
      </c>
      <c r="EY179">
        <v>75</v>
      </c>
      <c r="EZ179">
        <v>75</v>
      </c>
      <c r="FA179">
        <v>76</v>
      </c>
      <c r="FB179">
        <v>76</v>
      </c>
      <c r="FC179">
        <v>77</v>
      </c>
      <c r="FD179">
        <v>77</v>
      </c>
      <c r="FE179">
        <v>78</v>
      </c>
      <c r="FF179">
        <v>78</v>
      </c>
      <c r="FG179">
        <v>79</v>
      </c>
      <c r="FH179">
        <v>79</v>
      </c>
      <c r="FI179">
        <v>80</v>
      </c>
      <c r="FJ179">
        <v>80</v>
      </c>
      <c r="FK179">
        <v>81</v>
      </c>
      <c r="FL179">
        <v>81</v>
      </c>
      <c r="FM179">
        <v>82</v>
      </c>
      <c r="FN179">
        <v>82</v>
      </c>
      <c r="FO179">
        <v>83</v>
      </c>
      <c r="FP179">
        <v>83</v>
      </c>
      <c r="FQ179">
        <v>84</v>
      </c>
      <c r="FR179">
        <v>84</v>
      </c>
      <c r="FS179">
        <v>85</v>
      </c>
      <c r="FT179">
        <v>85</v>
      </c>
      <c r="FU179">
        <v>86</v>
      </c>
      <c r="FV179">
        <v>86</v>
      </c>
      <c r="FW179">
        <v>87</v>
      </c>
      <c r="FX179">
        <v>87</v>
      </c>
      <c r="FY179">
        <v>88</v>
      </c>
      <c r="FZ179">
        <v>88</v>
      </c>
      <c r="GA179">
        <v>89</v>
      </c>
      <c r="GB179">
        <v>89</v>
      </c>
      <c r="GC179">
        <v>90</v>
      </c>
      <c r="GD179">
        <v>90</v>
      </c>
      <c r="GE179">
        <v>91</v>
      </c>
      <c r="GF179">
        <v>91</v>
      </c>
      <c r="GG179">
        <v>92</v>
      </c>
      <c r="GH179">
        <v>92</v>
      </c>
      <c r="GI179">
        <v>93</v>
      </c>
      <c r="GJ179">
        <v>93</v>
      </c>
      <c r="GK179">
        <v>94</v>
      </c>
      <c r="GL179">
        <v>94</v>
      </c>
      <c r="GM179">
        <v>95</v>
      </c>
      <c r="GN179">
        <v>95</v>
      </c>
      <c r="GO179">
        <v>96</v>
      </c>
      <c r="GP179">
        <v>96</v>
      </c>
      <c r="GQ179">
        <v>97</v>
      </c>
      <c r="GR179">
        <v>97</v>
      </c>
      <c r="GS179">
        <v>98</v>
      </c>
      <c r="GU179">
        <v>176</v>
      </c>
      <c r="GV179">
        <v>0.99199999999999999</v>
      </c>
    </row>
    <row r="180" spans="1:204">
      <c r="A180" s="278">
        <v>177</v>
      </c>
      <c r="B180" s="344">
        <v>1</v>
      </c>
      <c r="C180" s="344">
        <v>1</v>
      </c>
      <c r="D180" s="344">
        <v>2</v>
      </c>
      <c r="E180" s="344">
        <v>3</v>
      </c>
      <c r="F180" s="344">
        <v>3</v>
      </c>
      <c r="G180" s="344">
        <v>4</v>
      </c>
      <c r="H180" s="344">
        <v>4</v>
      </c>
      <c r="I180" s="344">
        <v>5</v>
      </c>
      <c r="J180" s="344">
        <v>5</v>
      </c>
      <c r="K180" s="344">
        <v>6</v>
      </c>
      <c r="L180" s="344">
        <v>6</v>
      </c>
      <c r="M180" s="344">
        <v>7</v>
      </c>
      <c r="N180" s="344">
        <v>7</v>
      </c>
      <c r="O180" s="344">
        <v>8</v>
      </c>
      <c r="P180" s="344">
        <v>8</v>
      </c>
      <c r="Q180" s="344">
        <v>9</v>
      </c>
      <c r="R180" s="344">
        <v>10</v>
      </c>
      <c r="S180" s="344">
        <v>10</v>
      </c>
      <c r="T180" s="344">
        <v>11</v>
      </c>
      <c r="U180" s="344">
        <v>11</v>
      </c>
      <c r="V180" s="344">
        <v>12</v>
      </c>
      <c r="W180" s="344">
        <v>12</v>
      </c>
      <c r="X180" s="344">
        <v>13</v>
      </c>
      <c r="Y180" s="344">
        <v>13</v>
      </c>
      <c r="Z180" s="344">
        <v>14</v>
      </c>
      <c r="AA180" s="344">
        <v>14</v>
      </c>
      <c r="AB180" s="344">
        <v>15</v>
      </c>
      <c r="AC180" s="344">
        <v>15</v>
      </c>
      <c r="AD180" s="344">
        <v>16</v>
      </c>
      <c r="AE180" s="344">
        <v>16</v>
      </c>
      <c r="AF180" s="337">
        <v>17</v>
      </c>
      <c r="AG180" s="345">
        <v>17</v>
      </c>
      <c r="AH180" s="346">
        <v>18</v>
      </c>
      <c r="AI180">
        <v>18</v>
      </c>
      <c r="AJ180">
        <v>19</v>
      </c>
      <c r="AK180">
        <v>19</v>
      </c>
      <c r="AL180">
        <v>20</v>
      </c>
      <c r="AM180">
        <v>20</v>
      </c>
      <c r="AN180">
        <v>21</v>
      </c>
      <c r="AO180">
        <v>21</v>
      </c>
      <c r="AP180">
        <v>22</v>
      </c>
      <c r="AQ180">
        <v>22</v>
      </c>
      <c r="AR180">
        <v>23</v>
      </c>
      <c r="AS180">
        <v>23</v>
      </c>
      <c r="AT180">
        <v>24</v>
      </c>
      <c r="AU180">
        <v>24</v>
      </c>
      <c r="AV180">
        <v>25</v>
      </c>
      <c r="AW180">
        <v>25</v>
      </c>
      <c r="AX180">
        <v>26</v>
      </c>
      <c r="AY180">
        <v>26</v>
      </c>
      <c r="AZ180">
        <v>27</v>
      </c>
      <c r="BA180">
        <v>27</v>
      </c>
      <c r="BB180">
        <v>28</v>
      </c>
      <c r="BC180">
        <v>28</v>
      </c>
      <c r="BD180">
        <v>29</v>
      </c>
      <c r="BE180">
        <v>29</v>
      </c>
      <c r="BF180">
        <v>30</v>
      </c>
      <c r="BG180">
        <v>30</v>
      </c>
      <c r="BH180">
        <v>30</v>
      </c>
      <c r="BI180">
        <v>31</v>
      </c>
      <c r="BJ180">
        <v>31</v>
      </c>
      <c r="BK180">
        <v>32</v>
      </c>
      <c r="BL180">
        <v>32</v>
      </c>
      <c r="BM180">
        <v>33</v>
      </c>
      <c r="BN180">
        <v>33</v>
      </c>
      <c r="BO180">
        <v>34</v>
      </c>
      <c r="BP180">
        <v>34</v>
      </c>
      <c r="BQ180">
        <v>35</v>
      </c>
      <c r="BR180">
        <v>35</v>
      </c>
      <c r="BS180">
        <v>36</v>
      </c>
      <c r="BT180">
        <v>36</v>
      </c>
      <c r="BU180">
        <v>37</v>
      </c>
      <c r="BV180">
        <v>37</v>
      </c>
      <c r="BW180">
        <v>38</v>
      </c>
      <c r="BX180">
        <v>38</v>
      </c>
      <c r="BY180">
        <v>39</v>
      </c>
      <c r="BZ180">
        <v>39</v>
      </c>
      <c r="CA180">
        <v>39</v>
      </c>
      <c r="CB180">
        <v>40</v>
      </c>
      <c r="CC180">
        <v>40</v>
      </c>
      <c r="CD180">
        <v>41</v>
      </c>
      <c r="CE180">
        <v>41</v>
      </c>
      <c r="CF180">
        <v>42</v>
      </c>
      <c r="CG180">
        <v>42</v>
      </c>
      <c r="CH180">
        <v>43</v>
      </c>
      <c r="CI180">
        <v>43</v>
      </c>
      <c r="CJ180">
        <v>44</v>
      </c>
      <c r="CK180">
        <v>44</v>
      </c>
      <c r="CL180">
        <v>44</v>
      </c>
      <c r="CM180">
        <v>45</v>
      </c>
      <c r="CN180">
        <v>45</v>
      </c>
      <c r="CO180">
        <v>46</v>
      </c>
      <c r="CP180">
        <v>46</v>
      </c>
      <c r="CQ180">
        <v>47</v>
      </c>
      <c r="CR180">
        <v>47</v>
      </c>
      <c r="CS180">
        <v>48</v>
      </c>
      <c r="CT180">
        <v>48</v>
      </c>
      <c r="CU180">
        <v>48</v>
      </c>
      <c r="CV180">
        <v>49</v>
      </c>
      <c r="CW180">
        <v>49</v>
      </c>
      <c r="CX180">
        <v>50</v>
      </c>
      <c r="CY180">
        <v>50</v>
      </c>
      <c r="CZ180">
        <v>51</v>
      </c>
      <c r="DA180">
        <v>51</v>
      </c>
      <c r="DB180">
        <v>52</v>
      </c>
      <c r="DC180">
        <v>52</v>
      </c>
      <c r="DD180">
        <v>53</v>
      </c>
      <c r="DE180">
        <v>53</v>
      </c>
      <c r="DF180">
        <v>54</v>
      </c>
      <c r="DG180">
        <v>54</v>
      </c>
      <c r="DH180">
        <v>55</v>
      </c>
      <c r="DI180">
        <v>55</v>
      </c>
      <c r="DJ180">
        <v>56</v>
      </c>
      <c r="DK180">
        <v>56</v>
      </c>
      <c r="DL180">
        <v>57</v>
      </c>
      <c r="DM180">
        <v>57</v>
      </c>
      <c r="DN180">
        <v>58</v>
      </c>
      <c r="DO180">
        <v>58</v>
      </c>
      <c r="DP180">
        <v>59</v>
      </c>
      <c r="DQ180">
        <v>59</v>
      </c>
      <c r="DR180">
        <v>60</v>
      </c>
      <c r="DS180">
        <v>60</v>
      </c>
      <c r="DT180">
        <v>61</v>
      </c>
      <c r="DU180">
        <v>61</v>
      </c>
      <c r="DV180">
        <v>62</v>
      </c>
      <c r="DW180">
        <v>62</v>
      </c>
      <c r="DX180">
        <v>63</v>
      </c>
      <c r="DY180">
        <v>63</v>
      </c>
      <c r="DZ180">
        <v>64</v>
      </c>
      <c r="EA180">
        <v>64</v>
      </c>
      <c r="EB180">
        <v>65</v>
      </c>
      <c r="EC180">
        <v>65</v>
      </c>
      <c r="ED180">
        <v>66</v>
      </c>
      <c r="EE180">
        <v>66</v>
      </c>
      <c r="EF180">
        <v>66</v>
      </c>
      <c r="EG180">
        <v>67</v>
      </c>
      <c r="EH180">
        <v>67</v>
      </c>
      <c r="EI180">
        <v>68</v>
      </c>
      <c r="EJ180">
        <v>68</v>
      </c>
      <c r="EK180">
        <v>69</v>
      </c>
      <c r="EL180">
        <v>69</v>
      </c>
      <c r="EM180">
        <v>70</v>
      </c>
      <c r="EN180">
        <v>70</v>
      </c>
      <c r="EO180">
        <v>71</v>
      </c>
      <c r="EP180">
        <v>71</v>
      </c>
      <c r="EQ180">
        <v>72</v>
      </c>
      <c r="ER180">
        <v>72</v>
      </c>
      <c r="ES180">
        <v>73</v>
      </c>
      <c r="ET180">
        <v>73</v>
      </c>
      <c r="EU180">
        <v>74</v>
      </c>
      <c r="EV180">
        <v>74</v>
      </c>
      <c r="EW180">
        <v>75</v>
      </c>
      <c r="EX180">
        <v>75</v>
      </c>
      <c r="EY180">
        <v>76</v>
      </c>
      <c r="EZ180">
        <v>76</v>
      </c>
      <c r="FA180">
        <v>77</v>
      </c>
      <c r="FB180">
        <v>77</v>
      </c>
      <c r="FC180">
        <v>78</v>
      </c>
      <c r="FD180">
        <v>78</v>
      </c>
      <c r="FE180">
        <v>79</v>
      </c>
      <c r="FF180">
        <v>79</v>
      </c>
      <c r="FG180">
        <v>80</v>
      </c>
      <c r="FH180">
        <v>80</v>
      </c>
      <c r="FI180">
        <v>81</v>
      </c>
      <c r="FJ180">
        <v>81</v>
      </c>
      <c r="FK180">
        <v>82</v>
      </c>
      <c r="FL180">
        <v>82</v>
      </c>
      <c r="FM180">
        <v>83</v>
      </c>
      <c r="FN180">
        <v>83</v>
      </c>
      <c r="FO180">
        <v>83</v>
      </c>
      <c r="FP180">
        <v>83</v>
      </c>
      <c r="FQ180">
        <v>84</v>
      </c>
      <c r="FR180">
        <v>84</v>
      </c>
      <c r="FS180">
        <v>85</v>
      </c>
      <c r="FT180">
        <v>85</v>
      </c>
      <c r="FU180">
        <v>86</v>
      </c>
      <c r="FV180">
        <v>86</v>
      </c>
      <c r="FW180">
        <v>87</v>
      </c>
      <c r="FX180">
        <v>87</v>
      </c>
      <c r="FY180">
        <v>88</v>
      </c>
      <c r="FZ180">
        <v>88</v>
      </c>
      <c r="GA180">
        <v>89</v>
      </c>
      <c r="GB180">
        <v>89</v>
      </c>
      <c r="GC180">
        <v>90</v>
      </c>
      <c r="GD180">
        <v>90</v>
      </c>
      <c r="GE180">
        <v>91</v>
      </c>
      <c r="GF180">
        <v>91</v>
      </c>
      <c r="GG180">
        <v>92</v>
      </c>
      <c r="GH180">
        <v>92</v>
      </c>
      <c r="GI180">
        <v>93</v>
      </c>
      <c r="GJ180">
        <v>93</v>
      </c>
      <c r="GK180">
        <v>94</v>
      </c>
      <c r="GL180">
        <v>94</v>
      </c>
      <c r="GM180">
        <v>95</v>
      </c>
      <c r="GN180">
        <v>95</v>
      </c>
      <c r="GO180">
        <v>96</v>
      </c>
      <c r="GP180">
        <v>96</v>
      </c>
      <c r="GQ180">
        <v>97</v>
      </c>
      <c r="GR180">
        <v>97</v>
      </c>
      <c r="GS180">
        <v>98</v>
      </c>
      <c r="GU180">
        <v>177</v>
      </c>
      <c r="GV180">
        <v>0.99399999999999999</v>
      </c>
    </row>
    <row r="181" spans="1:204">
      <c r="A181" s="278">
        <v>178</v>
      </c>
      <c r="B181" s="344">
        <v>1</v>
      </c>
      <c r="C181" s="344">
        <v>1</v>
      </c>
      <c r="D181" s="344">
        <v>2</v>
      </c>
      <c r="E181" s="344">
        <v>3</v>
      </c>
      <c r="F181" s="344">
        <v>3</v>
      </c>
      <c r="G181" s="344">
        <v>4</v>
      </c>
      <c r="H181" s="344">
        <v>4</v>
      </c>
      <c r="I181" s="344">
        <v>5</v>
      </c>
      <c r="J181" s="344">
        <v>5</v>
      </c>
      <c r="K181" s="344">
        <v>6</v>
      </c>
      <c r="L181" s="344">
        <v>6</v>
      </c>
      <c r="M181" s="344">
        <v>7</v>
      </c>
      <c r="N181" s="344">
        <v>7</v>
      </c>
      <c r="O181" s="344">
        <v>8</v>
      </c>
      <c r="P181" s="344">
        <v>8</v>
      </c>
      <c r="Q181" s="344">
        <v>9</v>
      </c>
      <c r="R181" s="344">
        <v>10</v>
      </c>
      <c r="S181" s="344">
        <v>10</v>
      </c>
      <c r="T181" s="344">
        <v>11</v>
      </c>
      <c r="U181" s="344">
        <v>11</v>
      </c>
      <c r="V181" s="344">
        <v>12</v>
      </c>
      <c r="W181" s="344">
        <v>12</v>
      </c>
      <c r="X181" s="344">
        <v>13</v>
      </c>
      <c r="Y181" s="344">
        <v>13</v>
      </c>
      <c r="Z181" s="344">
        <v>14</v>
      </c>
      <c r="AA181" s="344">
        <v>14</v>
      </c>
      <c r="AB181" s="344">
        <v>15</v>
      </c>
      <c r="AC181" s="344">
        <v>15</v>
      </c>
      <c r="AD181" s="344">
        <v>16</v>
      </c>
      <c r="AE181" s="344">
        <v>16</v>
      </c>
      <c r="AF181" s="337">
        <v>17</v>
      </c>
      <c r="AG181" s="345">
        <v>17</v>
      </c>
      <c r="AH181" s="346">
        <v>18</v>
      </c>
      <c r="AI181">
        <v>18</v>
      </c>
      <c r="AJ181">
        <v>19</v>
      </c>
      <c r="AK181">
        <v>19</v>
      </c>
      <c r="AL181">
        <v>20</v>
      </c>
      <c r="AM181">
        <v>20</v>
      </c>
      <c r="AN181">
        <v>21</v>
      </c>
      <c r="AO181">
        <v>21</v>
      </c>
      <c r="AP181">
        <v>22</v>
      </c>
      <c r="AQ181">
        <v>22</v>
      </c>
      <c r="AR181">
        <v>23</v>
      </c>
      <c r="AS181">
        <v>23</v>
      </c>
      <c r="AT181">
        <v>24</v>
      </c>
      <c r="AU181">
        <v>24</v>
      </c>
      <c r="AV181">
        <v>25</v>
      </c>
      <c r="AW181">
        <v>25</v>
      </c>
      <c r="AX181">
        <v>26</v>
      </c>
      <c r="AY181">
        <v>26</v>
      </c>
      <c r="AZ181">
        <v>27</v>
      </c>
      <c r="BA181">
        <v>27</v>
      </c>
      <c r="BB181">
        <v>28</v>
      </c>
      <c r="BC181">
        <v>28</v>
      </c>
      <c r="BD181">
        <v>29</v>
      </c>
      <c r="BE181">
        <v>29</v>
      </c>
      <c r="BF181">
        <v>30</v>
      </c>
      <c r="BG181">
        <v>30</v>
      </c>
      <c r="BH181">
        <v>30</v>
      </c>
      <c r="BI181">
        <v>31</v>
      </c>
      <c r="BJ181">
        <v>31</v>
      </c>
      <c r="BK181">
        <v>32</v>
      </c>
      <c r="BL181">
        <v>32</v>
      </c>
      <c r="BM181">
        <v>33</v>
      </c>
      <c r="BN181">
        <v>33</v>
      </c>
      <c r="BO181">
        <v>34</v>
      </c>
      <c r="BP181">
        <v>34</v>
      </c>
      <c r="BQ181">
        <v>35</v>
      </c>
      <c r="BR181">
        <v>35</v>
      </c>
      <c r="BS181">
        <v>36</v>
      </c>
      <c r="BT181">
        <v>36</v>
      </c>
      <c r="BU181">
        <v>37</v>
      </c>
      <c r="BV181">
        <v>37</v>
      </c>
      <c r="BW181">
        <v>38</v>
      </c>
      <c r="BX181">
        <v>38</v>
      </c>
      <c r="BY181">
        <v>39</v>
      </c>
      <c r="BZ181">
        <v>39</v>
      </c>
      <c r="CA181">
        <v>39</v>
      </c>
      <c r="CB181">
        <v>40</v>
      </c>
      <c r="CC181">
        <v>40</v>
      </c>
      <c r="CD181">
        <v>41</v>
      </c>
      <c r="CE181">
        <v>41</v>
      </c>
      <c r="CF181">
        <v>42</v>
      </c>
      <c r="CG181">
        <v>42</v>
      </c>
      <c r="CH181">
        <v>43</v>
      </c>
      <c r="CI181">
        <v>43</v>
      </c>
      <c r="CJ181">
        <v>44</v>
      </c>
      <c r="CK181">
        <v>44</v>
      </c>
      <c r="CL181">
        <v>44</v>
      </c>
      <c r="CM181">
        <v>45</v>
      </c>
      <c r="CN181">
        <v>45</v>
      </c>
      <c r="CO181">
        <v>46</v>
      </c>
      <c r="CP181">
        <v>46</v>
      </c>
      <c r="CQ181">
        <v>47</v>
      </c>
      <c r="CR181">
        <v>47</v>
      </c>
      <c r="CS181">
        <v>48</v>
      </c>
      <c r="CT181">
        <v>48</v>
      </c>
      <c r="CU181">
        <v>48</v>
      </c>
      <c r="CV181">
        <v>49</v>
      </c>
      <c r="CW181">
        <v>49</v>
      </c>
      <c r="CX181">
        <v>50</v>
      </c>
      <c r="CY181">
        <v>50</v>
      </c>
      <c r="CZ181">
        <v>51</v>
      </c>
      <c r="DA181">
        <v>51</v>
      </c>
      <c r="DB181">
        <v>52</v>
      </c>
      <c r="DC181">
        <v>52</v>
      </c>
      <c r="DD181">
        <v>53</v>
      </c>
      <c r="DE181">
        <v>53</v>
      </c>
      <c r="DF181">
        <v>54</v>
      </c>
      <c r="DG181">
        <v>54</v>
      </c>
      <c r="DH181">
        <v>55</v>
      </c>
      <c r="DI181">
        <v>55</v>
      </c>
      <c r="DJ181">
        <v>56</v>
      </c>
      <c r="DK181">
        <v>56</v>
      </c>
      <c r="DL181">
        <v>57</v>
      </c>
      <c r="DM181">
        <v>57</v>
      </c>
      <c r="DN181">
        <v>58</v>
      </c>
      <c r="DO181">
        <v>58</v>
      </c>
      <c r="DP181">
        <v>59</v>
      </c>
      <c r="DQ181">
        <v>59</v>
      </c>
      <c r="DR181">
        <v>60</v>
      </c>
      <c r="DS181">
        <v>60</v>
      </c>
      <c r="DT181">
        <v>61</v>
      </c>
      <c r="DU181">
        <v>61</v>
      </c>
      <c r="DV181">
        <v>62</v>
      </c>
      <c r="DW181">
        <v>62</v>
      </c>
      <c r="DX181">
        <v>63</v>
      </c>
      <c r="DY181">
        <v>63</v>
      </c>
      <c r="DZ181">
        <v>64</v>
      </c>
      <c r="EA181">
        <v>64</v>
      </c>
      <c r="EB181">
        <v>65</v>
      </c>
      <c r="EC181">
        <v>65</v>
      </c>
      <c r="ED181">
        <v>66</v>
      </c>
      <c r="EE181">
        <v>66</v>
      </c>
      <c r="EF181">
        <v>66</v>
      </c>
      <c r="EG181">
        <v>67</v>
      </c>
      <c r="EH181">
        <v>67</v>
      </c>
      <c r="EI181">
        <v>68</v>
      </c>
      <c r="EJ181">
        <v>68</v>
      </c>
      <c r="EK181">
        <v>69</v>
      </c>
      <c r="EL181">
        <v>69</v>
      </c>
      <c r="EM181">
        <v>70</v>
      </c>
      <c r="EN181">
        <v>70</v>
      </c>
      <c r="EO181">
        <v>71</v>
      </c>
      <c r="EP181">
        <v>71</v>
      </c>
      <c r="EQ181">
        <v>72</v>
      </c>
      <c r="ER181">
        <v>72</v>
      </c>
      <c r="ES181">
        <v>73</v>
      </c>
      <c r="ET181">
        <v>73</v>
      </c>
      <c r="EU181">
        <v>74</v>
      </c>
      <c r="EV181">
        <v>74</v>
      </c>
      <c r="EW181">
        <v>75</v>
      </c>
      <c r="EX181">
        <v>75</v>
      </c>
      <c r="EY181">
        <v>76</v>
      </c>
      <c r="EZ181">
        <v>76</v>
      </c>
      <c r="FA181">
        <v>77</v>
      </c>
      <c r="FB181">
        <v>77</v>
      </c>
      <c r="FC181">
        <v>78</v>
      </c>
      <c r="FD181">
        <v>78</v>
      </c>
      <c r="FE181">
        <v>79</v>
      </c>
      <c r="FF181">
        <v>79</v>
      </c>
      <c r="FG181">
        <v>80</v>
      </c>
      <c r="FH181">
        <v>80</v>
      </c>
      <c r="FI181">
        <v>81</v>
      </c>
      <c r="FJ181">
        <v>81</v>
      </c>
      <c r="FK181">
        <v>82</v>
      </c>
      <c r="FL181">
        <v>82</v>
      </c>
      <c r="FM181">
        <v>83</v>
      </c>
      <c r="FN181">
        <v>83</v>
      </c>
      <c r="FO181">
        <v>84</v>
      </c>
      <c r="FP181">
        <v>84</v>
      </c>
      <c r="FQ181">
        <v>85</v>
      </c>
      <c r="FR181">
        <v>85</v>
      </c>
      <c r="FS181">
        <v>86</v>
      </c>
      <c r="FT181">
        <v>86</v>
      </c>
      <c r="FU181">
        <v>87</v>
      </c>
      <c r="FV181">
        <v>87</v>
      </c>
      <c r="FW181">
        <v>88</v>
      </c>
      <c r="FX181">
        <v>88</v>
      </c>
      <c r="FY181">
        <v>89</v>
      </c>
      <c r="FZ181">
        <v>89</v>
      </c>
      <c r="GA181">
        <v>90</v>
      </c>
      <c r="GB181">
        <v>90</v>
      </c>
      <c r="GC181">
        <v>91</v>
      </c>
      <c r="GD181">
        <v>91</v>
      </c>
      <c r="GE181">
        <v>92</v>
      </c>
      <c r="GF181">
        <v>92</v>
      </c>
      <c r="GG181">
        <v>93</v>
      </c>
      <c r="GH181">
        <v>93</v>
      </c>
      <c r="GI181">
        <v>94</v>
      </c>
      <c r="GJ181">
        <v>94</v>
      </c>
      <c r="GK181">
        <v>95</v>
      </c>
      <c r="GL181">
        <v>95</v>
      </c>
      <c r="GM181">
        <v>96</v>
      </c>
      <c r="GN181">
        <v>96</v>
      </c>
      <c r="GO181">
        <v>97</v>
      </c>
      <c r="GP181">
        <v>97</v>
      </c>
      <c r="GQ181">
        <v>98</v>
      </c>
      <c r="GR181">
        <v>98</v>
      </c>
      <c r="GS181">
        <v>99</v>
      </c>
      <c r="GU181">
        <v>178</v>
      </c>
      <c r="GV181">
        <v>0.996</v>
      </c>
    </row>
    <row r="182" spans="1:204">
      <c r="A182" s="278">
        <v>179</v>
      </c>
      <c r="B182" s="344">
        <v>1</v>
      </c>
      <c r="C182" s="344">
        <v>1</v>
      </c>
      <c r="D182" s="344">
        <v>2</v>
      </c>
      <c r="E182" s="344">
        <v>3</v>
      </c>
      <c r="F182" s="344">
        <v>3</v>
      </c>
      <c r="G182" s="344">
        <v>4</v>
      </c>
      <c r="H182" s="344">
        <v>4</v>
      </c>
      <c r="I182" s="344">
        <v>5</v>
      </c>
      <c r="J182" s="344">
        <v>5</v>
      </c>
      <c r="K182" s="344">
        <v>6</v>
      </c>
      <c r="L182" s="344">
        <v>6</v>
      </c>
      <c r="M182" s="344">
        <v>7</v>
      </c>
      <c r="N182" s="344">
        <v>7</v>
      </c>
      <c r="O182" s="344">
        <v>8</v>
      </c>
      <c r="P182" s="344">
        <v>8</v>
      </c>
      <c r="Q182" s="344">
        <v>9</v>
      </c>
      <c r="R182" s="344">
        <v>10</v>
      </c>
      <c r="S182" s="344">
        <v>10</v>
      </c>
      <c r="T182" s="344">
        <v>11</v>
      </c>
      <c r="U182" s="344">
        <v>11</v>
      </c>
      <c r="V182" s="344">
        <v>12</v>
      </c>
      <c r="W182" s="344">
        <v>12</v>
      </c>
      <c r="X182" s="344">
        <v>13</v>
      </c>
      <c r="Y182" s="344">
        <v>13</v>
      </c>
      <c r="Z182" s="344">
        <v>14</v>
      </c>
      <c r="AA182" s="344">
        <v>14</v>
      </c>
      <c r="AB182" s="344">
        <v>15</v>
      </c>
      <c r="AC182" s="344">
        <v>15</v>
      </c>
      <c r="AD182" s="344">
        <v>16</v>
      </c>
      <c r="AE182" s="344">
        <v>16</v>
      </c>
      <c r="AF182" s="337">
        <v>17</v>
      </c>
      <c r="AG182" s="345">
        <v>17</v>
      </c>
      <c r="AH182" s="346">
        <v>18</v>
      </c>
      <c r="AI182">
        <v>18</v>
      </c>
      <c r="AJ182">
        <v>19</v>
      </c>
      <c r="AK182">
        <v>19</v>
      </c>
      <c r="AL182">
        <v>20</v>
      </c>
      <c r="AM182">
        <v>20</v>
      </c>
      <c r="AN182">
        <v>21</v>
      </c>
      <c r="AO182">
        <v>21</v>
      </c>
      <c r="AP182">
        <v>22</v>
      </c>
      <c r="AQ182">
        <v>22</v>
      </c>
      <c r="AR182">
        <v>23</v>
      </c>
      <c r="AS182">
        <v>23</v>
      </c>
      <c r="AT182">
        <v>24</v>
      </c>
      <c r="AU182">
        <v>24</v>
      </c>
      <c r="AV182">
        <v>25</v>
      </c>
      <c r="AW182">
        <v>25</v>
      </c>
      <c r="AX182">
        <v>26</v>
      </c>
      <c r="AY182">
        <v>26</v>
      </c>
      <c r="AZ182">
        <v>27</v>
      </c>
      <c r="BA182">
        <v>27</v>
      </c>
      <c r="BB182">
        <v>28</v>
      </c>
      <c r="BC182">
        <v>28</v>
      </c>
      <c r="BD182">
        <v>29</v>
      </c>
      <c r="BE182">
        <v>29</v>
      </c>
      <c r="BF182">
        <v>30</v>
      </c>
      <c r="BG182">
        <v>30</v>
      </c>
      <c r="BH182">
        <v>30</v>
      </c>
      <c r="BI182">
        <v>31</v>
      </c>
      <c r="BJ182">
        <v>31</v>
      </c>
      <c r="BK182">
        <v>32</v>
      </c>
      <c r="BL182">
        <v>32</v>
      </c>
      <c r="BM182">
        <v>33</v>
      </c>
      <c r="BN182">
        <v>33</v>
      </c>
      <c r="BO182">
        <v>34</v>
      </c>
      <c r="BP182">
        <v>34</v>
      </c>
      <c r="BQ182">
        <v>35</v>
      </c>
      <c r="BR182">
        <v>35</v>
      </c>
      <c r="BS182">
        <v>36</v>
      </c>
      <c r="BT182">
        <v>36</v>
      </c>
      <c r="BU182">
        <v>37</v>
      </c>
      <c r="BV182">
        <v>37</v>
      </c>
      <c r="BW182">
        <v>38</v>
      </c>
      <c r="BX182">
        <v>38</v>
      </c>
      <c r="BY182">
        <v>39</v>
      </c>
      <c r="BZ182">
        <v>39</v>
      </c>
      <c r="CA182">
        <v>39</v>
      </c>
      <c r="CB182">
        <v>40</v>
      </c>
      <c r="CC182">
        <v>40</v>
      </c>
      <c r="CD182">
        <v>41</v>
      </c>
      <c r="CE182">
        <v>41</v>
      </c>
      <c r="CF182">
        <v>42</v>
      </c>
      <c r="CG182">
        <v>42</v>
      </c>
      <c r="CH182">
        <v>43</v>
      </c>
      <c r="CI182">
        <v>43</v>
      </c>
      <c r="CJ182">
        <v>44</v>
      </c>
      <c r="CK182">
        <v>44</v>
      </c>
      <c r="CL182">
        <v>44</v>
      </c>
      <c r="CM182">
        <v>45</v>
      </c>
      <c r="CN182">
        <v>45</v>
      </c>
      <c r="CO182">
        <v>46</v>
      </c>
      <c r="CP182">
        <v>46</v>
      </c>
      <c r="CQ182">
        <v>47</v>
      </c>
      <c r="CR182">
        <v>47</v>
      </c>
      <c r="CS182">
        <v>48</v>
      </c>
      <c r="CT182">
        <v>48</v>
      </c>
      <c r="CU182">
        <v>48</v>
      </c>
      <c r="CV182">
        <v>49</v>
      </c>
      <c r="CW182">
        <v>49</v>
      </c>
      <c r="CX182">
        <v>50</v>
      </c>
      <c r="CY182">
        <v>50</v>
      </c>
      <c r="CZ182">
        <v>51</v>
      </c>
      <c r="DA182">
        <v>51</v>
      </c>
      <c r="DB182">
        <v>52</v>
      </c>
      <c r="DC182">
        <v>52</v>
      </c>
      <c r="DD182">
        <v>53</v>
      </c>
      <c r="DE182">
        <v>53</v>
      </c>
      <c r="DF182">
        <v>54</v>
      </c>
      <c r="DG182">
        <v>54</v>
      </c>
      <c r="DH182">
        <v>55</v>
      </c>
      <c r="DI182">
        <v>55</v>
      </c>
      <c r="DJ182">
        <v>56</v>
      </c>
      <c r="DK182">
        <v>56</v>
      </c>
      <c r="DL182">
        <v>57</v>
      </c>
      <c r="DM182">
        <v>57</v>
      </c>
      <c r="DN182">
        <v>58</v>
      </c>
      <c r="DO182">
        <v>58</v>
      </c>
      <c r="DP182">
        <v>59</v>
      </c>
      <c r="DQ182">
        <v>59</v>
      </c>
      <c r="DR182">
        <v>60</v>
      </c>
      <c r="DS182">
        <v>60</v>
      </c>
      <c r="DT182">
        <v>61</v>
      </c>
      <c r="DU182">
        <v>61</v>
      </c>
      <c r="DV182">
        <v>62</v>
      </c>
      <c r="DW182">
        <v>62</v>
      </c>
      <c r="DX182">
        <v>63</v>
      </c>
      <c r="DY182">
        <v>63</v>
      </c>
      <c r="DZ182">
        <v>64</v>
      </c>
      <c r="EA182">
        <v>64</v>
      </c>
      <c r="EB182">
        <v>65</v>
      </c>
      <c r="EC182">
        <v>65</v>
      </c>
      <c r="ED182">
        <v>66</v>
      </c>
      <c r="EE182">
        <v>66</v>
      </c>
      <c r="EF182">
        <v>66</v>
      </c>
      <c r="EG182">
        <v>67</v>
      </c>
      <c r="EH182">
        <v>67</v>
      </c>
      <c r="EI182">
        <v>68</v>
      </c>
      <c r="EJ182">
        <v>68</v>
      </c>
      <c r="EK182">
        <v>69</v>
      </c>
      <c r="EL182">
        <v>69</v>
      </c>
      <c r="EM182">
        <v>70</v>
      </c>
      <c r="EN182">
        <v>70</v>
      </c>
      <c r="EO182">
        <v>71</v>
      </c>
      <c r="EP182">
        <v>71</v>
      </c>
      <c r="EQ182">
        <v>72</v>
      </c>
      <c r="ER182">
        <v>72</v>
      </c>
      <c r="ES182">
        <v>73</v>
      </c>
      <c r="ET182">
        <v>73</v>
      </c>
      <c r="EU182">
        <v>74</v>
      </c>
      <c r="EV182">
        <v>74</v>
      </c>
      <c r="EW182">
        <v>75</v>
      </c>
      <c r="EX182">
        <v>75</v>
      </c>
      <c r="EY182">
        <v>76</v>
      </c>
      <c r="EZ182">
        <v>76</v>
      </c>
      <c r="FA182">
        <v>77</v>
      </c>
      <c r="FB182">
        <v>77</v>
      </c>
      <c r="FC182">
        <v>78</v>
      </c>
      <c r="FD182">
        <v>78</v>
      </c>
      <c r="FE182">
        <v>79</v>
      </c>
      <c r="FF182">
        <v>79</v>
      </c>
      <c r="FG182">
        <v>80</v>
      </c>
      <c r="FH182">
        <v>80</v>
      </c>
      <c r="FI182">
        <v>81</v>
      </c>
      <c r="FJ182">
        <v>81</v>
      </c>
      <c r="FK182">
        <v>82</v>
      </c>
      <c r="FL182">
        <v>82</v>
      </c>
      <c r="FM182">
        <v>83</v>
      </c>
      <c r="FN182">
        <v>83</v>
      </c>
      <c r="FO182">
        <v>84</v>
      </c>
      <c r="FP182">
        <v>84</v>
      </c>
      <c r="FQ182">
        <v>85</v>
      </c>
      <c r="FR182">
        <v>85</v>
      </c>
      <c r="FS182">
        <v>86</v>
      </c>
      <c r="FT182">
        <v>86</v>
      </c>
      <c r="FU182">
        <v>87</v>
      </c>
      <c r="FV182">
        <v>87</v>
      </c>
      <c r="FW182">
        <v>88</v>
      </c>
      <c r="FX182">
        <v>88</v>
      </c>
      <c r="FY182">
        <v>89</v>
      </c>
      <c r="FZ182">
        <v>89</v>
      </c>
      <c r="GA182">
        <v>90</v>
      </c>
      <c r="GB182">
        <v>90</v>
      </c>
      <c r="GC182">
        <v>91</v>
      </c>
      <c r="GD182">
        <v>91</v>
      </c>
      <c r="GE182">
        <v>92</v>
      </c>
      <c r="GF182">
        <v>92</v>
      </c>
      <c r="GG182">
        <v>93</v>
      </c>
      <c r="GH182">
        <v>93</v>
      </c>
      <c r="GI182">
        <v>94</v>
      </c>
      <c r="GJ182">
        <v>94</v>
      </c>
      <c r="GK182">
        <v>95</v>
      </c>
      <c r="GL182">
        <v>95</v>
      </c>
      <c r="GM182">
        <v>96</v>
      </c>
      <c r="GN182">
        <v>96</v>
      </c>
      <c r="GO182">
        <v>97</v>
      </c>
      <c r="GP182">
        <v>97</v>
      </c>
      <c r="GQ182">
        <v>98</v>
      </c>
      <c r="GR182">
        <v>98</v>
      </c>
      <c r="GS182">
        <v>99</v>
      </c>
      <c r="GU182">
        <v>179</v>
      </c>
      <c r="GV182">
        <v>0.998</v>
      </c>
    </row>
    <row r="183" spans="1:204">
      <c r="A183" s="339">
        <v>180</v>
      </c>
      <c r="B183" s="340">
        <v>1</v>
      </c>
      <c r="C183" s="340">
        <v>1</v>
      </c>
      <c r="D183" s="340">
        <v>2</v>
      </c>
      <c r="E183" s="340">
        <v>3</v>
      </c>
      <c r="F183" s="340">
        <v>3</v>
      </c>
      <c r="G183" s="340">
        <v>4</v>
      </c>
      <c r="H183" s="340">
        <v>4</v>
      </c>
      <c r="I183" s="340">
        <v>5</v>
      </c>
      <c r="J183" s="340">
        <v>5</v>
      </c>
      <c r="K183" s="340">
        <v>6</v>
      </c>
      <c r="L183" s="340">
        <v>6</v>
      </c>
      <c r="M183" s="340">
        <v>7</v>
      </c>
      <c r="N183" s="340">
        <v>7</v>
      </c>
      <c r="O183" s="340">
        <v>8</v>
      </c>
      <c r="P183" s="340">
        <v>8</v>
      </c>
      <c r="Q183" s="340">
        <v>9</v>
      </c>
      <c r="R183" s="340">
        <v>10</v>
      </c>
      <c r="S183" s="340">
        <v>10</v>
      </c>
      <c r="T183" s="340">
        <v>11</v>
      </c>
      <c r="U183" s="340">
        <v>11</v>
      </c>
      <c r="V183" s="340">
        <v>12</v>
      </c>
      <c r="W183" s="340">
        <v>12</v>
      </c>
      <c r="X183" s="340">
        <v>13</v>
      </c>
      <c r="Y183" s="340">
        <v>13</v>
      </c>
      <c r="Z183" s="340">
        <v>14</v>
      </c>
      <c r="AA183" s="340">
        <v>14</v>
      </c>
      <c r="AB183" s="340">
        <v>15</v>
      </c>
      <c r="AC183" s="340">
        <v>15</v>
      </c>
      <c r="AD183" s="340">
        <v>16</v>
      </c>
      <c r="AE183" s="340">
        <v>16</v>
      </c>
      <c r="AF183" s="341">
        <v>17</v>
      </c>
      <c r="AG183" s="342">
        <v>17</v>
      </c>
      <c r="AH183" s="347">
        <v>18</v>
      </c>
      <c r="AI183" s="341">
        <v>18</v>
      </c>
      <c r="AJ183" s="341">
        <v>19</v>
      </c>
      <c r="AK183" s="341">
        <v>19</v>
      </c>
      <c r="AL183" s="341">
        <v>20</v>
      </c>
      <c r="AM183" s="341">
        <v>20</v>
      </c>
      <c r="AN183" s="341">
        <v>21</v>
      </c>
      <c r="AO183" s="341">
        <v>21</v>
      </c>
      <c r="AP183" s="341">
        <v>22</v>
      </c>
      <c r="AQ183" s="341">
        <v>22</v>
      </c>
      <c r="AR183" s="341">
        <v>23</v>
      </c>
      <c r="AS183" s="341">
        <v>23</v>
      </c>
      <c r="AT183" s="341">
        <v>24</v>
      </c>
      <c r="AU183" s="341">
        <v>24</v>
      </c>
      <c r="AV183" s="341">
        <v>25</v>
      </c>
      <c r="AW183" s="341">
        <v>25</v>
      </c>
      <c r="AX183" s="341">
        <v>26</v>
      </c>
      <c r="AY183" s="341">
        <v>26</v>
      </c>
      <c r="AZ183" s="341">
        <v>27</v>
      </c>
      <c r="BA183" s="341">
        <v>27</v>
      </c>
      <c r="BB183" s="341">
        <v>28</v>
      </c>
      <c r="BC183" s="341">
        <v>28</v>
      </c>
      <c r="BD183" s="341">
        <v>29</v>
      </c>
      <c r="BE183" s="341">
        <v>29</v>
      </c>
      <c r="BF183" s="341">
        <v>30</v>
      </c>
      <c r="BG183" s="341">
        <v>30</v>
      </c>
      <c r="BH183" s="341">
        <v>30</v>
      </c>
      <c r="BI183" s="341">
        <v>31</v>
      </c>
      <c r="BJ183" s="341">
        <v>31</v>
      </c>
      <c r="BK183" s="341">
        <v>32</v>
      </c>
      <c r="BL183" s="341">
        <v>32</v>
      </c>
      <c r="BM183" s="341">
        <v>33</v>
      </c>
      <c r="BN183" s="341">
        <v>33</v>
      </c>
      <c r="BO183" s="341">
        <v>34</v>
      </c>
      <c r="BP183" s="341">
        <v>34</v>
      </c>
      <c r="BQ183" s="341">
        <v>35</v>
      </c>
      <c r="BR183" s="341">
        <v>35</v>
      </c>
      <c r="BS183" s="341">
        <v>36</v>
      </c>
      <c r="BT183" s="341">
        <v>36</v>
      </c>
      <c r="BU183" s="341">
        <v>37</v>
      </c>
      <c r="BV183" s="341">
        <v>37</v>
      </c>
      <c r="BW183" s="341">
        <v>38</v>
      </c>
      <c r="BX183" s="341">
        <v>38</v>
      </c>
      <c r="BY183" s="341">
        <v>39</v>
      </c>
      <c r="BZ183" s="341">
        <v>39</v>
      </c>
      <c r="CA183" s="341">
        <v>39</v>
      </c>
      <c r="CB183" s="341">
        <v>40</v>
      </c>
      <c r="CC183" s="341">
        <v>40</v>
      </c>
      <c r="CD183" s="341">
        <v>41</v>
      </c>
      <c r="CE183" s="341">
        <v>41</v>
      </c>
      <c r="CF183" s="341">
        <v>42</v>
      </c>
      <c r="CG183" s="341">
        <v>42</v>
      </c>
      <c r="CH183" s="341">
        <v>43</v>
      </c>
      <c r="CI183" s="341">
        <v>43</v>
      </c>
      <c r="CJ183" s="341">
        <v>44</v>
      </c>
      <c r="CK183" s="341">
        <v>44</v>
      </c>
      <c r="CL183" s="341">
        <v>44</v>
      </c>
      <c r="CM183" s="341">
        <v>45</v>
      </c>
      <c r="CN183" s="341">
        <v>45</v>
      </c>
      <c r="CO183" s="341">
        <v>46</v>
      </c>
      <c r="CP183" s="341">
        <v>46</v>
      </c>
      <c r="CQ183" s="341">
        <v>47</v>
      </c>
      <c r="CR183" s="341">
        <v>47</v>
      </c>
      <c r="CS183" s="341">
        <v>48</v>
      </c>
      <c r="CT183" s="341">
        <v>48</v>
      </c>
      <c r="CU183" s="341">
        <v>48</v>
      </c>
      <c r="CV183" s="341">
        <v>49</v>
      </c>
      <c r="CW183" s="341">
        <v>49</v>
      </c>
      <c r="CX183" s="341">
        <v>50</v>
      </c>
      <c r="CY183" s="341">
        <v>50</v>
      </c>
      <c r="CZ183" s="341">
        <v>51</v>
      </c>
      <c r="DA183" s="341">
        <v>51</v>
      </c>
      <c r="DB183" s="341">
        <v>52</v>
      </c>
      <c r="DC183" s="341">
        <v>52</v>
      </c>
      <c r="DD183" s="341">
        <v>53</v>
      </c>
      <c r="DE183" s="341">
        <v>53</v>
      </c>
      <c r="DF183" s="341">
        <v>54</v>
      </c>
      <c r="DG183" s="341">
        <v>54</v>
      </c>
      <c r="DH183" s="341">
        <v>55</v>
      </c>
      <c r="DI183" s="341">
        <v>55</v>
      </c>
      <c r="DJ183" s="341">
        <v>56</v>
      </c>
      <c r="DK183" s="341">
        <v>56</v>
      </c>
      <c r="DL183" s="341">
        <v>57</v>
      </c>
      <c r="DM183" s="341">
        <v>57</v>
      </c>
      <c r="DN183" s="341">
        <v>58</v>
      </c>
      <c r="DO183" s="341">
        <v>58</v>
      </c>
      <c r="DP183" s="341">
        <v>59</v>
      </c>
      <c r="DQ183" s="341">
        <v>59</v>
      </c>
      <c r="DR183" s="341">
        <v>60</v>
      </c>
      <c r="DS183" s="341">
        <v>60</v>
      </c>
      <c r="DT183" s="341">
        <v>61</v>
      </c>
      <c r="DU183" s="341">
        <v>61</v>
      </c>
      <c r="DV183" s="341">
        <v>62</v>
      </c>
      <c r="DW183" s="341">
        <v>62</v>
      </c>
      <c r="DX183" s="341">
        <v>63</v>
      </c>
      <c r="DY183" s="341">
        <v>63</v>
      </c>
      <c r="DZ183" s="341">
        <v>64</v>
      </c>
      <c r="EA183" s="341">
        <v>64</v>
      </c>
      <c r="EB183" s="341">
        <v>65</v>
      </c>
      <c r="EC183" s="341">
        <v>65</v>
      </c>
      <c r="ED183" s="341">
        <v>66</v>
      </c>
      <c r="EE183" s="341">
        <v>66</v>
      </c>
      <c r="EF183" s="341">
        <v>66</v>
      </c>
      <c r="EG183" s="341">
        <v>67</v>
      </c>
      <c r="EH183" s="341">
        <v>67</v>
      </c>
      <c r="EI183" s="341">
        <v>68</v>
      </c>
      <c r="EJ183" s="341">
        <v>68</v>
      </c>
      <c r="EK183" s="341">
        <v>69</v>
      </c>
      <c r="EL183" s="341">
        <v>69</v>
      </c>
      <c r="EM183" s="341">
        <v>70</v>
      </c>
      <c r="EN183" s="341">
        <v>70</v>
      </c>
      <c r="EO183" s="341">
        <v>71</v>
      </c>
      <c r="EP183" s="341">
        <v>71</v>
      </c>
      <c r="EQ183" s="341">
        <v>72</v>
      </c>
      <c r="ER183" s="341">
        <v>72</v>
      </c>
      <c r="ES183" s="341">
        <v>73</v>
      </c>
      <c r="ET183" s="341">
        <v>73</v>
      </c>
      <c r="EU183" s="341">
        <v>74</v>
      </c>
      <c r="EV183" s="341">
        <v>74</v>
      </c>
      <c r="EW183" s="341">
        <v>75</v>
      </c>
      <c r="EX183" s="341">
        <v>75</v>
      </c>
      <c r="EY183" s="341">
        <v>76</v>
      </c>
      <c r="EZ183" s="341">
        <v>76</v>
      </c>
      <c r="FA183" s="341">
        <v>77</v>
      </c>
      <c r="FB183" s="341">
        <v>77</v>
      </c>
      <c r="FC183" s="341">
        <v>78</v>
      </c>
      <c r="FD183" s="341">
        <v>78</v>
      </c>
      <c r="FE183" s="341">
        <v>79</v>
      </c>
      <c r="FF183" s="341">
        <v>79</v>
      </c>
      <c r="FG183" s="341">
        <v>80</v>
      </c>
      <c r="FH183" s="341">
        <v>80</v>
      </c>
      <c r="FI183" s="341">
        <v>81</v>
      </c>
      <c r="FJ183" s="341">
        <v>81</v>
      </c>
      <c r="FK183" s="341">
        <v>82</v>
      </c>
      <c r="FL183" s="341">
        <v>82</v>
      </c>
      <c r="FM183" s="341">
        <v>83</v>
      </c>
      <c r="FN183" s="341">
        <v>83</v>
      </c>
      <c r="FO183" s="341">
        <v>84</v>
      </c>
      <c r="FP183" s="341">
        <v>84</v>
      </c>
      <c r="FQ183" s="341">
        <v>85</v>
      </c>
      <c r="FR183" s="341">
        <v>85</v>
      </c>
      <c r="FS183" s="341">
        <v>86</v>
      </c>
      <c r="FT183" s="341">
        <v>86</v>
      </c>
      <c r="FU183" s="341">
        <v>87</v>
      </c>
      <c r="FV183" s="341">
        <v>87</v>
      </c>
      <c r="FW183" s="341">
        <v>88</v>
      </c>
      <c r="FX183" s="341">
        <v>88</v>
      </c>
      <c r="FY183" s="341">
        <v>89</v>
      </c>
      <c r="FZ183" s="341">
        <v>89</v>
      </c>
      <c r="GA183" s="341">
        <v>90</v>
      </c>
      <c r="GB183" s="341">
        <v>90</v>
      </c>
      <c r="GC183" s="341">
        <v>91</v>
      </c>
      <c r="GD183" s="341">
        <v>91</v>
      </c>
      <c r="GE183" s="341">
        <v>92</v>
      </c>
      <c r="GF183" s="341">
        <v>92</v>
      </c>
      <c r="GG183" s="341">
        <v>93</v>
      </c>
      <c r="GH183" s="341">
        <v>93</v>
      </c>
      <c r="GI183" s="341">
        <v>94</v>
      </c>
      <c r="GJ183" s="341">
        <v>94</v>
      </c>
      <c r="GK183" s="341">
        <v>95</v>
      </c>
      <c r="GL183" s="341">
        <v>95</v>
      </c>
      <c r="GM183" s="341">
        <v>96</v>
      </c>
      <c r="GN183" s="341">
        <v>96</v>
      </c>
      <c r="GO183" s="341">
        <v>97</v>
      </c>
      <c r="GP183" s="341">
        <v>97</v>
      </c>
      <c r="GQ183" s="341">
        <v>98</v>
      </c>
      <c r="GR183" s="341">
        <v>98</v>
      </c>
      <c r="GS183" s="341">
        <v>99</v>
      </c>
      <c r="GT183" s="341"/>
      <c r="GU183" s="341">
        <v>180</v>
      </c>
      <c r="GV183" s="341">
        <v>1</v>
      </c>
    </row>
    <row r="184" spans="1:204">
      <c r="A184" s="337" t="s">
        <v>552</v>
      </c>
      <c r="B184" s="337">
        <v>100</v>
      </c>
      <c r="C184" s="337">
        <v>200</v>
      </c>
      <c r="D184" s="337">
        <v>300</v>
      </c>
      <c r="E184" s="337">
        <v>400</v>
      </c>
      <c r="F184" s="337">
        <v>500</v>
      </c>
      <c r="G184" s="337">
        <v>600</v>
      </c>
      <c r="H184" s="337">
        <v>700</v>
      </c>
      <c r="I184" s="337">
        <v>800</v>
      </c>
      <c r="J184" s="337">
        <v>900</v>
      </c>
      <c r="K184" s="337">
        <v>1000</v>
      </c>
      <c r="L184" s="337">
        <v>1100</v>
      </c>
      <c r="M184" s="337">
        <v>1200</v>
      </c>
      <c r="N184" s="337">
        <v>1300</v>
      </c>
      <c r="O184" s="337">
        <v>1400</v>
      </c>
      <c r="P184" s="337">
        <v>1500</v>
      </c>
      <c r="Q184" s="337">
        <v>1600</v>
      </c>
      <c r="R184" s="337">
        <v>1700</v>
      </c>
      <c r="S184" s="337">
        <v>1800</v>
      </c>
      <c r="T184" s="337">
        <v>1900</v>
      </c>
      <c r="U184" s="337">
        <v>2000</v>
      </c>
      <c r="V184" s="337">
        <v>2100</v>
      </c>
      <c r="W184" s="337">
        <v>2200</v>
      </c>
      <c r="X184" s="337">
        <v>2300</v>
      </c>
      <c r="Y184" s="337">
        <v>2400</v>
      </c>
      <c r="Z184" s="337">
        <v>2500</v>
      </c>
      <c r="AA184" s="337">
        <v>2600</v>
      </c>
      <c r="AB184" s="337">
        <v>2700</v>
      </c>
      <c r="AC184" s="337">
        <v>2800</v>
      </c>
      <c r="AD184" s="337">
        <v>2900</v>
      </c>
      <c r="AE184" s="337">
        <v>3000</v>
      </c>
      <c r="AF184" s="337">
        <v>3100</v>
      </c>
      <c r="AG184" s="236">
        <v>3200</v>
      </c>
      <c r="AH184" s="236">
        <v>3300</v>
      </c>
      <c r="AI184">
        <v>3400</v>
      </c>
      <c r="AJ184">
        <v>3500</v>
      </c>
      <c r="AK184">
        <v>3600</v>
      </c>
      <c r="AL184">
        <v>3700</v>
      </c>
      <c r="AM184">
        <v>3800</v>
      </c>
      <c r="AN184">
        <v>3900</v>
      </c>
      <c r="AO184">
        <v>4000</v>
      </c>
      <c r="AP184">
        <v>4100</v>
      </c>
      <c r="AQ184">
        <v>4200</v>
      </c>
      <c r="AR184">
        <v>4300</v>
      </c>
      <c r="AS184">
        <v>4400</v>
      </c>
      <c r="AT184">
        <v>4500</v>
      </c>
      <c r="AU184">
        <v>4600</v>
      </c>
      <c r="AV184">
        <v>4700</v>
      </c>
      <c r="AW184">
        <v>4800</v>
      </c>
      <c r="AX184">
        <v>4900</v>
      </c>
      <c r="AY184">
        <v>5000</v>
      </c>
      <c r="AZ184">
        <v>5100</v>
      </c>
      <c r="BA184">
        <v>5200</v>
      </c>
      <c r="BB184">
        <v>5300</v>
      </c>
      <c r="BC184">
        <v>5400</v>
      </c>
      <c r="BD184">
        <v>5500</v>
      </c>
      <c r="BE184">
        <v>5600</v>
      </c>
      <c r="BF184">
        <v>5700</v>
      </c>
      <c r="BG184">
        <v>5800</v>
      </c>
      <c r="BH184">
        <v>5900</v>
      </c>
      <c r="BI184">
        <v>6000</v>
      </c>
      <c r="BJ184">
        <v>6100</v>
      </c>
      <c r="BK184">
        <v>6200</v>
      </c>
      <c r="BL184">
        <v>6300</v>
      </c>
      <c r="BM184">
        <v>6400</v>
      </c>
      <c r="BN184">
        <v>6500</v>
      </c>
      <c r="BO184">
        <v>6600</v>
      </c>
      <c r="BP184">
        <v>6700</v>
      </c>
      <c r="BQ184">
        <v>6800</v>
      </c>
      <c r="BR184">
        <v>6900</v>
      </c>
      <c r="BS184">
        <v>7000</v>
      </c>
      <c r="BT184">
        <v>7100</v>
      </c>
      <c r="BU184">
        <v>7200</v>
      </c>
      <c r="BV184">
        <v>7300</v>
      </c>
      <c r="BW184">
        <v>7400</v>
      </c>
      <c r="BX184">
        <v>7500</v>
      </c>
      <c r="BY184">
        <v>7600</v>
      </c>
      <c r="BZ184">
        <v>7700</v>
      </c>
      <c r="CA184">
        <v>7800</v>
      </c>
      <c r="CB184">
        <v>7900</v>
      </c>
      <c r="CC184">
        <v>8000</v>
      </c>
      <c r="CD184">
        <v>8100</v>
      </c>
      <c r="CE184">
        <v>8200</v>
      </c>
      <c r="CF184">
        <v>8300</v>
      </c>
      <c r="CG184">
        <v>8400</v>
      </c>
      <c r="CH184">
        <v>8500</v>
      </c>
      <c r="CI184">
        <v>8600</v>
      </c>
      <c r="CJ184">
        <v>8700</v>
      </c>
      <c r="CK184">
        <v>8800</v>
      </c>
      <c r="CL184">
        <v>8900</v>
      </c>
      <c r="CM184">
        <v>9000</v>
      </c>
      <c r="CN184">
        <v>9100</v>
      </c>
      <c r="CO184">
        <v>9200</v>
      </c>
      <c r="CP184">
        <v>9300</v>
      </c>
      <c r="CQ184">
        <v>9400</v>
      </c>
      <c r="CR184">
        <v>9500</v>
      </c>
      <c r="CS184">
        <v>9600</v>
      </c>
      <c r="CT184">
        <v>9700</v>
      </c>
      <c r="CU184">
        <v>9800</v>
      </c>
      <c r="CV184">
        <v>9900</v>
      </c>
      <c r="CW184">
        <v>10000</v>
      </c>
      <c r="CX184">
        <v>10100</v>
      </c>
      <c r="CY184">
        <v>10200</v>
      </c>
      <c r="CZ184">
        <v>10300</v>
      </c>
      <c r="DA184">
        <v>10400</v>
      </c>
      <c r="DB184">
        <v>10500</v>
      </c>
      <c r="DC184">
        <v>10600</v>
      </c>
      <c r="DD184">
        <v>10700</v>
      </c>
      <c r="DE184">
        <v>10800</v>
      </c>
      <c r="DF184">
        <v>10900</v>
      </c>
      <c r="DG184">
        <v>11000</v>
      </c>
      <c r="DH184">
        <v>11100</v>
      </c>
      <c r="DI184">
        <v>11200</v>
      </c>
      <c r="DJ184">
        <v>11300</v>
      </c>
      <c r="DK184">
        <v>11400</v>
      </c>
      <c r="DL184">
        <v>11500</v>
      </c>
      <c r="DM184">
        <v>11600</v>
      </c>
      <c r="DN184">
        <v>11700</v>
      </c>
      <c r="DO184">
        <v>11800</v>
      </c>
      <c r="DP184">
        <v>11900</v>
      </c>
      <c r="DQ184">
        <v>12000</v>
      </c>
      <c r="DR184">
        <v>12100</v>
      </c>
      <c r="DS184">
        <v>12200</v>
      </c>
      <c r="DT184">
        <v>12300</v>
      </c>
      <c r="DU184">
        <v>12400</v>
      </c>
      <c r="DV184">
        <v>12500</v>
      </c>
      <c r="DW184">
        <v>12600</v>
      </c>
      <c r="DX184">
        <v>12700</v>
      </c>
      <c r="DY184">
        <v>12800</v>
      </c>
      <c r="DZ184">
        <v>12900</v>
      </c>
      <c r="EA184">
        <v>13000</v>
      </c>
      <c r="EB184">
        <v>13100</v>
      </c>
      <c r="EC184">
        <v>13200</v>
      </c>
      <c r="ED184">
        <v>13300</v>
      </c>
      <c r="EE184">
        <v>13400</v>
      </c>
      <c r="EF184">
        <v>13500</v>
      </c>
      <c r="EG184">
        <v>13600</v>
      </c>
      <c r="EH184">
        <v>13700</v>
      </c>
      <c r="EI184">
        <v>13800</v>
      </c>
      <c r="EJ184">
        <v>13900</v>
      </c>
      <c r="EK184">
        <v>14000</v>
      </c>
      <c r="EL184">
        <v>14100</v>
      </c>
      <c r="EM184">
        <v>14200</v>
      </c>
      <c r="EN184">
        <v>14300</v>
      </c>
      <c r="EO184">
        <v>14400</v>
      </c>
      <c r="EP184">
        <v>14500</v>
      </c>
      <c r="EQ184">
        <v>14600</v>
      </c>
      <c r="ER184">
        <v>14700</v>
      </c>
      <c r="ES184">
        <v>14800</v>
      </c>
      <c r="ET184">
        <v>14900</v>
      </c>
      <c r="EU184">
        <v>15000</v>
      </c>
      <c r="EV184">
        <v>15100</v>
      </c>
      <c r="EW184">
        <v>15200</v>
      </c>
      <c r="EX184">
        <v>15300</v>
      </c>
      <c r="EY184">
        <v>15400</v>
      </c>
      <c r="EZ184">
        <v>15500</v>
      </c>
      <c r="FA184">
        <v>15600</v>
      </c>
      <c r="FB184">
        <v>15700</v>
      </c>
      <c r="FC184">
        <v>15800</v>
      </c>
      <c r="FD184">
        <v>15900</v>
      </c>
      <c r="FE184">
        <v>16000</v>
      </c>
      <c r="FF184">
        <v>16100</v>
      </c>
      <c r="FG184">
        <v>16200</v>
      </c>
      <c r="FH184">
        <v>16300</v>
      </c>
      <c r="FI184">
        <v>16400</v>
      </c>
      <c r="FJ184">
        <v>16500</v>
      </c>
      <c r="FK184">
        <v>16600</v>
      </c>
      <c r="FL184">
        <v>16700</v>
      </c>
      <c r="FM184">
        <v>16800</v>
      </c>
      <c r="FN184">
        <v>16900</v>
      </c>
      <c r="FO184">
        <v>17000</v>
      </c>
      <c r="FP184">
        <v>17100</v>
      </c>
      <c r="FQ184">
        <v>17200</v>
      </c>
      <c r="FR184">
        <v>17300</v>
      </c>
      <c r="FS184">
        <v>17400</v>
      </c>
      <c r="FT184">
        <v>17500</v>
      </c>
      <c r="FU184">
        <v>17600</v>
      </c>
      <c r="FV184">
        <v>17700</v>
      </c>
      <c r="FW184">
        <v>17800</v>
      </c>
      <c r="FX184">
        <v>17900</v>
      </c>
      <c r="FY184">
        <v>18000</v>
      </c>
      <c r="FZ184">
        <v>18100</v>
      </c>
      <c r="GA184">
        <v>18200</v>
      </c>
      <c r="GB184">
        <v>18300</v>
      </c>
      <c r="GC184">
        <v>18400</v>
      </c>
      <c r="GD184">
        <v>18500</v>
      </c>
      <c r="GE184">
        <v>18600</v>
      </c>
      <c r="GF184">
        <v>18700</v>
      </c>
      <c r="GG184">
        <v>18800</v>
      </c>
      <c r="GH184">
        <v>18900</v>
      </c>
      <c r="GI184">
        <v>19000</v>
      </c>
      <c r="GJ184">
        <v>19100</v>
      </c>
      <c r="GK184">
        <v>19200</v>
      </c>
      <c r="GL184">
        <v>19300</v>
      </c>
      <c r="GM184">
        <v>19400</v>
      </c>
      <c r="GN184">
        <v>19500</v>
      </c>
      <c r="GO184">
        <v>19600</v>
      </c>
      <c r="GP184">
        <v>19700</v>
      </c>
      <c r="GQ184">
        <v>19800</v>
      </c>
      <c r="GR184">
        <v>19900</v>
      </c>
      <c r="GS184">
        <v>20000</v>
      </c>
    </row>
    <row r="185" spans="1:204">
      <c r="A185" s="341"/>
      <c r="B185" s="341"/>
      <c r="C185" s="341"/>
      <c r="D185" s="341"/>
      <c r="E185" s="341"/>
      <c r="F185" s="341"/>
      <c r="G185" s="341"/>
      <c r="H185" s="341"/>
      <c r="I185" s="341"/>
      <c r="J185" s="341"/>
      <c r="K185" s="341"/>
      <c r="L185" s="341"/>
      <c r="M185" s="349"/>
      <c r="N185" s="341"/>
      <c r="O185" s="341"/>
      <c r="P185" s="341"/>
      <c r="Q185" s="341"/>
      <c r="R185" s="341"/>
      <c r="S185" s="341"/>
      <c r="T185" s="341"/>
      <c r="U185" s="341"/>
      <c r="V185" s="341"/>
      <c r="W185" s="341"/>
      <c r="X185" s="341"/>
      <c r="Y185" s="341"/>
      <c r="Z185" s="341"/>
      <c r="AA185" s="341"/>
      <c r="AB185" s="341"/>
      <c r="AC185" s="341"/>
      <c r="AD185" s="341"/>
      <c r="AE185" s="341"/>
      <c r="AF185" s="341"/>
      <c r="AG185" s="350"/>
      <c r="AH185" s="350"/>
      <c r="AI185" s="341"/>
      <c r="AJ185" s="341"/>
      <c r="AK185" s="341"/>
      <c r="AL185" s="341"/>
      <c r="AM185" s="341"/>
      <c r="AN185" s="341"/>
      <c r="AO185" s="341"/>
      <c r="AP185" s="341"/>
      <c r="AQ185" s="341"/>
      <c r="AR185" s="341"/>
      <c r="AS185" s="341"/>
      <c r="AT185" s="341"/>
      <c r="AU185" s="341"/>
      <c r="AV185" s="341"/>
      <c r="AW185" s="341"/>
      <c r="AX185" s="341"/>
      <c r="AY185" s="341"/>
      <c r="AZ185" s="341"/>
      <c r="BA185" s="341"/>
      <c r="BB185" s="341"/>
      <c r="BC185" s="341"/>
      <c r="BD185" s="341"/>
      <c r="BE185" s="341"/>
      <c r="BF185" s="341"/>
      <c r="BG185" s="341"/>
      <c r="BH185" s="341"/>
      <c r="BI185" s="341"/>
      <c r="BJ185" s="341"/>
      <c r="BK185" s="341"/>
      <c r="BL185" s="341"/>
      <c r="BM185" s="341"/>
      <c r="BN185" s="341"/>
      <c r="BO185" s="341"/>
      <c r="BP185" s="341"/>
      <c r="BQ185" s="341"/>
      <c r="BR185" s="341"/>
      <c r="BS185" s="341"/>
      <c r="BT185" s="341"/>
      <c r="BU185" s="341"/>
      <c r="BV185" s="341"/>
      <c r="BW185" s="341"/>
      <c r="BX185" s="341"/>
      <c r="BY185" s="341"/>
      <c r="BZ185" s="341"/>
      <c r="CA185" s="341"/>
      <c r="CB185" s="341"/>
      <c r="CC185" s="341"/>
      <c r="CD185" s="341"/>
      <c r="CE185" s="341"/>
      <c r="CF185" s="341"/>
      <c r="CG185" s="341"/>
      <c r="CH185" s="341"/>
      <c r="CI185" s="341"/>
      <c r="CJ185" s="341"/>
      <c r="CK185" s="341"/>
      <c r="CL185" s="341"/>
      <c r="CM185" s="341"/>
      <c r="CN185" s="341"/>
      <c r="CO185" s="341"/>
      <c r="CP185" s="341"/>
      <c r="CQ185" s="341"/>
      <c r="CR185" s="341"/>
      <c r="CS185" s="341"/>
      <c r="CT185" s="341"/>
      <c r="CU185" s="341"/>
      <c r="CV185" s="341"/>
      <c r="CW185" s="341"/>
      <c r="CX185" s="341"/>
      <c r="CY185" s="341"/>
      <c r="CZ185" s="341"/>
      <c r="DA185" s="341"/>
      <c r="DB185" s="341"/>
      <c r="DC185" s="341"/>
      <c r="DD185" s="341"/>
      <c r="DE185" s="341"/>
      <c r="DF185" s="341"/>
      <c r="DG185" s="341"/>
      <c r="DH185" s="341"/>
      <c r="DI185" s="341"/>
      <c r="DJ185" s="341"/>
      <c r="DK185" s="341"/>
      <c r="DL185" s="341"/>
      <c r="DM185" s="341"/>
      <c r="DN185" s="341"/>
      <c r="DO185" s="341"/>
      <c r="DP185" s="341"/>
      <c r="DQ185" s="341"/>
      <c r="DR185" s="341"/>
      <c r="DS185" s="341"/>
      <c r="DT185" s="341"/>
      <c r="DU185" s="341"/>
      <c r="DV185" s="341"/>
      <c r="DW185" s="341"/>
      <c r="DX185" s="341"/>
      <c r="DY185" s="341"/>
      <c r="DZ185" s="341"/>
      <c r="EA185" s="341"/>
      <c r="EB185" s="341"/>
      <c r="EC185" s="341"/>
      <c r="ED185" s="341"/>
      <c r="EE185" s="341"/>
      <c r="EF185" s="341"/>
      <c r="EG185" s="341"/>
      <c r="EH185" s="341"/>
      <c r="EI185" s="341"/>
      <c r="EJ185" s="341"/>
      <c r="EK185" s="341"/>
      <c r="EL185" s="341"/>
      <c r="EM185" s="341"/>
      <c r="EN185" s="341"/>
      <c r="EO185" s="341"/>
      <c r="EP185" s="341"/>
      <c r="EQ185" s="341"/>
      <c r="ER185" s="341"/>
      <c r="ES185" s="341"/>
      <c r="ET185" s="341"/>
      <c r="EU185" s="341"/>
      <c r="EV185" s="341"/>
      <c r="EW185" s="341"/>
      <c r="EX185" s="341"/>
      <c r="EY185" s="341"/>
      <c r="EZ185" s="341"/>
      <c r="FA185" s="341"/>
      <c r="FB185" s="341"/>
      <c r="FC185" s="341"/>
      <c r="FD185" s="341"/>
      <c r="FE185" s="341"/>
      <c r="FF185" s="341"/>
      <c r="FG185" s="341"/>
      <c r="FH185" s="341"/>
      <c r="FI185" s="341"/>
      <c r="FJ185" s="341"/>
      <c r="FK185" s="341"/>
      <c r="FL185" s="341"/>
      <c r="FM185" s="341"/>
      <c r="FN185" s="341"/>
      <c r="FO185" s="341"/>
      <c r="FP185" s="341"/>
      <c r="FQ185" s="341"/>
      <c r="FR185" s="341"/>
      <c r="FS185" s="341"/>
      <c r="FT185" s="341"/>
      <c r="FU185" s="341"/>
      <c r="FV185" s="341"/>
      <c r="FW185" s="341"/>
      <c r="FX185" s="341"/>
      <c r="FY185" s="341"/>
      <c r="FZ185" s="341"/>
      <c r="GA185" s="341"/>
      <c r="GB185" s="341"/>
      <c r="GC185" s="341"/>
      <c r="GD185" s="341"/>
      <c r="GE185" s="341"/>
      <c r="GF185" s="341"/>
      <c r="GG185" s="341"/>
      <c r="GH185" s="341"/>
      <c r="GI185" s="341"/>
      <c r="GJ185" s="341"/>
      <c r="GK185" s="341"/>
      <c r="GL185" s="341"/>
      <c r="GM185" s="341"/>
      <c r="GN185" s="341"/>
      <c r="GO185" s="341"/>
      <c r="GP185" s="341"/>
      <c r="GQ185" s="341"/>
      <c r="GR185" s="341"/>
      <c r="GS185" s="341"/>
      <c r="GT185" s="341"/>
      <c r="GU185" s="341"/>
      <c r="GV185" s="341"/>
    </row>
    <row r="186" spans="1:204">
      <c r="A186" s="349" t="s">
        <v>549</v>
      </c>
      <c r="B186" s="349"/>
      <c r="C186" s="349"/>
      <c r="D186" s="349"/>
      <c r="E186" s="349"/>
      <c r="F186" s="349"/>
      <c r="G186" s="349"/>
      <c r="H186" s="349"/>
      <c r="I186" s="349"/>
      <c r="J186" s="349"/>
      <c r="K186" s="349"/>
      <c r="L186" s="349"/>
      <c r="M186" s="349"/>
      <c r="N186" s="349"/>
      <c r="O186" s="349"/>
      <c r="P186" s="349"/>
      <c r="Q186" s="349"/>
      <c r="R186" s="349"/>
      <c r="S186" s="349"/>
      <c r="T186" s="349"/>
      <c r="U186" s="349">
        <v>11</v>
      </c>
      <c r="V186" s="349" t="s">
        <v>550</v>
      </c>
      <c r="W186" s="349"/>
      <c r="X186" s="349"/>
      <c r="Y186" s="349"/>
      <c r="Z186" s="349"/>
      <c r="AA186" s="349"/>
      <c r="AB186" s="349"/>
      <c r="AC186" s="349"/>
      <c r="AD186" s="349"/>
      <c r="AE186" s="349"/>
      <c r="AF186" s="341"/>
      <c r="AG186" s="350"/>
      <c r="AH186" s="350"/>
      <c r="AI186" s="341"/>
      <c r="AJ186" s="341"/>
      <c r="AK186" s="341"/>
      <c r="AL186" s="341"/>
      <c r="AM186" s="341"/>
      <c r="AN186" s="341"/>
      <c r="AO186" s="341"/>
      <c r="AP186" s="341"/>
      <c r="AQ186" s="341"/>
      <c r="AR186" s="341"/>
      <c r="AS186" s="341"/>
      <c r="AT186" s="341"/>
      <c r="AU186" s="341"/>
      <c r="AV186" s="341"/>
      <c r="AW186" s="341"/>
      <c r="AX186" s="341"/>
      <c r="AY186" s="341"/>
      <c r="AZ186" s="341"/>
      <c r="BA186" s="341"/>
      <c r="BB186" s="341"/>
      <c r="BC186" s="341"/>
      <c r="BD186" s="341"/>
      <c r="BE186" s="341"/>
      <c r="BF186" s="341"/>
      <c r="BG186" s="341"/>
      <c r="BH186" s="341"/>
      <c r="BI186" s="341"/>
      <c r="BJ186" s="341"/>
      <c r="BK186" s="341"/>
      <c r="BL186" s="341"/>
      <c r="BM186" s="341"/>
      <c r="BN186" s="341"/>
      <c r="BO186" s="341"/>
      <c r="BP186" s="341"/>
      <c r="BQ186" s="341"/>
      <c r="BR186" s="341"/>
      <c r="BS186" s="341"/>
      <c r="BT186" s="341"/>
      <c r="BU186" s="341"/>
      <c r="BV186" s="341"/>
      <c r="BW186" s="341"/>
      <c r="BX186" s="341"/>
      <c r="BY186" s="341"/>
      <c r="BZ186" s="341"/>
      <c r="CA186" s="341"/>
      <c r="CB186" s="341"/>
      <c r="CC186" s="341"/>
      <c r="CD186" s="341"/>
      <c r="CE186" s="341"/>
      <c r="CF186" s="341"/>
      <c r="CG186" s="341"/>
      <c r="CH186" s="341"/>
      <c r="CI186" s="341"/>
      <c r="CJ186" s="341"/>
      <c r="CK186" s="341"/>
      <c r="CL186" s="341"/>
      <c r="CM186" s="341"/>
      <c r="CN186" s="341"/>
      <c r="CO186" s="341"/>
      <c r="CP186" s="341"/>
      <c r="CQ186" s="341"/>
      <c r="CR186" s="341"/>
      <c r="CS186" s="341"/>
      <c r="CT186" s="341"/>
      <c r="CU186" s="341"/>
      <c r="CV186" s="341"/>
      <c r="CW186" s="341"/>
      <c r="CX186" s="341"/>
      <c r="CY186" s="341"/>
      <c r="CZ186" s="341"/>
      <c r="DA186" s="341"/>
      <c r="DB186" s="341"/>
      <c r="DC186" s="341"/>
      <c r="DD186" s="341"/>
      <c r="DE186" s="341"/>
      <c r="DF186" s="341"/>
      <c r="DG186" s="341"/>
      <c r="DH186" s="341"/>
      <c r="DI186" s="341"/>
      <c r="DJ186" s="341"/>
      <c r="DK186" s="341"/>
      <c r="DL186" s="341"/>
      <c r="DM186" s="341"/>
      <c r="DN186" s="341"/>
      <c r="DO186" s="341"/>
      <c r="DP186" s="341"/>
      <c r="DQ186" s="341"/>
      <c r="DR186" s="341"/>
      <c r="DS186" s="341"/>
      <c r="DT186" s="341"/>
      <c r="DU186" s="341"/>
      <c r="DV186" s="341"/>
      <c r="DW186" s="341"/>
      <c r="DX186" s="341"/>
      <c r="DY186" s="341"/>
      <c r="DZ186" s="341"/>
      <c r="EA186" s="341"/>
      <c r="EB186" s="341"/>
      <c r="EC186" s="341"/>
      <c r="ED186" s="341"/>
      <c r="EE186" s="341"/>
      <c r="EF186" s="341"/>
      <c r="EG186" s="341"/>
      <c r="EH186" s="341"/>
      <c r="EI186" s="341"/>
      <c r="EJ186" s="341"/>
      <c r="EK186" s="341"/>
      <c r="EL186" s="341"/>
      <c r="EM186" s="341"/>
      <c r="EN186" s="341"/>
      <c r="EO186" s="341"/>
      <c r="EP186" s="341"/>
      <c r="EQ186" s="341"/>
      <c r="ER186" s="341"/>
      <c r="ES186" s="341"/>
      <c r="ET186" s="341"/>
      <c r="EU186" s="341"/>
      <c r="EV186" s="341"/>
      <c r="EW186" s="341"/>
      <c r="EX186" s="341"/>
      <c r="EY186" s="341"/>
      <c r="EZ186" s="341"/>
      <c r="FA186" s="341"/>
      <c r="FB186" s="341"/>
      <c r="FC186" s="341"/>
      <c r="FD186" s="341"/>
      <c r="FE186" s="341"/>
      <c r="FF186" s="341"/>
      <c r="FG186" s="341"/>
      <c r="FH186" s="341"/>
      <c r="FI186" s="341"/>
      <c r="FJ186" s="341"/>
      <c r="FK186" s="341"/>
      <c r="FL186" s="341"/>
      <c r="FM186" s="341"/>
      <c r="FN186" s="341"/>
      <c r="FO186" s="341"/>
      <c r="FP186" s="341"/>
      <c r="FQ186" s="341"/>
      <c r="FR186" s="341"/>
      <c r="FS186" s="341"/>
      <c r="FT186" s="341"/>
      <c r="FU186" s="341"/>
      <c r="FV186" s="341"/>
      <c r="FW186" s="341"/>
      <c r="FX186" s="341"/>
      <c r="FY186" s="341"/>
      <c r="FZ186" s="341"/>
      <c r="GA186" s="341"/>
      <c r="GB186" s="341"/>
      <c r="GC186" s="341"/>
      <c r="GD186" s="341"/>
      <c r="GE186" s="341"/>
      <c r="GF186" s="341"/>
      <c r="GG186" s="341"/>
      <c r="GH186" s="341"/>
      <c r="GI186" s="341"/>
      <c r="GJ186" s="341"/>
      <c r="GK186" s="341"/>
      <c r="GL186" s="341"/>
      <c r="GM186" s="341"/>
      <c r="GN186" s="341"/>
      <c r="GO186" s="341"/>
      <c r="GP186" s="341"/>
      <c r="GQ186" s="341"/>
      <c r="GR186" s="341"/>
      <c r="GS186" s="341"/>
      <c r="GT186" s="341"/>
      <c r="GU186" s="341"/>
      <c r="GV186" s="341"/>
    </row>
    <row r="187" spans="1:204">
      <c r="A187" s="349" t="s">
        <v>96</v>
      </c>
      <c r="B187" s="349">
        <v>1</v>
      </c>
      <c r="C187" s="349">
        <v>2</v>
      </c>
      <c r="D187" s="349">
        <v>3</v>
      </c>
      <c r="E187" s="349">
        <v>4</v>
      </c>
      <c r="F187" s="349">
        <v>5</v>
      </c>
      <c r="G187" s="349">
        <v>6</v>
      </c>
      <c r="H187" s="349">
        <v>7</v>
      </c>
      <c r="I187" s="349">
        <v>8</v>
      </c>
      <c r="J187" s="349">
        <v>9</v>
      </c>
      <c r="K187" s="349">
        <v>10</v>
      </c>
      <c r="L187" s="349">
        <v>11</v>
      </c>
      <c r="M187" s="349">
        <v>12</v>
      </c>
      <c r="N187" s="349">
        <v>13</v>
      </c>
      <c r="O187" s="349">
        <v>14</v>
      </c>
      <c r="P187" s="349">
        <v>15</v>
      </c>
      <c r="Q187" s="349">
        <v>16</v>
      </c>
      <c r="R187" s="349">
        <v>17</v>
      </c>
      <c r="S187" s="349">
        <v>18</v>
      </c>
      <c r="T187" s="349">
        <v>19</v>
      </c>
      <c r="U187" s="349">
        <v>20</v>
      </c>
      <c r="V187" s="349">
        <v>21</v>
      </c>
      <c r="W187" s="349">
        <v>22</v>
      </c>
      <c r="X187" s="349">
        <v>23</v>
      </c>
      <c r="Y187" s="349">
        <v>24</v>
      </c>
      <c r="Z187" s="349">
        <v>25</v>
      </c>
      <c r="AA187" s="349">
        <v>26</v>
      </c>
      <c r="AB187" s="349">
        <v>27</v>
      </c>
      <c r="AC187" s="349">
        <v>28</v>
      </c>
      <c r="AD187" s="349">
        <v>29</v>
      </c>
      <c r="AE187" s="349">
        <v>30</v>
      </c>
      <c r="AF187" s="341">
        <v>31</v>
      </c>
      <c r="AG187" s="350">
        <v>32</v>
      </c>
      <c r="AH187" s="350">
        <v>33</v>
      </c>
      <c r="AI187" s="341">
        <v>34</v>
      </c>
      <c r="AJ187" s="341">
        <v>35</v>
      </c>
      <c r="AK187" s="341">
        <v>36</v>
      </c>
      <c r="AL187" s="341">
        <v>37</v>
      </c>
      <c r="AM187" s="341">
        <v>38</v>
      </c>
      <c r="AN187" s="341">
        <v>39</v>
      </c>
      <c r="AO187" s="341">
        <v>40</v>
      </c>
      <c r="AP187" s="341">
        <v>41</v>
      </c>
      <c r="AQ187" s="341">
        <v>42</v>
      </c>
      <c r="AR187" s="341">
        <v>43</v>
      </c>
      <c r="AS187" s="341">
        <v>44</v>
      </c>
      <c r="AT187" s="341">
        <v>45</v>
      </c>
      <c r="AU187" s="341">
        <v>46</v>
      </c>
      <c r="AV187" s="341">
        <v>47</v>
      </c>
      <c r="AW187" s="341">
        <v>48</v>
      </c>
      <c r="AX187" s="341">
        <v>49</v>
      </c>
      <c r="AY187" s="341">
        <v>50</v>
      </c>
      <c r="AZ187" s="341">
        <v>51</v>
      </c>
      <c r="BA187" s="341">
        <v>52</v>
      </c>
      <c r="BB187" s="341">
        <v>53</v>
      </c>
      <c r="BC187" s="341">
        <v>54</v>
      </c>
      <c r="BD187" s="341">
        <v>55</v>
      </c>
      <c r="BE187" s="341">
        <v>56</v>
      </c>
      <c r="BF187" s="341">
        <v>57</v>
      </c>
      <c r="BG187" s="341">
        <v>58</v>
      </c>
      <c r="BH187" s="341">
        <v>59</v>
      </c>
      <c r="BI187" s="341">
        <v>60</v>
      </c>
      <c r="BJ187" s="341">
        <v>61</v>
      </c>
      <c r="BK187" s="341">
        <v>62</v>
      </c>
      <c r="BL187" s="341">
        <v>63</v>
      </c>
      <c r="BM187" s="341">
        <v>64</v>
      </c>
      <c r="BN187" s="341">
        <v>65</v>
      </c>
      <c r="BO187" s="341">
        <v>66</v>
      </c>
      <c r="BP187" s="341">
        <v>67</v>
      </c>
      <c r="BQ187" s="341">
        <v>68</v>
      </c>
      <c r="BR187" s="341">
        <v>69</v>
      </c>
      <c r="BS187" s="341">
        <v>70</v>
      </c>
      <c r="BT187" s="341">
        <v>71</v>
      </c>
      <c r="BU187" s="341">
        <v>72</v>
      </c>
      <c r="BV187" s="341">
        <v>73</v>
      </c>
      <c r="BW187" s="341">
        <v>74</v>
      </c>
      <c r="BX187" s="341">
        <v>75</v>
      </c>
      <c r="BY187" s="341">
        <v>76</v>
      </c>
      <c r="BZ187" s="341">
        <v>77</v>
      </c>
      <c r="CA187" s="341">
        <v>78</v>
      </c>
      <c r="CB187" s="341">
        <v>79</v>
      </c>
      <c r="CC187" s="341">
        <v>80</v>
      </c>
      <c r="CD187" s="341">
        <v>81</v>
      </c>
      <c r="CE187" s="341">
        <v>82</v>
      </c>
      <c r="CF187" s="341">
        <v>83</v>
      </c>
      <c r="CG187" s="341">
        <v>84</v>
      </c>
      <c r="CH187" s="341">
        <v>85</v>
      </c>
      <c r="CI187" s="341">
        <v>86</v>
      </c>
      <c r="CJ187" s="341">
        <v>87</v>
      </c>
      <c r="CK187" s="341">
        <v>88</v>
      </c>
      <c r="CL187" s="341">
        <v>89</v>
      </c>
      <c r="CM187" s="341">
        <v>90</v>
      </c>
      <c r="CN187" s="341">
        <v>91</v>
      </c>
      <c r="CO187" s="341">
        <v>92</v>
      </c>
      <c r="CP187" s="341">
        <v>93</v>
      </c>
      <c r="CQ187" s="341">
        <v>94</v>
      </c>
      <c r="CR187" s="341">
        <v>95</v>
      </c>
      <c r="CS187" s="341">
        <v>96</v>
      </c>
      <c r="CT187" s="341">
        <v>97</v>
      </c>
      <c r="CU187" s="341">
        <v>98</v>
      </c>
      <c r="CV187" s="341">
        <v>99</v>
      </c>
      <c r="CW187" s="341">
        <v>100</v>
      </c>
      <c r="CX187" s="341">
        <v>101</v>
      </c>
      <c r="CY187" s="341">
        <v>102</v>
      </c>
      <c r="CZ187" s="341">
        <v>103</v>
      </c>
      <c r="DA187" s="341">
        <v>104</v>
      </c>
      <c r="DB187" s="341">
        <v>105</v>
      </c>
      <c r="DC187" s="341">
        <v>106</v>
      </c>
      <c r="DD187" s="341">
        <v>107</v>
      </c>
      <c r="DE187" s="341">
        <v>108</v>
      </c>
      <c r="DF187" s="341">
        <v>109</v>
      </c>
      <c r="DG187" s="341">
        <v>110</v>
      </c>
      <c r="DH187" s="341">
        <v>111</v>
      </c>
      <c r="DI187" s="341">
        <v>112</v>
      </c>
      <c r="DJ187" s="341">
        <v>113</v>
      </c>
      <c r="DK187" s="341">
        <v>114</v>
      </c>
      <c r="DL187" s="341">
        <v>115</v>
      </c>
      <c r="DM187" s="341">
        <v>116</v>
      </c>
      <c r="DN187" s="341">
        <v>117</v>
      </c>
      <c r="DO187" s="341">
        <v>118</v>
      </c>
      <c r="DP187" s="341">
        <v>119</v>
      </c>
      <c r="DQ187" s="341">
        <v>120</v>
      </c>
      <c r="DR187" s="341">
        <v>121</v>
      </c>
      <c r="DS187" s="341">
        <v>122</v>
      </c>
      <c r="DT187" s="341">
        <v>123</v>
      </c>
      <c r="DU187" s="341">
        <v>124</v>
      </c>
      <c r="DV187" s="341">
        <v>125</v>
      </c>
      <c r="DW187" s="341">
        <v>126</v>
      </c>
      <c r="DX187" s="341">
        <v>127</v>
      </c>
      <c r="DY187" s="341">
        <v>128</v>
      </c>
      <c r="DZ187" s="341">
        <v>129</v>
      </c>
      <c r="EA187" s="341">
        <v>130</v>
      </c>
      <c r="EB187" s="341">
        <v>131</v>
      </c>
      <c r="EC187" s="341">
        <v>132</v>
      </c>
      <c r="ED187" s="341">
        <v>133</v>
      </c>
      <c r="EE187" s="341">
        <v>134</v>
      </c>
      <c r="EF187" s="341">
        <v>135</v>
      </c>
      <c r="EG187" s="341">
        <v>136</v>
      </c>
      <c r="EH187" s="341">
        <v>137</v>
      </c>
      <c r="EI187" s="341">
        <v>138</v>
      </c>
      <c r="EJ187" s="341">
        <v>139</v>
      </c>
      <c r="EK187" s="341">
        <v>140</v>
      </c>
      <c r="EL187" s="341">
        <v>141</v>
      </c>
      <c r="EM187" s="341">
        <v>142</v>
      </c>
      <c r="EN187" s="341">
        <v>143</v>
      </c>
      <c r="EO187" s="341">
        <v>144</v>
      </c>
      <c r="EP187" s="341">
        <v>145</v>
      </c>
      <c r="EQ187" s="341">
        <v>146</v>
      </c>
      <c r="ER187" s="341">
        <v>147</v>
      </c>
      <c r="ES187" s="341">
        <v>148</v>
      </c>
      <c r="ET187" s="341">
        <v>149</v>
      </c>
      <c r="EU187" s="341">
        <v>150</v>
      </c>
      <c r="EV187" s="341">
        <v>151</v>
      </c>
      <c r="EW187" s="341">
        <v>152</v>
      </c>
      <c r="EX187" s="341">
        <v>153</v>
      </c>
      <c r="EY187" s="341">
        <v>154</v>
      </c>
      <c r="EZ187" s="341">
        <v>155</v>
      </c>
      <c r="FA187" s="341">
        <v>156</v>
      </c>
      <c r="FB187" s="341">
        <v>157</v>
      </c>
      <c r="FC187" s="341">
        <v>158</v>
      </c>
      <c r="FD187" s="341">
        <v>159</v>
      </c>
      <c r="FE187" s="341">
        <v>160</v>
      </c>
      <c r="FF187" s="341">
        <v>161</v>
      </c>
      <c r="FG187" s="341">
        <v>162</v>
      </c>
      <c r="FH187" s="341">
        <v>163</v>
      </c>
      <c r="FI187" s="341">
        <v>164</v>
      </c>
      <c r="FJ187" s="341">
        <v>165</v>
      </c>
      <c r="FK187" s="341">
        <v>166</v>
      </c>
      <c r="FL187" s="341">
        <v>167</v>
      </c>
      <c r="FM187" s="341">
        <v>168</v>
      </c>
      <c r="FN187" s="341">
        <v>169</v>
      </c>
      <c r="FO187" s="341">
        <v>170</v>
      </c>
      <c r="FP187" s="341">
        <v>171</v>
      </c>
      <c r="FQ187" s="341">
        <v>172</v>
      </c>
      <c r="FR187" s="341">
        <v>173</v>
      </c>
      <c r="FS187" s="341">
        <v>174</v>
      </c>
      <c r="FT187" s="341">
        <v>175</v>
      </c>
      <c r="FU187" s="341">
        <v>176</v>
      </c>
      <c r="FV187" s="341">
        <v>177</v>
      </c>
      <c r="FW187" s="341">
        <v>178</v>
      </c>
      <c r="FX187" s="341">
        <v>179</v>
      </c>
      <c r="FY187" s="341">
        <v>180</v>
      </c>
      <c r="FZ187" s="341">
        <v>181</v>
      </c>
      <c r="GA187" s="341">
        <v>182</v>
      </c>
      <c r="GB187" s="341">
        <v>183</v>
      </c>
      <c r="GC187" s="341">
        <v>184</v>
      </c>
      <c r="GD187" s="341">
        <v>185</v>
      </c>
      <c r="GE187" s="341">
        <v>186</v>
      </c>
      <c r="GF187" s="341">
        <v>187</v>
      </c>
      <c r="GG187" s="341">
        <v>188</v>
      </c>
      <c r="GH187" s="341">
        <v>189</v>
      </c>
      <c r="GI187" s="341">
        <v>190</v>
      </c>
      <c r="GJ187" s="341">
        <v>191</v>
      </c>
      <c r="GK187" s="341">
        <v>192</v>
      </c>
      <c r="GL187" s="341">
        <v>193</v>
      </c>
      <c r="GM187" s="341">
        <v>194</v>
      </c>
      <c r="GN187" s="341">
        <v>195</v>
      </c>
      <c r="GO187" s="341">
        <v>196</v>
      </c>
      <c r="GP187" s="341">
        <v>197</v>
      </c>
      <c r="GQ187" s="341">
        <v>198</v>
      </c>
      <c r="GR187" s="341">
        <v>199</v>
      </c>
      <c r="GS187" s="341">
        <v>200</v>
      </c>
      <c r="GT187" s="341"/>
      <c r="GU187" s="341"/>
      <c r="GV187" s="341"/>
    </row>
    <row r="188" spans="1:204">
      <c r="A188" s="337" t="s">
        <v>541</v>
      </c>
      <c r="B188" s="337">
        <v>5.2999999999999999E-2</v>
      </c>
      <c r="C188" s="337">
        <v>0.114</v>
      </c>
      <c r="D188" s="337">
        <v>0.17100000000000001</v>
      </c>
      <c r="E188" s="337">
        <v>0.22800000000000001</v>
      </c>
      <c r="F188" s="337">
        <v>0.28499999999999998</v>
      </c>
      <c r="G188" s="337">
        <v>0.34200000000000003</v>
      </c>
      <c r="H188" s="337">
        <v>0.39700000000000002</v>
      </c>
      <c r="I188" s="337">
        <v>0.45200000000000001</v>
      </c>
      <c r="J188" s="337">
        <v>0.48799999999999999</v>
      </c>
      <c r="K188" s="337">
        <v>0.52300000000000002</v>
      </c>
      <c r="L188" s="337">
        <v>0.57299999999999995</v>
      </c>
      <c r="M188" s="337">
        <v>0.623</v>
      </c>
      <c r="N188" s="337">
        <v>0.67300000000000004</v>
      </c>
      <c r="O188" s="337">
        <v>0.72199999999999998</v>
      </c>
      <c r="P188" s="337">
        <v>0.77200000000000002</v>
      </c>
      <c r="Q188" s="337">
        <v>0.82199999999999995</v>
      </c>
      <c r="R188" s="337">
        <v>0.87</v>
      </c>
      <c r="S188" s="337">
        <v>0.91800000000000004</v>
      </c>
      <c r="T188" s="337">
        <v>0.95899999999999996</v>
      </c>
      <c r="U188" s="337">
        <v>1</v>
      </c>
      <c r="V188" s="337">
        <v>1.0469999999999999</v>
      </c>
      <c r="W188" s="337">
        <v>1.0940000000000001</v>
      </c>
      <c r="X188" s="337">
        <v>1.141</v>
      </c>
      <c r="Y188" s="337">
        <v>1.1879999999999999</v>
      </c>
      <c r="Z188" s="337">
        <v>1.2350000000000001</v>
      </c>
      <c r="AA188" s="337">
        <v>1.282</v>
      </c>
      <c r="AB188" s="337">
        <v>1.329</v>
      </c>
      <c r="AC188" s="337">
        <v>1.3759999999999999</v>
      </c>
      <c r="AD188" s="337">
        <v>1.423</v>
      </c>
      <c r="AE188" s="337">
        <v>1.47</v>
      </c>
      <c r="AF188" s="337">
        <v>1.516</v>
      </c>
      <c r="AG188" s="236">
        <v>1.5620000000000001</v>
      </c>
      <c r="AH188" s="236">
        <v>1.6080000000000001</v>
      </c>
      <c r="AI188">
        <v>1.6539999999999999</v>
      </c>
      <c r="AJ188">
        <v>1.7</v>
      </c>
      <c r="AK188">
        <v>1.746</v>
      </c>
      <c r="AL188">
        <v>1.792</v>
      </c>
      <c r="AM188">
        <v>1.8380000000000001</v>
      </c>
      <c r="AN188">
        <v>1.8839999999999999</v>
      </c>
      <c r="AO188">
        <v>1.93</v>
      </c>
      <c r="AP188">
        <v>1.9750000000000001</v>
      </c>
      <c r="AQ188">
        <v>2.02</v>
      </c>
      <c r="AR188">
        <v>2.0649999999999999</v>
      </c>
      <c r="AS188">
        <v>2.11</v>
      </c>
      <c r="AT188">
        <v>2.1560000000000001</v>
      </c>
      <c r="AU188">
        <v>2.2010000000000001</v>
      </c>
      <c r="AV188">
        <v>2.246</v>
      </c>
      <c r="AW188">
        <v>2.2909999999999999</v>
      </c>
      <c r="AX188">
        <v>2.3359999999999999</v>
      </c>
      <c r="AY188">
        <v>2.3809999999999998</v>
      </c>
      <c r="AZ188">
        <v>2.4239999999999999</v>
      </c>
      <c r="BA188">
        <v>2.468</v>
      </c>
      <c r="BB188">
        <v>2.5110000000000001</v>
      </c>
      <c r="BC188">
        <v>2.5550000000000002</v>
      </c>
      <c r="BD188">
        <v>2.5979999999999999</v>
      </c>
      <c r="BE188">
        <v>2.641</v>
      </c>
      <c r="BF188">
        <v>2.6850000000000001</v>
      </c>
      <c r="BG188">
        <v>2.7280000000000002</v>
      </c>
      <c r="BH188">
        <v>2.7719999999999998</v>
      </c>
      <c r="BI188">
        <v>2.8149999999999999</v>
      </c>
      <c r="BJ188">
        <v>2.8580000000000001</v>
      </c>
      <c r="BK188">
        <v>2.9009999999999998</v>
      </c>
      <c r="BL188">
        <v>2.944</v>
      </c>
      <c r="BM188">
        <v>2.9870000000000001</v>
      </c>
      <c r="BN188">
        <v>3.0310000000000001</v>
      </c>
      <c r="BO188">
        <v>3.0739999999999998</v>
      </c>
      <c r="BP188">
        <v>3.117</v>
      </c>
      <c r="BQ188">
        <v>3.16</v>
      </c>
      <c r="BR188">
        <v>3.2029999999999998</v>
      </c>
      <c r="BS188">
        <v>3.246</v>
      </c>
      <c r="BT188">
        <v>3.2879999999999998</v>
      </c>
      <c r="BU188">
        <v>3.331</v>
      </c>
      <c r="BV188">
        <v>3.3730000000000002</v>
      </c>
      <c r="BW188">
        <v>3.415</v>
      </c>
      <c r="BX188">
        <v>3.4580000000000002</v>
      </c>
      <c r="BY188">
        <v>3.5</v>
      </c>
      <c r="BZ188">
        <v>3.5419999999999998</v>
      </c>
      <c r="CA188">
        <v>3.5840000000000001</v>
      </c>
      <c r="CB188">
        <v>3.6269999999999998</v>
      </c>
      <c r="CC188">
        <v>3.669</v>
      </c>
      <c r="CD188">
        <v>3.71</v>
      </c>
      <c r="CE188">
        <v>3.7519999999999998</v>
      </c>
      <c r="CF188">
        <v>3.7930000000000001</v>
      </c>
      <c r="CG188">
        <v>3.8340000000000001</v>
      </c>
      <c r="CH188">
        <v>3.8759999999999999</v>
      </c>
      <c r="CI188">
        <v>3.9169999999999998</v>
      </c>
      <c r="CJ188">
        <v>3.9580000000000002</v>
      </c>
      <c r="CK188">
        <v>3.9990000000000001</v>
      </c>
      <c r="CL188">
        <v>4.0410000000000004</v>
      </c>
      <c r="CM188">
        <v>4.0819999999999999</v>
      </c>
      <c r="CN188">
        <v>4.1219999999999999</v>
      </c>
      <c r="CO188">
        <v>4.1619999999999999</v>
      </c>
      <c r="CP188">
        <v>4.2009999999999996</v>
      </c>
      <c r="CQ188">
        <v>4.2409999999999997</v>
      </c>
      <c r="CR188">
        <v>4.2809999999999997</v>
      </c>
      <c r="CS188">
        <v>4.3209999999999997</v>
      </c>
      <c r="CT188">
        <v>4.3609999999999998</v>
      </c>
      <c r="CU188">
        <v>4.4000000000000004</v>
      </c>
      <c r="CV188">
        <v>4.4400000000000004</v>
      </c>
      <c r="CW188">
        <v>4.4800000000000004</v>
      </c>
      <c r="CX188">
        <v>4.5250000000000004</v>
      </c>
      <c r="CY188">
        <v>4.569</v>
      </c>
      <c r="CZ188">
        <v>4.6139999999999999</v>
      </c>
      <c r="DA188">
        <v>4.6580000000000004</v>
      </c>
      <c r="DB188">
        <v>4.7030000000000003</v>
      </c>
      <c r="DC188">
        <v>4.7469999999999999</v>
      </c>
      <c r="DD188">
        <v>4.7919999999999998</v>
      </c>
      <c r="DE188">
        <v>4.8360000000000003</v>
      </c>
      <c r="DF188">
        <v>4.8810000000000002</v>
      </c>
      <c r="DG188">
        <v>4.9249999999999998</v>
      </c>
      <c r="DH188">
        <v>4.97</v>
      </c>
      <c r="DI188">
        <v>5.0140000000000002</v>
      </c>
      <c r="DJ188">
        <v>5.0590000000000002</v>
      </c>
      <c r="DK188">
        <v>5.1029999999999998</v>
      </c>
      <c r="DL188">
        <v>5.1479999999999997</v>
      </c>
      <c r="DM188">
        <v>5.1920000000000002</v>
      </c>
      <c r="DN188">
        <v>5.2370000000000001</v>
      </c>
      <c r="DO188">
        <v>5.2809999999999997</v>
      </c>
      <c r="DP188">
        <v>5.3259999999999996</v>
      </c>
      <c r="DQ188">
        <v>5.37</v>
      </c>
      <c r="DR188">
        <v>5.415</v>
      </c>
      <c r="DS188">
        <v>5.46</v>
      </c>
      <c r="DT188">
        <v>5.5049999999999999</v>
      </c>
      <c r="DU188">
        <v>5.55</v>
      </c>
      <c r="DV188">
        <v>5.5949999999999998</v>
      </c>
      <c r="DW188">
        <v>5.64</v>
      </c>
      <c r="DX188">
        <v>5.6849999999999996</v>
      </c>
      <c r="DY188">
        <v>5.73</v>
      </c>
      <c r="DZ188">
        <v>5.7750000000000004</v>
      </c>
      <c r="EA188">
        <v>5.82</v>
      </c>
      <c r="EB188">
        <v>5.8650000000000002</v>
      </c>
      <c r="EC188">
        <v>5.91</v>
      </c>
      <c r="ED188">
        <v>5.9550000000000001</v>
      </c>
      <c r="EE188">
        <v>6</v>
      </c>
      <c r="EF188">
        <v>6.0449999999999999</v>
      </c>
      <c r="EG188">
        <v>6.0890000000000004</v>
      </c>
      <c r="EH188">
        <v>6.1340000000000003</v>
      </c>
      <c r="EI188">
        <v>6.1790000000000003</v>
      </c>
      <c r="EJ188">
        <v>6.2240000000000002</v>
      </c>
      <c r="EK188">
        <v>6.2690000000000001</v>
      </c>
      <c r="EL188">
        <v>6.3140000000000001</v>
      </c>
      <c r="EM188">
        <v>6.359</v>
      </c>
      <c r="EN188">
        <v>6.4039999999999999</v>
      </c>
      <c r="EO188">
        <v>6.4489999999999998</v>
      </c>
      <c r="EP188">
        <v>6.4939999999999998</v>
      </c>
      <c r="EQ188">
        <v>6.5389999999999997</v>
      </c>
      <c r="ER188">
        <v>6.5839999999999996</v>
      </c>
      <c r="ES188">
        <v>6.6289999999999996</v>
      </c>
      <c r="ET188">
        <v>6.6740000000000004</v>
      </c>
      <c r="EU188">
        <v>6.7190000000000003</v>
      </c>
      <c r="EV188">
        <v>6.7640000000000002</v>
      </c>
      <c r="EW188">
        <v>6.8090000000000002</v>
      </c>
      <c r="EX188">
        <v>6.8540000000000001</v>
      </c>
      <c r="EY188">
        <v>6.8979999999999997</v>
      </c>
      <c r="EZ188">
        <v>6.9429999999999996</v>
      </c>
      <c r="FA188">
        <v>6.9880000000000004</v>
      </c>
      <c r="FB188">
        <v>7.0330000000000004</v>
      </c>
      <c r="FC188">
        <v>7.0780000000000003</v>
      </c>
      <c r="FD188">
        <v>7.1230000000000002</v>
      </c>
      <c r="FE188">
        <v>7.1669999999999998</v>
      </c>
      <c r="FF188">
        <v>7.2119999999999997</v>
      </c>
      <c r="FG188">
        <v>7.2569999999999997</v>
      </c>
      <c r="FH188">
        <v>7.3019999999999996</v>
      </c>
      <c r="FI188">
        <v>7.3470000000000004</v>
      </c>
      <c r="FJ188">
        <v>7.3920000000000003</v>
      </c>
      <c r="FK188">
        <v>7.4359999999999999</v>
      </c>
      <c r="FL188">
        <v>7.4809999999999999</v>
      </c>
      <c r="FM188">
        <v>7.5259999999999998</v>
      </c>
      <c r="FN188">
        <v>7.5709999999999997</v>
      </c>
      <c r="FO188">
        <v>7.6159999999999997</v>
      </c>
      <c r="FP188">
        <v>7.6609999999999996</v>
      </c>
      <c r="FQ188">
        <v>7.7050000000000001</v>
      </c>
      <c r="FR188">
        <v>7.75</v>
      </c>
      <c r="FS188">
        <v>7.7949999999999999</v>
      </c>
      <c r="FT188">
        <v>7.84</v>
      </c>
      <c r="FU188">
        <v>7.8849999999999998</v>
      </c>
      <c r="FV188">
        <v>7.93</v>
      </c>
      <c r="FW188">
        <v>7.9749999999999996</v>
      </c>
      <c r="FX188">
        <v>8.0190000000000001</v>
      </c>
      <c r="FY188">
        <v>8.0640000000000001</v>
      </c>
      <c r="FZ188">
        <v>8.109</v>
      </c>
      <c r="GA188">
        <v>8.1539999999999999</v>
      </c>
      <c r="GB188">
        <v>8.1989999999999998</v>
      </c>
      <c r="GC188">
        <v>8.2439999999999998</v>
      </c>
      <c r="GD188">
        <v>8.2880000000000003</v>
      </c>
      <c r="GE188">
        <v>8.3330000000000002</v>
      </c>
      <c r="GF188">
        <v>8.3780000000000001</v>
      </c>
      <c r="GG188">
        <v>8.423</v>
      </c>
      <c r="GH188">
        <v>8.468</v>
      </c>
      <c r="GI188">
        <v>8.5129999999999999</v>
      </c>
      <c r="GJ188">
        <v>8.5570000000000004</v>
      </c>
      <c r="GK188">
        <v>8.6020000000000003</v>
      </c>
      <c r="GL188">
        <v>8.6470000000000002</v>
      </c>
      <c r="GM188">
        <v>8.6920000000000002</v>
      </c>
      <c r="GN188">
        <v>8.7370000000000001</v>
      </c>
      <c r="GO188">
        <v>8.782</v>
      </c>
      <c r="GP188">
        <v>8.8260000000000005</v>
      </c>
      <c r="GQ188">
        <v>8.8710000000000004</v>
      </c>
      <c r="GR188">
        <v>8.9160000000000004</v>
      </c>
      <c r="GS188">
        <v>8.9610000000000003</v>
      </c>
    </row>
  </sheetData>
  <phoneticPr fontId="4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00530-D85D-475A-B4F9-8CBF6FC11B9A}">
  <sheetPr>
    <tabColor rgb="FFFFFF00"/>
  </sheetPr>
  <dimension ref="A1:GV188"/>
  <sheetViews>
    <sheetView workbookViewId="0">
      <pane xSplit="1" ySplit="3" topLeftCell="F4" activePane="bottomRight" state="frozen"/>
      <selection activeCell="E8" sqref="E8:E16"/>
      <selection pane="topRight" activeCell="E8" sqref="E8:E16"/>
      <selection pane="bottomLeft" activeCell="E8" sqref="E8:E16"/>
      <selection pane="bottomRight" activeCell="G8" sqref="G8"/>
    </sheetView>
  </sheetViews>
  <sheetFormatPr defaultColWidth="9" defaultRowHeight="16.2"/>
  <cols>
    <col min="1" max="1" width="9.6640625" style="337" customWidth="1"/>
    <col min="2" max="32" width="8.6640625" style="337" customWidth="1"/>
    <col min="33" max="34" width="8.6640625" style="236" customWidth="1"/>
    <col min="35" max="86" width="8.6640625" customWidth="1"/>
    <col min="87" max="87" width="9.6640625" customWidth="1"/>
    <col min="88" max="204" width="8.6640625" customWidth="1"/>
    <col min="205" max="16384" width="9" style="337"/>
  </cols>
  <sheetData>
    <row r="1" spans="1:204">
      <c r="A1" s="275" t="s">
        <v>546</v>
      </c>
      <c r="B1" s="275"/>
      <c r="C1" s="262"/>
      <c r="D1" s="263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</row>
    <row r="2" spans="1:204">
      <c r="A2" s="275" t="s">
        <v>547</v>
      </c>
      <c r="B2" s="277">
        <v>1</v>
      </c>
      <c r="C2" s="277">
        <v>2</v>
      </c>
      <c r="D2" s="277">
        <v>3</v>
      </c>
      <c r="E2" s="277">
        <v>4</v>
      </c>
      <c r="F2" s="277">
        <v>5</v>
      </c>
      <c r="G2" s="277">
        <v>6</v>
      </c>
      <c r="H2" s="277">
        <v>7</v>
      </c>
      <c r="I2" s="277">
        <v>8</v>
      </c>
      <c r="J2" s="277">
        <v>9</v>
      </c>
      <c r="K2" s="277">
        <v>10</v>
      </c>
      <c r="L2" s="277">
        <v>11</v>
      </c>
      <c r="M2" s="277">
        <v>12</v>
      </c>
      <c r="N2" s="277">
        <v>13</v>
      </c>
      <c r="O2" s="277">
        <v>14</v>
      </c>
      <c r="P2" s="277">
        <v>15</v>
      </c>
      <c r="Q2" s="277">
        <v>16</v>
      </c>
      <c r="R2" s="277">
        <v>17</v>
      </c>
      <c r="S2" s="277">
        <v>18</v>
      </c>
      <c r="T2" s="277">
        <v>19</v>
      </c>
      <c r="U2" s="277">
        <v>20</v>
      </c>
      <c r="V2" s="277">
        <v>21</v>
      </c>
      <c r="W2" s="277">
        <v>22</v>
      </c>
      <c r="X2" s="277">
        <v>23</v>
      </c>
      <c r="Y2" s="277">
        <v>24</v>
      </c>
      <c r="Z2" s="277">
        <v>25</v>
      </c>
      <c r="AA2" s="277">
        <v>26</v>
      </c>
      <c r="AB2" s="277">
        <v>27</v>
      </c>
      <c r="AC2" s="277">
        <v>28</v>
      </c>
      <c r="AD2" s="277">
        <v>29</v>
      </c>
      <c r="AE2" s="277">
        <v>30</v>
      </c>
      <c r="AF2" s="337">
        <v>31</v>
      </c>
      <c r="AG2" s="236">
        <v>32</v>
      </c>
      <c r="AH2" s="236">
        <v>33</v>
      </c>
      <c r="AI2">
        <v>34</v>
      </c>
      <c r="AJ2">
        <v>35</v>
      </c>
      <c r="AK2">
        <v>36</v>
      </c>
      <c r="AL2">
        <v>37</v>
      </c>
      <c r="AM2">
        <v>38</v>
      </c>
      <c r="AN2">
        <v>39</v>
      </c>
      <c r="AO2">
        <v>40</v>
      </c>
      <c r="AP2">
        <v>41</v>
      </c>
      <c r="AQ2">
        <v>42</v>
      </c>
      <c r="AR2">
        <v>43</v>
      </c>
      <c r="AS2">
        <v>44</v>
      </c>
      <c r="AT2">
        <v>45</v>
      </c>
      <c r="AU2">
        <v>46</v>
      </c>
      <c r="AV2">
        <v>47</v>
      </c>
      <c r="AW2">
        <v>48</v>
      </c>
      <c r="AX2">
        <v>49</v>
      </c>
      <c r="AY2">
        <v>50</v>
      </c>
      <c r="AZ2">
        <v>51</v>
      </c>
      <c r="BA2">
        <v>52</v>
      </c>
      <c r="BB2">
        <v>53</v>
      </c>
      <c r="BC2">
        <v>54</v>
      </c>
      <c r="BD2">
        <v>55</v>
      </c>
      <c r="BE2">
        <v>56</v>
      </c>
      <c r="BF2">
        <v>57</v>
      </c>
      <c r="BG2">
        <v>58</v>
      </c>
      <c r="BH2">
        <v>59</v>
      </c>
      <c r="BI2">
        <v>60</v>
      </c>
      <c r="BJ2">
        <v>61</v>
      </c>
      <c r="BK2">
        <v>62</v>
      </c>
      <c r="BL2">
        <v>63</v>
      </c>
      <c r="BM2">
        <v>64</v>
      </c>
      <c r="BN2">
        <v>65</v>
      </c>
      <c r="BO2">
        <v>66</v>
      </c>
      <c r="BP2">
        <v>67</v>
      </c>
      <c r="BQ2">
        <v>68</v>
      </c>
      <c r="BR2">
        <v>69</v>
      </c>
      <c r="BS2">
        <v>70</v>
      </c>
      <c r="BT2">
        <v>71</v>
      </c>
      <c r="BU2">
        <v>72</v>
      </c>
      <c r="BV2">
        <v>73</v>
      </c>
      <c r="BW2">
        <v>74</v>
      </c>
      <c r="BX2">
        <v>75</v>
      </c>
      <c r="BY2">
        <v>76</v>
      </c>
      <c r="BZ2">
        <v>77</v>
      </c>
      <c r="CA2">
        <v>78</v>
      </c>
      <c r="CB2">
        <v>79</v>
      </c>
      <c r="CC2">
        <v>80</v>
      </c>
      <c r="CD2">
        <v>81</v>
      </c>
      <c r="CE2">
        <v>82</v>
      </c>
      <c r="CF2">
        <v>83</v>
      </c>
      <c r="CG2">
        <v>84</v>
      </c>
      <c r="CH2">
        <v>85</v>
      </c>
      <c r="CI2">
        <v>86</v>
      </c>
      <c r="CJ2">
        <v>87</v>
      </c>
      <c r="CK2">
        <v>88</v>
      </c>
      <c r="CL2">
        <v>89</v>
      </c>
      <c r="CM2">
        <v>90</v>
      </c>
      <c r="CN2">
        <v>91</v>
      </c>
      <c r="CO2">
        <v>92</v>
      </c>
      <c r="CP2">
        <v>93</v>
      </c>
      <c r="CQ2">
        <v>94</v>
      </c>
      <c r="CR2">
        <v>95</v>
      </c>
      <c r="CS2">
        <v>96</v>
      </c>
      <c r="CT2">
        <v>97</v>
      </c>
      <c r="CU2">
        <v>98</v>
      </c>
      <c r="CV2">
        <v>99</v>
      </c>
      <c r="CW2">
        <v>100</v>
      </c>
      <c r="CX2">
        <v>101</v>
      </c>
      <c r="CY2">
        <v>102</v>
      </c>
      <c r="CZ2">
        <v>103</v>
      </c>
      <c r="DA2">
        <v>104</v>
      </c>
      <c r="DB2">
        <v>105</v>
      </c>
      <c r="DC2">
        <v>106</v>
      </c>
      <c r="DD2">
        <v>107</v>
      </c>
      <c r="DE2">
        <v>108</v>
      </c>
      <c r="DF2">
        <v>109</v>
      </c>
      <c r="DG2">
        <v>110</v>
      </c>
      <c r="DH2">
        <v>111</v>
      </c>
      <c r="DI2">
        <v>112</v>
      </c>
      <c r="DJ2">
        <v>113</v>
      </c>
      <c r="DK2">
        <v>114</v>
      </c>
      <c r="DL2">
        <v>115</v>
      </c>
      <c r="DM2">
        <v>116</v>
      </c>
      <c r="DN2">
        <v>117</v>
      </c>
      <c r="DO2">
        <v>118</v>
      </c>
      <c r="DP2">
        <v>119</v>
      </c>
      <c r="DQ2">
        <v>120</v>
      </c>
      <c r="DR2">
        <v>121</v>
      </c>
      <c r="DS2">
        <v>122</v>
      </c>
      <c r="DT2">
        <v>123</v>
      </c>
      <c r="DU2">
        <v>124</v>
      </c>
      <c r="DV2">
        <v>125</v>
      </c>
      <c r="DW2">
        <v>126</v>
      </c>
      <c r="DX2">
        <v>127</v>
      </c>
      <c r="DY2">
        <v>128</v>
      </c>
      <c r="DZ2">
        <v>129</v>
      </c>
      <c r="EA2">
        <v>130</v>
      </c>
      <c r="EB2">
        <v>131</v>
      </c>
      <c r="EC2">
        <v>132</v>
      </c>
      <c r="ED2">
        <v>133</v>
      </c>
      <c r="EE2">
        <v>134</v>
      </c>
      <c r="EF2">
        <v>135</v>
      </c>
      <c r="EG2">
        <v>136</v>
      </c>
      <c r="EH2">
        <v>137</v>
      </c>
      <c r="EI2">
        <v>138</v>
      </c>
      <c r="EJ2">
        <v>139</v>
      </c>
      <c r="EK2">
        <v>140</v>
      </c>
      <c r="EL2">
        <v>141</v>
      </c>
      <c r="EM2">
        <v>142</v>
      </c>
      <c r="EN2">
        <v>143</v>
      </c>
      <c r="EO2">
        <v>144</v>
      </c>
      <c r="EP2">
        <v>145</v>
      </c>
      <c r="EQ2">
        <v>146</v>
      </c>
      <c r="ER2">
        <v>147</v>
      </c>
      <c r="ES2">
        <v>148</v>
      </c>
      <c r="ET2">
        <v>149</v>
      </c>
      <c r="EU2">
        <v>150</v>
      </c>
      <c r="EV2">
        <v>151</v>
      </c>
      <c r="EW2">
        <v>152</v>
      </c>
      <c r="EX2">
        <v>153</v>
      </c>
      <c r="EY2">
        <v>154</v>
      </c>
      <c r="EZ2">
        <v>155</v>
      </c>
      <c r="FA2">
        <v>156</v>
      </c>
      <c r="FB2">
        <v>157</v>
      </c>
      <c r="FC2">
        <v>158</v>
      </c>
      <c r="FD2">
        <v>159</v>
      </c>
      <c r="FE2">
        <v>160</v>
      </c>
      <c r="FF2">
        <v>161</v>
      </c>
      <c r="FG2">
        <v>162</v>
      </c>
      <c r="FH2">
        <v>163</v>
      </c>
      <c r="FI2">
        <v>164</v>
      </c>
      <c r="FJ2">
        <v>165</v>
      </c>
      <c r="FK2">
        <v>166</v>
      </c>
      <c r="FL2">
        <v>167</v>
      </c>
      <c r="FM2">
        <v>168</v>
      </c>
      <c r="FN2">
        <v>169</v>
      </c>
      <c r="FO2">
        <v>170</v>
      </c>
      <c r="FP2">
        <v>171</v>
      </c>
      <c r="FQ2">
        <v>172</v>
      </c>
      <c r="FR2">
        <v>173</v>
      </c>
      <c r="FS2">
        <v>174</v>
      </c>
      <c r="FT2">
        <v>175</v>
      </c>
      <c r="FU2">
        <v>176</v>
      </c>
      <c r="FV2">
        <v>177</v>
      </c>
      <c r="FW2">
        <v>178</v>
      </c>
      <c r="FX2">
        <v>179</v>
      </c>
      <c r="FY2">
        <v>180</v>
      </c>
      <c r="FZ2">
        <v>181</v>
      </c>
      <c r="GA2">
        <v>182</v>
      </c>
      <c r="GB2">
        <v>183</v>
      </c>
      <c r="GC2">
        <v>184</v>
      </c>
      <c r="GD2">
        <v>185</v>
      </c>
      <c r="GE2">
        <v>186</v>
      </c>
      <c r="GF2">
        <v>187</v>
      </c>
      <c r="GG2">
        <v>188</v>
      </c>
      <c r="GH2">
        <v>189</v>
      </c>
      <c r="GI2">
        <v>190</v>
      </c>
      <c r="GJ2">
        <v>191</v>
      </c>
      <c r="GK2">
        <v>192</v>
      </c>
      <c r="GL2">
        <v>193</v>
      </c>
      <c r="GM2">
        <v>194</v>
      </c>
      <c r="GN2">
        <v>195</v>
      </c>
      <c r="GO2">
        <v>196</v>
      </c>
      <c r="GP2">
        <v>197</v>
      </c>
      <c r="GQ2">
        <v>198</v>
      </c>
      <c r="GR2">
        <v>199</v>
      </c>
      <c r="GS2">
        <v>200</v>
      </c>
    </row>
    <row r="3" spans="1:204">
      <c r="A3" s="275" t="s">
        <v>538</v>
      </c>
      <c r="B3" s="277">
        <v>1</v>
      </c>
      <c r="C3" s="277">
        <v>2</v>
      </c>
      <c r="D3" s="277">
        <v>3</v>
      </c>
      <c r="E3" s="277">
        <v>4</v>
      </c>
      <c r="F3" s="277">
        <v>5</v>
      </c>
      <c r="G3" s="277">
        <v>6</v>
      </c>
      <c r="H3" s="277">
        <v>7</v>
      </c>
      <c r="I3" s="277">
        <v>8</v>
      </c>
      <c r="J3" s="277">
        <v>9</v>
      </c>
      <c r="K3" s="277">
        <v>10</v>
      </c>
      <c r="L3" s="277">
        <v>11</v>
      </c>
      <c r="M3" s="277">
        <v>12</v>
      </c>
      <c r="N3" s="277">
        <v>13</v>
      </c>
      <c r="O3" s="277">
        <v>14</v>
      </c>
      <c r="P3" s="277">
        <v>15</v>
      </c>
      <c r="Q3" s="277">
        <v>16</v>
      </c>
      <c r="R3" s="277">
        <v>17</v>
      </c>
      <c r="S3" s="277">
        <v>18</v>
      </c>
      <c r="T3" s="277">
        <v>19</v>
      </c>
      <c r="U3" s="277">
        <v>20</v>
      </c>
      <c r="V3" s="277">
        <v>21</v>
      </c>
      <c r="W3" s="277">
        <v>22</v>
      </c>
      <c r="X3" s="277">
        <v>23</v>
      </c>
      <c r="Y3" s="277">
        <v>24</v>
      </c>
      <c r="Z3" s="277">
        <v>25</v>
      </c>
      <c r="AA3" s="277">
        <v>26</v>
      </c>
      <c r="AB3" s="277">
        <v>27</v>
      </c>
      <c r="AC3" s="277">
        <v>28</v>
      </c>
      <c r="AD3" s="277">
        <v>29</v>
      </c>
      <c r="AE3" s="277">
        <v>30</v>
      </c>
      <c r="AF3" s="337">
        <v>31</v>
      </c>
      <c r="AG3" s="338">
        <v>32</v>
      </c>
      <c r="AH3" s="338">
        <v>33</v>
      </c>
      <c r="AI3">
        <v>34</v>
      </c>
      <c r="AJ3">
        <v>35</v>
      </c>
      <c r="AK3">
        <v>36</v>
      </c>
      <c r="AL3">
        <v>37</v>
      </c>
      <c r="AM3">
        <v>38</v>
      </c>
      <c r="AN3">
        <v>39</v>
      </c>
      <c r="AO3">
        <v>40</v>
      </c>
      <c r="AP3">
        <v>41</v>
      </c>
      <c r="AQ3">
        <v>42</v>
      </c>
      <c r="AR3">
        <v>43</v>
      </c>
      <c r="AS3">
        <v>44</v>
      </c>
      <c r="AT3">
        <v>45</v>
      </c>
      <c r="AU3">
        <v>46</v>
      </c>
      <c r="AV3">
        <v>47</v>
      </c>
      <c r="AW3">
        <v>48</v>
      </c>
      <c r="AX3">
        <v>49</v>
      </c>
      <c r="AY3">
        <v>50</v>
      </c>
      <c r="AZ3">
        <v>51</v>
      </c>
      <c r="BA3">
        <v>52</v>
      </c>
      <c r="BB3">
        <v>53</v>
      </c>
      <c r="BC3">
        <v>54</v>
      </c>
      <c r="BD3">
        <v>55</v>
      </c>
      <c r="BE3">
        <v>56</v>
      </c>
      <c r="BF3">
        <v>57</v>
      </c>
      <c r="BG3">
        <v>58</v>
      </c>
      <c r="BH3">
        <v>59</v>
      </c>
      <c r="BI3">
        <v>60</v>
      </c>
      <c r="BJ3">
        <v>61</v>
      </c>
      <c r="BK3">
        <v>62</v>
      </c>
      <c r="BL3">
        <v>63</v>
      </c>
      <c r="BM3">
        <v>64</v>
      </c>
      <c r="BN3">
        <v>65</v>
      </c>
      <c r="BO3">
        <v>66</v>
      </c>
      <c r="BP3">
        <v>67</v>
      </c>
      <c r="BQ3">
        <v>68</v>
      </c>
      <c r="BR3">
        <v>69</v>
      </c>
      <c r="BS3">
        <v>70</v>
      </c>
      <c r="BT3">
        <v>71</v>
      </c>
      <c r="BU3">
        <v>72</v>
      </c>
      <c r="BV3">
        <v>73</v>
      </c>
      <c r="BW3">
        <v>74</v>
      </c>
      <c r="BX3">
        <v>75</v>
      </c>
      <c r="BY3">
        <v>76</v>
      </c>
      <c r="BZ3">
        <v>77</v>
      </c>
      <c r="CA3">
        <v>78</v>
      </c>
      <c r="CB3">
        <v>79</v>
      </c>
      <c r="CC3">
        <v>80</v>
      </c>
      <c r="CD3">
        <v>81</v>
      </c>
      <c r="CE3">
        <v>82</v>
      </c>
      <c r="CF3">
        <v>83</v>
      </c>
      <c r="CG3">
        <v>84</v>
      </c>
      <c r="CH3">
        <v>85</v>
      </c>
      <c r="CI3">
        <v>86</v>
      </c>
      <c r="CJ3">
        <v>87</v>
      </c>
      <c r="CK3">
        <v>88</v>
      </c>
      <c r="CL3">
        <v>89</v>
      </c>
      <c r="CM3">
        <v>90</v>
      </c>
      <c r="CN3">
        <v>91</v>
      </c>
      <c r="CO3">
        <v>92</v>
      </c>
      <c r="CP3">
        <v>93</v>
      </c>
      <c r="CQ3">
        <v>94</v>
      </c>
      <c r="CR3">
        <v>95</v>
      </c>
      <c r="CS3">
        <v>96</v>
      </c>
      <c r="CT3">
        <v>97</v>
      </c>
      <c r="CU3">
        <v>98</v>
      </c>
      <c r="CV3">
        <v>99</v>
      </c>
      <c r="CW3">
        <v>100</v>
      </c>
      <c r="CX3">
        <v>101</v>
      </c>
      <c r="CY3">
        <v>102</v>
      </c>
      <c r="CZ3">
        <v>103</v>
      </c>
      <c r="DA3">
        <v>104</v>
      </c>
      <c r="DB3">
        <v>105</v>
      </c>
      <c r="DC3">
        <v>106</v>
      </c>
      <c r="DD3">
        <v>107</v>
      </c>
      <c r="DE3">
        <v>108</v>
      </c>
      <c r="DF3">
        <v>109</v>
      </c>
      <c r="DG3">
        <v>110</v>
      </c>
      <c r="DH3">
        <v>111</v>
      </c>
      <c r="DI3">
        <v>112</v>
      </c>
      <c r="DJ3">
        <v>113</v>
      </c>
      <c r="DK3">
        <v>114</v>
      </c>
      <c r="DL3">
        <v>115</v>
      </c>
      <c r="DM3">
        <v>116</v>
      </c>
      <c r="DN3">
        <v>117</v>
      </c>
      <c r="DO3">
        <v>118</v>
      </c>
      <c r="DP3">
        <v>119</v>
      </c>
      <c r="DQ3">
        <v>120</v>
      </c>
      <c r="DR3">
        <v>121</v>
      </c>
      <c r="DS3">
        <v>122</v>
      </c>
      <c r="DT3">
        <v>123</v>
      </c>
      <c r="DU3">
        <v>124</v>
      </c>
      <c r="DV3">
        <v>125</v>
      </c>
      <c r="DW3">
        <v>126</v>
      </c>
      <c r="DX3">
        <v>127</v>
      </c>
      <c r="DY3">
        <v>128</v>
      </c>
      <c r="DZ3">
        <v>129</v>
      </c>
      <c r="EA3">
        <v>130</v>
      </c>
      <c r="EB3">
        <v>131</v>
      </c>
      <c r="EC3">
        <v>132</v>
      </c>
      <c r="ED3">
        <v>133</v>
      </c>
      <c r="EE3">
        <v>134</v>
      </c>
      <c r="EF3">
        <v>135</v>
      </c>
      <c r="EG3">
        <v>136</v>
      </c>
      <c r="EH3">
        <v>137</v>
      </c>
      <c r="EI3">
        <v>138</v>
      </c>
      <c r="EJ3">
        <v>139</v>
      </c>
      <c r="EK3">
        <v>140</v>
      </c>
      <c r="EL3">
        <v>141</v>
      </c>
      <c r="EM3">
        <v>142</v>
      </c>
      <c r="EN3">
        <v>143</v>
      </c>
      <c r="EO3">
        <v>144</v>
      </c>
      <c r="EP3">
        <v>145</v>
      </c>
      <c r="EQ3">
        <v>146</v>
      </c>
      <c r="ER3">
        <v>147</v>
      </c>
      <c r="ES3">
        <v>148</v>
      </c>
      <c r="ET3">
        <v>149</v>
      </c>
      <c r="EU3">
        <v>150</v>
      </c>
      <c r="EV3">
        <v>151</v>
      </c>
      <c r="EW3">
        <v>152</v>
      </c>
      <c r="EX3">
        <v>153</v>
      </c>
      <c r="EY3">
        <v>154</v>
      </c>
      <c r="EZ3">
        <v>155</v>
      </c>
      <c r="FA3">
        <v>156</v>
      </c>
      <c r="FB3">
        <v>157</v>
      </c>
      <c r="FC3">
        <v>158</v>
      </c>
      <c r="FD3">
        <v>159</v>
      </c>
      <c r="FE3">
        <v>160</v>
      </c>
      <c r="FF3">
        <v>161</v>
      </c>
      <c r="FG3">
        <v>162</v>
      </c>
      <c r="FH3">
        <v>163</v>
      </c>
      <c r="FI3">
        <v>164</v>
      </c>
      <c r="FJ3">
        <v>165</v>
      </c>
      <c r="FK3">
        <v>166</v>
      </c>
      <c r="FL3">
        <v>167</v>
      </c>
      <c r="FM3">
        <v>168</v>
      </c>
      <c r="FN3">
        <v>169</v>
      </c>
      <c r="FO3">
        <v>170</v>
      </c>
      <c r="FP3">
        <v>171</v>
      </c>
      <c r="FQ3">
        <v>172</v>
      </c>
      <c r="FR3">
        <v>173</v>
      </c>
      <c r="FS3">
        <v>174</v>
      </c>
      <c r="FT3">
        <v>175</v>
      </c>
      <c r="FU3">
        <v>176</v>
      </c>
      <c r="FV3">
        <v>177</v>
      </c>
      <c r="FW3">
        <v>178</v>
      </c>
      <c r="FX3">
        <v>179</v>
      </c>
      <c r="FY3">
        <v>180</v>
      </c>
      <c r="FZ3">
        <v>181</v>
      </c>
      <c r="GA3">
        <v>182</v>
      </c>
      <c r="GB3">
        <v>183</v>
      </c>
      <c r="GC3">
        <v>184</v>
      </c>
      <c r="GD3">
        <v>185</v>
      </c>
      <c r="GE3">
        <v>186</v>
      </c>
      <c r="GF3">
        <v>187</v>
      </c>
      <c r="GG3">
        <v>188</v>
      </c>
      <c r="GH3">
        <v>189</v>
      </c>
      <c r="GI3">
        <v>190</v>
      </c>
      <c r="GJ3">
        <v>191</v>
      </c>
      <c r="GK3">
        <v>192</v>
      </c>
      <c r="GL3">
        <v>193</v>
      </c>
      <c r="GM3">
        <v>194</v>
      </c>
      <c r="GN3">
        <v>195</v>
      </c>
      <c r="GO3">
        <v>196</v>
      </c>
      <c r="GP3">
        <v>197</v>
      </c>
      <c r="GQ3">
        <v>198</v>
      </c>
      <c r="GR3">
        <v>199</v>
      </c>
      <c r="GS3">
        <v>200</v>
      </c>
      <c r="GU3" t="s">
        <v>123</v>
      </c>
      <c r="GV3" t="s">
        <v>539</v>
      </c>
    </row>
    <row r="4" spans="1:204">
      <c r="A4" s="339">
        <v>1</v>
      </c>
      <c r="B4" s="340">
        <v>1</v>
      </c>
      <c r="C4" s="340">
        <v>1</v>
      </c>
      <c r="D4" s="340">
        <v>1</v>
      </c>
      <c r="E4" s="340">
        <v>2</v>
      </c>
      <c r="F4" s="340">
        <v>2</v>
      </c>
      <c r="G4" s="340">
        <v>2</v>
      </c>
      <c r="H4" s="340">
        <v>3</v>
      </c>
      <c r="I4" s="340">
        <v>3</v>
      </c>
      <c r="J4" s="340">
        <v>3</v>
      </c>
      <c r="K4" s="340">
        <v>4</v>
      </c>
      <c r="L4" s="340">
        <v>4</v>
      </c>
      <c r="M4" s="340">
        <v>4</v>
      </c>
      <c r="N4" s="340">
        <v>5</v>
      </c>
      <c r="O4" s="340">
        <v>5</v>
      </c>
      <c r="P4" s="340">
        <v>5</v>
      </c>
      <c r="Q4" s="340">
        <v>6</v>
      </c>
      <c r="R4" s="340">
        <v>6</v>
      </c>
      <c r="S4" s="340">
        <v>6</v>
      </c>
      <c r="T4" s="340">
        <v>6</v>
      </c>
      <c r="U4" s="340">
        <v>7</v>
      </c>
      <c r="V4" s="340">
        <v>7</v>
      </c>
      <c r="W4" s="340">
        <v>7</v>
      </c>
      <c r="X4" s="340">
        <v>8</v>
      </c>
      <c r="Y4" s="340">
        <v>8</v>
      </c>
      <c r="Z4" s="340">
        <v>8</v>
      </c>
      <c r="AA4" s="340">
        <v>9</v>
      </c>
      <c r="AB4" s="340">
        <v>9</v>
      </c>
      <c r="AC4" s="340">
        <v>9</v>
      </c>
      <c r="AD4" s="340">
        <v>10</v>
      </c>
      <c r="AE4" s="340">
        <v>10</v>
      </c>
      <c r="AF4" s="341">
        <v>10</v>
      </c>
      <c r="AG4" s="342">
        <v>10</v>
      </c>
      <c r="AH4" s="343">
        <v>11</v>
      </c>
      <c r="AI4" s="341">
        <v>11</v>
      </c>
      <c r="AJ4" s="341">
        <v>11</v>
      </c>
      <c r="AK4" s="341">
        <v>12</v>
      </c>
      <c r="AL4" s="341">
        <v>12</v>
      </c>
      <c r="AM4" s="341">
        <v>12</v>
      </c>
      <c r="AN4" s="341">
        <v>13</v>
      </c>
      <c r="AO4" s="341">
        <v>13</v>
      </c>
      <c r="AP4" s="341">
        <v>13</v>
      </c>
      <c r="AQ4" s="341">
        <v>14</v>
      </c>
      <c r="AR4" s="341">
        <v>14</v>
      </c>
      <c r="AS4" s="341">
        <v>14</v>
      </c>
      <c r="AT4" s="341">
        <v>14</v>
      </c>
      <c r="AU4" s="341">
        <v>15</v>
      </c>
      <c r="AV4" s="341">
        <v>15</v>
      </c>
      <c r="AW4" s="341">
        <v>15</v>
      </c>
      <c r="AX4" s="341">
        <v>16</v>
      </c>
      <c r="AY4" s="341">
        <v>16</v>
      </c>
      <c r="AZ4" s="341">
        <v>16</v>
      </c>
      <c r="BA4" s="341">
        <v>17</v>
      </c>
      <c r="BB4" s="341">
        <v>17</v>
      </c>
      <c r="BC4" s="341">
        <v>17</v>
      </c>
      <c r="BD4" s="341">
        <v>17</v>
      </c>
      <c r="BE4" s="341">
        <v>18</v>
      </c>
      <c r="BF4" s="341">
        <v>18</v>
      </c>
      <c r="BG4" s="341">
        <v>18</v>
      </c>
      <c r="BH4" s="341">
        <v>19</v>
      </c>
      <c r="BI4" s="341">
        <v>19</v>
      </c>
      <c r="BJ4" s="341">
        <v>19</v>
      </c>
      <c r="BK4" s="341">
        <v>19</v>
      </c>
      <c r="BL4" s="341">
        <v>20</v>
      </c>
      <c r="BM4" s="341">
        <v>20</v>
      </c>
      <c r="BN4" s="341">
        <v>20</v>
      </c>
      <c r="BO4" s="341">
        <v>21</v>
      </c>
      <c r="BP4" s="341">
        <v>21</v>
      </c>
      <c r="BQ4" s="341">
        <v>21</v>
      </c>
      <c r="BR4" s="341">
        <v>21</v>
      </c>
      <c r="BS4" s="341">
        <v>22</v>
      </c>
      <c r="BT4" s="341">
        <v>22</v>
      </c>
      <c r="BU4" s="341">
        <v>22</v>
      </c>
      <c r="BV4" s="341">
        <v>23</v>
      </c>
      <c r="BW4" s="341">
        <v>23</v>
      </c>
      <c r="BX4" s="341">
        <v>23</v>
      </c>
      <c r="BY4" s="341">
        <v>23</v>
      </c>
      <c r="BZ4" s="341">
        <v>24</v>
      </c>
      <c r="CA4" s="341">
        <v>24</v>
      </c>
      <c r="CB4" s="341">
        <v>24</v>
      </c>
      <c r="CC4" s="341">
        <v>25</v>
      </c>
      <c r="CD4" s="341">
        <v>25</v>
      </c>
      <c r="CE4" s="341">
        <v>25</v>
      </c>
      <c r="CF4" s="341">
        <v>25</v>
      </c>
      <c r="CG4" s="341">
        <v>26</v>
      </c>
      <c r="CH4" s="341">
        <v>26</v>
      </c>
      <c r="CI4" s="341">
        <v>26</v>
      </c>
      <c r="CJ4" s="341">
        <v>27</v>
      </c>
      <c r="CK4" s="341">
        <v>27</v>
      </c>
      <c r="CL4" s="341">
        <v>27</v>
      </c>
      <c r="CM4" s="341">
        <v>27</v>
      </c>
      <c r="CN4" s="341">
        <v>28</v>
      </c>
      <c r="CO4" s="341">
        <v>28</v>
      </c>
      <c r="CP4" s="341">
        <v>28</v>
      </c>
      <c r="CQ4" s="341">
        <v>28</v>
      </c>
      <c r="CR4" s="341">
        <v>29</v>
      </c>
      <c r="CS4" s="341">
        <v>29</v>
      </c>
      <c r="CT4" s="341">
        <v>29</v>
      </c>
      <c r="CU4" s="341">
        <v>30</v>
      </c>
      <c r="CV4" s="341">
        <v>30</v>
      </c>
      <c r="CW4" s="341">
        <v>30</v>
      </c>
      <c r="CX4" s="341">
        <v>30</v>
      </c>
      <c r="CY4" s="341">
        <v>31</v>
      </c>
      <c r="CZ4" s="341">
        <v>31</v>
      </c>
      <c r="DA4" s="341">
        <v>31</v>
      </c>
      <c r="DB4" s="341">
        <v>32</v>
      </c>
      <c r="DC4" s="341">
        <v>32</v>
      </c>
      <c r="DD4" s="341">
        <v>32</v>
      </c>
      <c r="DE4" s="341">
        <v>32</v>
      </c>
      <c r="DF4" s="341">
        <v>33</v>
      </c>
      <c r="DG4" s="341">
        <v>33</v>
      </c>
      <c r="DH4" s="341">
        <v>33</v>
      </c>
      <c r="DI4" s="341">
        <v>34</v>
      </c>
      <c r="DJ4" s="341">
        <v>34</v>
      </c>
      <c r="DK4" s="341">
        <v>34</v>
      </c>
      <c r="DL4" s="341">
        <v>35</v>
      </c>
      <c r="DM4" s="341">
        <v>35</v>
      </c>
      <c r="DN4" s="341">
        <v>35</v>
      </c>
      <c r="DO4" s="341">
        <v>35</v>
      </c>
      <c r="DP4" s="341">
        <v>36</v>
      </c>
      <c r="DQ4" s="341">
        <v>36</v>
      </c>
      <c r="DR4" s="341">
        <v>36</v>
      </c>
      <c r="DS4" s="341">
        <v>37</v>
      </c>
      <c r="DT4" s="341">
        <v>37</v>
      </c>
      <c r="DU4" s="341">
        <v>37</v>
      </c>
      <c r="DV4" s="341">
        <v>38</v>
      </c>
      <c r="DW4" s="341">
        <v>38</v>
      </c>
      <c r="DX4" s="341">
        <v>38</v>
      </c>
      <c r="DY4" s="341">
        <v>38</v>
      </c>
      <c r="DZ4" s="341">
        <v>39</v>
      </c>
      <c r="EA4" s="341">
        <v>39</v>
      </c>
      <c r="EB4" s="341">
        <v>39</v>
      </c>
      <c r="EC4" s="341">
        <v>40</v>
      </c>
      <c r="ED4" s="341">
        <v>40</v>
      </c>
      <c r="EE4" s="341">
        <v>40</v>
      </c>
      <c r="EF4" s="341">
        <v>41</v>
      </c>
      <c r="EG4" s="341">
        <v>41</v>
      </c>
      <c r="EH4" s="341">
        <v>41</v>
      </c>
      <c r="EI4" s="341">
        <v>41</v>
      </c>
      <c r="EJ4" s="341">
        <v>42</v>
      </c>
      <c r="EK4" s="341">
        <v>42</v>
      </c>
      <c r="EL4" s="341">
        <v>42</v>
      </c>
      <c r="EM4" s="341">
        <v>43</v>
      </c>
      <c r="EN4" s="341">
        <v>43</v>
      </c>
      <c r="EO4" s="341">
        <v>43</v>
      </c>
      <c r="EP4" s="341">
        <v>44</v>
      </c>
      <c r="EQ4" s="341">
        <v>44</v>
      </c>
      <c r="ER4" s="341">
        <v>44</v>
      </c>
      <c r="ES4" s="341">
        <v>44</v>
      </c>
      <c r="ET4" s="341">
        <v>45</v>
      </c>
      <c r="EU4" s="341">
        <v>45</v>
      </c>
      <c r="EV4" s="341">
        <v>45</v>
      </c>
      <c r="EW4" s="341">
        <v>46</v>
      </c>
      <c r="EX4" s="341">
        <v>46</v>
      </c>
      <c r="EY4" s="341">
        <v>46</v>
      </c>
      <c r="EZ4" s="341">
        <v>47</v>
      </c>
      <c r="FA4" s="341">
        <v>47</v>
      </c>
      <c r="FB4" s="341">
        <v>47</v>
      </c>
      <c r="FC4" s="341">
        <v>47</v>
      </c>
      <c r="FD4" s="341">
        <v>48</v>
      </c>
      <c r="FE4" s="341">
        <v>48</v>
      </c>
      <c r="FF4" s="341">
        <v>48</v>
      </c>
      <c r="FG4" s="341">
        <v>49</v>
      </c>
      <c r="FH4" s="341">
        <v>49</v>
      </c>
      <c r="FI4" s="341">
        <v>49</v>
      </c>
      <c r="FJ4" s="341">
        <v>50</v>
      </c>
      <c r="FK4" s="341">
        <v>50</v>
      </c>
      <c r="FL4" s="341">
        <v>50</v>
      </c>
      <c r="FM4" s="341">
        <v>50</v>
      </c>
      <c r="FN4" s="341">
        <v>51</v>
      </c>
      <c r="FO4" s="341">
        <v>51</v>
      </c>
      <c r="FP4" s="341">
        <v>51</v>
      </c>
      <c r="FQ4" s="341">
        <v>52</v>
      </c>
      <c r="FR4" s="341">
        <v>52</v>
      </c>
      <c r="FS4" s="341">
        <v>52</v>
      </c>
      <c r="FT4" s="341">
        <v>53</v>
      </c>
      <c r="FU4" s="341">
        <v>53</v>
      </c>
      <c r="FV4" s="341">
        <v>53</v>
      </c>
      <c r="FW4" s="341">
        <v>53</v>
      </c>
      <c r="FX4" s="341">
        <v>54</v>
      </c>
      <c r="FY4" s="341">
        <v>54</v>
      </c>
      <c r="FZ4" s="341">
        <v>54</v>
      </c>
      <c r="GA4" s="341">
        <v>55</v>
      </c>
      <c r="GB4" s="341">
        <v>55</v>
      </c>
      <c r="GC4" s="341">
        <v>55</v>
      </c>
      <c r="GD4" s="341">
        <v>56</v>
      </c>
      <c r="GE4" s="341">
        <v>56</v>
      </c>
      <c r="GF4" s="341">
        <v>56</v>
      </c>
      <c r="GG4" s="341">
        <v>57</v>
      </c>
      <c r="GH4" s="341">
        <v>57</v>
      </c>
      <c r="GI4" s="341">
        <v>57</v>
      </c>
      <c r="GJ4" s="341">
        <v>57</v>
      </c>
      <c r="GK4" s="341">
        <v>58</v>
      </c>
      <c r="GL4" s="341">
        <v>58</v>
      </c>
      <c r="GM4" s="341">
        <v>58</v>
      </c>
      <c r="GN4" s="341">
        <v>59</v>
      </c>
      <c r="GO4" s="341">
        <v>59</v>
      </c>
      <c r="GP4" s="341">
        <v>59</v>
      </c>
      <c r="GQ4" s="341">
        <v>60</v>
      </c>
      <c r="GR4" s="341">
        <v>60</v>
      </c>
      <c r="GS4" s="341">
        <v>60</v>
      </c>
      <c r="GT4" s="341"/>
      <c r="GU4" s="341">
        <v>1</v>
      </c>
      <c r="GV4" s="341">
        <v>8.5999999999999993E-2</v>
      </c>
    </row>
    <row r="5" spans="1:204">
      <c r="A5" s="278">
        <v>2</v>
      </c>
      <c r="B5" s="344">
        <v>1</v>
      </c>
      <c r="C5" s="344">
        <v>1</v>
      </c>
      <c r="D5" s="344">
        <v>1</v>
      </c>
      <c r="E5" s="344">
        <v>2</v>
      </c>
      <c r="F5" s="344">
        <v>2</v>
      </c>
      <c r="G5" s="344">
        <v>3</v>
      </c>
      <c r="H5" s="344">
        <v>3</v>
      </c>
      <c r="I5" s="344">
        <v>3</v>
      </c>
      <c r="J5" s="344">
        <v>4</v>
      </c>
      <c r="K5" s="344">
        <v>4</v>
      </c>
      <c r="L5" s="344">
        <v>4</v>
      </c>
      <c r="M5" s="344">
        <v>5</v>
      </c>
      <c r="N5" s="344">
        <v>5</v>
      </c>
      <c r="O5" s="344">
        <v>5</v>
      </c>
      <c r="P5" s="344">
        <v>6</v>
      </c>
      <c r="Q5" s="344">
        <v>6</v>
      </c>
      <c r="R5" s="344">
        <v>6</v>
      </c>
      <c r="S5" s="344">
        <v>7</v>
      </c>
      <c r="T5" s="344">
        <v>7</v>
      </c>
      <c r="U5" s="344">
        <v>7</v>
      </c>
      <c r="V5" s="344">
        <v>8</v>
      </c>
      <c r="W5" s="344">
        <v>8</v>
      </c>
      <c r="X5" s="344">
        <v>8</v>
      </c>
      <c r="Y5" s="344">
        <v>9</v>
      </c>
      <c r="Z5" s="344">
        <v>9</v>
      </c>
      <c r="AA5" s="344">
        <v>9</v>
      </c>
      <c r="AB5" s="344">
        <v>10</v>
      </c>
      <c r="AC5" s="344">
        <v>10</v>
      </c>
      <c r="AD5" s="344">
        <v>10</v>
      </c>
      <c r="AE5" s="344">
        <v>11</v>
      </c>
      <c r="AF5" s="337">
        <v>11</v>
      </c>
      <c r="AG5" s="345">
        <v>11</v>
      </c>
      <c r="AH5" s="346">
        <v>12</v>
      </c>
      <c r="AI5">
        <v>12</v>
      </c>
      <c r="AJ5">
        <v>12</v>
      </c>
      <c r="AK5">
        <v>13</v>
      </c>
      <c r="AL5">
        <v>13</v>
      </c>
      <c r="AM5">
        <v>13</v>
      </c>
      <c r="AN5">
        <v>14</v>
      </c>
      <c r="AO5">
        <v>14</v>
      </c>
      <c r="AP5">
        <v>14</v>
      </c>
      <c r="AQ5">
        <v>15</v>
      </c>
      <c r="AR5">
        <v>15</v>
      </c>
      <c r="AS5">
        <v>15</v>
      </c>
      <c r="AT5">
        <v>16</v>
      </c>
      <c r="AU5">
        <v>16</v>
      </c>
      <c r="AV5">
        <v>16</v>
      </c>
      <c r="AW5">
        <v>17</v>
      </c>
      <c r="AX5">
        <v>17</v>
      </c>
      <c r="AY5">
        <v>17</v>
      </c>
      <c r="AZ5">
        <v>18</v>
      </c>
      <c r="BA5">
        <v>18</v>
      </c>
      <c r="BB5">
        <v>18</v>
      </c>
      <c r="BC5">
        <v>19</v>
      </c>
      <c r="BD5">
        <v>19</v>
      </c>
      <c r="BE5">
        <v>19</v>
      </c>
      <c r="BF5">
        <v>20</v>
      </c>
      <c r="BG5">
        <v>20</v>
      </c>
      <c r="BH5">
        <v>20</v>
      </c>
      <c r="BI5">
        <v>21</v>
      </c>
      <c r="BJ5">
        <v>21</v>
      </c>
      <c r="BK5">
        <v>21</v>
      </c>
      <c r="BL5">
        <v>22</v>
      </c>
      <c r="BM5">
        <v>22</v>
      </c>
      <c r="BN5">
        <v>22</v>
      </c>
      <c r="BO5">
        <v>23</v>
      </c>
      <c r="BP5">
        <v>23</v>
      </c>
      <c r="BQ5">
        <v>23</v>
      </c>
      <c r="BR5">
        <v>23</v>
      </c>
      <c r="BS5">
        <v>24</v>
      </c>
      <c r="BT5">
        <v>24</v>
      </c>
      <c r="BU5">
        <v>24</v>
      </c>
      <c r="BV5">
        <v>25</v>
      </c>
      <c r="BW5">
        <v>25</v>
      </c>
      <c r="BX5">
        <v>25</v>
      </c>
      <c r="BY5">
        <v>26</v>
      </c>
      <c r="BZ5">
        <v>26</v>
      </c>
      <c r="CA5">
        <v>26</v>
      </c>
      <c r="CB5">
        <v>27</v>
      </c>
      <c r="CC5">
        <v>27</v>
      </c>
      <c r="CD5">
        <v>27</v>
      </c>
      <c r="CE5">
        <v>28</v>
      </c>
      <c r="CF5">
        <v>28</v>
      </c>
      <c r="CG5">
        <v>28</v>
      </c>
      <c r="CH5">
        <v>28</v>
      </c>
      <c r="CI5">
        <v>29</v>
      </c>
      <c r="CJ5">
        <v>29</v>
      </c>
      <c r="CK5">
        <v>29</v>
      </c>
      <c r="CL5">
        <v>30</v>
      </c>
      <c r="CM5">
        <v>30</v>
      </c>
      <c r="CN5">
        <v>30</v>
      </c>
      <c r="CO5">
        <v>31</v>
      </c>
      <c r="CP5">
        <v>31</v>
      </c>
      <c r="CQ5">
        <v>31</v>
      </c>
      <c r="CR5">
        <v>31</v>
      </c>
      <c r="CS5">
        <v>32</v>
      </c>
      <c r="CT5">
        <v>32</v>
      </c>
      <c r="CU5">
        <v>32</v>
      </c>
      <c r="CV5">
        <v>33</v>
      </c>
      <c r="CW5">
        <v>33</v>
      </c>
      <c r="CX5">
        <v>33</v>
      </c>
      <c r="CY5">
        <v>33</v>
      </c>
      <c r="CZ5">
        <v>34</v>
      </c>
      <c r="DA5">
        <v>34</v>
      </c>
      <c r="DB5">
        <v>34</v>
      </c>
      <c r="DC5">
        <v>35</v>
      </c>
      <c r="DD5">
        <v>35</v>
      </c>
      <c r="DE5">
        <v>35</v>
      </c>
      <c r="DF5">
        <v>36</v>
      </c>
      <c r="DG5">
        <v>36</v>
      </c>
      <c r="DH5">
        <v>36</v>
      </c>
      <c r="DI5">
        <v>37</v>
      </c>
      <c r="DJ5">
        <v>37</v>
      </c>
      <c r="DK5">
        <v>37</v>
      </c>
      <c r="DL5">
        <v>38</v>
      </c>
      <c r="DM5">
        <v>38</v>
      </c>
      <c r="DN5">
        <v>38</v>
      </c>
      <c r="DO5">
        <v>39</v>
      </c>
      <c r="DP5">
        <v>39</v>
      </c>
      <c r="DQ5">
        <v>39</v>
      </c>
      <c r="DR5">
        <v>40</v>
      </c>
      <c r="DS5">
        <v>40</v>
      </c>
      <c r="DT5">
        <v>40</v>
      </c>
      <c r="DU5">
        <v>41</v>
      </c>
      <c r="DV5">
        <v>41</v>
      </c>
      <c r="DW5">
        <v>41</v>
      </c>
      <c r="DX5">
        <v>42</v>
      </c>
      <c r="DY5">
        <v>42</v>
      </c>
      <c r="DZ5">
        <v>42</v>
      </c>
      <c r="EA5">
        <v>43</v>
      </c>
      <c r="EB5">
        <v>43</v>
      </c>
      <c r="EC5">
        <v>43</v>
      </c>
      <c r="ED5">
        <v>44</v>
      </c>
      <c r="EE5">
        <v>44</v>
      </c>
      <c r="EF5">
        <v>44</v>
      </c>
      <c r="EG5">
        <v>45</v>
      </c>
      <c r="EH5">
        <v>45</v>
      </c>
      <c r="EI5">
        <v>45</v>
      </c>
      <c r="EJ5">
        <v>46</v>
      </c>
      <c r="EK5">
        <v>46</v>
      </c>
      <c r="EL5">
        <v>46</v>
      </c>
      <c r="EM5">
        <v>47</v>
      </c>
      <c r="EN5">
        <v>47</v>
      </c>
      <c r="EO5">
        <v>47</v>
      </c>
      <c r="EP5">
        <v>48</v>
      </c>
      <c r="EQ5">
        <v>48</v>
      </c>
      <c r="ER5">
        <v>48</v>
      </c>
      <c r="ES5">
        <v>49</v>
      </c>
      <c r="ET5">
        <v>49</v>
      </c>
      <c r="EU5">
        <v>49</v>
      </c>
      <c r="EV5">
        <v>50</v>
      </c>
      <c r="EW5">
        <v>50</v>
      </c>
      <c r="EX5">
        <v>50</v>
      </c>
      <c r="EY5">
        <v>51</v>
      </c>
      <c r="EZ5">
        <v>51</v>
      </c>
      <c r="FA5">
        <v>51</v>
      </c>
      <c r="FB5">
        <v>52</v>
      </c>
      <c r="FC5">
        <v>52</v>
      </c>
      <c r="FD5">
        <v>52</v>
      </c>
      <c r="FE5">
        <v>53</v>
      </c>
      <c r="FF5">
        <v>53</v>
      </c>
      <c r="FG5">
        <v>53</v>
      </c>
      <c r="FH5">
        <v>54</v>
      </c>
      <c r="FI5">
        <v>54</v>
      </c>
      <c r="FJ5">
        <v>54</v>
      </c>
      <c r="FK5">
        <v>55</v>
      </c>
      <c r="FL5">
        <v>55</v>
      </c>
      <c r="FM5">
        <v>55</v>
      </c>
      <c r="FN5">
        <v>56</v>
      </c>
      <c r="FO5">
        <v>56</v>
      </c>
      <c r="FP5">
        <v>56</v>
      </c>
      <c r="FQ5">
        <v>56</v>
      </c>
      <c r="FR5">
        <v>57</v>
      </c>
      <c r="FS5">
        <v>57</v>
      </c>
      <c r="FT5">
        <v>57</v>
      </c>
      <c r="FU5">
        <v>58</v>
      </c>
      <c r="FV5">
        <v>58</v>
      </c>
      <c r="FW5">
        <v>58</v>
      </c>
      <c r="FX5">
        <v>59</v>
      </c>
      <c r="FY5">
        <v>59</v>
      </c>
      <c r="FZ5">
        <v>59</v>
      </c>
      <c r="GA5">
        <v>60</v>
      </c>
      <c r="GB5">
        <v>60</v>
      </c>
      <c r="GC5">
        <v>60</v>
      </c>
      <c r="GD5">
        <v>61</v>
      </c>
      <c r="GE5">
        <v>61</v>
      </c>
      <c r="GF5">
        <v>61</v>
      </c>
      <c r="GG5">
        <v>62</v>
      </c>
      <c r="GH5">
        <v>62</v>
      </c>
      <c r="GI5">
        <v>62</v>
      </c>
      <c r="GJ5">
        <v>63</v>
      </c>
      <c r="GK5">
        <v>63</v>
      </c>
      <c r="GL5">
        <v>63</v>
      </c>
      <c r="GM5">
        <v>64</v>
      </c>
      <c r="GN5">
        <v>64</v>
      </c>
      <c r="GO5">
        <v>64</v>
      </c>
      <c r="GP5">
        <v>65</v>
      </c>
      <c r="GQ5">
        <v>65</v>
      </c>
      <c r="GR5">
        <v>65</v>
      </c>
      <c r="GS5">
        <v>66</v>
      </c>
      <c r="GU5">
        <v>2</v>
      </c>
      <c r="GV5">
        <v>9.4E-2</v>
      </c>
    </row>
    <row r="6" spans="1:204">
      <c r="A6" s="339">
        <v>3</v>
      </c>
      <c r="B6" s="340">
        <v>1</v>
      </c>
      <c r="C6" s="340">
        <v>1</v>
      </c>
      <c r="D6" s="340">
        <v>1</v>
      </c>
      <c r="E6" s="340">
        <v>2</v>
      </c>
      <c r="F6" s="340">
        <v>2</v>
      </c>
      <c r="G6" s="340">
        <v>3</v>
      </c>
      <c r="H6" s="340">
        <v>3</v>
      </c>
      <c r="I6" s="340">
        <v>4</v>
      </c>
      <c r="J6" s="340">
        <v>4</v>
      </c>
      <c r="K6" s="340">
        <v>4</v>
      </c>
      <c r="L6" s="340">
        <v>5</v>
      </c>
      <c r="M6" s="340">
        <v>5</v>
      </c>
      <c r="N6" s="340">
        <v>5</v>
      </c>
      <c r="O6" s="340">
        <v>6</v>
      </c>
      <c r="P6" s="340">
        <v>6</v>
      </c>
      <c r="Q6" s="340">
        <v>6</v>
      </c>
      <c r="R6" s="340">
        <v>7</v>
      </c>
      <c r="S6" s="340">
        <v>7</v>
      </c>
      <c r="T6" s="340">
        <v>8</v>
      </c>
      <c r="U6" s="340">
        <v>8</v>
      </c>
      <c r="V6" s="340">
        <v>8</v>
      </c>
      <c r="W6" s="340">
        <v>9</v>
      </c>
      <c r="X6" s="340">
        <v>9</v>
      </c>
      <c r="Y6" s="340">
        <v>9</v>
      </c>
      <c r="Z6" s="340">
        <v>10</v>
      </c>
      <c r="AA6" s="340">
        <v>10</v>
      </c>
      <c r="AB6" s="340">
        <v>10</v>
      </c>
      <c r="AC6" s="340">
        <v>11</v>
      </c>
      <c r="AD6" s="340">
        <v>11</v>
      </c>
      <c r="AE6" s="340">
        <v>12</v>
      </c>
      <c r="AF6" s="341">
        <v>12</v>
      </c>
      <c r="AG6" s="342">
        <v>12</v>
      </c>
      <c r="AH6" s="347">
        <v>13</v>
      </c>
      <c r="AI6" s="341">
        <v>13</v>
      </c>
      <c r="AJ6" s="341">
        <v>13</v>
      </c>
      <c r="AK6" s="341">
        <v>14</v>
      </c>
      <c r="AL6" s="341">
        <v>14</v>
      </c>
      <c r="AM6" s="341">
        <v>14</v>
      </c>
      <c r="AN6" s="341">
        <v>15</v>
      </c>
      <c r="AO6" s="341">
        <v>15</v>
      </c>
      <c r="AP6" s="341">
        <v>16</v>
      </c>
      <c r="AQ6" s="341">
        <v>16</v>
      </c>
      <c r="AR6" s="341">
        <v>16</v>
      </c>
      <c r="AS6" s="341">
        <v>17</v>
      </c>
      <c r="AT6" s="341">
        <v>17</v>
      </c>
      <c r="AU6" s="341">
        <v>17</v>
      </c>
      <c r="AV6" s="341">
        <v>18</v>
      </c>
      <c r="AW6" s="341">
        <v>18</v>
      </c>
      <c r="AX6" s="341">
        <v>18</v>
      </c>
      <c r="AY6" s="341">
        <v>19</v>
      </c>
      <c r="AZ6" s="341">
        <v>19</v>
      </c>
      <c r="BA6" s="341">
        <v>19</v>
      </c>
      <c r="BB6" s="341">
        <v>20</v>
      </c>
      <c r="BC6" s="341">
        <v>20</v>
      </c>
      <c r="BD6" s="341">
        <v>20</v>
      </c>
      <c r="BE6" s="341">
        <v>21</v>
      </c>
      <c r="BF6" s="341">
        <v>21</v>
      </c>
      <c r="BG6" s="341">
        <v>21</v>
      </c>
      <c r="BH6" s="341">
        <v>22</v>
      </c>
      <c r="BI6" s="341">
        <v>22</v>
      </c>
      <c r="BJ6" s="341">
        <v>23</v>
      </c>
      <c r="BK6" s="341">
        <v>23</v>
      </c>
      <c r="BL6" s="341">
        <v>23</v>
      </c>
      <c r="BM6" s="341">
        <v>24</v>
      </c>
      <c r="BN6" s="341">
        <v>24</v>
      </c>
      <c r="BO6" s="341">
        <v>24</v>
      </c>
      <c r="BP6" s="341">
        <v>25</v>
      </c>
      <c r="BQ6" s="341">
        <v>25</v>
      </c>
      <c r="BR6" s="341">
        <v>25</v>
      </c>
      <c r="BS6" s="341">
        <v>26</v>
      </c>
      <c r="BT6" s="341">
        <v>26</v>
      </c>
      <c r="BU6" s="341">
        <v>26</v>
      </c>
      <c r="BV6" s="341">
        <v>27</v>
      </c>
      <c r="BW6" s="341">
        <v>27</v>
      </c>
      <c r="BX6" s="341">
        <v>27</v>
      </c>
      <c r="BY6" s="341">
        <v>28</v>
      </c>
      <c r="BZ6" s="341">
        <v>28</v>
      </c>
      <c r="CA6" s="341">
        <v>28</v>
      </c>
      <c r="CB6" s="341">
        <v>29</v>
      </c>
      <c r="CC6" s="341">
        <v>29</v>
      </c>
      <c r="CD6" s="341">
        <v>29</v>
      </c>
      <c r="CE6" s="341">
        <v>30</v>
      </c>
      <c r="CF6" s="341">
        <v>30</v>
      </c>
      <c r="CG6" s="341">
        <v>30</v>
      </c>
      <c r="CH6" s="341">
        <v>31</v>
      </c>
      <c r="CI6" s="341">
        <v>31</v>
      </c>
      <c r="CJ6" s="341">
        <v>31</v>
      </c>
      <c r="CK6" s="341">
        <v>32</v>
      </c>
      <c r="CL6" s="341">
        <v>32</v>
      </c>
      <c r="CM6" s="341">
        <v>32</v>
      </c>
      <c r="CN6" s="341">
        <v>32</v>
      </c>
      <c r="CO6" s="341">
        <v>33</v>
      </c>
      <c r="CP6" s="341">
        <v>33</v>
      </c>
      <c r="CQ6" s="341">
        <v>33</v>
      </c>
      <c r="CR6" s="341">
        <v>34</v>
      </c>
      <c r="CS6" s="341">
        <v>34</v>
      </c>
      <c r="CT6" s="341">
        <v>34</v>
      </c>
      <c r="CU6" s="341">
        <v>35</v>
      </c>
      <c r="CV6" s="341">
        <v>35</v>
      </c>
      <c r="CW6" s="341">
        <v>35</v>
      </c>
      <c r="CX6" s="341">
        <v>36</v>
      </c>
      <c r="CY6" s="341">
        <v>36</v>
      </c>
      <c r="CZ6" s="341">
        <v>36</v>
      </c>
      <c r="DA6" s="341">
        <v>37</v>
      </c>
      <c r="DB6" s="341">
        <v>37</v>
      </c>
      <c r="DC6" s="341">
        <v>37</v>
      </c>
      <c r="DD6" s="341">
        <v>38</v>
      </c>
      <c r="DE6" s="341">
        <v>38</v>
      </c>
      <c r="DF6" s="341">
        <v>38</v>
      </c>
      <c r="DG6" s="341">
        <v>39</v>
      </c>
      <c r="DH6" s="341">
        <v>39</v>
      </c>
      <c r="DI6" s="341">
        <v>40</v>
      </c>
      <c r="DJ6" s="341">
        <v>40</v>
      </c>
      <c r="DK6" s="341">
        <v>40</v>
      </c>
      <c r="DL6" s="341">
        <v>41</v>
      </c>
      <c r="DM6" s="341">
        <v>41</v>
      </c>
      <c r="DN6" s="341">
        <v>41</v>
      </c>
      <c r="DO6" s="341">
        <v>42</v>
      </c>
      <c r="DP6" s="341">
        <v>42</v>
      </c>
      <c r="DQ6" s="341">
        <v>42</v>
      </c>
      <c r="DR6" s="341">
        <v>43</v>
      </c>
      <c r="DS6" s="341">
        <v>43</v>
      </c>
      <c r="DT6" s="341">
        <v>43</v>
      </c>
      <c r="DU6" s="341">
        <v>44</v>
      </c>
      <c r="DV6" s="341">
        <v>44</v>
      </c>
      <c r="DW6" s="341">
        <v>44</v>
      </c>
      <c r="DX6" s="341">
        <v>45</v>
      </c>
      <c r="DY6" s="341">
        <v>45</v>
      </c>
      <c r="DZ6" s="341">
        <v>45</v>
      </c>
      <c r="EA6" s="341">
        <v>46</v>
      </c>
      <c r="EB6" s="341">
        <v>46</v>
      </c>
      <c r="EC6" s="341">
        <v>47</v>
      </c>
      <c r="ED6" s="341">
        <v>47</v>
      </c>
      <c r="EE6" s="341">
        <v>47</v>
      </c>
      <c r="EF6" s="341">
        <v>48</v>
      </c>
      <c r="EG6" s="341">
        <v>48</v>
      </c>
      <c r="EH6" s="341">
        <v>48</v>
      </c>
      <c r="EI6" s="341">
        <v>49</v>
      </c>
      <c r="EJ6" s="341">
        <v>49</v>
      </c>
      <c r="EK6" s="341">
        <v>49</v>
      </c>
      <c r="EL6" s="341">
        <v>50</v>
      </c>
      <c r="EM6" s="341">
        <v>50</v>
      </c>
      <c r="EN6" s="341">
        <v>50</v>
      </c>
      <c r="EO6" s="341">
        <v>51</v>
      </c>
      <c r="EP6" s="341">
        <v>51</v>
      </c>
      <c r="EQ6" s="341">
        <v>52</v>
      </c>
      <c r="ER6" s="341">
        <v>52</v>
      </c>
      <c r="ES6" s="341">
        <v>52</v>
      </c>
      <c r="ET6" s="341">
        <v>53</v>
      </c>
      <c r="EU6" s="341">
        <v>53</v>
      </c>
      <c r="EV6" s="341">
        <v>53</v>
      </c>
      <c r="EW6" s="341">
        <v>54</v>
      </c>
      <c r="EX6" s="341">
        <v>54</v>
      </c>
      <c r="EY6" s="341">
        <v>54</v>
      </c>
      <c r="EZ6" s="341">
        <v>55</v>
      </c>
      <c r="FA6" s="341">
        <v>55</v>
      </c>
      <c r="FB6" s="341">
        <v>55</v>
      </c>
      <c r="FC6" s="341">
        <v>56</v>
      </c>
      <c r="FD6" s="341">
        <v>56</v>
      </c>
      <c r="FE6" s="341">
        <v>56</v>
      </c>
      <c r="FF6" s="341">
        <v>57</v>
      </c>
      <c r="FG6" s="341">
        <v>57</v>
      </c>
      <c r="FH6" s="341">
        <v>58</v>
      </c>
      <c r="FI6" s="341">
        <v>58</v>
      </c>
      <c r="FJ6" s="341">
        <v>58</v>
      </c>
      <c r="FK6" s="341">
        <v>59</v>
      </c>
      <c r="FL6" s="341">
        <v>59</v>
      </c>
      <c r="FM6" s="341">
        <v>59</v>
      </c>
      <c r="FN6" s="341">
        <v>60</v>
      </c>
      <c r="FO6" s="341">
        <v>60</v>
      </c>
      <c r="FP6" s="341">
        <v>60</v>
      </c>
      <c r="FQ6" s="341">
        <v>61</v>
      </c>
      <c r="FR6" s="341">
        <v>61</v>
      </c>
      <c r="FS6" s="341">
        <v>61</v>
      </c>
      <c r="FT6" s="341">
        <v>62</v>
      </c>
      <c r="FU6" s="341">
        <v>62</v>
      </c>
      <c r="FV6" s="341">
        <v>62</v>
      </c>
      <c r="FW6" s="341">
        <v>63</v>
      </c>
      <c r="FX6" s="341">
        <v>63</v>
      </c>
      <c r="FY6" s="341">
        <v>64</v>
      </c>
      <c r="FZ6" s="341">
        <v>64</v>
      </c>
      <c r="GA6" s="341">
        <v>64</v>
      </c>
      <c r="GB6" s="341">
        <v>65</v>
      </c>
      <c r="GC6" s="341">
        <v>65</v>
      </c>
      <c r="GD6" s="341">
        <v>65</v>
      </c>
      <c r="GE6" s="341">
        <v>66</v>
      </c>
      <c r="GF6" s="341">
        <v>66</v>
      </c>
      <c r="GG6" s="341">
        <v>66</v>
      </c>
      <c r="GH6" s="341">
        <v>67</v>
      </c>
      <c r="GI6" s="341">
        <v>67</v>
      </c>
      <c r="GJ6" s="341">
        <v>67</v>
      </c>
      <c r="GK6" s="341">
        <v>68</v>
      </c>
      <c r="GL6" s="341">
        <v>68</v>
      </c>
      <c r="GM6" s="341">
        <v>68</v>
      </c>
      <c r="GN6" s="341">
        <v>69</v>
      </c>
      <c r="GO6" s="341">
        <v>69</v>
      </c>
      <c r="GP6" s="341">
        <v>70</v>
      </c>
      <c r="GQ6" s="341">
        <v>70</v>
      </c>
      <c r="GR6" s="341">
        <v>70</v>
      </c>
      <c r="GS6" s="341">
        <v>71</v>
      </c>
      <c r="GT6" s="341"/>
      <c r="GU6" s="341">
        <v>3</v>
      </c>
      <c r="GV6" s="341">
        <v>0.10100000000000001</v>
      </c>
    </row>
    <row r="7" spans="1:204">
      <c r="A7" s="278">
        <v>4</v>
      </c>
      <c r="B7" s="344">
        <v>1</v>
      </c>
      <c r="C7" s="344">
        <v>1</v>
      </c>
      <c r="D7" s="344">
        <v>2</v>
      </c>
      <c r="E7" s="344">
        <v>2</v>
      </c>
      <c r="F7" s="344">
        <v>3</v>
      </c>
      <c r="G7" s="344">
        <v>4</v>
      </c>
      <c r="H7" s="344">
        <v>4</v>
      </c>
      <c r="I7" s="344">
        <v>5</v>
      </c>
      <c r="J7" s="344">
        <v>5</v>
      </c>
      <c r="K7" s="344">
        <v>5</v>
      </c>
      <c r="L7" s="344">
        <v>6</v>
      </c>
      <c r="M7" s="344">
        <v>6</v>
      </c>
      <c r="N7" s="344">
        <v>7</v>
      </c>
      <c r="O7" s="344">
        <v>7</v>
      </c>
      <c r="P7" s="344">
        <v>8</v>
      </c>
      <c r="Q7" s="344">
        <v>8</v>
      </c>
      <c r="R7" s="344">
        <v>9</v>
      </c>
      <c r="S7" s="344">
        <v>9</v>
      </c>
      <c r="T7" s="344">
        <v>10</v>
      </c>
      <c r="U7" s="344">
        <v>10</v>
      </c>
      <c r="V7" s="344">
        <v>11</v>
      </c>
      <c r="W7" s="344">
        <v>11</v>
      </c>
      <c r="X7" s="344">
        <v>12</v>
      </c>
      <c r="Y7" s="344">
        <v>12</v>
      </c>
      <c r="Z7" s="344">
        <v>13</v>
      </c>
      <c r="AA7" s="344">
        <v>13</v>
      </c>
      <c r="AB7" s="344">
        <v>14</v>
      </c>
      <c r="AC7" s="344">
        <v>14</v>
      </c>
      <c r="AD7" s="344">
        <v>15</v>
      </c>
      <c r="AE7" s="344">
        <v>15</v>
      </c>
      <c r="AF7" s="337">
        <v>16</v>
      </c>
      <c r="AG7" s="345">
        <v>16</v>
      </c>
      <c r="AH7" s="346">
        <v>17</v>
      </c>
      <c r="AI7">
        <v>17</v>
      </c>
      <c r="AJ7">
        <v>18</v>
      </c>
      <c r="AK7">
        <v>18</v>
      </c>
      <c r="AL7">
        <v>18</v>
      </c>
      <c r="AM7">
        <v>19</v>
      </c>
      <c r="AN7">
        <v>19</v>
      </c>
      <c r="AO7">
        <v>20</v>
      </c>
      <c r="AP7">
        <v>20</v>
      </c>
      <c r="AQ7">
        <v>21</v>
      </c>
      <c r="AR7">
        <v>21</v>
      </c>
      <c r="AS7">
        <v>22</v>
      </c>
      <c r="AT7">
        <v>22</v>
      </c>
      <c r="AU7">
        <v>23</v>
      </c>
      <c r="AV7">
        <v>23</v>
      </c>
      <c r="AW7">
        <v>24</v>
      </c>
      <c r="AX7">
        <v>24</v>
      </c>
      <c r="AY7">
        <v>25</v>
      </c>
      <c r="AZ7">
        <v>25</v>
      </c>
      <c r="BA7">
        <v>25</v>
      </c>
      <c r="BB7">
        <v>26</v>
      </c>
      <c r="BC7">
        <v>26</v>
      </c>
      <c r="BD7">
        <v>27</v>
      </c>
      <c r="BE7">
        <v>27</v>
      </c>
      <c r="BF7">
        <v>28</v>
      </c>
      <c r="BG7">
        <v>28</v>
      </c>
      <c r="BH7">
        <v>29</v>
      </c>
      <c r="BI7">
        <v>29</v>
      </c>
      <c r="BJ7">
        <v>29</v>
      </c>
      <c r="BK7">
        <v>30</v>
      </c>
      <c r="BL7">
        <v>30</v>
      </c>
      <c r="BM7">
        <v>31</v>
      </c>
      <c r="BN7">
        <v>31</v>
      </c>
      <c r="BO7">
        <v>32</v>
      </c>
      <c r="BP7">
        <v>32</v>
      </c>
      <c r="BQ7">
        <v>33</v>
      </c>
      <c r="BR7">
        <v>33</v>
      </c>
      <c r="BS7">
        <v>33</v>
      </c>
      <c r="BT7">
        <v>34</v>
      </c>
      <c r="BU7">
        <v>34</v>
      </c>
      <c r="BV7">
        <v>35</v>
      </c>
      <c r="BW7">
        <v>35</v>
      </c>
      <c r="BX7">
        <v>36</v>
      </c>
      <c r="BY7">
        <v>36</v>
      </c>
      <c r="BZ7">
        <v>36</v>
      </c>
      <c r="CA7">
        <v>37</v>
      </c>
      <c r="CB7">
        <v>37</v>
      </c>
      <c r="CC7">
        <v>38</v>
      </c>
      <c r="CD7">
        <v>38</v>
      </c>
      <c r="CE7">
        <v>39</v>
      </c>
      <c r="CF7">
        <v>39</v>
      </c>
      <c r="CG7">
        <v>39</v>
      </c>
      <c r="CH7">
        <v>40</v>
      </c>
      <c r="CI7">
        <v>40</v>
      </c>
      <c r="CJ7">
        <v>41</v>
      </c>
      <c r="CK7">
        <v>41</v>
      </c>
      <c r="CL7">
        <v>42</v>
      </c>
      <c r="CM7">
        <v>42</v>
      </c>
      <c r="CN7">
        <v>42</v>
      </c>
      <c r="CO7">
        <v>43</v>
      </c>
      <c r="CP7">
        <v>43</v>
      </c>
      <c r="CQ7">
        <v>44</v>
      </c>
      <c r="CR7">
        <v>44</v>
      </c>
      <c r="CS7">
        <v>44</v>
      </c>
      <c r="CT7">
        <v>45</v>
      </c>
      <c r="CU7">
        <v>45</v>
      </c>
      <c r="CV7">
        <v>46</v>
      </c>
      <c r="CW7">
        <v>46</v>
      </c>
      <c r="CX7">
        <v>47</v>
      </c>
      <c r="CY7">
        <v>47</v>
      </c>
      <c r="CZ7">
        <v>48</v>
      </c>
      <c r="DA7">
        <v>48</v>
      </c>
      <c r="DB7">
        <v>48</v>
      </c>
      <c r="DC7">
        <v>49</v>
      </c>
      <c r="DD7">
        <v>49</v>
      </c>
      <c r="DE7">
        <v>50</v>
      </c>
      <c r="DF7">
        <v>50</v>
      </c>
      <c r="DG7">
        <v>51</v>
      </c>
      <c r="DH7">
        <v>51</v>
      </c>
      <c r="DI7">
        <v>52</v>
      </c>
      <c r="DJ7">
        <v>52</v>
      </c>
      <c r="DK7">
        <v>53</v>
      </c>
      <c r="DL7">
        <v>53</v>
      </c>
      <c r="DM7">
        <v>53</v>
      </c>
      <c r="DN7">
        <v>54</v>
      </c>
      <c r="DO7">
        <v>54</v>
      </c>
      <c r="DP7">
        <v>55</v>
      </c>
      <c r="DQ7">
        <v>55</v>
      </c>
      <c r="DR7">
        <v>56</v>
      </c>
      <c r="DS7">
        <v>56</v>
      </c>
      <c r="DT7">
        <v>57</v>
      </c>
      <c r="DU7">
        <v>57</v>
      </c>
      <c r="DV7">
        <v>58</v>
      </c>
      <c r="DW7">
        <v>58</v>
      </c>
      <c r="DX7">
        <v>59</v>
      </c>
      <c r="DY7">
        <v>59</v>
      </c>
      <c r="DZ7">
        <v>59</v>
      </c>
      <c r="EA7">
        <v>60</v>
      </c>
      <c r="EB7">
        <v>60</v>
      </c>
      <c r="EC7">
        <v>61</v>
      </c>
      <c r="ED7">
        <v>61</v>
      </c>
      <c r="EE7">
        <v>62</v>
      </c>
      <c r="EF7">
        <v>62</v>
      </c>
      <c r="EG7">
        <v>63</v>
      </c>
      <c r="EH7">
        <v>63</v>
      </c>
      <c r="EI7">
        <v>64</v>
      </c>
      <c r="EJ7">
        <v>64</v>
      </c>
      <c r="EK7">
        <v>65</v>
      </c>
      <c r="EL7">
        <v>65</v>
      </c>
      <c r="EM7">
        <v>65</v>
      </c>
      <c r="EN7">
        <v>66</v>
      </c>
      <c r="EO7">
        <v>66</v>
      </c>
      <c r="EP7">
        <v>67</v>
      </c>
      <c r="EQ7">
        <v>67</v>
      </c>
      <c r="ER7">
        <v>68</v>
      </c>
      <c r="ES7">
        <v>68</v>
      </c>
      <c r="ET7">
        <v>69</v>
      </c>
      <c r="EU7">
        <v>69</v>
      </c>
      <c r="EV7">
        <v>70</v>
      </c>
      <c r="EW7">
        <v>70</v>
      </c>
      <c r="EX7">
        <v>71</v>
      </c>
      <c r="EY7">
        <v>71</v>
      </c>
      <c r="EZ7">
        <v>71</v>
      </c>
      <c r="FA7">
        <v>72</v>
      </c>
      <c r="FB7">
        <v>72</v>
      </c>
      <c r="FC7">
        <v>73</v>
      </c>
      <c r="FD7">
        <v>73</v>
      </c>
      <c r="FE7">
        <v>74</v>
      </c>
      <c r="FF7">
        <v>74</v>
      </c>
      <c r="FG7">
        <v>75</v>
      </c>
      <c r="FH7">
        <v>75</v>
      </c>
      <c r="FI7">
        <v>76</v>
      </c>
      <c r="FJ7">
        <v>76</v>
      </c>
      <c r="FK7">
        <v>77</v>
      </c>
      <c r="FL7">
        <v>77</v>
      </c>
      <c r="FM7">
        <v>77</v>
      </c>
      <c r="FN7">
        <v>78</v>
      </c>
      <c r="FO7">
        <v>78</v>
      </c>
      <c r="FP7">
        <v>79</v>
      </c>
      <c r="FQ7">
        <v>79</v>
      </c>
      <c r="FR7">
        <v>80</v>
      </c>
      <c r="FS7">
        <v>80</v>
      </c>
      <c r="FT7">
        <v>81</v>
      </c>
      <c r="FU7">
        <v>81</v>
      </c>
      <c r="FV7">
        <v>82</v>
      </c>
      <c r="FW7">
        <v>82</v>
      </c>
      <c r="FX7">
        <v>83</v>
      </c>
      <c r="FY7">
        <v>83</v>
      </c>
      <c r="FZ7">
        <v>83</v>
      </c>
      <c r="GA7">
        <v>84</v>
      </c>
      <c r="GB7">
        <v>84</v>
      </c>
      <c r="GC7">
        <v>85</v>
      </c>
      <c r="GD7">
        <v>85</v>
      </c>
      <c r="GE7">
        <v>86</v>
      </c>
      <c r="GF7">
        <v>86</v>
      </c>
      <c r="GG7">
        <v>87</v>
      </c>
      <c r="GH7">
        <v>87</v>
      </c>
      <c r="GI7">
        <v>88</v>
      </c>
      <c r="GJ7">
        <v>88</v>
      </c>
      <c r="GK7">
        <v>89</v>
      </c>
      <c r="GL7">
        <v>89</v>
      </c>
      <c r="GM7">
        <v>89</v>
      </c>
      <c r="GN7">
        <v>90</v>
      </c>
      <c r="GO7">
        <v>90</v>
      </c>
      <c r="GP7">
        <v>91</v>
      </c>
      <c r="GQ7">
        <v>91</v>
      </c>
      <c r="GR7">
        <v>92</v>
      </c>
      <c r="GS7">
        <v>92</v>
      </c>
      <c r="GU7">
        <v>4</v>
      </c>
      <c r="GV7">
        <v>0.13200000000000001</v>
      </c>
    </row>
    <row r="8" spans="1:204">
      <c r="A8" s="339">
        <v>5</v>
      </c>
      <c r="B8" s="340">
        <v>1</v>
      </c>
      <c r="C8" s="340">
        <v>1</v>
      </c>
      <c r="D8" s="340">
        <v>2</v>
      </c>
      <c r="E8" s="340">
        <v>3</v>
      </c>
      <c r="F8" s="340">
        <v>4</v>
      </c>
      <c r="G8" s="340">
        <v>4</v>
      </c>
      <c r="H8" s="340">
        <v>5</v>
      </c>
      <c r="I8" s="340">
        <v>6</v>
      </c>
      <c r="J8" s="340">
        <v>6</v>
      </c>
      <c r="K8" s="340">
        <v>7</v>
      </c>
      <c r="L8" s="340">
        <v>7</v>
      </c>
      <c r="M8" s="340">
        <v>8</v>
      </c>
      <c r="N8" s="340">
        <v>9</v>
      </c>
      <c r="O8" s="340">
        <v>9</v>
      </c>
      <c r="P8" s="340">
        <v>10</v>
      </c>
      <c r="Q8" s="340">
        <v>10</v>
      </c>
      <c r="R8" s="340">
        <v>11</v>
      </c>
      <c r="S8" s="340">
        <v>12</v>
      </c>
      <c r="T8" s="340">
        <v>12</v>
      </c>
      <c r="U8" s="340">
        <v>13</v>
      </c>
      <c r="V8" s="340">
        <v>13</v>
      </c>
      <c r="W8" s="340">
        <v>14</v>
      </c>
      <c r="X8" s="340">
        <v>14</v>
      </c>
      <c r="Y8" s="340">
        <v>15</v>
      </c>
      <c r="Z8" s="340">
        <v>16</v>
      </c>
      <c r="AA8" s="340">
        <v>16</v>
      </c>
      <c r="AB8" s="340">
        <v>17</v>
      </c>
      <c r="AC8" s="340">
        <v>17</v>
      </c>
      <c r="AD8" s="340">
        <v>18</v>
      </c>
      <c r="AE8" s="340">
        <v>19</v>
      </c>
      <c r="AF8" s="341">
        <v>19</v>
      </c>
      <c r="AG8" s="342">
        <v>20</v>
      </c>
      <c r="AH8" s="347">
        <v>20</v>
      </c>
      <c r="AI8" s="341">
        <v>21</v>
      </c>
      <c r="AJ8" s="341">
        <v>21</v>
      </c>
      <c r="AK8" s="341">
        <v>22</v>
      </c>
      <c r="AL8" s="341">
        <v>23</v>
      </c>
      <c r="AM8" s="341">
        <v>23</v>
      </c>
      <c r="AN8" s="341">
        <v>24</v>
      </c>
      <c r="AO8" s="341">
        <v>24</v>
      </c>
      <c r="AP8" s="341">
        <v>25</v>
      </c>
      <c r="AQ8" s="341">
        <v>26</v>
      </c>
      <c r="AR8" s="341">
        <v>26</v>
      </c>
      <c r="AS8" s="341">
        <v>27</v>
      </c>
      <c r="AT8" s="341">
        <v>27</v>
      </c>
      <c r="AU8" s="341">
        <v>28</v>
      </c>
      <c r="AV8" s="341">
        <v>28</v>
      </c>
      <c r="AW8" s="341">
        <v>29</v>
      </c>
      <c r="AX8" s="341">
        <v>30</v>
      </c>
      <c r="AY8" s="341">
        <v>30</v>
      </c>
      <c r="AZ8" s="341">
        <v>31</v>
      </c>
      <c r="BA8" s="341">
        <v>31</v>
      </c>
      <c r="BB8" s="341">
        <v>32</v>
      </c>
      <c r="BC8" s="341">
        <v>32</v>
      </c>
      <c r="BD8" s="341">
        <v>33</v>
      </c>
      <c r="BE8" s="341">
        <v>33</v>
      </c>
      <c r="BF8" s="341">
        <v>34</v>
      </c>
      <c r="BG8" s="341">
        <v>34</v>
      </c>
      <c r="BH8" s="341">
        <v>35</v>
      </c>
      <c r="BI8" s="341">
        <v>36</v>
      </c>
      <c r="BJ8" s="341">
        <v>36</v>
      </c>
      <c r="BK8" s="341">
        <v>37</v>
      </c>
      <c r="BL8" s="341">
        <v>37</v>
      </c>
      <c r="BM8" s="341">
        <v>38</v>
      </c>
      <c r="BN8" s="341">
        <v>38</v>
      </c>
      <c r="BO8" s="341">
        <v>39</v>
      </c>
      <c r="BP8" s="341">
        <v>39</v>
      </c>
      <c r="BQ8" s="341">
        <v>40</v>
      </c>
      <c r="BR8" s="341">
        <v>40</v>
      </c>
      <c r="BS8" s="341">
        <v>41</v>
      </c>
      <c r="BT8" s="341">
        <v>42</v>
      </c>
      <c r="BU8" s="341">
        <v>42</v>
      </c>
      <c r="BV8" s="341">
        <v>43</v>
      </c>
      <c r="BW8" s="341">
        <v>43</v>
      </c>
      <c r="BX8" s="341">
        <v>44</v>
      </c>
      <c r="BY8" s="341">
        <v>44</v>
      </c>
      <c r="BZ8" s="341">
        <v>45</v>
      </c>
      <c r="CA8" s="341">
        <v>45</v>
      </c>
      <c r="CB8" s="341">
        <v>46</v>
      </c>
      <c r="CC8" s="341">
        <v>46</v>
      </c>
      <c r="CD8" s="341">
        <v>47</v>
      </c>
      <c r="CE8" s="341">
        <v>47</v>
      </c>
      <c r="CF8" s="341">
        <v>48</v>
      </c>
      <c r="CG8" s="341">
        <v>48</v>
      </c>
      <c r="CH8" s="341">
        <v>49</v>
      </c>
      <c r="CI8" s="341">
        <v>49</v>
      </c>
      <c r="CJ8" s="341">
        <v>50</v>
      </c>
      <c r="CK8" s="341">
        <v>51</v>
      </c>
      <c r="CL8" s="341">
        <v>51</v>
      </c>
      <c r="CM8" s="341">
        <v>52</v>
      </c>
      <c r="CN8" s="341">
        <v>52</v>
      </c>
      <c r="CO8" s="341">
        <v>53</v>
      </c>
      <c r="CP8" s="341">
        <v>53</v>
      </c>
      <c r="CQ8" s="341">
        <v>54</v>
      </c>
      <c r="CR8" s="341">
        <v>54</v>
      </c>
      <c r="CS8" s="341">
        <v>55</v>
      </c>
      <c r="CT8" s="341">
        <v>55</v>
      </c>
      <c r="CU8" s="341">
        <v>56</v>
      </c>
      <c r="CV8" s="341">
        <v>56</v>
      </c>
      <c r="CW8" s="341">
        <v>57</v>
      </c>
      <c r="CX8" s="341">
        <v>57</v>
      </c>
      <c r="CY8" s="341">
        <v>58</v>
      </c>
      <c r="CZ8" s="341">
        <v>58</v>
      </c>
      <c r="DA8" s="341">
        <v>59</v>
      </c>
      <c r="DB8" s="341">
        <v>59</v>
      </c>
      <c r="DC8" s="341">
        <v>60</v>
      </c>
      <c r="DD8" s="341">
        <v>61</v>
      </c>
      <c r="DE8" s="341">
        <v>61</v>
      </c>
      <c r="DF8" s="341">
        <v>62</v>
      </c>
      <c r="DG8" s="341">
        <v>62</v>
      </c>
      <c r="DH8" s="341">
        <v>63</v>
      </c>
      <c r="DI8" s="341">
        <v>63</v>
      </c>
      <c r="DJ8" s="341">
        <v>64</v>
      </c>
      <c r="DK8" s="341">
        <v>64</v>
      </c>
      <c r="DL8" s="341">
        <v>65</v>
      </c>
      <c r="DM8" s="341">
        <v>66</v>
      </c>
      <c r="DN8" s="341">
        <v>66</v>
      </c>
      <c r="DO8" s="341">
        <v>67</v>
      </c>
      <c r="DP8" s="341">
        <v>67</v>
      </c>
      <c r="DQ8" s="341">
        <v>68</v>
      </c>
      <c r="DR8" s="341">
        <v>68</v>
      </c>
      <c r="DS8" s="341">
        <v>69</v>
      </c>
      <c r="DT8" s="341">
        <v>70</v>
      </c>
      <c r="DU8" s="341">
        <v>70</v>
      </c>
      <c r="DV8" s="341">
        <v>71</v>
      </c>
      <c r="DW8" s="341">
        <v>71</v>
      </c>
      <c r="DX8" s="341">
        <v>72</v>
      </c>
      <c r="DY8" s="341">
        <v>72</v>
      </c>
      <c r="DZ8" s="341">
        <v>73</v>
      </c>
      <c r="EA8" s="341">
        <v>74</v>
      </c>
      <c r="EB8" s="341">
        <v>74</v>
      </c>
      <c r="EC8" s="341">
        <v>75</v>
      </c>
      <c r="ED8" s="341">
        <v>75</v>
      </c>
      <c r="EE8" s="341">
        <v>76</v>
      </c>
      <c r="EF8" s="341">
        <v>76</v>
      </c>
      <c r="EG8" s="341">
        <v>77</v>
      </c>
      <c r="EH8" s="341">
        <v>78</v>
      </c>
      <c r="EI8" s="341">
        <v>78</v>
      </c>
      <c r="EJ8" s="341">
        <v>79</v>
      </c>
      <c r="EK8" s="341">
        <v>79</v>
      </c>
      <c r="EL8" s="341">
        <v>80</v>
      </c>
      <c r="EM8" s="341">
        <v>80</v>
      </c>
      <c r="EN8" s="341">
        <v>81</v>
      </c>
      <c r="EO8" s="341">
        <v>81</v>
      </c>
      <c r="EP8" s="341">
        <v>82</v>
      </c>
      <c r="EQ8" s="341">
        <v>83</v>
      </c>
      <c r="ER8" s="341">
        <v>83</v>
      </c>
      <c r="ES8" s="341">
        <v>84</v>
      </c>
      <c r="ET8" s="341">
        <v>84</v>
      </c>
      <c r="EU8" s="341">
        <v>85</v>
      </c>
      <c r="EV8" s="341">
        <v>85</v>
      </c>
      <c r="EW8" s="341">
        <v>86</v>
      </c>
      <c r="EX8" s="341">
        <v>87</v>
      </c>
      <c r="EY8" s="341">
        <v>87</v>
      </c>
      <c r="EZ8" s="341">
        <v>88</v>
      </c>
      <c r="FA8" s="341">
        <v>88</v>
      </c>
      <c r="FB8" s="341">
        <v>89</v>
      </c>
      <c r="FC8" s="341">
        <v>89</v>
      </c>
      <c r="FD8" s="341">
        <v>90</v>
      </c>
      <c r="FE8" s="341">
        <v>91</v>
      </c>
      <c r="FF8" s="341">
        <v>91</v>
      </c>
      <c r="FG8" s="341">
        <v>92</v>
      </c>
      <c r="FH8" s="341">
        <v>92</v>
      </c>
      <c r="FI8" s="341">
        <v>93</v>
      </c>
      <c r="FJ8" s="341">
        <v>93</v>
      </c>
      <c r="FK8" s="341">
        <v>94</v>
      </c>
      <c r="FL8" s="341">
        <v>95</v>
      </c>
      <c r="FM8" s="341">
        <v>95</v>
      </c>
      <c r="FN8" s="341">
        <v>96</v>
      </c>
      <c r="FO8" s="341">
        <v>96</v>
      </c>
      <c r="FP8" s="341">
        <v>97</v>
      </c>
      <c r="FQ8" s="341">
        <v>97</v>
      </c>
      <c r="FR8" s="341">
        <v>98</v>
      </c>
      <c r="FS8" s="341">
        <v>98</v>
      </c>
      <c r="FT8" s="341">
        <v>99</v>
      </c>
      <c r="FU8" s="341">
        <v>100</v>
      </c>
      <c r="FV8" s="341">
        <v>100</v>
      </c>
      <c r="FW8" s="341">
        <v>101</v>
      </c>
      <c r="FX8" s="341">
        <v>101</v>
      </c>
      <c r="FY8" s="341">
        <v>102</v>
      </c>
      <c r="FZ8" s="341">
        <v>102</v>
      </c>
      <c r="GA8" s="341">
        <v>103</v>
      </c>
      <c r="GB8" s="341">
        <v>104</v>
      </c>
      <c r="GC8" s="341">
        <v>104</v>
      </c>
      <c r="GD8" s="341">
        <v>105</v>
      </c>
      <c r="GE8" s="341">
        <v>105</v>
      </c>
      <c r="GF8" s="341">
        <v>106</v>
      </c>
      <c r="GG8" s="341">
        <v>106</v>
      </c>
      <c r="GH8" s="341">
        <v>107</v>
      </c>
      <c r="GI8" s="341">
        <v>108</v>
      </c>
      <c r="GJ8" s="341">
        <v>108</v>
      </c>
      <c r="GK8" s="341">
        <v>109</v>
      </c>
      <c r="GL8" s="341">
        <v>109</v>
      </c>
      <c r="GM8" s="341">
        <v>110</v>
      </c>
      <c r="GN8" s="341">
        <v>110</v>
      </c>
      <c r="GO8" s="341">
        <v>111</v>
      </c>
      <c r="GP8" s="341">
        <v>112</v>
      </c>
      <c r="GQ8" s="341">
        <v>112</v>
      </c>
      <c r="GR8" s="341">
        <v>113</v>
      </c>
      <c r="GS8" s="341">
        <v>113</v>
      </c>
      <c r="GT8" s="341"/>
      <c r="GU8" s="341">
        <v>5</v>
      </c>
      <c r="GV8" s="341">
        <v>0.16200000000000001</v>
      </c>
    </row>
    <row r="9" spans="1:204">
      <c r="A9" s="278">
        <v>6</v>
      </c>
      <c r="B9" s="344">
        <v>1</v>
      </c>
      <c r="C9" s="344">
        <v>2</v>
      </c>
      <c r="D9" s="344">
        <v>2</v>
      </c>
      <c r="E9" s="344">
        <v>3</v>
      </c>
      <c r="F9" s="344">
        <v>4</v>
      </c>
      <c r="G9" s="344">
        <v>5</v>
      </c>
      <c r="H9" s="344">
        <v>5</v>
      </c>
      <c r="I9" s="344">
        <v>6</v>
      </c>
      <c r="J9" s="344">
        <v>7</v>
      </c>
      <c r="K9" s="344">
        <v>7</v>
      </c>
      <c r="L9" s="344">
        <v>8</v>
      </c>
      <c r="M9" s="344">
        <v>9</v>
      </c>
      <c r="N9" s="344">
        <v>9</v>
      </c>
      <c r="O9" s="344">
        <v>10</v>
      </c>
      <c r="P9" s="344">
        <v>11</v>
      </c>
      <c r="Q9" s="344">
        <v>11</v>
      </c>
      <c r="R9" s="344">
        <v>12</v>
      </c>
      <c r="S9" s="344">
        <v>13</v>
      </c>
      <c r="T9" s="344">
        <v>13</v>
      </c>
      <c r="U9" s="344">
        <v>14</v>
      </c>
      <c r="V9" s="344">
        <v>14</v>
      </c>
      <c r="W9" s="344">
        <v>15</v>
      </c>
      <c r="X9" s="344">
        <v>16</v>
      </c>
      <c r="Y9" s="344">
        <v>16</v>
      </c>
      <c r="Z9" s="344">
        <v>17</v>
      </c>
      <c r="AA9" s="344">
        <v>17</v>
      </c>
      <c r="AB9" s="344">
        <v>18</v>
      </c>
      <c r="AC9" s="344">
        <v>19</v>
      </c>
      <c r="AD9" s="344">
        <v>19</v>
      </c>
      <c r="AE9" s="344">
        <v>20</v>
      </c>
      <c r="AF9" s="337">
        <v>21</v>
      </c>
      <c r="AG9" s="345">
        <v>21</v>
      </c>
      <c r="AH9" s="346">
        <v>22</v>
      </c>
      <c r="AI9">
        <v>23</v>
      </c>
      <c r="AJ9">
        <v>23</v>
      </c>
      <c r="AK9">
        <v>24</v>
      </c>
      <c r="AL9">
        <v>24</v>
      </c>
      <c r="AM9">
        <v>25</v>
      </c>
      <c r="AN9">
        <v>26</v>
      </c>
      <c r="AO9">
        <v>26</v>
      </c>
      <c r="AP9">
        <v>27</v>
      </c>
      <c r="AQ9">
        <v>28</v>
      </c>
      <c r="AR9">
        <v>28</v>
      </c>
      <c r="AS9">
        <v>29</v>
      </c>
      <c r="AT9">
        <v>29</v>
      </c>
      <c r="AU9">
        <v>30</v>
      </c>
      <c r="AV9">
        <v>31</v>
      </c>
      <c r="AW9">
        <v>31</v>
      </c>
      <c r="AX9">
        <v>32</v>
      </c>
      <c r="AY9">
        <v>33</v>
      </c>
      <c r="AZ9">
        <v>33</v>
      </c>
      <c r="BA9">
        <v>34</v>
      </c>
      <c r="BB9">
        <v>34</v>
      </c>
      <c r="BC9">
        <v>35</v>
      </c>
      <c r="BD9">
        <v>35</v>
      </c>
      <c r="BE9">
        <v>36</v>
      </c>
      <c r="BF9">
        <v>37</v>
      </c>
      <c r="BG9">
        <v>37</v>
      </c>
      <c r="BH9">
        <v>38</v>
      </c>
      <c r="BI9">
        <v>38</v>
      </c>
      <c r="BJ9">
        <v>39</v>
      </c>
      <c r="BK9">
        <v>40</v>
      </c>
      <c r="BL9">
        <v>40</v>
      </c>
      <c r="BM9">
        <v>41</v>
      </c>
      <c r="BN9">
        <v>41</v>
      </c>
      <c r="BO9">
        <v>42</v>
      </c>
      <c r="BP9">
        <v>43</v>
      </c>
      <c r="BQ9">
        <v>43</v>
      </c>
      <c r="BR9">
        <v>44</v>
      </c>
      <c r="BS9">
        <v>44</v>
      </c>
      <c r="BT9">
        <v>45</v>
      </c>
      <c r="BU9">
        <v>45</v>
      </c>
      <c r="BV9">
        <v>46</v>
      </c>
      <c r="BW9">
        <v>47</v>
      </c>
      <c r="BX9">
        <v>47</v>
      </c>
      <c r="BY9">
        <v>48</v>
      </c>
      <c r="BZ9">
        <v>48</v>
      </c>
      <c r="CA9">
        <v>49</v>
      </c>
      <c r="CB9">
        <v>50</v>
      </c>
      <c r="CC9">
        <v>50</v>
      </c>
      <c r="CD9">
        <v>51</v>
      </c>
      <c r="CE9">
        <v>51</v>
      </c>
      <c r="CF9">
        <v>52</v>
      </c>
      <c r="CG9">
        <v>52</v>
      </c>
      <c r="CH9">
        <v>53</v>
      </c>
      <c r="CI9">
        <v>53</v>
      </c>
      <c r="CJ9">
        <v>54</v>
      </c>
      <c r="CK9">
        <v>55</v>
      </c>
      <c r="CL9">
        <v>55</v>
      </c>
      <c r="CM9">
        <v>56</v>
      </c>
      <c r="CN9">
        <v>56</v>
      </c>
      <c r="CO9">
        <v>57</v>
      </c>
      <c r="CP9">
        <v>57</v>
      </c>
      <c r="CQ9">
        <v>58</v>
      </c>
      <c r="CR9">
        <v>58</v>
      </c>
      <c r="CS9">
        <v>59</v>
      </c>
      <c r="CT9">
        <v>60</v>
      </c>
      <c r="CU9">
        <v>60</v>
      </c>
      <c r="CV9">
        <v>61</v>
      </c>
      <c r="CW9">
        <v>61</v>
      </c>
      <c r="CX9">
        <v>62</v>
      </c>
      <c r="CY9">
        <v>62</v>
      </c>
      <c r="CZ9">
        <v>63</v>
      </c>
      <c r="DA9">
        <v>64</v>
      </c>
      <c r="DB9">
        <v>64</v>
      </c>
      <c r="DC9">
        <v>65</v>
      </c>
      <c r="DD9">
        <v>65</v>
      </c>
      <c r="DE9">
        <v>66</v>
      </c>
      <c r="DF9">
        <v>67</v>
      </c>
      <c r="DG9">
        <v>67</v>
      </c>
      <c r="DH9">
        <v>68</v>
      </c>
      <c r="DI9">
        <v>68</v>
      </c>
      <c r="DJ9">
        <v>69</v>
      </c>
      <c r="DK9">
        <v>70</v>
      </c>
      <c r="DL9">
        <v>70</v>
      </c>
      <c r="DM9">
        <v>71</v>
      </c>
      <c r="DN9">
        <v>71</v>
      </c>
      <c r="DO9">
        <v>72</v>
      </c>
      <c r="DP9">
        <v>73</v>
      </c>
      <c r="DQ9">
        <v>73</v>
      </c>
      <c r="DR9">
        <v>74</v>
      </c>
      <c r="DS9">
        <v>75</v>
      </c>
      <c r="DT9">
        <v>75</v>
      </c>
      <c r="DU9">
        <v>76</v>
      </c>
      <c r="DV9">
        <v>76</v>
      </c>
      <c r="DW9">
        <v>77</v>
      </c>
      <c r="DX9">
        <v>78</v>
      </c>
      <c r="DY9">
        <v>78</v>
      </c>
      <c r="DZ9">
        <v>79</v>
      </c>
      <c r="EA9">
        <v>79</v>
      </c>
      <c r="EB9">
        <v>80</v>
      </c>
      <c r="EC9">
        <v>81</v>
      </c>
      <c r="ED9">
        <v>81</v>
      </c>
      <c r="EE9">
        <v>82</v>
      </c>
      <c r="EF9">
        <v>83</v>
      </c>
      <c r="EG9">
        <v>83</v>
      </c>
      <c r="EH9">
        <v>84</v>
      </c>
      <c r="EI9">
        <v>84</v>
      </c>
      <c r="EJ9">
        <v>85</v>
      </c>
      <c r="EK9">
        <v>86</v>
      </c>
      <c r="EL9">
        <v>86</v>
      </c>
      <c r="EM9">
        <v>87</v>
      </c>
      <c r="EN9">
        <v>87</v>
      </c>
      <c r="EO9">
        <v>88</v>
      </c>
      <c r="EP9">
        <v>89</v>
      </c>
      <c r="EQ9">
        <v>89</v>
      </c>
      <c r="ER9">
        <v>90</v>
      </c>
      <c r="ES9">
        <v>90</v>
      </c>
      <c r="ET9">
        <v>91</v>
      </c>
      <c r="EU9">
        <v>92</v>
      </c>
      <c r="EV9">
        <v>92</v>
      </c>
      <c r="EW9">
        <v>93</v>
      </c>
      <c r="EX9">
        <v>94</v>
      </c>
      <c r="EY9">
        <v>94</v>
      </c>
      <c r="EZ9">
        <v>95</v>
      </c>
      <c r="FA9">
        <v>95</v>
      </c>
      <c r="FB9">
        <v>96</v>
      </c>
      <c r="FC9">
        <v>97</v>
      </c>
      <c r="FD9">
        <v>97</v>
      </c>
      <c r="FE9">
        <v>98</v>
      </c>
      <c r="FF9">
        <v>98</v>
      </c>
      <c r="FG9">
        <v>99</v>
      </c>
      <c r="FH9">
        <v>100</v>
      </c>
      <c r="FI9">
        <v>100</v>
      </c>
      <c r="FJ9">
        <v>101</v>
      </c>
      <c r="FK9">
        <v>102</v>
      </c>
      <c r="FL9">
        <v>102</v>
      </c>
      <c r="FM9">
        <v>103</v>
      </c>
      <c r="FN9">
        <v>103</v>
      </c>
      <c r="FO9">
        <v>104</v>
      </c>
      <c r="FP9">
        <v>105</v>
      </c>
      <c r="FQ9">
        <v>105</v>
      </c>
      <c r="FR9">
        <v>106</v>
      </c>
      <c r="FS9">
        <v>106</v>
      </c>
      <c r="FT9">
        <v>107</v>
      </c>
      <c r="FU9">
        <v>108</v>
      </c>
      <c r="FV9">
        <v>108</v>
      </c>
      <c r="FW9">
        <v>109</v>
      </c>
      <c r="FX9">
        <v>109</v>
      </c>
      <c r="FY9">
        <v>110</v>
      </c>
      <c r="FZ9">
        <v>111</v>
      </c>
      <c r="GA9">
        <v>111</v>
      </c>
      <c r="GB9">
        <v>112</v>
      </c>
      <c r="GC9">
        <v>113</v>
      </c>
      <c r="GD9">
        <v>113</v>
      </c>
      <c r="GE9">
        <v>114</v>
      </c>
      <c r="GF9">
        <v>114</v>
      </c>
      <c r="GG9">
        <v>115</v>
      </c>
      <c r="GH9">
        <v>116</v>
      </c>
      <c r="GI9">
        <v>116</v>
      </c>
      <c r="GJ9">
        <v>117</v>
      </c>
      <c r="GK9">
        <v>117</v>
      </c>
      <c r="GL9">
        <v>118</v>
      </c>
      <c r="GM9">
        <v>119</v>
      </c>
      <c r="GN9">
        <v>119</v>
      </c>
      <c r="GO9">
        <v>120</v>
      </c>
      <c r="GP9">
        <v>120</v>
      </c>
      <c r="GQ9">
        <v>121</v>
      </c>
      <c r="GR9">
        <v>122</v>
      </c>
      <c r="GS9">
        <v>122</v>
      </c>
      <c r="GU9">
        <v>6</v>
      </c>
      <c r="GV9">
        <v>0.17499999999999999</v>
      </c>
    </row>
    <row r="10" spans="1:204">
      <c r="A10" s="339">
        <v>7</v>
      </c>
      <c r="B10" s="340">
        <v>1</v>
      </c>
      <c r="C10" s="340">
        <v>2</v>
      </c>
      <c r="D10" s="340">
        <v>2</v>
      </c>
      <c r="E10" s="340">
        <v>3</v>
      </c>
      <c r="F10" s="340">
        <v>4</v>
      </c>
      <c r="G10" s="340">
        <v>5</v>
      </c>
      <c r="H10" s="340">
        <v>6</v>
      </c>
      <c r="I10" s="340">
        <v>7</v>
      </c>
      <c r="J10" s="340">
        <v>7</v>
      </c>
      <c r="K10" s="340">
        <v>8</v>
      </c>
      <c r="L10" s="340">
        <v>8</v>
      </c>
      <c r="M10" s="340">
        <v>9</v>
      </c>
      <c r="N10" s="340">
        <v>10</v>
      </c>
      <c r="O10" s="340">
        <v>11</v>
      </c>
      <c r="P10" s="340">
        <v>11</v>
      </c>
      <c r="Q10" s="340">
        <v>12</v>
      </c>
      <c r="R10" s="340">
        <v>13</v>
      </c>
      <c r="S10" s="340">
        <v>13</v>
      </c>
      <c r="T10" s="340">
        <v>14</v>
      </c>
      <c r="U10" s="340">
        <v>15</v>
      </c>
      <c r="V10" s="340">
        <v>15</v>
      </c>
      <c r="W10" s="340">
        <v>16</v>
      </c>
      <c r="X10" s="340">
        <v>17</v>
      </c>
      <c r="Y10" s="340">
        <v>17</v>
      </c>
      <c r="Z10" s="340">
        <v>18</v>
      </c>
      <c r="AA10" s="340">
        <v>19</v>
      </c>
      <c r="AB10" s="340">
        <v>19</v>
      </c>
      <c r="AC10" s="340">
        <v>20</v>
      </c>
      <c r="AD10" s="340">
        <v>21</v>
      </c>
      <c r="AE10" s="340">
        <v>21</v>
      </c>
      <c r="AF10" s="341">
        <v>22</v>
      </c>
      <c r="AG10" s="342">
        <v>23</v>
      </c>
      <c r="AH10" s="347">
        <v>23</v>
      </c>
      <c r="AI10" s="341">
        <v>24</v>
      </c>
      <c r="AJ10" s="341">
        <v>25</v>
      </c>
      <c r="AK10" s="341">
        <v>25</v>
      </c>
      <c r="AL10" s="341">
        <v>26</v>
      </c>
      <c r="AM10" s="341">
        <v>27</v>
      </c>
      <c r="AN10" s="341">
        <v>27</v>
      </c>
      <c r="AO10" s="341">
        <v>28</v>
      </c>
      <c r="AP10" s="341">
        <v>29</v>
      </c>
      <c r="AQ10" s="341">
        <v>29</v>
      </c>
      <c r="AR10" s="341">
        <v>30</v>
      </c>
      <c r="AS10" s="341">
        <v>31</v>
      </c>
      <c r="AT10" s="341">
        <v>31</v>
      </c>
      <c r="AU10" s="341">
        <v>32</v>
      </c>
      <c r="AV10" s="341">
        <v>33</v>
      </c>
      <c r="AW10" s="341">
        <v>33</v>
      </c>
      <c r="AX10" s="341">
        <v>34</v>
      </c>
      <c r="AY10" s="341">
        <v>35</v>
      </c>
      <c r="AZ10" s="341">
        <v>35</v>
      </c>
      <c r="BA10" s="341">
        <v>36</v>
      </c>
      <c r="BB10" s="341">
        <v>37</v>
      </c>
      <c r="BC10" s="341">
        <v>37</v>
      </c>
      <c r="BD10" s="341">
        <v>38</v>
      </c>
      <c r="BE10" s="341">
        <v>39</v>
      </c>
      <c r="BF10" s="341">
        <v>39</v>
      </c>
      <c r="BG10" s="341">
        <v>40</v>
      </c>
      <c r="BH10" s="341">
        <v>40</v>
      </c>
      <c r="BI10" s="341">
        <v>41</v>
      </c>
      <c r="BJ10" s="341">
        <v>42</v>
      </c>
      <c r="BK10" s="341">
        <v>42</v>
      </c>
      <c r="BL10" s="341">
        <v>43</v>
      </c>
      <c r="BM10" s="341">
        <v>44</v>
      </c>
      <c r="BN10" s="341">
        <v>44</v>
      </c>
      <c r="BO10" s="341">
        <v>45</v>
      </c>
      <c r="BP10" s="341">
        <v>45</v>
      </c>
      <c r="BQ10" s="341">
        <v>46</v>
      </c>
      <c r="BR10" s="341">
        <v>47</v>
      </c>
      <c r="BS10" s="341">
        <v>47</v>
      </c>
      <c r="BT10" s="341">
        <v>48</v>
      </c>
      <c r="BU10" s="341">
        <v>49</v>
      </c>
      <c r="BV10" s="341">
        <v>49</v>
      </c>
      <c r="BW10" s="341">
        <v>50</v>
      </c>
      <c r="BX10" s="341">
        <v>50</v>
      </c>
      <c r="BY10" s="341">
        <v>51</v>
      </c>
      <c r="BZ10" s="341">
        <v>52</v>
      </c>
      <c r="CA10" s="341">
        <v>52</v>
      </c>
      <c r="CB10" s="341">
        <v>53</v>
      </c>
      <c r="CC10" s="341">
        <v>54</v>
      </c>
      <c r="CD10" s="341">
        <v>54</v>
      </c>
      <c r="CE10" s="341">
        <v>55</v>
      </c>
      <c r="CF10" s="341">
        <v>55</v>
      </c>
      <c r="CG10" s="341">
        <v>56</v>
      </c>
      <c r="CH10" s="341">
        <v>57</v>
      </c>
      <c r="CI10" s="341">
        <v>57</v>
      </c>
      <c r="CJ10" s="341">
        <v>58</v>
      </c>
      <c r="CK10" s="341">
        <v>58</v>
      </c>
      <c r="CL10" s="341">
        <v>59</v>
      </c>
      <c r="CM10" s="341">
        <v>60</v>
      </c>
      <c r="CN10" s="341">
        <v>60</v>
      </c>
      <c r="CO10" s="341">
        <v>61</v>
      </c>
      <c r="CP10" s="341">
        <v>61</v>
      </c>
      <c r="CQ10" s="341">
        <v>62</v>
      </c>
      <c r="CR10" s="341">
        <v>62</v>
      </c>
      <c r="CS10" s="341">
        <v>63</v>
      </c>
      <c r="CT10" s="341">
        <v>64</v>
      </c>
      <c r="CU10" s="341">
        <v>64</v>
      </c>
      <c r="CV10" s="341">
        <v>65</v>
      </c>
      <c r="CW10" s="341">
        <v>65</v>
      </c>
      <c r="CX10" s="341">
        <v>66</v>
      </c>
      <c r="CY10" s="341">
        <v>67</v>
      </c>
      <c r="CZ10" s="341">
        <v>67</v>
      </c>
      <c r="DA10" s="341">
        <v>68</v>
      </c>
      <c r="DB10" s="341">
        <v>69</v>
      </c>
      <c r="DC10" s="341">
        <v>69</v>
      </c>
      <c r="DD10" s="341">
        <v>70</v>
      </c>
      <c r="DE10" s="341">
        <v>71</v>
      </c>
      <c r="DF10" s="341">
        <v>71</v>
      </c>
      <c r="DG10" s="341">
        <v>72</v>
      </c>
      <c r="DH10" s="341">
        <v>72</v>
      </c>
      <c r="DI10" s="341">
        <v>73</v>
      </c>
      <c r="DJ10" s="341">
        <v>74</v>
      </c>
      <c r="DK10" s="341">
        <v>74</v>
      </c>
      <c r="DL10" s="341">
        <v>75</v>
      </c>
      <c r="DM10" s="341">
        <v>76</v>
      </c>
      <c r="DN10" s="341">
        <v>76</v>
      </c>
      <c r="DO10" s="341">
        <v>77</v>
      </c>
      <c r="DP10" s="341">
        <v>78</v>
      </c>
      <c r="DQ10" s="341">
        <v>78</v>
      </c>
      <c r="DR10" s="341">
        <v>79</v>
      </c>
      <c r="DS10" s="341">
        <v>80</v>
      </c>
      <c r="DT10" s="341">
        <v>80</v>
      </c>
      <c r="DU10" s="341">
        <v>81</v>
      </c>
      <c r="DV10" s="341">
        <v>82</v>
      </c>
      <c r="DW10" s="341">
        <v>82</v>
      </c>
      <c r="DX10" s="341">
        <v>83</v>
      </c>
      <c r="DY10" s="341">
        <v>84</v>
      </c>
      <c r="DZ10" s="341">
        <v>84</v>
      </c>
      <c r="EA10" s="341">
        <v>85</v>
      </c>
      <c r="EB10" s="341">
        <v>86</v>
      </c>
      <c r="EC10" s="341">
        <v>86</v>
      </c>
      <c r="ED10" s="341">
        <v>87</v>
      </c>
      <c r="EE10" s="341">
        <v>88</v>
      </c>
      <c r="EF10" s="341">
        <v>88</v>
      </c>
      <c r="EG10" s="341">
        <v>89</v>
      </c>
      <c r="EH10" s="341">
        <v>89</v>
      </c>
      <c r="EI10" s="341">
        <v>90</v>
      </c>
      <c r="EJ10" s="341">
        <v>91</v>
      </c>
      <c r="EK10" s="341">
        <v>91</v>
      </c>
      <c r="EL10" s="341">
        <v>92</v>
      </c>
      <c r="EM10" s="341">
        <v>93</v>
      </c>
      <c r="EN10" s="341">
        <v>93</v>
      </c>
      <c r="EO10" s="341">
        <v>94</v>
      </c>
      <c r="EP10" s="341">
        <v>95</v>
      </c>
      <c r="EQ10" s="341">
        <v>95</v>
      </c>
      <c r="ER10" s="341">
        <v>96</v>
      </c>
      <c r="ES10" s="341">
        <v>97</v>
      </c>
      <c r="ET10" s="341">
        <v>97</v>
      </c>
      <c r="EU10" s="341">
        <v>98</v>
      </c>
      <c r="EV10" s="341">
        <v>99</v>
      </c>
      <c r="EW10" s="341">
        <v>99</v>
      </c>
      <c r="EX10" s="341">
        <v>100</v>
      </c>
      <c r="EY10" s="341">
        <v>101</v>
      </c>
      <c r="EZ10" s="341">
        <v>101</v>
      </c>
      <c r="FA10" s="341">
        <v>102</v>
      </c>
      <c r="FB10" s="341">
        <v>103</v>
      </c>
      <c r="FC10" s="341">
        <v>103</v>
      </c>
      <c r="FD10" s="341">
        <v>104</v>
      </c>
      <c r="FE10" s="341">
        <v>105</v>
      </c>
      <c r="FF10" s="341">
        <v>105</v>
      </c>
      <c r="FG10" s="341">
        <v>106</v>
      </c>
      <c r="FH10" s="341">
        <v>107</v>
      </c>
      <c r="FI10" s="341">
        <v>107</v>
      </c>
      <c r="FJ10" s="341">
        <v>108</v>
      </c>
      <c r="FK10" s="341">
        <v>108</v>
      </c>
      <c r="FL10" s="341">
        <v>109</v>
      </c>
      <c r="FM10" s="341">
        <v>110</v>
      </c>
      <c r="FN10" s="341">
        <v>110</v>
      </c>
      <c r="FO10" s="341">
        <v>111</v>
      </c>
      <c r="FP10" s="341">
        <v>112</v>
      </c>
      <c r="FQ10" s="341">
        <v>112</v>
      </c>
      <c r="FR10" s="341">
        <v>113</v>
      </c>
      <c r="FS10" s="341">
        <v>114</v>
      </c>
      <c r="FT10" s="341">
        <v>114</v>
      </c>
      <c r="FU10" s="341">
        <v>115</v>
      </c>
      <c r="FV10" s="341">
        <v>116</v>
      </c>
      <c r="FW10" s="341">
        <v>116</v>
      </c>
      <c r="FX10" s="341">
        <v>117</v>
      </c>
      <c r="FY10" s="341">
        <v>118</v>
      </c>
      <c r="FZ10" s="341">
        <v>118</v>
      </c>
      <c r="GA10" s="341">
        <v>119</v>
      </c>
      <c r="GB10" s="341">
        <v>120</v>
      </c>
      <c r="GC10" s="341">
        <v>120</v>
      </c>
      <c r="GD10" s="341">
        <v>121</v>
      </c>
      <c r="GE10" s="341">
        <v>122</v>
      </c>
      <c r="GF10" s="341">
        <v>122</v>
      </c>
      <c r="GG10" s="341">
        <v>123</v>
      </c>
      <c r="GH10" s="341">
        <v>124</v>
      </c>
      <c r="GI10" s="341">
        <v>124</v>
      </c>
      <c r="GJ10" s="341">
        <v>125</v>
      </c>
      <c r="GK10" s="341">
        <v>125</v>
      </c>
      <c r="GL10" s="341">
        <v>126</v>
      </c>
      <c r="GM10" s="341">
        <v>127</v>
      </c>
      <c r="GN10" s="341">
        <v>127</v>
      </c>
      <c r="GO10" s="341">
        <v>128</v>
      </c>
      <c r="GP10" s="341">
        <v>129</v>
      </c>
      <c r="GQ10" s="341">
        <v>129</v>
      </c>
      <c r="GR10" s="341">
        <v>130</v>
      </c>
      <c r="GS10" s="341">
        <v>131</v>
      </c>
      <c r="GT10" s="341"/>
      <c r="GU10" s="341">
        <v>7</v>
      </c>
      <c r="GV10" s="341">
        <v>0.187</v>
      </c>
    </row>
    <row r="11" spans="1:204">
      <c r="A11" s="278">
        <v>8</v>
      </c>
      <c r="B11" s="344">
        <v>1</v>
      </c>
      <c r="C11" s="344">
        <v>2</v>
      </c>
      <c r="D11" s="344">
        <v>3</v>
      </c>
      <c r="E11" s="344">
        <v>4</v>
      </c>
      <c r="F11" s="344">
        <v>4</v>
      </c>
      <c r="G11" s="344">
        <v>5</v>
      </c>
      <c r="H11" s="344">
        <v>6</v>
      </c>
      <c r="I11" s="344">
        <v>7</v>
      </c>
      <c r="J11" s="344">
        <v>7</v>
      </c>
      <c r="K11" s="344">
        <v>8</v>
      </c>
      <c r="L11" s="344">
        <v>9</v>
      </c>
      <c r="M11" s="344">
        <v>10</v>
      </c>
      <c r="N11" s="344">
        <v>10</v>
      </c>
      <c r="O11" s="344">
        <v>11</v>
      </c>
      <c r="P11" s="344">
        <v>12</v>
      </c>
      <c r="Q11" s="344">
        <v>13</v>
      </c>
      <c r="R11" s="344">
        <v>13</v>
      </c>
      <c r="S11" s="344">
        <v>14</v>
      </c>
      <c r="T11" s="344">
        <v>15</v>
      </c>
      <c r="U11" s="344">
        <v>15</v>
      </c>
      <c r="V11" s="344">
        <v>16</v>
      </c>
      <c r="W11" s="344">
        <v>17</v>
      </c>
      <c r="X11" s="344">
        <v>18</v>
      </c>
      <c r="Y11" s="344">
        <v>18</v>
      </c>
      <c r="Z11" s="344">
        <v>19</v>
      </c>
      <c r="AA11" s="344">
        <v>20</v>
      </c>
      <c r="AB11" s="344">
        <v>20</v>
      </c>
      <c r="AC11" s="344">
        <v>21</v>
      </c>
      <c r="AD11" s="344">
        <v>22</v>
      </c>
      <c r="AE11" s="344">
        <v>23</v>
      </c>
      <c r="AF11" s="337">
        <v>23</v>
      </c>
      <c r="AG11" s="345">
        <v>24</v>
      </c>
      <c r="AH11" s="346">
        <v>25</v>
      </c>
      <c r="AI11">
        <v>25</v>
      </c>
      <c r="AJ11">
        <v>26</v>
      </c>
      <c r="AK11">
        <v>27</v>
      </c>
      <c r="AL11">
        <v>28</v>
      </c>
      <c r="AM11">
        <v>28</v>
      </c>
      <c r="AN11">
        <v>29</v>
      </c>
      <c r="AO11">
        <v>30</v>
      </c>
      <c r="AP11">
        <v>30</v>
      </c>
      <c r="AQ11">
        <v>31</v>
      </c>
      <c r="AR11">
        <v>32</v>
      </c>
      <c r="AS11">
        <v>32</v>
      </c>
      <c r="AT11">
        <v>33</v>
      </c>
      <c r="AU11">
        <v>34</v>
      </c>
      <c r="AV11">
        <v>35</v>
      </c>
      <c r="AW11">
        <v>35</v>
      </c>
      <c r="AX11">
        <v>36</v>
      </c>
      <c r="AY11">
        <v>37</v>
      </c>
      <c r="AZ11">
        <v>37</v>
      </c>
      <c r="BA11">
        <v>38</v>
      </c>
      <c r="BB11">
        <v>39</v>
      </c>
      <c r="BC11">
        <v>39</v>
      </c>
      <c r="BD11">
        <v>40</v>
      </c>
      <c r="BE11">
        <v>41</v>
      </c>
      <c r="BF11">
        <v>41</v>
      </c>
      <c r="BG11">
        <v>42</v>
      </c>
      <c r="BH11">
        <v>43</v>
      </c>
      <c r="BI11">
        <v>43</v>
      </c>
      <c r="BJ11">
        <v>44</v>
      </c>
      <c r="BK11">
        <v>45</v>
      </c>
      <c r="BL11">
        <v>45</v>
      </c>
      <c r="BM11">
        <v>46</v>
      </c>
      <c r="BN11">
        <v>47</v>
      </c>
      <c r="BO11">
        <v>47</v>
      </c>
      <c r="BP11">
        <v>48</v>
      </c>
      <c r="BQ11">
        <v>49</v>
      </c>
      <c r="BR11">
        <v>49</v>
      </c>
      <c r="BS11">
        <v>50</v>
      </c>
      <c r="BT11">
        <v>51</v>
      </c>
      <c r="BU11">
        <v>51</v>
      </c>
      <c r="BV11">
        <v>52</v>
      </c>
      <c r="BW11">
        <v>52</v>
      </c>
      <c r="BX11">
        <v>53</v>
      </c>
      <c r="BY11">
        <v>54</v>
      </c>
      <c r="BZ11">
        <v>54</v>
      </c>
      <c r="CA11">
        <v>55</v>
      </c>
      <c r="CB11">
        <v>56</v>
      </c>
      <c r="CC11">
        <v>56</v>
      </c>
      <c r="CD11">
        <v>57</v>
      </c>
      <c r="CE11">
        <v>58</v>
      </c>
      <c r="CF11">
        <v>58</v>
      </c>
      <c r="CG11">
        <v>59</v>
      </c>
      <c r="CH11">
        <v>60</v>
      </c>
      <c r="CI11">
        <v>60</v>
      </c>
      <c r="CJ11">
        <v>61</v>
      </c>
      <c r="CK11">
        <v>61</v>
      </c>
      <c r="CL11">
        <v>62</v>
      </c>
      <c r="CM11">
        <v>63</v>
      </c>
      <c r="CN11">
        <v>63</v>
      </c>
      <c r="CO11">
        <v>64</v>
      </c>
      <c r="CP11">
        <v>65</v>
      </c>
      <c r="CQ11">
        <v>65</v>
      </c>
      <c r="CR11">
        <v>66</v>
      </c>
      <c r="CS11">
        <v>66</v>
      </c>
      <c r="CT11">
        <v>67</v>
      </c>
      <c r="CU11">
        <v>68</v>
      </c>
      <c r="CV11">
        <v>68</v>
      </c>
      <c r="CW11">
        <v>69</v>
      </c>
      <c r="CX11">
        <v>70</v>
      </c>
      <c r="CY11">
        <v>70</v>
      </c>
      <c r="CZ11">
        <v>71</v>
      </c>
      <c r="DA11">
        <v>72</v>
      </c>
      <c r="DB11">
        <v>72</v>
      </c>
      <c r="DC11">
        <v>73</v>
      </c>
      <c r="DD11">
        <v>74</v>
      </c>
      <c r="DE11">
        <v>74</v>
      </c>
      <c r="DF11">
        <v>75</v>
      </c>
      <c r="DG11">
        <v>76</v>
      </c>
      <c r="DH11">
        <v>76</v>
      </c>
      <c r="DI11">
        <v>77</v>
      </c>
      <c r="DJ11">
        <v>78</v>
      </c>
      <c r="DK11">
        <v>78</v>
      </c>
      <c r="DL11">
        <v>79</v>
      </c>
      <c r="DM11">
        <v>80</v>
      </c>
      <c r="DN11">
        <v>80</v>
      </c>
      <c r="DO11">
        <v>81</v>
      </c>
      <c r="DP11">
        <v>82</v>
      </c>
      <c r="DQ11">
        <v>83</v>
      </c>
      <c r="DR11">
        <v>83</v>
      </c>
      <c r="DS11">
        <v>84</v>
      </c>
      <c r="DT11">
        <v>85</v>
      </c>
      <c r="DU11">
        <v>85</v>
      </c>
      <c r="DV11">
        <v>86</v>
      </c>
      <c r="DW11">
        <v>87</v>
      </c>
      <c r="DX11">
        <v>87</v>
      </c>
      <c r="DY11">
        <v>88</v>
      </c>
      <c r="DZ11">
        <v>89</v>
      </c>
      <c r="EA11">
        <v>89</v>
      </c>
      <c r="EB11">
        <v>90</v>
      </c>
      <c r="EC11">
        <v>91</v>
      </c>
      <c r="ED11">
        <v>92</v>
      </c>
      <c r="EE11">
        <v>92</v>
      </c>
      <c r="EF11">
        <v>93</v>
      </c>
      <c r="EG11">
        <v>94</v>
      </c>
      <c r="EH11">
        <v>94</v>
      </c>
      <c r="EI11">
        <v>95</v>
      </c>
      <c r="EJ11">
        <v>96</v>
      </c>
      <c r="EK11">
        <v>96</v>
      </c>
      <c r="EL11">
        <v>97</v>
      </c>
      <c r="EM11">
        <v>98</v>
      </c>
      <c r="EN11">
        <v>98</v>
      </c>
      <c r="EO11">
        <v>99</v>
      </c>
      <c r="EP11">
        <v>100</v>
      </c>
      <c r="EQ11">
        <v>100</v>
      </c>
      <c r="ER11">
        <v>101</v>
      </c>
      <c r="ES11">
        <v>102</v>
      </c>
      <c r="ET11">
        <v>103</v>
      </c>
      <c r="EU11">
        <v>103</v>
      </c>
      <c r="EV11">
        <v>104</v>
      </c>
      <c r="EW11">
        <v>105</v>
      </c>
      <c r="EX11">
        <v>105</v>
      </c>
      <c r="EY11">
        <v>106</v>
      </c>
      <c r="EZ11">
        <v>107</v>
      </c>
      <c r="FA11">
        <v>107</v>
      </c>
      <c r="FB11">
        <v>108</v>
      </c>
      <c r="FC11">
        <v>109</v>
      </c>
      <c r="FD11">
        <v>109</v>
      </c>
      <c r="FE11">
        <v>110</v>
      </c>
      <c r="FF11">
        <v>111</v>
      </c>
      <c r="FG11">
        <v>112</v>
      </c>
      <c r="FH11">
        <v>112</v>
      </c>
      <c r="FI11">
        <v>113</v>
      </c>
      <c r="FJ11">
        <v>114</v>
      </c>
      <c r="FK11">
        <v>114</v>
      </c>
      <c r="FL11">
        <v>115</v>
      </c>
      <c r="FM11">
        <v>116</v>
      </c>
      <c r="FN11">
        <v>116</v>
      </c>
      <c r="FO11">
        <v>117</v>
      </c>
      <c r="FP11">
        <v>118</v>
      </c>
      <c r="FQ11">
        <v>118</v>
      </c>
      <c r="FR11">
        <v>119</v>
      </c>
      <c r="FS11">
        <v>120</v>
      </c>
      <c r="FT11">
        <v>120</v>
      </c>
      <c r="FU11">
        <v>121</v>
      </c>
      <c r="FV11">
        <v>122</v>
      </c>
      <c r="FW11">
        <v>123</v>
      </c>
      <c r="FX11">
        <v>123</v>
      </c>
      <c r="FY11">
        <v>124</v>
      </c>
      <c r="FZ11">
        <v>125</v>
      </c>
      <c r="GA11">
        <v>125</v>
      </c>
      <c r="GB11">
        <v>126</v>
      </c>
      <c r="GC11">
        <v>127</v>
      </c>
      <c r="GD11">
        <v>127</v>
      </c>
      <c r="GE11">
        <v>128</v>
      </c>
      <c r="GF11">
        <v>129</v>
      </c>
      <c r="GG11">
        <v>129</v>
      </c>
      <c r="GH11">
        <v>130</v>
      </c>
      <c r="GI11">
        <v>131</v>
      </c>
      <c r="GJ11">
        <v>131</v>
      </c>
      <c r="GK11">
        <v>132</v>
      </c>
      <c r="GL11">
        <v>133</v>
      </c>
      <c r="GM11">
        <v>134</v>
      </c>
      <c r="GN11">
        <v>134</v>
      </c>
      <c r="GO11">
        <v>135</v>
      </c>
      <c r="GP11">
        <v>136</v>
      </c>
      <c r="GQ11">
        <v>136</v>
      </c>
      <c r="GR11">
        <v>137</v>
      </c>
      <c r="GS11">
        <v>138</v>
      </c>
      <c r="GU11">
        <v>8</v>
      </c>
      <c r="GV11">
        <v>0.19700000000000001</v>
      </c>
    </row>
    <row r="12" spans="1:204">
      <c r="A12" s="278">
        <v>9</v>
      </c>
      <c r="B12" s="344">
        <v>1</v>
      </c>
      <c r="C12" s="344">
        <v>2</v>
      </c>
      <c r="D12" s="344">
        <v>3</v>
      </c>
      <c r="E12" s="344">
        <v>4</v>
      </c>
      <c r="F12" s="344">
        <v>5</v>
      </c>
      <c r="G12" s="344">
        <v>5</v>
      </c>
      <c r="H12" s="344">
        <v>6</v>
      </c>
      <c r="I12" s="344">
        <v>7</v>
      </c>
      <c r="J12" s="344">
        <v>8</v>
      </c>
      <c r="K12" s="344">
        <v>8</v>
      </c>
      <c r="L12" s="344">
        <v>9</v>
      </c>
      <c r="M12" s="344">
        <v>10</v>
      </c>
      <c r="N12" s="344">
        <v>11</v>
      </c>
      <c r="O12" s="344">
        <v>12</v>
      </c>
      <c r="P12" s="344">
        <v>12</v>
      </c>
      <c r="Q12" s="344">
        <v>13</v>
      </c>
      <c r="R12" s="344">
        <v>14</v>
      </c>
      <c r="S12" s="344">
        <v>15</v>
      </c>
      <c r="T12" s="344">
        <v>15</v>
      </c>
      <c r="U12" s="344">
        <v>16</v>
      </c>
      <c r="V12" s="344">
        <v>17</v>
      </c>
      <c r="W12" s="344">
        <v>18</v>
      </c>
      <c r="X12" s="344">
        <v>18</v>
      </c>
      <c r="Y12" s="344">
        <v>19</v>
      </c>
      <c r="Z12" s="344">
        <v>20</v>
      </c>
      <c r="AA12" s="344">
        <v>21</v>
      </c>
      <c r="AB12" s="344">
        <v>21</v>
      </c>
      <c r="AC12" s="344">
        <v>22</v>
      </c>
      <c r="AD12" s="344">
        <v>23</v>
      </c>
      <c r="AE12" s="344">
        <v>24</v>
      </c>
      <c r="AF12" s="337">
        <v>24</v>
      </c>
      <c r="AG12" s="345">
        <v>25</v>
      </c>
      <c r="AH12" s="346">
        <v>26</v>
      </c>
      <c r="AI12">
        <v>27</v>
      </c>
      <c r="AJ12">
        <v>27</v>
      </c>
      <c r="AK12">
        <v>28</v>
      </c>
      <c r="AL12">
        <v>29</v>
      </c>
      <c r="AM12">
        <v>30</v>
      </c>
      <c r="AN12">
        <v>30</v>
      </c>
      <c r="AO12">
        <v>31</v>
      </c>
      <c r="AP12">
        <v>32</v>
      </c>
      <c r="AQ12">
        <v>32</v>
      </c>
      <c r="AR12">
        <v>33</v>
      </c>
      <c r="AS12">
        <v>34</v>
      </c>
      <c r="AT12">
        <v>35</v>
      </c>
      <c r="AU12">
        <v>35</v>
      </c>
      <c r="AV12">
        <v>36</v>
      </c>
      <c r="AW12">
        <v>37</v>
      </c>
      <c r="AX12">
        <v>38</v>
      </c>
      <c r="AY12">
        <v>38</v>
      </c>
      <c r="AZ12">
        <v>39</v>
      </c>
      <c r="BA12">
        <v>40</v>
      </c>
      <c r="BB12">
        <v>40</v>
      </c>
      <c r="BC12">
        <v>41</v>
      </c>
      <c r="BD12">
        <v>42</v>
      </c>
      <c r="BE12">
        <v>42</v>
      </c>
      <c r="BF12">
        <v>43</v>
      </c>
      <c r="BG12">
        <v>44</v>
      </c>
      <c r="BH12">
        <v>45</v>
      </c>
      <c r="BI12">
        <v>45</v>
      </c>
      <c r="BJ12">
        <v>46</v>
      </c>
      <c r="BK12">
        <v>47</v>
      </c>
      <c r="BL12">
        <v>47</v>
      </c>
      <c r="BM12">
        <v>48</v>
      </c>
      <c r="BN12">
        <v>49</v>
      </c>
      <c r="BO12">
        <v>49</v>
      </c>
      <c r="BP12">
        <v>50</v>
      </c>
      <c r="BQ12">
        <v>51</v>
      </c>
      <c r="BR12">
        <v>51</v>
      </c>
      <c r="BS12">
        <v>52</v>
      </c>
      <c r="BT12">
        <v>53</v>
      </c>
      <c r="BU12">
        <v>54</v>
      </c>
      <c r="BV12">
        <v>54</v>
      </c>
      <c r="BW12">
        <v>55</v>
      </c>
      <c r="BX12">
        <v>56</v>
      </c>
      <c r="BY12">
        <v>56</v>
      </c>
      <c r="BZ12">
        <v>57</v>
      </c>
      <c r="CA12">
        <v>58</v>
      </c>
      <c r="CB12">
        <v>58</v>
      </c>
      <c r="CC12">
        <v>59</v>
      </c>
      <c r="CD12">
        <v>60</v>
      </c>
      <c r="CE12">
        <v>60</v>
      </c>
      <c r="CF12">
        <v>61</v>
      </c>
      <c r="CG12">
        <v>62</v>
      </c>
      <c r="CH12">
        <v>62</v>
      </c>
      <c r="CI12">
        <v>63</v>
      </c>
      <c r="CJ12">
        <v>64</v>
      </c>
      <c r="CK12">
        <v>64</v>
      </c>
      <c r="CL12">
        <v>65</v>
      </c>
      <c r="CM12">
        <v>66</v>
      </c>
      <c r="CN12">
        <v>66</v>
      </c>
      <c r="CO12">
        <v>67</v>
      </c>
      <c r="CP12">
        <v>68</v>
      </c>
      <c r="CQ12">
        <v>68</v>
      </c>
      <c r="CR12">
        <v>69</v>
      </c>
      <c r="CS12">
        <v>69</v>
      </c>
      <c r="CT12">
        <v>70</v>
      </c>
      <c r="CU12">
        <v>71</v>
      </c>
      <c r="CV12">
        <v>71</v>
      </c>
      <c r="CW12">
        <v>72</v>
      </c>
      <c r="CX12">
        <v>73</v>
      </c>
      <c r="CY12">
        <v>73</v>
      </c>
      <c r="CZ12">
        <v>74</v>
      </c>
      <c r="DA12">
        <v>75</v>
      </c>
      <c r="DB12">
        <v>76</v>
      </c>
      <c r="DC12">
        <v>76</v>
      </c>
      <c r="DD12">
        <v>77</v>
      </c>
      <c r="DE12">
        <v>78</v>
      </c>
      <c r="DF12">
        <v>78</v>
      </c>
      <c r="DG12">
        <v>79</v>
      </c>
      <c r="DH12">
        <v>80</v>
      </c>
      <c r="DI12">
        <v>81</v>
      </c>
      <c r="DJ12">
        <v>81</v>
      </c>
      <c r="DK12">
        <v>82</v>
      </c>
      <c r="DL12">
        <v>83</v>
      </c>
      <c r="DM12">
        <v>83</v>
      </c>
      <c r="DN12">
        <v>84</v>
      </c>
      <c r="DO12">
        <v>85</v>
      </c>
      <c r="DP12">
        <v>86</v>
      </c>
      <c r="DQ12">
        <v>86</v>
      </c>
      <c r="DR12">
        <v>87</v>
      </c>
      <c r="DS12">
        <v>88</v>
      </c>
      <c r="DT12">
        <v>88</v>
      </c>
      <c r="DU12">
        <v>89</v>
      </c>
      <c r="DV12">
        <v>90</v>
      </c>
      <c r="DW12">
        <v>91</v>
      </c>
      <c r="DX12">
        <v>91</v>
      </c>
      <c r="DY12">
        <v>92</v>
      </c>
      <c r="DZ12">
        <v>93</v>
      </c>
      <c r="EA12">
        <v>94</v>
      </c>
      <c r="EB12">
        <v>94</v>
      </c>
      <c r="EC12">
        <v>95</v>
      </c>
      <c r="ED12">
        <v>96</v>
      </c>
      <c r="EE12">
        <v>96</v>
      </c>
      <c r="EF12">
        <v>97</v>
      </c>
      <c r="EG12">
        <v>98</v>
      </c>
      <c r="EH12">
        <v>99</v>
      </c>
      <c r="EI12">
        <v>99</v>
      </c>
      <c r="EJ12">
        <v>100</v>
      </c>
      <c r="EK12">
        <v>101</v>
      </c>
      <c r="EL12">
        <v>101</v>
      </c>
      <c r="EM12">
        <v>102</v>
      </c>
      <c r="EN12">
        <v>103</v>
      </c>
      <c r="EO12">
        <v>104</v>
      </c>
      <c r="EP12">
        <v>104</v>
      </c>
      <c r="EQ12">
        <v>105</v>
      </c>
      <c r="ER12">
        <v>106</v>
      </c>
      <c r="ES12">
        <v>107</v>
      </c>
      <c r="ET12">
        <v>107</v>
      </c>
      <c r="EU12">
        <v>108</v>
      </c>
      <c r="EV12">
        <v>109</v>
      </c>
      <c r="EW12">
        <v>109</v>
      </c>
      <c r="EX12">
        <v>110</v>
      </c>
      <c r="EY12">
        <v>111</v>
      </c>
      <c r="EZ12">
        <v>112</v>
      </c>
      <c r="FA12">
        <v>112</v>
      </c>
      <c r="FB12">
        <v>113</v>
      </c>
      <c r="FC12">
        <v>114</v>
      </c>
      <c r="FD12">
        <v>114</v>
      </c>
      <c r="FE12">
        <v>115</v>
      </c>
      <c r="FF12">
        <v>116</v>
      </c>
      <c r="FG12">
        <v>117</v>
      </c>
      <c r="FH12">
        <v>117</v>
      </c>
      <c r="FI12">
        <v>118</v>
      </c>
      <c r="FJ12">
        <v>119</v>
      </c>
      <c r="FK12">
        <v>119</v>
      </c>
      <c r="FL12">
        <v>120</v>
      </c>
      <c r="FM12">
        <v>121</v>
      </c>
      <c r="FN12">
        <v>122</v>
      </c>
      <c r="FO12">
        <v>122</v>
      </c>
      <c r="FP12">
        <v>123</v>
      </c>
      <c r="FQ12">
        <v>124</v>
      </c>
      <c r="FR12">
        <v>125</v>
      </c>
      <c r="FS12">
        <v>125</v>
      </c>
      <c r="FT12">
        <v>126</v>
      </c>
      <c r="FU12">
        <v>127</v>
      </c>
      <c r="FV12">
        <v>127</v>
      </c>
      <c r="FW12">
        <v>128</v>
      </c>
      <c r="FX12">
        <v>129</v>
      </c>
      <c r="FY12">
        <v>130</v>
      </c>
      <c r="FZ12">
        <v>130</v>
      </c>
      <c r="GA12">
        <v>131</v>
      </c>
      <c r="GB12">
        <v>132</v>
      </c>
      <c r="GC12">
        <v>132</v>
      </c>
      <c r="GD12">
        <v>133</v>
      </c>
      <c r="GE12">
        <v>134</v>
      </c>
      <c r="GF12">
        <v>135</v>
      </c>
      <c r="GG12">
        <v>135</v>
      </c>
      <c r="GH12">
        <v>136</v>
      </c>
      <c r="GI12">
        <v>137</v>
      </c>
      <c r="GJ12">
        <v>137</v>
      </c>
      <c r="GK12">
        <v>138</v>
      </c>
      <c r="GL12">
        <v>139</v>
      </c>
      <c r="GM12">
        <v>140</v>
      </c>
      <c r="GN12">
        <v>140</v>
      </c>
      <c r="GO12">
        <v>141</v>
      </c>
      <c r="GP12">
        <v>142</v>
      </c>
      <c r="GQ12">
        <v>143</v>
      </c>
      <c r="GR12">
        <v>143</v>
      </c>
      <c r="GS12">
        <v>144</v>
      </c>
      <c r="GU12">
        <v>9</v>
      </c>
      <c r="GV12">
        <v>0.20599999999999999</v>
      </c>
    </row>
    <row r="13" spans="1:204">
      <c r="A13" s="278">
        <v>10</v>
      </c>
      <c r="B13" s="344">
        <v>1</v>
      </c>
      <c r="C13" s="344">
        <v>2</v>
      </c>
      <c r="D13" s="344">
        <v>3</v>
      </c>
      <c r="E13" s="344">
        <v>4</v>
      </c>
      <c r="F13" s="344">
        <v>5</v>
      </c>
      <c r="G13" s="344">
        <v>6</v>
      </c>
      <c r="H13" s="344">
        <v>7</v>
      </c>
      <c r="I13" s="344">
        <v>8</v>
      </c>
      <c r="J13" s="344">
        <v>8</v>
      </c>
      <c r="K13" s="344">
        <v>9</v>
      </c>
      <c r="L13" s="344">
        <v>10</v>
      </c>
      <c r="M13" s="344">
        <v>10</v>
      </c>
      <c r="N13" s="344">
        <v>11</v>
      </c>
      <c r="O13" s="344">
        <v>12</v>
      </c>
      <c r="P13" s="344">
        <v>13</v>
      </c>
      <c r="Q13" s="344">
        <v>14</v>
      </c>
      <c r="R13" s="344">
        <v>15</v>
      </c>
      <c r="S13" s="344">
        <v>15</v>
      </c>
      <c r="T13" s="344">
        <v>16</v>
      </c>
      <c r="U13" s="344">
        <v>17</v>
      </c>
      <c r="V13" s="344">
        <v>18</v>
      </c>
      <c r="W13" s="344">
        <v>18</v>
      </c>
      <c r="X13" s="344">
        <v>19</v>
      </c>
      <c r="Y13" s="344">
        <v>20</v>
      </c>
      <c r="Z13" s="344">
        <v>21</v>
      </c>
      <c r="AA13" s="344">
        <v>22</v>
      </c>
      <c r="AB13" s="344">
        <v>22</v>
      </c>
      <c r="AC13" s="344">
        <v>23</v>
      </c>
      <c r="AD13" s="344">
        <v>24</v>
      </c>
      <c r="AE13" s="344">
        <v>25</v>
      </c>
      <c r="AF13" s="337">
        <v>26</v>
      </c>
      <c r="AG13" s="345">
        <v>26</v>
      </c>
      <c r="AH13" s="346">
        <v>27</v>
      </c>
      <c r="AI13">
        <v>28</v>
      </c>
      <c r="AJ13">
        <v>29</v>
      </c>
      <c r="AK13">
        <v>29</v>
      </c>
      <c r="AL13">
        <v>30</v>
      </c>
      <c r="AM13">
        <v>31</v>
      </c>
      <c r="AN13">
        <v>32</v>
      </c>
      <c r="AO13">
        <v>33</v>
      </c>
      <c r="AP13">
        <v>33</v>
      </c>
      <c r="AQ13">
        <v>34</v>
      </c>
      <c r="AR13">
        <v>35</v>
      </c>
      <c r="AS13">
        <v>36</v>
      </c>
      <c r="AT13">
        <v>36</v>
      </c>
      <c r="AU13">
        <v>37</v>
      </c>
      <c r="AV13">
        <v>38</v>
      </c>
      <c r="AW13">
        <v>39</v>
      </c>
      <c r="AX13">
        <v>39</v>
      </c>
      <c r="AY13">
        <v>40</v>
      </c>
      <c r="AZ13">
        <v>41</v>
      </c>
      <c r="BA13">
        <v>42</v>
      </c>
      <c r="BB13">
        <v>42</v>
      </c>
      <c r="BC13">
        <v>43</v>
      </c>
      <c r="BD13">
        <v>44</v>
      </c>
      <c r="BE13">
        <v>44</v>
      </c>
      <c r="BF13">
        <v>45</v>
      </c>
      <c r="BG13">
        <v>46</v>
      </c>
      <c r="BH13">
        <v>47</v>
      </c>
      <c r="BI13">
        <v>47</v>
      </c>
      <c r="BJ13">
        <v>48</v>
      </c>
      <c r="BK13">
        <v>49</v>
      </c>
      <c r="BL13">
        <v>50</v>
      </c>
      <c r="BM13">
        <v>50</v>
      </c>
      <c r="BN13">
        <v>51</v>
      </c>
      <c r="BO13">
        <v>52</v>
      </c>
      <c r="BP13">
        <v>53</v>
      </c>
      <c r="BQ13">
        <v>53</v>
      </c>
      <c r="BR13">
        <v>54</v>
      </c>
      <c r="BS13">
        <v>55</v>
      </c>
      <c r="BT13">
        <v>55</v>
      </c>
      <c r="BU13">
        <v>56</v>
      </c>
      <c r="BV13">
        <v>57</v>
      </c>
      <c r="BW13">
        <v>58</v>
      </c>
      <c r="BX13">
        <v>58</v>
      </c>
      <c r="BY13">
        <v>59</v>
      </c>
      <c r="BZ13">
        <v>60</v>
      </c>
      <c r="CA13">
        <v>60</v>
      </c>
      <c r="CB13">
        <v>61</v>
      </c>
      <c r="CC13">
        <v>62</v>
      </c>
      <c r="CD13">
        <v>63</v>
      </c>
      <c r="CE13">
        <v>63</v>
      </c>
      <c r="CF13">
        <v>64</v>
      </c>
      <c r="CG13">
        <v>65</v>
      </c>
      <c r="CH13">
        <v>65</v>
      </c>
      <c r="CI13">
        <v>66</v>
      </c>
      <c r="CJ13">
        <v>67</v>
      </c>
      <c r="CK13">
        <v>67</v>
      </c>
      <c r="CL13">
        <v>68</v>
      </c>
      <c r="CM13">
        <v>69</v>
      </c>
      <c r="CN13">
        <v>69</v>
      </c>
      <c r="CO13">
        <v>70</v>
      </c>
      <c r="CP13">
        <v>71</v>
      </c>
      <c r="CQ13">
        <v>71</v>
      </c>
      <c r="CR13">
        <v>72</v>
      </c>
      <c r="CS13">
        <v>73</v>
      </c>
      <c r="CT13">
        <v>73</v>
      </c>
      <c r="CU13">
        <v>74</v>
      </c>
      <c r="CV13">
        <v>75</v>
      </c>
      <c r="CW13">
        <v>75</v>
      </c>
      <c r="CX13">
        <v>76</v>
      </c>
      <c r="CY13">
        <v>77</v>
      </c>
      <c r="CZ13">
        <v>78</v>
      </c>
      <c r="DA13">
        <v>78</v>
      </c>
      <c r="DB13">
        <v>79</v>
      </c>
      <c r="DC13">
        <v>80</v>
      </c>
      <c r="DD13">
        <v>81</v>
      </c>
      <c r="DE13">
        <v>81</v>
      </c>
      <c r="DF13">
        <v>82</v>
      </c>
      <c r="DG13">
        <v>83</v>
      </c>
      <c r="DH13">
        <v>84</v>
      </c>
      <c r="DI13">
        <v>84</v>
      </c>
      <c r="DJ13">
        <v>85</v>
      </c>
      <c r="DK13">
        <v>86</v>
      </c>
      <c r="DL13">
        <v>87</v>
      </c>
      <c r="DM13">
        <v>87</v>
      </c>
      <c r="DN13">
        <v>88</v>
      </c>
      <c r="DO13">
        <v>89</v>
      </c>
      <c r="DP13">
        <v>90</v>
      </c>
      <c r="DQ13">
        <v>90</v>
      </c>
      <c r="DR13">
        <v>91</v>
      </c>
      <c r="DS13">
        <v>92</v>
      </c>
      <c r="DT13">
        <v>93</v>
      </c>
      <c r="DU13">
        <v>94</v>
      </c>
      <c r="DV13">
        <v>94</v>
      </c>
      <c r="DW13">
        <v>95</v>
      </c>
      <c r="DX13">
        <v>96</v>
      </c>
      <c r="DY13">
        <v>97</v>
      </c>
      <c r="DZ13">
        <v>97</v>
      </c>
      <c r="EA13">
        <v>98</v>
      </c>
      <c r="EB13">
        <v>99</v>
      </c>
      <c r="EC13">
        <v>100</v>
      </c>
      <c r="ED13">
        <v>100</v>
      </c>
      <c r="EE13">
        <v>101</v>
      </c>
      <c r="EF13">
        <v>102</v>
      </c>
      <c r="EG13">
        <v>103</v>
      </c>
      <c r="EH13">
        <v>103</v>
      </c>
      <c r="EI13">
        <v>104</v>
      </c>
      <c r="EJ13">
        <v>105</v>
      </c>
      <c r="EK13">
        <v>106</v>
      </c>
      <c r="EL13">
        <v>106</v>
      </c>
      <c r="EM13">
        <v>107</v>
      </c>
      <c r="EN13">
        <v>108</v>
      </c>
      <c r="EO13">
        <v>109</v>
      </c>
      <c r="EP13">
        <v>109</v>
      </c>
      <c r="EQ13">
        <v>110</v>
      </c>
      <c r="ER13">
        <v>111</v>
      </c>
      <c r="ES13">
        <v>112</v>
      </c>
      <c r="ET13">
        <v>112</v>
      </c>
      <c r="EU13">
        <v>113</v>
      </c>
      <c r="EV13">
        <v>114</v>
      </c>
      <c r="EW13">
        <v>115</v>
      </c>
      <c r="EX13">
        <v>115</v>
      </c>
      <c r="EY13">
        <v>116</v>
      </c>
      <c r="EZ13">
        <v>117</v>
      </c>
      <c r="FA13">
        <v>118</v>
      </c>
      <c r="FB13">
        <v>118</v>
      </c>
      <c r="FC13">
        <v>119</v>
      </c>
      <c r="FD13">
        <v>120</v>
      </c>
      <c r="FE13">
        <v>121</v>
      </c>
      <c r="FF13">
        <v>122</v>
      </c>
      <c r="FG13">
        <v>122</v>
      </c>
      <c r="FH13">
        <v>123</v>
      </c>
      <c r="FI13">
        <v>124</v>
      </c>
      <c r="FJ13">
        <v>125</v>
      </c>
      <c r="FK13">
        <v>125</v>
      </c>
      <c r="FL13">
        <v>126</v>
      </c>
      <c r="FM13">
        <v>127</v>
      </c>
      <c r="FN13">
        <v>128</v>
      </c>
      <c r="FO13">
        <v>128</v>
      </c>
      <c r="FP13">
        <v>129</v>
      </c>
      <c r="FQ13">
        <v>130</v>
      </c>
      <c r="FR13">
        <v>131</v>
      </c>
      <c r="FS13">
        <v>131</v>
      </c>
      <c r="FT13">
        <v>132</v>
      </c>
      <c r="FU13">
        <v>133</v>
      </c>
      <c r="FV13">
        <v>134</v>
      </c>
      <c r="FW13">
        <v>134</v>
      </c>
      <c r="FX13">
        <v>135</v>
      </c>
      <c r="FY13">
        <v>136</v>
      </c>
      <c r="FZ13">
        <v>137</v>
      </c>
      <c r="GA13">
        <v>137</v>
      </c>
      <c r="GB13">
        <v>138</v>
      </c>
      <c r="GC13">
        <v>139</v>
      </c>
      <c r="GD13">
        <v>140</v>
      </c>
      <c r="GE13">
        <v>140</v>
      </c>
      <c r="GF13">
        <v>141</v>
      </c>
      <c r="GG13">
        <v>142</v>
      </c>
      <c r="GH13">
        <v>143</v>
      </c>
      <c r="GI13">
        <v>143</v>
      </c>
      <c r="GJ13">
        <v>144</v>
      </c>
      <c r="GK13">
        <v>145</v>
      </c>
      <c r="GL13">
        <v>146</v>
      </c>
      <c r="GM13">
        <v>146</v>
      </c>
      <c r="GN13">
        <v>147</v>
      </c>
      <c r="GO13">
        <v>148</v>
      </c>
      <c r="GP13">
        <v>149</v>
      </c>
      <c r="GQ13">
        <v>149</v>
      </c>
      <c r="GR13">
        <v>150</v>
      </c>
      <c r="GS13">
        <v>151</v>
      </c>
      <c r="GU13">
        <v>10</v>
      </c>
      <c r="GV13">
        <v>0.216</v>
      </c>
    </row>
    <row r="14" spans="1:204">
      <c r="A14" s="278">
        <v>11</v>
      </c>
      <c r="B14" s="344">
        <v>1</v>
      </c>
      <c r="C14" s="344">
        <v>2</v>
      </c>
      <c r="D14" s="344">
        <v>3</v>
      </c>
      <c r="E14" s="344">
        <v>4</v>
      </c>
      <c r="F14" s="344">
        <v>5</v>
      </c>
      <c r="G14" s="344">
        <v>6</v>
      </c>
      <c r="H14" s="344">
        <v>7</v>
      </c>
      <c r="I14" s="344">
        <v>8</v>
      </c>
      <c r="J14" s="344">
        <v>9</v>
      </c>
      <c r="K14" s="344">
        <v>9</v>
      </c>
      <c r="L14" s="344">
        <v>10</v>
      </c>
      <c r="M14" s="344">
        <v>11</v>
      </c>
      <c r="N14" s="344">
        <v>12</v>
      </c>
      <c r="O14" s="344">
        <v>13</v>
      </c>
      <c r="P14" s="344">
        <v>14</v>
      </c>
      <c r="Q14" s="344">
        <v>14</v>
      </c>
      <c r="R14" s="344">
        <v>15</v>
      </c>
      <c r="S14" s="344">
        <v>16</v>
      </c>
      <c r="T14" s="344">
        <v>17</v>
      </c>
      <c r="U14" s="344">
        <v>18</v>
      </c>
      <c r="V14" s="344">
        <v>18</v>
      </c>
      <c r="W14" s="344">
        <v>19</v>
      </c>
      <c r="X14" s="344">
        <v>20</v>
      </c>
      <c r="Y14" s="344">
        <v>21</v>
      </c>
      <c r="Z14" s="344">
        <v>22</v>
      </c>
      <c r="AA14" s="344">
        <v>23</v>
      </c>
      <c r="AB14" s="344">
        <v>23</v>
      </c>
      <c r="AC14" s="344">
        <v>24</v>
      </c>
      <c r="AD14" s="344">
        <v>25</v>
      </c>
      <c r="AE14" s="344">
        <v>26</v>
      </c>
      <c r="AF14" s="337">
        <v>27</v>
      </c>
      <c r="AG14" s="345">
        <v>28</v>
      </c>
      <c r="AH14" s="346">
        <v>28</v>
      </c>
      <c r="AI14">
        <v>29</v>
      </c>
      <c r="AJ14">
        <v>30</v>
      </c>
      <c r="AK14">
        <v>31</v>
      </c>
      <c r="AL14">
        <v>32</v>
      </c>
      <c r="AM14">
        <v>32</v>
      </c>
      <c r="AN14">
        <v>33</v>
      </c>
      <c r="AO14">
        <v>34</v>
      </c>
      <c r="AP14">
        <v>35</v>
      </c>
      <c r="AQ14">
        <v>36</v>
      </c>
      <c r="AR14">
        <v>36</v>
      </c>
      <c r="AS14">
        <v>37</v>
      </c>
      <c r="AT14">
        <v>38</v>
      </c>
      <c r="AU14">
        <v>39</v>
      </c>
      <c r="AV14">
        <v>40</v>
      </c>
      <c r="AW14">
        <v>40</v>
      </c>
      <c r="AX14">
        <v>41</v>
      </c>
      <c r="AY14">
        <v>42</v>
      </c>
      <c r="AZ14">
        <v>43</v>
      </c>
      <c r="BA14">
        <v>44</v>
      </c>
      <c r="BB14">
        <v>44</v>
      </c>
      <c r="BC14">
        <v>45</v>
      </c>
      <c r="BD14">
        <v>46</v>
      </c>
      <c r="BE14">
        <v>47</v>
      </c>
      <c r="BF14">
        <v>47</v>
      </c>
      <c r="BG14">
        <v>48</v>
      </c>
      <c r="BH14">
        <v>49</v>
      </c>
      <c r="BI14">
        <v>50</v>
      </c>
      <c r="BJ14">
        <v>50</v>
      </c>
      <c r="BK14">
        <v>51</v>
      </c>
      <c r="BL14">
        <v>52</v>
      </c>
      <c r="BM14">
        <v>53</v>
      </c>
      <c r="BN14">
        <v>53</v>
      </c>
      <c r="BO14">
        <v>54</v>
      </c>
      <c r="BP14">
        <v>55</v>
      </c>
      <c r="BQ14">
        <v>56</v>
      </c>
      <c r="BR14">
        <v>56</v>
      </c>
      <c r="BS14">
        <v>57</v>
      </c>
      <c r="BT14">
        <v>58</v>
      </c>
      <c r="BU14">
        <v>59</v>
      </c>
      <c r="BV14">
        <v>59</v>
      </c>
      <c r="BW14">
        <v>60</v>
      </c>
      <c r="BX14">
        <v>61</v>
      </c>
      <c r="BY14">
        <v>62</v>
      </c>
      <c r="BZ14">
        <v>62</v>
      </c>
      <c r="CA14">
        <v>63</v>
      </c>
      <c r="CB14">
        <v>64</v>
      </c>
      <c r="CC14">
        <v>65</v>
      </c>
      <c r="CD14">
        <v>65</v>
      </c>
      <c r="CE14">
        <v>66</v>
      </c>
      <c r="CF14">
        <v>67</v>
      </c>
      <c r="CG14">
        <v>68</v>
      </c>
      <c r="CH14">
        <v>68</v>
      </c>
      <c r="CI14">
        <v>69</v>
      </c>
      <c r="CJ14">
        <v>70</v>
      </c>
      <c r="CK14">
        <v>70</v>
      </c>
      <c r="CL14">
        <v>71</v>
      </c>
      <c r="CM14">
        <v>72</v>
      </c>
      <c r="CN14">
        <v>73</v>
      </c>
      <c r="CO14">
        <v>73</v>
      </c>
      <c r="CP14">
        <v>74</v>
      </c>
      <c r="CQ14">
        <v>75</v>
      </c>
      <c r="CR14">
        <v>75</v>
      </c>
      <c r="CS14">
        <v>76</v>
      </c>
      <c r="CT14">
        <v>77</v>
      </c>
      <c r="CU14">
        <v>78</v>
      </c>
      <c r="CV14">
        <v>78</v>
      </c>
      <c r="CW14">
        <v>79</v>
      </c>
      <c r="CX14">
        <v>80</v>
      </c>
      <c r="CY14">
        <v>81</v>
      </c>
      <c r="CZ14">
        <v>81</v>
      </c>
      <c r="DA14">
        <v>82</v>
      </c>
      <c r="DB14">
        <v>83</v>
      </c>
      <c r="DC14">
        <v>84</v>
      </c>
      <c r="DD14">
        <v>84</v>
      </c>
      <c r="DE14">
        <v>85</v>
      </c>
      <c r="DF14">
        <v>86</v>
      </c>
      <c r="DG14">
        <v>87</v>
      </c>
      <c r="DH14">
        <v>88</v>
      </c>
      <c r="DI14">
        <v>88</v>
      </c>
      <c r="DJ14">
        <v>89</v>
      </c>
      <c r="DK14">
        <v>90</v>
      </c>
      <c r="DL14">
        <v>91</v>
      </c>
      <c r="DM14">
        <v>92</v>
      </c>
      <c r="DN14">
        <v>92</v>
      </c>
      <c r="DO14">
        <v>93</v>
      </c>
      <c r="DP14">
        <v>94</v>
      </c>
      <c r="DQ14">
        <v>95</v>
      </c>
      <c r="DR14">
        <v>95</v>
      </c>
      <c r="DS14">
        <v>96</v>
      </c>
      <c r="DT14">
        <v>97</v>
      </c>
      <c r="DU14">
        <v>98</v>
      </c>
      <c r="DV14">
        <v>99</v>
      </c>
      <c r="DW14">
        <v>99</v>
      </c>
      <c r="DX14">
        <v>100</v>
      </c>
      <c r="DY14">
        <v>101</v>
      </c>
      <c r="DZ14">
        <v>102</v>
      </c>
      <c r="EA14">
        <v>103</v>
      </c>
      <c r="EB14">
        <v>103</v>
      </c>
      <c r="EC14">
        <v>104</v>
      </c>
      <c r="ED14">
        <v>105</v>
      </c>
      <c r="EE14">
        <v>106</v>
      </c>
      <c r="EF14">
        <v>107</v>
      </c>
      <c r="EG14">
        <v>107</v>
      </c>
      <c r="EH14">
        <v>108</v>
      </c>
      <c r="EI14">
        <v>109</v>
      </c>
      <c r="EJ14">
        <v>110</v>
      </c>
      <c r="EK14">
        <v>111</v>
      </c>
      <c r="EL14">
        <v>111</v>
      </c>
      <c r="EM14">
        <v>112</v>
      </c>
      <c r="EN14">
        <v>113</v>
      </c>
      <c r="EO14">
        <v>114</v>
      </c>
      <c r="EP14">
        <v>114</v>
      </c>
      <c r="EQ14">
        <v>115</v>
      </c>
      <c r="ER14">
        <v>116</v>
      </c>
      <c r="ES14">
        <v>117</v>
      </c>
      <c r="ET14">
        <v>118</v>
      </c>
      <c r="EU14">
        <v>118</v>
      </c>
      <c r="EV14">
        <v>119</v>
      </c>
      <c r="EW14">
        <v>120</v>
      </c>
      <c r="EX14">
        <v>121</v>
      </c>
      <c r="EY14">
        <v>122</v>
      </c>
      <c r="EZ14">
        <v>122</v>
      </c>
      <c r="FA14">
        <v>123</v>
      </c>
      <c r="FB14">
        <v>124</v>
      </c>
      <c r="FC14">
        <v>125</v>
      </c>
      <c r="FD14">
        <v>126</v>
      </c>
      <c r="FE14">
        <v>126</v>
      </c>
      <c r="FF14">
        <v>127</v>
      </c>
      <c r="FG14">
        <v>128</v>
      </c>
      <c r="FH14">
        <v>129</v>
      </c>
      <c r="FI14">
        <v>130</v>
      </c>
      <c r="FJ14">
        <v>130</v>
      </c>
      <c r="FK14">
        <v>131</v>
      </c>
      <c r="FL14">
        <v>132</v>
      </c>
      <c r="FM14">
        <v>133</v>
      </c>
      <c r="FN14">
        <v>133</v>
      </c>
      <c r="FO14">
        <v>134</v>
      </c>
      <c r="FP14">
        <v>135</v>
      </c>
      <c r="FQ14">
        <v>136</v>
      </c>
      <c r="FR14">
        <v>137</v>
      </c>
      <c r="FS14">
        <v>137</v>
      </c>
      <c r="FT14">
        <v>138</v>
      </c>
      <c r="FU14">
        <v>139</v>
      </c>
      <c r="FV14">
        <v>140</v>
      </c>
      <c r="FW14">
        <v>141</v>
      </c>
      <c r="FX14">
        <v>141</v>
      </c>
      <c r="FY14">
        <v>142</v>
      </c>
      <c r="FZ14">
        <v>143</v>
      </c>
      <c r="GA14">
        <v>144</v>
      </c>
      <c r="GB14">
        <v>145</v>
      </c>
      <c r="GC14">
        <v>145</v>
      </c>
      <c r="GD14">
        <v>146</v>
      </c>
      <c r="GE14">
        <v>147</v>
      </c>
      <c r="GF14">
        <v>148</v>
      </c>
      <c r="GG14">
        <v>148</v>
      </c>
      <c r="GH14">
        <v>149</v>
      </c>
      <c r="GI14">
        <v>150</v>
      </c>
      <c r="GJ14">
        <v>151</v>
      </c>
      <c r="GK14">
        <v>152</v>
      </c>
      <c r="GL14">
        <v>152</v>
      </c>
      <c r="GM14">
        <v>153</v>
      </c>
      <c r="GN14">
        <v>154</v>
      </c>
      <c r="GO14">
        <v>155</v>
      </c>
      <c r="GP14">
        <v>156</v>
      </c>
      <c r="GQ14">
        <v>156</v>
      </c>
      <c r="GR14">
        <v>157</v>
      </c>
      <c r="GS14">
        <v>158</v>
      </c>
      <c r="GU14">
        <v>11</v>
      </c>
      <c r="GV14">
        <v>0.22600000000000001</v>
      </c>
    </row>
    <row r="15" spans="1:204">
      <c r="A15" s="278">
        <v>12</v>
      </c>
      <c r="B15" s="344">
        <v>1</v>
      </c>
      <c r="C15" s="344">
        <v>2</v>
      </c>
      <c r="D15" s="344">
        <v>3</v>
      </c>
      <c r="E15" s="344">
        <v>4</v>
      </c>
      <c r="F15" s="344">
        <v>5</v>
      </c>
      <c r="G15" s="344">
        <v>6</v>
      </c>
      <c r="H15" s="344">
        <v>7</v>
      </c>
      <c r="I15" s="344">
        <v>8</v>
      </c>
      <c r="J15" s="344">
        <v>9</v>
      </c>
      <c r="K15" s="344">
        <v>10</v>
      </c>
      <c r="L15" s="344">
        <v>11</v>
      </c>
      <c r="M15" s="344">
        <v>11</v>
      </c>
      <c r="N15" s="344">
        <v>12</v>
      </c>
      <c r="O15" s="344">
        <v>13</v>
      </c>
      <c r="P15" s="344">
        <v>14</v>
      </c>
      <c r="Q15" s="344">
        <v>15</v>
      </c>
      <c r="R15" s="344">
        <v>16</v>
      </c>
      <c r="S15" s="344">
        <v>17</v>
      </c>
      <c r="T15" s="344">
        <v>18</v>
      </c>
      <c r="U15" s="344">
        <v>18</v>
      </c>
      <c r="V15" s="344">
        <v>19</v>
      </c>
      <c r="W15" s="344">
        <v>20</v>
      </c>
      <c r="X15" s="344">
        <v>21</v>
      </c>
      <c r="Y15" s="344">
        <v>22</v>
      </c>
      <c r="Z15" s="344">
        <v>23</v>
      </c>
      <c r="AA15" s="344">
        <v>24</v>
      </c>
      <c r="AB15" s="344">
        <v>24</v>
      </c>
      <c r="AC15" s="344">
        <v>25</v>
      </c>
      <c r="AD15" s="344">
        <v>26</v>
      </c>
      <c r="AE15" s="344">
        <v>27</v>
      </c>
      <c r="AF15" s="337">
        <v>28</v>
      </c>
      <c r="AG15" s="345">
        <v>29</v>
      </c>
      <c r="AH15" s="346">
        <v>30</v>
      </c>
      <c r="AI15">
        <v>30</v>
      </c>
      <c r="AJ15">
        <v>31</v>
      </c>
      <c r="AK15">
        <v>32</v>
      </c>
      <c r="AL15">
        <v>33</v>
      </c>
      <c r="AM15">
        <v>34</v>
      </c>
      <c r="AN15">
        <v>35</v>
      </c>
      <c r="AO15">
        <v>36</v>
      </c>
      <c r="AP15">
        <v>36</v>
      </c>
      <c r="AQ15">
        <v>37</v>
      </c>
      <c r="AR15">
        <v>38</v>
      </c>
      <c r="AS15">
        <v>39</v>
      </c>
      <c r="AT15">
        <v>40</v>
      </c>
      <c r="AU15">
        <v>41</v>
      </c>
      <c r="AV15">
        <v>41</v>
      </c>
      <c r="AW15">
        <v>42</v>
      </c>
      <c r="AX15">
        <v>43</v>
      </c>
      <c r="AY15">
        <v>44</v>
      </c>
      <c r="AZ15">
        <v>45</v>
      </c>
      <c r="BA15">
        <v>45</v>
      </c>
      <c r="BB15">
        <v>46</v>
      </c>
      <c r="BC15">
        <v>47</v>
      </c>
      <c r="BD15">
        <v>48</v>
      </c>
      <c r="BE15">
        <v>49</v>
      </c>
      <c r="BF15">
        <v>49</v>
      </c>
      <c r="BG15">
        <v>50</v>
      </c>
      <c r="BH15">
        <v>51</v>
      </c>
      <c r="BI15">
        <v>52</v>
      </c>
      <c r="BJ15">
        <v>53</v>
      </c>
      <c r="BK15">
        <v>53</v>
      </c>
      <c r="BL15">
        <v>54</v>
      </c>
      <c r="BM15">
        <v>55</v>
      </c>
      <c r="BN15">
        <v>56</v>
      </c>
      <c r="BO15">
        <v>57</v>
      </c>
      <c r="BP15">
        <v>57</v>
      </c>
      <c r="BQ15">
        <v>58</v>
      </c>
      <c r="BR15">
        <v>59</v>
      </c>
      <c r="BS15">
        <v>60</v>
      </c>
      <c r="BT15">
        <v>61</v>
      </c>
      <c r="BU15">
        <v>61</v>
      </c>
      <c r="BV15">
        <v>62</v>
      </c>
      <c r="BW15">
        <v>63</v>
      </c>
      <c r="BX15">
        <v>64</v>
      </c>
      <c r="BY15">
        <v>64</v>
      </c>
      <c r="BZ15">
        <v>65</v>
      </c>
      <c r="CA15">
        <v>66</v>
      </c>
      <c r="CB15">
        <v>67</v>
      </c>
      <c r="CC15">
        <v>68</v>
      </c>
      <c r="CD15">
        <v>68</v>
      </c>
      <c r="CE15">
        <v>69</v>
      </c>
      <c r="CF15">
        <v>70</v>
      </c>
      <c r="CG15">
        <v>71</v>
      </c>
      <c r="CH15">
        <v>71</v>
      </c>
      <c r="CI15">
        <v>72</v>
      </c>
      <c r="CJ15">
        <v>73</v>
      </c>
      <c r="CK15">
        <v>74</v>
      </c>
      <c r="CL15">
        <v>74</v>
      </c>
      <c r="CM15">
        <v>75</v>
      </c>
      <c r="CN15">
        <v>76</v>
      </c>
      <c r="CO15">
        <v>77</v>
      </c>
      <c r="CP15">
        <v>77</v>
      </c>
      <c r="CQ15">
        <v>78</v>
      </c>
      <c r="CR15">
        <v>79</v>
      </c>
      <c r="CS15">
        <v>80</v>
      </c>
      <c r="CT15">
        <v>80</v>
      </c>
      <c r="CU15">
        <v>81</v>
      </c>
      <c r="CV15">
        <v>82</v>
      </c>
      <c r="CW15">
        <v>82</v>
      </c>
      <c r="CX15">
        <v>83</v>
      </c>
      <c r="CY15">
        <v>84</v>
      </c>
      <c r="CZ15">
        <v>85</v>
      </c>
      <c r="DA15">
        <v>86</v>
      </c>
      <c r="DB15">
        <v>87</v>
      </c>
      <c r="DC15">
        <v>87</v>
      </c>
      <c r="DD15">
        <v>88</v>
      </c>
      <c r="DE15">
        <v>89</v>
      </c>
      <c r="DF15">
        <v>90</v>
      </c>
      <c r="DG15">
        <v>91</v>
      </c>
      <c r="DH15">
        <v>91</v>
      </c>
      <c r="DI15">
        <v>92</v>
      </c>
      <c r="DJ15">
        <v>93</v>
      </c>
      <c r="DK15">
        <v>94</v>
      </c>
      <c r="DL15">
        <v>95</v>
      </c>
      <c r="DM15">
        <v>96</v>
      </c>
      <c r="DN15">
        <v>96</v>
      </c>
      <c r="DO15">
        <v>97</v>
      </c>
      <c r="DP15">
        <v>98</v>
      </c>
      <c r="DQ15">
        <v>99</v>
      </c>
      <c r="DR15">
        <v>100</v>
      </c>
      <c r="DS15">
        <v>101</v>
      </c>
      <c r="DT15">
        <v>101</v>
      </c>
      <c r="DU15">
        <v>102</v>
      </c>
      <c r="DV15">
        <v>103</v>
      </c>
      <c r="DW15">
        <v>104</v>
      </c>
      <c r="DX15">
        <v>105</v>
      </c>
      <c r="DY15">
        <v>105</v>
      </c>
      <c r="DZ15">
        <v>106</v>
      </c>
      <c r="EA15">
        <v>107</v>
      </c>
      <c r="EB15">
        <v>108</v>
      </c>
      <c r="EC15">
        <v>109</v>
      </c>
      <c r="ED15">
        <v>110</v>
      </c>
      <c r="EE15">
        <v>110</v>
      </c>
      <c r="EF15">
        <v>111</v>
      </c>
      <c r="EG15">
        <v>112</v>
      </c>
      <c r="EH15">
        <v>113</v>
      </c>
      <c r="EI15">
        <v>114</v>
      </c>
      <c r="EJ15">
        <v>115</v>
      </c>
      <c r="EK15">
        <v>115</v>
      </c>
      <c r="EL15">
        <v>116</v>
      </c>
      <c r="EM15">
        <v>117</v>
      </c>
      <c r="EN15">
        <v>118</v>
      </c>
      <c r="EO15">
        <v>119</v>
      </c>
      <c r="EP15">
        <v>120</v>
      </c>
      <c r="EQ15">
        <v>120</v>
      </c>
      <c r="ER15">
        <v>121</v>
      </c>
      <c r="ES15">
        <v>122</v>
      </c>
      <c r="ET15">
        <v>123</v>
      </c>
      <c r="EU15">
        <v>124</v>
      </c>
      <c r="EV15">
        <v>125</v>
      </c>
      <c r="EW15">
        <v>125</v>
      </c>
      <c r="EX15">
        <v>126</v>
      </c>
      <c r="EY15">
        <v>127</v>
      </c>
      <c r="EZ15">
        <v>128</v>
      </c>
      <c r="FA15">
        <v>129</v>
      </c>
      <c r="FB15">
        <v>129</v>
      </c>
      <c r="FC15">
        <v>130</v>
      </c>
      <c r="FD15">
        <v>131</v>
      </c>
      <c r="FE15">
        <v>132</v>
      </c>
      <c r="FF15">
        <v>133</v>
      </c>
      <c r="FG15">
        <v>134</v>
      </c>
      <c r="FH15">
        <v>134</v>
      </c>
      <c r="FI15">
        <v>135</v>
      </c>
      <c r="FJ15">
        <v>136</v>
      </c>
      <c r="FK15">
        <v>137</v>
      </c>
      <c r="FL15">
        <v>138</v>
      </c>
      <c r="FM15">
        <v>139</v>
      </c>
      <c r="FN15">
        <v>139</v>
      </c>
      <c r="FO15">
        <v>140</v>
      </c>
      <c r="FP15">
        <v>141</v>
      </c>
      <c r="FQ15">
        <v>142</v>
      </c>
      <c r="FR15">
        <v>143</v>
      </c>
      <c r="FS15">
        <v>143</v>
      </c>
      <c r="FT15">
        <v>144</v>
      </c>
      <c r="FU15">
        <v>145</v>
      </c>
      <c r="FV15">
        <v>146</v>
      </c>
      <c r="FW15">
        <v>147</v>
      </c>
      <c r="FX15">
        <v>148</v>
      </c>
      <c r="FY15">
        <v>148</v>
      </c>
      <c r="FZ15">
        <v>149</v>
      </c>
      <c r="GA15">
        <v>150</v>
      </c>
      <c r="GB15">
        <v>151</v>
      </c>
      <c r="GC15">
        <v>152</v>
      </c>
      <c r="GD15">
        <v>153</v>
      </c>
      <c r="GE15">
        <v>153</v>
      </c>
      <c r="GF15">
        <v>154</v>
      </c>
      <c r="GG15">
        <v>155</v>
      </c>
      <c r="GH15">
        <v>156</v>
      </c>
      <c r="GI15">
        <v>157</v>
      </c>
      <c r="GJ15">
        <v>158</v>
      </c>
      <c r="GK15">
        <v>158</v>
      </c>
      <c r="GL15">
        <v>159</v>
      </c>
      <c r="GM15">
        <v>160</v>
      </c>
      <c r="GN15">
        <v>161</v>
      </c>
      <c r="GO15">
        <v>162</v>
      </c>
      <c r="GP15">
        <v>162</v>
      </c>
      <c r="GQ15">
        <v>163</v>
      </c>
      <c r="GR15">
        <v>164</v>
      </c>
      <c r="GS15">
        <v>165</v>
      </c>
      <c r="GU15">
        <v>12</v>
      </c>
      <c r="GV15">
        <v>0.23599999999999999</v>
      </c>
    </row>
    <row r="16" spans="1:204">
      <c r="A16" s="278">
        <v>13</v>
      </c>
      <c r="B16" s="344">
        <v>1</v>
      </c>
      <c r="C16" s="344">
        <v>2</v>
      </c>
      <c r="D16" s="344">
        <v>3</v>
      </c>
      <c r="E16" s="344">
        <v>4</v>
      </c>
      <c r="F16" s="344">
        <v>5</v>
      </c>
      <c r="G16" s="344">
        <v>7</v>
      </c>
      <c r="H16" s="344">
        <v>8</v>
      </c>
      <c r="I16" s="344">
        <v>9</v>
      </c>
      <c r="J16" s="344">
        <v>9</v>
      </c>
      <c r="K16" s="344">
        <v>10</v>
      </c>
      <c r="L16" s="344">
        <v>11</v>
      </c>
      <c r="M16" s="344">
        <v>12</v>
      </c>
      <c r="N16" s="344">
        <v>13</v>
      </c>
      <c r="O16" s="344">
        <v>14</v>
      </c>
      <c r="P16" s="344">
        <v>15</v>
      </c>
      <c r="Q16" s="344">
        <v>16</v>
      </c>
      <c r="R16" s="344">
        <v>17</v>
      </c>
      <c r="S16" s="344">
        <v>18</v>
      </c>
      <c r="T16" s="344">
        <v>18</v>
      </c>
      <c r="U16" s="344">
        <v>19</v>
      </c>
      <c r="V16" s="344">
        <v>20</v>
      </c>
      <c r="W16" s="344">
        <v>21</v>
      </c>
      <c r="X16" s="344">
        <v>22</v>
      </c>
      <c r="Y16" s="344">
        <v>23</v>
      </c>
      <c r="Z16" s="344">
        <v>24</v>
      </c>
      <c r="AA16" s="344">
        <v>24</v>
      </c>
      <c r="AB16" s="344">
        <v>25</v>
      </c>
      <c r="AC16" s="344">
        <v>26</v>
      </c>
      <c r="AD16" s="344">
        <v>27</v>
      </c>
      <c r="AE16" s="344">
        <v>28</v>
      </c>
      <c r="AF16" s="337">
        <v>29</v>
      </c>
      <c r="AG16" s="345">
        <v>30</v>
      </c>
      <c r="AH16" s="346">
        <v>31</v>
      </c>
      <c r="AI16">
        <v>32</v>
      </c>
      <c r="AJ16">
        <v>32</v>
      </c>
      <c r="AK16">
        <v>33</v>
      </c>
      <c r="AL16">
        <v>34</v>
      </c>
      <c r="AM16">
        <v>35</v>
      </c>
      <c r="AN16">
        <v>36</v>
      </c>
      <c r="AO16">
        <v>37</v>
      </c>
      <c r="AP16">
        <v>38</v>
      </c>
      <c r="AQ16">
        <v>39</v>
      </c>
      <c r="AR16">
        <v>39</v>
      </c>
      <c r="AS16">
        <v>40</v>
      </c>
      <c r="AT16">
        <v>41</v>
      </c>
      <c r="AU16">
        <v>42</v>
      </c>
      <c r="AV16">
        <v>43</v>
      </c>
      <c r="AW16">
        <v>44</v>
      </c>
      <c r="AX16">
        <v>45</v>
      </c>
      <c r="AY16">
        <v>46</v>
      </c>
      <c r="AZ16">
        <v>46</v>
      </c>
      <c r="BA16">
        <v>47</v>
      </c>
      <c r="BB16">
        <v>48</v>
      </c>
      <c r="BC16">
        <v>49</v>
      </c>
      <c r="BD16">
        <v>50</v>
      </c>
      <c r="BE16">
        <v>50</v>
      </c>
      <c r="BF16">
        <v>51</v>
      </c>
      <c r="BG16">
        <v>52</v>
      </c>
      <c r="BH16">
        <v>53</v>
      </c>
      <c r="BI16">
        <v>54</v>
      </c>
      <c r="BJ16">
        <v>55</v>
      </c>
      <c r="BK16">
        <v>55</v>
      </c>
      <c r="BL16">
        <v>56</v>
      </c>
      <c r="BM16">
        <v>57</v>
      </c>
      <c r="BN16">
        <v>58</v>
      </c>
      <c r="BO16">
        <v>59</v>
      </c>
      <c r="BP16">
        <v>60</v>
      </c>
      <c r="BQ16">
        <v>60</v>
      </c>
      <c r="BR16">
        <v>61</v>
      </c>
      <c r="BS16">
        <v>62</v>
      </c>
      <c r="BT16">
        <v>63</v>
      </c>
      <c r="BU16">
        <v>64</v>
      </c>
      <c r="BV16">
        <v>64</v>
      </c>
      <c r="BW16">
        <v>65</v>
      </c>
      <c r="BX16">
        <v>66</v>
      </c>
      <c r="BY16">
        <v>67</v>
      </c>
      <c r="BZ16">
        <v>68</v>
      </c>
      <c r="CA16">
        <v>68</v>
      </c>
      <c r="CB16">
        <v>69</v>
      </c>
      <c r="CC16">
        <v>70</v>
      </c>
      <c r="CD16">
        <v>71</v>
      </c>
      <c r="CE16">
        <v>72</v>
      </c>
      <c r="CF16">
        <v>72</v>
      </c>
      <c r="CG16">
        <v>73</v>
      </c>
      <c r="CH16">
        <v>74</v>
      </c>
      <c r="CI16">
        <v>75</v>
      </c>
      <c r="CJ16">
        <v>76</v>
      </c>
      <c r="CK16">
        <v>76</v>
      </c>
      <c r="CL16">
        <v>77</v>
      </c>
      <c r="CM16">
        <v>78</v>
      </c>
      <c r="CN16">
        <v>79</v>
      </c>
      <c r="CO16">
        <v>80</v>
      </c>
      <c r="CP16">
        <v>80</v>
      </c>
      <c r="CQ16">
        <v>81</v>
      </c>
      <c r="CR16">
        <v>82</v>
      </c>
      <c r="CS16">
        <v>83</v>
      </c>
      <c r="CT16">
        <v>83</v>
      </c>
      <c r="CU16">
        <v>84</v>
      </c>
      <c r="CV16">
        <v>85</v>
      </c>
      <c r="CW16">
        <v>86</v>
      </c>
      <c r="CX16">
        <v>86</v>
      </c>
      <c r="CY16">
        <v>87</v>
      </c>
      <c r="CZ16">
        <v>88</v>
      </c>
      <c r="DA16">
        <v>89</v>
      </c>
      <c r="DB16">
        <v>90</v>
      </c>
      <c r="DC16">
        <v>91</v>
      </c>
      <c r="DD16">
        <v>92</v>
      </c>
      <c r="DE16">
        <v>92</v>
      </c>
      <c r="DF16">
        <v>93</v>
      </c>
      <c r="DG16">
        <v>94</v>
      </c>
      <c r="DH16">
        <v>95</v>
      </c>
      <c r="DI16">
        <v>96</v>
      </c>
      <c r="DJ16">
        <v>97</v>
      </c>
      <c r="DK16">
        <v>98</v>
      </c>
      <c r="DL16">
        <v>98</v>
      </c>
      <c r="DM16">
        <v>99</v>
      </c>
      <c r="DN16">
        <v>100</v>
      </c>
      <c r="DO16">
        <v>101</v>
      </c>
      <c r="DP16">
        <v>102</v>
      </c>
      <c r="DQ16">
        <v>103</v>
      </c>
      <c r="DR16">
        <v>103</v>
      </c>
      <c r="DS16">
        <v>104</v>
      </c>
      <c r="DT16">
        <v>105</v>
      </c>
      <c r="DU16">
        <v>106</v>
      </c>
      <c r="DV16">
        <v>107</v>
      </c>
      <c r="DW16">
        <v>108</v>
      </c>
      <c r="DX16">
        <v>109</v>
      </c>
      <c r="DY16">
        <v>110</v>
      </c>
      <c r="DZ16">
        <v>110</v>
      </c>
      <c r="EA16">
        <v>111</v>
      </c>
      <c r="EB16">
        <v>112</v>
      </c>
      <c r="EC16">
        <v>113</v>
      </c>
      <c r="ED16">
        <v>114</v>
      </c>
      <c r="EE16">
        <v>115</v>
      </c>
      <c r="EF16">
        <v>116</v>
      </c>
      <c r="EG16">
        <v>116</v>
      </c>
      <c r="EH16">
        <v>117</v>
      </c>
      <c r="EI16">
        <v>118</v>
      </c>
      <c r="EJ16">
        <v>119</v>
      </c>
      <c r="EK16">
        <v>120</v>
      </c>
      <c r="EL16">
        <v>121</v>
      </c>
      <c r="EM16">
        <v>122</v>
      </c>
      <c r="EN16">
        <v>122</v>
      </c>
      <c r="EO16">
        <v>123</v>
      </c>
      <c r="EP16">
        <v>124</v>
      </c>
      <c r="EQ16">
        <v>125</v>
      </c>
      <c r="ER16">
        <v>126</v>
      </c>
      <c r="ES16">
        <v>127</v>
      </c>
      <c r="ET16">
        <v>128</v>
      </c>
      <c r="EU16">
        <v>128</v>
      </c>
      <c r="EV16">
        <v>129</v>
      </c>
      <c r="EW16">
        <v>130</v>
      </c>
      <c r="EX16">
        <v>131</v>
      </c>
      <c r="EY16">
        <v>132</v>
      </c>
      <c r="EZ16">
        <v>133</v>
      </c>
      <c r="FA16">
        <v>134</v>
      </c>
      <c r="FB16">
        <v>134</v>
      </c>
      <c r="FC16">
        <v>135</v>
      </c>
      <c r="FD16">
        <v>136</v>
      </c>
      <c r="FE16">
        <v>137</v>
      </c>
      <c r="FF16">
        <v>138</v>
      </c>
      <c r="FG16">
        <v>139</v>
      </c>
      <c r="FH16">
        <v>140</v>
      </c>
      <c r="FI16">
        <v>140</v>
      </c>
      <c r="FJ16">
        <v>141</v>
      </c>
      <c r="FK16">
        <v>142</v>
      </c>
      <c r="FL16">
        <v>143</v>
      </c>
      <c r="FM16">
        <v>144</v>
      </c>
      <c r="FN16">
        <v>145</v>
      </c>
      <c r="FO16">
        <v>146</v>
      </c>
      <c r="FP16">
        <v>146</v>
      </c>
      <c r="FQ16">
        <v>147</v>
      </c>
      <c r="FR16">
        <v>148</v>
      </c>
      <c r="FS16">
        <v>149</v>
      </c>
      <c r="FT16">
        <v>150</v>
      </c>
      <c r="FU16">
        <v>151</v>
      </c>
      <c r="FV16">
        <v>152</v>
      </c>
      <c r="FW16">
        <v>152</v>
      </c>
      <c r="FX16">
        <v>153</v>
      </c>
      <c r="FY16">
        <v>154</v>
      </c>
      <c r="FZ16">
        <v>155</v>
      </c>
      <c r="GA16">
        <v>156</v>
      </c>
      <c r="GB16">
        <v>157</v>
      </c>
      <c r="GC16">
        <v>158</v>
      </c>
      <c r="GD16">
        <v>158</v>
      </c>
      <c r="GE16">
        <v>159</v>
      </c>
      <c r="GF16">
        <v>160</v>
      </c>
      <c r="GG16">
        <v>161</v>
      </c>
      <c r="GH16">
        <v>162</v>
      </c>
      <c r="GI16">
        <v>163</v>
      </c>
      <c r="GJ16">
        <v>164</v>
      </c>
      <c r="GK16">
        <v>164</v>
      </c>
      <c r="GL16">
        <v>165</v>
      </c>
      <c r="GM16">
        <v>166</v>
      </c>
      <c r="GN16">
        <v>167</v>
      </c>
      <c r="GO16">
        <v>168</v>
      </c>
      <c r="GP16">
        <v>169</v>
      </c>
      <c r="GQ16">
        <v>170</v>
      </c>
      <c r="GR16">
        <v>170</v>
      </c>
      <c r="GS16">
        <v>171</v>
      </c>
      <c r="GU16">
        <v>13</v>
      </c>
      <c r="GV16">
        <v>0.245</v>
      </c>
    </row>
    <row r="17" spans="1:204">
      <c r="A17" s="339">
        <v>14</v>
      </c>
      <c r="B17" s="340">
        <v>1</v>
      </c>
      <c r="C17" s="340">
        <v>2</v>
      </c>
      <c r="D17" s="340">
        <v>3</v>
      </c>
      <c r="E17" s="340">
        <v>5</v>
      </c>
      <c r="F17" s="340">
        <v>6</v>
      </c>
      <c r="G17" s="340">
        <v>7</v>
      </c>
      <c r="H17" s="340">
        <v>8</v>
      </c>
      <c r="I17" s="340">
        <v>9</v>
      </c>
      <c r="J17" s="340">
        <v>10</v>
      </c>
      <c r="K17" s="340">
        <v>10</v>
      </c>
      <c r="L17" s="340">
        <v>11</v>
      </c>
      <c r="M17" s="340">
        <v>12</v>
      </c>
      <c r="N17" s="340">
        <v>13</v>
      </c>
      <c r="O17" s="340">
        <v>14</v>
      </c>
      <c r="P17" s="340">
        <v>15</v>
      </c>
      <c r="Q17" s="340">
        <v>16</v>
      </c>
      <c r="R17" s="340">
        <v>17</v>
      </c>
      <c r="S17" s="340">
        <v>18</v>
      </c>
      <c r="T17" s="340">
        <v>19</v>
      </c>
      <c r="U17" s="340">
        <v>20</v>
      </c>
      <c r="V17" s="340">
        <v>21</v>
      </c>
      <c r="W17" s="340">
        <v>22</v>
      </c>
      <c r="X17" s="340">
        <v>23</v>
      </c>
      <c r="Y17" s="340">
        <v>24</v>
      </c>
      <c r="Z17" s="340">
        <v>25</v>
      </c>
      <c r="AA17" s="340">
        <v>25</v>
      </c>
      <c r="AB17" s="340">
        <v>26</v>
      </c>
      <c r="AC17" s="340">
        <v>27</v>
      </c>
      <c r="AD17" s="340">
        <v>28</v>
      </c>
      <c r="AE17" s="340">
        <v>29</v>
      </c>
      <c r="AF17" s="341">
        <v>30</v>
      </c>
      <c r="AG17" s="342">
        <v>31</v>
      </c>
      <c r="AH17" s="347">
        <v>32</v>
      </c>
      <c r="AI17" s="341">
        <v>33</v>
      </c>
      <c r="AJ17" s="341">
        <v>34</v>
      </c>
      <c r="AK17" s="341">
        <v>35</v>
      </c>
      <c r="AL17" s="341">
        <v>36</v>
      </c>
      <c r="AM17" s="341">
        <v>37</v>
      </c>
      <c r="AN17" s="341">
        <v>37</v>
      </c>
      <c r="AO17" s="341">
        <v>38</v>
      </c>
      <c r="AP17" s="341">
        <v>39</v>
      </c>
      <c r="AQ17" s="341">
        <v>40</v>
      </c>
      <c r="AR17" s="341">
        <v>41</v>
      </c>
      <c r="AS17" s="341">
        <v>42</v>
      </c>
      <c r="AT17" s="341">
        <v>43</v>
      </c>
      <c r="AU17" s="341">
        <v>44</v>
      </c>
      <c r="AV17" s="341">
        <v>45</v>
      </c>
      <c r="AW17" s="341">
        <v>46</v>
      </c>
      <c r="AX17" s="341">
        <v>46</v>
      </c>
      <c r="AY17" s="341">
        <v>47</v>
      </c>
      <c r="AZ17" s="341">
        <v>48</v>
      </c>
      <c r="BA17" s="341">
        <v>49</v>
      </c>
      <c r="BB17" s="341">
        <v>50</v>
      </c>
      <c r="BC17" s="341">
        <v>51</v>
      </c>
      <c r="BD17" s="341">
        <v>52</v>
      </c>
      <c r="BE17" s="341">
        <v>53</v>
      </c>
      <c r="BF17" s="341">
        <v>53</v>
      </c>
      <c r="BG17" s="341">
        <v>54</v>
      </c>
      <c r="BH17" s="341">
        <v>55</v>
      </c>
      <c r="BI17" s="341">
        <v>56</v>
      </c>
      <c r="BJ17" s="341">
        <v>57</v>
      </c>
      <c r="BK17" s="341">
        <v>58</v>
      </c>
      <c r="BL17" s="341">
        <v>59</v>
      </c>
      <c r="BM17" s="341">
        <v>59</v>
      </c>
      <c r="BN17" s="341">
        <v>60</v>
      </c>
      <c r="BO17" s="341">
        <v>61</v>
      </c>
      <c r="BP17" s="341">
        <v>62</v>
      </c>
      <c r="BQ17" s="341">
        <v>63</v>
      </c>
      <c r="BR17" s="341">
        <v>64</v>
      </c>
      <c r="BS17" s="341">
        <v>65</v>
      </c>
      <c r="BT17" s="341">
        <v>65</v>
      </c>
      <c r="BU17" s="341">
        <v>66</v>
      </c>
      <c r="BV17" s="341">
        <v>67</v>
      </c>
      <c r="BW17" s="341">
        <v>68</v>
      </c>
      <c r="BX17" s="341">
        <v>69</v>
      </c>
      <c r="BY17" s="341">
        <v>70</v>
      </c>
      <c r="BZ17" s="341">
        <v>70</v>
      </c>
      <c r="CA17" s="341">
        <v>71</v>
      </c>
      <c r="CB17" s="341">
        <v>72</v>
      </c>
      <c r="CC17" s="341">
        <v>73</v>
      </c>
      <c r="CD17" s="341">
        <v>74</v>
      </c>
      <c r="CE17" s="341">
        <v>75</v>
      </c>
      <c r="CF17" s="341">
        <v>75</v>
      </c>
      <c r="CG17" s="341">
        <v>76</v>
      </c>
      <c r="CH17" s="341">
        <v>77</v>
      </c>
      <c r="CI17" s="341">
        <v>78</v>
      </c>
      <c r="CJ17" s="341">
        <v>79</v>
      </c>
      <c r="CK17" s="341">
        <v>80</v>
      </c>
      <c r="CL17" s="341">
        <v>80</v>
      </c>
      <c r="CM17" s="341">
        <v>81</v>
      </c>
      <c r="CN17" s="341">
        <v>82</v>
      </c>
      <c r="CO17" s="341">
        <v>83</v>
      </c>
      <c r="CP17" s="341">
        <v>84</v>
      </c>
      <c r="CQ17" s="341">
        <v>84</v>
      </c>
      <c r="CR17" s="341">
        <v>85</v>
      </c>
      <c r="CS17" s="341">
        <v>86</v>
      </c>
      <c r="CT17" s="341">
        <v>87</v>
      </c>
      <c r="CU17" s="341">
        <v>88</v>
      </c>
      <c r="CV17" s="341">
        <v>88</v>
      </c>
      <c r="CW17" s="341">
        <v>89</v>
      </c>
      <c r="CX17" s="341">
        <v>90</v>
      </c>
      <c r="CY17" s="341">
        <v>91</v>
      </c>
      <c r="CZ17" s="341">
        <v>92</v>
      </c>
      <c r="DA17" s="341">
        <v>93</v>
      </c>
      <c r="DB17" s="341">
        <v>94</v>
      </c>
      <c r="DC17" s="341">
        <v>94</v>
      </c>
      <c r="DD17" s="341">
        <v>95</v>
      </c>
      <c r="DE17" s="341">
        <v>96</v>
      </c>
      <c r="DF17" s="341">
        <v>97</v>
      </c>
      <c r="DG17" s="341">
        <v>98</v>
      </c>
      <c r="DH17" s="341">
        <v>99</v>
      </c>
      <c r="DI17" s="341">
        <v>100</v>
      </c>
      <c r="DJ17" s="341">
        <v>101</v>
      </c>
      <c r="DK17" s="341">
        <v>101</v>
      </c>
      <c r="DL17" s="341">
        <v>102</v>
      </c>
      <c r="DM17" s="341">
        <v>103</v>
      </c>
      <c r="DN17" s="341">
        <v>104</v>
      </c>
      <c r="DO17" s="341">
        <v>105</v>
      </c>
      <c r="DP17" s="341">
        <v>106</v>
      </c>
      <c r="DQ17" s="341">
        <v>107</v>
      </c>
      <c r="DR17" s="341">
        <v>108</v>
      </c>
      <c r="DS17" s="341">
        <v>109</v>
      </c>
      <c r="DT17" s="341">
        <v>109</v>
      </c>
      <c r="DU17" s="341">
        <v>110</v>
      </c>
      <c r="DV17" s="341">
        <v>111</v>
      </c>
      <c r="DW17" s="341">
        <v>112</v>
      </c>
      <c r="DX17" s="341">
        <v>113</v>
      </c>
      <c r="DY17" s="341">
        <v>114</v>
      </c>
      <c r="DZ17" s="341">
        <v>115</v>
      </c>
      <c r="EA17" s="341">
        <v>116</v>
      </c>
      <c r="EB17" s="341">
        <v>117</v>
      </c>
      <c r="EC17" s="341">
        <v>118</v>
      </c>
      <c r="ED17" s="341">
        <v>118</v>
      </c>
      <c r="EE17" s="341">
        <v>119</v>
      </c>
      <c r="EF17" s="341">
        <v>120</v>
      </c>
      <c r="EG17" s="341">
        <v>121</v>
      </c>
      <c r="EH17" s="341">
        <v>122</v>
      </c>
      <c r="EI17" s="341">
        <v>123</v>
      </c>
      <c r="EJ17" s="341">
        <v>124</v>
      </c>
      <c r="EK17" s="341">
        <v>125</v>
      </c>
      <c r="EL17" s="341">
        <v>126</v>
      </c>
      <c r="EM17" s="341">
        <v>126</v>
      </c>
      <c r="EN17" s="341">
        <v>127</v>
      </c>
      <c r="EO17" s="341">
        <v>128</v>
      </c>
      <c r="EP17" s="341">
        <v>129</v>
      </c>
      <c r="EQ17" s="341">
        <v>130</v>
      </c>
      <c r="ER17" s="341">
        <v>131</v>
      </c>
      <c r="ES17" s="341">
        <v>132</v>
      </c>
      <c r="ET17" s="341">
        <v>133</v>
      </c>
      <c r="EU17" s="341">
        <v>134</v>
      </c>
      <c r="EV17" s="341">
        <v>135</v>
      </c>
      <c r="EW17" s="341">
        <v>135</v>
      </c>
      <c r="EX17" s="341">
        <v>136</v>
      </c>
      <c r="EY17" s="341">
        <v>137</v>
      </c>
      <c r="EZ17" s="341">
        <v>138</v>
      </c>
      <c r="FA17" s="341">
        <v>139</v>
      </c>
      <c r="FB17" s="341">
        <v>140</v>
      </c>
      <c r="FC17" s="341">
        <v>141</v>
      </c>
      <c r="FD17" s="341">
        <v>142</v>
      </c>
      <c r="FE17" s="341">
        <v>143</v>
      </c>
      <c r="FF17" s="341">
        <v>143</v>
      </c>
      <c r="FG17" s="341">
        <v>144</v>
      </c>
      <c r="FH17" s="341">
        <v>145</v>
      </c>
      <c r="FI17" s="341">
        <v>146</v>
      </c>
      <c r="FJ17" s="341">
        <v>147</v>
      </c>
      <c r="FK17" s="341">
        <v>148</v>
      </c>
      <c r="FL17" s="341">
        <v>149</v>
      </c>
      <c r="FM17" s="341">
        <v>150</v>
      </c>
      <c r="FN17" s="341">
        <v>151</v>
      </c>
      <c r="FO17" s="341">
        <v>151</v>
      </c>
      <c r="FP17" s="341">
        <v>152</v>
      </c>
      <c r="FQ17" s="341">
        <v>153</v>
      </c>
      <c r="FR17" s="341">
        <v>154</v>
      </c>
      <c r="FS17" s="341">
        <v>155</v>
      </c>
      <c r="FT17" s="341">
        <v>156</v>
      </c>
      <c r="FU17" s="341">
        <v>157</v>
      </c>
      <c r="FV17" s="341">
        <v>158</v>
      </c>
      <c r="FW17" s="341">
        <v>159</v>
      </c>
      <c r="FX17" s="341">
        <v>159</v>
      </c>
      <c r="FY17" s="341">
        <v>160</v>
      </c>
      <c r="FZ17" s="341">
        <v>161</v>
      </c>
      <c r="GA17" s="341">
        <v>162</v>
      </c>
      <c r="GB17" s="341">
        <v>163</v>
      </c>
      <c r="GC17" s="341">
        <v>164</v>
      </c>
      <c r="GD17" s="341">
        <v>165</v>
      </c>
      <c r="GE17" s="341">
        <v>166</v>
      </c>
      <c r="GF17" s="341">
        <v>167</v>
      </c>
      <c r="GG17" s="341">
        <v>168</v>
      </c>
      <c r="GH17" s="341">
        <v>168</v>
      </c>
      <c r="GI17" s="341">
        <v>169</v>
      </c>
      <c r="GJ17" s="341">
        <v>170</v>
      </c>
      <c r="GK17" s="341">
        <v>171</v>
      </c>
      <c r="GL17" s="341">
        <v>172</v>
      </c>
      <c r="GM17" s="341">
        <v>173</v>
      </c>
      <c r="GN17" s="341">
        <v>174</v>
      </c>
      <c r="GO17" s="341">
        <v>175</v>
      </c>
      <c r="GP17" s="341">
        <v>176</v>
      </c>
      <c r="GQ17" s="341">
        <v>176</v>
      </c>
      <c r="GR17" s="341">
        <v>177</v>
      </c>
      <c r="GS17" s="341">
        <v>178</v>
      </c>
      <c r="GT17" s="341"/>
      <c r="GU17" s="341">
        <v>14</v>
      </c>
      <c r="GV17" s="341">
        <v>0.255</v>
      </c>
    </row>
    <row r="18" spans="1:204">
      <c r="A18" s="278">
        <v>15</v>
      </c>
      <c r="B18" s="344">
        <v>1</v>
      </c>
      <c r="C18" s="344">
        <v>2</v>
      </c>
      <c r="D18" s="344">
        <v>4</v>
      </c>
      <c r="E18" s="344">
        <v>5</v>
      </c>
      <c r="F18" s="344">
        <v>6</v>
      </c>
      <c r="G18" s="344">
        <v>7</v>
      </c>
      <c r="H18" s="344">
        <v>8</v>
      </c>
      <c r="I18" s="344">
        <v>9</v>
      </c>
      <c r="J18" s="344">
        <v>10</v>
      </c>
      <c r="K18" s="344">
        <v>11</v>
      </c>
      <c r="L18" s="344">
        <v>12</v>
      </c>
      <c r="M18" s="344">
        <v>13</v>
      </c>
      <c r="N18" s="344">
        <v>14</v>
      </c>
      <c r="O18" s="344">
        <v>15</v>
      </c>
      <c r="P18" s="344">
        <v>16</v>
      </c>
      <c r="Q18" s="344">
        <v>17</v>
      </c>
      <c r="R18" s="344">
        <v>18</v>
      </c>
      <c r="S18" s="344">
        <v>19</v>
      </c>
      <c r="T18" s="344">
        <v>20</v>
      </c>
      <c r="U18" s="344">
        <v>21</v>
      </c>
      <c r="V18" s="344">
        <v>22</v>
      </c>
      <c r="W18" s="344">
        <v>23</v>
      </c>
      <c r="X18" s="344">
        <v>23</v>
      </c>
      <c r="Y18" s="344">
        <v>24</v>
      </c>
      <c r="Z18" s="344">
        <v>25</v>
      </c>
      <c r="AA18" s="344">
        <v>26</v>
      </c>
      <c r="AB18" s="344">
        <v>27</v>
      </c>
      <c r="AC18" s="344">
        <v>28</v>
      </c>
      <c r="AD18" s="344">
        <v>29</v>
      </c>
      <c r="AE18" s="344">
        <v>30</v>
      </c>
      <c r="AF18" s="337">
        <v>31</v>
      </c>
      <c r="AG18" s="345">
        <v>32</v>
      </c>
      <c r="AH18" s="346">
        <v>33</v>
      </c>
      <c r="AI18">
        <v>34</v>
      </c>
      <c r="AJ18">
        <v>35</v>
      </c>
      <c r="AK18">
        <v>36</v>
      </c>
      <c r="AL18">
        <v>37</v>
      </c>
      <c r="AM18">
        <v>38</v>
      </c>
      <c r="AN18">
        <v>39</v>
      </c>
      <c r="AO18">
        <v>40</v>
      </c>
      <c r="AP18">
        <v>41</v>
      </c>
      <c r="AQ18">
        <v>42</v>
      </c>
      <c r="AR18">
        <v>43</v>
      </c>
      <c r="AS18">
        <v>43</v>
      </c>
      <c r="AT18">
        <v>44</v>
      </c>
      <c r="AU18">
        <v>45</v>
      </c>
      <c r="AV18">
        <v>46</v>
      </c>
      <c r="AW18">
        <v>47</v>
      </c>
      <c r="AX18">
        <v>48</v>
      </c>
      <c r="AY18">
        <v>49</v>
      </c>
      <c r="AZ18">
        <v>50</v>
      </c>
      <c r="BA18">
        <v>51</v>
      </c>
      <c r="BB18">
        <v>52</v>
      </c>
      <c r="BC18">
        <v>53</v>
      </c>
      <c r="BD18">
        <v>53</v>
      </c>
      <c r="BE18">
        <v>54</v>
      </c>
      <c r="BF18">
        <v>55</v>
      </c>
      <c r="BG18">
        <v>56</v>
      </c>
      <c r="BH18">
        <v>57</v>
      </c>
      <c r="BI18">
        <v>58</v>
      </c>
      <c r="BJ18">
        <v>59</v>
      </c>
      <c r="BK18">
        <v>60</v>
      </c>
      <c r="BL18">
        <v>61</v>
      </c>
      <c r="BM18">
        <v>62</v>
      </c>
      <c r="BN18">
        <v>62</v>
      </c>
      <c r="BO18">
        <v>63</v>
      </c>
      <c r="BP18">
        <v>64</v>
      </c>
      <c r="BQ18">
        <v>65</v>
      </c>
      <c r="BR18">
        <v>66</v>
      </c>
      <c r="BS18">
        <v>67</v>
      </c>
      <c r="BT18">
        <v>68</v>
      </c>
      <c r="BU18">
        <v>69</v>
      </c>
      <c r="BV18">
        <v>69</v>
      </c>
      <c r="BW18">
        <v>70</v>
      </c>
      <c r="BX18">
        <v>71</v>
      </c>
      <c r="BY18">
        <v>72</v>
      </c>
      <c r="BZ18">
        <v>73</v>
      </c>
      <c r="CA18">
        <v>74</v>
      </c>
      <c r="CB18">
        <v>75</v>
      </c>
      <c r="CC18">
        <v>76</v>
      </c>
      <c r="CD18">
        <v>76</v>
      </c>
      <c r="CE18">
        <v>77</v>
      </c>
      <c r="CF18">
        <v>78</v>
      </c>
      <c r="CG18">
        <v>79</v>
      </c>
      <c r="CH18">
        <v>80</v>
      </c>
      <c r="CI18">
        <v>81</v>
      </c>
      <c r="CJ18">
        <v>82</v>
      </c>
      <c r="CK18">
        <v>82</v>
      </c>
      <c r="CL18">
        <v>83</v>
      </c>
      <c r="CM18">
        <v>84</v>
      </c>
      <c r="CN18">
        <v>85</v>
      </c>
      <c r="CO18">
        <v>86</v>
      </c>
      <c r="CP18">
        <v>87</v>
      </c>
      <c r="CQ18">
        <v>87</v>
      </c>
      <c r="CR18">
        <v>88</v>
      </c>
      <c r="CS18">
        <v>89</v>
      </c>
      <c r="CT18">
        <v>90</v>
      </c>
      <c r="CU18">
        <v>91</v>
      </c>
      <c r="CV18">
        <v>91</v>
      </c>
      <c r="CW18">
        <v>92</v>
      </c>
      <c r="CX18">
        <v>93</v>
      </c>
      <c r="CY18">
        <v>94</v>
      </c>
      <c r="CZ18">
        <v>95</v>
      </c>
      <c r="DA18">
        <v>96</v>
      </c>
      <c r="DB18">
        <v>97</v>
      </c>
      <c r="DC18">
        <v>98</v>
      </c>
      <c r="DD18">
        <v>99</v>
      </c>
      <c r="DE18">
        <v>100</v>
      </c>
      <c r="DF18">
        <v>101</v>
      </c>
      <c r="DG18">
        <v>101</v>
      </c>
      <c r="DH18">
        <v>102</v>
      </c>
      <c r="DI18">
        <v>103</v>
      </c>
      <c r="DJ18">
        <v>104</v>
      </c>
      <c r="DK18">
        <v>105</v>
      </c>
      <c r="DL18">
        <v>106</v>
      </c>
      <c r="DM18">
        <v>107</v>
      </c>
      <c r="DN18">
        <v>108</v>
      </c>
      <c r="DO18">
        <v>109</v>
      </c>
      <c r="DP18">
        <v>110</v>
      </c>
      <c r="DQ18">
        <v>111</v>
      </c>
      <c r="DR18">
        <v>112</v>
      </c>
      <c r="DS18">
        <v>112</v>
      </c>
      <c r="DT18">
        <v>113</v>
      </c>
      <c r="DU18">
        <v>114</v>
      </c>
      <c r="DV18">
        <v>115</v>
      </c>
      <c r="DW18">
        <v>116</v>
      </c>
      <c r="DX18">
        <v>117</v>
      </c>
      <c r="DY18">
        <v>118</v>
      </c>
      <c r="DZ18">
        <v>119</v>
      </c>
      <c r="EA18">
        <v>120</v>
      </c>
      <c r="EB18">
        <v>121</v>
      </c>
      <c r="EC18">
        <v>122</v>
      </c>
      <c r="ED18">
        <v>123</v>
      </c>
      <c r="EE18">
        <v>124</v>
      </c>
      <c r="EF18">
        <v>124</v>
      </c>
      <c r="EG18">
        <v>125</v>
      </c>
      <c r="EH18">
        <v>126</v>
      </c>
      <c r="EI18">
        <v>127</v>
      </c>
      <c r="EJ18">
        <v>128</v>
      </c>
      <c r="EK18">
        <v>129</v>
      </c>
      <c r="EL18">
        <v>130</v>
      </c>
      <c r="EM18">
        <v>131</v>
      </c>
      <c r="EN18">
        <v>132</v>
      </c>
      <c r="EO18">
        <v>133</v>
      </c>
      <c r="EP18">
        <v>134</v>
      </c>
      <c r="EQ18">
        <v>135</v>
      </c>
      <c r="ER18">
        <v>136</v>
      </c>
      <c r="ES18">
        <v>137</v>
      </c>
      <c r="ET18">
        <v>137</v>
      </c>
      <c r="EU18">
        <v>138</v>
      </c>
      <c r="EV18">
        <v>139</v>
      </c>
      <c r="EW18">
        <v>140</v>
      </c>
      <c r="EX18">
        <v>141</v>
      </c>
      <c r="EY18">
        <v>142</v>
      </c>
      <c r="EZ18">
        <v>143</v>
      </c>
      <c r="FA18">
        <v>144</v>
      </c>
      <c r="FB18">
        <v>145</v>
      </c>
      <c r="FC18">
        <v>146</v>
      </c>
      <c r="FD18">
        <v>147</v>
      </c>
      <c r="FE18">
        <v>148</v>
      </c>
      <c r="FF18">
        <v>149</v>
      </c>
      <c r="FG18">
        <v>149</v>
      </c>
      <c r="FH18">
        <v>150</v>
      </c>
      <c r="FI18">
        <v>151</v>
      </c>
      <c r="FJ18">
        <v>152</v>
      </c>
      <c r="FK18">
        <v>153</v>
      </c>
      <c r="FL18">
        <v>154</v>
      </c>
      <c r="FM18">
        <v>155</v>
      </c>
      <c r="FN18">
        <v>156</v>
      </c>
      <c r="FO18">
        <v>157</v>
      </c>
      <c r="FP18">
        <v>158</v>
      </c>
      <c r="FQ18">
        <v>159</v>
      </c>
      <c r="FR18">
        <v>160</v>
      </c>
      <c r="FS18">
        <v>161</v>
      </c>
      <c r="FT18">
        <v>161</v>
      </c>
      <c r="FU18">
        <v>162</v>
      </c>
      <c r="FV18">
        <v>163</v>
      </c>
      <c r="FW18">
        <v>164</v>
      </c>
      <c r="FX18">
        <v>165</v>
      </c>
      <c r="FY18">
        <v>166</v>
      </c>
      <c r="FZ18">
        <v>167</v>
      </c>
      <c r="GA18">
        <v>168</v>
      </c>
      <c r="GB18">
        <v>169</v>
      </c>
      <c r="GC18">
        <v>170</v>
      </c>
      <c r="GD18">
        <v>171</v>
      </c>
      <c r="GE18">
        <v>172</v>
      </c>
      <c r="GF18">
        <v>173</v>
      </c>
      <c r="GG18">
        <v>173</v>
      </c>
      <c r="GH18">
        <v>174</v>
      </c>
      <c r="GI18">
        <v>175</v>
      </c>
      <c r="GJ18">
        <v>176</v>
      </c>
      <c r="GK18">
        <v>177</v>
      </c>
      <c r="GL18">
        <v>178</v>
      </c>
      <c r="GM18">
        <v>179</v>
      </c>
      <c r="GN18">
        <v>180</v>
      </c>
      <c r="GO18">
        <v>181</v>
      </c>
      <c r="GP18">
        <v>182</v>
      </c>
      <c r="GQ18">
        <v>183</v>
      </c>
      <c r="GR18">
        <v>184</v>
      </c>
      <c r="GS18">
        <v>185</v>
      </c>
      <c r="GU18">
        <v>15</v>
      </c>
      <c r="GV18">
        <v>0.26400000000000001</v>
      </c>
    </row>
    <row r="19" spans="1:204">
      <c r="A19" s="278">
        <v>16</v>
      </c>
      <c r="B19" s="344">
        <v>1</v>
      </c>
      <c r="C19" s="344">
        <v>2</v>
      </c>
      <c r="D19" s="344">
        <v>4</v>
      </c>
      <c r="E19" s="344">
        <v>5</v>
      </c>
      <c r="F19" s="344">
        <v>6</v>
      </c>
      <c r="G19" s="344">
        <v>7</v>
      </c>
      <c r="H19" s="344">
        <v>8</v>
      </c>
      <c r="I19" s="344">
        <v>10</v>
      </c>
      <c r="J19" s="344">
        <v>10</v>
      </c>
      <c r="K19" s="344">
        <v>11</v>
      </c>
      <c r="L19" s="344">
        <v>12</v>
      </c>
      <c r="M19" s="344">
        <v>13</v>
      </c>
      <c r="N19" s="344">
        <v>14</v>
      </c>
      <c r="O19" s="344">
        <v>15</v>
      </c>
      <c r="P19" s="344">
        <v>16</v>
      </c>
      <c r="Q19" s="344">
        <v>18</v>
      </c>
      <c r="R19" s="344">
        <v>19</v>
      </c>
      <c r="S19" s="344">
        <v>20</v>
      </c>
      <c r="T19" s="344">
        <v>20</v>
      </c>
      <c r="U19" s="344">
        <v>21</v>
      </c>
      <c r="V19" s="344">
        <v>22</v>
      </c>
      <c r="W19" s="344">
        <v>23</v>
      </c>
      <c r="X19" s="344">
        <v>24</v>
      </c>
      <c r="Y19" s="344">
        <v>25</v>
      </c>
      <c r="Z19" s="344">
        <v>26</v>
      </c>
      <c r="AA19" s="344">
        <v>27</v>
      </c>
      <c r="AB19" s="344">
        <v>28</v>
      </c>
      <c r="AC19" s="344">
        <v>29</v>
      </c>
      <c r="AD19" s="344">
        <v>30</v>
      </c>
      <c r="AE19" s="344">
        <v>31</v>
      </c>
      <c r="AF19" s="337">
        <v>32</v>
      </c>
      <c r="AG19" s="345">
        <v>33</v>
      </c>
      <c r="AH19" s="346">
        <v>34</v>
      </c>
      <c r="AI19">
        <v>35</v>
      </c>
      <c r="AJ19">
        <v>36</v>
      </c>
      <c r="AK19">
        <v>37</v>
      </c>
      <c r="AL19">
        <v>38</v>
      </c>
      <c r="AM19">
        <v>39</v>
      </c>
      <c r="AN19">
        <v>40</v>
      </c>
      <c r="AO19">
        <v>41</v>
      </c>
      <c r="AP19">
        <v>42</v>
      </c>
      <c r="AQ19">
        <v>43</v>
      </c>
      <c r="AR19">
        <v>44</v>
      </c>
      <c r="AS19">
        <v>45</v>
      </c>
      <c r="AT19">
        <v>46</v>
      </c>
      <c r="AU19">
        <v>47</v>
      </c>
      <c r="AV19">
        <v>48</v>
      </c>
      <c r="AW19">
        <v>49</v>
      </c>
      <c r="AX19">
        <v>50</v>
      </c>
      <c r="AY19">
        <v>51</v>
      </c>
      <c r="AZ19">
        <v>52</v>
      </c>
      <c r="BA19">
        <v>53</v>
      </c>
      <c r="BB19">
        <v>53</v>
      </c>
      <c r="BC19">
        <v>54</v>
      </c>
      <c r="BD19">
        <v>55</v>
      </c>
      <c r="BE19">
        <v>56</v>
      </c>
      <c r="BF19">
        <v>57</v>
      </c>
      <c r="BG19">
        <v>58</v>
      </c>
      <c r="BH19">
        <v>59</v>
      </c>
      <c r="BI19">
        <v>60</v>
      </c>
      <c r="BJ19">
        <v>61</v>
      </c>
      <c r="BK19">
        <v>62</v>
      </c>
      <c r="BL19">
        <v>63</v>
      </c>
      <c r="BM19">
        <v>64</v>
      </c>
      <c r="BN19">
        <v>65</v>
      </c>
      <c r="BO19">
        <v>65</v>
      </c>
      <c r="BP19">
        <v>66</v>
      </c>
      <c r="BQ19">
        <v>67</v>
      </c>
      <c r="BR19">
        <v>68</v>
      </c>
      <c r="BS19">
        <v>69</v>
      </c>
      <c r="BT19">
        <v>70</v>
      </c>
      <c r="BU19">
        <v>71</v>
      </c>
      <c r="BV19">
        <v>72</v>
      </c>
      <c r="BW19">
        <v>73</v>
      </c>
      <c r="BX19">
        <v>74</v>
      </c>
      <c r="BY19">
        <v>75</v>
      </c>
      <c r="BZ19">
        <v>75</v>
      </c>
      <c r="CA19">
        <v>76</v>
      </c>
      <c r="CB19">
        <v>77</v>
      </c>
      <c r="CC19">
        <v>78</v>
      </c>
      <c r="CD19">
        <v>79</v>
      </c>
      <c r="CE19">
        <v>80</v>
      </c>
      <c r="CF19">
        <v>81</v>
      </c>
      <c r="CG19">
        <v>82</v>
      </c>
      <c r="CH19">
        <v>83</v>
      </c>
      <c r="CI19">
        <v>83</v>
      </c>
      <c r="CJ19">
        <v>84</v>
      </c>
      <c r="CK19">
        <v>85</v>
      </c>
      <c r="CL19">
        <v>86</v>
      </c>
      <c r="CM19">
        <v>87</v>
      </c>
      <c r="CN19">
        <v>88</v>
      </c>
      <c r="CO19">
        <v>89</v>
      </c>
      <c r="CP19">
        <v>89</v>
      </c>
      <c r="CQ19">
        <v>90</v>
      </c>
      <c r="CR19">
        <v>91</v>
      </c>
      <c r="CS19">
        <v>92</v>
      </c>
      <c r="CT19">
        <v>93</v>
      </c>
      <c r="CU19">
        <v>94</v>
      </c>
      <c r="CV19">
        <v>95</v>
      </c>
      <c r="CW19">
        <v>95</v>
      </c>
      <c r="CX19">
        <v>96</v>
      </c>
      <c r="CY19">
        <v>97</v>
      </c>
      <c r="CZ19">
        <v>98</v>
      </c>
      <c r="DA19">
        <v>99</v>
      </c>
      <c r="DB19">
        <v>100</v>
      </c>
      <c r="DC19">
        <v>101</v>
      </c>
      <c r="DD19">
        <v>102</v>
      </c>
      <c r="DE19">
        <v>103</v>
      </c>
      <c r="DF19">
        <v>104</v>
      </c>
      <c r="DG19">
        <v>105</v>
      </c>
      <c r="DH19">
        <v>106</v>
      </c>
      <c r="DI19">
        <v>107</v>
      </c>
      <c r="DJ19">
        <v>108</v>
      </c>
      <c r="DK19">
        <v>109</v>
      </c>
      <c r="DL19">
        <v>110</v>
      </c>
      <c r="DM19">
        <v>111</v>
      </c>
      <c r="DN19">
        <v>112</v>
      </c>
      <c r="DO19">
        <v>112</v>
      </c>
      <c r="DP19">
        <v>113</v>
      </c>
      <c r="DQ19">
        <v>114</v>
      </c>
      <c r="DR19">
        <v>115</v>
      </c>
      <c r="DS19">
        <v>116</v>
      </c>
      <c r="DT19">
        <v>117</v>
      </c>
      <c r="DU19">
        <v>118</v>
      </c>
      <c r="DV19">
        <v>119</v>
      </c>
      <c r="DW19">
        <v>120</v>
      </c>
      <c r="DX19">
        <v>121</v>
      </c>
      <c r="DY19">
        <v>122</v>
      </c>
      <c r="DZ19">
        <v>123</v>
      </c>
      <c r="EA19">
        <v>124</v>
      </c>
      <c r="EB19">
        <v>125</v>
      </c>
      <c r="EC19">
        <v>126</v>
      </c>
      <c r="ED19">
        <v>127</v>
      </c>
      <c r="EE19">
        <v>128</v>
      </c>
      <c r="EF19">
        <v>129</v>
      </c>
      <c r="EG19">
        <v>130</v>
      </c>
      <c r="EH19">
        <v>131</v>
      </c>
      <c r="EI19">
        <v>132</v>
      </c>
      <c r="EJ19">
        <v>133</v>
      </c>
      <c r="EK19">
        <v>133</v>
      </c>
      <c r="EL19">
        <v>134</v>
      </c>
      <c r="EM19">
        <v>135</v>
      </c>
      <c r="EN19">
        <v>136</v>
      </c>
      <c r="EO19">
        <v>137</v>
      </c>
      <c r="EP19">
        <v>138</v>
      </c>
      <c r="EQ19">
        <v>139</v>
      </c>
      <c r="ER19">
        <v>140</v>
      </c>
      <c r="ES19">
        <v>141</v>
      </c>
      <c r="ET19">
        <v>142</v>
      </c>
      <c r="EU19">
        <v>143</v>
      </c>
      <c r="EV19">
        <v>144</v>
      </c>
      <c r="EW19">
        <v>145</v>
      </c>
      <c r="EX19">
        <v>146</v>
      </c>
      <c r="EY19">
        <v>147</v>
      </c>
      <c r="EZ19">
        <v>148</v>
      </c>
      <c r="FA19">
        <v>149</v>
      </c>
      <c r="FB19">
        <v>150</v>
      </c>
      <c r="FC19">
        <v>151</v>
      </c>
      <c r="FD19">
        <v>152</v>
      </c>
      <c r="FE19">
        <v>153</v>
      </c>
      <c r="FF19">
        <v>154</v>
      </c>
      <c r="FG19">
        <v>155</v>
      </c>
      <c r="FH19">
        <v>155</v>
      </c>
      <c r="FI19">
        <v>156</v>
      </c>
      <c r="FJ19">
        <v>157</v>
      </c>
      <c r="FK19">
        <v>158</v>
      </c>
      <c r="FL19">
        <v>159</v>
      </c>
      <c r="FM19">
        <v>160</v>
      </c>
      <c r="FN19">
        <v>161</v>
      </c>
      <c r="FO19">
        <v>162</v>
      </c>
      <c r="FP19">
        <v>163</v>
      </c>
      <c r="FQ19">
        <v>164</v>
      </c>
      <c r="FR19">
        <v>165</v>
      </c>
      <c r="FS19">
        <v>166</v>
      </c>
      <c r="FT19">
        <v>167</v>
      </c>
      <c r="FU19">
        <v>168</v>
      </c>
      <c r="FV19">
        <v>169</v>
      </c>
      <c r="FW19">
        <v>170</v>
      </c>
      <c r="FX19">
        <v>171</v>
      </c>
      <c r="FY19">
        <v>172</v>
      </c>
      <c r="FZ19">
        <v>173</v>
      </c>
      <c r="GA19">
        <v>174</v>
      </c>
      <c r="GB19">
        <v>175</v>
      </c>
      <c r="GC19">
        <v>176</v>
      </c>
      <c r="GD19">
        <v>176</v>
      </c>
      <c r="GE19">
        <v>177</v>
      </c>
      <c r="GF19">
        <v>178</v>
      </c>
      <c r="GG19">
        <v>179</v>
      </c>
      <c r="GH19">
        <v>180</v>
      </c>
      <c r="GI19">
        <v>181</v>
      </c>
      <c r="GJ19">
        <v>182</v>
      </c>
      <c r="GK19">
        <v>183</v>
      </c>
      <c r="GL19">
        <v>184</v>
      </c>
      <c r="GM19">
        <v>185</v>
      </c>
      <c r="GN19">
        <v>186</v>
      </c>
      <c r="GO19">
        <v>187</v>
      </c>
      <c r="GP19">
        <v>188</v>
      </c>
      <c r="GQ19">
        <v>189</v>
      </c>
      <c r="GR19">
        <v>190</v>
      </c>
      <c r="GS19">
        <v>191</v>
      </c>
      <c r="GU19">
        <v>16</v>
      </c>
      <c r="GV19">
        <v>0.27300000000000002</v>
      </c>
    </row>
    <row r="20" spans="1:204">
      <c r="A20" s="278">
        <v>17</v>
      </c>
      <c r="B20" s="344">
        <v>1</v>
      </c>
      <c r="C20" s="344">
        <v>3</v>
      </c>
      <c r="D20" s="344">
        <v>4</v>
      </c>
      <c r="E20" s="344">
        <v>5</v>
      </c>
      <c r="F20" s="344">
        <v>6</v>
      </c>
      <c r="G20" s="344">
        <v>8</v>
      </c>
      <c r="H20" s="344">
        <v>9</v>
      </c>
      <c r="I20" s="344">
        <v>10</v>
      </c>
      <c r="J20" s="344">
        <v>11</v>
      </c>
      <c r="K20" s="344">
        <v>12</v>
      </c>
      <c r="L20" s="344">
        <v>13</v>
      </c>
      <c r="M20" s="344">
        <v>14</v>
      </c>
      <c r="N20" s="344">
        <v>15</v>
      </c>
      <c r="O20" s="344">
        <v>16</v>
      </c>
      <c r="P20" s="344">
        <v>17</v>
      </c>
      <c r="Q20" s="344">
        <v>18</v>
      </c>
      <c r="R20" s="344">
        <v>19</v>
      </c>
      <c r="S20" s="344">
        <v>20</v>
      </c>
      <c r="T20" s="344">
        <v>21</v>
      </c>
      <c r="U20" s="344">
        <v>22</v>
      </c>
      <c r="V20" s="344">
        <v>23</v>
      </c>
      <c r="W20" s="344">
        <v>24</v>
      </c>
      <c r="X20" s="344">
        <v>25</v>
      </c>
      <c r="Y20" s="344">
        <v>26</v>
      </c>
      <c r="Z20" s="344">
        <v>27</v>
      </c>
      <c r="AA20" s="344">
        <v>28</v>
      </c>
      <c r="AB20" s="344">
        <v>29</v>
      </c>
      <c r="AC20" s="344">
        <v>30</v>
      </c>
      <c r="AD20" s="344">
        <v>31</v>
      </c>
      <c r="AE20" s="344">
        <v>32</v>
      </c>
      <c r="AF20" s="337">
        <v>33</v>
      </c>
      <c r="AG20" s="345">
        <v>34</v>
      </c>
      <c r="AH20" s="346">
        <v>35</v>
      </c>
      <c r="AI20">
        <v>36</v>
      </c>
      <c r="AJ20">
        <v>37</v>
      </c>
      <c r="AK20">
        <v>38</v>
      </c>
      <c r="AL20">
        <v>39</v>
      </c>
      <c r="AM20">
        <v>40</v>
      </c>
      <c r="AN20">
        <v>41</v>
      </c>
      <c r="AO20">
        <v>42</v>
      </c>
      <c r="AP20">
        <v>43</v>
      </c>
      <c r="AQ20">
        <v>44</v>
      </c>
      <c r="AR20">
        <v>45</v>
      </c>
      <c r="AS20">
        <v>46</v>
      </c>
      <c r="AT20">
        <v>47</v>
      </c>
      <c r="AU20">
        <v>48</v>
      </c>
      <c r="AV20">
        <v>49</v>
      </c>
      <c r="AW20">
        <v>50</v>
      </c>
      <c r="AX20">
        <v>51</v>
      </c>
      <c r="AY20">
        <v>52</v>
      </c>
      <c r="AZ20">
        <v>53</v>
      </c>
      <c r="BA20">
        <v>54</v>
      </c>
      <c r="BB20">
        <v>55</v>
      </c>
      <c r="BC20">
        <v>56</v>
      </c>
      <c r="BD20">
        <v>57</v>
      </c>
      <c r="BE20">
        <v>58</v>
      </c>
      <c r="BF20">
        <v>59</v>
      </c>
      <c r="BG20">
        <v>60</v>
      </c>
      <c r="BH20">
        <v>61</v>
      </c>
      <c r="BI20">
        <v>62</v>
      </c>
      <c r="BJ20">
        <v>63</v>
      </c>
      <c r="BK20">
        <v>64</v>
      </c>
      <c r="BL20">
        <v>65</v>
      </c>
      <c r="BM20">
        <v>66</v>
      </c>
      <c r="BN20">
        <v>67</v>
      </c>
      <c r="BO20">
        <v>68</v>
      </c>
      <c r="BP20">
        <v>69</v>
      </c>
      <c r="BQ20">
        <v>70</v>
      </c>
      <c r="BR20">
        <v>70</v>
      </c>
      <c r="BS20">
        <v>71</v>
      </c>
      <c r="BT20">
        <v>72</v>
      </c>
      <c r="BU20">
        <v>73</v>
      </c>
      <c r="BV20">
        <v>74</v>
      </c>
      <c r="BW20">
        <v>75</v>
      </c>
      <c r="BX20">
        <v>76</v>
      </c>
      <c r="BY20">
        <v>77</v>
      </c>
      <c r="BZ20">
        <v>78</v>
      </c>
      <c r="CA20">
        <v>79</v>
      </c>
      <c r="CB20">
        <v>80</v>
      </c>
      <c r="CC20">
        <v>81</v>
      </c>
      <c r="CD20">
        <v>82</v>
      </c>
      <c r="CE20">
        <v>83</v>
      </c>
      <c r="CF20">
        <v>83</v>
      </c>
      <c r="CG20">
        <v>84</v>
      </c>
      <c r="CH20">
        <v>85</v>
      </c>
      <c r="CI20">
        <v>86</v>
      </c>
      <c r="CJ20">
        <v>87</v>
      </c>
      <c r="CK20">
        <v>88</v>
      </c>
      <c r="CL20">
        <v>89</v>
      </c>
      <c r="CM20">
        <v>90</v>
      </c>
      <c r="CN20">
        <v>91</v>
      </c>
      <c r="CO20">
        <v>92</v>
      </c>
      <c r="CP20">
        <v>92</v>
      </c>
      <c r="CQ20">
        <v>93</v>
      </c>
      <c r="CR20">
        <v>94</v>
      </c>
      <c r="CS20">
        <v>95</v>
      </c>
      <c r="CT20">
        <v>96</v>
      </c>
      <c r="CU20">
        <v>97</v>
      </c>
      <c r="CV20">
        <v>98</v>
      </c>
      <c r="CW20">
        <v>99</v>
      </c>
      <c r="CX20">
        <v>100</v>
      </c>
      <c r="CY20">
        <v>100</v>
      </c>
      <c r="CZ20">
        <v>101</v>
      </c>
      <c r="DA20">
        <v>102</v>
      </c>
      <c r="DB20">
        <v>103</v>
      </c>
      <c r="DC20">
        <v>104</v>
      </c>
      <c r="DD20">
        <v>105</v>
      </c>
      <c r="DE20">
        <v>106</v>
      </c>
      <c r="DF20">
        <v>107</v>
      </c>
      <c r="DG20">
        <v>108</v>
      </c>
      <c r="DH20">
        <v>109</v>
      </c>
      <c r="DI20">
        <v>110</v>
      </c>
      <c r="DJ20">
        <v>111</v>
      </c>
      <c r="DK20">
        <v>112</v>
      </c>
      <c r="DL20">
        <v>113</v>
      </c>
      <c r="DM20">
        <v>114</v>
      </c>
      <c r="DN20">
        <v>115</v>
      </c>
      <c r="DO20">
        <v>116</v>
      </c>
      <c r="DP20">
        <v>117</v>
      </c>
      <c r="DQ20">
        <v>118</v>
      </c>
      <c r="DR20">
        <v>119</v>
      </c>
      <c r="DS20">
        <v>120</v>
      </c>
      <c r="DT20">
        <v>121</v>
      </c>
      <c r="DU20">
        <v>122</v>
      </c>
      <c r="DV20">
        <v>123</v>
      </c>
      <c r="DW20">
        <v>124</v>
      </c>
      <c r="DX20">
        <v>125</v>
      </c>
      <c r="DY20">
        <v>126</v>
      </c>
      <c r="DZ20">
        <v>127</v>
      </c>
      <c r="EA20">
        <v>128</v>
      </c>
      <c r="EB20">
        <v>129</v>
      </c>
      <c r="EC20">
        <v>130</v>
      </c>
      <c r="ED20">
        <v>131</v>
      </c>
      <c r="EE20">
        <v>132</v>
      </c>
      <c r="EF20">
        <v>133</v>
      </c>
      <c r="EG20">
        <v>134</v>
      </c>
      <c r="EH20">
        <v>135</v>
      </c>
      <c r="EI20">
        <v>136</v>
      </c>
      <c r="EJ20">
        <v>137</v>
      </c>
      <c r="EK20">
        <v>138</v>
      </c>
      <c r="EL20">
        <v>139</v>
      </c>
      <c r="EM20">
        <v>140</v>
      </c>
      <c r="EN20">
        <v>141</v>
      </c>
      <c r="EO20">
        <v>142</v>
      </c>
      <c r="EP20">
        <v>143</v>
      </c>
      <c r="EQ20">
        <v>144</v>
      </c>
      <c r="ER20">
        <v>145</v>
      </c>
      <c r="ES20">
        <v>146</v>
      </c>
      <c r="ET20">
        <v>147</v>
      </c>
      <c r="EU20">
        <v>148</v>
      </c>
      <c r="EV20">
        <v>149</v>
      </c>
      <c r="EW20">
        <v>150</v>
      </c>
      <c r="EX20">
        <v>151</v>
      </c>
      <c r="EY20">
        <v>152</v>
      </c>
      <c r="EZ20">
        <v>153</v>
      </c>
      <c r="FA20">
        <v>154</v>
      </c>
      <c r="FB20">
        <v>155</v>
      </c>
      <c r="FC20">
        <v>156</v>
      </c>
      <c r="FD20">
        <v>157</v>
      </c>
      <c r="FE20">
        <v>158</v>
      </c>
      <c r="FF20">
        <v>159</v>
      </c>
      <c r="FG20">
        <v>160</v>
      </c>
      <c r="FH20">
        <v>161</v>
      </c>
      <c r="FI20">
        <v>162</v>
      </c>
      <c r="FJ20">
        <v>163</v>
      </c>
      <c r="FK20">
        <v>164</v>
      </c>
      <c r="FL20">
        <v>165</v>
      </c>
      <c r="FM20">
        <v>166</v>
      </c>
      <c r="FN20">
        <v>167</v>
      </c>
      <c r="FO20">
        <v>168</v>
      </c>
      <c r="FP20">
        <v>169</v>
      </c>
      <c r="FQ20">
        <v>169</v>
      </c>
      <c r="FR20">
        <v>170</v>
      </c>
      <c r="FS20">
        <v>171</v>
      </c>
      <c r="FT20">
        <v>172</v>
      </c>
      <c r="FU20">
        <v>173</v>
      </c>
      <c r="FV20">
        <v>174</v>
      </c>
      <c r="FW20">
        <v>175</v>
      </c>
      <c r="FX20">
        <v>176</v>
      </c>
      <c r="FY20">
        <v>177</v>
      </c>
      <c r="FZ20">
        <v>178</v>
      </c>
      <c r="GA20">
        <v>179</v>
      </c>
      <c r="GB20">
        <v>180</v>
      </c>
      <c r="GC20">
        <v>181</v>
      </c>
      <c r="GD20">
        <v>182</v>
      </c>
      <c r="GE20">
        <v>183</v>
      </c>
      <c r="GF20">
        <v>184</v>
      </c>
      <c r="GG20">
        <v>185</v>
      </c>
      <c r="GH20">
        <v>186</v>
      </c>
      <c r="GI20">
        <v>187</v>
      </c>
      <c r="GJ20">
        <v>188</v>
      </c>
      <c r="GK20">
        <v>189</v>
      </c>
      <c r="GL20">
        <v>190</v>
      </c>
      <c r="GM20">
        <v>191</v>
      </c>
      <c r="GN20">
        <v>192</v>
      </c>
      <c r="GO20">
        <v>193</v>
      </c>
      <c r="GP20">
        <v>194</v>
      </c>
      <c r="GQ20">
        <v>195</v>
      </c>
      <c r="GR20">
        <v>196</v>
      </c>
      <c r="GS20">
        <v>197</v>
      </c>
      <c r="GU20">
        <v>17</v>
      </c>
      <c r="GV20">
        <v>0.28199999999999997</v>
      </c>
    </row>
    <row r="21" spans="1:204">
      <c r="A21" s="278">
        <v>18</v>
      </c>
      <c r="B21" s="344">
        <v>1</v>
      </c>
      <c r="C21" s="344">
        <v>3</v>
      </c>
      <c r="D21" s="344">
        <v>4</v>
      </c>
      <c r="E21" s="344">
        <v>5</v>
      </c>
      <c r="F21" s="344">
        <v>6</v>
      </c>
      <c r="G21" s="344">
        <v>8</v>
      </c>
      <c r="H21" s="344">
        <v>9</v>
      </c>
      <c r="I21" s="344">
        <v>10</v>
      </c>
      <c r="J21" s="344">
        <v>11</v>
      </c>
      <c r="K21" s="344">
        <v>12</v>
      </c>
      <c r="L21" s="344">
        <v>13</v>
      </c>
      <c r="M21" s="344">
        <v>14</v>
      </c>
      <c r="N21" s="344">
        <v>15</v>
      </c>
      <c r="O21" s="344">
        <v>16</v>
      </c>
      <c r="P21" s="344">
        <v>18</v>
      </c>
      <c r="Q21" s="344">
        <v>19</v>
      </c>
      <c r="R21" s="344">
        <v>20</v>
      </c>
      <c r="S21" s="344">
        <v>21</v>
      </c>
      <c r="T21" s="344">
        <v>22</v>
      </c>
      <c r="U21" s="344">
        <v>23</v>
      </c>
      <c r="V21" s="344">
        <v>24</v>
      </c>
      <c r="W21" s="344">
        <v>25</v>
      </c>
      <c r="X21" s="344">
        <v>26</v>
      </c>
      <c r="Y21" s="344">
        <v>27</v>
      </c>
      <c r="Z21" s="344">
        <v>28</v>
      </c>
      <c r="AA21" s="344">
        <v>29</v>
      </c>
      <c r="AB21" s="344">
        <v>30</v>
      </c>
      <c r="AC21" s="344">
        <v>31</v>
      </c>
      <c r="AD21" s="344">
        <v>32</v>
      </c>
      <c r="AE21" s="344">
        <v>33</v>
      </c>
      <c r="AF21" s="337">
        <v>35</v>
      </c>
      <c r="AG21" s="345">
        <v>36</v>
      </c>
      <c r="AH21" s="346">
        <v>37</v>
      </c>
      <c r="AI21">
        <v>38</v>
      </c>
      <c r="AJ21">
        <v>39</v>
      </c>
      <c r="AK21">
        <v>40</v>
      </c>
      <c r="AL21">
        <v>41</v>
      </c>
      <c r="AM21">
        <v>42</v>
      </c>
      <c r="AN21">
        <v>43</v>
      </c>
      <c r="AO21">
        <v>44</v>
      </c>
      <c r="AP21">
        <v>45</v>
      </c>
      <c r="AQ21">
        <v>46</v>
      </c>
      <c r="AR21">
        <v>47</v>
      </c>
      <c r="AS21">
        <v>48</v>
      </c>
      <c r="AT21">
        <v>49</v>
      </c>
      <c r="AU21">
        <v>50</v>
      </c>
      <c r="AV21">
        <v>51</v>
      </c>
      <c r="AW21">
        <v>52</v>
      </c>
      <c r="AX21">
        <v>53</v>
      </c>
      <c r="AY21">
        <v>54</v>
      </c>
      <c r="AZ21">
        <v>55</v>
      </c>
      <c r="BA21">
        <v>56</v>
      </c>
      <c r="BB21">
        <v>57</v>
      </c>
      <c r="BC21">
        <v>58</v>
      </c>
      <c r="BD21">
        <v>59</v>
      </c>
      <c r="BE21">
        <v>60</v>
      </c>
      <c r="BF21">
        <v>61</v>
      </c>
      <c r="BG21">
        <v>62</v>
      </c>
      <c r="BH21">
        <v>63</v>
      </c>
      <c r="BI21">
        <v>64</v>
      </c>
      <c r="BJ21">
        <v>65</v>
      </c>
      <c r="BK21">
        <v>66</v>
      </c>
      <c r="BL21">
        <v>67</v>
      </c>
      <c r="BM21">
        <v>68</v>
      </c>
      <c r="BN21">
        <v>69</v>
      </c>
      <c r="BO21">
        <v>70</v>
      </c>
      <c r="BP21">
        <v>71</v>
      </c>
      <c r="BQ21">
        <v>72</v>
      </c>
      <c r="BR21">
        <v>73</v>
      </c>
      <c r="BS21">
        <v>74</v>
      </c>
      <c r="BT21">
        <v>75</v>
      </c>
      <c r="BU21">
        <v>76</v>
      </c>
      <c r="BV21">
        <v>77</v>
      </c>
      <c r="BW21">
        <v>78</v>
      </c>
      <c r="BX21">
        <v>79</v>
      </c>
      <c r="BY21">
        <v>80</v>
      </c>
      <c r="BZ21">
        <v>81</v>
      </c>
      <c r="CA21">
        <v>82</v>
      </c>
      <c r="CB21">
        <v>83</v>
      </c>
      <c r="CC21">
        <v>84</v>
      </c>
      <c r="CD21">
        <v>84</v>
      </c>
      <c r="CE21">
        <v>85</v>
      </c>
      <c r="CF21">
        <v>86</v>
      </c>
      <c r="CG21">
        <v>87</v>
      </c>
      <c r="CH21">
        <v>88</v>
      </c>
      <c r="CI21">
        <v>89</v>
      </c>
      <c r="CJ21">
        <v>90</v>
      </c>
      <c r="CK21">
        <v>91</v>
      </c>
      <c r="CL21">
        <v>92</v>
      </c>
      <c r="CM21">
        <v>93</v>
      </c>
      <c r="CN21">
        <v>94</v>
      </c>
      <c r="CO21">
        <v>95</v>
      </c>
      <c r="CP21">
        <v>96</v>
      </c>
      <c r="CQ21">
        <v>97</v>
      </c>
      <c r="CR21">
        <v>98</v>
      </c>
      <c r="CS21">
        <v>98</v>
      </c>
      <c r="CT21">
        <v>99</v>
      </c>
      <c r="CU21">
        <v>100</v>
      </c>
      <c r="CV21">
        <v>101</v>
      </c>
      <c r="CW21">
        <v>102</v>
      </c>
      <c r="CX21">
        <v>103</v>
      </c>
      <c r="CY21">
        <v>104</v>
      </c>
      <c r="CZ21">
        <v>105</v>
      </c>
      <c r="DA21">
        <v>106</v>
      </c>
      <c r="DB21">
        <v>107</v>
      </c>
      <c r="DC21">
        <v>108</v>
      </c>
      <c r="DD21">
        <v>109</v>
      </c>
      <c r="DE21">
        <v>110</v>
      </c>
      <c r="DF21">
        <v>111</v>
      </c>
      <c r="DG21">
        <v>112</v>
      </c>
      <c r="DH21">
        <v>113</v>
      </c>
      <c r="DI21">
        <v>114</v>
      </c>
      <c r="DJ21">
        <v>115</v>
      </c>
      <c r="DK21">
        <v>116</v>
      </c>
      <c r="DL21">
        <v>117</v>
      </c>
      <c r="DM21">
        <v>118</v>
      </c>
      <c r="DN21">
        <v>119</v>
      </c>
      <c r="DO21">
        <v>120</v>
      </c>
      <c r="DP21">
        <v>121</v>
      </c>
      <c r="DQ21">
        <v>122</v>
      </c>
      <c r="DR21">
        <v>123</v>
      </c>
      <c r="DS21">
        <v>124</v>
      </c>
      <c r="DT21">
        <v>125</v>
      </c>
      <c r="DU21">
        <v>126</v>
      </c>
      <c r="DV21">
        <v>127</v>
      </c>
      <c r="DW21">
        <v>128</v>
      </c>
      <c r="DX21">
        <v>129</v>
      </c>
      <c r="DY21">
        <v>131</v>
      </c>
      <c r="DZ21">
        <v>132</v>
      </c>
      <c r="EA21">
        <v>133</v>
      </c>
      <c r="EB21">
        <v>134</v>
      </c>
      <c r="EC21">
        <v>135</v>
      </c>
      <c r="ED21">
        <v>136</v>
      </c>
      <c r="EE21">
        <v>137</v>
      </c>
      <c r="EF21">
        <v>138</v>
      </c>
      <c r="EG21">
        <v>139</v>
      </c>
      <c r="EH21">
        <v>140</v>
      </c>
      <c r="EI21">
        <v>141</v>
      </c>
      <c r="EJ21">
        <v>142</v>
      </c>
      <c r="EK21">
        <v>143</v>
      </c>
      <c r="EL21">
        <v>144</v>
      </c>
      <c r="EM21">
        <v>145</v>
      </c>
      <c r="EN21">
        <v>146</v>
      </c>
      <c r="EO21">
        <v>147</v>
      </c>
      <c r="EP21">
        <v>148</v>
      </c>
      <c r="EQ21">
        <v>149</v>
      </c>
      <c r="ER21">
        <v>150</v>
      </c>
      <c r="ES21">
        <v>151</v>
      </c>
      <c r="ET21">
        <v>152</v>
      </c>
      <c r="EU21">
        <v>153</v>
      </c>
      <c r="EV21">
        <v>154</v>
      </c>
      <c r="EW21">
        <v>155</v>
      </c>
      <c r="EX21">
        <v>156</v>
      </c>
      <c r="EY21">
        <v>157</v>
      </c>
      <c r="EZ21">
        <v>158</v>
      </c>
      <c r="FA21">
        <v>159</v>
      </c>
      <c r="FB21">
        <v>160</v>
      </c>
      <c r="FC21">
        <v>161</v>
      </c>
      <c r="FD21">
        <v>162</v>
      </c>
      <c r="FE21">
        <v>163</v>
      </c>
      <c r="FF21">
        <v>164</v>
      </c>
      <c r="FG21">
        <v>165</v>
      </c>
      <c r="FH21">
        <v>166</v>
      </c>
      <c r="FI21">
        <v>167</v>
      </c>
      <c r="FJ21">
        <v>168</v>
      </c>
      <c r="FK21">
        <v>169</v>
      </c>
      <c r="FL21">
        <v>170</v>
      </c>
      <c r="FM21">
        <v>171</v>
      </c>
      <c r="FN21">
        <v>172</v>
      </c>
      <c r="FO21">
        <v>173</v>
      </c>
      <c r="FP21">
        <v>174</v>
      </c>
      <c r="FQ21">
        <v>175</v>
      </c>
      <c r="FR21">
        <v>177</v>
      </c>
      <c r="FS21">
        <v>178</v>
      </c>
      <c r="FT21">
        <v>179</v>
      </c>
      <c r="FU21">
        <v>180</v>
      </c>
      <c r="FV21">
        <v>181</v>
      </c>
      <c r="FW21">
        <v>182</v>
      </c>
      <c r="FX21">
        <v>183</v>
      </c>
      <c r="FY21">
        <v>184</v>
      </c>
      <c r="FZ21">
        <v>185</v>
      </c>
      <c r="GA21">
        <v>186</v>
      </c>
      <c r="GB21">
        <v>187</v>
      </c>
      <c r="GC21">
        <v>188</v>
      </c>
      <c r="GD21">
        <v>189</v>
      </c>
      <c r="GE21">
        <v>190</v>
      </c>
      <c r="GF21">
        <v>191</v>
      </c>
      <c r="GG21">
        <v>192</v>
      </c>
      <c r="GH21">
        <v>193</v>
      </c>
      <c r="GI21">
        <v>194</v>
      </c>
      <c r="GJ21">
        <v>195</v>
      </c>
      <c r="GK21">
        <v>196</v>
      </c>
      <c r="GL21">
        <v>197</v>
      </c>
      <c r="GM21">
        <v>198</v>
      </c>
      <c r="GN21">
        <v>199</v>
      </c>
      <c r="GO21">
        <v>200</v>
      </c>
      <c r="GP21">
        <v>201</v>
      </c>
      <c r="GQ21">
        <v>202</v>
      </c>
      <c r="GR21">
        <v>203</v>
      </c>
      <c r="GS21">
        <v>204</v>
      </c>
      <c r="GU21">
        <v>18</v>
      </c>
      <c r="GV21">
        <v>0.29199999999999998</v>
      </c>
    </row>
    <row r="22" spans="1:204">
      <c r="A22" s="278">
        <v>19</v>
      </c>
      <c r="B22" s="344">
        <v>1</v>
      </c>
      <c r="C22" s="344">
        <v>3</v>
      </c>
      <c r="D22" s="344">
        <v>4</v>
      </c>
      <c r="E22" s="344">
        <v>5</v>
      </c>
      <c r="F22" s="344">
        <v>7</v>
      </c>
      <c r="G22" s="344">
        <v>8</v>
      </c>
      <c r="H22" s="344">
        <v>9</v>
      </c>
      <c r="I22" s="344">
        <v>11</v>
      </c>
      <c r="J22" s="344">
        <v>11</v>
      </c>
      <c r="K22" s="344">
        <v>12</v>
      </c>
      <c r="L22" s="344">
        <v>13</v>
      </c>
      <c r="M22" s="344">
        <v>15</v>
      </c>
      <c r="N22" s="344">
        <v>16</v>
      </c>
      <c r="O22" s="344">
        <v>17</v>
      </c>
      <c r="P22" s="344">
        <v>18</v>
      </c>
      <c r="Q22" s="344">
        <v>19</v>
      </c>
      <c r="R22" s="344">
        <v>20</v>
      </c>
      <c r="S22" s="344">
        <v>22</v>
      </c>
      <c r="T22" s="344">
        <v>23</v>
      </c>
      <c r="U22" s="344">
        <v>23</v>
      </c>
      <c r="V22" s="344">
        <v>25</v>
      </c>
      <c r="W22" s="344">
        <v>26</v>
      </c>
      <c r="X22" s="344">
        <v>27</v>
      </c>
      <c r="Y22" s="344">
        <v>28</v>
      </c>
      <c r="Z22" s="344">
        <v>29</v>
      </c>
      <c r="AA22" s="344">
        <v>30</v>
      </c>
      <c r="AB22" s="344">
        <v>31</v>
      </c>
      <c r="AC22" s="344">
        <v>32</v>
      </c>
      <c r="AD22" s="344">
        <v>33</v>
      </c>
      <c r="AE22" s="344">
        <v>35</v>
      </c>
      <c r="AF22" s="337">
        <v>36</v>
      </c>
      <c r="AG22" s="345">
        <v>37</v>
      </c>
      <c r="AH22" s="346">
        <v>38</v>
      </c>
      <c r="AI22">
        <v>39</v>
      </c>
      <c r="AJ22">
        <v>40</v>
      </c>
      <c r="AK22">
        <v>41</v>
      </c>
      <c r="AL22">
        <v>42</v>
      </c>
      <c r="AM22">
        <v>43</v>
      </c>
      <c r="AN22">
        <v>44</v>
      </c>
      <c r="AO22">
        <v>45</v>
      </c>
      <c r="AP22">
        <v>46</v>
      </c>
      <c r="AQ22">
        <v>47</v>
      </c>
      <c r="AR22">
        <v>48</v>
      </c>
      <c r="AS22">
        <v>50</v>
      </c>
      <c r="AT22">
        <v>51</v>
      </c>
      <c r="AU22">
        <v>52</v>
      </c>
      <c r="AV22">
        <v>53</v>
      </c>
      <c r="AW22">
        <v>54</v>
      </c>
      <c r="AX22">
        <v>55</v>
      </c>
      <c r="AY22">
        <v>56</v>
      </c>
      <c r="AZ22">
        <v>57</v>
      </c>
      <c r="BA22">
        <v>58</v>
      </c>
      <c r="BB22">
        <v>59</v>
      </c>
      <c r="BC22">
        <v>60</v>
      </c>
      <c r="BD22">
        <v>61</v>
      </c>
      <c r="BE22">
        <v>62</v>
      </c>
      <c r="BF22">
        <v>63</v>
      </c>
      <c r="BG22">
        <v>64</v>
      </c>
      <c r="BH22">
        <v>65</v>
      </c>
      <c r="BI22">
        <v>66</v>
      </c>
      <c r="BJ22">
        <v>67</v>
      </c>
      <c r="BK22">
        <v>68</v>
      </c>
      <c r="BL22">
        <v>69</v>
      </c>
      <c r="BM22">
        <v>70</v>
      </c>
      <c r="BN22">
        <v>71</v>
      </c>
      <c r="BO22">
        <v>72</v>
      </c>
      <c r="BP22">
        <v>73</v>
      </c>
      <c r="BQ22">
        <v>74</v>
      </c>
      <c r="BR22">
        <v>75</v>
      </c>
      <c r="BS22">
        <v>76</v>
      </c>
      <c r="BT22">
        <v>77</v>
      </c>
      <c r="BU22">
        <v>78</v>
      </c>
      <c r="BV22">
        <v>79</v>
      </c>
      <c r="BW22">
        <v>80</v>
      </c>
      <c r="BX22">
        <v>81</v>
      </c>
      <c r="BY22">
        <v>82</v>
      </c>
      <c r="BZ22">
        <v>83</v>
      </c>
      <c r="CA22">
        <v>84</v>
      </c>
      <c r="CB22">
        <v>85</v>
      </c>
      <c r="CC22">
        <v>86</v>
      </c>
      <c r="CD22">
        <v>87</v>
      </c>
      <c r="CE22">
        <v>88</v>
      </c>
      <c r="CF22">
        <v>89</v>
      </c>
      <c r="CG22">
        <v>90</v>
      </c>
      <c r="CH22">
        <v>91</v>
      </c>
      <c r="CI22">
        <v>92</v>
      </c>
      <c r="CJ22">
        <v>93</v>
      </c>
      <c r="CK22">
        <v>94</v>
      </c>
      <c r="CL22">
        <v>95</v>
      </c>
      <c r="CM22">
        <v>96</v>
      </c>
      <c r="CN22">
        <v>97</v>
      </c>
      <c r="CO22">
        <v>98</v>
      </c>
      <c r="CP22">
        <v>99</v>
      </c>
      <c r="CQ22">
        <v>100</v>
      </c>
      <c r="CR22">
        <v>101</v>
      </c>
      <c r="CS22">
        <v>101</v>
      </c>
      <c r="CT22">
        <v>102</v>
      </c>
      <c r="CU22">
        <v>103</v>
      </c>
      <c r="CV22">
        <v>104</v>
      </c>
      <c r="CW22">
        <v>105</v>
      </c>
      <c r="CX22">
        <v>106</v>
      </c>
      <c r="CY22">
        <v>107</v>
      </c>
      <c r="CZ22">
        <v>108</v>
      </c>
      <c r="DA22">
        <v>109</v>
      </c>
      <c r="DB22">
        <v>110</v>
      </c>
      <c r="DC22">
        <v>111</v>
      </c>
      <c r="DD22">
        <v>113</v>
      </c>
      <c r="DE22">
        <v>114</v>
      </c>
      <c r="DF22">
        <v>115</v>
      </c>
      <c r="DG22">
        <v>116</v>
      </c>
      <c r="DH22">
        <v>117</v>
      </c>
      <c r="DI22">
        <v>118</v>
      </c>
      <c r="DJ22">
        <v>119</v>
      </c>
      <c r="DK22">
        <v>120</v>
      </c>
      <c r="DL22">
        <v>121</v>
      </c>
      <c r="DM22">
        <v>122</v>
      </c>
      <c r="DN22">
        <v>123</v>
      </c>
      <c r="DO22">
        <v>124</v>
      </c>
      <c r="DP22">
        <v>125</v>
      </c>
      <c r="DQ22">
        <v>126</v>
      </c>
      <c r="DR22">
        <v>127</v>
      </c>
      <c r="DS22">
        <v>128</v>
      </c>
      <c r="DT22">
        <v>129</v>
      </c>
      <c r="DU22">
        <v>130</v>
      </c>
      <c r="DV22">
        <v>131</v>
      </c>
      <c r="DW22">
        <v>132</v>
      </c>
      <c r="DX22">
        <v>133</v>
      </c>
      <c r="DY22">
        <v>135</v>
      </c>
      <c r="DZ22">
        <v>136</v>
      </c>
      <c r="EA22">
        <v>137</v>
      </c>
      <c r="EB22">
        <v>138</v>
      </c>
      <c r="EC22">
        <v>139</v>
      </c>
      <c r="ED22">
        <v>140</v>
      </c>
      <c r="EE22">
        <v>141</v>
      </c>
      <c r="EF22">
        <v>142</v>
      </c>
      <c r="EG22">
        <v>143</v>
      </c>
      <c r="EH22">
        <v>144</v>
      </c>
      <c r="EI22">
        <v>145</v>
      </c>
      <c r="EJ22">
        <v>146</v>
      </c>
      <c r="EK22">
        <v>147</v>
      </c>
      <c r="EL22">
        <v>148</v>
      </c>
      <c r="EM22">
        <v>149</v>
      </c>
      <c r="EN22">
        <v>150</v>
      </c>
      <c r="EO22">
        <v>151</v>
      </c>
      <c r="EP22">
        <v>152</v>
      </c>
      <c r="EQ22">
        <v>154</v>
      </c>
      <c r="ER22">
        <v>155</v>
      </c>
      <c r="ES22">
        <v>156</v>
      </c>
      <c r="ET22">
        <v>157</v>
      </c>
      <c r="EU22">
        <v>158</v>
      </c>
      <c r="EV22">
        <v>159</v>
      </c>
      <c r="EW22">
        <v>160</v>
      </c>
      <c r="EX22">
        <v>161</v>
      </c>
      <c r="EY22">
        <v>162</v>
      </c>
      <c r="EZ22">
        <v>163</v>
      </c>
      <c r="FA22">
        <v>164</v>
      </c>
      <c r="FB22">
        <v>165</v>
      </c>
      <c r="FC22">
        <v>166</v>
      </c>
      <c r="FD22">
        <v>167</v>
      </c>
      <c r="FE22">
        <v>168</v>
      </c>
      <c r="FF22">
        <v>169</v>
      </c>
      <c r="FG22">
        <v>170</v>
      </c>
      <c r="FH22">
        <v>171</v>
      </c>
      <c r="FI22">
        <v>172</v>
      </c>
      <c r="FJ22">
        <v>174</v>
      </c>
      <c r="FK22">
        <v>175</v>
      </c>
      <c r="FL22">
        <v>176</v>
      </c>
      <c r="FM22">
        <v>177</v>
      </c>
      <c r="FN22">
        <v>178</v>
      </c>
      <c r="FO22">
        <v>179</v>
      </c>
      <c r="FP22">
        <v>180</v>
      </c>
      <c r="FQ22">
        <v>181</v>
      </c>
      <c r="FR22">
        <v>182</v>
      </c>
      <c r="FS22">
        <v>183</v>
      </c>
      <c r="FT22">
        <v>184</v>
      </c>
      <c r="FU22">
        <v>185</v>
      </c>
      <c r="FV22">
        <v>186</v>
      </c>
      <c r="FW22">
        <v>187</v>
      </c>
      <c r="FX22">
        <v>188</v>
      </c>
      <c r="FY22">
        <v>189</v>
      </c>
      <c r="FZ22">
        <v>190</v>
      </c>
      <c r="GA22">
        <v>191</v>
      </c>
      <c r="GB22">
        <v>192</v>
      </c>
      <c r="GC22">
        <v>194</v>
      </c>
      <c r="GD22">
        <v>195</v>
      </c>
      <c r="GE22">
        <v>196</v>
      </c>
      <c r="GF22">
        <v>197</v>
      </c>
      <c r="GG22">
        <v>198</v>
      </c>
      <c r="GH22">
        <v>199</v>
      </c>
      <c r="GI22">
        <v>200</v>
      </c>
      <c r="GJ22">
        <v>201</v>
      </c>
      <c r="GK22">
        <v>202</v>
      </c>
      <c r="GL22">
        <v>203</v>
      </c>
      <c r="GM22">
        <v>204</v>
      </c>
      <c r="GN22">
        <v>205</v>
      </c>
      <c r="GO22">
        <v>206</v>
      </c>
      <c r="GP22">
        <v>207</v>
      </c>
      <c r="GQ22">
        <v>208</v>
      </c>
      <c r="GR22">
        <v>209</v>
      </c>
      <c r="GS22">
        <v>210</v>
      </c>
      <c r="GU22">
        <v>19</v>
      </c>
      <c r="GV22">
        <v>0.30099999999999999</v>
      </c>
    </row>
    <row r="23" spans="1:204">
      <c r="A23" s="278">
        <v>20</v>
      </c>
      <c r="B23" s="344">
        <v>1</v>
      </c>
      <c r="C23" s="344">
        <v>3</v>
      </c>
      <c r="D23" s="344">
        <v>4</v>
      </c>
      <c r="E23" s="344">
        <v>6</v>
      </c>
      <c r="F23" s="344">
        <v>7</v>
      </c>
      <c r="G23" s="344">
        <v>8</v>
      </c>
      <c r="H23" s="344">
        <v>10</v>
      </c>
      <c r="I23" s="344">
        <v>11</v>
      </c>
      <c r="J23" s="344">
        <v>12</v>
      </c>
      <c r="K23" s="344">
        <v>13</v>
      </c>
      <c r="L23" s="344">
        <v>14</v>
      </c>
      <c r="M23" s="344">
        <v>15</v>
      </c>
      <c r="N23" s="344">
        <v>16</v>
      </c>
      <c r="O23" s="344">
        <v>17</v>
      </c>
      <c r="P23" s="344">
        <v>19</v>
      </c>
      <c r="Q23" s="344">
        <v>20</v>
      </c>
      <c r="R23" s="344">
        <v>21</v>
      </c>
      <c r="S23" s="344">
        <v>22</v>
      </c>
      <c r="T23" s="344">
        <v>23</v>
      </c>
      <c r="U23" s="344">
        <v>24</v>
      </c>
      <c r="V23" s="344">
        <v>25</v>
      </c>
      <c r="W23" s="344">
        <v>26</v>
      </c>
      <c r="X23" s="344">
        <v>28</v>
      </c>
      <c r="Y23" s="344">
        <v>29</v>
      </c>
      <c r="Z23" s="344">
        <v>30</v>
      </c>
      <c r="AA23" s="344">
        <v>31</v>
      </c>
      <c r="AB23" s="344">
        <v>32</v>
      </c>
      <c r="AC23" s="344">
        <v>33</v>
      </c>
      <c r="AD23" s="344">
        <v>34</v>
      </c>
      <c r="AE23" s="344">
        <v>36</v>
      </c>
      <c r="AF23" s="337">
        <v>37</v>
      </c>
      <c r="AG23" s="345">
        <v>38</v>
      </c>
      <c r="AH23" s="346">
        <v>39</v>
      </c>
      <c r="AI23">
        <v>40</v>
      </c>
      <c r="AJ23">
        <v>41</v>
      </c>
      <c r="AK23">
        <v>42</v>
      </c>
      <c r="AL23">
        <v>43</v>
      </c>
      <c r="AM23">
        <v>44</v>
      </c>
      <c r="AN23">
        <v>46</v>
      </c>
      <c r="AO23">
        <v>47</v>
      </c>
      <c r="AP23">
        <v>48</v>
      </c>
      <c r="AQ23">
        <v>49</v>
      </c>
      <c r="AR23">
        <v>50</v>
      </c>
      <c r="AS23">
        <v>51</v>
      </c>
      <c r="AT23">
        <v>52</v>
      </c>
      <c r="AU23">
        <v>53</v>
      </c>
      <c r="AV23">
        <v>54</v>
      </c>
      <c r="AW23">
        <v>55</v>
      </c>
      <c r="AX23">
        <v>56</v>
      </c>
      <c r="AY23">
        <v>58</v>
      </c>
      <c r="AZ23">
        <v>59</v>
      </c>
      <c r="BA23">
        <v>60</v>
      </c>
      <c r="BB23">
        <v>61</v>
      </c>
      <c r="BC23">
        <v>62</v>
      </c>
      <c r="BD23">
        <v>63</v>
      </c>
      <c r="BE23">
        <v>64</v>
      </c>
      <c r="BF23">
        <v>65</v>
      </c>
      <c r="BG23">
        <v>66</v>
      </c>
      <c r="BH23">
        <v>67</v>
      </c>
      <c r="BI23">
        <v>68</v>
      </c>
      <c r="BJ23">
        <v>69</v>
      </c>
      <c r="BK23">
        <v>70</v>
      </c>
      <c r="BL23">
        <v>71</v>
      </c>
      <c r="BM23">
        <v>72</v>
      </c>
      <c r="BN23">
        <v>73</v>
      </c>
      <c r="BO23">
        <v>74</v>
      </c>
      <c r="BP23">
        <v>75</v>
      </c>
      <c r="BQ23">
        <v>76</v>
      </c>
      <c r="BR23">
        <v>77</v>
      </c>
      <c r="BS23">
        <v>78</v>
      </c>
      <c r="BT23">
        <v>80</v>
      </c>
      <c r="BU23">
        <v>81</v>
      </c>
      <c r="BV23">
        <v>82</v>
      </c>
      <c r="BW23">
        <v>83</v>
      </c>
      <c r="BX23">
        <v>84</v>
      </c>
      <c r="BY23">
        <v>85</v>
      </c>
      <c r="BZ23">
        <v>86</v>
      </c>
      <c r="CA23">
        <v>87</v>
      </c>
      <c r="CB23">
        <v>88</v>
      </c>
      <c r="CC23">
        <v>89</v>
      </c>
      <c r="CD23">
        <v>90</v>
      </c>
      <c r="CE23">
        <v>91</v>
      </c>
      <c r="CF23">
        <v>92</v>
      </c>
      <c r="CG23">
        <v>93</v>
      </c>
      <c r="CH23">
        <v>94</v>
      </c>
      <c r="CI23">
        <v>95</v>
      </c>
      <c r="CJ23">
        <v>96</v>
      </c>
      <c r="CK23">
        <v>97</v>
      </c>
      <c r="CL23">
        <v>98</v>
      </c>
      <c r="CM23">
        <v>99</v>
      </c>
      <c r="CN23">
        <v>100</v>
      </c>
      <c r="CO23">
        <v>101</v>
      </c>
      <c r="CP23">
        <v>102</v>
      </c>
      <c r="CQ23">
        <v>103</v>
      </c>
      <c r="CR23">
        <v>104</v>
      </c>
      <c r="CS23">
        <v>104</v>
      </c>
      <c r="CT23">
        <v>105</v>
      </c>
      <c r="CU23">
        <v>106</v>
      </c>
      <c r="CV23">
        <v>107</v>
      </c>
      <c r="CW23">
        <v>108</v>
      </c>
      <c r="CX23">
        <v>109</v>
      </c>
      <c r="CY23">
        <v>110</v>
      </c>
      <c r="CZ23">
        <v>112</v>
      </c>
      <c r="DA23">
        <v>113</v>
      </c>
      <c r="DB23">
        <v>114</v>
      </c>
      <c r="DC23">
        <v>115</v>
      </c>
      <c r="DD23">
        <v>116</v>
      </c>
      <c r="DE23">
        <v>117</v>
      </c>
      <c r="DF23">
        <v>118</v>
      </c>
      <c r="DG23">
        <v>119</v>
      </c>
      <c r="DH23">
        <v>120</v>
      </c>
      <c r="DI23">
        <v>121</v>
      </c>
      <c r="DJ23">
        <v>122</v>
      </c>
      <c r="DK23">
        <v>123</v>
      </c>
      <c r="DL23">
        <v>124</v>
      </c>
      <c r="DM23">
        <v>126</v>
      </c>
      <c r="DN23">
        <v>127</v>
      </c>
      <c r="DO23">
        <v>128</v>
      </c>
      <c r="DP23">
        <v>129</v>
      </c>
      <c r="DQ23">
        <v>130</v>
      </c>
      <c r="DR23">
        <v>131</v>
      </c>
      <c r="DS23">
        <v>132</v>
      </c>
      <c r="DT23">
        <v>133</v>
      </c>
      <c r="DU23">
        <v>134</v>
      </c>
      <c r="DV23">
        <v>135</v>
      </c>
      <c r="DW23">
        <v>136</v>
      </c>
      <c r="DX23">
        <v>137</v>
      </c>
      <c r="DY23">
        <v>139</v>
      </c>
      <c r="DZ23">
        <v>140</v>
      </c>
      <c r="EA23">
        <v>141</v>
      </c>
      <c r="EB23">
        <v>142</v>
      </c>
      <c r="EC23">
        <v>143</v>
      </c>
      <c r="ED23">
        <v>144</v>
      </c>
      <c r="EE23">
        <v>145</v>
      </c>
      <c r="EF23">
        <v>146</v>
      </c>
      <c r="EG23">
        <v>147</v>
      </c>
      <c r="EH23">
        <v>148</v>
      </c>
      <c r="EI23">
        <v>149</v>
      </c>
      <c r="EJ23">
        <v>150</v>
      </c>
      <c r="EK23">
        <v>152</v>
      </c>
      <c r="EL23">
        <v>153</v>
      </c>
      <c r="EM23">
        <v>154</v>
      </c>
      <c r="EN23">
        <v>155</v>
      </c>
      <c r="EO23">
        <v>156</v>
      </c>
      <c r="EP23">
        <v>157</v>
      </c>
      <c r="EQ23">
        <v>158</v>
      </c>
      <c r="ER23">
        <v>159</v>
      </c>
      <c r="ES23">
        <v>160</v>
      </c>
      <c r="ET23">
        <v>161</v>
      </c>
      <c r="EU23">
        <v>162</v>
      </c>
      <c r="EV23">
        <v>164</v>
      </c>
      <c r="EW23">
        <v>165</v>
      </c>
      <c r="EX23">
        <v>166</v>
      </c>
      <c r="EY23">
        <v>167</v>
      </c>
      <c r="EZ23">
        <v>168</v>
      </c>
      <c r="FA23">
        <v>169</v>
      </c>
      <c r="FB23">
        <v>170</v>
      </c>
      <c r="FC23">
        <v>171</v>
      </c>
      <c r="FD23">
        <v>172</v>
      </c>
      <c r="FE23">
        <v>173</v>
      </c>
      <c r="FF23">
        <v>174</v>
      </c>
      <c r="FG23">
        <v>175</v>
      </c>
      <c r="FH23">
        <v>177</v>
      </c>
      <c r="FI23">
        <v>178</v>
      </c>
      <c r="FJ23">
        <v>179</v>
      </c>
      <c r="FK23">
        <v>180</v>
      </c>
      <c r="FL23">
        <v>181</v>
      </c>
      <c r="FM23">
        <v>182</v>
      </c>
      <c r="FN23">
        <v>183</v>
      </c>
      <c r="FO23">
        <v>184</v>
      </c>
      <c r="FP23">
        <v>185</v>
      </c>
      <c r="FQ23">
        <v>186</v>
      </c>
      <c r="FR23">
        <v>187</v>
      </c>
      <c r="FS23">
        <v>188</v>
      </c>
      <c r="FT23">
        <v>190</v>
      </c>
      <c r="FU23">
        <v>191</v>
      </c>
      <c r="FV23">
        <v>192</v>
      </c>
      <c r="FW23">
        <v>193</v>
      </c>
      <c r="FX23">
        <v>194</v>
      </c>
      <c r="FY23">
        <v>195</v>
      </c>
      <c r="FZ23">
        <v>196</v>
      </c>
      <c r="GA23">
        <v>197</v>
      </c>
      <c r="GB23">
        <v>198</v>
      </c>
      <c r="GC23">
        <v>199</v>
      </c>
      <c r="GD23">
        <v>200</v>
      </c>
      <c r="GE23">
        <v>201</v>
      </c>
      <c r="GF23">
        <v>203</v>
      </c>
      <c r="GG23">
        <v>204</v>
      </c>
      <c r="GH23">
        <v>205</v>
      </c>
      <c r="GI23">
        <v>206</v>
      </c>
      <c r="GJ23">
        <v>207</v>
      </c>
      <c r="GK23">
        <v>208</v>
      </c>
      <c r="GL23">
        <v>209</v>
      </c>
      <c r="GM23">
        <v>210</v>
      </c>
      <c r="GN23">
        <v>211</v>
      </c>
      <c r="GO23">
        <v>212</v>
      </c>
      <c r="GP23">
        <v>213</v>
      </c>
      <c r="GQ23">
        <v>215</v>
      </c>
      <c r="GR23">
        <v>216</v>
      </c>
      <c r="GS23">
        <v>217</v>
      </c>
      <c r="GU23">
        <v>20</v>
      </c>
      <c r="GV23">
        <v>0.31</v>
      </c>
    </row>
    <row r="24" spans="1:204">
      <c r="A24" s="339">
        <v>21</v>
      </c>
      <c r="B24" s="340">
        <v>1</v>
      </c>
      <c r="C24" s="340">
        <v>3</v>
      </c>
      <c r="D24" s="340">
        <v>4</v>
      </c>
      <c r="E24" s="340">
        <v>6</v>
      </c>
      <c r="F24" s="340">
        <v>7</v>
      </c>
      <c r="G24" s="340">
        <v>9</v>
      </c>
      <c r="H24" s="340">
        <v>10</v>
      </c>
      <c r="I24" s="340">
        <v>11</v>
      </c>
      <c r="J24" s="340">
        <v>12</v>
      </c>
      <c r="K24" s="340">
        <v>13</v>
      </c>
      <c r="L24" s="340">
        <v>14</v>
      </c>
      <c r="M24" s="340">
        <v>16</v>
      </c>
      <c r="N24" s="340">
        <v>17</v>
      </c>
      <c r="O24" s="340">
        <v>18</v>
      </c>
      <c r="P24" s="340">
        <v>19</v>
      </c>
      <c r="Q24" s="340">
        <v>20</v>
      </c>
      <c r="R24" s="340">
        <v>22</v>
      </c>
      <c r="S24" s="340">
        <v>23</v>
      </c>
      <c r="T24" s="340">
        <v>24</v>
      </c>
      <c r="U24" s="340">
        <v>25</v>
      </c>
      <c r="V24" s="340">
        <v>26</v>
      </c>
      <c r="W24" s="340">
        <v>27</v>
      </c>
      <c r="X24" s="340">
        <v>28</v>
      </c>
      <c r="Y24" s="340">
        <v>30</v>
      </c>
      <c r="Z24" s="340">
        <v>31</v>
      </c>
      <c r="AA24" s="340">
        <v>32</v>
      </c>
      <c r="AB24" s="340">
        <v>33</v>
      </c>
      <c r="AC24" s="340">
        <v>34</v>
      </c>
      <c r="AD24" s="340">
        <v>35</v>
      </c>
      <c r="AE24" s="340">
        <v>37</v>
      </c>
      <c r="AF24" s="341">
        <v>38</v>
      </c>
      <c r="AG24" s="342">
        <v>39</v>
      </c>
      <c r="AH24" s="347">
        <v>40</v>
      </c>
      <c r="AI24" s="341">
        <v>41</v>
      </c>
      <c r="AJ24" s="341">
        <v>42</v>
      </c>
      <c r="AK24" s="341">
        <v>43</v>
      </c>
      <c r="AL24" s="341">
        <v>45</v>
      </c>
      <c r="AM24" s="341">
        <v>46</v>
      </c>
      <c r="AN24" s="341">
        <v>47</v>
      </c>
      <c r="AO24" s="341">
        <v>48</v>
      </c>
      <c r="AP24" s="341">
        <v>49</v>
      </c>
      <c r="AQ24" s="341">
        <v>50</v>
      </c>
      <c r="AR24" s="341">
        <v>51</v>
      </c>
      <c r="AS24" s="341">
        <v>53</v>
      </c>
      <c r="AT24" s="341">
        <v>54</v>
      </c>
      <c r="AU24" s="341">
        <v>55</v>
      </c>
      <c r="AV24" s="341">
        <v>56</v>
      </c>
      <c r="AW24" s="341">
        <v>57</v>
      </c>
      <c r="AX24" s="341">
        <v>58</v>
      </c>
      <c r="AY24" s="341">
        <v>59</v>
      </c>
      <c r="AZ24" s="341">
        <v>60</v>
      </c>
      <c r="BA24" s="341">
        <v>61</v>
      </c>
      <c r="BB24" s="341">
        <v>62</v>
      </c>
      <c r="BC24" s="341">
        <v>64</v>
      </c>
      <c r="BD24" s="341">
        <v>65</v>
      </c>
      <c r="BE24" s="341">
        <v>66</v>
      </c>
      <c r="BF24" s="341">
        <v>67</v>
      </c>
      <c r="BG24" s="341">
        <v>68</v>
      </c>
      <c r="BH24" s="341">
        <v>69</v>
      </c>
      <c r="BI24" s="341">
        <v>70</v>
      </c>
      <c r="BJ24" s="341">
        <v>71</v>
      </c>
      <c r="BK24" s="341">
        <v>72</v>
      </c>
      <c r="BL24" s="341">
        <v>73</v>
      </c>
      <c r="BM24" s="341">
        <v>74</v>
      </c>
      <c r="BN24" s="341">
        <v>75</v>
      </c>
      <c r="BO24" s="341">
        <v>76</v>
      </c>
      <c r="BP24" s="341">
        <v>78</v>
      </c>
      <c r="BQ24" s="341">
        <v>79</v>
      </c>
      <c r="BR24" s="341">
        <v>80</v>
      </c>
      <c r="BS24" s="341">
        <v>81</v>
      </c>
      <c r="BT24" s="341">
        <v>82</v>
      </c>
      <c r="BU24" s="341">
        <v>83</v>
      </c>
      <c r="BV24" s="341">
        <v>84</v>
      </c>
      <c r="BW24" s="341">
        <v>85</v>
      </c>
      <c r="BX24" s="341">
        <v>86</v>
      </c>
      <c r="BY24" s="341">
        <v>87</v>
      </c>
      <c r="BZ24" s="341">
        <v>88</v>
      </c>
      <c r="CA24" s="341">
        <v>89</v>
      </c>
      <c r="CB24" s="341">
        <v>90</v>
      </c>
      <c r="CC24" s="341">
        <v>91</v>
      </c>
      <c r="CD24" s="341">
        <v>92</v>
      </c>
      <c r="CE24" s="341">
        <v>93</v>
      </c>
      <c r="CF24" s="341">
        <v>94</v>
      </c>
      <c r="CG24" s="341">
        <v>95</v>
      </c>
      <c r="CH24" s="341">
        <v>96</v>
      </c>
      <c r="CI24" s="341">
        <v>97</v>
      </c>
      <c r="CJ24" s="341">
        <v>98</v>
      </c>
      <c r="CK24" s="341">
        <v>100</v>
      </c>
      <c r="CL24" s="341">
        <v>101</v>
      </c>
      <c r="CM24" s="341">
        <v>102</v>
      </c>
      <c r="CN24" s="341">
        <v>103</v>
      </c>
      <c r="CO24" s="341">
        <v>104</v>
      </c>
      <c r="CP24" s="341">
        <v>105</v>
      </c>
      <c r="CQ24" s="341">
        <v>106</v>
      </c>
      <c r="CR24" s="341">
        <v>107</v>
      </c>
      <c r="CS24" s="341">
        <v>108</v>
      </c>
      <c r="CT24" s="341">
        <v>109</v>
      </c>
      <c r="CU24" s="341">
        <v>109</v>
      </c>
      <c r="CV24" s="341">
        <v>110</v>
      </c>
      <c r="CW24" s="341">
        <v>111</v>
      </c>
      <c r="CX24" s="341">
        <v>113</v>
      </c>
      <c r="CY24" s="341">
        <v>114</v>
      </c>
      <c r="CZ24" s="341">
        <v>115</v>
      </c>
      <c r="DA24" s="341">
        <v>116</v>
      </c>
      <c r="DB24" s="341">
        <v>117</v>
      </c>
      <c r="DC24" s="341">
        <v>118</v>
      </c>
      <c r="DD24" s="341">
        <v>119</v>
      </c>
      <c r="DE24" s="341">
        <v>120</v>
      </c>
      <c r="DF24" s="341">
        <v>121</v>
      </c>
      <c r="DG24" s="341">
        <v>123</v>
      </c>
      <c r="DH24" s="341">
        <v>124</v>
      </c>
      <c r="DI24" s="341">
        <v>125</v>
      </c>
      <c r="DJ24" s="341">
        <v>126</v>
      </c>
      <c r="DK24" s="341">
        <v>127</v>
      </c>
      <c r="DL24" s="341">
        <v>128</v>
      </c>
      <c r="DM24" s="341">
        <v>129</v>
      </c>
      <c r="DN24" s="341">
        <v>130</v>
      </c>
      <c r="DO24" s="341">
        <v>131</v>
      </c>
      <c r="DP24" s="341">
        <v>133</v>
      </c>
      <c r="DQ24" s="341">
        <v>134</v>
      </c>
      <c r="DR24" s="341">
        <v>135</v>
      </c>
      <c r="DS24" s="341">
        <v>136</v>
      </c>
      <c r="DT24" s="341">
        <v>137</v>
      </c>
      <c r="DU24" s="341">
        <v>138</v>
      </c>
      <c r="DV24" s="341">
        <v>139</v>
      </c>
      <c r="DW24" s="341">
        <v>140</v>
      </c>
      <c r="DX24" s="341">
        <v>141</v>
      </c>
      <c r="DY24" s="341">
        <v>143</v>
      </c>
      <c r="DZ24" s="341">
        <v>144</v>
      </c>
      <c r="EA24" s="341">
        <v>145</v>
      </c>
      <c r="EB24" s="341">
        <v>146</v>
      </c>
      <c r="EC24" s="341">
        <v>147</v>
      </c>
      <c r="ED24" s="341">
        <v>148</v>
      </c>
      <c r="EE24" s="341">
        <v>149</v>
      </c>
      <c r="EF24" s="341">
        <v>150</v>
      </c>
      <c r="EG24" s="341">
        <v>152</v>
      </c>
      <c r="EH24" s="341">
        <v>153</v>
      </c>
      <c r="EI24" s="341">
        <v>154</v>
      </c>
      <c r="EJ24" s="341">
        <v>155</v>
      </c>
      <c r="EK24" s="341">
        <v>156</v>
      </c>
      <c r="EL24" s="341">
        <v>157</v>
      </c>
      <c r="EM24" s="341">
        <v>158</v>
      </c>
      <c r="EN24" s="341">
        <v>159</v>
      </c>
      <c r="EO24" s="341">
        <v>160</v>
      </c>
      <c r="EP24" s="341">
        <v>162</v>
      </c>
      <c r="EQ24" s="341">
        <v>163</v>
      </c>
      <c r="ER24" s="341">
        <v>164</v>
      </c>
      <c r="ES24" s="341">
        <v>165</v>
      </c>
      <c r="ET24" s="341">
        <v>166</v>
      </c>
      <c r="EU24" s="341">
        <v>167</v>
      </c>
      <c r="EV24" s="341">
        <v>168</v>
      </c>
      <c r="EW24" s="341">
        <v>169</v>
      </c>
      <c r="EX24" s="341">
        <v>171</v>
      </c>
      <c r="EY24" s="341">
        <v>172</v>
      </c>
      <c r="EZ24" s="341">
        <v>173</v>
      </c>
      <c r="FA24" s="341">
        <v>174</v>
      </c>
      <c r="FB24" s="341">
        <v>175</v>
      </c>
      <c r="FC24" s="341">
        <v>176</v>
      </c>
      <c r="FD24" s="341">
        <v>177</v>
      </c>
      <c r="FE24" s="341">
        <v>178</v>
      </c>
      <c r="FF24" s="341">
        <v>179</v>
      </c>
      <c r="FG24" s="341">
        <v>181</v>
      </c>
      <c r="FH24" s="341">
        <v>182</v>
      </c>
      <c r="FI24" s="341">
        <v>183</v>
      </c>
      <c r="FJ24" s="341">
        <v>184</v>
      </c>
      <c r="FK24" s="341">
        <v>185</v>
      </c>
      <c r="FL24" s="341">
        <v>186</v>
      </c>
      <c r="FM24" s="341">
        <v>187</v>
      </c>
      <c r="FN24" s="341">
        <v>188</v>
      </c>
      <c r="FO24" s="341">
        <v>190</v>
      </c>
      <c r="FP24" s="341">
        <v>191</v>
      </c>
      <c r="FQ24" s="341">
        <v>192</v>
      </c>
      <c r="FR24" s="341">
        <v>193</v>
      </c>
      <c r="FS24" s="341">
        <v>194</v>
      </c>
      <c r="FT24" s="341">
        <v>195</v>
      </c>
      <c r="FU24" s="341">
        <v>196</v>
      </c>
      <c r="FV24" s="341">
        <v>197</v>
      </c>
      <c r="FW24" s="341">
        <v>198</v>
      </c>
      <c r="FX24" s="341">
        <v>200</v>
      </c>
      <c r="FY24" s="341">
        <v>201</v>
      </c>
      <c r="FZ24" s="341">
        <v>202</v>
      </c>
      <c r="GA24" s="341">
        <v>203</v>
      </c>
      <c r="GB24" s="341">
        <v>204</v>
      </c>
      <c r="GC24" s="341">
        <v>205</v>
      </c>
      <c r="GD24" s="341">
        <v>206</v>
      </c>
      <c r="GE24" s="341">
        <v>207</v>
      </c>
      <c r="GF24" s="341">
        <v>208</v>
      </c>
      <c r="GG24" s="341">
        <v>210</v>
      </c>
      <c r="GH24" s="341">
        <v>211</v>
      </c>
      <c r="GI24" s="341">
        <v>212</v>
      </c>
      <c r="GJ24" s="341">
        <v>213</v>
      </c>
      <c r="GK24" s="341">
        <v>214</v>
      </c>
      <c r="GL24" s="341">
        <v>215</v>
      </c>
      <c r="GM24" s="341">
        <v>216</v>
      </c>
      <c r="GN24" s="341">
        <v>217</v>
      </c>
      <c r="GO24" s="341">
        <v>219</v>
      </c>
      <c r="GP24" s="341">
        <v>220</v>
      </c>
      <c r="GQ24" s="341">
        <v>221</v>
      </c>
      <c r="GR24" s="341">
        <v>222</v>
      </c>
      <c r="GS24" s="341">
        <v>223</v>
      </c>
      <c r="GT24" s="341"/>
      <c r="GU24" s="341">
        <v>21</v>
      </c>
      <c r="GV24" s="341">
        <v>0.31900000000000001</v>
      </c>
    </row>
    <row r="25" spans="1:204">
      <c r="A25" s="278">
        <v>22</v>
      </c>
      <c r="B25" s="344">
        <v>1</v>
      </c>
      <c r="C25" s="344">
        <v>3</v>
      </c>
      <c r="D25" s="344">
        <v>4</v>
      </c>
      <c r="E25" s="344">
        <v>6</v>
      </c>
      <c r="F25" s="344">
        <v>7</v>
      </c>
      <c r="G25" s="344">
        <v>9</v>
      </c>
      <c r="H25" s="344">
        <v>10</v>
      </c>
      <c r="I25" s="344">
        <v>11</v>
      </c>
      <c r="J25" s="344">
        <v>12</v>
      </c>
      <c r="K25" s="344">
        <v>13</v>
      </c>
      <c r="L25" s="344">
        <v>15</v>
      </c>
      <c r="M25" s="344">
        <v>16</v>
      </c>
      <c r="N25" s="344">
        <v>17</v>
      </c>
      <c r="O25" s="344">
        <v>18</v>
      </c>
      <c r="P25" s="344">
        <v>20</v>
      </c>
      <c r="Q25" s="344">
        <v>21</v>
      </c>
      <c r="R25" s="344">
        <v>22</v>
      </c>
      <c r="S25" s="344">
        <v>23</v>
      </c>
      <c r="T25" s="344">
        <v>24</v>
      </c>
      <c r="U25" s="344">
        <v>25</v>
      </c>
      <c r="V25" s="344">
        <v>27</v>
      </c>
      <c r="W25" s="344">
        <v>28</v>
      </c>
      <c r="X25" s="344">
        <v>29</v>
      </c>
      <c r="Y25" s="344">
        <v>30</v>
      </c>
      <c r="Z25" s="344">
        <v>31</v>
      </c>
      <c r="AA25" s="344">
        <v>33</v>
      </c>
      <c r="AB25" s="344">
        <v>34</v>
      </c>
      <c r="AC25" s="344">
        <v>35</v>
      </c>
      <c r="AD25" s="344">
        <v>36</v>
      </c>
      <c r="AE25" s="344">
        <v>37</v>
      </c>
      <c r="AF25" s="337">
        <v>39</v>
      </c>
      <c r="AG25" s="345">
        <v>40</v>
      </c>
      <c r="AH25" s="346">
        <v>41</v>
      </c>
      <c r="AI25">
        <v>42</v>
      </c>
      <c r="AJ25">
        <v>43</v>
      </c>
      <c r="AK25">
        <v>44</v>
      </c>
      <c r="AL25">
        <v>46</v>
      </c>
      <c r="AM25">
        <v>47</v>
      </c>
      <c r="AN25">
        <v>48</v>
      </c>
      <c r="AO25">
        <v>49</v>
      </c>
      <c r="AP25">
        <v>50</v>
      </c>
      <c r="AQ25">
        <v>51</v>
      </c>
      <c r="AR25">
        <v>53</v>
      </c>
      <c r="AS25">
        <v>54</v>
      </c>
      <c r="AT25">
        <v>55</v>
      </c>
      <c r="AU25">
        <v>56</v>
      </c>
      <c r="AV25">
        <v>57</v>
      </c>
      <c r="AW25">
        <v>58</v>
      </c>
      <c r="AX25">
        <v>59</v>
      </c>
      <c r="AY25">
        <v>61</v>
      </c>
      <c r="AZ25">
        <v>62</v>
      </c>
      <c r="BA25">
        <v>63</v>
      </c>
      <c r="BB25">
        <v>64</v>
      </c>
      <c r="BC25">
        <v>65</v>
      </c>
      <c r="BD25">
        <v>66</v>
      </c>
      <c r="BE25">
        <v>67</v>
      </c>
      <c r="BF25">
        <v>68</v>
      </c>
      <c r="BG25">
        <v>69</v>
      </c>
      <c r="BH25">
        <v>70</v>
      </c>
      <c r="BI25">
        <v>72</v>
      </c>
      <c r="BJ25">
        <v>73</v>
      </c>
      <c r="BK25">
        <v>74</v>
      </c>
      <c r="BL25">
        <v>75</v>
      </c>
      <c r="BM25">
        <v>76</v>
      </c>
      <c r="BN25">
        <v>77</v>
      </c>
      <c r="BO25">
        <v>78</v>
      </c>
      <c r="BP25">
        <v>79</v>
      </c>
      <c r="BQ25">
        <v>80</v>
      </c>
      <c r="BR25">
        <v>81</v>
      </c>
      <c r="BS25">
        <v>83</v>
      </c>
      <c r="BT25">
        <v>84</v>
      </c>
      <c r="BU25">
        <v>85</v>
      </c>
      <c r="BV25">
        <v>86</v>
      </c>
      <c r="BW25">
        <v>87</v>
      </c>
      <c r="BX25">
        <v>88</v>
      </c>
      <c r="BY25">
        <v>89</v>
      </c>
      <c r="BZ25">
        <v>90</v>
      </c>
      <c r="CA25">
        <v>91</v>
      </c>
      <c r="CB25">
        <v>92</v>
      </c>
      <c r="CC25">
        <v>93</v>
      </c>
      <c r="CD25">
        <v>94</v>
      </c>
      <c r="CE25">
        <v>95</v>
      </c>
      <c r="CF25">
        <v>96</v>
      </c>
      <c r="CG25">
        <v>97</v>
      </c>
      <c r="CH25">
        <v>99</v>
      </c>
      <c r="CI25">
        <v>100</v>
      </c>
      <c r="CJ25">
        <v>101</v>
      </c>
      <c r="CK25">
        <v>102</v>
      </c>
      <c r="CL25">
        <v>103</v>
      </c>
      <c r="CM25">
        <v>104</v>
      </c>
      <c r="CN25">
        <v>105</v>
      </c>
      <c r="CO25">
        <v>106</v>
      </c>
      <c r="CP25">
        <v>107</v>
      </c>
      <c r="CQ25">
        <v>108</v>
      </c>
      <c r="CR25">
        <v>109</v>
      </c>
      <c r="CS25">
        <v>110</v>
      </c>
      <c r="CT25">
        <v>111</v>
      </c>
      <c r="CU25">
        <v>112</v>
      </c>
      <c r="CV25">
        <v>113</v>
      </c>
      <c r="CW25">
        <v>114</v>
      </c>
      <c r="CX25">
        <v>115</v>
      </c>
      <c r="CY25">
        <v>116</v>
      </c>
      <c r="CZ25">
        <v>117</v>
      </c>
      <c r="DA25">
        <v>118</v>
      </c>
      <c r="DB25">
        <v>120</v>
      </c>
      <c r="DC25">
        <v>121</v>
      </c>
      <c r="DD25">
        <v>122</v>
      </c>
      <c r="DE25">
        <v>123</v>
      </c>
      <c r="DF25">
        <v>124</v>
      </c>
      <c r="DG25">
        <v>125</v>
      </c>
      <c r="DH25">
        <v>126</v>
      </c>
      <c r="DI25">
        <v>127</v>
      </c>
      <c r="DJ25">
        <v>129</v>
      </c>
      <c r="DK25">
        <v>130</v>
      </c>
      <c r="DL25">
        <v>131</v>
      </c>
      <c r="DM25">
        <v>132</v>
      </c>
      <c r="DN25">
        <v>133</v>
      </c>
      <c r="DO25">
        <v>134</v>
      </c>
      <c r="DP25">
        <v>135</v>
      </c>
      <c r="DQ25">
        <v>137</v>
      </c>
      <c r="DR25">
        <v>138</v>
      </c>
      <c r="DS25">
        <v>139</v>
      </c>
      <c r="DT25">
        <v>140</v>
      </c>
      <c r="DU25">
        <v>141</v>
      </c>
      <c r="DV25">
        <v>142</v>
      </c>
      <c r="DW25">
        <v>143</v>
      </c>
      <c r="DX25">
        <v>145</v>
      </c>
      <c r="DY25">
        <v>146</v>
      </c>
      <c r="DZ25">
        <v>147</v>
      </c>
      <c r="EA25">
        <v>148</v>
      </c>
      <c r="EB25">
        <v>149</v>
      </c>
      <c r="EC25">
        <v>150</v>
      </c>
      <c r="ED25">
        <v>151</v>
      </c>
      <c r="EE25">
        <v>153</v>
      </c>
      <c r="EF25">
        <v>154</v>
      </c>
      <c r="EG25">
        <v>155</v>
      </c>
      <c r="EH25">
        <v>156</v>
      </c>
      <c r="EI25">
        <v>157</v>
      </c>
      <c r="EJ25">
        <v>158</v>
      </c>
      <c r="EK25">
        <v>159</v>
      </c>
      <c r="EL25">
        <v>161</v>
      </c>
      <c r="EM25">
        <v>162</v>
      </c>
      <c r="EN25">
        <v>163</v>
      </c>
      <c r="EO25">
        <v>164</v>
      </c>
      <c r="EP25">
        <v>165</v>
      </c>
      <c r="EQ25">
        <v>166</v>
      </c>
      <c r="ER25">
        <v>167</v>
      </c>
      <c r="ES25">
        <v>169</v>
      </c>
      <c r="ET25">
        <v>170</v>
      </c>
      <c r="EU25">
        <v>171</v>
      </c>
      <c r="EV25">
        <v>172</v>
      </c>
      <c r="EW25">
        <v>173</v>
      </c>
      <c r="EX25">
        <v>174</v>
      </c>
      <c r="EY25">
        <v>175</v>
      </c>
      <c r="EZ25">
        <v>177</v>
      </c>
      <c r="FA25">
        <v>178</v>
      </c>
      <c r="FB25">
        <v>179</v>
      </c>
      <c r="FC25">
        <v>180</v>
      </c>
      <c r="FD25">
        <v>181</v>
      </c>
      <c r="FE25">
        <v>182</v>
      </c>
      <c r="FF25">
        <v>183</v>
      </c>
      <c r="FG25">
        <v>185</v>
      </c>
      <c r="FH25">
        <v>186</v>
      </c>
      <c r="FI25">
        <v>187</v>
      </c>
      <c r="FJ25">
        <v>188</v>
      </c>
      <c r="FK25">
        <v>189</v>
      </c>
      <c r="FL25">
        <v>190</v>
      </c>
      <c r="FM25">
        <v>191</v>
      </c>
      <c r="FN25">
        <v>193</v>
      </c>
      <c r="FO25">
        <v>194</v>
      </c>
      <c r="FP25">
        <v>195</v>
      </c>
      <c r="FQ25">
        <v>196</v>
      </c>
      <c r="FR25">
        <v>197</v>
      </c>
      <c r="FS25">
        <v>198</v>
      </c>
      <c r="FT25">
        <v>199</v>
      </c>
      <c r="FU25">
        <v>200</v>
      </c>
      <c r="FV25">
        <v>202</v>
      </c>
      <c r="FW25">
        <v>203</v>
      </c>
      <c r="FX25">
        <v>204</v>
      </c>
      <c r="FY25">
        <v>205</v>
      </c>
      <c r="FZ25">
        <v>206</v>
      </c>
      <c r="GA25">
        <v>207</v>
      </c>
      <c r="GB25">
        <v>208</v>
      </c>
      <c r="GC25">
        <v>210</v>
      </c>
      <c r="GD25">
        <v>211</v>
      </c>
      <c r="GE25">
        <v>212</v>
      </c>
      <c r="GF25">
        <v>213</v>
      </c>
      <c r="GG25">
        <v>214</v>
      </c>
      <c r="GH25">
        <v>215</v>
      </c>
      <c r="GI25">
        <v>216</v>
      </c>
      <c r="GJ25">
        <v>218</v>
      </c>
      <c r="GK25">
        <v>219</v>
      </c>
      <c r="GL25">
        <v>220</v>
      </c>
      <c r="GM25">
        <v>221</v>
      </c>
      <c r="GN25">
        <v>222</v>
      </c>
      <c r="GO25">
        <v>223</v>
      </c>
      <c r="GP25">
        <v>224</v>
      </c>
      <c r="GQ25">
        <v>226</v>
      </c>
      <c r="GR25">
        <v>227</v>
      </c>
      <c r="GS25">
        <v>228</v>
      </c>
      <c r="GU25">
        <v>22</v>
      </c>
      <c r="GV25">
        <v>0.32600000000000001</v>
      </c>
    </row>
    <row r="26" spans="1:204">
      <c r="A26" s="278">
        <v>23</v>
      </c>
      <c r="B26" s="344">
        <v>1</v>
      </c>
      <c r="C26" s="344">
        <v>3</v>
      </c>
      <c r="D26" s="344">
        <v>4</v>
      </c>
      <c r="E26" s="344">
        <v>6</v>
      </c>
      <c r="F26" s="344">
        <v>7</v>
      </c>
      <c r="G26" s="344">
        <v>9</v>
      </c>
      <c r="H26" s="344">
        <v>10</v>
      </c>
      <c r="I26" s="344">
        <v>12</v>
      </c>
      <c r="J26" s="344">
        <v>13</v>
      </c>
      <c r="K26" s="344">
        <v>14</v>
      </c>
      <c r="L26" s="344">
        <v>15</v>
      </c>
      <c r="M26" s="344">
        <v>16</v>
      </c>
      <c r="N26" s="344">
        <v>17</v>
      </c>
      <c r="O26" s="344">
        <v>19</v>
      </c>
      <c r="P26" s="344">
        <v>20</v>
      </c>
      <c r="Q26" s="344">
        <v>21</v>
      </c>
      <c r="R26" s="344">
        <v>23</v>
      </c>
      <c r="S26" s="344">
        <v>24</v>
      </c>
      <c r="T26" s="344">
        <v>25</v>
      </c>
      <c r="U26" s="344">
        <v>26</v>
      </c>
      <c r="V26" s="344">
        <v>27</v>
      </c>
      <c r="W26" s="344">
        <v>28</v>
      </c>
      <c r="X26" s="344">
        <v>30</v>
      </c>
      <c r="Y26" s="344">
        <v>31</v>
      </c>
      <c r="Z26" s="344">
        <v>32</v>
      </c>
      <c r="AA26" s="344">
        <v>33</v>
      </c>
      <c r="AB26" s="344">
        <v>34</v>
      </c>
      <c r="AC26" s="344">
        <v>36</v>
      </c>
      <c r="AD26" s="344">
        <v>37</v>
      </c>
      <c r="AE26" s="344">
        <v>38</v>
      </c>
      <c r="AF26" s="337">
        <v>39</v>
      </c>
      <c r="AG26" s="345">
        <v>40</v>
      </c>
      <c r="AH26" s="346">
        <v>42</v>
      </c>
      <c r="AI26">
        <v>43</v>
      </c>
      <c r="AJ26">
        <v>44</v>
      </c>
      <c r="AK26">
        <v>45</v>
      </c>
      <c r="AL26">
        <v>46</v>
      </c>
      <c r="AM26">
        <v>48</v>
      </c>
      <c r="AN26">
        <v>49</v>
      </c>
      <c r="AO26">
        <v>50</v>
      </c>
      <c r="AP26">
        <v>51</v>
      </c>
      <c r="AQ26">
        <v>52</v>
      </c>
      <c r="AR26">
        <v>53</v>
      </c>
      <c r="AS26">
        <v>55</v>
      </c>
      <c r="AT26">
        <v>56</v>
      </c>
      <c r="AU26">
        <v>57</v>
      </c>
      <c r="AV26">
        <v>58</v>
      </c>
      <c r="AW26">
        <v>59</v>
      </c>
      <c r="AX26">
        <v>60</v>
      </c>
      <c r="AY26">
        <v>62</v>
      </c>
      <c r="AZ26">
        <v>63</v>
      </c>
      <c r="BA26">
        <v>64</v>
      </c>
      <c r="BB26">
        <v>65</v>
      </c>
      <c r="BC26">
        <v>66</v>
      </c>
      <c r="BD26">
        <v>67</v>
      </c>
      <c r="BE26">
        <v>68</v>
      </c>
      <c r="BF26">
        <v>70</v>
      </c>
      <c r="BG26">
        <v>71</v>
      </c>
      <c r="BH26">
        <v>72</v>
      </c>
      <c r="BI26">
        <v>73</v>
      </c>
      <c r="BJ26">
        <v>74</v>
      </c>
      <c r="BK26">
        <v>75</v>
      </c>
      <c r="BL26">
        <v>76</v>
      </c>
      <c r="BM26">
        <v>77</v>
      </c>
      <c r="BN26">
        <v>78</v>
      </c>
      <c r="BO26">
        <v>80</v>
      </c>
      <c r="BP26">
        <v>81</v>
      </c>
      <c r="BQ26">
        <v>82</v>
      </c>
      <c r="BR26">
        <v>83</v>
      </c>
      <c r="BS26">
        <v>84</v>
      </c>
      <c r="BT26">
        <v>85</v>
      </c>
      <c r="BU26">
        <v>86</v>
      </c>
      <c r="BV26">
        <v>87</v>
      </c>
      <c r="BW26">
        <v>88</v>
      </c>
      <c r="BX26">
        <v>90</v>
      </c>
      <c r="BY26">
        <v>91</v>
      </c>
      <c r="BZ26">
        <v>92</v>
      </c>
      <c r="CA26">
        <v>93</v>
      </c>
      <c r="CB26">
        <v>94</v>
      </c>
      <c r="CC26">
        <v>95</v>
      </c>
      <c r="CD26">
        <v>96</v>
      </c>
      <c r="CE26">
        <v>97</v>
      </c>
      <c r="CF26">
        <v>98</v>
      </c>
      <c r="CG26">
        <v>99</v>
      </c>
      <c r="CH26">
        <v>100</v>
      </c>
      <c r="CI26">
        <v>101</v>
      </c>
      <c r="CJ26">
        <v>102</v>
      </c>
      <c r="CK26">
        <v>104</v>
      </c>
      <c r="CL26">
        <v>105</v>
      </c>
      <c r="CM26">
        <v>106</v>
      </c>
      <c r="CN26">
        <v>107</v>
      </c>
      <c r="CO26">
        <v>108</v>
      </c>
      <c r="CP26">
        <v>109</v>
      </c>
      <c r="CQ26">
        <v>110</v>
      </c>
      <c r="CR26">
        <v>111</v>
      </c>
      <c r="CS26">
        <v>112</v>
      </c>
      <c r="CT26">
        <v>113</v>
      </c>
      <c r="CU26">
        <v>114</v>
      </c>
      <c r="CV26">
        <v>115</v>
      </c>
      <c r="CW26">
        <v>116</v>
      </c>
      <c r="CX26">
        <v>117</v>
      </c>
      <c r="CY26">
        <v>118</v>
      </c>
      <c r="CZ26">
        <v>119</v>
      </c>
      <c r="DA26">
        <v>121</v>
      </c>
      <c r="DB26">
        <v>122</v>
      </c>
      <c r="DC26">
        <v>123</v>
      </c>
      <c r="DD26">
        <v>124</v>
      </c>
      <c r="DE26">
        <v>125</v>
      </c>
      <c r="DF26">
        <v>126</v>
      </c>
      <c r="DG26">
        <v>128</v>
      </c>
      <c r="DH26">
        <v>129</v>
      </c>
      <c r="DI26">
        <v>130</v>
      </c>
      <c r="DJ26">
        <v>131</v>
      </c>
      <c r="DK26">
        <v>132</v>
      </c>
      <c r="DL26">
        <v>133</v>
      </c>
      <c r="DM26">
        <v>134</v>
      </c>
      <c r="DN26">
        <v>136</v>
      </c>
      <c r="DO26">
        <v>137</v>
      </c>
      <c r="DP26">
        <v>138</v>
      </c>
      <c r="DQ26">
        <v>139</v>
      </c>
      <c r="DR26">
        <v>140</v>
      </c>
      <c r="DS26">
        <v>141</v>
      </c>
      <c r="DT26">
        <v>143</v>
      </c>
      <c r="DU26">
        <v>144</v>
      </c>
      <c r="DV26">
        <v>145</v>
      </c>
      <c r="DW26">
        <v>146</v>
      </c>
      <c r="DX26">
        <v>147</v>
      </c>
      <c r="DY26">
        <v>148</v>
      </c>
      <c r="DZ26">
        <v>150</v>
      </c>
      <c r="EA26">
        <v>151</v>
      </c>
      <c r="EB26">
        <v>152</v>
      </c>
      <c r="EC26">
        <v>153</v>
      </c>
      <c r="ED26">
        <v>154</v>
      </c>
      <c r="EE26">
        <v>155</v>
      </c>
      <c r="EF26">
        <v>157</v>
      </c>
      <c r="EG26">
        <v>158</v>
      </c>
      <c r="EH26">
        <v>159</v>
      </c>
      <c r="EI26">
        <v>160</v>
      </c>
      <c r="EJ26">
        <v>161</v>
      </c>
      <c r="EK26">
        <v>162</v>
      </c>
      <c r="EL26">
        <v>164</v>
      </c>
      <c r="EM26">
        <v>165</v>
      </c>
      <c r="EN26">
        <v>166</v>
      </c>
      <c r="EO26">
        <v>167</v>
      </c>
      <c r="EP26">
        <v>168</v>
      </c>
      <c r="EQ26">
        <v>169</v>
      </c>
      <c r="ER26">
        <v>170</v>
      </c>
      <c r="ES26">
        <v>172</v>
      </c>
      <c r="ET26">
        <v>173</v>
      </c>
      <c r="EU26">
        <v>174</v>
      </c>
      <c r="EV26">
        <v>175</v>
      </c>
      <c r="EW26">
        <v>176</v>
      </c>
      <c r="EX26">
        <v>177</v>
      </c>
      <c r="EY26">
        <v>179</v>
      </c>
      <c r="EZ26">
        <v>180</v>
      </c>
      <c r="FA26">
        <v>181</v>
      </c>
      <c r="FB26">
        <v>182</v>
      </c>
      <c r="FC26">
        <v>183</v>
      </c>
      <c r="FD26">
        <v>184</v>
      </c>
      <c r="FE26">
        <v>186</v>
      </c>
      <c r="FF26">
        <v>187</v>
      </c>
      <c r="FG26">
        <v>188</v>
      </c>
      <c r="FH26">
        <v>189</v>
      </c>
      <c r="FI26">
        <v>190</v>
      </c>
      <c r="FJ26">
        <v>191</v>
      </c>
      <c r="FK26">
        <v>193</v>
      </c>
      <c r="FL26">
        <v>194</v>
      </c>
      <c r="FM26">
        <v>195</v>
      </c>
      <c r="FN26">
        <v>196</v>
      </c>
      <c r="FO26">
        <v>197</v>
      </c>
      <c r="FP26">
        <v>198</v>
      </c>
      <c r="FQ26">
        <v>200</v>
      </c>
      <c r="FR26">
        <v>201</v>
      </c>
      <c r="FS26">
        <v>202</v>
      </c>
      <c r="FT26">
        <v>203</v>
      </c>
      <c r="FU26">
        <v>204</v>
      </c>
      <c r="FV26">
        <v>205</v>
      </c>
      <c r="FW26">
        <v>207</v>
      </c>
      <c r="FX26">
        <v>208</v>
      </c>
      <c r="FY26">
        <v>209</v>
      </c>
      <c r="FZ26">
        <v>210</v>
      </c>
      <c r="GA26">
        <v>211</v>
      </c>
      <c r="GB26">
        <v>212</v>
      </c>
      <c r="GC26">
        <v>213</v>
      </c>
      <c r="GD26">
        <v>215</v>
      </c>
      <c r="GE26">
        <v>216</v>
      </c>
      <c r="GF26">
        <v>217</v>
      </c>
      <c r="GG26">
        <v>218</v>
      </c>
      <c r="GH26">
        <v>219</v>
      </c>
      <c r="GI26">
        <v>220</v>
      </c>
      <c r="GJ26">
        <v>222</v>
      </c>
      <c r="GK26">
        <v>223</v>
      </c>
      <c r="GL26">
        <v>224</v>
      </c>
      <c r="GM26">
        <v>225</v>
      </c>
      <c r="GN26">
        <v>226</v>
      </c>
      <c r="GO26">
        <v>227</v>
      </c>
      <c r="GP26">
        <v>229</v>
      </c>
      <c r="GQ26">
        <v>230</v>
      </c>
      <c r="GR26">
        <v>231</v>
      </c>
      <c r="GS26">
        <v>232</v>
      </c>
      <c r="GU26">
        <v>23</v>
      </c>
      <c r="GV26">
        <v>0.33200000000000002</v>
      </c>
    </row>
    <row r="27" spans="1:204">
      <c r="A27" s="278">
        <v>24</v>
      </c>
      <c r="B27" s="344">
        <v>1</v>
      </c>
      <c r="C27" s="344">
        <v>3</v>
      </c>
      <c r="D27" s="344">
        <v>5</v>
      </c>
      <c r="E27" s="344">
        <v>6</v>
      </c>
      <c r="F27" s="344">
        <v>8</v>
      </c>
      <c r="G27" s="344">
        <v>9</v>
      </c>
      <c r="H27" s="344">
        <v>10</v>
      </c>
      <c r="I27" s="344">
        <v>12</v>
      </c>
      <c r="J27" s="344">
        <v>13</v>
      </c>
      <c r="K27" s="344">
        <v>14</v>
      </c>
      <c r="L27" s="344">
        <v>15</v>
      </c>
      <c r="M27" s="344">
        <v>16</v>
      </c>
      <c r="N27" s="344">
        <v>18</v>
      </c>
      <c r="O27" s="344">
        <v>19</v>
      </c>
      <c r="P27" s="344">
        <v>20</v>
      </c>
      <c r="Q27" s="344">
        <v>22</v>
      </c>
      <c r="R27" s="344">
        <v>23</v>
      </c>
      <c r="S27" s="344">
        <v>24</v>
      </c>
      <c r="T27" s="344">
        <v>25</v>
      </c>
      <c r="U27" s="344">
        <v>26</v>
      </c>
      <c r="V27" s="344">
        <v>28</v>
      </c>
      <c r="W27" s="344">
        <v>29</v>
      </c>
      <c r="X27" s="344">
        <v>30</v>
      </c>
      <c r="Y27" s="344">
        <v>31</v>
      </c>
      <c r="Z27" s="344">
        <v>33</v>
      </c>
      <c r="AA27" s="344">
        <v>34</v>
      </c>
      <c r="AB27" s="344">
        <v>35</v>
      </c>
      <c r="AC27" s="344">
        <v>36</v>
      </c>
      <c r="AD27" s="344">
        <v>38</v>
      </c>
      <c r="AE27" s="344">
        <v>39</v>
      </c>
      <c r="AF27" s="337">
        <v>40</v>
      </c>
      <c r="AG27" s="345">
        <v>41</v>
      </c>
      <c r="AH27" s="346">
        <v>43</v>
      </c>
      <c r="AI27">
        <v>44</v>
      </c>
      <c r="AJ27">
        <v>45</v>
      </c>
      <c r="AK27">
        <v>46</v>
      </c>
      <c r="AL27">
        <v>47</v>
      </c>
      <c r="AM27">
        <v>49</v>
      </c>
      <c r="AN27">
        <v>50</v>
      </c>
      <c r="AO27">
        <v>51</v>
      </c>
      <c r="AP27">
        <v>52</v>
      </c>
      <c r="AQ27">
        <v>53</v>
      </c>
      <c r="AR27">
        <v>55</v>
      </c>
      <c r="AS27">
        <v>56</v>
      </c>
      <c r="AT27">
        <v>57</v>
      </c>
      <c r="AU27">
        <v>58</v>
      </c>
      <c r="AV27">
        <v>59</v>
      </c>
      <c r="AW27">
        <v>61</v>
      </c>
      <c r="AX27">
        <v>62</v>
      </c>
      <c r="AY27">
        <v>63</v>
      </c>
      <c r="AZ27">
        <v>64</v>
      </c>
      <c r="BA27">
        <v>65</v>
      </c>
      <c r="BB27">
        <v>66</v>
      </c>
      <c r="BC27">
        <v>68</v>
      </c>
      <c r="BD27">
        <v>69</v>
      </c>
      <c r="BE27">
        <v>70</v>
      </c>
      <c r="BF27">
        <v>71</v>
      </c>
      <c r="BG27">
        <v>72</v>
      </c>
      <c r="BH27">
        <v>73</v>
      </c>
      <c r="BI27">
        <v>74</v>
      </c>
      <c r="BJ27">
        <v>76</v>
      </c>
      <c r="BK27">
        <v>77</v>
      </c>
      <c r="BL27">
        <v>78</v>
      </c>
      <c r="BM27">
        <v>79</v>
      </c>
      <c r="BN27">
        <v>80</v>
      </c>
      <c r="BO27">
        <v>81</v>
      </c>
      <c r="BP27">
        <v>82</v>
      </c>
      <c r="BQ27">
        <v>84</v>
      </c>
      <c r="BR27">
        <v>85</v>
      </c>
      <c r="BS27">
        <v>86</v>
      </c>
      <c r="BT27">
        <v>87</v>
      </c>
      <c r="BU27">
        <v>88</v>
      </c>
      <c r="BV27">
        <v>89</v>
      </c>
      <c r="BW27">
        <v>90</v>
      </c>
      <c r="BX27">
        <v>91</v>
      </c>
      <c r="BY27">
        <v>93</v>
      </c>
      <c r="BZ27">
        <v>94</v>
      </c>
      <c r="CA27">
        <v>95</v>
      </c>
      <c r="CB27">
        <v>96</v>
      </c>
      <c r="CC27">
        <v>97</v>
      </c>
      <c r="CD27">
        <v>98</v>
      </c>
      <c r="CE27">
        <v>99</v>
      </c>
      <c r="CF27">
        <v>100</v>
      </c>
      <c r="CG27">
        <v>101</v>
      </c>
      <c r="CH27">
        <v>102</v>
      </c>
      <c r="CI27">
        <v>104</v>
      </c>
      <c r="CJ27">
        <v>105</v>
      </c>
      <c r="CK27">
        <v>106</v>
      </c>
      <c r="CL27">
        <v>107</v>
      </c>
      <c r="CM27">
        <v>108</v>
      </c>
      <c r="CN27">
        <v>109</v>
      </c>
      <c r="CO27">
        <v>110</v>
      </c>
      <c r="CP27">
        <v>111</v>
      </c>
      <c r="CQ27">
        <v>112</v>
      </c>
      <c r="CR27">
        <v>113</v>
      </c>
      <c r="CS27">
        <v>114</v>
      </c>
      <c r="CT27">
        <v>115</v>
      </c>
      <c r="CU27">
        <v>116</v>
      </c>
      <c r="CV27">
        <v>117</v>
      </c>
      <c r="CW27">
        <v>118</v>
      </c>
      <c r="CX27">
        <v>120</v>
      </c>
      <c r="CY27">
        <v>121</v>
      </c>
      <c r="CZ27">
        <v>122</v>
      </c>
      <c r="DA27">
        <v>123</v>
      </c>
      <c r="DB27">
        <v>124</v>
      </c>
      <c r="DC27">
        <v>126</v>
      </c>
      <c r="DD27">
        <v>127</v>
      </c>
      <c r="DE27">
        <v>128</v>
      </c>
      <c r="DF27">
        <v>129</v>
      </c>
      <c r="DG27">
        <v>130</v>
      </c>
      <c r="DH27">
        <v>131</v>
      </c>
      <c r="DI27">
        <v>133</v>
      </c>
      <c r="DJ27">
        <v>134</v>
      </c>
      <c r="DK27">
        <v>135</v>
      </c>
      <c r="DL27">
        <v>136</v>
      </c>
      <c r="DM27">
        <v>137</v>
      </c>
      <c r="DN27">
        <v>138</v>
      </c>
      <c r="DO27">
        <v>140</v>
      </c>
      <c r="DP27">
        <v>141</v>
      </c>
      <c r="DQ27">
        <v>142</v>
      </c>
      <c r="DR27">
        <v>143</v>
      </c>
      <c r="DS27">
        <v>144</v>
      </c>
      <c r="DT27">
        <v>146</v>
      </c>
      <c r="DU27">
        <v>147</v>
      </c>
      <c r="DV27">
        <v>148</v>
      </c>
      <c r="DW27">
        <v>149</v>
      </c>
      <c r="DX27">
        <v>150</v>
      </c>
      <c r="DY27">
        <v>152</v>
      </c>
      <c r="DZ27">
        <v>153</v>
      </c>
      <c r="EA27">
        <v>154</v>
      </c>
      <c r="EB27">
        <v>155</v>
      </c>
      <c r="EC27">
        <v>156</v>
      </c>
      <c r="ED27">
        <v>157</v>
      </c>
      <c r="EE27">
        <v>159</v>
      </c>
      <c r="EF27">
        <v>160</v>
      </c>
      <c r="EG27">
        <v>161</v>
      </c>
      <c r="EH27">
        <v>162</v>
      </c>
      <c r="EI27">
        <v>163</v>
      </c>
      <c r="EJ27">
        <v>165</v>
      </c>
      <c r="EK27">
        <v>166</v>
      </c>
      <c r="EL27">
        <v>167</v>
      </c>
      <c r="EM27">
        <v>168</v>
      </c>
      <c r="EN27">
        <v>169</v>
      </c>
      <c r="EO27">
        <v>171</v>
      </c>
      <c r="EP27">
        <v>172</v>
      </c>
      <c r="EQ27">
        <v>173</v>
      </c>
      <c r="ER27">
        <v>174</v>
      </c>
      <c r="ES27">
        <v>175</v>
      </c>
      <c r="ET27">
        <v>176</v>
      </c>
      <c r="EU27">
        <v>178</v>
      </c>
      <c r="EV27">
        <v>179</v>
      </c>
      <c r="EW27">
        <v>180</v>
      </c>
      <c r="EX27">
        <v>181</v>
      </c>
      <c r="EY27">
        <v>182</v>
      </c>
      <c r="EZ27">
        <v>184</v>
      </c>
      <c r="FA27">
        <v>185</v>
      </c>
      <c r="FB27">
        <v>186</v>
      </c>
      <c r="FC27">
        <v>187</v>
      </c>
      <c r="FD27">
        <v>188</v>
      </c>
      <c r="FE27">
        <v>190</v>
      </c>
      <c r="FF27">
        <v>191</v>
      </c>
      <c r="FG27">
        <v>192</v>
      </c>
      <c r="FH27">
        <v>193</v>
      </c>
      <c r="FI27">
        <v>194</v>
      </c>
      <c r="FJ27">
        <v>195</v>
      </c>
      <c r="FK27">
        <v>197</v>
      </c>
      <c r="FL27">
        <v>198</v>
      </c>
      <c r="FM27">
        <v>199</v>
      </c>
      <c r="FN27">
        <v>200</v>
      </c>
      <c r="FO27">
        <v>201</v>
      </c>
      <c r="FP27">
        <v>203</v>
      </c>
      <c r="FQ27">
        <v>204</v>
      </c>
      <c r="FR27">
        <v>205</v>
      </c>
      <c r="FS27">
        <v>206</v>
      </c>
      <c r="FT27">
        <v>207</v>
      </c>
      <c r="FU27">
        <v>208</v>
      </c>
      <c r="FV27">
        <v>210</v>
      </c>
      <c r="FW27">
        <v>211</v>
      </c>
      <c r="FX27">
        <v>212</v>
      </c>
      <c r="FY27">
        <v>213</v>
      </c>
      <c r="FZ27">
        <v>214</v>
      </c>
      <c r="GA27">
        <v>216</v>
      </c>
      <c r="GB27">
        <v>217</v>
      </c>
      <c r="GC27">
        <v>218</v>
      </c>
      <c r="GD27">
        <v>219</v>
      </c>
      <c r="GE27">
        <v>220</v>
      </c>
      <c r="GF27">
        <v>222</v>
      </c>
      <c r="GG27">
        <v>223</v>
      </c>
      <c r="GH27">
        <v>224</v>
      </c>
      <c r="GI27">
        <v>225</v>
      </c>
      <c r="GJ27">
        <v>226</v>
      </c>
      <c r="GK27">
        <v>227</v>
      </c>
      <c r="GL27">
        <v>229</v>
      </c>
      <c r="GM27">
        <v>230</v>
      </c>
      <c r="GN27">
        <v>231</v>
      </c>
      <c r="GO27">
        <v>232</v>
      </c>
      <c r="GP27">
        <v>233</v>
      </c>
      <c r="GQ27">
        <v>235</v>
      </c>
      <c r="GR27">
        <v>236</v>
      </c>
      <c r="GS27">
        <v>237</v>
      </c>
      <c r="GU27">
        <v>24</v>
      </c>
      <c r="GV27">
        <v>0.33900000000000002</v>
      </c>
    </row>
    <row r="28" spans="1:204">
      <c r="A28" s="278">
        <v>25</v>
      </c>
      <c r="B28" s="344">
        <v>1</v>
      </c>
      <c r="C28" s="344">
        <v>3</v>
      </c>
      <c r="D28" s="344">
        <v>5</v>
      </c>
      <c r="E28" s="344">
        <v>6</v>
      </c>
      <c r="F28" s="344">
        <v>8</v>
      </c>
      <c r="G28" s="344">
        <v>9</v>
      </c>
      <c r="H28" s="344">
        <v>11</v>
      </c>
      <c r="I28" s="344">
        <v>12</v>
      </c>
      <c r="J28" s="344">
        <v>13</v>
      </c>
      <c r="K28" s="344">
        <v>14</v>
      </c>
      <c r="L28" s="344">
        <v>15</v>
      </c>
      <c r="M28" s="344">
        <v>17</v>
      </c>
      <c r="N28" s="344">
        <v>18</v>
      </c>
      <c r="O28" s="344">
        <v>19</v>
      </c>
      <c r="P28" s="344">
        <v>21</v>
      </c>
      <c r="Q28" s="344">
        <v>22</v>
      </c>
      <c r="R28" s="344">
        <v>23</v>
      </c>
      <c r="S28" s="344">
        <v>25</v>
      </c>
      <c r="T28" s="344">
        <v>26</v>
      </c>
      <c r="U28" s="344">
        <v>27</v>
      </c>
      <c r="V28" s="344">
        <v>28</v>
      </c>
      <c r="W28" s="344">
        <v>29</v>
      </c>
      <c r="X28" s="344">
        <v>31</v>
      </c>
      <c r="Y28" s="344">
        <v>32</v>
      </c>
      <c r="Z28" s="344">
        <v>33</v>
      </c>
      <c r="AA28" s="344">
        <v>34</v>
      </c>
      <c r="AB28" s="344">
        <v>36</v>
      </c>
      <c r="AC28" s="344">
        <v>37</v>
      </c>
      <c r="AD28" s="344">
        <v>38</v>
      </c>
      <c r="AE28" s="344">
        <v>40</v>
      </c>
      <c r="AF28" s="337">
        <v>41</v>
      </c>
      <c r="AG28" s="345">
        <v>42</v>
      </c>
      <c r="AH28" s="346">
        <v>43</v>
      </c>
      <c r="AI28">
        <v>45</v>
      </c>
      <c r="AJ28">
        <v>46</v>
      </c>
      <c r="AK28">
        <v>47</v>
      </c>
      <c r="AL28">
        <v>48</v>
      </c>
      <c r="AM28">
        <v>49</v>
      </c>
      <c r="AN28">
        <v>51</v>
      </c>
      <c r="AO28">
        <v>52</v>
      </c>
      <c r="AP28">
        <v>53</v>
      </c>
      <c r="AQ28">
        <v>54</v>
      </c>
      <c r="AR28">
        <v>56</v>
      </c>
      <c r="AS28">
        <v>57</v>
      </c>
      <c r="AT28">
        <v>58</v>
      </c>
      <c r="AU28">
        <v>59</v>
      </c>
      <c r="AV28">
        <v>60</v>
      </c>
      <c r="AW28">
        <v>62</v>
      </c>
      <c r="AX28">
        <v>63</v>
      </c>
      <c r="AY28">
        <v>64</v>
      </c>
      <c r="AZ28">
        <v>65</v>
      </c>
      <c r="BA28">
        <v>66</v>
      </c>
      <c r="BB28">
        <v>68</v>
      </c>
      <c r="BC28">
        <v>69</v>
      </c>
      <c r="BD28">
        <v>70</v>
      </c>
      <c r="BE28">
        <v>71</v>
      </c>
      <c r="BF28">
        <v>72</v>
      </c>
      <c r="BG28">
        <v>73</v>
      </c>
      <c r="BH28">
        <v>75</v>
      </c>
      <c r="BI28">
        <v>76</v>
      </c>
      <c r="BJ28">
        <v>77</v>
      </c>
      <c r="BK28">
        <v>78</v>
      </c>
      <c r="BL28">
        <v>79</v>
      </c>
      <c r="BM28">
        <v>80</v>
      </c>
      <c r="BN28">
        <v>82</v>
      </c>
      <c r="BO28">
        <v>83</v>
      </c>
      <c r="BP28">
        <v>84</v>
      </c>
      <c r="BQ28">
        <v>85</v>
      </c>
      <c r="BR28">
        <v>86</v>
      </c>
      <c r="BS28">
        <v>87</v>
      </c>
      <c r="BT28">
        <v>88</v>
      </c>
      <c r="BU28">
        <v>90</v>
      </c>
      <c r="BV28">
        <v>91</v>
      </c>
      <c r="BW28">
        <v>92</v>
      </c>
      <c r="BX28">
        <v>93</v>
      </c>
      <c r="BY28">
        <v>94</v>
      </c>
      <c r="BZ28">
        <v>95</v>
      </c>
      <c r="CA28">
        <v>96</v>
      </c>
      <c r="CB28">
        <v>98</v>
      </c>
      <c r="CC28">
        <v>99</v>
      </c>
      <c r="CD28">
        <v>100</v>
      </c>
      <c r="CE28">
        <v>101</v>
      </c>
      <c r="CF28">
        <v>102</v>
      </c>
      <c r="CG28">
        <v>103</v>
      </c>
      <c r="CH28">
        <v>104</v>
      </c>
      <c r="CI28">
        <v>105</v>
      </c>
      <c r="CJ28">
        <v>107</v>
      </c>
      <c r="CK28">
        <v>108</v>
      </c>
      <c r="CL28">
        <v>109</v>
      </c>
      <c r="CM28">
        <v>110</v>
      </c>
      <c r="CN28">
        <v>111</v>
      </c>
      <c r="CO28">
        <v>112</v>
      </c>
      <c r="CP28">
        <v>113</v>
      </c>
      <c r="CQ28">
        <v>114</v>
      </c>
      <c r="CR28">
        <v>115</v>
      </c>
      <c r="CS28">
        <v>116</v>
      </c>
      <c r="CT28">
        <v>117</v>
      </c>
      <c r="CU28">
        <v>118</v>
      </c>
      <c r="CV28">
        <v>119</v>
      </c>
      <c r="CW28">
        <v>121</v>
      </c>
      <c r="CX28">
        <v>122</v>
      </c>
      <c r="CY28">
        <v>123</v>
      </c>
      <c r="CZ28">
        <v>124</v>
      </c>
      <c r="DA28">
        <v>125</v>
      </c>
      <c r="DB28">
        <v>127</v>
      </c>
      <c r="DC28">
        <v>128</v>
      </c>
      <c r="DD28">
        <v>129</v>
      </c>
      <c r="DE28">
        <v>130</v>
      </c>
      <c r="DF28">
        <v>131</v>
      </c>
      <c r="DG28">
        <v>133</v>
      </c>
      <c r="DH28">
        <v>134</v>
      </c>
      <c r="DI28">
        <v>135</v>
      </c>
      <c r="DJ28">
        <v>136</v>
      </c>
      <c r="DK28">
        <v>137</v>
      </c>
      <c r="DL28">
        <v>139</v>
      </c>
      <c r="DM28">
        <v>140</v>
      </c>
      <c r="DN28">
        <v>141</v>
      </c>
      <c r="DO28">
        <v>142</v>
      </c>
      <c r="DP28">
        <v>143</v>
      </c>
      <c r="DQ28">
        <v>145</v>
      </c>
      <c r="DR28">
        <v>146</v>
      </c>
      <c r="DS28">
        <v>147</v>
      </c>
      <c r="DT28">
        <v>148</v>
      </c>
      <c r="DU28">
        <v>149</v>
      </c>
      <c r="DV28">
        <v>151</v>
      </c>
      <c r="DW28">
        <v>152</v>
      </c>
      <c r="DX28">
        <v>153</v>
      </c>
      <c r="DY28">
        <v>154</v>
      </c>
      <c r="DZ28">
        <v>155</v>
      </c>
      <c r="EA28">
        <v>157</v>
      </c>
      <c r="EB28">
        <v>158</v>
      </c>
      <c r="EC28">
        <v>159</v>
      </c>
      <c r="ED28">
        <v>160</v>
      </c>
      <c r="EE28">
        <v>161</v>
      </c>
      <c r="EF28">
        <v>163</v>
      </c>
      <c r="EG28">
        <v>164</v>
      </c>
      <c r="EH28">
        <v>165</v>
      </c>
      <c r="EI28">
        <v>166</v>
      </c>
      <c r="EJ28">
        <v>167</v>
      </c>
      <c r="EK28">
        <v>169</v>
      </c>
      <c r="EL28">
        <v>170</v>
      </c>
      <c r="EM28">
        <v>171</v>
      </c>
      <c r="EN28">
        <v>172</v>
      </c>
      <c r="EO28">
        <v>174</v>
      </c>
      <c r="EP28">
        <v>175</v>
      </c>
      <c r="EQ28">
        <v>176</v>
      </c>
      <c r="ER28">
        <v>177</v>
      </c>
      <c r="ES28">
        <v>178</v>
      </c>
      <c r="ET28">
        <v>180</v>
      </c>
      <c r="EU28">
        <v>181</v>
      </c>
      <c r="EV28">
        <v>182</v>
      </c>
      <c r="EW28">
        <v>183</v>
      </c>
      <c r="EX28">
        <v>184</v>
      </c>
      <c r="EY28">
        <v>186</v>
      </c>
      <c r="EZ28">
        <v>187</v>
      </c>
      <c r="FA28">
        <v>188</v>
      </c>
      <c r="FB28">
        <v>189</v>
      </c>
      <c r="FC28">
        <v>190</v>
      </c>
      <c r="FD28">
        <v>192</v>
      </c>
      <c r="FE28">
        <v>193</v>
      </c>
      <c r="FF28">
        <v>194</v>
      </c>
      <c r="FG28">
        <v>195</v>
      </c>
      <c r="FH28">
        <v>196</v>
      </c>
      <c r="FI28">
        <v>198</v>
      </c>
      <c r="FJ28">
        <v>199</v>
      </c>
      <c r="FK28">
        <v>200</v>
      </c>
      <c r="FL28">
        <v>201</v>
      </c>
      <c r="FM28">
        <v>203</v>
      </c>
      <c r="FN28">
        <v>204</v>
      </c>
      <c r="FO28">
        <v>205</v>
      </c>
      <c r="FP28">
        <v>206</v>
      </c>
      <c r="FQ28">
        <v>207</v>
      </c>
      <c r="FR28">
        <v>209</v>
      </c>
      <c r="FS28">
        <v>210</v>
      </c>
      <c r="FT28">
        <v>211</v>
      </c>
      <c r="FU28">
        <v>212</v>
      </c>
      <c r="FV28">
        <v>213</v>
      </c>
      <c r="FW28">
        <v>215</v>
      </c>
      <c r="FX28">
        <v>216</v>
      </c>
      <c r="FY28">
        <v>217</v>
      </c>
      <c r="FZ28">
        <v>218</v>
      </c>
      <c r="GA28">
        <v>219</v>
      </c>
      <c r="GB28">
        <v>221</v>
      </c>
      <c r="GC28">
        <v>222</v>
      </c>
      <c r="GD28">
        <v>223</v>
      </c>
      <c r="GE28">
        <v>224</v>
      </c>
      <c r="GF28">
        <v>225</v>
      </c>
      <c r="GG28">
        <v>227</v>
      </c>
      <c r="GH28">
        <v>228</v>
      </c>
      <c r="GI28">
        <v>229</v>
      </c>
      <c r="GJ28">
        <v>230</v>
      </c>
      <c r="GK28">
        <v>231</v>
      </c>
      <c r="GL28">
        <v>233</v>
      </c>
      <c r="GM28">
        <v>234</v>
      </c>
      <c r="GN28">
        <v>235</v>
      </c>
      <c r="GO28">
        <v>236</v>
      </c>
      <c r="GP28">
        <v>238</v>
      </c>
      <c r="GQ28">
        <v>239</v>
      </c>
      <c r="GR28">
        <v>240</v>
      </c>
      <c r="GS28">
        <v>241</v>
      </c>
      <c r="GU28">
        <v>25</v>
      </c>
      <c r="GV28">
        <v>0.34499999999999997</v>
      </c>
    </row>
    <row r="29" spans="1:204">
      <c r="A29" s="278">
        <v>26</v>
      </c>
      <c r="B29" s="344">
        <v>1</v>
      </c>
      <c r="C29" s="344">
        <v>3</v>
      </c>
      <c r="D29" s="344">
        <v>5</v>
      </c>
      <c r="E29" s="344">
        <v>6</v>
      </c>
      <c r="F29" s="344">
        <v>8</v>
      </c>
      <c r="G29" s="344">
        <v>9</v>
      </c>
      <c r="H29" s="344">
        <v>11</v>
      </c>
      <c r="I29" s="344">
        <v>12</v>
      </c>
      <c r="J29" s="344">
        <v>13</v>
      </c>
      <c r="K29" s="344">
        <v>14</v>
      </c>
      <c r="L29" s="344">
        <v>16</v>
      </c>
      <c r="M29" s="344">
        <v>17</v>
      </c>
      <c r="N29" s="344">
        <v>18</v>
      </c>
      <c r="O29" s="344">
        <v>20</v>
      </c>
      <c r="P29" s="344">
        <v>21</v>
      </c>
      <c r="Q29" s="344">
        <v>23</v>
      </c>
      <c r="R29" s="344">
        <v>24</v>
      </c>
      <c r="S29" s="344">
        <v>25</v>
      </c>
      <c r="T29" s="344">
        <v>26</v>
      </c>
      <c r="U29" s="344">
        <v>27</v>
      </c>
      <c r="V29" s="344">
        <v>29</v>
      </c>
      <c r="W29" s="344">
        <v>30</v>
      </c>
      <c r="X29" s="344">
        <v>31</v>
      </c>
      <c r="Y29" s="344">
        <v>33</v>
      </c>
      <c r="Z29" s="344">
        <v>34</v>
      </c>
      <c r="AA29" s="344">
        <v>35</v>
      </c>
      <c r="AB29" s="344">
        <v>36</v>
      </c>
      <c r="AC29" s="344">
        <v>38</v>
      </c>
      <c r="AD29" s="344">
        <v>39</v>
      </c>
      <c r="AE29" s="344">
        <v>40</v>
      </c>
      <c r="AF29" s="337">
        <v>42</v>
      </c>
      <c r="AG29" s="345">
        <v>43</v>
      </c>
      <c r="AH29" s="346">
        <v>44</v>
      </c>
      <c r="AI29">
        <v>45</v>
      </c>
      <c r="AJ29">
        <v>47</v>
      </c>
      <c r="AK29">
        <v>48</v>
      </c>
      <c r="AL29">
        <v>49</v>
      </c>
      <c r="AM29">
        <v>50</v>
      </c>
      <c r="AN29">
        <v>52</v>
      </c>
      <c r="AO29">
        <v>53</v>
      </c>
      <c r="AP29">
        <v>54</v>
      </c>
      <c r="AQ29">
        <v>55</v>
      </c>
      <c r="AR29">
        <v>57</v>
      </c>
      <c r="AS29">
        <v>58</v>
      </c>
      <c r="AT29">
        <v>59</v>
      </c>
      <c r="AU29">
        <v>60</v>
      </c>
      <c r="AV29">
        <v>62</v>
      </c>
      <c r="AW29">
        <v>63</v>
      </c>
      <c r="AX29">
        <v>64</v>
      </c>
      <c r="AY29">
        <v>65</v>
      </c>
      <c r="AZ29">
        <v>67</v>
      </c>
      <c r="BA29">
        <v>68</v>
      </c>
      <c r="BB29">
        <v>69</v>
      </c>
      <c r="BC29">
        <v>70</v>
      </c>
      <c r="BD29">
        <v>71</v>
      </c>
      <c r="BE29">
        <v>73</v>
      </c>
      <c r="BF29">
        <v>74</v>
      </c>
      <c r="BG29">
        <v>75</v>
      </c>
      <c r="BH29">
        <v>76</v>
      </c>
      <c r="BI29">
        <v>77</v>
      </c>
      <c r="BJ29">
        <v>78</v>
      </c>
      <c r="BK29">
        <v>80</v>
      </c>
      <c r="BL29">
        <v>81</v>
      </c>
      <c r="BM29">
        <v>82</v>
      </c>
      <c r="BN29">
        <v>83</v>
      </c>
      <c r="BO29">
        <v>84</v>
      </c>
      <c r="BP29">
        <v>86</v>
      </c>
      <c r="BQ29">
        <v>87</v>
      </c>
      <c r="BR29">
        <v>88</v>
      </c>
      <c r="BS29">
        <v>89</v>
      </c>
      <c r="BT29">
        <v>90</v>
      </c>
      <c r="BU29">
        <v>91</v>
      </c>
      <c r="BV29">
        <v>93</v>
      </c>
      <c r="BW29">
        <v>94</v>
      </c>
      <c r="BX29">
        <v>95</v>
      </c>
      <c r="BY29">
        <v>96</v>
      </c>
      <c r="BZ29">
        <v>97</v>
      </c>
      <c r="CA29">
        <v>98</v>
      </c>
      <c r="CB29">
        <v>100</v>
      </c>
      <c r="CC29">
        <v>101</v>
      </c>
      <c r="CD29">
        <v>102</v>
      </c>
      <c r="CE29">
        <v>103</v>
      </c>
      <c r="CF29">
        <v>104</v>
      </c>
      <c r="CG29">
        <v>105</v>
      </c>
      <c r="CH29">
        <v>106</v>
      </c>
      <c r="CI29">
        <v>108</v>
      </c>
      <c r="CJ29">
        <v>109</v>
      </c>
      <c r="CK29">
        <v>110</v>
      </c>
      <c r="CL29">
        <v>111</v>
      </c>
      <c r="CM29">
        <v>112</v>
      </c>
      <c r="CN29">
        <v>113</v>
      </c>
      <c r="CO29">
        <v>114</v>
      </c>
      <c r="CP29">
        <v>115</v>
      </c>
      <c r="CQ29">
        <v>116</v>
      </c>
      <c r="CR29">
        <v>118</v>
      </c>
      <c r="CS29">
        <v>119</v>
      </c>
      <c r="CT29">
        <v>120</v>
      </c>
      <c r="CU29">
        <v>121</v>
      </c>
      <c r="CV29">
        <v>122</v>
      </c>
      <c r="CW29">
        <v>123</v>
      </c>
      <c r="CX29">
        <v>124</v>
      </c>
      <c r="CY29">
        <v>125</v>
      </c>
      <c r="CZ29">
        <v>127</v>
      </c>
      <c r="DA29">
        <v>128</v>
      </c>
      <c r="DB29">
        <v>129</v>
      </c>
      <c r="DC29">
        <v>130</v>
      </c>
      <c r="DD29">
        <v>132</v>
      </c>
      <c r="DE29">
        <v>133</v>
      </c>
      <c r="DF29">
        <v>134</v>
      </c>
      <c r="DG29">
        <v>135</v>
      </c>
      <c r="DH29">
        <v>136</v>
      </c>
      <c r="DI29">
        <v>138</v>
      </c>
      <c r="DJ29">
        <v>139</v>
      </c>
      <c r="DK29">
        <v>140</v>
      </c>
      <c r="DL29">
        <v>141</v>
      </c>
      <c r="DM29">
        <v>143</v>
      </c>
      <c r="DN29">
        <v>144</v>
      </c>
      <c r="DO29">
        <v>145</v>
      </c>
      <c r="DP29">
        <v>146</v>
      </c>
      <c r="DQ29">
        <v>147</v>
      </c>
      <c r="DR29">
        <v>149</v>
      </c>
      <c r="DS29">
        <v>150</v>
      </c>
      <c r="DT29">
        <v>151</v>
      </c>
      <c r="DU29">
        <v>152</v>
      </c>
      <c r="DV29">
        <v>154</v>
      </c>
      <c r="DW29">
        <v>155</v>
      </c>
      <c r="DX29">
        <v>156</v>
      </c>
      <c r="DY29">
        <v>157</v>
      </c>
      <c r="DZ29">
        <v>159</v>
      </c>
      <c r="EA29">
        <v>160</v>
      </c>
      <c r="EB29">
        <v>161</v>
      </c>
      <c r="EC29">
        <v>162</v>
      </c>
      <c r="ED29">
        <v>164</v>
      </c>
      <c r="EE29">
        <v>165</v>
      </c>
      <c r="EF29">
        <v>166</v>
      </c>
      <c r="EG29">
        <v>167</v>
      </c>
      <c r="EH29">
        <v>168</v>
      </c>
      <c r="EI29">
        <v>170</v>
      </c>
      <c r="EJ29">
        <v>171</v>
      </c>
      <c r="EK29">
        <v>172</v>
      </c>
      <c r="EL29">
        <v>173</v>
      </c>
      <c r="EM29">
        <v>175</v>
      </c>
      <c r="EN29">
        <v>176</v>
      </c>
      <c r="EO29">
        <v>177</v>
      </c>
      <c r="EP29">
        <v>178</v>
      </c>
      <c r="EQ29">
        <v>180</v>
      </c>
      <c r="ER29">
        <v>181</v>
      </c>
      <c r="ES29">
        <v>182</v>
      </c>
      <c r="ET29">
        <v>183</v>
      </c>
      <c r="EU29">
        <v>184</v>
      </c>
      <c r="EV29">
        <v>186</v>
      </c>
      <c r="EW29">
        <v>187</v>
      </c>
      <c r="EX29">
        <v>188</v>
      </c>
      <c r="EY29">
        <v>189</v>
      </c>
      <c r="EZ29">
        <v>191</v>
      </c>
      <c r="FA29">
        <v>192</v>
      </c>
      <c r="FB29">
        <v>193</v>
      </c>
      <c r="FC29">
        <v>194</v>
      </c>
      <c r="FD29">
        <v>196</v>
      </c>
      <c r="FE29">
        <v>197</v>
      </c>
      <c r="FF29">
        <v>198</v>
      </c>
      <c r="FG29">
        <v>199</v>
      </c>
      <c r="FH29">
        <v>200</v>
      </c>
      <c r="FI29">
        <v>202</v>
      </c>
      <c r="FJ29">
        <v>203</v>
      </c>
      <c r="FK29">
        <v>204</v>
      </c>
      <c r="FL29">
        <v>205</v>
      </c>
      <c r="FM29">
        <v>207</v>
      </c>
      <c r="FN29">
        <v>208</v>
      </c>
      <c r="FO29">
        <v>209</v>
      </c>
      <c r="FP29">
        <v>210</v>
      </c>
      <c r="FQ29">
        <v>212</v>
      </c>
      <c r="FR29">
        <v>213</v>
      </c>
      <c r="FS29">
        <v>214</v>
      </c>
      <c r="FT29">
        <v>215</v>
      </c>
      <c r="FU29">
        <v>216</v>
      </c>
      <c r="FV29">
        <v>218</v>
      </c>
      <c r="FW29">
        <v>219</v>
      </c>
      <c r="FX29">
        <v>220</v>
      </c>
      <c r="FY29">
        <v>221</v>
      </c>
      <c r="FZ29">
        <v>223</v>
      </c>
      <c r="GA29">
        <v>224</v>
      </c>
      <c r="GB29">
        <v>225</v>
      </c>
      <c r="GC29">
        <v>226</v>
      </c>
      <c r="GD29">
        <v>228</v>
      </c>
      <c r="GE29">
        <v>229</v>
      </c>
      <c r="GF29">
        <v>230</v>
      </c>
      <c r="GG29">
        <v>231</v>
      </c>
      <c r="GH29">
        <v>232</v>
      </c>
      <c r="GI29">
        <v>234</v>
      </c>
      <c r="GJ29">
        <v>235</v>
      </c>
      <c r="GK29">
        <v>236</v>
      </c>
      <c r="GL29">
        <v>237</v>
      </c>
      <c r="GM29">
        <v>239</v>
      </c>
      <c r="GN29">
        <v>240</v>
      </c>
      <c r="GO29">
        <v>241</v>
      </c>
      <c r="GP29">
        <v>242</v>
      </c>
      <c r="GQ29">
        <v>244</v>
      </c>
      <c r="GR29">
        <v>245</v>
      </c>
      <c r="GS29">
        <v>246</v>
      </c>
      <c r="GU29">
        <v>26</v>
      </c>
      <c r="GV29">
        <v>0.35199999999999998</v>
      </c>
    </row>
    <row r="30" spans="1:204">
      <c r="A30" s="278">
        <v>27</v>
      </c>
      <c r="B30" s="344">
        <v>1</v>
      </c>
      <c r="C30" s="344">
        <v>3</v>
      </c>
      <c r="D30" s="344">
        <v>5</v>
      </c>
      <c r="E30" s="344">
        <v>6</v>
      </c>
      <c r="F30" s="344">
        <v>8</v>
      </c>
      <c r="G30" s="344">
        <v>10</v>
      </c>
      <c r="H30" s="344">
        <v>11</v>
      </c>
      <c r="I30" s="344">
        <v>13</v>
      </c>
      <c r="J30" s="344">
        <v>14</v>
      </c>
      <c r="K30" s="344">
        <v>15</v>
      </c>
      <c r="L30" s="344">
        <v>16</v>
      </c>
      <c r="M30" s="344">
        <v>17</v>
      </c>
      <c r="N30" s="344">
        <v>19</v>
      </c>
      <c r="O30" s="344">
        <v>20</v>
      </c>
      <c r="P30" s="344">
        <v>22</v>
      </c>
      <c r="Q30" s="344">
        <v>23</v>
      </c>
      <c r="R30" s="344">
        <v>24</v>
      </c>
      <c r="S30" s="344">
        <v>26</v>
      </c>
      <c r="T30" s="344">
        <v>27</v>
      </c>
      <c r="U30" s="344">
        <v>28</v>
      </c>
      <c r="V30" s="344">
        <v>29</v>
      </c>
      <c r="W30" s="344">
        <v>31</v>
      </c>
      <c r="X30" s="344">
        <v>32</v>
      </c>
      <c r="Y30" s="344">
        <v>33</v>
      </c>
      <c r="Z30" s="344">
        <v>35</v>
      </c>
      <c r="AA30" s="344">
        <v>36</v>
      </c>
      <c r="AB30" s="344">
        <v>37</v>
      </c>
      <c r="AC30" s="344">
        <v>39</v>
      </c>
      <c r="AD30" s="344">
        <v>40</v>
      </c>
      <c r="AE30" s="344">
        <v>41</v>
      </c>
      <c r="AF30" s="337">
        <v>42</v>
      </c>
      <c r="AG30" s="345">
        <v>44</v>
      </c>
      <c r="AH30" s="346">
        <v>45</v>
      </c>
      <c r="AI30">
        <v>46</v>
      </c>
      <c r="AJ30">
        <v>48</v>
      </c>
      <c r="AK30">
        <v>49</v>
      </c>
      <c r="AL30">
        <v>50</v>
      </c>
      <c r="AM30">
        <v>51</v>
      </c>
      <c r="AN30">
        <v>53</v>
      </c>
      <c r="AO30">
        <v>54</v>
      </c>
      <c r="AP30">
        <v>55</v>
      </c>
      <c r="AQ30">
        <v>57</v>
      </c>
      <c r="AR30">
        <v>58</v>
      </c>
      <c r="AS30">
        <v>59</v>
      </c>
      <c r="AT30">
        <v>60</v>
      </c>
      <c r="AU30">
        <v>62</v>
      </c>
      <c r="AV30">
        <v>63</v>
      </c>
      <c r="AW30">
        <v>64</v>
      </c>
      <c r="AX30">
        <v>65</v>
      </c>
      <c r="AY30">
        <v>67</v>
      </c>
      <c r="AZ30">
        <v>68</v>
      </c>
      <c r="BA30">
        <v>69</v>
      </c>
      <c r="BB30">
        <v>70</v>
      </c>
      <c r="BC30">
        <v>72</v>
      </c>
      <c r="BD30">
        <v>73</v>
      </c>
      <c r="BE30">
        <v>74</v>
      </c>
      <c r="BF30">
        <v>75</v>
      </c>
      <c r="BG30">
        <v>76</v>
      </c>
      <c r="BH30">
        <v>78</v>
      </c>
      <c r="BI30">
        <v>79</v>
      </c>
      <c r="BJ30">
        <v>80</v>
      </c>
      <c r="BK30">
        <v>81</v>
      </c>
      <c r="BL30">
        <v>82</v>
      </c>
      <c r="BM30">
        <v>84</v>
      </c>
      <c r="BN30">
        <v>85</v>
      </c>
      <c r="BO30">
        <v>86</v>
      </c>
      <c r="BP30">
        <v>87</v>
      </c>
      <c r="BQ30">
        <v>88</v>
      </c>
      <c r="BR30">
        <v>90</v>
      </c>
      <c r="BS30">
        <v>91</v>
      </c>
      <c r="BT30">
        <v>92</v>
      </c>
      <c r="BU30">
        <v>93</v>
      </c>
      <c r="BV30">
        <v>94</v>
      </c>
      <c r="BW30">
        <v>96</v>
      </c>
      <c r="BX30">
        <v>97</v>
      </c>
      <c r="BY30">
        <v>98</v>
      </c>
      <c r="BZ30">
        <v>99</v>
      </c>
      <c r="CA30">
        <v>100</v>
      </c>
      <c r="CB30">
        <v>102</v>
      </c>
      <c r="CC30">
        <v>103</v>
      </c>
      <c r="CD30">
        <v>104</v>
      </c>
      <c r="CE30">
        <v>105</v>
      </c>
      <c r="CF30">
        <v>106</v>
      </c>
      <c r="CG30">
        <v>107</v>
      </c>
      <c r="CH30">
        <v>109</v>
      </c>
      <c r="CI30">
        <v>110</v>
      </c>
      <c r="CJ30">
        <v>111</v>
      </c>
      <c r="CK30">
        <v>112</v>
      </c>
      <c r="CL30">
        <v>113</v>
      </c>
      <c r="CM30">
        <v>114</v>
      </c>
      <c r="CN30">
        <v>115</v>
      </c>
      <c r="CO30">
        <v>117</v>
      </c>
      <c r="CP30">
        <v>118</v>
      </c>
      <c r="CQ30">
        <v>119</v>
      </c>
      <c r="CR30">
        <v>120</v>
      </c>
      <c r="CS30">
        <v>121</v>
      </c>
      <c r="CT30">
        <v>122</v>
      </c>
      <c r="CU30">
        <v>123</v>
      </c>
      <c r="CV30">
        <v>124</v>
      </c>
      <c r="CW30">
        <v>125</v>
      </c>
      <c r="CX30">
        <v>127</v>
      </c>
      <c r="CY30">
        <v>128</v>
      </c>
      <c r="CZ30">
        <v>129</v>
      </c>
      <c r="DA30">
        <v>130</v>
      </c>
      <c r="DB30">
        <v>132</v>
      </c>
      <c r="DC30">
        <v>133</v>
      </c>
      <c r="DD30">
        <v>134</v>
      </c>
      <c r="DE30">
        <v>135</v>
      </c>
      <c r="DF30">
        <v>137</v>
      </c>
      <c r="DG30">
        <v>138</v>
      </c>
      <c r="DH30">
        <v>139</v>
      </c>
      <c r="DI30">
        <v>140</v>
      </c>
      <c r="DJ30">
        <v>142</v>
      </c>
      <c r="DK30">
        <v>143</v>
      </c>
      <c r="DL30">
        <v>144</v>
      </c>
      <c r="DM30">
        <v>145</v>
      </c>
      <c r="DN30">
        <v>147</v>
      </c>
      <c r="DO30">
        <v>148</v>
      </c>
      <c r="DP30">
        <v>149</v>
      </c>
      <c r="DQ30">
        <v>150</v>
      </c>
      <c r="DR30">
        <v>152</v>
      </c>
      <c r="DS30">
        <v>153</v>
      </c>
      <c r="DT30">
        <v>154</v>
      </c>
      <c r="DU30">
        <v>155</v>
      </c>
      <c r="DV30">
        <v>157</v>
      </c>
      <c r="DW30">
        <v>158</v>
      </c>
      <c r="DX30">
        <v>159</v>
      </c>
      <c r="DY30">
        <v>160</v>
      </c>
      <c r="DZ30">
        <v>162</v>
      </c>
      <c r="EA30">
        <v>163</v>
      </c>
      <c r="EB30">
        <v>164</v>
      </c>
      <c r="EC30">
        <v>165</v>
      </c>
      <c r="ED30">
        <v>167</v>
      </c>
      <c r="EE30">
        <v>168</v>
      </c>
      <c r="EF30">
        <v>169</v>
      </c>
      <c r="EG30">
        <v>171</v>
      </c>
      <c r="EH30">
        <v>172</v>
      </c>
      <c r="EI30">
        <v>173</v>
      </c>
      <c r="EJ30">
        <v>174</v>
      </c>
      <c r="EK30">
        <v>176</v>
      </c>
      <c r="EL30">
        <v>177</v>
      </c>
      <c r="EM30">
        <v>178</v>
      </c>
      <c r="EN30">
        <v>179</v>
      </c>
      <c r="EO30">
        <v>181</v>
      </c>
      <c r="EP30">
        <v>182</v>
      </c>
      <c r="EQ30">
        <v>183</v>
      </c>
      <c r="ER30">
        <v>184</v>
      </c>
      <c r="ES30">
        <v>186</v>
      </c>
      <c r="ET30">
        <v>187</v>
      </c>
      <c r="EU30">
        <v>188</v>
      </c>
      <c r="EV30">
        <v>189</v>
      </c>
      <c r="EW30">
        <v>191</v>
      </c>
      <c r="EX30">
        <v>192</v>
      </c>
      <c r="EY30">
        <v>193</v>
      </c>
      <c r="EZ30">
        <v>194</v>
      </c>
      <c r="FA30">
        <v>196</v>
      </c>
      <c r="FB30">
        <v>197</v>
      </c>
      <c r="FC30">
        <v>198</v>
      </c>
      <c r="FD30">
        <v>199</v>
      </c>
      <c r="FE30">
        <v>201</v>
      </c>
      <c r="FF30">
        <v>202</v>
      </c>
      <c r="FG30">
        <v>203</v>
      </c>
      <c r="FH30">
        <v>204</v>
      </c>
      <c r="FI30">
        <v>206</v>
      </c>
      <c r="FJ30">
        <v>207</v>
      </c>
      <c r="FK30">
        <v>208</v>
      </c>
      <c r="FL30">
        <v>209</v>
      </c>
      <c r="FM30">
        <v>211</v>
      </c>
      <c r="FN30">
        <v>212</v>
      </c>
      <c r="FO30">
        <v>213</v>
      </c>
      <c r="FP30">
        <v>215</v>
      </c>
      <c r="FQ30">
        <v>216</v>
      </c>
      <c r="FR30">
        <v>217</v>
      </c>
      <c r="FS30">
        <v>218</v>
      </c>
      <c r="FT30">
        <v>220</v>
      </c>
      <c r="FU30">
        <v>221</v>
      </c>
      <c r="FV30">
        <v>222</v>
      </c>
      <c r="FW30">
        <v>223</v>
      </c>
      <c r="FX30">
        <v>225</v>
      </c>
      <c r="FY30">
        <v>226</v>
      </c>
      <c r="FZ30">
        <v>227</v>
      </c>
      <c r="GA30">
        <v>228</v>
      </c>
      <c r="GB30">
        <v>230</v>
      </c>
      <c r="GC30">
        <v>231</v>
      </c>
      <c r="GD30">
        <v>232</v>
      </c>
      <c r="GE30">
        <v>233</v>
      </c>
      <c r="GF30">
        <v>235</v>
      </c>
      <c r="GG30">
        <v>236</v>
      </c>
      <c r="GH30">
        <v>237</v>
      </c>
      <c r="GI30">
        <v>238</v>
      </c>
      <c r="GJ30">
        <v>240</v>
      </c>
      <c r="GK30">
        <v>241</v>
      </c>
      <c r="GL30">
        <v>242</v>
      </c>
      <c r="GM30">
        <v>243</v>
      </c>
      <c r="GN30">
        <v>245</v>
      </c>
      <c r="GO30">
        <v>246</v>
      </c>
      <c r="GP30">
        <v>247</v>
      </c>
      <c r="GQ30">
        <v>248</v>
      </c>
      <c r="GR30">
        <v>250</v>
      </c>
      <c r="GS30">
        <v>251</v>
      </c>
      <c r="GU30">
        <v>27</v>
      </c>
      <c r="GV30">
        <v>0.35899999999999999</v>
      </c>
    </row>
    <row r="31" spans="1:204">
      <c r="A31" s="278">
        <v>28</v>
      </c>
      <c r="B31" s="344">
        <v>2</v>
      </c>
      <c r="C31" s="344">
        <v>3</v>
      </c>
      <c r="D31" s="344">
        <v>5</v>
      </c>
      <c r="E31" s="344">
        <v>6</v>
      </c>
      <c r="F31" s="344">
        <v>8</v>
      </c>
      <c r="G31" s="344">
        <v>10</v>
      </c>
      <c r="H31" s="344">
        <v>11</v>
      </c>
      <c r="I31" s="344">
        <v>13</v>
      </c>
      <c r="J31" s="344">
        <v>14</v>
      </c>
      <c r="K31" s="344">
        <v>15</v>
      </c>
      <c r="L31" s="344">
        <v>16</v>
      </c>
      <c r="M31" s="344">
        <v>18</v>
      </c>
      <c r="N31" s="344">
        <v>19</v>
      </c>
      <c r="O31" s="344">
        <v>21</v>
      </c>
      <c r="P31" s="344">
        <v>22</v>
      </c>
      <c r="Q31" s="344">
        <v>23</v>
      </c>
      <c r="R31" s="344">
        <v>25</v>
      </c>
      <c r="S31" s="344">
        <v>26</v>
      </c>
      <c r="T31" s="344">
        <v>27</v>
      </c>
      <c r="U31" s="344">
        <v>28</v>
      </c>
      <c r="V31" s="344">
        <v>30</v>
      </c>
      <c r="W31" s="344">
        <v>31</v>
      </c>
      <c r="X31" s="344">
        <v>32</v>
      </c>
      <c r="Y31" s="344">
        <v>34</v>
      </c>
      <c r="Z31" s="344">
        <v>35</v>
      </c>
      <c r="AA31" s="344">
        <v>36</v>
      </c>
      <c r="AB31" s="344">
        <v>38</v>
      </c>
      <c r="AC31" s="344">
        <v>39</v>
      </c>
      <c r="AD31" s="344">
        <v>41</v>
      </c>
      <c r="AE31" s="344">
        <v>42</v>
      </c>
      <c r="AF31" s="337">
        <v>43</v>
      </c>
      <c r="AG31" s="345">
        <v>44</v>
      </c>
      <c r="AH31" s="346">
        <v>46</v>
      </c>
      <c r="AI31">
        <v>47</v>
      </c>
      <c r="AJ31">
        <v>48</v>
      </c>
      <c r="AK31">
        <v>50</v>
      </c>
      <c r="AL31">
        <v>51</v>
      </c>
      <c r="AM31">
        <v>52</v>
      </c>
      <c r="AN31">
        <v>54</v>
      </c>
      <c r="AO31">
        <v>55</v>
      </c>
      <c r="AP31">
        <v>56</v>
      </c>
      <c r="AQ31">
        <v>58</v>
      </c>
      <c r="AR31">
        <v>59</v>
      </c>
      <c r="AS31">
        <v>60</v>
      </c>
      <c r="AT31">
        <v>61</v>
      </c>
      <c r="AU31">
        <v>63</v>
      </c>
      <c r="AV31">
        <v>64</v>
      </c>
      <c r="AW31">
        <v>65</v>
      </c>
      <c r="AX31">
        <v>67</v>
      </c>
      <c r="AY31">
        <v>68</v>
      </c>
      <c r="AZ31">
        <v>69</v>
      </c>
      <c r="BA31">
        <v>70</v>
      </c>
      <c r="BB31">
        <v>71</v>
      </c>
      <c r="BC31">
        <v>73</v>
      </c>
      <c r="BD31">
        <v>74</v>
      </c>
      <c r="BE31">
        <v>75</v>
      </c>
      <c r="BF31">
        <v>76</v>
      </c>
      <c r="BG31">
        <v>78</v>
      </c>
      <c r="BH31">
        <v>79</v>
      </c>
      <c r="BI31">
        <v>80</v>
      </c>
      <c r="BJ31">
        <v>81</v>
      </c>
      <c r="BK31">
        <v>83</v>
      </c>
      <c r="BL31">
        <v>84</v>
      </c>
      <c r="BM31">
        <v>85</v>
      </c>
      <c r="BN31">
        <v>86</v>
      </c>
      <c r="BO31">
        <v>88</v>
      </c>
      <c r="BP31">
        <v>89</v>
      </c>
      <c r="BQ31">
        <v>90</v>
      </c>
      <c r="BR31">
        <v>91</v>
      </c>
      <c r="BS31">
        <v>92</v>
      </c>
      <c r="BT31">
        <v>94</v>
      </c>
      <c r="BU31">
        <v>95</v>
      </c>
      <c r="BV31">
        <v>96</v>
      </c>
      <c r="BW31">
        <v>97</v>
      </c>
      <c r="BX31">
        <v>98</v>
      </c>
      <c r="BY31">
        <v>100</v>
      </c>
      <c r="BZ31">
        <v>101</v>
      </c>
      <c r="CA31">
        <v>102</v>
      </c>
      <c r="CB31">
        <v>103</v>
      </c>
      <c r="CC31">
        <v>104</v>
      </c>
      <c r="CD31">
        <v>106</v>
      </c>
      <c r="CE31">
        <v>107</v>
      </c>
      <c r="CF31">
        <v>108</v>
      </c>
      <c r="CG31">
        <v>109</v>
      </c>
      <c r="CH31">
        <v>110</v>
      </c>
      <c r="CI31">
        <v>112</v>
      </c>
      <c r="CJ31">
        <v>113</v>
      </c>
      <c r="CK31">
        <v>114</v>
      </c>
      <c r="CL31">
        <v>115</v>
      </c>
      <c r="CM31">
        <v>116</v>
      </c>
      <c r="CN31">
        <v>117</v>
      </c>
      <c r="CO31">
        <v>118</v>
      </c>
      <c r="CP31">
        <v>120</v>
      </c>
      <c r="CQ31">
        <v>121</v>
      </c>
      <c r="CR31">
        <v>122</v>
      </c>
      <c r="CS31">
        <v>123</v>
      </c>
      <c r="CT31">
        <v>124</v>
      </c>
      <c r="CU31">
        <v>125</v>
      </c>
      <c r="CV31">
        <v>126</v>
      </c>
      <c r="CW31">
        <v>128</v>
      </c>
      <c r="CX31">
        <v>129</v>
      </c>
      <c r="CY31">
        <v>130</v>
      </c>
      <c r="CZ31">
        <v>131</v>
      </c>
      <c r="DA31">
        <v>133</v>
      </c>
      <c r="DB31">
        <v>134</v>
      </c>
      <c r="DC31">
        <v>135</v>
      </c>
      <c r="DD31">
        <v>136</v>
      </c>
      <c r="DE31">
        <v>138</v>
      </c>
      <c r="DF31">
        <v>139</v>
      </c>
      <c r="DG31">
        <v>140</v>
      </c>
      <c r="DH31">
        <v>141</v>
      </c>
      <c r="DI31">
        <v>143</v>
      </c>
      <c r="DJ31">
        <v>144</v>
      </c>
      <c r="DK31">
        <v>145</v>
      </c>
      <c r="DL31">
        <v>147</v>
      </c>
      <c r="DM31">
        <v>148</v>
      </c>
      <c r="DN31">
        <v>149</v>
      </c>
      <c r="DO31">
        <v>150</v>
      </c>
      <c r="DP31">
        <v>152</v>
      </c>
      <c r="DQ31">
        <v>153</v>
      </c>
      <c r="DR31">
        <v>154</v>
      </c>
      <c r="DS31">
        <v>155</v>
      </c>
      <c r="DT31">
        <v>157</v>
      </c>
      <c r="DU31">
        <v>158</v>
      </c>
      <c r="DV31">
        <v>159</v>
      </c>
      <c r="DW31">
        <v>161</v>
      </c>
      <c r="DX31">
        <v>162</v>
      </c>
      <c r="DY31">
        <v>163</v>
      </c>
      <c r="DZ31">
        <v>164</v>
      </c>
      <c r="EA31">
        <v>166</v>
      </c>
      <c r="EB31">
        <v>167</v>
      </c>
      <c r="EC31">
        <v>168</v>
      </c>
      <c r="ED31">
        <v>170</v>
      </c>
      <c r="EE31">
        <v>171</v>
      </c>
      <c r="EF31">
        <v>172</v>
      </c>
      <c r="EG31">
        <v>173</v>
      </c>
      <c r="EH31">
        <v>175</v>
      </c>
      <c r="EI31">
        <v>176</v>
      </c>
      <c r="EJ31">
        <v>177</v>
      </c>
      <c r="EK31">
        <v>178</v>
      </c>
      <c r="EL31">
        <v>180</v>
      </c>
      <c r="EM31">
        <v>181</v>
      </c>
      <c r="EN31">
        <v>182</v>
      </c>
      <c r="EO31">
        <v>184</v>
      </c>
      <c r="EP31">
        <v>185</v>
      </c>
      <c r="EQ31">
        <v>186</v>
      </c>
      <c r="ER31">
        <v>187</v>
      </c>
      <c r="ES31">
        <v>189</v>
      </c>
      <c r="ET31">
        <v>190</v>
      </c>
      <c r="EU31">
        <v>191</v>
      </c>
      <c r="EV31">
        <v>193</v>
      </c>
      <c r="EW31">
        <v>194</v>
      </c>
      <c r="EX31">
        <v>195</v>
      </c>
      <c r="EY31">
        <v>196</v>
      </c>
      <c r="EZ31">
        <v>198</v>
      </c>
      <c r="FA31">
        <v>199</v>
      </c>
      <c r="FB31">
        <v>200</v>
      </c>
      <c r="FC31">
        <v>202</v>
      </c>
      <c r="FD31">
        <v>203</v>
      </c>
      <c r="FE31">
        <v>204</v>
      </c>
      <c r="FF31">
        <v>205</v>
      </c>
      <c r="FG31">
        <v>207</v>
      </c>
      <c r="FH31">
        <v>208</v>
      </c>
      <c r="FI31">
        <v>209</v>
      </c>
      <c r="FJ31">
        <v>210</v>
      </c>
      <c r="FK31">
        <v>212</v>
      </c>
      <c r="FL31">
        <v>213</v>
      </c>
      <c r="FM31">
        <v>214</v>
      </c>
      <c r="FN31">
        <v>216</v>
      </c>
      <c r="FO31">
        <v>217</v>
      </c>
      <c r="FP31">
        <v>218</v>
      </c>
      <c r="FQ31">
        <v>219</v>
      </c>
      <c r="FR31">
        <v>221</v>
      </c>
      <c r="FS31">
        <v>222</v>
      </c>
      <c r="FT31">
        <v>223</v>
      </c>
      <c r="FU31">
        <v>224</v>
      </c>
      <c r="FV31">
        <v>226</v>
      </c>
      <c r="FW31">
        <v>227</v>
      </c>
      <c r="FX31">
        <v>228</v>
      </c>
      <c r="FY31">
        <v>230</v>
      </c>
      <c r="FZ31">
        <v>231</v>
      </c>
      <c r="GA31">
        <v>232</v>
      </c>
      <c r="GB31">
        <v>233</v>
      </c>
      <c r="GC31">
        <v>235</v>
      </c>
      <c r="GD31">
        <v>236</v>
      </c>
      <c r="GE31">
        <v>237</v>
      </c>
      <c r="GF31">
        <v>239</v>
      </c>
      <c r="GG31">
        <v>240</v>
      </c>
      <c r="GH31">
        <v>241</v>
      </c>
      <c r="GI31">
        <v>242</v>
      </c>
      <c r="GJ31">
        <v>244</v>
      </c>
      <c r="GK31">
        <v>245</v>
      </c>
      <c r="GL31">
        <v>246</v>
      </c>
      <c r="GM31">
        <v>247</v>
      </c>
      <c r="GN31">
        <v>249</v>
      </c>
      <c r="GO31">
        <v>250</v>
      </c>
      <c r="GP31">
        <v>251</v>
      </c>
      <c r="GQ31">
        <v>253</v>
      </c>
      <c r="GR31">
        <v>254</v>
      </c>
      <c r="GS31">
        <v>255</v>
      </c>
      <c r="GU31">
        <v>28</v>
      </c>
      <c r="GV31">
        <v>0.36499999999999999</v>
      </c>
    </row>
    <row r="32" spans="1:204">
      <c r="A32" s="278">
        <v>29</v>
      </c>
      <c r="B32" s="344">
        <v>2</v>
      </c>
      <c r="C32" s="344">
        <v>3</v>
      </c>
      <c r="D32" s="344">
        <v>5</v>
      </c>
      <c r="E32" s="344">
        <v>7</v>
      </c>
      <c r="F32" s="344">
        <v>8</v>
      </c>
      <c r="G32" s="344">
        <v>10</v>
      </c>
      <c r="H32" s="344">
        <v>12</v>
      </c>
      <c r="I32" s="344">
        <v>13</v>
      </c>
      <c r="J32" s="344">
        <v>14</v>
      </c>
      <c r="K32" s="344">
        <v>15</v>
      </c>
      <c r="L32" s="344">
        <v>17</v>
      </c>
      <c r="M32" s="344">
        <v>18</v>
      </c>
      <c r="N32" s="344">
        <v>20</v>
      </c>
      <c r="O32" s="344">
        <v>21</v>
      </c>
      <c r="P32" s="344">
        <v>22</v>
      </c>
      <c r="Q32" s="344">
        <v>24</v>
      </c>
      <c r="R32" s="344">
        <v>25</v>
      </c>
      <c r="S32" s="344">
        <v>27</v>
      </c>
      <c r="T32" s="344">
        <v>28</v>
      </c>
      <c r="U32" s="344">
        <v>29</v>
      </c>
      <c r="V32" s="344">
        <v>30</v>
      </c>
      <c r="W32" s="344">
        <v>32</v>
      </c>
      <c r="X32" s="344">
        <v>33</v>
      </c>
      <c r="Y32" s="344">
        <v>34</v>
      </c>
      <c r="Z32" s="344">
        <v>36</v>
      </c>
      <c r="AA32" s="344">
        <v>37</v>
      </c>
      <c r="AB32" s="344">
        <v>39</v>
      </c>
      <c r="AC32" s="344">
        <v>40</v>
      </c>
      <c r="AD32" s="344">
        <v>41</v>
      </c>
      <c r="AE32" s="344">
        <v>43</v>
      </c>
      <c r="AF32" s="337">
        <v>44</v>
      </c>
      <c r="AG32" s="345">
        <v>45</v>
      </c>
      <c r="AH32" s="346">
        <v>47</v>
      </c>
      <c r="AI32">
        <v>48</v>
      </c>
      <c r="AJ32">
        <v>49</v>
      </c>
      <c r="AK32">
        <v>51</v>
      </c>
      <c r="AL32">
        <v>52</v>
      </c>
      <c r="AM32">
        <v>53</v>
      </c>
      <c r="AN32">
        <v>55</v>
      </c>
      <c r="AO32">
        <v>56</v>
      </c>
      <c r="AP32">
        <v>57</v>
      </c>
      <c r="AQ32">
        <v>59</v>
      </c>
      <c r="AR32">
        <v>60</v>
      </c>
      <c r="AS32">
        <v>61</v>
      </c>
      <c r="AT32">
        <v>63</v>
      </c>
      <c r="AU32">
        <v>64</v>
      </c>
      <c r="AV32">
        <v>65</v>
      </c>
      <c r="AW32">
        <v>66</v>
      </c>
      <c r="AX32">
        <v>68</v>
      </c>
      <c r="AY32">
        <v>69</v>
      </c>
      <c r="AZ32">
        <v>70</v>
      </c>
      <c r="BA32">
        <v>72</v>
      </c>
      <c r="BB32">
        <v>73</v>
      </c>
      <c r="BC32">
        <v>74</v>
      </c>
      <c r="BD32">
        <v>75</v>
      </c>
      <c r="BE32">
        <v>77</v>
      </c>
      <c r="BF32">
        <v>78</v>
      </c>
      <c r="BG32">
        <v>79</v>
      </c>
      <c r="BH32">
        <v>80</v>
      </c>
      <c r="BI32">
        <v>82</v>
      </c>
      <c r="BJ32">
        <v>83</v>
      </c>
      <c r="BK32">
        <v>84</v>
      </c>
      <c r="BL32">
        <v>85</v>
      </c>
      <c r="BM32">
        <v>87</v>
      </c>
      <c r="BN32">
        <v>88</v>
      </c>
      <c r="BO32">
        <v>89</v>
      </c>
      <c r="BP32">
        <v>90</v>
      </c>
      <c r="BQ32">
        <v>92</v>
      </c>
      <c r="BR32">
        <v>93</v>
      </c>
      <c r="BS32">
        <v>94</v>
      </c>
      <c r="BT32">
        <v>95</v>
      </c>
      <c r="BU32">
        <v>97</v>
      </c>
      <c r="BV32">
        <v>98</v>
      </c>
      <c r="BW32">
        <v>99</v>
      </c>
      <c r="BX32">
        <v>100</v>
      </c>
      <c r="BY32">
        <v>102</v>
      </c>
      <c r="BZ32">
        <v>103</v>
      </c>
      <c r="CA32">
        <v>104</v>
      </c>
      <c r="CB32">
        <v>105</v>
      </c>
      <c r="CC32">
        <v>106</v>
      </c>
      <c r="CD32">
        <v>108</v>
      </c>
      <c r="CE32">
        <v>109</v>
      </c>
      <c r="CF32">
        <v>110</v>
      </c>
      <c r="CG32">
        <v>111</v>
      </c>
      <c r="CH32">
        <v>112</v>
      </c>
      <c r="CI32">
        <v>114</v>
      </c>
      <c r="CJ32">
        <v>115</v>
      </c>
      <c r="CK32">
        <v>116</v>
      </c>
      <c r="CL32">
        <v>117</v>
      </c>
      <c r="CM32">
        <v>118</v>
      </c>
      <c r="CN32">
        <v>120</v>
      </c>
      <c r="CO32">
        <v>121</v>
      </c>
      <c r="CP32">
        <v>122</v>
      </c>
      <c r="CQ32">
        <v>123</v>
      </c>
      <c r="CR32">
        <v>124</v>
      </c>
      <c r="CS32">
        <v>125</v>
      </c>
      <c r="CT32">
        <v>127</v>
      </c>
      <c r="CU32">
        <v>128</v>
      </c>
      <c r="CV32">
        <v>129</v>
      </c>
      <c r="CW32">
        <v>130</v>
      </c>
      <c r="CX32">
        <v>131</v>
      </c>
      <c r="CY32">
        <v>133</v>
      </c>
      <c r="CZ32">
        <v>134</v>
      </c>
      <c r="DA32">
        <v>135</v>
      </c>
      <c r="DB32">
        <v>136</v>
      </c>
      <c r="DC32">
        <v>138</v>
      </c>
      <c r="DD32">
        <v>139</v>
      </c>
      <c r="DE32">
        <v>140</v>
      </c>
      <c r="DF32">
        <v>142</v>
      </c>
      <c r="DG32">
        <v>143</v>
      </c>
      <c r="DH32">
        <v>144</v>
      </c>
      <c r="DI32">
        <v>145</v>
      </c>
      <c r="DJ32">
        <v>147</v>
      </c>
      <c r="DK32">
        <v>148</v>
      </c>
      <c r="DL32">
        <v>149</v>
      </c>
      <c r="DM32">
        <v>151</v>
      </c>
      <c r="DN32">
        <v>152</v>
      </c>
      <c r="DO32">
        <v>153</v>
      </c>
      <c r="DP32">
        <v>155</v>
      </c>
      <c r="DQ32">
        <v>156</v>
      </c>
      <c r="DR32">
        <v>157</v>
      </c>
      <c r="DS32">
        <v>158</v>
      </c>
      <c r="DT32">
        <v>160</v>
      </c>
      <c r="DU32">
        <v>161</v>
      </c>
      <c r="DV32">
        <v>162</v>
      </c>
      <c r="DW32">
        <v>164</v>
      </c>
      <c r="DX32">
        <v>165</v>
      </c>
      <c r="DY32">
        <v>166</v>
      </c>
      <c r="DZ32">
        <v>168</v>
      </c>
      <c r="EA32">
        <v>169</v>
      </c>
      <c r="EB32">
        <v>170</v>
      </c>
      <c r="EC32">
        <v>171</v>
      </c>
      <c r="ED32">
        <v>173</v>
      </c>
      <c r="EE32">
        <v>174</v>
      </c>
      <c r="EF32">
        <v>175</v>
      </c>
      <c r="EG32">
        <v>177</v>
      </c>
      <c r="EH32">
        <v>178</v>
      </c>
      <c r="EI32">
        <v>179</v>
      </c>
      <c r="EJ32">
        <v>181</v>
      </c>
      <c r="EK32">
        <v>182</v>
      </c>
      <c r="EL32">
        <v>183</v>
      </c>
      <c r="EM32">
        <v>185</v>
      </c>
      <c r="EN32">
        <v>186</v>
      </c>
      <c r="EO32">
        <v>187</v>
      </c>
      <c r="EP32">
        <v>188</v>
      </c>
      <c r="EQ32">
        <v>190</v>
      </c>
      <c r="ER32">
        <v>191</v>
      </c>
      <c r="ES32">
        <v>192</v>
      </c>
      <c r="ET32">
        <v>194</v>
      </c>
      <c r="EU32">
        <v>195</v>
      </c>
      <c r="EV32">
        <v>196</v>
      </c>
      <c r="EW32">
        <v>198</v>
      </c>
      <c r="EX32">
        <v>199</v>
      </c>
      <c r="EY32">
        <v>200</v>
      </c>
      <c r="EZ32">
        <v>201</v>
      </c>
      <c r="FA32">
        <v>203</v>
      </c>
      <c r="FB32">
        <v>204</v>
      </c>
      <c r="FC32">
        <v>205</v>
      </c>
      <c r="FD32">
        <v>207</v>
      </c>
      <c r="FE32">
        <v>208</v>
      </c>
      <c r="FF32">
        <v>209</v>
      </c>
      <c r="FG32">
        <v>211</v>
      </c>
      <c r="FH32">
        <v>212</v>
      </c>
      <c r="FI32">
        <v>213</v>
      </c>
      <c r="FJ32">
        <v>214</v>
      </c>
      <c r="FK32">
        <v>216</v>
      </c>
      <c r="FL32">
        <v>217</v>
      </c>
      <c r="FM32">
        <v>218</v>
      </c>
      <c r="FN32">
        <v>220</v>
      </c>
      <c r="FO32">
        <v>221</v>
      </c>
      <c r="FP32">
        <v>222</v>
      </c>
      <c r="FQ32">
        <v>224</v>
      </c>
      <c r="FR32">
        <v>225</v>
      </c>
      <c r="FS32">
        <v>226</v>
      </c>
      <c r="FT32">
        <v>227</v>
      </c>
      <c r="FU32">
        <v>229</v>
      </c>
      <c r="FV32">
        <v>230</v>
      </c>
      <c r="FW32">
        <v>231</v>
      </c>
      <c r="FX32">
        <v>233</v>
      </c>
      <c r="FY32">
        <v>234</v>
      </c>
      <c r="FZ32">
        <v>235</v>
      </c>
      <c r="GA32">
        <v>237</v>
      </c>
      <c r="GB32">
        <v>238</v>
      </c>
      <c r="GC32">
        <v>239</v>
      </c>
      <c r="GD32">
        <v>240</v>
      </c>
      <c r="GE32">
        <v>242</v>
      </c>
      <c r="GF32">
        <v>243</v>
      </c>
      <c r="GG32">
        <v>244</v>
      </c>
      <c r="GH32">
        <v>246</v>
      </c>
      <c r="GI32">
        <v>247</v>
      </c>
      <c r="GJ32">
        <v>248</v>
      </c>
      <c r="GK32">
        <v>250</v>
      </c>
      <c r="GL32">
        <v>251</v>
      </c>
      <c r="GM32">
        <v>252</v>
      </c>
      <c r="GN32">
        <v>254</v>
      </c>
      <c r="GO32">
        <v>255</v>
      </c>
      <c r="GP32">
        <v>256</v>
      </c>
      <c r="GQ32">
        <v>257</v>
      </c>
      <c r="GR32">
        <v>259</v>
      </c>
      <c r="GS32">
        <v>260</v>
      </c>
      <c r="GU32">
        <v>29</v>
      </c>
      <c r="GV32">
        <v>0.372</v>
      </c>
    </row>
    <row r="33" spans="1:204">
      <c r="A33" s="278">
        <v>30</v>
      </c>
      <c r="B33" s="344">
        <v>2</v>
      </c>
      <c r="C33" s="344">
        <v>3</v>
      </c>
      <c r="D33" s="344">
        <v>5</v>
      </c>
      <c r="E33" s="344">
        <v>7</v>
      </c>
      <c r="F33" s="344">
        <v>8</v>
      </c>
      <c r="G33" s="344">
        <v>10</v>
      </c>
      <c r="H33" s="344">
        <v>12</v>
      </c>
      <c r="I33" s="344">
        <v>13</v>
      </c>
      <c r="J33" s="344">
        <v>14</v>
      </c>
      <c r="K33" s="344">
        <v>15</v>
      </c>
      <c r="L33" s="344">
        <v>17</v>
      </c>
      <c r="M33" s="344">
        <v>18</v>
      </c>
      <c r="N33" s="344">
        <v>20</v>
      </c>
      <c r="O33" s="344">
        <v>21</v>
      </c>
      <c r="P33" s="344">
        <v>23</v>
      </c>
      <c r="Q33" s="344">
        <v>24</v>
      </c>
      <c r="R33" s="344">
        <v>26</v>
      </c>
      <c r="S33" s="344">
        <v>27</v>
      </c>
      <c r="T33" s="344">
        <v>28</v>
      </c>
      <c r="U33" s="344">
        <v>29</v>
      </c>
      <c r="V33" s="344">
        <v>31</v>
      </c>
      <c r="W33" s="344">
        <v>32</v>
      </c>
      <c r="X33" s="344">
        <v>34</v>
      </c>
      <c r="Y33" s="344">
        <v>35</v>
      </c>
      <c r="Z33" s="344">
        <v>36</v>
      </c>
      <c r="AA33" s="344">
        <v>38</v>
      </c>
      <c r="AB33" s="344">
        <v>39</v>
      </c>
      <c r="AC33" s="344">
        <v>41</v>
      </c>
      <c r="AD33" s="344">
        <v>42</v>
      </c>
      <c r="AE33" s="344">
        <v>43</v>
      </c>
      <c r="AF33" s="337">
        <v>45</v>
      </c>
      <c r="AG33" s="345">
        <v>46</v>
      </c>
      <c r="AH33" s="346">
        <v>47</v>
      </c>
      <c r="AI33">
        <v>49</v>
      </c>
      <c r="AJ33">
        <v>50</v>
      </c>
      <c r="AK33">
        <v>51</v>
      </c>
      <c r="AL33">
        <v>53</v>
      </c>
      <c r="AM33">
        <v>54</v>
      </c>
      <c r="AN33">
        <v>56</v>
      </c>
      <c r="AO33">
        <v>57</v>
      </c>
      <c r="AP33">
        <v>58</v>
      </c>
      <c r="AQ33">
        <v>60</v>
      </c>
      <c r="AR33">
        <v>61</v>
      </c>
      <c r="AS33">
        <v>62</v>
      </c>
      <c r="AT33">
        <v>64</v>
      </c>
      <c r="AU33">
        <v>65</v>
      </c>
      <c r="AV33">
        <v>66</v>
      </c>
      <c r="AW33">
        <v>68</v>
      </c>
      <c r="AX33">
        <v>69</v>
      </c>
      <c r="AY33">
        <v>70</v>
      </c>
      <c r="AZ33">
        <v>71</v>
      </c>
      <c r="BA33">
        <v>73</v>
      </c>
      <c r="BB33">
        <v>74</v>
      </c>
      <c r="BC33">
        <v>75</v>
      </c>
      <c r="BD33">
        <v>77</v>
      </c>
      <c r="BE33">
        <v>78</v>
      </c>
      <c r="BF33">
        <v>79</v>
      </c>
      <c r="BG33">
        <v>80</v>
      </c>
      <c r="BH33">
        <v>82</v>
      </c>
      <c r="BI33">
        <v>83</v>
      </c>
      <c r="BJ33">
        <v>84</v>
      </c>
      <c r="BK33">
        <v>86</v>
      </c>
      <c r="BL33">
        <v>87</v>
      </c>
      <c r="BM33">
        <v>88</v>
      </c>
      <c r="BN33">
        <v>89</v>
      </c>
      <c r="BO33">
        <v>91</v>
      </c>
      <c r="BP33">
        <v>92</v>
      </c>
      <c r="BQ33">
        <v>93</v>
      </c>
      <c r="BR33">
        <v>94</v>
      </c>
      <c r="BS33">
        <v>96</v>
      </c>
      <c r="BT33">
        <v>97</v>
      </c>
      <c r="BU33">
        <v>98</v>
      </c>
      <c r="BV33">
        <v>99</v>
      </c>
      <c r="BW33">
        <v>101</v>
      </c>
      <c r="BX33">
        <v>102</v>
      </c>
      <c r="BY33">
        <v>103</v>
      </c>
      <c r="BZ33">
        <v>104</v>
      </c>
      <c r="CA33">
        <v>106</v>
      </c>
      <c r="CB33">
        <v>107</v>
      </c>
      <c r="CC33">
        <v>108</v>
      </c>
      <c r="CD33">
        <v>109</v>
      </c>
      <c r="CE33">
        <v>111</v>
      </c>
      <c r="CF33">
        <v>112</v>
      </c>
      <c r="CG33">
        <v>113</v>
      </c>
      <c r="CH33">
        <v>114</v>
      </c>
      <c r="CI33">
        <v>115</v>
      </c>
      <c r="CJ33">
        <v>117</v>
      </c>
      <c r="CK33">
        <v>118</v>
      </c>
      <c r="CL33">
        <v>119</v>
      </c>
      <c r="CM33">
        <v>120</v>
      </c>
      <c r="CN33">
        <v>122</v>
      </c>
      <c r="CO33">
        <v>123</v>
      </c>
      <c r="CP33">
        <v>124</v>
      </c>
      <c r="CQ33">
        <v>125</v>
      </c>
      <c r="CR33">
        <v>126</v>
      </c>
      <c r="CS33">
        <v>127</v>
      </c>
      <c r="CT33">
        <v>129</v>
      </c>
      <c r="CU33">
        <v>130</v>
      </c>
      <c r="CV33">
        <v>131</v>
      </c>
      <c r="CW33">
        <v>132</v>
      </c>
      <c r="CX33">
        <v>133</v>
      </c>
      <c r="CY33">
        <v>135</v>
      </c>
      <c r="CZ33">
        <v>136</v>
      </c>
      <c r="DA33">
        <v>137</v>
      </c>
      <c r="DB33">
        <v>139</v>
      </c>
      <c r="DC33">
        <v>140</v>
      </c>
      <c r="DD33">
        <v>141</v>
      </c>
      <c r="DE33">
        <v>143</v>
      </c>
      <c r="DF33">
        <v>144</v>
      </c>
      <c r="DG33">
        <v>145</v>
      </c>
      <c r="DH33">
        <v>147</v>
      </c>
      <c r="DI33">
        <v>148</v>
      </c>
      <c r="DJ33">
        <v>149</v>
      </c>
      <c r="DK33">
        <v>150</v>
      </c>
      <c r="DL33">
        <v>152</v>
      </c>
      <c r="DM33">
        <v>153</v>
      </c>
      <c r="DN33">
        <v>154</v>
      </c>
      <c r="DO33">
        <v>156</v>
      </c>
      <c r="DP33">
        <v>157</v>
      </c>
      <c r="DQ33">
        <v>158</v>
      </c>
      <c r="DR33">
        <v>160</v>
      </c>
      <c r="DS33">
        <v>161</v>
      </c>
      <c r="DT33">
        <v>162</v>
      </c>
      <c r="DU33">
        <v>164</v>
      </c>
      <c r="DV33">
        <v>165</v>
      </c>
      <c r="DW33">
        <v>166</v>
      </c>
      <c r="DX33">
        <v>168</v>
      </c>
      <c r="DY33">
        <v>169</v>
      </c>
      <c r="DZ33">
        <v>170</v>
      </c>
      <c r="EA33">
        <v>172</v>
      </c>
      <c r="EB33">
        <v>173</v>
      </c>
      <c r="EC33">
        <v>174</v>
      </c>
      <c r="ED33">
        <v>176</v>
      </c>
      <c r="EE33">
        <v>177</v>
      </c>
      <c r="EF33">
        <v>178</v>
      </c>
      <c r="EG33">
        <v>180</v>
      </c>
      <c r="EH33">
        <v>181</v>
      </c>
      <c r="EI33">
        <v>182</v>
      </c>
      <c r="EJ33">
        <v>184</v>
      </c>
      <c r="EK33">
        <v>185</v>
      </c>
      <c r="EL33">
        <v>186</v>
      </c>
      <c r="EM33">
        <v>187</v>
      </c>
      <c r="EN33">
        <v>189</v>
      </c>
      <c r="EO33">
        <v>190</v>
      </c>
      <c r="EP33">
        <v>191</v>
      </c>
      <c r="EQ33">
        <v>193</v>
      </c>
      <c r="ER33">
        <v>194</v>
      </c>
      <c r="ES33">
        <v>195</v>
      </c>
      <c r="ET33">
        <v>197</v>
      </c>
      <c r="EU33">
        <v>198</v>
      </c>
      <c r="EV33">
        <v>199</v>
      </c>
      <c r="EW33">
        <v>201</v>
      </c>
      <c r="EX33">
        <v>202</v>
      </c>
      <c r="EY33">
        <v>203</v>
      </c>
      <c r="EZ33">
        <v>205</v>
      </c>
      <c r="FA33">
        <v>206</v>
      </c>
      <c r="FB33">
        <v>207</v>
      </c>
      <c r="FC33">
        <v>209</v>
      </c>
      <c r="FD33">
        <v>210</v>
      </c>
      <c r="FE33">
        <v>211</v>
      </c>
      <c r="FF33">
        <v>213</v>
      </c>
      <c r="FG33">
        <v>214</v>
      </c>
      <c r="FH33">
        <v>215</v>
      </c>
      <c r="FI33">
        <v>217</v>
      </c>
      <c r="FJ33">
        <v>218</v>
      </c>
      <c r="FK33">
        <v>219</v>
      </c>
      <c r="FL33">
        <v>221</v>
      </c>
      <c r="FM33">
        <v>222</v>
      </c>
      <c r="FN33">
        <v>223</v>
      </c>
      <c r="FO33">
        <v>225</v>
      </c>
      <c r="FP33">
        <v>226</v>
      </c>
      <c r="FQ33">
        <v>227</v>
      </c>
      <c r="FR33">
        <v>229</v>
      </c>
      <c r="FS33">
        <v>230</v>
      </c>
      <c r="FT33">
        <v>231</v>
      </c>
      <c r="FU33">
        <v>232</v>
      </c>
      <c r="FV33">
        <v>234</v>
      </c>
      <c r="FW33">
        <v>235</v>
      </c>
      <c r="FX33">
        <v>236</v>
      </c>
      <c r="FY33">
        <v>238</v>
      </c>
      <c r="FZ33">
        <v>239</v>
      </c>
      <c r="GA33">
        <v>240</v>
      </c>
      <c r="GB33">
        <v>242</v>
      </c>
      <c r="GC33">
        <v>243</v>
      </c>
      <c r="GD33">
        <v>244</v>
      </c>
      <c r="GE33">
        <v>246</v>
      </c>
      <c r="GF33">
        <v>247</v>
      </c>
      <c r="GG33">
        <v>248</v>
      </c>
      <c r="GH33">
        <v>250</v>
      </c>
      <c r="GI33">
        <v>251</v>
      </c>
      <c r="GJ33">
        <v>252</v>
      </c>
      <c r="GK33">
        <v>254</v>
      </c>
      <c r="GL33">
        <v>255</v>
      </c>
      <c r="GM33">
        <v>256</v>
      </c>
      <c r="GN33">
        <v>258</v>
      </c>
      <c r="GO33">
        <v>259</v>
      </c>
      <c r="GP33">
        <v>260</v>
      </c>
      <c r="GQ33">
        <v>262</v>
      </c>
      <c r="GR33">
        <v>263</v>
      </c>
      <c r="GS33">
        <v>264</v>
      </c>
      <c r="GU33">
        <v>30</v>
      </c>
      <c r="GV33">
        <v>0.378</v>
      </c>
    </row>
    <row r="34" spans="1:204">
      <c r="A34" s="339">
        <v>31</v>
      </c>
      <c r="B34" s="340">
        <v>2</v>
      </c>
      <c r="C34" s="340">
        <v>3</v>
      </c>
      <c r="D34" s="340">
        <v>5</v>
      </c>
      <c r="E34" s="340">
        <v>7</v>
      </c>
      <c r="F34" s="340">
        <v>9</v>
      </c>
      <c r="G34" s="340">
        <v>10</v>
      </c>
      <c r="H34" s="340">
        <v>12</v>
      </c>
      <c r="I34" s="340">
        <v>14</v>
      </c>
      <c r="J34" s="340">
        <v>15</v>
      </c>
      <c r="K34" s="340">
        <v>16</v>
      </c>
      <c r="L34" s="340">
        <v>17</v>
      </c>
      <c r="M34" s="340">
        <v>19</v>
      </c>
      <c r="N34" s="340">
        <v>20</v>
      </c>
      <c r="O34" s="340">
        <v>22</v>
      </c>
      <c r="P34" s="340">
        <v>23</v>
      </c>
      <c r="Q34" s="340">
        <v>25</v>
      </c>
      <c r="R34" s="340">
        <v>26</v>
      </c>
      <c r="S34" s="340">
        <v>28</v>
      </c>
      <c r="T34" s="340">
        <v>29</v>
      </c>
      <c r="U34" s="340">
        <v>30</v>
      </c>
      <c r="V34" s="340">
        <v>31</v>
      </c>
      <c r="W34" s="340">
        <v>33</v>
      </c>
      <c r="X34" s="340">
        <v>34</v>
      </c>
      <c r="Y34" s="340">
        <v>36</v>
      </c>
      <c r="Z34" s="340">
        <v>37</v>
      </c>
      <c r="AA34" s="340">
        <v>38</v>
      </c>
      <c r="AB34" s="340">
        <v>40</v>
      </c>
      <c r="AC34" s="340">
        <v>41</v>
      </c>
      <c r="AD34" s="340">
        <v>43</v>
      </c>
      <c r="AE34" s="340">
        <v>44</v>
      </c>
      <c r="AF34" s="341">
        <v>46</v>
      </c>
      <c r="AG34" s="342">
        <v>47</v>
      </c>
      <c r="AH34" s="347">
        <v>48</v>
      </c>
      <c r="AI34" s="341">
        <v>50</v>
      </c>
      <c r="AJ34" s="341">
        <v>51</v>
      </c>
      <c r="AK34" s="341">
        <v>52</v>
      </c>
      <c r="AL34" s="341">
        <v>54</v>
      </c>
      <c r="AM34" s="341">
        <v>55</v>
      </c>
      <c r="AN34" s="341">
        <v>57</v>
      </c>
      <c r="AO34" s="341">
        <v>58</v>
      </c>
      <c r="AP34" s="341">
        <v>59</v>
      </c>
      <c r="AQ34" s="341">
        <v>61</v>
      </c>
      <c r="AR34" s="341">
        <v>62</v>
      </c>
      <c r="AS34" s="341">
        <v>63</v>
      </c>
      <c r="AT34" s="341">
        <v>65</v>
      </c>
      <c r="AU34" s="341">
        <v>66</v>
      </c>
      <c r="AV34" s="341">
        <v>67</v>
      </c>
      <c r="AW34" s="341">
        <v>69</v>
      </c>
      <c r="AX34" s="341">
        <v>70</v>
      </c>
      <c r="AY34" s="341">
        <v>72</v>
      </c>
      <c r="AZ34" s="341">
        <v>73</v>
      </c>
      <c r="BA34" s="341">
        <v>74</v>
      </c>
      <c r="BB34" s="341">
        <v>75</v>
      </c>
      <c r="BC34" s="341">
        <v>77</v>
      </c>
      <c r="BD34" s="341">
        <v>78</v>
      </c>
      <c r="BE34" s="341">
        <v>79</v>
      </c>
      <c r="BF34" s="341">
        <v>81</v>
      </c>
      <c r="BG34" s="341">
        <v>82</v>
      </c>
      <c r="BH34" s="341">
        <v>83</v>
      </c>
      <c r="BI34" s="341">
        <v>85</v>
      </c>
      <c r="BJ34" s="341">
        <v>86</v>
      </c>
      <c r="BK34" s="341">
        <v>87</v>
      </c>
      <c r="BL34" s="341">
        <v>88</v>
      </c>
      <c r="BM34" s="341">
        <v>90</v>
      </c>
      <c r="BN34" s="341">
        <v>91</v>
      </c>
      <c r="BO34" s="341">
        <v>92</v>
      </c>
      <c r="BP34" s="341">
        <v>94</v>
      </c>
      <c r="BQ34" s="341">
        <v>95</v>
      </c>
      <c r="BR34" s="341">
        <v>96</v>
      </c>
      <c r="BS34" s="341">
        <v>97</v>
      </c>
      <c r="BT34" s="341">
        <v>99</v>
      </c>
      <c r="BU34" s="341">
        <v>100</v>
      </c>
      <c r="BV34" s="341">
        <v>101</v>
      </c>
      <c r="BW34" s="341">
        <v>103</v>
      </c>
      <c r="BX34" s="341">
        <v>104</v>
      </c>
      <c r="BY34" s="341">
        <v>105</v>
      </c>
      <c r="BZ34" s="341">
        <v>106</v>
      </c>
      <c r="CA34" s="341">
        <v>108</v>
      </c>
      <c r="CB34" s="341">
        <v>109</v>
      </c>
      <c r="CC34" s="341">
        <v>110</v>
      </c>
      <c r="CD34" s="341">
        <v>111</v>
      </c>
      <c r="CE34" s="341">
        <v>113</v>
      </c>
      <c r="CF34" s="341">
        <v>114</v>
      </c>
      <c r="CG34" s="341">
        <v>115</v>
      </c>
      <c r="CH34" s="341">
        <v>116</v>
      </c>
      <c r="CI34" s="341">
        <v>118</v>
      </c>
      <c r="CJ34" s="341">
        <v>119</v>
      </c>
      <c r="CK34" s="341">
        <v>120</v>
      </c>
      <c r="CL34" s="341">
        <v>121</v>
      </c>
      <c r="CM34" s="341">
        <v>123</v>
      </c>
      <c r="CN34" s="341">
        <v>124</v>
      </c>
      <c r="CO34" s="341">
        <v>125</v>
      </c>
      <c r="CP34" s="341">
        <v>126</v>
      </c>
      <c r="CQ34" s="341">
        <v>127</v>
      </c>
      <c r="CR34" s="341">
        <v>129</v>
      </c>
      <c r="CS34" s="341">
        <v>130</v>
      </c>
      <c r="CT34" s="341">
        <v>131</v>
      </c>
      <c r="CU34" s="341">
        <v>132</v>
      </c>
      <c r="CV34" s="341">
        <v>133</v>
      </c>
      <c r="CW34" s="341">
        <v>135</v>
      </c>
      <c r="CX34" s="341">
        <v>136</v>
      </c>
      <c r="CY34" s="341">
        <v>137</v>
      </c>
      <c r="CZ34" s="341">
        <v>139</v>
      </c>
      <c r="DA34" s="341">
        <v>140</v>
      </c>
      <c r="DB34" s="341">
        <v>141</v>
      </c>
      <c r="DC34" s="341">
        <v>143</v>
      </c>
      <c r="DD34" s="341">
        <v>144</v>
      </c>
      <c r="DE34" s="341">
        <v>145</v>
      </c>
      <c r="DF34" s="341">
        <v>147</v>
      </c>
      <c r="DG34" s="341">
        <v>148</v>
      </c>
      <c r="DH34" s="341">
        <v>149</v>
      </c>
      <c r="DI34" s="341">
        <v>151</v>
      </c>
      <c r="DJ34" s="341">
        <v>152</v>
      </c>
      <c r="DK34" s="341">
        <v>153</v>
      </c>
      <c r="DL34" s="341">
        <v>155</v>
      </c>
      <c r="DM34" s="341">
        <v>156</v>
      </c>
      <c r="DN34" s="341">
        <v>157</v>
      </c>
      <c r="DO34" s="341">
        <v>159</v>
      </c>
      <c r="DP34" s="341">
        <v>160</v>
      </c>
      <c r="DQ34" s="341">
        <v>161</v>
      </c>
      <c r="DR34" s="341">
        <v>163</v>
      </c>
      <c r="DS34" s="341">
        <v>164</v>
      </c>
      <c r="DT34" s="341">
        <v>165</v>
      </c>
      <c r="DU34" s="341">
        <v>167</v>
      </c>
      <c r="DV34" s="341">
        <v>168</v>
      </c>
      <c r="DW34" s="341">
        <v>169</v>
      </c>
      <c r="DX34" s="341">
        <v>171</v>
      </c>
      <c r="DY34" s="341">
        <v>172</v>
      </c>
      <c r="DZ34" s="341">
        <v>173</v>
      </c>
      <c r="EA34" s="341">
        <v>175</v>
      </c>
      <c r="EB34" s="341">
        <v>176</v>
      </c>
      <c r="EC34" s="341">
        <v>177</v>
      </c>
      <c r="ED34" s="341">
        <v>179</v>
      </c>
      <c r="EE34" s="341">
        <v>180</v>
      </c>
      <c r="EF34" s="341">
        <v>182</v>
      </c>
      <c r="EG34" s="341">
        <v>183</v>
      </c>
      <c r="EH34" s="341">
        <v>184</v>
      </c>
      <c r="EI34" s="341">
        <v>186</v>
      </c>
      <c r="EJ34" s="341">
        <v>187</v>
      </c>
      <c r="EK34" s="341">
        <v>188</v>
      </c>
      <c r="EL34" s="341">
        <v>190</v>
      </c>
      <c r="EM34" s="341">
        <v>191</v>
      </c>
      <c r="EN34" s="341">
        <v>192</v>
      </c>
      <c r="EO34" s="341">
        <v>194</v>
      </c>
      <c r="EP34" s="341">
        <v>195</v>
      </c>
      <c r="EQ34" s="341">
        <v>196</v>
      </c>
      <c r="ER34" s="341">
        <v>198</v>
      </c>
      <c r="ES34" s="341">
        <v>199</v>
      </c>
      <c r="ET34" s="341">
        <v>200</v>
      </c>
      <c r="EU34" s="341">
        <v>202</v>
      </c>
      <c r="EV34" s="341">
        <v>203</v>
      </c>
      <c r="EW34" s="341">
        <v>204</v>
      </c>
      <c r="EX34" s="341">
        <v>206</v>
      </c>
      <c r="EY34" s="341">
        <v>207</v>
      </c>
      <c r="EZ34" s="341">
        <v>208</v>
      </c>
      <c r="FA34" s="341">
        <v>210</v>
      </c>
      <c r="FB34" s="341">
        <v>211</v>
      </c>
      <c r="FC34" s="341">
        <v>213</v>
      </c>
      <c r="FD34" s="341">
        <v>214</v>
      </c>
      <c r="FE34" s="341">
        <v>215</v>
      </c>
      <c r="FF34" s="341">
        <v>217</v>
      </c>
      <c r="FG34" s="341">
        <v>218</v>
      </c>
      <c r="FH34" s="341">
        <v>219</v>
      </c>
      <c r="FI34" s="341">
        <v>221</v>
      </c>
      <c r="FJ34" s="341">
        <v>222</v>
      </c>
      <c r="FK34" s="341">
        <v>223</v>
      </c>
      <c r="FL34" s="341">
        <v>225</v>
      </c>
      <c r="FM34" s="341">
        <v>226</v>
      </c>
      <c r="FN34" s="341">
        <v>227</v>
      </c>
      <c r="FO34" s="341">
        <v>229</v>
      </c>
      <c r="FP34" s="341">
        <v>230</v>
      </c>
      <c r="FQ34" s="341">
        <v>231</v>
      </c>
      <c r="FR34" s="341">
        <v>233</v>
      </c>
      <c r="FS34" s="341">
        <v>234</v>
      </c>
      <c r="FT34" s="341">
        <v>235</v>
      </c>
      <c r="FU34" s="341">
        <v>237</v>
      </c>
      <c r="FV34" s="341">
        <v>238</v>
      </c>
      <c r="FW34" s="341">
        <v>239</v>
      </c>
      <c r="FX34" s="341">
        <v>241</v>
      </c>
      <c r="FY34" s="341">
        <v>242</v>
      </c>
      <c r="FZ34" s="341">
        <v>244</v>
      </c>
      <c r="GA34" s="341">
        <v>245</v>
      </c>
      <c r="GB34" s="341">
        <v>246</v>
      </c>
      <c r="GC34" s="341">
        <v>248</v>
      </c>
      <c r="GD34" s="341">
        <v>249</v>
      </c>
      <c r="GE34" s="341">
        <v>250</v>
      </c>
      <c r="GF34" s="341">
        <v>252</v>
      </c>
      <c r="GG34" s="341">
        <v>253</v>
      </c>
      <c r="GH34" s="341">
        <v>254</v>
      </c>
      <c r="GI34" s="341">
        <v>256</v>
      </c>
      <c r="GJ34" s="341">
        <v>257</v>
      </c>
      <c r="GK34" s="341">
        <v>258</v>
      </c>
      <c r="GL34" s="341">
        <v>260</v>
      </c>
      <c r="GM34" s="341">
        <v>261</v>
      </c>
      <c r="GN34" s="341">
        <v>262</v>
      </c>
      <c r="GO34" s="341">
        <v>264</v>
      </c>
      <c r="GP34" s="341">
        <v>265</v>
      </c>
      <c r="GQ34" s="341">
        <v>266</v>
      </c>
      <c r="GR34" s="341">
        <v>268</v>
      </c>
      <c r="GS34" s="341">
        <v>269</v>
      </c>
      <c r="GT34" s="341"/>
      <c r="GU34" s="341">
        <v>31</v>
      </c>
      <c r="GV34" s="341">
        <v>0.38500000000000001</v>
      </c>
    </row>
    <row r="35" spans="1:204">
      <c r="A35" s="278">
        <v>32</v>
      </c>
      <c r="B35" s="344">
        <v>2</v>
      </c>
      <c r="C35" s="344">
        <v>3</v>
      </c>
      <c r="D35" s="344">
        <v>5</v>
      </c>
      <c r="E35" s="344">
        <v>7</v>
      </c>
      <c r="F35" s="344">
        <v>9</v>
      </c>
      <c r="G35" s="344">
        <v>10</v>
      </c>
      <c r="H35" s="344">
        <v>12</v>
      </c>
      <c r="I35" s="344">
        <v>14</v>
      </c>
      <c r="J35" s="344">
        <v>15</v>
      </c>
      <c r="K35" s="344">
        <v>16</v>
      </c>
      <c r="L35" s="344">
        <v>18</v>
      </c>
      <c r="M35" s="344">
        <v>19</v>
      </c>
      <c r="N35" s="344">
        <v>21</v>
      </c>
      <c r="O35" s="344">
        <v>22</v>
      </c>
      <c r="P35" s="344">
        <v>24</v>
      </c>
      <c r="Q35" s="344">
        <v>25</v>
      </c>
      <c r="R35" s="344">
        <v>27</v>
      </c>
      <c r="S35" s="344">
        <v>28</v>
      </c>
      <c r="T35" s="344">
        <v>29</v>
      </c>
      <c r="U35" s="344">
        <v>31</v>
      </c>
      <c r="V35" s="344">
        <v>32</v>
      </c>
      <c r="W35" s="344">
        <v>33</v>
      </c>
      <c r="X35" s="344">
        <v>35</v>
      </c>
      <c r="Y35" s="344">
        <v>36</v>
      </c>
      <c r="Z35" s="344">
        <v>38</v>
      </c>
      <c r="AA35" s="344">
        <v>39</v>
      </c>
      <c r="AB35" s="344">
        <v>41</v>
      </c>
      <c r="AC35" s="344">
        <v>42</v>
      </c>
      <c r="AD35" s="344">
        <v>44</v>
      </c>
      <c r="AE35" s="344">
        <v>45</v>
      </c>
      <c r="AF35" s="337">
        <v>46</v>
      </c>
      <c r="AG35" s="345">
        <v>48</v>
      </c>
      <c r="AH35" s="348">
        <v>49</v>
      </c>
      <c r="AI35">
        <v>51</v>
      </c>
      <c r="AJ35">
        <v>52</v>
      </c>
      <c r="AK35">
        <v>53</v>
      </c>
      <c r="AL35">
        <v>55</v>
      </c>
      <c r="AM35">
        <v>56</v>
      </c>
      <c r="AN35">
        <v>58</v>
      </c>
      <c r="AO35">
        <v>59</v>
      </c>
      <c r="AP35">
        <v>60</v>
      </c>
      <c r="AQ35">
        <v>62</v>
      </c>
      <c r="AR35">
        <v>63</v>
      </c>
      <c r="AS35">
        <v>65</v>
      </c>
      <c r="AT35">
        <v>66</v>
      </c>
      <c r="AU35">
        <v>67</v>
      </c>
      <c r="AV35">
        <v>69</v>
      </c>
      <c r="AW35">
        <v>70</v>
      </c>
      <c r="AX35">
        <v>71</v>
      </c>
      <c r="AY35">
        <v>73</v>
      </c>
      <c r="AZ35">
        <v>74</v>
      </c>
      <c r="BA35">
        <v>75</v>
      </c>
      <c r="BB35">
        <v>77</v>
      </c>
      <c r="BC35">
        <v>78</v>
      </c>
      <c r="BD35">
        <v>79</v>
      </c>
      <c r="BE35">
        <v>81</v>
      </c>
      <c r="BF35">
        <v>82</v>
      </c>
      <c r="BG35">
        <v>83</v>
      </c>
      <c r="BH35">
        <v>85</v>
      </c>
      <c r="BI35">
        <v>86</v>
      </c>
      <c r="BJ35">
        <v>87</v>
      </c>
      <c r="BK35">
        <v>89</v>
      </c>
      <c r="BL35">
        <v>90</v>
      </c>
      <c r="BM35">
        <v>91</v>
      </c>
      <c r="BN35">
        <v>93</v>
      </c>
      <c r="BO35">
        <v>94</v>
      </c>
      <c r="BP35">
        <v>95</v>
      </c>
      <c r="BQ35">
        <v>97</v>
      </c>
      <c r="BR35">
        <v>98</v>
      </c>
      <c r="BS35">
        <v>99</v>
      </c>
      <c r="BT35">
        <v>101</v>
      </c>
      <c r="BU35">
        <v>102</v>
      </c>
      <c r="BV35">
        <v>103</v>
      </c>
      <c r="BW35">
        <v>104</v>
      </c>
      <c r="BX35">
        <v>106</v>
      </c>
      <c r="BY35">
        <v>107</v>
      </c>
      <c r="BZ35">
        <v>108</v>
      </c>
      <c r="CA35">
        <v>110</v>
      </c>
      <c r="CB35">
        <v>111</v>
      </c>
      <c r="CC35">
        <v>112</v>
      </c>
      <c r="CD35">
        <v>113</v>
      </c>
      <c r="CE35">
        <v>115</v>
      </c>
      <c r="CF35">
        <v>116</v>
      </c>
      <c r="CG35">
        <v>117</v>
      </c>
      <c r="CH35">
        <v>119</v>
      </c>
      <c r="CI35">
        <v>120</v>
      </c>
      <c r="CJ35">
        <v>121</v>
      </c>
      <c r="CK35">
        <v>122</v>
      </c>
      <c r="CL35">
        <v>124</v>
      </c>
      <c r="CM35">
        <v>125</v>
      </c>
      <c r="CN35">
        <v>126</v>
      </c>
      <c r="CO35">
        <v>127</v>
      </c>
      <c r="CP35">
        <v>128</v>
      </c>
      <c r="CQ35">
        <v>130</v>
      </c>
      <c r="CR35">
        <v>131</v>
      </c>
      <c r="CS35">
        <v>132</v>
      </c>
      <c r="CT35">
        <v>133</v>
      </c>
      <c r="CU35">
        <v>135</v>
      </c>
      <c r="CV35">
        <v>136</v>
      </c>
      <c r="CW35">
        <v>137</v>
      </c>
      <c r="CX35">
        <v>138</v>
      </c>
      <c r="CY35">
        <v>140</v>
      </c>
      <c r="CZ35">
        <v>141</v>
      </c>
      <c r="DA35">
        <v>142</v>
      </c>
      <c r="DB35">
        <v>144</v>
      </c>
      <c r="DC35">
        <v>145</v>
      </c>
      <c r="DD35">
        <v>147</v>
      </c>
      <c r="DE35">
        <v>148</v>
      </c>
      <c r="DF35">
        <v>149</v>
      </c>
      <c r="DG35">
        <v>151</v>
      </c>
      <c r="DH35">
        <v>152</v>
      </c>
      <c r="DI35">
        <v>153</v>
      </c>
      <c r="DJ35">
        <v>155</v>
      </c>
      <c r="DK35">
        <v>156</v>
      </c>
      <c r="DL35">
        <v>157</v>
      </c>
      <c r="DM35">
        <v>159</v>
      </c>
      <c r="DN35">
        <v>160</v>
      </c>
      <c r="DO35">
        <v>161</v>
      </c>
      <c r="DP35">
        <v>163</v>
      </c>
      <c r="DQ35">
        <v>164</v>
      </c>
      <c r="DR35">
        <v>166</v>
      </c>
      <c r="DS35">
        <v>167</v>
      </c>
      <c r="DT35">
        <v>168</v>
      </c>
      <c r="DU35">
        <v>170</v>
      </c>
      <c r="DV35">
        <v>171</v>
      </c>
      <c r="DW35">
        <v>172</v>
      </c>
      <c r="DX35">
        <v>174</v>
      </c>
      <c r="DY35">
        <v>175</v>
      </c>
      <c r="DZ35">
        <v>177</v>
      </c>
      <c r="EA35">
        <v>178</v>
      </c>
      <c r="EB35">
        <v>179</v>
      </c>
      <c r="EC35">
        <v>181</v>
      </c>
      <c r="ED35">
        <v>182</v>
      </c>
      <c r="EE35">
        <v>183</v>
      </c>
      <c r="EF35">
        <v>185</v>
      </c>
      <c r="EG35">
        <v>186</v>
      </c>
      <c r="EH35">
        <v>188</v>
      </c>
      <c r="EI35">
        <v>189</v>
      </c>
      <c r="EJ35">
        <v>190</v>
      </c>
      <c r="EK35">
        <v>192</v>
      </c>
      <c r="EL35">
        <v>193</v>
      </c>
      <c r="EM35">
        <v>194</v>
      </c>
      <c r="EN35">
        <v>196</v>
      </c>
      <c r="EO35">
        <v>197</v>
      </c>
      <c r="EP35">
        <v>199</v>
      </c>
      <c r="EQ35">
        <v>200</v>
      </c>
      <c r="ER35">
        <v>201</v>
      </c>
      <c r="ES35">
        <v>203</v>
      </c>
      <c r="ET35">
        <v>204</v>
      </c>
      <c r="EU35">
        <v>205</v>
      </c>
      <c r="EV35">
        <v>207</v>
      </c>
      <c r="EW35">
        <v>208</v>
      </c>
      <c r="EX35">
        <v>210</v>
      </c>
      <c r="EY35">
        <v>211</v>
      </c>
      <c r="EZ35">
        <v>212</v>
      </c>
      <c r="FA35">
        <v>214</v>
      </c>
      <c r="FB35">
        <v>215</v>
      </c>
      <c r="FC35">
        <v>216</v>
      </c>
      <c r="FD35">
        <v>218</v>
      </c>
      <c r="FE35">
        <v>219</v>
      </c>
      <c r="FF35">
        <v>221</v>
      </c>
      <c r="FG35">
        <v>222</v>
      </c>
      <c r="FH35">
        <v>223</v>
      </c>
      <c r="FI35">
        <v>225</v>
      </c>
      <c r="FJ35">
        <v>226</v>
      </c>
      <c r="FK35">
        <v>227</v>
      </c>
      <c r="FL35">
        <v>229</v>
      </c>
      <c r="FM35">
        <v>230</v>
      </c>
      <c r="FN35">
        <v>231</v>
      </c>
      <c r="FO35">
        <v>233</v>
      </c>
      <c r="FP35">
        <v>234</v>
      </c>
      <c r="FQ35">
        <v>236</v>
      </c>
      <c r="FR35">
        <v>237</v>
      </c>
      <c r="FS35">
        <v>238</v>
      </c>
      <c r="FT35">
        <v>240</v>
      </c>
      <c r="FU35">
        <v>241</v>
      </c>
      <c r="FV35">
        <v>242</v>
      </c>
      <c r="FW35">
        <v>244</v>
      </c>
      <c r="FX35">
        <v>245</v>
      </c>
      <c r="FY35">
        <v>247</v>
      </c>
      <c r="FZ35">
        <v>248</v>
      </c>
      <c r="GA35">
        <v>249</v>
      </c>
      <c r="GB35">
        <v>251</v>
      </c>
      <c r="GC35">
        <v>252</v>
      </c>
      <c r="GD35">
        <v>253</v>
      </c>
      <c r="GE35">
        <v>255</v>
      </c>
      <c r="GF35">
        <v>256</v>
      </c>
      <c r="GG35">
        <v>258</v>
      </c>
      <c r="GH35">
        <v>259</v>
      </c>
      <c r="GI35">
        <v>260</v>
      </c>
      <c r="GJ35">
        <v>262</v>
      </c>
      <c r="GK35">
        <v>263</v>
      </c>
      <c r="GL35">
        <v>264</v>
      </c>
      <c r="GM35">
        <v>266</v>
      </c>
      <c r="GN35">
        <v>267</v>
      </c>
      <c r="GO35">
        <v>269</v>
      </c>
      <c r="GP35">
        <v>270</v>
      </c>
      <c r="GQ35">
        <v>271</v>
      </c>
      <c r="GR35">
        <v>273</v>
      </c>
      <c r="GS35">
        <v>274</v>
      </c>
      <c r="GU35">
        <v>32</v>
      </c>
      <c r="GV35">
        <v>0.39200000000000002</v>
      </c>
    </row>
    <row r="36" spans="1:204">
      <c r="A36" s="278">
        <v>33</v>
      </c>
      <c r="B36" s="344">
        <v>2</v>
      </c>
      <c r="C36" s="344">
        <v>4</v>
      </c>
      <c r="D36" s="344">
        <v>5</v>
      </c>
      <c r="E36" s="344">
        <v>7</v>
      </c>
      <c r="F36" s="344">
        <v>9</v>
      </c>
      <c r="G36" s="344">
        <v>11</v>
      </c>
      <c r="H36" s="344">
        <v>12</v>
      </c>
      <c r="I36" s="344">
        <v>14</v>
      </c>
      <c r="J36" s="344">
        <v>15</v>
      </c>
      <c r="K36" s="344">
        <v>16</v>
      </c>
      <c r="L36" s="344">
        <v>18</v>
      </c>
      <c r="M36" s="344">
        <v>19</v>
      </c>
      <c r="N36" s="344">
        <v>21</v>
      </c>
      <c r="O36" s="344">
        <v>22</v>
      </c>
      <c r="P36" s="344">
        <v>24</v>
      </c>
      <c r="Q36" s="344">
        <v>26</v>
      </c>
      <c r="R36" s="344">
        <v>27</v>
      </c>
      <c r="S36" s="344">
        <v>29</v>
      </c>
      <c r="T36" s="344">
        <v>30</v>
      </c>
      <c r="U36" s="344">
        <v>31</v>
      </c>
      <c r="V36" s="344">
        <v>33</v>
      </c>
      <c r="W36" s="344">
        <v>34</v>
      </c>
      <c r="X36" s="344">
        <v>36</v>
      </c>
      <c r="Y36" s="344">
        <v>37</v>
      </c>
      <c r="Z36" s="344">
        <v>38</v>
      </c>
      <c r="AA36" s="344">
        <v>40</v>
      </c>
      <c r="AB36" s="344">
        <v>41</v>
      </c>
      <c r="AC36" s="344">
        <v>43</v>
      </c>
      <c r="AD36" s="344">
        <v>44</v>
      </c>
      <c r="AE36" s="344">
        <v>46</v>
      </c>
      <c r="AF36" s="337">
        <v>47</v>
      </c>
      <c r="AG36" s="345">
        <v>49</v>
      </c>
      <c r="AH36" s="348">
        <v>50</v>
      </c>
      <c r="AI36">
        <v>51</v>
      </c>
      <c r="AJ36">
        <v>53</v>
      </c>
      <c r="AK36">
        <v>54</v>
      </c>
      <c r="AL36">
        <v>56</v>
      </c>
      <c r="AM36">
        <v>57</v>
      </c>
      <c r="AN36">
        <v>59</v>
      </c>
      <c r="AO36">
        <v>60</v>
      </c>
      <c r="AP36">
        <v>61</v>
      </c>
      <c r="AQ36">
        <v>63</v>
      </c>
      <c r="AR36">
        <v>64</v>
      </c>
      <c r="AS36">
        <v>66</v>
      </c>
      <c r="AT36">
        <v>67</v>
      </c>
      <c r="AU36">
        <v>68</v>
      </c>
      <c r="AV36">
        <v>70</v>
      </c>
      <c r="AW36">
        <v>71</v>
      </c>
      <c r="AX36">
        <v>73</v>
      </c>
      <c r="AY36">
        <v>74</v>
      </c>
      <c r="AZ36">
        <v>75</v>
      </c>
      <c r="BA36">
        <v>77</v>
      </c>
      <c r="BB36">
        <v>78</v>
      </c>
      <c r="BC36">
        <v>80</v>
      </c>
      <c r="BD36">
        <v>81</v>
      </c>
      <c r="BE36">
        <v>82</v>
      </c>
      <c r="BF36">
        <v>84</v>
      </c>
      <c r="BG36">
        <v>85</v>
      </c>
      <c r="BH36">
        <v>86</v>
      </c>
      <c r="BI36">
        <v>88</v>
      </c>
      <c r="BJ36">
        <v>89</v>
      </c>
      <c r="BK36">
        <v>90</v>
      </c>
      <c r="BL36">
        <v>92</v>
      </c>
      <c r="BM36">
        <v>93</v>
      </c>
      <c r="BN36">
        <v>94</v>
      </c>
      <c r="BO36">
        <v>96</v>
      </c>
      <c r="BP36">
        <v>97</v>
      </c>
      <c r="BQ36">
        <v>98</v>
      </c>
      <c r="BR36">
        <v>100</v>
      </c>
      <c r="BS36">
        <v>101</v>
      </c>
      <c r="BT36">
        <v>102</v>
      </c>
      <c r="BU36">
        <v>104</v>
      </c>
      <c r="BV36">
        <v>105</v>
      </c>
      <c r="BW36">
        <v>106</v>
      </c>
      <c r="BX36">
        <v>108</v>
      </c>
      <c r="BY36">
        <v>109</v>
      </c>
      <c r="BZ36">
        <v>110</v>
      </c>
      <c r="CA36">
        <v>112</v>
      </c>
      <c r="CB36">
        <v>113</v>
      </c>
      <c r="CC36">
        <v>114</v>
      </c>
      <c r="CD36">
        <v>115</v>
      </c>
      <c r="CE36">
        <v>117</v>
      </c>
      <c r="CF36">
        <v>118</v>
      </c>
      <c r="CG36">
        <v>119</v>
      </c>
      <c r="CH36">
        <v>121</v>
      </c>
      <c r="CI36">
        <v>122</v>
      </c>
      <c r="CJ36">
        <v>123</v>
      </c>
      <c r="CK36">
        <v>124</v>
      </c>
      <c r="CL36">
        <v>126</v>
      </c>
      <c r="CM36">
        <v>127</v>
      </c>
      <c r="CN36">
        <v>128</v>
      </c>
      <c r="CO36">
        <v>130</v>
      </c>
      <c r="CP36">
        <v>131</v>
      </c>
      <c r="CQ36">
        <v>132</v>
      </c>
      <c r="CR36">
        <v>133</v>
      </c>
      <c r="CS36">
        <v>134</v>
      </c>
      <c r="CT36">
        <v>136</v>
      </c>
      <c r="CU36">
        <v>137</v>
      </c>
      <c r="CV36">
        <v>138</v>
      </c>
      <c r="CW36">
        <v>139</v>
      </c>
      <c r="CX36">
        <v>141</v>
      </c>
      <c r="CY36">
        <v>142</v>
      </c>
      <c r="CZ36">
        <v>144</v>
      </c>
      <c r="DA36">
        <v>145</v>
      </c>
      <c r="DB36">
        <v>146</v>
      </c>
      <c r="DC36">
        <v>148</v>
      </c>
      <c r="DD36">
        <v>149</v>
      </c>
      <c r="DE36">
        <v>151</v>
      </c>
      <c r="DF36">
        <v>152</v>
      </c>
      <c r="DG36">
        <v>153</v>
      </c>
      <c r="DH36">
        <v>155</v>
      </c>
      <c r="DI36">
        <v>156</v>
      </c>
      <c r="DJ36">
        <v>157</v>
      </c>
      <c r="DK36">
        <v>159</v>
      </c>
      <c r="DL36">
        <v>160</v>
      </c>
      <c r="DM36">
        <v>162</v>
      </c>
      <c r="DN36">
        <v>163</v>
      </c>
      <c r="DO36">
        <v>164</v>
      </c>
      <c r="DP36">
        <v>166</v>
      </c>
      <c r="DQ36">
        <v>167</v>
      </c>
      <c r="DR36">
        <v>169</v>
      </c>
      <c r="DS36">
        <v>170</v>
      </c>
      <c r="DT36">
        <v>171</v>
      </c>
      <c r="DU36">
        <v>173</v>
      </c>
      <c r="DV36">
        <v>174</v>
      </c>
      <c r="DW36">
        <v>176</v>
      </c>
      <c r="DX36">
        <v>177</v>
      </c>
      <c r="DY36">
        <v>178</v>
      </c>
      <c r="DZ36">
        <v>180</v>
      </c>
      <c r="EA36">
        <v>181</v>
      </c>
      <c r="EB36">
        <v>183</v>
      </c>
      <c r="EC36">
        <v>184</v>
      </c>
      <c r="ED36">
        <v>185</v>
      </c>
      <c r="EE36">
        <v>187</v>
      </c>
      <c r="EF36">
        <v>188</v>
      </c>
      <c r="EG36">
        <v>190</v>
      </c>
      <c r="EH36">
        <v>191</v>
      </c>
      <c r="EI36">
        <v>192</v>
      </c>
      <c r="EJ36">
        <v>194</v>
      </c>
      <c r="EK36">
        <v>195</v>
      </c>
      <c r="EL36">
        <v>197</v>
      </c>
      <c r="EM36">
        <v>198</v>
      </c>
      <c r="EN36">
        <v>199</v>
      </c>
      <c r="EO36">
        <v>201</v>
      </c>
      <c r="EP36">
        <v>202</v>
      </c>
      <c r="EQ36">
        <v>204</v>
      </c>
      <c r="ER36">
        <v>205</v>
      </c>
      <c r="ES36">
        <v>206</v>
      </c>
      <c r="ET36">
        <v>208</v>
      </c>
      <c r="EU36">
        <v>209</v>
      </c>
      <c r="EV36">
        <v>211</v>
      </c>
      <c r="EW36">
        <v>212</v>
      </c>
      <c r="EX36">
        <v>213</v>
      </c>
      <c r="EY36">
        <v>215</v>
      </c>
      <c r="EZ36">
        <v>216</v>
      </c>
      <c r="FA36">
        <v>217</v>
      </c>
      <c r="FB36">
        <v>219</v>
      </c>
      <c r="FC36">
        <v>220</v>
      </c>
      <c r="FD36">
        <v>222</v>
      </c>
      <c r="FE36">
        <v>223</v>
      </c>
      <c r="FF36">
        <v>224</v>
      </c>
      <c r="FG36">
        <v>226</v>
      </c>
      <c r="FH36">
        <v>227</v>
      </c>
      <c r="FI36">
        <v>229</v>
      </c>
      <c r="FJ36">
        <v>230</v>
      </c>
      <c r="FK36">
        <v>231</v>
      </c>
      <c r="FL36">
        <v>233</v>
      </c>
      <c r="FM36">
        <v>234</v>
      </c>
      <c r="FN36">
        <v>236</v>
      </c>
      <c r="FO36">
        <v>237</v>
      </c>
      <c r="FP36">
        <v>238</v>
      </c>
      <c r="FQ36">
        <v>240</v>
      </c>
      <c r="FR36">
        <v>241</v>
      </c>
      <c r="FS36">
        <v>243</v>
      </c>
      <c r="FT36">
        <v>244</v>
      </c>
      <c r="FU36">
        <v>245</v>
      </c>
      <c r="FV36">
        <v>247</v>
      </c>
      <c r="FW36">
        <v>248</v>
      </c>
      <c r="FX36">
        <v>250</v>
      </c>
      <c r="FY36">
        <v>251</v>
      </c>
      <c r="FZ36">
        <v>252</v>
      </c>
      <c r="GA36">
        <v>254</v>
      </c>
      <c r="GB36">
        <v>255</v>
      </c>
      <c r="GC36">
        <v>257</v>
      </c>
      <c r="GD36">
        <v>258</v>
      </c>
      <c r="GE36">
        <v>259</v>
      </c>
      <c r="GF36">
        <v>261</v>
      </c>
      <c r="GG36">
        <v>262</v>
      </c>
      <c r="GH36">
        <v>264</v>
      </c>
      <c r="GI36">
        <v>265</v>
      </c>
      <c r="GJ36">
        <v>266</v>
      </c>
      <c r="GK36">
        <v>268</v>
      </c>
      <c r="GL36">
        <v>269</v>
      </c>
      <c r="GM36">
        <v>271</v>
      </c>
      <c r="GN36">
        <v>272</v>
      </c>
      <c r="GO36">
        <v>273</v>
      </c>
      <c r="GP36">
        <v>275</v>
      </c>
      <c r="GQ36">
        <v>276</v>
      </c>
      <c r="GR36">
        <v>277</v>
      </c>
      <c r="GS36">
        <v>279</v>
      </c>
      <c r="GU36">
        <v>33</v>
      </c>
      <c r="GV36">
        <v>0.39900000000000002</v>
      </c>
    </row>
    <row r="37" spans="1:204">
      <c r="A37" s="278">
        <v>34</v>
      </c>
      <c r="B37" s="344">
        <v>2</v>
      </c>
      <c r="C37" s="344">
        <v>4</v>
      </c>
      <c r="D37" s="344">
        <v>5</v>
      </c>
      <c r="E37" s="344">
        <v>7</v>
      </c>
      <c r="F37" s="344">
        <v>9</v>
      </c>
      <c r="G37" s="344">
        <v>11</v>
      </c>
      <c r="H37" s="344">
        <v>13</v>
      </c>
      <c r="I37" s="344">
        <v>14</v>
      </c>
      <c r="J37" s="344">
        <v>15</v>
      </c>
      <c r="K37" s="344">
        <v>17</v>
      </c>
      <c r="L37" s="344">
        <v>18</v>
      </c>
      <c r="M37" s="344">
        <v>20</v>
      </c>
      <c r="N37" s="344">
        <v>21</v>
      </c>
      <c r="O37" s="344">
        <v>23</v>
      </c>
      <c r="P37" s="344">
        <v>24</v>
      </c>
      <c r="Q37" s="344">
        <v>26</v>
      </c>
      <c r="R37" s="344">
        <v>28</v>
      </c>
      <c r="S37" s="344">
        <v>29</v>
      </c>
      <c r="T37" s="344">
        <v>30</v>
      </c>
      <c r="U37" s="344">
        <v>32</v>
      </c>
      <c r="V37" s="344">
        <v>33</v>
      </c>
      <c r="W37" s="344">
        <v>35</v>
      </c>
      <c r="X37" s="344">
        <v>36</v>
      </c>
      <c r="Y37" s="344">
        <v>38</v>
      </c>
      <c r="Z37" s="344">
        <v>39</v>
      </c>
      <c r="AA37" s="344">
        <v>41</v>
      </c>
      <c r="AB37" s="344">
        <v>42</v>
      </c>
      <c r="AC37" s="344">
        <v>44</v>
      </c>
      <c r="AD37" s="344">
        <v>45</v>
      </c>
      <c r="AE37" s="344">
        <v>47</v>
      </c>
      <c r="AF37" s="337">
        <v>48</v>
      </c>
      <c r="AG37" s="345">
        <v>49</v>
      </c>
      <c r="AH37" s="348">
        <v>51</v>
      </c>
      <c r="AI37">
        <v>52</v>
      </c>
      <c r="AJ37">
        <v>54</v>
      </c>
      <c r="AK37">
        <v>55</v>
      </c>
      <c r="AL37">
        <v>57</v>
      </c>
      <c r="AM37">
        <v>58</v>
      </c>
      <c r="AN37">
        <v>60</v>
      </c>
      <c r="AO37">
        <v>61</v>
      </c>
      <c r="AP37">
        <v>63</v>
      </c>
      <c r="AQ37">
        <v>64</v>
      </c>
      <c r="AR37">
        <v>65</v>
      </c>
      <c r="AS37">
        <v>67</v>
      </c>
      <c r="AT37">
        <v>68</v>
      </c>
      <c r="AU37">
        <v>70</v>
      </c>
      <c r="AV37">
        <v>71</v>
      </c>
      <c r="AW37">
        <v>73</v>
      </c>
      <c r="AX37">
        <v>74</v>
      </c>
      <c r="AY37">
        <v>75</v>
      </c>
      <c r="AZ37">
        <v>77</v>
      </c>
      <c r="BA37">
        <v>78</v>
      </c>
      <c r="BB37">
        <v>80</v>
      </c>
      <c r="BC37">
        <v>81</v>
      </c>
      <c r="BD37">
        <v>82</v>
      </c>
      <c r="BE37">
        <v>84</v>
      </c>
      <c r="BF37">
        <v>85</v>
      </c>
      <c r="BG37">
        <v>86</v>
      </c>
      <c r="BH37">
        <v>88</v>
      </c>
      <c r="BI37">
        <v>89</v>
      </c>
      <c r="BJ37">
        <v>91</v>
      </c>
      <c r="BK37">
        <v>92</v>
      </c>
      <c r="BL37">
        <v>93</v>
      </c>
      <c r="BM37">
        <v>95</v>
      </c>
      <c r="BN37">
        <v>96</v>
      </c>
      <c r="BO37">
        <v>97</v>
      </c>
      <c r="BP37">
        <v>99</v>
      </c>
      <c r="BQ37">
        <v>100</v>
      </c>
      <c r="BR37">
        <v>101</v>
      </c>
      <c r="BS37">
        <v>103</v>
      </c>
      <c r="BT37">
        <v>104</v>
      </c>
      <c r="BU37">
        <v>105</v>
      </c>
      <c r="BV37">
        <v>107</v>
      </c>
      <c r="BW37">
        <v>108</v>
      </c>
      <c r="BX37">
        <v>110</v>
      </c>
      <c r="BY37">
        <v>111</v>
      </c>
      <c r="BZ37">
        <v>112</v>
      </c>
      <c r="CA37">
        <v>113</v>
      </c>
      <c r="CB37">
        <v>115</v>
      </c>
      <c r="CC37">
        <v>116</v>
      </c>
      <c r="CD37">
        <v>117</v>
      </c>
      <c r="CE37">
        <v>119</v>
      </c>
      <c r="CF37">
        <v>120</v>
      </c>
      <c r="CG37">
        <v>121</v>
      </c>
      <c r="CH37">
        <v>123</v>
      </c>
      <c r="CI37">
        <v>124</v>
      </c>
      <c r="CJ37">
        <v>125</v>
      </c>
      <c r="CK37">
        <v>127</v>
      </c>
      <c r="CL37">
        <v>128</v>
      </c>
      <c r="CM37">
        <v>129</v>
      </c>
      <c r="CN37">
        <v>131</v>
      </c>
      <c r="CO37">
        <v>132</v>
      </c>
      <c r="CP37">
        <v>133</v>
      </c>
      <c r="CQ37">
        <v>134</v>
      </c>
      <c r="CR37">
        <v>136</v>
      </c>
      <c r="CS37">
        <v>137</v>
      </c>
      <c r="CT37">
        <v>138</v>
      </c>
      <c r="CU37">
        <v>139</v>
      </c>
      <c r="CV37">
        <v>141</v>
      </c>
      <c r="CW37">
        <v>142</v>
      </c>
      <c r="CX37">
        <v>143</v>
      </c>
      <c r="CY37">
        <v>145</v>
      </c>
      <c r="CZ37">
        <v>146</v>
      </c>
      <c r="DA37">
        <v>148</v>
      </c>
      <c r="DB37">
        <v>149</v>
      </c>
      <c r="DC37">
        <v>150</v>
      </c>
      <c r="DD37">
        <v>152</v>
      </c>
      <c r="DE37">
        <v>153</v>
      </c>
      <c r="DF37">
        <v>155</v>
      </c>
      <c r="DG37">
        <v>156</v>
      </c>
      <c r="DH37">
        <v>157</v>
      </c>
      <c r="DI37">
        <v>159</v>
      </c>
      <c r="DJ37">
        <v>160</v>
      </c>
      <c r="DK37">
        <v>162</v>
      </c>
      <c r="DL37">
        <v>163</v>
      </c>
      <c r="DM37">
        <v>164</v>
      </c>
      <c r="DN37">
        <v>166</v>
      </c>
      <c r="DO37">
        <v>167</v>
      </c>
      <c r="DP37">
        <v>169</v>
      </c>
      <c r="DQ37">
        <v>170</v>
      </c>
      <c r="DR37">
        <v>171</v>
      </c>
      <c r="DS37">
        <v>173</v>
      </c>
      <c r="DT37">
        <v>174</v>
      </c>
      <c r="DU37">
        <v>176</v>
      </c>
      <c r="DV37">
        <v>177</v>
      </c>
      <c r="DW37">
        <v>179</v>
      </c>
      <c r="DX37">
        <v>180</v>
      </c>
      <c r="DY37">
        <v>181</v>
      </c>
      <c r="DZ37">
        <v>183</v>
      </c>
      <c r="EA37">
        <v>184</v>
      </c>
      <c r="EB37">
        <v>186</v>
      </c>
      <c r="EC37">
        <v>187</v>
      </c>
      <c r="ED37">
        <v>189</v>
      </c>
      <c r="EE37">
        <v>190</v>
      </c>
      <c r="EF37">
        <v>191</v>
      </c>
      <c r="EG37">
        <v>193</v>
      </c>
      <c r="EH37">
        <v>194</v>
      </c>
      <c r="EI37">
        <v>196</v>
      </c>
      <c r="EJ37">
        <v>197</v>
      </c>
      <c r="EK37">
        <v>199</v>
      </c>
      <c r="EL37">
        <v>200</v>
      </c>
      <c r="EM37">
        <v>201</v>
      </c>
      <c r="EN37">
        <v>203</v>
      </c>
      <c r="EO37">
        <v>204</v>
      </c>
      <c r="EP37">
        <v>206</v>
      </c>
      <c r="EQ37">
        <v>207</v>
      </c>
      <c r="ER37">
        <v>209</v>
      </c>
      <c r="ES37">
        <v>210</v>
      </c>
      <c r="ET37">
        <v>211</v>
      </c>
      <c r="EU37">
        <v>213</v>
      </c>
      <c r="EV37">
        <v>214</v>
      </c>
      <c r="EW37">
        <v>216</v>
      </c>
      <c r="EX37">
        <v>217</v>
      </c>
      <c r="EY37">
        <v>218</v>
      </c>
      <c r="EZ37">
        <v>220</v>
      </c>
      <c r="FA37">
        <v>221</v>
      </c>
      <c r="FB37">
        <v>223</v>
      </c>
      <c r="FC37">
        <v>224</v>
      </c>
      <c r="FD37">
        <v>226</v>
      </c>
      <c r="FE37">
        <v>227</v>
      </c>
      <c r="FF37">
        <v>228</v>
      </c>
      <c r="FG37">
        <v>230</v>
      </c>
      <c r="FH37">
        <v>231</v>
      </c>
      <c r="FI37">
        <v>233</v>
      </c>
      <c r="FJ37">
        <v>234</v>
      </c>
      <c r="FK37">
        <v>235</v>
      </c>
      <c r="FL37">
        <v>237</v>
      </c>
      <c r="FM37">
        <v>238</v>
      </c>
      <c r="FN37">
        <v>240</v>
      </c>
      <c r="FO37">
        <v>241</v>
      </c>
      <c r="FP37">
        <v>243</v>
      </c>
      <c r="FQ37">
        <v>244</v>
      </c>
      <c r="FR37">
        <v>245</v>
      </c>
      <c r="FS37">
        <v>247</v>
      </c>
      <c r="FT37">
        <v>248</v>
      </c>
      <c r="FU37">
        <v>250</v>
      </c>
      <c r="FV37">
        <v>251</v>
      </c>
      <c r="FW37">
        <v>253</v>
      </c>
      <c r="FX37">
        <v>254</v>
      </c>
      <c r="FY37">
        <v>255</v>
      </c>
      <c r="FZ37">
        <v>257</v>
      </c>
      <c r="GA37">
        <v>258</v>
      </c>
      <c r="GB37">
        <v>260</v>
      </c>
      <c r="GC37">
        <v>261</v>
      </c>
      <c r="GD37">
        <v>262</v>
      </c>
      <c r="GE37">
        <v>264</v>
      </c>
      <c r="GF37">
        <v>265</v>
      </c>
      <c r="GG37">
        <v>267</v>
      </c>
      <c r="GH37">
        <v>268</v>
      </c>
      <c r="GI37">
        <v>270</v>
      </c>
      <c r="GJ37">
        <v>271</v>
      </c>
      <c r="GK37">
        <v>272</v>
      </c>
      <c r="GL37">
        <v>274</v>
      </c>
      <c r="GM37">
        <v>275</v>
      </c>
      <c r="GN37">
        <v>277</v>
      </c>
      <c r="GO37">
        <v>278</v>
      </c>
      <c r="GP37">
        <v>280</v>
      </c>
      <c r="GQ37">
        <v>281</v>
      </c>
      <c r="GR37">
        <v>282</v>
      </c>
      <c r="GS37">
        <v>284</v>
      </c>
      <c r="GU37">
        <v>34</v>
      </c>
      <c r="GV37">
        <v>0.40600000000000003</v>
      </c>
    </row>
    <row r="38" spans="1:204">
      <c r="A38" s="278">
        <v>35</v>
      </c>
      <c r="B38" s="344">
        <v>2</v>
      </c>
      <c r="C38" s="344">
        <v>4</v>
      </c>
      <c r="D38" s="344">
        <v>6</v>
      </c>
      <c r="E38" s="344">
        <v>7</v>
      </c>
      <c r="F38" s="344">
        <v>9</v>
      </c>
      <c r="G38" s="344">
        <v>11</v>
      </c>
      <c r="H38" s="344">
        <v>13</v>
      </c>
      <c r="I38" s="344">
        <v>15</v>
      </c>
      <c r="J38" s="344">
        <v>16</v>
      </c>
      <c r="K38" s="344">
        <v>17</v>
      </c>
      <c r="L38" s="344">
        <v>18</v>
      </c>
      <c r="M38" s="344">
        <v>20</v>
      </c>
      <c r="N38" s="344">
        <v>22</v>
      </c>
      <c r="O38" s="344">
        <v>23</v>
      </c>
      <c r="P38" s="344">
        <v>25</v>
      </c>
      <c r="Q38" s="344">
        <v>26</v>
      </c>
      <c r="R38" s="344">
        <v>28</v>
      </c>
      <c r="S38" s="344">
        <v>30</v>
      </c>
      <c r="T38" s="344">
        <v>31</v>
      </c>
      <c r="U38" s="344">
        <v>32</v>
      </c>
      <c r="V38" s="344">
        <v>34</v>
      </c>
      <c r="W38" s="344">
        <v>35</v>
      </c>
      <c r="X38" s="344">
        <v>37</v>
      </c>
      <c r="Y38" s="344">
        <v>38</v>
      </c>
      <c r="Z38" s="344">
        <v>40</v>
      </c>
      <c r="AA38" s="344">
        <v>41</v>
      </c>
      <c r="AB38" s="344">
        <v>43</v>
      </c>
      <c r="AC38" s="344">
        <v>44</v>
      </c>
      <c r="AD38" s="344">
        <v>46</v>
      </c>
      <c r="AE38" s="344">
        <v>47</v>
      </c>
      <c r="AF38" s="337">
        <v>49</v>
      </c>
      <c r="AG38" s="345">
        <v>50</v>
      </c>
      <c r="AH38" s="348">
        <v>52</v>
      </c>
      <c r="AI38">
        <v>53</v>
      </c>
      <c r="AJ38">
        <v>55</v>
      </c>
      <c r="AK38">
        <v>56</v>
      </c>
      <c r="AL38">
        <v>58</v>
      </c>
      <c r="AM38">
        <v>59</v>
      </c>
      <c r="AN38">
        <v>61</v>
      </c>
      <c r="AO38">
        <v>62</v>
      </c>
      <c r="AP38">
        <v>64</v>
      </c>
      <c r="AQ38">
        <v>65</v>
      </c>
      <c r="AR38">
        <v>67</v>
      </c>
      <c r="AS38">
        <v>68</v>
      </c>
      <c r="AT38">
        <v>69</v>
      </c>
      <c r="AU38">
        <v>71</v>
      </c>
      <c r="AV38">
        <v>72</v>
      </c>
      <c r="AW38">
        <v>74</v>
      </c>
      <c r="AX38">
        <v>75</v>
      </c>
      <c r="AY38">
        <v>77</v>
      </c>
      <c r="AZ38">
        <v>78</v>
      </c>
      <c r="BA38">
        <v>80</v>
      </c>
      <c r="BB38">
        <v>81</v>
      </c>
      <c r="BC38">
        <v>82</v>
      </c>
      <c r="BD38">
        <v>84</v>
      </c>
      <c r="BE38">
        <v>85</v>
      </c>
      <c r="BF38">
        <v>86</v>
      </c>
      <c r="BG38">
        <v>88</v>
      </c>
      <c r="BH38">
        <v>89</v>
      </c>
      <c r="BI38">
        <v>91</v>
      </c>
      <c r="BJ38">
        <v>92</v>
      </c>
      <c r="BK38">
        <v>93</v>
      </c>
      <c r="BL38">
        <v>95</v>
      </c>
      <c r="BM38">
        <v>96</v>
      </c>
      <c r="BN38">
        <v>98</v>
      </c>
      <c r="BO38">
        <v>99</v>
      </c>
      <c r="BP38">
        <v>100</v>
      </c>
      <c r="BQ38">
        <v>102</v>
      </c>
      <c r="BR38">
        <v>103</v>
      </c>
      <c r="BS38">
        <v>105</v>
      </c>
      <c r="BT38">
        <v>106</v>
      </c>
      <c r="BU38">
        <v>107</v>
      </c>
      <c r="BV38">
        <v>109</v>
      </c>
      <c r="BW38">
        <v>110</v>
      </c>
      <c r="BX38">
        <v>111</v>
      </c>
      <c r="BY38">
        <v>113</v>
      </c>
      <c r="BZ38">
        <v>114</v>
      </c>
      <c r="CA38">
        <v>115</v>
      </c>
      <c r="CB38">
        <v>117</v>
      </c>
      <c r="CC38">
        <v>118</v>
      </c>
      <c r="CD38">
        <v>120</v>
      </c>
      <c r="CE38">
        <v>121</v>
      </c>
      <c r="CF38">
        <v>122</v>
      </c>
      <c r="CG38">
        <v>124</v>
      </c>
      <c r="CH38">
        <v>125</v>
      </c>
      <c r="CI38">
        <v>126</v>
      </c>
      <c r="CJ38">
        <v>128</v>
      </c>
      <c r="CK38">
        <v>129</v>
      </c>
      <c r="CL38">
        <v>130</v>
      </c>
      <c r="CM38">
        <v>131</v>
      </c>
      <c r="CN38">
        <v>133</v>
      </c>
      <c r="CO38">
        <v>134</v>
      </c>
      <c r="CP38">
        <v>135</v>
      </c>
      <c r="CQ38">
        <v>137</v>
      </c>
      <c r="CR38">
        <v>138</v>
      </c>
      <c r="CS38">
        <v>139</v>
      </c>
      <c r="CT38">
        <v>140</v>
      </c>
      <c r="CU38">
        <v>142</v>
      </c>
      <c r="CV38">
        <v>143</v>
      </c>
      <c r="CW38">
        <v>144</v>
      </c>
      <c r="CX38">
        <v>146</v>
      </c>
      <c r="CY38">
        <v>147</v>
      </c>
      <c r="CZ38">
        <v>149</v>
      </c>
      <c r="DA38">
        <v>150</v>
      </c>
      <c r="DB38">
        <v>152</v>
      </c>
      <c r="DC38">
        <v>153</v>
      </c>
      <c r="DD38">
        <v>154</v>
      </c>
      <c r="DE38">
        <v>156</v>
      </c>
      <c r="DF38">
        <v>157</v>
      </c>
      <c r="DG38">
        <v>159</v>
      </c>
      <c r="DH38">
        <v>160</v>
      </c>
      <c r="DI38">
        <v>162</v>
      </c>
      <c r="DJ38">
        <v>163</v>
      </c>
      <c r="DK38">
        <v>164</v>
      </c>
      <c r="DL38">
        <v>166</v>
      </c>
      <c r="DM38">
        <v>167</v>
      </c>
      <c r="DN38">
        <v>169</v>
      </c>
      <c r="DO38">
        <v>170</v>
      </c>
      <c r="DP38">
        <v>172</v>
      </c>
      <c r="DQ38">
        <v>173</v>
      </c>
      <c r="DR38">
        <v>174</v>
      </c>
      <c r="DS38">
        <v>176</v>
      </c>
      <c r="DT38">
        <v>177</v>
      </c>
      <c r="DU38">
        <v>179</v>
      </c>
      <c r="DV38">
        <v>180</v>
      </c>
      <c r="DW38">
        <v>182</v>
      </c>
      <c r="DX38">
        <v>183</v>
      </c>
      <c r="DY38">
        <v>185</v>
      </c>
      <c r="DZ38">
        <v>186</v>
      </c>
      <c r="EA38">
        <v>187</v>
      </c>
      <c r="EB38">
        <v>189</v>
      </c>
      <c r="EC38">
        <v>190</v>
      </c>
      <c r="ED38">
        <v>192</v>
      </c>
      <c r="EE38">
        <v>193</v>
      </c>
      <c r="EF38">
        <v>195</v>
      </c>
      <c r="EG38">
        <v>196</v>
      </c>
      <c r="EH38">
        <v>198</v>
      </c>
      <c r="EI38">
        <v>199</v>
      </c>
      <c r="EJ38">
        <v>200</v>
      </c>
      <c r="EK38">
        <v>202</v>
      </c>
      <c r="EL38">
        <v>203</v>
      </c>
      <c r="EM38">
        <v>205</v>
      </c>
      <c r="EN38">
        <v>206</v>
      </c>
      <c r="EO38">
        <v>208</v>
      </c>
      <c r="EP38">
        <v>209</v>
      </c>
      <c r="EQ38">
        <v>211</v>
      </c>
      <c r="ER38">
        <v>212</v>
      </c>
      <c r="ES38">
        <v>214</v>
      </c>
      <c r="ET38">
        <v>215</v>
      </c>
      <c r="EU38">
        <v>216</v>
      </c>
      <c r="EV38">
        <v>218</v>
      </c>
      <c r="EW38">
        <v>219</v>
      </c>
      <c r="EX38">
        <v>221</v>
      </c>
      <c r="EY38">
        <v>222</v>
      </c>
      <c r="EZ38">
        <v>224</v>
      </c>
      <c r="FA38">
        <v>225</v>
      </c>
      <c r="FB38">
        <v>227</v>
      </c>
      <c r="FC38">
        <v>228</v>
      </c>
      <c r="FD38">
        <v>229</v>
      </c>
      <c r="FE38">
        <v>231</v>
      </c>
      <c r="FF38">
        <v>232</v>
      </c>
      <c r="FG38">
        <v>234</v>
      </c>
      <c r="FH38">
        <v>235</v>
      </c>
      <c r="FI38">
        <v>237</v>
      </c>
      <c r="FJ38">
        <v>238</v>
      </c>
      <c r="FK38">
        <v>240</v>
      </c>
      <c r="FL38">
        <v>241</v>
      </c>
      <c r="FM38">
        <v>242</v>
      </c>
      <c r="FN38">
        <v>244</v>
      </c>
      <c r="FO38">
        <v>245</v>
      </c>
      <c r="FP38">
        <v>247</v>
      </c>
      <c r="FQ38">
        <v>248</v>
      </c>
      <c r="FR38">
        <v>250</v>
      </c>
      <c r="FS38">
        <v>251</v>
      </c>
      <c r="FT38">
        <v>253</v>
      </c>
      <c r="FU38">
        <v>254</v>
      </c>
      <c r="FV38">
        <v>255</v>
      </c>
      <c r="FW38">
        <v>257</v>
      </c>
      <c r="FX38">
        <v>258</v>
      </c>
      <c r="FY38">
        <v>260</v>
      </c>
      <c r="FZ38">
        <v>261</v>
      </c>
      <c r="GA38">
        <v>263</v>
      </c>
      <c r="GB38">
        <v>264</v>
      </c>
      <c r="GC38">
        <v>266</v>
      </c>
      <c r="GD38">
        <v>267</v>
      </c>
      <c r="GE38">
        <v>268</v>
      </c>
      <c r="GF38">
        <v>270</v>
      </c>
      <c r="GG38">
        <v>271</v>
      </c>
      <c r="GH38">
        <v>273</v>
      </c>
      <c r="GI38">
        <v>274</v>
      </c>
      <c r="GJ38">
        <v>276</v>
      </c>
      <c r="GK38">
        <v>277</v>
      </c>
      <c r="GL38">
        <v>279</v>
      </c>
      <c r="GM38">
        <v>280</v>
      </c>
      <c r="GN38">
        <v>281</v>
      </c>
      <c r="GO38">
        <v>283</v>
      </c>
      <c r="GP38">
        <v>284</v>
      </c>
      <c r="GQ38">
        <v>286</v>
      </c>
      <c r="GR38">
        <v>287</v>
      </c>
      <c r="GS38">
        <v>289</v>
      </c>
      <c r="GU38">
        <v>35</v>
      </c>
      <c r="GV38">
        <v>0.41299999999999998</v>
      </c>
    </row>
    <row r="39" spans="1:204">
      <c r="A39" s="278">
        <v>36</v>
      </c>
      <c r="B39" s="344">
        <v>2</v>
      </c>
      <c r="C39" s="344">
        <v>4</v>
      </c>
      <c r="D39" s="344">
        <v>6</v>
      </c>
      <c r="E39" s="344">
        <v>7</v>
      </c>
      <c r="F39" s="344">
        <v>9</v>
      </c>
      <c r="G39" s="344">
        <v>11</v>
      </c>
      <c r="H39" s="344">
        <v>13</v>
      </c>
      <c r="I39" s="344">
        <v>15</v>
      </c>
      <c r="J39" s="344">
        <v>16</v>
      </c>
      <c r="K39" s="344">
        <v>17</v>
      </c>
      <c r="L39" s="344">
        <v>19</v>
      </c>
      <c r="M39" s="344">
        <v>20</v>
      </c>
      <c r="N39" s="344">
        <v>22</v>
      </c>
      <c r="O39" s="344">
        <v>24</v>
      </c>
      <c r="P39" s="344">
        <v>25</v>
      </c>
      <c r="Q39" s="344">
        <v>27</v>
      </c>
      <c r="R39" s="344">
        <v>29</v>
      </c>
      <c r="S39" s="344">
        <v>30</v>
      </c>
      <c r="T39" s="344">
        <v>31</v>
      </c>
      <c r="U39" s="344">
        <v>33</v>
      </c>
      <c r="V39" s="344">
        <v>34</v>
      </c>
      <c r="W39" s="344">
        <v>36</v>
      </c>
      <c r="X39" s="344">
        <v>37</v>
      </c>
      <c r="Y39" s="344">
        <v>39</v>
      </c>
      <c r="Z39" s="344">
        <v>40</v>
      </c>
      <c r="AA39" s="344">
        <v>42</v>
      </c>
      <c r="AB39" s="344">
        <v>44</v>
      </c>
      <c r="AC39" s="344">
        <v>45</v>
      </c>
      <c r="AD39" s="344">
        <v>47</v>
      </c>
      <c r="AE39" s="344">
        <v>48</v>
      </c>
      <c r="AF39" s="337">
        <v>50</v>
      </c>
      <c r="AG39" s="345">
        <v>51</v>
      </c>
      <c r="AH39" s="348">
        <v>53</v>
      </c>
      <c r="AI39">
        <v>54</v>
      </c>
      <c r="AJ39">
        <v>56</v>
      </c>
      <c r="AK39">
        <v>57</v>
      </c>
      <c r="AL39">
        <v>59</v>
      </c>
      <c r="AM39">
        <v>60</v>
      </c>
      <c r="AN39">
        <v>62</v>
      </c>
      <c r="AO39">
        <v>63</v>
      </c>
      <c r="AP39">
        <v>65</v>
      </c>
      <c r="AQ39">
        <v>66</v>
      </c>
      <c r="AR39">
        <v>68</v>
      </c>
      <c r="AS39">
        <v>69</v>
      </c>
      <c r="AT39">
        <v>71</v>
      </c>
      <c r="AU39">
        <v>72</v>
      </c>
      <c r="AV39">
        <v>74</v>
      </c>
      <c r="AW39">
        <v>75</v>
      </c>
      <c r="AX39">
        <v>77</v>
      </c>
      <c r="AY39">
        <v>78</v>
      </c>
      <c r="AZ39">
        <v>79</v>
      </c>
      <c r="BA39">
        <v>81</v>
      </c>
      <c r="BB39">
        <v>82</v>
      </c>
      <c r="BC39">
        <v>84</v>
      </c>
      <c r="BD39">
        <v>85</v>
      </c>
      <c r="BE39">
        <v>87</v>
      </c>
      <c r="BF39">
        <v>88</v>
      </c>
      <c r="BG39">
        <v>89</v>
      </c>
      <c r="BH39">
        <v>91</v>
      </c>
      <c r="BI39">
        <v>92</v>
      </c>
      <c r="BJ39">
        <v>94</v>
      </c>
      <c r="BK39">
        <v>95</v>
      </c>
      <c r="BL39">
        <v>96</v>
      </c>
      <c r="BM39">
        <v>98</v>
      </c>
      <c r="BN39">
        <v>99</v>
      </c>
      <c r="BO39">
        <v>101</v>
      </c>
      <c r="BP39">
        <v>102</v>
      </c>
      <c r="BQ39">
        <v>104</v>
      </c>
      <c r="BR39">
        <v>105</v>
      </c>
      <c r="BS39">
        <v>106</v>
      </c>
      <c r="BT39">
        <v>108</v>
      </c>
      <c r="BU39">
        <v>109</v>
      </c>
      <c r="BV39">
        <v>110</v>
      </c>
      <c r="BW39">
        <v>112</v>
      </c>
      <c r="BX39">
        <v>113</v>
      </c>
      <c r="BY39">
        <v>115</v>
      </c>
      <c r="BZ39">
        <v>116</v>
      </c>
      <c r="CA39">
        <v>117</v>
      </c>
      <c r="CB39">
        <v>119</v>
      </c>
      <c r="CC39">
        <v>120</v>
      </c>
      <c r="CD39">
        <v>122</v>
      </c>
      <c r="CE39">
        <v>123</v>
      </c>
      <c r="CF39">
        <v>124</v>
      </c>
      <c r="CG39">
        <v>126</v>
      </c>
      <c r="CH39">
        <v>127</v>
      </c>
      <c r="CI39">
        <v>128</v>
      </c>
      <c r="CJ39">
        <v>130</v>
      </c>
      <c r="CK39">
        <v>131</v>
      </c>
      <c r="CL39">
        <v>132</v>
      </c>
      <c r="CM39">
        <v>134</v>
      </c>
      <c r="CN39">
        <v>135</v>
      </c>
      <c r="CO39">
        <v>136</v>
      </c>
      <c r="CP39">
        <v>138</v>
      </c>
      <c r="CQ39">
        <v>139</v>
      </c>
      <c r="CR39">
        <v>140</v>
      </c>
      <c r="CS39">
        <v>142</v>
      </c>
      <c r="CT39">
        <v>143</v>
      </c>
      <c r="CU39">
        <v>144</v>
      </c>
      <c r="CV39">
        <v>145</v>
      </c>
      <c r="CW39">
        <v>147</v>
      </c>
      <c r="CX39">
        <v>148</v>
      </c>
      <c r="CY39">
        <v>150</v>
      </c>
      <c r="CZ39">
        <v>151</v>
      </c>
      <c r="DA39">
        <v>153</v>
      </c>
      <c r="DB39">
        <v>154</v>
      </c>
      <c r="DC39">
        <v>156</v>
      </c>
      <c r="DD39">
        <v>157</v>
      </c>
      <c r="DE39">
        <v>158</v>
      </c>
      <c r="DF39">
        <v>160</v>
      </c>
      <c r="DG39">
        <v>161</v>
      </c>
      <c r="DH39">
        <v>163</v>
      </c>
      <c r="DI39">
        <v>164</v>
      </c>
      <c r="DJ39">
        <v>166</v>
      </c>
      <c r="DK39">
        <v>167</v>
      </c>
      <c r="DL39">
        <v>169</v>
      </c>
      <c r="DM39">
        <v>170</v>
      </c>
      <c r="DN39">
        <v>172</v>
      </c>
      <c r="DO39">
        <v>173</v>
      </c>
      <c r="DP39">
        <v>174</v>
      </c>
      <c r="DQ39">
        <v>176</v>
      </c>
      <c r="DR39">
        <v>177</v>
      </c>
      <c r="DS39">
        <v>179</v>
      </c>
      <c r="DT39">
        <v>180</v>
      </c>
      <c r="DU39">
        <v>182</v>
      </c>
      <c r="DV39">
        <v>183</v>
      </c>
      <c r="DW39">
        <v>185</v>
      </c>
      <c r="DX39">
        <v>186</v>
      </c>
      <c r="DY39">
        <v>188</v>
      </c>
      <c r="DZ39">
        <v>189</v>
      </c>
      <c r="EA39">
        <v>191</v>
      </c>
      <c r="EB39">
        <v>192</v>
      </c>
      <c r="EC39">
        <v>194</v>
      </c>
      <c r="ED39">
        <v>195</v>
      </c>
      <c r="EE39">
        <v>197</v>
      </c>
      <c r="EF39">
        <v>198</v>
      </c>
      <c r="EG39">
        <v>199</v>
      </c>
      <c r="EH39">
        <v>201</v>
      </c>
      <c r="EI39">
        <v>202</v>
      </c>
      <c r="EJ39">
        <v>204</v>
      </c>
      <c r="EK39">
        <v>205</v>
      </c>
      <c r="EL39">
        <v>207</v>
      </c>
      <c r="EM39">
        <v>208</v>
      </c>
      <c r="EN39">
        <v>210</v>
      </c>
      <c r="EO39">
        <v>211</v>
      </c>
      <c r="EP39">
        <v>213</v>
      </c>
      <c r="EQ39">
        <v>214</v>
      </c>
      <c r="ER39">
        <v>216</v>
      </c>
      <c r="ES39">
        <v>217</v>
      </c>
      <c r="ET39">
        <v>219</v>
      </c>
      <c r="EU39">
        <v>220</v>
      </c>
      <c r="EV39">
        <v>222</v>
      </c>
      <c r="EW39">
        <v>223</v>
      </c>
      <c r="EX39">
        <v>225</v>
      </c>
      <c r="EY39">
        <v>226</v>
      </c>
      <c r="EZ39">
        <v>227</v>
      </c>
      <c r="FA39">
        <v>229</v>
      </c>
      <c r="FB39">
        <v>230</v>
      </c>
      <c r="FC39">
        <v>232</v>
      </c>
      <c r="FD39">
        <v>233</v>
      </c>
      <c r="FE39">
        <v>235</v>
      </c>
      <c r="FF39">
        <v>236</v>
      </c>
      <c r="FG39">
        <v>238</v>
      </c>
      <c r="FH39">
        <v>239</v>
      </c>
      <c r="FI39">
        <v>241</v>
      </c>
      <c r="FJ39">
        <v>242</v>
      </c>
      <c r="FK39">
        <v>244</v>
      </c>
      <c r="FL39">
        <v>245</v>
      </c>
      <c r="FM39">
        <v>247</v>
      </c>
      <c r="FN39">
        <v>248</v>
      </c>
      <c r="FO39">
        <v>250</v>
      </c>
      <c r="FP39">
        <v>251</v>
      </c>
      <c r="FQ39">
        <v>252</v>
      </c>
      <c r="FR39">
        <v>254</v>
      </c>
      <c r="FS39">
        <v>255</v>
      </c>
      <c r="FT39">
        <v>257</v>
      </c>
      <c r="FU39">
        <v>258</v>
      </c>
      <c r="FV39">
        <v>260</v>
      </c>
      <c r="FW39">
        <v>261</v>
      </c>
      <c r="FX39">
        <v>263</v>
      </c>
      <c r="FY39">
        <v>264</v>
      </c>
      <c r="FZ39">
        <v>266</v>
      </c>
      <c r="GA39">
        <v>267</v>
      </c>
      <c r="GB39">
        <v>269</v>
      </c>
      <c r="GC39">
        <v>270</v>
      </c>
      <c r="GD39">
        <v>272</v>
      </c>
      <c r="GE39">
        <v>273</v>
      </c>
      <c r="GF39">
        <v>274</v>
      </c>
      <c r="GG39">
        <v>276</v>
      </c>
      <c r="GH39">
        <v>277</v>
      </c>
      <c r="GI39">
        <v>279</v>
      </c>
      <c r="GJ39">
        <v>280</v>
      </c>
      <c r="GK39">
        <v>282</v>
      </c>
      <c r="GL39">
        <v>283</v>
      </c>
      <c r="GM39">
        <v>285</v>
      </c>
      <c r="GN39">
        <v>286</v>
      </c>
      <c r="GO39">
        <v>288</v>
      </c>
      <c r="GP39">
        <v>289</v>
      </c>
      <c r="GQ39">
        <v>291</v>
      </c>
      <c r="GR39">
        <v>292</v>
      </c>
      <c r="GS39">
        <v>294</v>
      </c>
      <c r="GU39">
        <v>36</v>
      </c>
      <c r="GV39">
        <v>0.42</v>
      </c>
    </row>
    <row r="40" spans="1:204">
      <c r="A40" s="278">
        <v>37</v>
      </c>
      <c r="B40" s="344">
        <v>2</v>
      </c>
      <c r="C40" s="344">
        <v>4</v>
      </c>
      <c r="D40" s="344">
        <v>6</v>
      </c>
      <c r="E40" s="344">
        <v>8</v>
      </c>
      <c r="F40" s="344">
        <v>9</v>
      </c>
      <c r="G40" s="344">
        <v>11</v>
      </c>
      <c r="H40" s="344">
        <v>13</v>
      </c>
      <c r="I40" s="344">
        <v>15</v>
      </c>
      <c r="J40" s="344">
        <v>16</v>
      </c>
      <c r="K40" s="344">
        <v>17</v>
      </c>
      <c r="L40" s="344">
        <v>19</v>
      </c>
      <c r="M40" s="344">
        <v>21</v>
      </c>
      <c r="N40" s="344">
        <v>22</v>
      </c>
      <c r="O40" s="344">
        <v>24</v>
      </c>
      <c r="P40" s="344">
        <v>26</v>
      </c>
      <c r="Q40" s="344">
        <v>27</v>
      </c>
      <c r="R40" s="344">
        <v>29</v>
      </c>
      <c r="S40" s="344">
        <v>31</v>
      </c>
      <c r="T40" s="344">
        <v>32</v>
      </c>
      <c r="U40" s="344">
        <v>33</v>
      </c>
      <c r="V40" s="344">
        <v>35</v>
      </c>
      <c r="W40" s="344">
        <v>36</v>
      </c>
      <c r="X40" s="344">
        <v>38</v>
      </c>
      <c r="Y40" s="344">
        <v>40</v>
      </c>
      <c r="Z40" s="344">
        <v>41</v>
      </c>
      <c r="AA40" s="344">
        <v>43</v>
      </c>
      <c r="AB40" s="344">
        <v>44</v>
      </c>
      <c r="AC40" s="344">
        <v>46</v>
      </c>
      <c r="AD40" s="344">
        <v>47</v>
      </c>
      <c r="AE40" s="344">
        <v>49</v>
      </c>
      <c r="AF40" s="337">
        <v>50</v>
      </c>
      <c r="AG40" s="345">
        <v>52</v>
      </c>
      <c r="AH40" s="348">
        <v>54</v>
      </c>
      <c r="AI40">
        <v>55</v>
      </c>
      <c r="AJ40">
        <v>57</v>
      </c>
      <c r="AK40">
        <v>58</v>
      </c>
      <c r="AL40">
        <v>60</v>
      </c>
      <c r="AM40">
        <v>61</v>
      </c>
      <c r="AN40">
        <v>63</v>
      </c>
      <c r="AO40">
        <v>64</v>
      </c>
      <c r="AP40">
        <v>66</v>
      </c>
      <c r="AQ40">
        <v>67</v>
      </c>
      <c r="AR40">
        <v>69</v>
      </c>
      <c r="AS40">
        <v>70</v>
      </c>
      <c r="AT40">
        <v>72</v>
      </c>
      <c r="AU40">
        <v>73</v>
      </c>
      <c r="AV40">
        <v>75</v>
      </c>
      <c r="AW40">
        <v>76</v>
      </c>
      <c r="AX40">
        <v>78</v>
      </c>
      <c r="AY40">
        <v>79</v>
      </c>
      <c r="AZ40">
        <v>81</v>
      </c>
      <c r="BA40">
        <v>82</v>
      </c>
      <c r="BB40">
        <v>84</v>
      </c>
      <c r="BC40">
        <v>85</v>
      </c>
      <c r="BD40">
        <v>87</v>
      </c>
      <c r="BE40">
        <v>88</v>
      </c>
      <c r="BF40">
        <v>89</v>
      </c>
      <c r="BG40">
        <v>91</v>
      </c>
      <c r="BH40">
        <v>92</v>
      </c>
      <c r="BI40">
        <v>94</v>
      </c>
      <c r="BJ40">
        <v>95</v>
      </c>
      <c r="BK40">
        <v>97</v>
      </c>
      <c r="BL40">
        <v>98</v>
      </c>
      <c r="BM40">
        <v>99</v>
      </c>
      <c r="BN40">
        <v>101</v>
      </c>
      <c r="BO40">
        <v>102</v>
      </c>
      <c r="BP40">
        <v>104</v>
      </c>
      <c r="BQ40">
        <v>105</v>
      </c>
      <c r="BR40">
        <v>107</v>
      </c>
      <c r="BS40">
        <v>108</v>
      </c>
      <c r="BT40">
        <v>110</v>
      </c>
      <c r="BU40">
        <v>111</v>
      </c>
      <c r="BV40">
        <v>112</v>
      </c>
      <c r="BW40">
        <v>114</v>
      </c>
      <c r="BX40">
        <v>115</v>
      </c>
      <c r="BY40">
        <v>117</v>
      </c>
      <c r="BZ40">
        <v>118</v>
      </c>
      <c r="CA40">
        <v>119</v>
      </c>
      <c r="CB40">
        <v>121</v>
      </c>
      <c r="CC40">
        <v>122</v>
      </c>
      <c r="CD40">
        <v>124</v>
      </c>
      <c r="CE40">
        <v>125</v>
      </c>
      <c r="CF40">
        <v>126</v>
      </c>
      <c r="CG40">
        <v>128</v>
      </c>
      <c r="CH40">
        <v>129</v>
      </c>
      <c r="CI40">
        <v>130</v>
      </c>
      <c r="CJ40">
        <v>132</v>
      </c>
      <c r="CK40">
        <v>133</v>
      </c>
      <c r="CL40">
        <v>135</v>
      </c>
      <c r="CM40">
        <v>136</v>
      </c>
      <c r="CN40">
        <v>137</v>
      </c>
      <c r="CO40">
        <v>139</v>
      </c>
      <c r="CP40">
        <v>140</v>
      </c>
      <c r="CQ40">
        <v>141</v>
      </c>
      <c r="CR40">
        <v>143</v>
      </c>
      <c r="CS40">
        <v>144</v>
      </c>
      <c r="CT40">
        <v>145</v>
      </c>
      <c r="CU40">
        <v>147</v>
      </c>
      <c r="CV40">
        <v>148</v>
      </c>
      <c r="CW40">
        <v>149</v>
      </c>
      <c r="CX40">
        <v>151</v>
      </c>
      <c r="CY40">
        <v>152</v>
      </c>
      <c r="CZ40">
        <v>154</v>
      </c>
      <c r="DA40">
        <v>155</v>
      </c>
      <c r="DB40">
        <v>157</v>
      </c>
      <c r="DC40">
        <v>158</v>
      </c>
      <c r="DD40">
        <v>160</v>
      </c>
      <c r="DE40">
        <v>161</v>
      </c>
      <c r="DF40">
        <v>163</v>
      </c>
      <c r="DG40">
        <v>164</v>
      </c>
      <c r="DH40">
        <v>166</v>
      </c>
      <c r="DI40">
        <v>167</v>
      </c>
      <c r="DJ40">
        <v>168</v>
      </c>
      <c r="DK40">
        <v>170</v>
      </c>
      <c r="DL40">
        <v>171</v>
      </c>
      <c r="DM40">
        <v>173</v>
      </c>
      <c r="DN40">
        <v>174</v>
      </c>
      <c r="DO40">
        <v>176</v>
      </c>
      <c r="DP40">
        <v>177</v>
      </c>
      <c r="DQ40">
        <v>179</v>
      </c>
      <c r="DR40">
        <v>180</v>
      </c>
      <c r="DS40">
        <v>182</v>
      </c>
      <c r="DT40">
        <v>183</v>
      </c>
      <c r="DU40">
        <v>185</v>
      </c>
      <c r="DV40">
        <v>186</v>
      </c>
      <c r="DW40">
        <v>188</v>
      </c>
      <c r="DX40">
        <v>189</v>
      </c>
      <c r="DY40">
        <v>191</v>
      </c>
      <c r="DZ40">
        <v>192</v>
      </c>
      <c r="EA40">
        <v>194</v>
      </c>
      <c r="EB40">
        <v>195</v>
      </c>
      <c r="EC40">
        <v>197</v>
      </c>
      <c r="ED40">
        <v>198</v>
      </c>
      <c r="EE40">
        <v>200</v>
      </c>
      <c r="EF40">
        <v>201</v>
      </c>
      <c r="EG40">
        <v>203</v>
      </c>
      <c r="EH40">
        <v>204</v>
      </c>
      <c r="EI40">
        <v>206</v>
      </c>
      <c r="EJ40">
        <v>207</v>
      </c>
      <c r="EK40">
        <v>209</v>
      </c>
      <c r="EL40">
        <v>210</v>
      </c>
      <c r="EM40">
        <v>212</v>
      </c>
      <c r="EN40">
        <v>213</v>
      </c>
      <c r="EO40">
        <v>215</v>
      </c>
      <c r="EP40">
        <v>216</v>
      </c>
      <c r="EQ40">
        <v>218</v>
      </c>
      <c r="ER40">
        <v>219</v>
      </c>
      <c r="ES40">
        <v>221</v>
      </c>
      <c r="ET40">
        <v>222</v>
      </c>
      <c r="EU40">
        <v>224</v>
      </c>
      <c r="EV40">
        <v>225</v>
      </c>
      <c r="EW40">
        <v>227</v>
      </c>
      <c r="EX40">
        <v>228</v>
      </c>
      <c r="EY40">
        <v>230</v>
      </c>
      <c r="EZ40">
        <v>231</v>
      </c>
      <c r="FA40">
        <v>233</v>
      </c>
      <c r="FB40">
        <v>234</v>
      </c>
      <c r="FC40">
        <v>236</v>
      </c>
      <c r="FD40">
        <v>237</v>
      </c>
      <c r="FE40">
        <v>239</v>
      </c>
      <c r="FF40">
        <v>240</v>
      </c>
      <c r="FG40">
        <v>242</v>
      </c>
      <c r="FH40">
        <v>243</v>
      </c>
      <c r="FI40">
        <v>245</v>
      </c>
      <c r="FJ40">
        <v>246</v>
      </c>
      <c r="FK40">
        <v>248</v>
      </c>
      <c r="FL40">
        <v>249</v>
      </c>
      <c r="FM40">
        <v>251</v>
      </c>
      <c r="FN40">
        <v>252</v>
      </c>
      <c r="FO40">
        <v>254</v>
      </c>
      <c r="FP40">
        <v>255</v>
      </c>
      <c r="FQ40">
        <v>257</v>
      </c>
      <c r="FR40">
        <v>258</v>
      </c>
      <c r="FS40">
        <v>260</v>
      </c>
      <c r="FT40">
        <v>261</v>
      </c>
      <c r="FU40">
        <v>263</v>
      </c>
      <c r="FV40">
        <v>264</v>
      </c>
      <c r="FW40">
        <v>266</v>
      </c>
      <c r="FX40">
        <v>267</v>
      </c>
      <c r="FY40">
        <v>269</v>
      </c>
      <c r="FZ40">
        <v>270</v>
      </c>
      <c r="GA40">
        <v>272</v>
      </c>
      <c r="GB40">
        <v>273</v>
      </c>
      <c r="GC40">
        <v>275</v>
      </c>
      <c r="GD40">
        <v>276</v>
      </c>
      <c r="GE40">
        <v>278</v>
      </c>
      <c r="GF40">
        <v>279</v>
      </c>
      <c r="GG40">
        <v>281</v>
      </c>
      <c r="GH40">
        <v>282</v>
      </c>
      <c r="GI40">
        <v>284</v>
      </c>
      <c r="GJ40">
        <v>285</v>
      </c>
      <c r="GK40">
        <v>286</v>
      </c>
      <c r="GL40">
        <v>288</v>
      </c>
      <c r="GM40">
        <v>289</v>
      </c>
      <c r="GN40">
        <v>291</v>
      </c>
      <c r="GO40">
        <v>292</v>
      </c>
      <c r="GP40">
        <v>294</v>
      </c>
      <c r="GQ40">
        <v>295</v>
      </c>
      <c r="GR40">
        <v>297</v>
      </c>
      <c r="GS40">
        <v>298</v>
      </c>
      <c r="GU40">
        <v>37</v>
      </c>
      <c r="GV40">
        <v>0.42699999999999999</v>
      </c>
    </row>
    <row r="41" spans="1:204">
      <c r="A41" s="278">
        <v>38</v>
      </c>
      <c r="B41" s="344">
        <v>2</v>
      </c>
      <c r="C41" s="344">
        <v>4</v>
      </c>
      <c r="D41" s="344">
        <v>6</v>
      </c>
      <c r="E41" s="344">
        <v>8</v>
      </c>
      <c r="F41" s="344">
        <v>10</v>
      </c>
      <c r="G41" s="344">
        <v>12</v>
      </c>
      <c r="H41" s="344">
        <v>13</v>
      </c>
      <c r="I41" s="344">
        <v>15</v>
      </c>
      <c r="J41" s="344">
        <v>17</v>
      </c>
      <c r="K41" s="344">
        <v>18</v>
      </c>
      <c r="L41" s="344">
        <v>19</v>
      </c>
      <c r="M41" s="344">
        <v>21</v>
      </c>
      <c r="N41" s="344">
        <v>23</v>
      </c>
      <c r="O41" s="344">
        <v>24</v>
      </c>
      <c r="P41" s="344">
        <v>26</v>
      </c>
      <c r="Q41" s="344">
        <v>28</v>
      </c>
      <c r="R41" s="344">
        <v>29</v>
      </c>
      <c r="S41" s="344">
        <v>31</v>
      </c>
      <c r="T41" s="344">
        <v>32</v>
      </c>
      <c r="U41" s="344">
        <v>34</v>
      </c>
      <c r="V41" s="344">
        <v>35</v>
      </c>
      <c r="W41" s="344">
        <v>37</v>
      </c>
      <c r="X41" s="344">
        <v>39</v>
      </c>
      <c r="Y41" s="344">
        <v>40</v>
      </c>
      <c r="Z41" s="344">
        <v>42</v>
      </c>
      <c r="AA41" s="344">
        <v>43</v>
      </c>
      <c r="AB41" s="344">
        <v>45</v>
      </c>
      <c r="AC41" s="344">
        <v>47</v>
      </c>
      <c r="AD41" s="344">
        <v>48</v>
      </c>
      <c r="AE41" s="344">
        <v>50</v>
      </c>
      <c r="AF41" s="337">
        <v>51</v>
      </c>
      <c r="AG41" s="345">
        <v>53</v>
      </c>
      <c r="AH41" s="348">
        <v>54</v>
      </c>
      <c r="AI41">
        <v>56</v>
      </c>
      <c r="AJ41">
        <v>58</v>
      </c>
      <c r="AK41">
        <v>59</v>
      </c>
      <c r="AL41">
        <v>61</v>
      </c>
      <c r="AM41">
        <v>62</v>
      </c>
      <c r="AN41">
        <v>64</v>
      </c>
      <c r="AO41">
        <v>65</v>
      </c>
      <c r="AP41">
        <v>67</v>
      </c>
      <c r="AQ41">
        <v>68</v>
      </c>
      <c r="AR41">
        <v>70</v>
      </c>
      <c r="AS41">
        <v>71</v>
      </c>
      <c r="AT41">
        <v>73</v>
      </c>
      <c r="AU41">
        <v>75</v>
      </c>
      <c r="AV41">
        <v>76</v>
      </c>
      <c r="AW41">
        <v>78</v>
      </c>
      <c r="AX41">
        <v>79</v>
      </c>
      <c r="AY41">
        <v>81</v>
      </c>
      <c r="AZ41">
        <v>82</v>
      </c>
      <c r="BA41">
        <v>84</v>
      </c>
      <c r="BB41">
        <v>85</v>
      </c>
      <c r="BC41">
        <v>86</v>
      </c>
      <c r="BD41">
        <v>88</v>
      </c>
      <c r="BE41">
        <v>89</v>
      </c>
      <c r="BF41">
        <v>91</v>
      </c>
      <c r="BG41">
        <v>92</v>
      </c>
      <c r="BH41">
        <v>94</v>
      </c>
      <c r="BI41">
        <v>95</v>
      </c>
      <c r="BJ41">
        <v>97</v>
      </c>
      <c r="BK41">
        <v>98</v>
      </c>
      <c r="BL41">
        <v>100</v>
      </c>
      <c r="BM41">
        <v>101</v>
      </c>
      <c r="BN41">
        <v>103</v>
      </c>
      <c r="BO41">
        <v>104</v>
      </c>
      <c r="BP41">
        <v>106</v>
      </c>
      <c r="BQ41">
        <v>107</v>
      </c>
      <c r="BR41">
        <v>108</v>
      </c>
      <c r="BS41">
        <v>110</v>
      </c>
      <c r="BT41">
        <v>111</v>
      </c>
      <c r="BU41">
        <v>113</v>
      </c>
      <c r="BV41">
        <v>114</v>
      </c>
      <c r="BW41">
        <v>116</v>
      </c>
      <c r="BX41">
        <v>117</v>
      </c>
      <c r="BY41">
        <v>118</v>
      </c>
      <c r="BZ41">
        <v>120</v>
      </c>
      <c r="CA41">
        <v>121</v>
      </c>
      <c r="CB41">
        <v>123</v>
      </c>
      <c r="CC41">
        <v>124</v>
      </c>
      <c r="CD41">
        <v>126</v>
      </c>
      <c r="CE41">
        <v>127</v>
      </c>
      <c r="CF41">
        <v>128</v>
      </c>
      <c r="CG41">
        <v>130</v>
      </c>
      <c r="CH41">
        <v>131</v>
      </c>
      <c r="CI41">
        <v>133</v>
      </c>
      <c r="CJ41">
        <v>134</v>
      </c>
      <c r="CK41">
        <v>135</v>
      </c>
      <c r="CL41">
        <v>137</v>
      </c>
      <c r="CM41">
        <v>138</v>
      </c>
      <c r="CN41">
        <v>140</v>
      </c>
      <c r="CO41">
        <v>141</v>
      </c>
      <c r="CP41">
        <v>142</v>
      </c>
      <c r="CQ41">
        <v>144</v>
      </c>
      <c r="CR41">
        <v>145</v>
      </c>
      <c r="CS41">
        <v>146</v>
      </c>
      <c r="CT41">
        <v>148</v>
      </c>
      <c r="CU41">
        <v>149</v>
      </c>
      <c r="CV41">
        <v>150</v>
      </c>
      <c r="CW41">
        <v>152</v>
      </c>
      <c r="CX41">
        <v>153</v>
      </c>
      <c r="CY41">
        <v>155</v>
      </c>
      <c r="CZ41">
        <v>156</v>
      </c>
      <c r="DA41">
        <v>158</v>
      </c>
      <c r="DB41">
        <v>159</v>
      </c>
      <c r="DC41">
        <v>161</v>
      </c>
      <c r="DD41">
        <v>162</v>
      </c>
      <c r="DE41">
        <v>164</v>
      </c>
      <c r="DF41">
        <v>165</v>
      </c>
      <c r="DG41">
        <v>167</v>
      </c>
      <c r="DH41">
        <v>168</v>
      </c>
      <c r="DI41">
        <v>170</v>
      </c>
      <c r="DJ41">
        <v>171</v>
      </c>
      <c r="DK41">
        <v>173</v>
      </c>
      <c r="DL41">
        <v>174</v>
      </c>
      <c r="DM41">
        <v>176</v>
      </c>
      <c r="DN41">
        <v>177</v>
      </c>
      <c r="DO41">
        <v>179</v>
      </c>
      <c r="DP41">
        <v>180</v>
      </c>
      <c r="DQ41">
        <v>182</v>
      </c>
      <c r="DR41">
        <v>183</v>
      </c>
      <c r="DS41">
        <v>185</v>
      </c>
      <c r="DT41">
        <v>186</v>
      </c>
      <c r="DU41">
        <v>188</v>
      </c>
      <c r="DV41">
        <v>189</v>
      </c>
      <c r="DW41">
        <v>191</v>
      </c>
      <c r="DX41">
        <v>192</v>
      </c>
      <c r="DY41">
        <v>194</v>
      </c>
      <c r="DZ41">
        <v>195</v>
      </c>
      <c r="EA41">
        <v>197</v>
      </c>
      <c r="EB41">
        <v>199</v>
      </c>
      <c r="EC41">
        <v>200</v>
      </c>
      <c r="ED41">
        <v>202</v>
      </c>
      <c r="EE41">
        <v>203</v>
      </c>
      <c r="EF41">
        <v>205</v>
      </c>
      <c r="EG41">
        <v>206</v>
      </c>
      <c r="EH41">
        <v>208</v>
      </c>
      <c r="EI41">
        <v>209</v>
      </c>
      <c r="EJ41">
        <v>211</v>
      </c>
      <c r="EK41">
        <v>212</v>
      </c>
      <c r="EL41">
        <v>214</v>
      </c>
      <c r="EM41">
        <v>215</v>
      </c>
      <c r="EN41">
        <v>217</v>
      </c>
      <c r="EO41">
        <v>218</v>
      </c>
      <c r="EP41">
        <v>220</v>
      </c>
      <c r="EQ41">
        <v>221</v>
      </c>
      <c r="ER41">
        <v>223</v>
      </c>
      <c r="ES41">
        <v>224</v>
      </c>
      <c r="ET41">
        <v>226</v>
      </c>
      <c r="EU41">
        <v>227</v>
      </c>
      <c r="EV41">
        <v>229</v>
      </c>
      <c r="EW41">
        <v>230</v>
      </c>
      <c r="EX41">
        <v>232</v>
      </c>
      <c r="EY41">
        <v>234</v>
      </c>
      <c r="EZ41">
        <v>235</v>
      </c>
      <c r="FA41">
        <v>237</v>
      </c>
      <c r="FB41">
        <v>238</v>
      </c>
      <c r="FC41">
        <v>240</v>
      </c>
      <c r="FD41">
        <v>241</v>
      </c>
      <c r="FE41">
        <v>243</v>
      </c>
      <c r="FF41">
        <v>244</v>
      </c>
      <c r="FG41">
        <v>246</v>
      </c>
      <c r="FH41">
        <v>247</v>
      </c>
      <c r="FI41">
        <v>249</v>
      </c>
      <c r="FJ41">
        <v>250</v>
      </c>
      <c r="FK41">
        <v>252</v>
      </c>
      <c r="FL41">
        <v>253</v>
      </c>
      <c r="FM41">
        <v>255</v>
      </c>
      <c r="FN41">
        <v>256</v>
      </c>
      <c r="FO41">
        <v>258</v>
      </c>
      <c r="FP41">
        <v>259</v>
      </c>
      <c r="FQ41">
        <v>261</v>
      </c>
      <c r="FR41">
        <v>262</v>
      </c>
      <c r="FS41">
        <v>264</v>
      </c>
      <c r="FT41">
        <v>265</v>
      </c>
      <c r="FU41">
        <v>267</v>
      </c>
      <c r="FV41">
        <v>268</v>
      </c>
      <c r="FW41">
        <v>270</v>
      </c>
      <c r="FX41">
        <v>271</v>
      </c>
      <c r="FY41">
        <v>273</v>
      </c>
      <c r="FZ41">
        <v>275</v>
      </c>
      <c r="GA41">
        <v>276</v>
      </c>
      <c r="GB41">
        <v>278</v>
      </c>
      <c r="GC41">
        <v>279</v>
      </c>
      <c r="GD41">
        <v>281</v>
      </c>
      <c r="GE41">
        <v>282</v>
      </c>
      <c r="GF41">
        <v>284</v>
      </c>
      <c r="GG41">
        <v>285</v>
      </c>
      <c r="GH41">
        <v>287</v>
      </c>
      <c r="GI41">
        <v>288</v>
      </c>
      <c r="GJ41">
        <v>290</v>
      </c>
      <c r="GK41">
        <v>291</v>
      </c>
      <c r="GL41">
        <v>293</v>
      </c>
      <c r="GM41">
        <v>294</v>
      </c>
      <c r="GN41">
        <v>296</v>
      </c>
      <c r="GO41">
        <v>297</v>
      </c>
      <c r="GP41">
        <v>299</v>
      </c>
      <c r="GQ41">
        <v>300</v>
      </c>
      <c r="GR41">
        <v>302</v>
      </c>
      <c r="GS41">
        <v>303</v>
      </c>
      <c r="GU41">
        <v>38</v>
      </c>
      <c r="GV41">
        <v>0.434</v>
      </c>
    </row>
    <row r="42" spans="1:204">
      <c r="A42" s="278">
        <v>39</v>
      </c>
      <c r="B42" s="344">
        <v>2</v>
      </c>
      <c r="C42" s="344">
        <v>4</v>
      </c>
      <c r="D42" s="344">
        <v>6</v>
      </c>
      <c r="E42" s="344">
        <v>8</v>
      </c>
      <c r="F42" s="344">
        <v>10</v>
      </c>
      <c r="G42" s="344">
        <v>12</v>
      </c>
      <c r="H42" s="344">
        <v>14</v>
      </c>
      <c r="I42" s="344">
        <v>16</v>
      </c>
      <c r="J42" s="344">
        <v>17</v>
      </c>
      <c r="K42" s="344">
        <v>18</v>
      </c>
      <c r="L42" s="344">
        <v>20</v>
      </c>
      <c r="M42" s="344">
        <v>21</v>
      </c>
      <c r="N42" s="344">
        <v>23</v>
      </c>
      <c r="O42" s="344">
        <v>25</v>
      </c>
      <c r="P42" s="344">
        <v>27</v>
      </c>
      <c r="Q42" s="344">
        <v>28</v>
      </c>
      <c r="R42" s="344">
        <v>30</v>
      </c>
      <c r="S42" s="344">
        <v>32</v>
      </c>
      <c r="T42" s="344">
        <v>33</v>
      </c>
      <c r="U42" s="344">
        <v>34</v>
      </c>
      <c r="V42" s="344">
        <v>36</v>
      </c>
      <c r="W42" s="344">
        <v>38</v>
      </c>
      <c r="X42" s="344">
        <v>39</v>
      </c>
      <c r="Y42" s="344">
        <v>41</v>
      </c>
      <c r="Z42" s="344">
        <v>42</v>
      </c>
      <c r="AA42" s="344">
        <v>44</v>
      </c>
      <c r="AB42" s="344">
        <v>46</v>
      </c>
      <c r="AC42" s="344">
        <v>47</v>
      </c>
      <c r="AD42" s="344">
        <v>49</v>
      </c>
      <c r="AE42" s="344">
        <v>51</v>
      </c>
      <c r="AF42" s="337">
        <v>52</v>
      </c>
      <c r="AG42" s="345">
        <v>54</v>
      </c>
      <c r="AH42" s="348">
        <v>55</v>
      </c>
      <c r="AI42">
        <v>57</v>
      </c>
      <c r="AJ42">
        <v>58</v>
      </c>
      <c r="AK42">
        <v>60</v>
      </c>
      <c r="AL42">
        <v>62</v>
      </c>
      <c r="AM42">
        <v>63</v>
      </c>
      <c r="AN42">
        <v>65</v>
      </c>
      <c r="AO42">
        <v>66</v>
      </c>
      <c r="AP42">
        <v>68</v>
      </c>
      <c r="AQ42">
        <v>69</v>
      </c>
      <c r="AR42">
        <v>71</v>
      </c>
      <c r="AS42">
        <v>73</v>
      </c>
      <c r="AT42">
        <v>74</v>
      </c>
      <c r="AU42">
        <v>76</v>
      </c>
      <c r="AV42">
        <v>77</v>
      </c>
      <c r="AW42">
        <v>79</v>
      </c>
      <c r="AX42">
        <v>80</v>
      </c>
      <c r="AY42">
        <v>82</v>
      </c>
      <c r="AZ42">
        <v>83</v>
      </c>
      <c r="BA42">
        <v>85</v>
      </c>
      <c r="BB42">
        <v>86</v>
      </c>
      <c r="BC42">
        <v>88</v>
      </c>
      <c r="BD42">
        <v>89</v>
      </c>
      <c r="BE42">
        <v>91</v>
      </c>
      <c r="BF42">
        <v>92</v>
      </c>
      <c r="BG42">
        <v>94</v>
      </c>
      <c r="BH42">
        <v>95</v>
      </c>
      <c r="BI42">
        <v>97</v>
      </c>
      <c r="BJ42">
        <v>98</v>
      </c>
      <c r="BK42">
        <v>100</v>
      </c>
      <c r="BL42">
        <v>101</v>
      </c>
      <c r="BM42">
        <v>103</v>
      </c>
      <c r="BN42">
        <v>104</v>
      </c>
      <c r="BO42">
        <v>106</v>
      </c>
      <c r="BP42">
        <v>107</v>
      </c>
      <c r="BQ42">
        <v>109</v>
      </c>
      <c r="BR42">
        <v>110</v>
      </c>
      <c r="BS42">
        <v>112</v>
      </c>
      <c r="BT42">
        <v>113</v>
      </c>
      <c r="BU42">
        <v>115</v>
      </c>
      <c r="BV42">
        <v>116</v>
      </c>
      <c r="BW42">
        <v>117</v>
      </c>
      <c r="BX42">
        <v>119</v>
      </c>
      <c r="BY42">
        <v>120</v>
      </c>
      <c r="BZ42">
        <v>122</v>
      </c>
      <c r="CA42">
        <v>123</v>
      </c>
      <c r="CB42">
        <v>125</v>
      </c>
      <c r="CC42">
        <v>126</v>
      </c>
      <c r="CD42">
        <v>128</v>
      </c>
      <c r="CE42">
        <v>129</v>
      </c>
      <c r="CF42">
        <v>130</v>
      </c>
      <c r="CG42">
        <v>132</v>
      </c>
      <c r="CH42">
        <v>133</v>
      </c>
      <c r="CI42">
        <v>135</v>
      </c>
      <c r="CJ42">
        <v>136</v>
      </c>
      <c r="CK42">
        <v>138</v>
      </c>
      <c r="CL42">
        <v>139</v>
      </c>
      <c r="CM42">
        <v>140</v>
      </c>
      <c r="CN42">
        <v>142</v>
      </c>
      <c r="CO42">
        <v>143</v>
      </c>
      <c r="CP42">
        <v>145</v>
      </c>
      <c r="CQ42">
        <v>146</v>
      </c>
      <c r="CR42">
        <v>147</v>
      </c>
      <c r="CS42">
        <v>149</v>
      </c>
      <c r="CT42">
        <v>150</v>
      </c>
      <c r="CU42">
        <v>151</v>
      </c>
      <c r="CV42">
        <v>153</v>
      </c>
      <c r="CW42">
        <v>154</v>
      </c>
      <c r="CX42">
        <v>156</v>
      </c>
      <c r="CY42">
        <v>157</v>
      </c>
      <c r="CZ42">
        <v>159</v>
      </c>
      <c r="DA42">
        <v>160</v>
      </c>
      <c r="DB42">
        <v>162</v>
      </c>
      <c r="DC42">
        <v>163</v>
      </c>
      <c r="DD42">
        <v>165</v>
      </c>
      <c r="DE42">
        <v>166</v>
      </c>
      <c r="DF42">
        <v>168</v>
      </c>
      <c r="DG42">
        <v>169</v>
      </c>
      <c r="DH42">
        <v>171</v>
      </c>
      <c r="DI42">
        <v>172</v>
      </c>
      <c r="DJ42">
        <v>174</v>
      </c>
      <c r="DK42">
        <v>176</v>
      </c>
      <c r="DL42">
        <v>177</v>
      </c>
      <c r="DM42">
        <v>179</v>
      </c>
      <c r="DN42">
        <v>180</v>
      </c>
      <c r="DO42">
        <v>182</v>
      </c>
      <c r="DP42">
        <v>183</v>
      </c>
      <c r="DQ42">
        <v>185</v>
      </c>
      <c r="DR42">
        <v>186</v>
      </c>
      <c r="DS42">
        <v>188</v>
      </c>
      <c r="DT42">
        <v>189</v>
      </c>
      <c r="DU42">
        <v>191</v>
      </c>
      <c r="DV42">
        <v>192</v>
      </c>
      <c r="DW42">
        <v>194</v>
      </c>
      <c r="DX42">
        <v>196</v>
      </c>
      <c r="DY42">
        <v>197</v>
      </c>
      <c r="DZ42">
        <v>199</v>
      </c>
      <c r="EA42">
        <v>200</v>
      </c>
      <c r="EB42">
        <v>202</v>
      </c>
      <c r="EC42">
        <v>203</v>
      </c>
      <c r="ED42">
        <v>205</v>
      </c>
      <c r="EE42">
        <v>206</v>
      </c>
      <c r="EF42">
        <v>208</v>
      </c>
      <c r="EG42">
        <v>209</v>
      </c>
      <c r="EH42">
        <v>211</v>
      </c>
      <c r="EI42">
        <v>213</v>
      </c>
      <c r="EJ42">
        <v>214</v>
      </c>
      <c r="EK42">
        <v>216</v>
      </c>
      <c r="EL42">
        <v>217</v>
      </c>
      <c r="EM42">
        <v>219</v>
      </c>
      <c r="EN42">
        <v>220</v>
      </c>
      <c r="EO42">
        <v>222</v>
      </c>
      <c r="EP42">
        <v>223</v>
      </c>
      <c r="EQ42">
        <v>225</v>
      </c>
      <c r="ER42">
        <v>226</v>
      </c>
      <c r="ES42">
        <v>228</v>
      </c>
      <c r="ET42">
        <v>230</v>
      </c>
      <c r="EU42">
        <v>231</v>
      </c>
      <c r="EV42">
        <v>233</v>
      </c>
      <c r="EW42">
        <v>234</v>
      </c>
      <c r="EX42">
        <v>236</v>
      </c>
      <c r="EY42">
        <v>237</v>
      </c>
      <c r="EZ42">
        <v>239</v>
      </c>
      <c r="FA42">
        <v>240</v>
      </c>
      <c r="FB42">
        <v>242</v>
      </c>
      <c r="FC42">
        <v>243</v>
      </c>
      <c r="FD42">
        <v>245</v>
      </c>
      <c r="FE42">
        <v>247</v>
      </c>
      <c r="FF42">
        <v>248</v>
      </c>
      <c r="FG42">
        <v>250</v>
      </c>
      <c r="FH42">
        <v>251</v>
      </c>
      <c r="FI42">
        <v>253</v>
      </c>
      <c r="FJ42">
        <v>254</v>
      </c>
      <c r="FK42">
        <v>256</v>
      </c>
      <c r="FL42">
        <v>257</v>
      </c>
      <c r="FM42">
        <v>259</v>
      </c>
      <c r="FN42">
        <v>260</v>
      </c>
      <c r="FO42">
        <v>262</v>
      </c>
      <c r="FP42">
        <v>264</v>
      </c>
      <c r="FQ42">
        <v>265</v>
      </c>
      <c r="FR42">
        <v>267</v>
      </c>
      <c r="FS42">
        <v>268</v>
      </c>
      <c r="FT42">
        <v>270</v>
      </c>
      <c r="FU42">
        <v>271</v>
      </c>
      <c r="FV42">
        <v>273</v>
      </c>
      <c r="FW42">
        <v>274</v>
      </c>
      <c r="FX42">
        <v>276</v>
      </c>
      <c r="FY42">
        <v>277</v>
      </c>
      <c r="FZ42">
        <v>279</v>
      </c>
      <c r="GA42">
        <v>280</v>
      </c>
      <c r="GB42">
        <v>282</v>
      </c>
      <c r="GC42">
        <v>284</v>
      </c>
      <c r="GD42">
        <v>285</v>
      </c>
      <c r="GE42">
        <v>287</v>
      </c>
      <c r="GF42">
        <v>288</v>
      </c>
      <c r="GG42">
        <v>290</v>
      </c>
      <c r="GH42">
        <v>291</v>
      </c>
      <c r="GI42">
        <v>293</v>
      </c>
      <c r="GJ42">
        <v>294</v>
      </c>
      <c r="GK42">
        <v>296</v>
      </c>
      <c r="GL42">
        <v>297</v>
      </c>
      <c r="GM42">
        <v>299</v>
      </c>
      <c r="GN42">
        <v>301</v>
      </c>
      <c r="GO42">
        <v>302</v>
      </c>
      <c r="GP42">
        <v>304</v>
      </c>
      <c r="GQ42">
        <v>305</v>
      </c>
      <c r="GR42">
        <v>307</v>
      </c>
      <c r="GS42">
        <v>308</v>
      </c>
      <c r="GU42">
        <v>39</v>
      </c>
      <c r="GV42">
        <v>0.441</v>
      </c>
    </row>
    <row r="43" spans="1:204">
      <c r="A43" s="278">
        <v>40</v>
      </c>
      <c r="B43" s="344">
        <v>2</v>
      </c>
      <c r="C43" s="344">
        <v>4</v>
      </c>
      <c r="D43" s="344">
        <v>6</v>
      </c>
      <c r="E43" s="344">
        <v>8</v>
      </c>
      <c r="F43" s="344">
        <v>10</v>
      </c>
      <c r="G43" s="344">
        <v>12</v>
      </c>
      <c r="H43" s="344">
        <v>14</v>
      </c>
      <c r="I43" s="344">
        <v>16</v>
      </c>
      <c r="J43" s="344">
        <v>17</v>
      </c>
      <c r="K43" s="344">
        <v>18</v>
      </c>
      <c r="L43" s="344">
        <v>20</v>
      </c>
      <c r="M43" s="344">
        <v>22</v>
      </c>
      <c r="N43" s="344">
        <v>24</v>
      </c>
      <c r="O43" s="344">
        <v>25</v>
      </c>
      <c r="P43" s="344">
        <v>27</v>
      </c>
      <c r="Q43" s="344">
        <v>29</v>
      </c>
      <c r="R43" s="344">
        <v>30</v>
      </c>
      <c r="S43" s="344">
        <v>32</v>
      </c>
      <c r="T43" s="344">
        <v>34</v>
      </c>
      <c r="U43" s="344">
        <v>35</v>
      </c>
      <c r="V43" s="344">
        <v>37</v>
      </c>
      <c r="W43" s="344">
        <v>38</v>
      </c>
      <c r="X43" s="344">
        <v>40</v>
      </c>
      <c r="Y43" s="344">
        <v>42</v>
      </c>
      <c r="Z43" s="344">
        <v>43</v>
      </c>
      <c r="AA43" s="344">
        <v>45</v>
      </c>
      <c r="AB43" s="344">
        <v>46</v>
      </c>
      <c r="AC43" s="344">
        <v>48</v>
      </c>
      <c r="AD43" s="344">
        <v>50</v>
      </c>
      <c r="AE43" s="344">
        <v>51</v>
      </c>
      <c r="AF43" s="337">
        <v>53</v>
      </c>
      <c r="AG43" s="345">
        <v>55</v>
      </c>
      <c r="AH43" s="348">
        <v>56</v>
      </c>
      <c r="AI43">
        <v>58</v>
      </c>
      <c r="AJ43">
        <v>59</v>
      </c>
      <c r="AK43">
        <v>61</v>
      </c>
      <c r="AL43">
        <v>63</v>
      </c>
      <c r="AM43">
        <v>64</v>
      </c>
      <c r="AN43">
        <v>66</v>
      </c>
      <c r="AO43">
        <v>67</v>
      </c>
      <c r="AP43">
        <v>69</v>
      </c>
      <c r="AQ43">
        <v>71</v>
      </c>
      <c r="AR43">
        <v>72</v>
      </c>
      <c r="AS43">
        <v>74</v>
      </c>
      <c r="AT43">
        <v>75</v>
      </c>
      <c r="AU43">
        <v>77</v>
      </c>
      <c r="AV43">
        <v>78</v>
      </c>
      <c r="AW43">
        <v>80</v>
      </c>
      <c r="AX43">
        <v>82</v>
      </c>
      <c r="AY43">
        <v>83</v>
      </c>
      <c r="AZ43">
        <v>85</v>
      </c>
      <c r="BA43">
        <v>86</v>
      </c>
      <c r="BB43">
        <v>88</v>
      </c>
      <c r="BC43">
        <v>89</v>
      </c>
      <c r="BD43">
        <v>91</v>
      </c>
      <c r="BE43">
        <v>92</v>
      </c>
      <c r="BF43">
        <v>94</v>
      </c>
      <c r="BG43">
        <v>95</v>
      </c>
      <c r="BH43">
        <v>97</v>
      </c>
      <c r="BI43">
        <v>98</v>
      </c>
      <c r="BJ43">
        <v>100</v>
      </c>
      <c r="BK43">
        <v>101</v>
      </c>
      <c r="BL43">
        <v>103</v>
      </c>
      <c r="BM43">
        <v>104</v>
      </c>
      <c r="BN43">
        <v>106</v>
      </c>
      <c r="BO43">
        <v>107</v>
      </c>
      <c r="BP43">
        <v>109</v>
      </c>
      <c r="BQ43">
        <v>110</v>
      </c>
      <c r="BR43">
        <v>112</v>
      </c>
      <c r="BS43">
        <v>113</v>
      </c>
      <c r="BT43">
        <v>115</v>
      </c>
      <c r="BU43">
        <v>116</v>
      </c>
      <c r="BV43">
        <v>118</v>
      </c>
      <c r="BW43">
        <v>119</v>
      </c>
      <c r="BX43">
        <v>121</v>
      </c>
      <c r="BY43">
        <v>122</v>
      </c>
      <c r="BZ43">
        <v>124</v>
      </c>
      <c r="CA43">
        <v>125</v>
      </c>
      <c r="CB43">
        <v>127</v>
      </c>
      <c r="CC43">
        <v>128</v>
      </c>
      <c r="CD43">
        <v>130</v>
      </c>
      <c r="CE43">
        <v>131</v>
      </c>
      <c r="CF43">
        <v>133</v>
      </c>
      <c r="CG43">
        <v>134</v>
      </c>
      <c r="CH43">
        <v>135</v>
      </c>
      <c r="CI43">
        <v>137</v>
      </c>
      <c r="CJ43">
        <v>138</v>
      </c>
      <c r="CK43">
        <v>140</v>
      </c>
      <c r="CL43">
        <v>141</v>
      </c>
      <c r="CM43">
        <v>143</v>
      </c>
      <c r="CN43">
        <v>144</v>
      </c>
      <c r="CO43">
        <v>145</v>
      </c>
      <c r="CP43">
        <v>147</v>
      </c>
      <c r="CQ43">
        <v>148</v>
      </c>
      <c r="CR43">
        <v>150</v>
      </c>
      <c r="CS43">
        <v>151</v>
      </c>
      <c r="CT43">
        <v>152</v>
      </c>
      <c r="CU43">
        <v>154</v>
      </c>
      <c r="CV43">
        <v>155</v>
      </c>
      <c r="CW43">
        <v>157</v>
      </c>
      <c r="CX43">
        <v>158</v>
      </c>
      <c r="CY43">
        <v>160</v>
      </c>
      <c r="CZ43">
        <v>161</v>
      </c>
      <c r="DA43">
        <v>163</v>
      </c>
      <c r="DB43">
        <v>164</v>
      </c>
      <c r="DC43">
        <v>166</v>
      </c>
      <c r="DD43">
        <v>167</v>
      </c>
      <c r="DE43">
        <v>169</v>
      </c>
      <c r="DF43">
        <v>171</v>
      </c>
      <c r="DG43">
        <v>172</v>
      </c>
      <c r="DH43">
        <v>174</v>
      </c>
      <c r="DI43">
        <v>175</v>
      </c>
      <c r="DJ43">
        <v>177</v>
      </c>
      <c r="DK43">
        <v>178</v>
      </c>
      <c r="DL43">
        <v>180</v>
      </c>
      <c r="DM43">
        <v>181</v>
      </c>
      <c r="DN43">
        <v>183</v>
      </c>
      <c r="DO43">
        <v>185</v>
      </c>
      <c r="DP43">
        <v>186</v>
      </c>
      <c r="DQ43">
        <v>188</v>
      </c>
      <c r="DR43">
        <v>189</v>
      </c>
      <c r="DS43">
        <v>191</v>
      </c>
      <c r="DT43">
        <v>192</v>
      </c>
      <c r="DU43">
        <v>194</v>
      </c>
      <c r="DV43">
        <v>196</v>
      </c>
      <c r="DW43">
        <v>197</v>
      </c>
      <c r="DX43">
        <v>199</v>
      </c>
      <c r="DY43">
        <v>200</v>
      </c>
      <c r="DZ43">
        <v>202</v>
      </c>
      <c r="EA43">
        <v>203</v>
      </c>
      <c r="EB43">
        <v>205</v>
      </c>
      <c r="EC43">
        <v>207</v>
      </c>
      <c r="ED43">
        <v>208</v>
      </c>
      <c r="EE43">
        <v>210</v>
      </c>
      <c r="EF43">
        <v>211</v>
      </c>
      <c r="EG43">
        <v>213</v>
      </c>
      <c r="EH43">
        <v>214</v>
      </c>
      <c r="EI43">
        <v>216</v>
      </c>
      <c r="EJ43">
        <v>217</v>
      </c>
      <c r="EK43">
        <v>219</v>
      </c>
      <c r="EL43">
        <v>221</v>
      </c>
      <c r="EM43">
        <v>222</v>
      </c>
      <c r="EN43">
        <v>224</v>
      </c>
      <c r="EO43">
        <v>225</v>
      </c>
      <c r="EP43">
        <v>227</v>
      </c>
      <c r="EQ43">
        <v>228</v>
      </c>
      <c r="ER43">
        <v>230</v>
      </c>
      <c r="ES43">
        <v>232</v>
      </c>
      <c r="ET43">
        <v>233</v>
      </c>
      <c r="EU43">
        <v>235</v>
      </c>
      <c r="EV43">
        <v>236</v>
      </c>
      <c r="EW43">
        <v>238</v>
      </c>
      <c r="EX43">
        <v>240</v>
      </c>
      <c r="EY43">
        <v>241</v>
      </c>
      <c r="EZ43">
        <v>243</v>
      </c>
      <c r="FA43">
        <v>244</v>
      </c>
      <c r="FB43">
        <v>246</v>
      </c>
      <c r="FC43">
        <v>247</v>
      </c>
      <c r="FD43">
        <v>249</v>
      </c>
      <c r="FE43">
        <v>250</v>
      </c>
      <c r="FF43">
        <v>252</v>
      </c>
      <c r="FG43">
        <v>254</v>
      </c>
      <c r="FH43">
        <v>255</v>
      </c>
      <c r="FI43">
        <v>257</v>
      </c>
      <c r="FJ43">
        <v>258</v>
      </c>
      <c r="FK43">
        <v>260</v>
      </c>
      <c r="FL43">
        <v>261</v>
      </c>
      <c r="FM43">
        <v>263</v>
      </c>
      <c r="FN43">
        <v>265</v>
      </c>
      <c r="FO43">
        <v>266</v>
      </c>
      <c r="FP43">
        <v>268</v>
      </c>
      <c r="FQ43">
        <v>269</v>
      </c>
      <c r="FR43">
        <v>271</v>
      </c>
      <c r="FS43">
        <v>272</v>
      </c>
      <c r="FT43">
        <v>274</v>
      </c>
      <c r="FU43">
        <v>276</v>
      </c>
      <c r="FV43">
        <v>277</v>
      </c>
      <c r="FW43">
        <v>279</v>
      </c>
      <c r="FX43">
        <v>280</v>
      </c>
      <c r="FY43">
        <v>282</v>
      </c>
      <c r="FZ43">
        <v>283</v>
      </c>
      <c r="GA43">
        <v>285</v>
      </c>
      <c r="GB43">
        <v>287</v>
      </c>
      <c r="GC43">
        <v>288</v>
      </c>
      <c r="GD43">
        <v>290</v>
      </c>
      <c r="GE43">
        <v>291</v>
      </c>
      <c r="GF43">
        <v>293</v>
      </c>
      <c r="GG43">
        <v>294</v>
      </c>
      <c r="GH43">
        <v>296</v>
      </c>
      <c r="GI43">
        <v>297</v>
      </c>
      <c r="GJ43">
        <v>299</v>
      </c>
      <c r="GK43">
        <v>301</v>
      </c>
      <c r="GL43">
        <v>302</v>
      </c>
      <c r="GM43">
        <v>304</v>
      </c>
      <c r="GN43">
        <v>305</v>
      </c>
      <c r="GO43">
        <v>307</v>
      </c>
      <c r="GP43">
        <v>308</v>
      </c>
      <c r="GQ43">
        <v>310</v>
      </c>
      <c r="GR43">
        <v>312</v>
      </c>
      <c r="GS43">
        <v>313</v>
      </c>
      <c r="GU43">
        <v>40</v>
      </c>
      <c r="GV43">
        <v>0.44800000000000001</v>
      </c>
    </row>
    <row r="44" spans="1:204">
      <c r="A44" s="278">
        <v>41</v>
      </c>
      <c r="B44" s="344">
        <v>2</v>
      </c>
      <c r="C44" s="344">
        <v>4</v>
      </c>
      <c r="D44" s="344">
        <v>6</v>
      </c>
      <c r="E44" s="344">
        <v>8</v>
      </c>
      <c r="F44" s="344">
        <v>10</v>
      </c>
      <c r="G44" s="344">
        <v>12</v>
      </c>
      <c r="H44" s="344">
        <v>14</v>
      </c>
      <c r="I44" s="344">
        <v>16</v>
      </c>
      <c r="J44" s="344">
        <v>17</v>
      </c>
      <c r="K44" s="344">
        <v>19</v>
      </c>
      <c r="L44" s="344">
        <v>20</v>
      </c>
      <c r="M44" s="344">
        <v>22</v>
      </c>
      <c r="N44" s="344">
        <v>24</v>
      </c>
      <c r="O44" s="344">
        <v>26</v>
      </c>
      <c r="P44" s="344">
        <v>27</v>
      </c>
      <c r="Q44" s="344">
        <v>29</v>
      </c>
      <c r="R44" s="344">
        <v>31</v>
      </c>
      <c r="S44" s="344">
        <v>33</v>
      </c>
      <c r="T44" s="344">
        <v>34</v>
      </c>
      <c r="U44" s="344">
        <v>35</v>
      </c>
      <c r="V44" s="344">
        <v>37</v>
      </c>
      <c r="W44" s="344">
        <v>39</v>
      </c>
      <c r="X44" s="344">
        <v>40</v>
      </c>
      <c r="Y44" s="344">
        <v>42</v>
      </c>
      <c r="Z44" s="344">
        <v>44</v>
      </c>
      <c r="AA44" s="344">
        <v>45</v>
      </c>
      <c r="AB44" s="344">
        <v>47</v>
      </c>
      <c r="AC44" s="344">
        <v>49</v>
      </c>
      <c r="AD44" s="344">
        <v>51</v>
      </c>
      <c r="AE44" s="344">
        <v>52</v>
      </c>
      <c r="AF44" s="337">
        <v>54</v>
      </c>
      <c r="AG44" s="345">
        <v>55</v>
      </c>
      <c r="AH44" s="348">
        <v>57</v>
      </c>
      <c r="AI44">
        <v>59</v>
      </c>
      <c r="AJ44">
        <v>60</v>
      </c>
      <c r="AK44">
        <v>62</v>
      </c>
      <c r="AL44">
        <v>64</v>
      </c>
      <c r="AM44">
        <v>65</v>
      </c>
      <c r="AN44">
        <v>67</v>
      </c>
      <c r="AO44">
        <v>68</v>
      </c>
      <c r="AP44">
        <v>70</v>
      </c>
      <c r="AQ44">
        <v>72</v>
      </c>
      <c r="AR44">
        <v>73</v>
      </c>
      <c r="AS44">
        <v>75</v>
      </c>
      <c r="AT44">
        <v>77</v>
      </c>
      <c r="AU44">
        <v>78</v>
      </c>
      <c r="AV44">
        <v>80</v>
      </c>
      <c r="AW44">
        <v>81</v>
      </c>
      <c r="AX44">
        <v>83</v>
      </c>
      <c r="AY44">
        <v>85</v>
      </c>
      <c r="AZ44">
        <v>86</v>
      </c>
      <c r="BA44">
        <v>88</v>
      </c>
      <c r="BB44">
        <v>89</v>
      </c>
      <c r="BC44">
        <v>91</v>
      </c>
      <c r="BD44">
        <v>92</v>
      </c>
      <c r="BE44">
        <v>94</v>
      </c>
      <c r="BF44">
        <v>95</v>
      </c>
      <c r="BG44">
        <v>97</v>
      </c>
      <c r="BH44">
        <v>98</v>
      </c>
      <c r="BI44">
        <v>100</v>
      </c>
      <c r="BJ44">
        <v>101</v>
      </c>
      <c r="BK44">
        <v>103</v>
      </c>
      <c r="BL44">
        <v>104</v>
      </c>
      <c r="BM44">
        <v>106</v>
      </c>
      <c r="BN44">
        <v>108</v>
      </c>
      <c r="BO44">
        <v>109</v>
      </c>
      <c r="BP44">
        <v>111</v>
      </c>
      <c r="BQ44">
        <v>112</v>
      </c>
      <c r="BR44">
        <v>114</v>
      </c>
      <c r="BS44">
        <v>115</v>
      </c>
      <c r="BT44">
        <v>117</v>
      </c>
      <c r="BU44">
        <v>118</v>
      </c>
      <c r="BV44">
        <v>120</v>
      </c>
      <c r="BW44">
        <v>121</v>
      </c>
      <c r="BX44">
        <v>123</v>
      </c>
      <c r="BY44">
        <v>124</v>
      </c>
      <c r="BZ44">
        <v>126</v>
      </c>
      <c r="CA44">
        <v>127</v>
      </c>
      <c r="CB44">
        <v>129</v>
      </c>
      <c r="CC44">
        <v>130</v>
      </c>
      <c r="CD44">
        <v>132</v>
      </c>
      <c r="CE44">
        <v>133</v>
      </c>
      <c r="CF44">
        <v>135</v>
      </c>
      <c r="CG44">
        <v>136</v>
      </c>
      <c r="CH44">
        <v>138</v>
      </c>
      <c r="CI44">
        <v>139</v>
      </c>
      <c r="CJ44">
        <v>140</v>
      </c>
      <c r="CK44">
        <v>142</v>
      </c>
      <c r="CL44">
        <v>143</v>
      </c>
      <c r="CM44">
        <v>145</v>
      </c>
      <c r="CN44">
        <v>146</v>
      </c>
      <c r="CO44">
        <v>148</v>
      </c>
      <c r="CP44">
        <v>149</v>
      </c>
      <c r="CQ44">
        <v>151</v>
      </c>
      <c r="CR44">
        <v>152</v>
      </c>
      <c r="CS44">
        <v>153</v>
      </c>
      <c r="CT44">
        <v>155</v>
      </c>
      <c r="CU44">
        <v>156</v>
      </c>
      <c r="CV44">
        <v>158</v>
      </c>
      <c r="CW44">
        <v>159</v>
      </c>
      <c r="CX44">
        <v>161</v>
      </c>
      <c r="CY44">
        <v>162</v>
      </c>
      <c r="CZ44">
        <v>164</v>
      </c>
      <c r="DA44">
        <v>165</v>
      </c>
      <c r="DB44">
        <v>167</v>
      </c>
      <c r="DC44">
        <v>168</v>
      </c>
      <c r="DD44">
        <v>170</v>
      </c>
      <c r="DE44">
        <v>172</v>
      </c>
      <c r="DF44">
        <v>173</v>
      </c>
      <c r="DG44">
        <v>175</v>
      </c>
      <c r="DH44">
        <v>176</v>
      </c>
      <c r="DI44">
        <v>178</v>
      </c>
      <c r="DJ44">
        <v>180</v>
      </c>
      <c r="DK44">
        <v>181</v>
      </c>
      <c r="DL44">
        <v>183</v>
      </c>
      <c r="DM44">
        <v>184</v>
      </c>
      <c r="DN44">
        <v>186</v>
      </c>
      <c r="DO44">
        <v>187</v>
      </c>
      <c r="DP44">
        <v>189</v>
      </c>
      <c r="DQ44">
        <v>191</v>
      </c>
      <c r="DR44">
        <v>192</v>
      </c>
      <c r="DS44">
        <v>194</v>
      </c>
      <c r="DT44">
        <v>195</v>
      </c>
      <c r="DU44">
        <v>197</v>
      </c>
      <c r="DV44">
        <v>199</v>
      </c>
      <c r="DW44">
        <v>200</v>
      </c>
      <c r="DX44">
        <v>202</v>
      </c>
      <c r="DY44">
        <v>203</v>
      </c>
      <c r="DZ44">
        <v>205</v>
      </c>
      <c r="EA44">
        <v>207</v>
      </c>
      <c r="EB44">
        <v>208</v>
      </c>
      <c r="EC44">
        <v>210</v>
      </c>
      <c r="ED44">
        <v>211</v>
      </c>
      <c r="EE44">
        <v>213</v>
      </c>
      <c r="EF44">
        <v>215</v>
      </c>
      <c r="EG44">
        <v>216</v>
      </c>
      <c r="EH44">
        <v>218</v>
      </c>
      <c r="EI44">
        <v>219</v>
      </c>
      <c r="EJ44">
        <v>221</v>
      </c>
      <c r="EK44">
        <v>222</v>
      </c>
      <c r="EL44">
        <v>224</v>
      </c>
      <c r="EM44">
        <v>226</v>
      </c>
      <c r="EN44">
        <v>227</v>
      </c>
      <c r="EO44">
        <v>229</v>
      </c>
      <c r="EP44">
        <v>230</v>
      </c>
      <c r="EQ44">
        <v>232</v>
      </c>
      <c r="ER44">
        <v>234</v>
      </c>
      <c r="ES44">
        <v>235</v>
      </c>
      <c r="ET44">
        <v>237</v>
      </c>
      <c r="EU44">
        <v>238</v>
      </c>
      <c r="EV44">
        <v>240</v>
      </c>
      <c r="EW44">
        <v>242</v>
      </c>
      <c r="EX44">
        <v>243</v>
      </c>
      <c r="EY44">
        <v>245</v>
      </c>
      <c r="EZ44">
        <v>246</v>
      </c>
      <c r="FA44">
        <v>248</v>
      </c>
      <c r="FB44">
        <v>250</v>
      </c>
      <c r="FC44">
        <v>251</v>
      </c>
      <c r="FD44">
        <v>253</v>
      </c>
      <c r="FE44">
        <v>254</v>
      </c>
      <c r="FF44">
        <v>256</v>
      </c>
      <c r="FG44">
        <v>258</v>
      </c>
      <c r="FH44">
        <v>259</v>
      </c>
      <c r="FI44">
        <v>261</v>
      </c>
      <c r="FJ44">
        <v>262</v>
      </c>
      <c r="FK44">
        <v>264</v>
      </c>
      <c r="FL44">
        <v>266</v>
      </c>
      <c r="FM44">
        <v>267</v>
      </c>
      <c r="FN44">
        <v>269</v>
      </c>
      <c r="FO44">
        <v>270</v>
      </c>
      <c r="FP44">
        <v>272</v>
      </c>
      <c r="FQ44">
        <v>273</v>
      </c>
      <c r="FR44">
        <v>275</v>
      </c>
      <c r="FS44">
        <v>277</v>
      </c>
      <c r="FT44">
        <v>278</v>
      </c>
      <c r="FU44">
        <v>280</v>
      </c>
      <c r="FV44">
        <v>281</v>
      </c>
      <c r="FW44">
        <v>283</v>
      </c>
      <c r="FX44">
        <v>285</v>
      </c>
      <c r="FY44">
        <v>286</v>
      </c>
      <c r="FZ44">
        <v>288</v>
      </c>
      <c r="GA44">
        <v>289</v>
      </c>
      <c r="GB44">
        <v>291</v>
      </c>
      <c r="GC44">
        <v>293</v>
      </c>
      <c r="GD44">
        <v>294</v>
      </c>
      <c r="GE44">
        <v>296</v>
      </c>
      <c r="GF44">
        <v>297</v>
      </c>
      <c r="GG44">
        <v>299</v>
      </c>
      <c r="GH44">
        <v>301</v>
      </c>
      <c r="GI44">
        <v>302</v>
      </c>
      <c r="GJ44">
        <v>304</v>
      </c>
      <c r="GK44">
        <v>305</v>
      </c>
      <c r="GL44">
        <v>307</v>
      </c>
      <c r="GM44">
        <v>308</v>
      </c>
      <c r="GN44">
        <v>310</v>
      </c>
      <c r="GO44">
        <v>312</v>
      </c>
      <c r="GP44">
        <v>313</v>
      </c>
      <c r="GQ44">
        <v>315</v>
      </c>
      <c r="GR44">
        <v>316</v>
      </c>
      <c r="GS44">
        <v>318</v>
      </c>
      <c r="GU44">
        <v>41</v>
      </c>
      <c r="GV44">
        <v>0.45500000000000002</v>
      </c>
    </row>
    <row r="45" spans="1:204">
      <c r="A45" s="278">
        <v>42</v>
      </c>
      <c r="B45" s="344">
        <v>2</v>
      </c>
      <c r="C45" s="344">
        <v>4</v>
      </c>
      <c r="D45" s="344">
        <v>6</v>
      </c>
      <c r="E45" s="344">
        <v>8</v>
      </c>
      <c r="F45" s="344">
        <v>10</v>
      </c>
      <c r="G45" s="344">
        <v>12</v>
      </c>
      <c r="H45" s="344">
        <v>14</v>
      </c>
      <c r="I45" s="344">
        <v>16</v>
      </c>
      <c r="J45" s="344">
        <v>18</v>
      </c>
      <c r="K45" s="344">
        <v>19</v>
      </c>
      <c r="L45" s="344">
        <v>21</v>
      </c>
      <c r="M45" s="344">
        <v>22</v>
      </c>
      <c r="N45" s="344">
        <v>24</v>
      </c>
      <c r="O45" s="344">
        <v>26</v>
      </c>
      <c r="P45" s="344">
        <v>28</v>
      </c>
      <c r="Q45" s="344">
        <v>30</v>
      </c>
      <c r="R45" s="344">
        <v>31</v>
      </c>
      <c r="S45" s="344">
        <v>33</v>
      </c>
      <c r="T45" s="344">
        <v>35</v>
      </c>
      <c r="U45" s="344">
        <v>36</v>
      </c>
      <c r="V45" s="344">
        <v>38</v>
      </c>
      <c r="W45" s="344">
        <v>39</v>
      </c>
      <c r="X45" s="344">
        <v>41</v>
      </c>
      <c r="Y45" s="344">
        <v>43</v>
      </c>
      <c r="Z45" s="344">
        <v>45</v>
      </c>
      <c r="AA45" s="344">
        <v>46</v>
      </c>
      <c r="AB45" s="344">
        <v>48</v>
      </c>
      <c r="AC45" s="344">
        <v>50</v>
      </c>
      <c r="AD45" s="344">
        <v>51</v>
      </c>
      <c r="AE45" s="344">
        <v>53</v>
      </c>
      <c r="AF45" s="337">
        <v>55</v>
      </c>
      <c r="AG45" s="345">
        <v>56</v>
      </c>
      <c r="AH45" s="348">
        <v>58</v>
      </c>
      <c r="AI45">
        <v>60</v>
      </c>
      <c r="AJ45">
        <v>61</v>
      </c>
      <c r="AK45">
        <v>63</v>
      </c>
      <c r="AL45">
        <v>65</v>
      </c>
      <c r="AM45">
        <v>66</v>
      </c>
      <c r="AN45">
        <v>68</v>
      </c>
      <c r="AO45">
        <v>70</v>
      </c>
      <c r="AP45">
        <v>71</v>
      </c>
      <c r="AQ45">
        <v>73</v>
      </c>
      <c r="AR45">
        <v>74</v>
      </c>
      <c r="AS45">
        <v>76</v>
      </c>
      <c r="AT45">
        <v>78</v>
      </c>
      <c r="AU45">
        <v>79</v>
      </c>
      <c r="AV45">
        <v>81</v>
      </c>
      <c r="AW45">
        <v>83</v>
      </c>
      <c r="AX45">
        <v>84</v>
      </c>
      <c r="AY45">
        <v>86</v>
      </c>
      <c r="AZ45">
        <v>87</v>
      </c>
      <c r="BA45">
        <v>89</v>
      </c>
      <c r="BB45">
        <v>90</v>
      </c>
      <c r="BC45">
        <v>92</v>
      </c>
      <c r="BD45">
        <v>94</v>
      </c>
      <c r="BE45">
        <v>95</v>
      </c>
      <c r="BF45">
        <v>97</v>
      </c>
      <c r="BG45">
        <v>98</v>
      </c>
      <c r="BH45">
        <v>100</v>
      </c>
      <c r="BI45">
        <v>101</v>
      </c>
      <c r="BJ45">
        <v>103</v>
      </c>
      <c r="BK45">
        <v>105</v>
      </c>
      <c r="BL45">
        <v>106</v>
      </c>
      <c r="BM45">
        <v>108</v>
      </c>
      <c r="BN45">
        <v>109</v>
      </c>
      <c r="BO45">
        <v>111</v>
      </c>
      <c r="BP45">
        <v>112</v>
      </c>
      <c r="BQ45">
        <v>114</v>
      </c>
      <c r="BR45">
        <v>115</v>
      </c>
      <c r="BS45">
        <v>117</v>
      </c>
      <c r="BT45">
        <v>118</v>
      </c>
      <c r="BU45">
        <v>120</v>
      </c>
      <c r="BV45">
        <v>122</v>
      </c>
      <c r="BW45">
        <v>123</v>
      </c>
      <c r="BX45">
        <v>125</v>
      </c>
      <c r="BY45">
        <v>126</v>
      </c>
      <c r="BZ45">
        <v>128</v>
      </c>
      <c r="CA45">
        <v>129</v>
      </c>
      <c r="CB45">
        <v>131</v>
      </c>
      <c r="CC45">
        <v>132</v>
      </c>
      <c r="CD45">
        <v>134</v>
      </c>
      <c r="CE45">
        <v>135</v>
      </c>
      <c r="CF45">
        <v>137</v>
      </c>
      <c r="CG45">
        <v>138</v>
      </c>
      <c r="CH45">
        <v>140</v>
      </c>
      <c r="CI45">
        <v>141</v>
      </c>
      <c r="CJ45">
        <v>143</v>
      </c>
      <c r="CK45">
        <v>144</v>
      </c>
      <c r="CL45">
        <v>146</v>
      </c>
      <c r="CM45">
        <v>147</v>
      </c>
      <c r="CN45">
        <v>149</v>
      </c>
      <c r="CO45">
        <v>150</v>
      </c>
      <c r="CP45">
        <v>151</v>
      </c>
      <c r="CQ45">
        <v>153</v>
      </c>
      <c r="CR45">
        <v>154</v>
      </c>
      <c r="CS45">
        <v>156</v>
      </c>
      <c r="CT45">
        <v>157</v>
      </c>
      <c r="CU45">
        <v>159</v>
      </c>
      <c r="CV45">
        <v>160</v>
      </c>
      <c r="CW45">
        <v>161</v>
      </c>
      <c r="CX45">
        <v>163</v>
      </c>
      <c r="CY45">
        <v>165</v>
      </c>
      <c r="CZ45">
        <v>166</v>
      </c>
      <c r="DA45">
        <v>168</v>
      </c>
      <c r="DB45">
        <v>169</v>
      </c>
      <c r="DC45">
        <v>171</v>
      </c>
      <c r="DD45">
        <v>173</v>
      </c>
      <c r="DE45">
        <v>174</v>
      </c>
      <c r="DF45">
        <v>176</v>
      </c>
      <c r="DG45">
        <v>177</v>
      </c>
      <c r="DH45">
        <v>179</v>
      </c>
      <c r="DI45">
        <v>181</v>
      </c>
      <c r="DJ45">
        <v>182</v>
      </c>
      <c r="DK45">
        <v>184</v>
      </c>
      <c r="DL45">
        <v>186</v>
      </c>
      <c r="DM45">
        <v>187</v>
      </c>
      <c r="DN45">
        <v>189</v>
      </c>
      <c r="DO45">
        <v>190</v>
      </c>
      <c r="DP45">
        <v>192</v>
      </c>
      <c r="DQ45">
        <v>194</v>
      </c>
      <c r="DR45">
        <v>195</v>
      </c>
      <c r="DS45">
        <v>197</v>
      </c>
      <c r="DT45">
        <v>198</v>
      </c>
      <c r="DU45">
        <v>200</v>
      </c>
      <c r="DV45">
        <v>202</v>
      </c>
      <c r="DW45">
        <v>203</v>
      </c>
      <c r="DX45">
        <v>205</v>
      </c>
      <c r="DY45">
        <v>206</v>
      </c>
      <c r="DZ45">
        <v>208</v>
      </c>
      <c r="EA45">
        <v>210</v>
      </c>
      <c r="EB45">
        <v>211</v>
      </c>
      <c r="EC45">
        <v>213</v>
      </c>
      <c r="ED45">
        <v>215</v>
      </c>
      <c r="EE45">
        <v>216</v>
      </c>
      <c r="EF45">
        <v>218</v>
      </c>
      <c r="EG45">
        <v>219</v>
      </c>
      <c r="EH45">
        <v>221</v>
      </c>
      <c r="EI45">
        <v>223</v>
      </c>
      <c r="EJ45">
        <v>224</v>
      </c>
      <c r="EK45">
        <v>226</v>
      </c>
      <c r="EL45">
        <v>228</v>
      </c>
      <c r="EM45">
        <v>229</v>
      </c>
      <c r="EN45">
        <v>231</v>
      </c>
      <c r="EO45">
        <v>232</v>
      </c>
      <c r="EP45">
        <v>234</v>
      </c>
      <c r="EQ45">
        <v>236</v>
      </c>
      <c r="ER45">
        <v>237</v>
      </c>
      <c r="ES45">
        <v>239</v>
      </c>
      <c r="ET45">
        <v>241</v>
      </c>
      <c r="EU45">
        <v>242</v>
      </c>
      <c r="EV45">
        <v>244</v>
      </c>
      <c r="EW45">
        <v>245</v>
      </c>
      <c r="EX45">
        <v>247</v>
      </c>
      <c r="EY45">
        <v>249</v>
      </c>
      <c r="EZ45">
        <v>250</v>
      </c>
      <c r="FA45">
        <v>252</v>
      </c>
      <c r="FB45">
        <v>253</v>
      </c>
      <c r="FC45">
        <v>255</v>
      </c>
      <c r="FD45">
        <v>257</v>
      </c>
      <c r="FE45">
        <v>258</v>
      </c>
      <c r="FF45">
        <v>260</v>
      </c>
      <c r="FG45">
        <v>262</v>
      </c>
      <c r="FH45">
        <v>263</v>
      </c>
      <c r="FI45">
        <v>265</v>
      </c>
      <c r="FJ45">
        <v>266</v>
      </c>
      <c r="FK45">
        <v>268</v>
      </c>
      <c r="FL45">
        <v>270</v>
      </c>
      <c r="FM45">
        <v>271</v>
      </c>
      <c r="FN45">
        <v>273</v>
      </c>
      <c r="FO45">
        <v>274</v>
      </c>
      <c r="FP45">
        <v>276</v>
      </c>
      <c r="FQ45">
        <v>278</v>
      </c>
      <c r="FR45">
        <v>279</v>
      </c>
      <c r="FS45">
        <v>281</v>
      </c>
      <c r="FT45">
        <v>283</v>
      </c>
      <c r="FU45">
        <v>284</v>
      </c>
      <c r="FV45">
        <v>286</v>
      </c>
      <c r="FW45">
        <v>287</v>
      </c>
      <c r="FX45">
        <v>289</v>
      </c>
      <c r="FY45">
        <v>291</v>
      </c>
      <c r="FZ45">
        <v>292</v>
      </c>
      <c r="GA45">
        <v>294</v>
      </c>
      <c r="GB45">
        <v>295</v>
      </c>
      <c r="GC45">
        <v>297</v>
      </c>
      <c r="GD45">
        <v>299</v>
      </c>
      <c r="GE45">
        <v>300</v>
      </c>
      <c r="GF45">
        <v>302</v>
      </c>
      <c r="GG45">
        <v>304</v>
      </c>
      <c r="GH45">
        <v>305</v>
      </c>
      <c r="GI45">
        <v>307</v>
      </c>
      <c r="GJ45">
        <v>308</v>
      </c>
      <c r="GK45">
        <v>310</v>
      </c>
      <c r="GL45">
        <v>312</v>
      </c>
      <c r="GM45">
        <v>313</v>
      </c>
      <c r="GN45">
        <v>315</v>
      </c>
      <c r="GO45">
        <v>316</v>
      </c>
      <c r="GP45">
        <v>318</v>
      </c>
      <c r="GQ45">
        <v>320</v>
      </c>
      <c r="GR45">
        <v>321</v>
      </c>
      <c r="GS45">
        <v>323</v>
      </c>
      <c r="GU45">
        <v>42</v>
      </c>
      <c r="GV45">
        <v>0.46200000000000002</v>
      </c>
    </row>
    <row r="46" spans="1:204">
      <c r="A46" s="278">
        <v>43</v>
      </c>
      <c r="B46" s="344">
        <v>2</v>
      </c>
      <c r="C46" s="344">
        <v>4</v>
      </c>
      <c r="D46" s="344">
        <v>6</v>
      </c>
      <c r="E46" s="344">
        <v>8</v>
      </c>
      <c r="F46" s="344">
        <v>10</v>
      </c>
      <c r="G46" s="344">
        <v>13</v>
      </c>
      <c r="H46" s="344">
        <v>15</v>
      </c>
      <c r="I46" s="344">
        <v>17</v>
      </c>
      <c r="J46" s="344">
        <v>18</v>
      </c>
      <c r="K46" s="344">
        <v>19</v>
      </c>
      <c r="L46" s="344">
        <v>21</v>
      </c>
      <c r="M46" s="344">
        <v>23</v>
      </c>
      <c r="N46" s="344">
        <v>25</v>
      </c>
      <c r="O46" s="344">
        <v>26</v>
      </c>
      <c r="P46" s="344">
        <v>28</v>
      </c>
      <c r="Q46" s="344">
        <v>30</v>
      </c>
      <c r="R46" s="344">
        <v>32</v>
      </c>
      <c r="S46" s="344">
        <v>34</v>
      </c>
      <c r="T46" s="344">
        <v>35</v>
      </c>
      <c r="U46" s="344">
        <v>37</v>
      </c>
      <c r="V46" s="344">
        <v>38</v>
      </c>
      <c r="W46" s="344">
        <v>40</v>
      </c>
      <c r="X46" s="344">
        <v>42</v>
      </c>
      <c r="Y46" s="344">
        <v>43</v>
      </c>
      <c r="Z46" s="344">
        <v>45</v>
      </c>
      <c r="AA46" s="344">
        <v>47</v>
      </c>
      <c r="AB46" s="344">
        <v>49</v>
      </c>
      <c r="AC46" s="344">
        <v>50</v>
      </c>
      <c r="AD46" s="344">
        <v>52</v>
      </c>
      <c r="AE46" s="344">
        <v>54</v>
      </c>
      <c r="AF46" s="337">
        <v>55</v>
      </c>
      <c r="AG46" s="345">
        <v>57</v>
      </c>
      <c r="AH46" s="348">
        <v>59</v>
      </c>
      <c r="AI46">
        <v>61</v>
      </c>
      <c r="AJ46">
        <v>62</v>
      </c>
      <c r="AK46">
        <v>64</v>
      </c>
      <c r="AL46">
        <v>66</v>
      </c>
      <c r="AM46">
        <v>67</v>
      </c>
      <c r="AN46">
        <v>69</v>
      </c>
      <c r="AO46">
        <v>71</v>
      </c>
      <c r="AP46">
        <v>72</v>
      </c>
      <c r="AQ46">
        <v>74</v>
      </c>
      <c r="AR46">
        <v>76</v>
      </c>
      <c r="AS46">
        <v>77</v>
      </c>
      <c r="AT46">
        <v>79</v>
      </c>
      <c r="AU46">
        <v>81</v>
      </c>
      <c r="AV46">
        <v>82</v>
      </c>
      <c r="AW46">
        <v>84</v>
      </c>
      <c r="AX46">
        <v>85</v>
      </c>
      <c r="AY46">
        <v>87</v>
      </c>
      <c r="AZ46">
        <v>89</v>
      </c>
      <c r="BA46">
        <v>90</v>
      </c>
      <c r="BB46">
        <v>92</v>
      </c>
      <c r="BC46">
        <v>93</v>
      </c>
      <c r="BD46">
        <v>95</v>
      </c>
      <c r="BE46">
        <v>97</v>
      </c>
      <c r="BF46">
        <v>98</v>
      </c>
      <c r="BG46">
        <v>100</v>
      </c>
      <c r="BH46">
        <v>101</v>
      </c>
      <c r="BI46">
        <v>103</v>
      </c>
      <c r="BJ46">
        <v>105</v>
      </c>
      <c r="BK46">
        <v>106</v>
      </c>
      <c r="BL46">
        <v>108</v>
      </c>
      <c r="BM46">
        <v>109</v>
      </c>
      <c r="BN46">
        <v>111</v>
      </c>
      <c r="BO46">
        <v>112</v>
      </c>
      <c r="BP46">
        <v>114</v>
      </c>
      <c r="BQ46">
        <v>116</v>
      </c>
      <c r="BR46">
        <v>117</v>
      </c>
      <c r="BS46">
        <v>119</v>
      </c>
      <c r="BT46">
        <v>120</v>
      </c>
      <c r="BU46">
        <v>122</v>
      </c>
      <c r="BV46">
        <v>123</v>
      </c>
      <c r="BW46">
        <v>125</v>
      </c>
      <c r="BX46">
        <v>127</v>
      </c>
      <c r="BY46">
        <v>128</v>
      </c>
      <c r="BZ46">
        <v>130</v>
      </c>
      <c r="CA46">
        <v>131</v>
      </c>
      <c r="CB46">
        <v>133</v>
      </c>
      <c r="CC46">
        <v>134</v>
      </c>
      <c r="CD46">
        <v>136</v>
      </c>
      <c r="CE46">
        <v>137</v>
      </c>
      <c r="CF46">
        <v>139</v>
      </c>
      <c r="CG46">
        <v>140</v>
      </c>
      <c r="CH46">
        <v>142</v>
      </c>
      <c r="CI46">
        <v>143</v>
      </c>
      <c r="CJ46">
        <v>145</v>
      </c>
      <c r="CK46">
        <v>146</v>
      </c>
      <c r="CL46">
        <v>148</v>
      </c>
      <c r="CM46">
        <v>149</v>
      </c>
      <c r="CN46">
        <v>151</v>
      </c>
      <c r="CO46">
        <v>152</v>
      </c>
      <c r="CP46">
        <v>154</v>
      </c>
      <c r="CQ46">
        <v>155</v>
      </c>
      <c r="CR46">
        <v>157</v>
      </c>
      <c r="CS46">
        <v>158</v>
      </c>
      <c r="CT46">
        <v>160</v>
      </c>
      <c r="CU46">
        <v>161</v>
      </c>
      <c r="CV46">
        <v>162</v>
      </c>
      <c r="CW46">
        <v>164</v>
      </c>
      <c r="CX46">
        <v>166</v>
      </c>
      <c r="CY46">
        <v>167</v>
      </c>
      <c r="CZ46">
        <v>169</v>
      </c>
      <c r="DA46">
        <v>170</v>
      </c>
      <c r="DB46">
        <v>172</v>
      </c>
      <c r="DC46">
        <v>174</v>
      </c>
      <c r="DD46">
        <v>175</v>
      </c>
      <c r="DE46">
        <v>177</v>
      </c>
      <c r="DF46">
        <v>179</v>
      </c>
      <c r="DG46">
        <v>180</v>
      </c>
      <c r="DH46">
        <v>182</v>
      </c>
      <c r="DI46">
        <v>183</v>
      </c>
      <c r="DJ46">
        <v>185</v>
      </c>
      <c r="DK46">
        <v>187</v>
      </c>
      <c r="DL46">
        <v>188</v>
      </c>
      <c r="DM46">
        <v>190</v>
      </c>
      <c r="DN46">
        <v>192</v>
      </c>
      <c r="DO46">
        <v>193</v>
      </c>
      <c r="DP46">
        <v>195</v>
      </c>
      <c r="DQ46">
        <v>196</v>
      </c>
      <c r="DR46">
        <v>198</v>
      </c>
      <c r="DS46">
        <v>200</v>
      </c>
      <c r="DT46">
        <v>201</v>
      </c>
      <c r="DU46">
        <v>203</v>
      </c>
      <c r="DV46">
        <v>205</v>
      </c>
      <c r="DW46">
        <v>206</v>
      </c>
      <c r="DX46">
        <v>208</v>
      </c>
      <c r="DY46">
        <v>210</v>
      </c>
      <c r="DZ46">
        <v>211</v>
      </c>
      <c r="EA46">
        <v>213</v>
      </c>
      <c r="EB46">
        <v>215</v>
      </c>
      <c r="EC46">
        <v>216</v>
      </c>
      <c r="ED46">
        <v>218</v>
      </c>
      <c r="EE46">
        <v>219</v>
      </c>
      <c r="EF46">
        <v>221</v>
      </c>
      <c r="EG46">
        <v>223</v>
      </c>
      <c r="EH46">
        <v>224</v>
      </c>
      <c r="EI46">
        <v>226</v>
      </c>
      <c r="EJ46">
        <v>228</v>
      </c>
      <c r="EK46">
        <v>229</v>
      </c>
      <c r="EL46">
        <v>231</v>
      </c>
      <c r="EM46">
        <v>233</v>
      </c>
      <c r="EN46">
        <v>234</v>
      </c>
      <c r="EO46">
        <v>236</v>
      </c>
      <c r="EP46">
        <v>238</v>
      </c>
      <c r="EQ46">
        <v>239</v>
      </c>
      <c r="ER46">
        <v>241</v>
      </c>
      <c r="ES46">
        <v>243</v>
      </c>
      <c r="ET46">
        <v>244</v>
      </c>
      <c r="EU46">
        <v>246</v>
      </c>
      <c r="EV46">
        <v>247</v>
      </c>
      <c r="EW46">
        <v>249</v>
      </c>
      <c r="EX46">
        <v>251</v>
      </c>
      <c r="EY46">
        <v>252</v>
      </c>
      <c r="EZ46">
        <v>254</v>
      </c>
      <c r="FA46">
        <v>256</v>
      </c>
      <c r="FB46">
        <v>257</v>
      </c>
      <c r="FC46">
        <v>259</v>
      </c>
      <c r="FD46">
        <v>261</v>
      </c>
      <c r="FE46">
        <v>262</v>
      </c>
      <c r="FF46">
        <v>264</v>
      </c>
      <c r="FG46">
        <v>265</v>
      </c>
      <c r="FH46">
        <v>267</v>
      </c>
      <c r="FI46">
        <v>269</v>
      </c>
      <c r="FJ46">
        <v>270</v>
      </c>
      <c r="FK46">
        <v>272</v>
      </c>
      <c r="FL46">
        <v>274</v>
      </c>
      <c r="FM46">
        <v>275</v>
      </c>
      <c r="FN46">
        <v>277</v>
      </c>
      <c r="FO46">
        <v>279</v>
      </c>
      <c r="FP46">
        <v>280</v>
      </c>
      <c r="FQ46">
        <v>282</v>
      </c>
      <c r="FR46">
        <v>284</v>
      </c>
      <c r="FS46">
        <v>285</v>
      </c>
      <c r="FT46">
        <v>287</v>
      </c>
      <c r="FU46">
        <v>288</v>
      </c>
      <c r="FV46">
        <v>290</v>
      </c>
      <c r="FW46">
        <v>292</v>
      </c>
      <c r="FX46">
        <v>293</v>
      </c>
      <c r="FY46">
        <v>295</v>
      </c>
      <c r="FZ46">
        <v>297</v>
      </c>
      <c r="GA46">
        <v>298</v>
      </c>
      <c r="GB46">
        <v>300</v>
      </c>
      <c r="GC46">
        <v>302</v>
      </c>
      <c r="GD46">
        <v>303</v>
      </c>
      <c r="GE46">
        <v>305</v>
      </c>
      <c r="GF46">
        <v>306</v>
      </c>
      <c r="GG46">
        <v>308</v>
      </c>
      <c r="GH46">
        <v>310</v>
      </c>
      <c r="GI46">
        <v>311</v>
      </c>
      <c r="GJ46">
        <v>313</v>
      </c>
      <c r="GK46">
        <v>315</v>
      </c>
      <c r="GL46">
        <v>316</v>
      </c>
      <c r="GM46">
        <v>318</v>
      </c>
      <c r="GN46">
        <v>320</v>
      </c>
      <c r="GO46">
        <v>321</v>
      </c>
      <c r="GP46">
        <v>323</v>
      </c>
      <c r="GQ46">
        <v>325</v>
      </c>
      <c r="GR46">
        <v>326</v>
      </c>
      <c r="GS46">
        <v>328</v>
      </c>
      <c r="GU46">
        <v>43</v>
      </c>
      <c r="GV46">
        <v>0.46899999999999997</v>
      </c>
    </row>
    <row r="47" spans="1:204">
      <c r="A47" s="278">
        <v>44</v>
      </c>
      <c r="B47" s="344">
        <v>2</v>
      </c>
      <c r="C47" s="344">
        <v>4</v>
      </c>
      <c r="D47" s="344">
        <v>6</v>
      </c>
      <c r="E47" s="344">
        <v>8</v>
      </c>
      <c r="F47" s="344">
        <v>11</v>
      </c>
      <c r="G47" s="344">
        <v>13</v>
      </c>
      <c r="H47" s="344">
        <v>15</v>
      </c>
      <c r="I47" s="344">
        <v>17</v>
      </c>
      <c r="J47" s="344">
        <v>18</v>
      </c>
      <c r="K47" s="344">
        <v>19</v>
      </c>
      <c r="L47" s="344">
        <v>21</v>
      </c>
      <c r="M47" s="344">
        <v>23</v>
      </c>
      <c r="N47" s="344">
        <v>25</v>
      </c>
      <c r="O47" s="344">
        <v>27</v>
      </c>
      <c r="P47" s="344">
        <v>29</v>
      </c>
      <c r="Q47" s="344">
        <v>31</v>
      </c>
      <c r="R47" s="344">
        <v>32</v>
      </c>
      <c r="S47" s="344">
        <v>34</v>
      </c>
      <c r="T47" s="344">
        <v>36</v>
      </c>
      <c r="U47" s="344">
        <v>37</v>
      </c>
      <c r="V47" s="344">
        <v>39</v>
      </c>
      <c r="W47" s="344">
        <v>41</v>
      </c>
      <c r="X47" s="344">
        <v>42</v>
      </c>
      <c r="Y47" s="344">
        <v>44</v>
      </c>
      <c r="Z47" s="344">
        <v>46</v>
      </c>
      <c r="AA47" s="344">
        <v>48</v>
      </c>
      <c r="AB47" s="344">
        <v>49</v>
      </c>
      <c r="AC47" s="344">
        <v>51</v>
      </c>
      <c r="AD47" s="344">
        <v>53</v>
      </c>
      <c r="AE47" s="344">
        <v>55</v>
      </c>
      <c r="AF47" s="337">
        <v>56</v>
      </c>
      <c r="AG47" s="345">
        <v>58</v>
      </c>
      <c r="AH47" s="348">
        <v>60</v>
      </c>
      <c r="AI47">
        <v>61</v>
      </c>
      <c r="AJ47">
        <v>63</v>
      </c>
      <c r="AK47">
        <v>65</v>
      </c>
      <c r="AL47">
        <v>67</v>
      </c>
      <c r="AM47">
        <v>68</v>
      </c>
      <c r="AN47">
        <v>70</v>
      </c>
      <c r="AO47">
        <v>72</v>
      </c>
      <c r="AP47">
        <v>73</v>
      </c>
      <c r="AQ47">
        <v>75</v>
      </c>
      <c r="AR47">
        <v>77</v>
      </c>
      <c r="AS47">
        <v>78</v>
      </c>
      <c r="AT47">
        <v>80</v>
      </c>
      <c r="AU47">
        <v>82</v>
      </c>
      <c r="AV47">
        <v>83</v>
      </c>
      <c r="AW47">
        <v>85</v>
      </c>
      <c r="AX47">
        <v>87</v>
      </c>
      <c r="AY47">
        <v>88</v>
      </c>
      <c r="AZ47">
        <v>90</v>
      </c>
      <c r="BA47">
        <v>92</v>
      </c>
      <c r="BB47">
        <v>93</v>
      </c>
      <c r="BC47">
        <v>95</v>
      </c>
      <c r="BD47">
        <v>96</v>
      </c>
      <c r="BE47">
        <v>98</v>
      </c>
      <c r="BF47">
        <v>100</v>
      </c>
      <c r="BG47">
        <v>101</v>
      </c>
      <c r="BH47">
        <v>103</v>
      </c>
      <c r="BI47">
        <v>105</v>
      </c>
      <c r="BJ47">
        <v>106</v>
      </c>
      <c r="BK47">
        <v>108</v>
      </c>
      <c r="BL47">
        <v>109</v>
      </c>
      <c r="BM47">
        <v>111</v>
      </c>
      <c r="BN47">
        <v>113</v>
      </c>
      <c r="BO47">
        <v>114</v>
      </c>
      <c r="BP47">
        <v>116</v>
      </c>
      <c r="BQ47">
        <v>117</v>
      </c>
      <c r="BR47">
        <v>119</v>
      </c>
      <c r="BS47">
        <v>121</v>
      </c>
      <c r="BT47">
        <v>122</v>
      </c>
      <c r="BU47">
        <v>124</v>
      </c>
      <c r="BV47">
        <v>125</v>
      </c>
      <c r="BW47">
        <v>127</v>
      </c>
      <c r="BX47">
        <v>128</v>
      </c>
      <c r="BY47">
        <v>130</v>
      </c>
      <c r="BZ47">
        <v>132</v>
      </c>
      <c r="CA47">
        <v>133</v>
      </c>
      <c r="CB47">
        <v>135</v>
      </c>
      <c r="CC47">
        <v>136</v>
      </c>
      <c r="CD47">
        <v>138</v>
      </c>
      <c r="CE47">
        <v>139</v>
      </c>
      <c r="CF47">
        <v>141</v>
      </c>
      <c r="CG47">
        <v>142</v>
      </c>
      <c r="CH47">
        <v>144</v>
      </c>
      <c r="CI47">
        <v>145</v>
      </c>
      <c r="CJ47">
        <v>147</v>
      </c>
      <c r="CK47">
        <v>148</v>
      </c>
      <c r="CL47">
        <v>150</v>
      </c>
      <c r="CM47">
        <v>152</v>
      </c>
      <c r="CN47">
        <v>153</v>
      </c>
      <c r="CO47">
        <v>155</v>
      </c>
      <c r="CP47">
        <v>156</v>
      </c>
      <c r="CQ47">
        <v>157</v>
      </c>
      <c r="CR47">
        <v>159</v>
      </c>
      <c r="CS47">
        <v>160</v>
      </c>
      <c r="CT47">
        <v>162</v>
      </c>
      <c r="CU47">
        <v>163</v>
      </c>
      <c r="CV47">
        <v>165</v>
      </c>
      <c r="CW47">
        <v>166</v>
      </c>
      <c r="CX47">
        <v>168</v>
      </c>
      <c r="CY47">
        <v>170</v>
      </c>
      <c r="CZ47">
        <v>171</v>
      </c>
      <c r="DA47">
        <v>173</v>
      </c>
      <c r="DB47">
        <v>175</v>
      </c>
      <c r="DC47">
        <v>176</v>
      </c>
      <c r="DD47">
        <v>178</v>
      </c>
      <c r="DE47">
        <v>180</v>
      </c>
      <c r="DF47">
        <v>181</v>
      </c>
      <c r="DG47">
        <v>183</v>
      </c>
      <c r="DH47">
        <v>185</v>
      </c>
      <c r="DI47">
        <v>186</v>
      </c>
      <c r="DJ47">
        <v>188</v>
      </c>
      <c r="DK47">
        <v>189</v>
      </c>
      <c r="DL47">
        <v>191</v>
      </c>
      <c r="DM47">
        <v>193</v>
      </c>
      <c r="DN47">
        <v>194</v>
      </c>
      <c r="DO47">
        <v>196</v>
      </c>
      <c r="DP47">
        <v>198</v>
      </c>
      <c r="DQ47">
        <v>199</v>
      </c>
      <c r="DR47">
        <v>201</v>
      </c>
      <c r="DS47">
        <v>203</v>
      </c>
      <c r="DT47">
        <v>204</v>
      </c>
      <c r="DU47">
        <v>206</v>
      </c>
      <c r="DV47">
        <v>208</v>
      </c>
      <c r="DW47">
        <v>209</v>
      </c>
      <c r="DX47">
        <v>211</v>
      </c>
      <c r="DY47">
        <v>213</v>
      </c>
      <c r="DZ47">
        <v>214</v>
      </c>
      <c r="EA47">
        <v>216</v>
      </c>
      <c r="EB47">
        <v>218</v>
      </c>
      <c r="EC47">
        <v>219</v>
      </c>
      <c r="ED47">
        <v>221</v>
      </c>
      <c r="EE47">
        <v>223</v>
      </c>
      <c r="EF47">
        <v>224</v>
      </c>
      <c r="EG47">
        <v>226</v>
      </c>
      <c r="EH47">
        <v>228</v>
      </c>
      <c r="EI47">
        <v>229</v>
      </c>
      <c r="EJ47">
        <v>231</v>
      </c>
      <c r="EK47">
        <v>233</v>
      </c>
      <c r="EL47">
        <v>234</v>
      </c>
      <c r="EM47">
        <v>236</v>
      </c>
      <c r="EN47">
        <v>238</v>
      </c>
      <c r="EO47">
        <v>239</v>
      </c>
      <c r="EP47">
        <v>241</v>
      </c>
      <c r="EQ47">
        <v>243</v>
      </c>
      <c r="ER47">
        <v>244</v>
      </c>
      <c r="ES47">
        <v>246</v>
      </c>
      <c r="ET47">
        <v>248</v>
      </c>
      <c r="EU47">
        <v>249</v>
      </c>
      <c r="EV47">
        <v>251</v>
      </c>
      <c r="EW47">
        <v>253</v>
      </c>
      <c r="EX47">
        <v>254</v>
      </c>
      <c r="EY47">
        <v>256</v>
      </c>
      <c r="EZ47">
        <v>258</v>
      </c>
      <c r="FA47">
        <v>259</v>
      </c>
      <c r="FB47">
        <v>261</v>
      </c>
      <c r="FC47">
        <v>263</v>
      </c>
      <c r="FD47">
        <v>264</v>
      </c>
      <c r="FE47">
        <v>266</v>
      </c>
      <c r="FF47">
        <v>268</v>
      </c>
      <c r="FG47">
        <v>269</v>
      </c>
      <c r="FH47">
        <v>271</v>
      </c>
      <c r="FI47">
        <v>273</v>
      </c>
      <c r="FJ47">
        <v>274</v>
      </c>
      <c r="FK47">
        <v>276</v>
      </c>
      <c r="FL47">
        <v>278</v>
      </c>
      <c r="FM47">
        <v>279</v>
      </c>
      <c r="FN47">
        <v>281</v>
      </c>
      <c r="FO47">
        <v>283</v>
      </c>
      <c r="FP47">
        <v>284</v>
      </c>
      <c r="FQ47">
        <v>286</v>
      </c>
      <c r="FR47">
        <v>288</v>
      </c>
      <c r="FS47">
        <v>289</v>
      </c>
      <c r="FT47">
        <v>291</v>
      </c>
      <c r="FU47">
        <v>293</v>
      </c>
      <c r="FV47">
        <v>294</v>
      </c>
      <c r="FW47">
        <v>296</v>
      </c>
      <c r="FX47">
        <v>298</v>
      </c>
      <c r="FY47">
        <v>299</v>
      </c>
      <c r="FZ47">
        <v>301</v>
      </c>
      <c r="GA47">
        <v>303</v>
      </c>
      <c r="GB47">
        <v>304</v>
      </c>
      <c r="GC47">
        <v>306</v>
      </c>
      <c r="GD47">
        <v>308</v>
      </c>
      <c r="GE47">
        <v>309</v>
      </c>
      <c r="GF47">
        <v>311</v>
      </c>
      <c r="GG47">
        <v>313</v>
      </c>
      <c r="GH47">
        <v>314</v>
      </c>
      <c r="GI47">
        <v>316</v>
      </c>
      <c r="GJ47">
        <v>318</v>
      </c>
      <c r="GK47">
        <v>319</v>
      </c>
      <c r="GL47">
        <v>321</v>
      </c>
      <c r="GM47">
        <v>323</v>
      </c>
      <c r="GN47">
        <v>324</v>
      </c>
      <c r="GO47">
        <v>326</v>
      </c>
      <c r="GP47">
        <v>328</v>
      </c>
      <c r="GQ47">
        <v>329</v>
      </c>
      <c r="GR47">
        <v>331</v>
      </c>
      <c r="GS47">
        <v>333</v>
      </c>
      <c r="GU47">
        <v>44</v>
      </c>
      <c r="GV47">
        <v>0.47599999999999998</v>
      </c>
    </row>
    <row r="48" spans="1:204">
      <c r="A48" s="339">
        <v>45</v>
      </c>
      <c r="B48" s="340">
        <v>2</v>
      </c>
      <c r="C48" s="340">
        <v>4</v>
      </c>
      <c r="D48" s="340">
        <v>6</v>
      </c>
      <c r="E48" s="340">
        <v>9</v>
      </c>
      <c r="F48" s="340">
        <v>11</v>
      </c>
      <c r="G48" s="340">
        <v>13</v>
      </c>
      <c r="H48" s="340">
        <v>15</v>
      </c>
      <c r="I48" s="340">
        <v>17</v>
      </c>
      <c r="J48" s="340">
        <v>18</v>
      </c>
      <c r="K48" s="340">
        <v>20</v>
      </c>
      <c r="L48" s="340">
        <v>22</v>
      </c>
      <c r="M48" s="340">
        <v>23</v>
      </c>
      <c r="N48" s="340">
        <v>25</v>
      </c>
      <c r="O48" s="340">
        <v>27</v>
      </c>
      <c r="P48" s="340">
        <v>29</v>
      </c>
      <c r="Q48" s="340">
        <v>31</v>
      </c>
      <c r="R48" s="340">
        <v>33</v>
      </c>
      <c r="S48" s="340">
        <v>35</v>
      </c>
      <c r="T48" s="340">
        <v>36</v>
      </c>
      <c r="U48" s="340">
        <v>38</v>
      </c>
      <c r="V48" s="340">
        <v>39</v>
      </c>
      <c r="W48" s="340">
        <v>41</v>
      </c>
      <c r="X48" s="340">
        <v>43</v>
      </c>
      <c r="Y48" s="340">
        <v>45</v>
      </c>
      <c r="Z48" s="340">
        <v>47</v>
      </c>
      <c r="AA48" s="340">
        <v>48</v>
      </c>
      <c r="AB48" s="340">
        <v>50</v>
      </c>
      <c r="AC48" s="340">
        <v>52</v>
      </c>
      <c r="AD48" s="340">
        <v>54</v>
      </c>
      <c r="AE48" s="340">
        <v>55</v>
      </c>
      <c r="AF48" s="341">
        <v>57</v>
      </c>
      <c r="AG48" s="342">
        <v>59</v>
      </c>
      <c r="AH48" s="343">
        <v>61</v>
      </c>
      <c r="AI48" s="341">
        <v>62</v>
      </c>
      <c r="AJ48" s="341">
        <v>64</v>
      </c>
      <c r="AK48" s="341">
        <v>66</v>
      </c>
      <c r="AL48" s="341">
        <v>68</v>
      </c>
      <c r="AM48" s="341">
        <v>69</v>
      </c>
      <c r="AN48" s="341">
        <v>71</v>
      </c>
      <c r="AO48" s="341">
        <v>73</v>
      </c>
      <c r="AP48" s="341">
        <v>74</v>
      </c>
      <c r="AQ48" s="341">
        <v>76</v>
      </c>
      <c r="AR48" s="341">
        <v>78</v>
      </c>
      <c r="AS48" s="341">
        <v>79</v>
      </c>
      <c r="AT48" s="341">
        <v>81</v>
      </c>
      <c r="AU48" s="341">
        <v>83</v>
      </c>
      <c r="AV48" s="341">
        <v>85</v>
      </c>
      <c r="AW48" s="341">
        <v>86</v>
      </c>
      <c r="AX48" s="341">
        <v>88</v>
      </c>
      <c r="AY48" s="341">
        <v>90</v>
      </c>
      <c r="AZ48" s="341">
        <v>91</v>
      </c>
      <c r="BA48" s="341">
        <v>93</v>
      </c>
      <c r="BB48" s="341">
        <v>95</v>
      </c>
      <c r="BC48" s="341">
        <v>96</v>
      </c>
      <c r="BD48" s="341">
        <v>98</v>
      </c>
      <c r="BE48" s="341">
        <v>99</v>
      </c>
      <c r="BF48" s="341">
        <v>101</v>
      </c>
      <c r="BG48" s="341">
        <v>103</v>
      </c>
      <c r="BH48" s="341">
        <v>104</v>
      </c>
      <c r="BI48" s="341">
        <v>106</v>
      </c>
      <c r="BJ48" s="341">
        <v>108</v>
      </c>
      <c r="BK48" s="341">
        <v>109</v>
      </c>
      <c r="BL48" s="341">
        <v>111</v>
      </c>
      <c r="BM48" s="341">
        <v>113</v>
      </c>
      <c r="BN48" s="341">
        <v>114</v>
      </c>
      <c r="BO48" s="341">
        <v>116</v>
      </c>
      <c r="BP48" s="341">
        <v>117</v>
      </c>
      <c r="BQ48" s="341">
        <v>119</v>
      </c>
      <c r="BR48" s="341">
        <v>121</v>
      </c>
      <c r="BS48" s="341">
        <v>122</v>
      </c>
      <c r="BT48" s="341">
        <v>124</v>
      </c>
      <c r="BU48" s="341">
        <v>125</v>
      </c>
      <c r="BV48" s="341">
        <v>127</v>
      </c>
      <c r="BW48" s="341">
        <v>129</v>
      </c>
      <c r="BX48" s="341">
        <v>130</v>
      </c>
      <c r="BY48" s="341">
        <v>132</v>
      </c>
      <c r="BZ48" s="341">
        <v>133</v>
      </c>
      <c r="CA48" s="341">
        <v>135</v>
      </c>
      <c r="CB48" s="341">
        <v>137</v>
      </c>
      <c r="CC48" s="341">
        <v>138</v>
      </c>
      <c r="CD48" s="341">
        <v>140</v>
      </c>
      <c r="CE48" s="341">
        <v>141</v>
      </c>
      <c r="CF48" s="341">
        <v>143</v>
      </c>
      <c r="CG48" s="341">
        <v>144</v>
      </c>
      <c r="CH48" s="341">
        <v>146</v>
      </c>
      <c r="CI48" s="341">
        <v>148</v>
      </c>
      <c r="CJ48" s="341">
        <v>149</v>
      </c>
      <c r="CK48" s="341">
        <v>151</v>
      </c>
      <c r="CL48" s="341">
        <v>152</v>
      </c>
      <c r="CM48" s="341">
        <v>154</v>
      </c>
      <c r="CN48" s="341">
        <v>155</v>
      </c>
      <c r="CO48" s="341">
        <v>157</v>
      </c>
      <c r="CP48" s="341">
        <v>158</v>
      </c>
      <c r="CQ48" s="341">
        <v>160</v>
      </c>
      <c r="CR48" s="341">
        <v>161</v>
      </c>
      <c r="CS48" s="341">
        <v>163</v>
      </c>
      <c r="CT48" s="341">
        <v>164</v>
      </c>
      <c r="CU48" s="341">
        <v>166</v>
      </c>
      <c r="CV48" s="341">
        <v>167</v>
      </c>
      <c r="CW48" s="341">
        <v>169</v>
      </c>
      <c r="CX48" s="341">
        <v>170</v>
      </c>
      <c r="CY48" s="341">
        <v>172</v>
      </c>
      <c r="CZ48" s="341">
        <v>174</v>
      </c>
      <c r="DA48" s="341">
        <v>175</v>
      </c>
      <c r="DB48" s="341">
        <v>177</v>
      </c>
      <c r="DC48" s="341">
        <v>179</v>
      </c>
      <c r="DD48" s="341">
        <v>181</v>
      </c>
      <c r="DE48" s="341">
        <v>182</v>
      </c>
      <c r="DF48" s="341">
        <v>184</v>
      </c>
      <c r="DG48" s="341">
        <v>186</v>
      </c>
      <c r="DH48" s="341">
        <v>187</v>
      </c>
      <c r="DI48" s="341">
        <v>189</v>
      </c>
      <c r="DJ48" s="341">
        <v>191</v>
      </c>
      <c r="DK48" s="341">
        <v>192</v>
      </c>
      <c r="DL48" s="341">
        <v>194</v>
      </c>
      <c r="DM48" s="341">
        <v>196</v>
      </c>
      <c r="DN48" s="341">
        <v>197</v>
      </c>
      <c r="DO48" s="341">
        <v>199</v>
      </c>
      <c r="DP48" s="341">
        <v>201</v>
      </c>
      <c r="DQ48" s="341">
        <v>202</v>
      </c>
      <c r="DR48" s="341">
        <v>204</v>
      </c>
      <c r="DS48" s="341">
        <v>206</v>
      </c>
      <c r="DT48" s="341">
        <v>207</v>
      </c>
      <c r="DU48" s="341">
        <v>209</v>
      </c>
      <c r="DV48" s="341">
        <v>211</v>
      </c>
      <c r="DW48" s="341">
        <v>212</v>
      </c>
      <c r="DX48" s="341">
        <v>214</v>
      </c>
      <c r="DY48" s="341">
        <v>216</v>
      </c>
      <c r="DZ48" s="341">
        <v>218</v>
      </c>
      <c r="EA48" s="341">
        <v>219</v>
      </c>
      <c r="EB48" s="341">
        <v>221</v>
      </c>
      <c r="EC48" s="341">
        <v>223</v>
      </c>
      <c r="ED48" s="341">
        <v>224</v>
      </c>
      <c r="EE48" s="341">
        <v>226</v>
      </c>
      <c r="EF48" s="341">
        <v>228</v>
      </c>
      <c r="EG48" s="341">
        <v>229</v>
      </c>
      <c r="EH48" s="341">
        <v>231</v>
      </c>
      <c r="EI48" s="341">
        <v>233</v>
      </c>
      <c r="EJ48" s="341">
        <v>234</v>
      </c>
      <c r="EK48" s="341">
        <v>236</v>
      </c>
      <c r="EL48" s="341">
        <v>238</v>
      </c>
      <c r="EM48" s="341">
        <v>240</v>
      </c>
      <c r="EN48" s="341">
        <v>241</v>
      </c>
      <c r="EO48" s="341">
        <v>243</v>
      </c>
      <c r="EP48" s="341">
        <v>245</v>
      </c>
      <c r="EQ48" s="341">
        <v>246</v>
      </c>
      <c r="ER48" s="341">
        <v>248</v>
      </c>
      <c r="ES48" s="341">
        <v>250</v>
      </c>
      <c r="ET48" s="341">
        <v>251</v>
      </c>
      <c r="EU48" s="341">
        <v>253</v>
      </c>
      <c r="EV48" s="341">
        <v>255</v>
      </c>
      <c r="EW48" s="341">
        <v>257</v>
      </c>
      <c r="EX48" s="341">
        <v>258</v>
      </c>
      <c r="EY48" s="341">
        <v>260</v>
      </c>
      <c r="EZ48" s="341">
        <v>262</v>
      </c>
      <c r="FA48" s="341">
        <v>263</v>
      </c>
      <c r="FB48" s="341">
        <v>265</v>
      </c>
      <c r="FC48" s="341">
        <v>267</v>
      </c>
      <c r="FD48" s="341">
        <v>268</v>
      </c>
      <c r="FE48" s="341">
        <v>270</v>
      </c>
      <c r="FF48" s="341">
        <v>272</v>
      </c>
      <c r="FG48" s="341">
        <v>273</v>
      </c>
      <c r="FH48" s="341">
        <v>275</v>
      </c>
      <c r="FI48" s="341">
        <v>277</v>
      </c>
      <c r="FJ48" s="341">
        <v>278</v>
      </c>
      <c r="FK48" s="341">
        <v>280</v>
      </c>
      <c r="FL48" s="341">
        <v>282</v>
      </c>
      <c r="FM48" s="341">
        <v>284</v>
      </c>
      <c r="FN48" s="341">
        <v>285</v>
      </c>
      <c r="FO48" s="341">
        <v>287</v>
      </c>
      <c r="FP48" s="341">
        <v>289</v>
      </c>
      <c r="FQ48" s="341">
        <v>290</v>
      </c>
      <c r="FR48" s="341">
        <v>292</v>
      </c>
      <c r="FS48" s="341">
        <v>294</v>
      </c>
      <c r="FT48" s="341">
        <v>295</v>
      </c>
      <c r="FU48" s="341">
        <v>297</v>
      </c>
      <c r="FV48" s="341">
        <v>299</v>
      </c>
      <c r="FW48" s="341">
        <v>300</v>
      </c>
      <c r="FX48" s="341">
        <v>302</v>
      </c>
      <c r="FY48" s="341">
        <v>304</v>
      </c>
      <c r="FZ48" s="341">
        <v>305</v>
      </c>
      <c r="GA48" s="341">
        <v>307</v>
      </c>
      <c r="GB48" s="341">
        <v>309</v>
      </c>
      <c r="GC48" s="341">
        <v>311</v>
      </c>
      <c r="GD48" s="341">
        <v>312</v>
      </c>
      <c r="GE48" s="341">
        <v>314</v>
      </c>
      <c r="GF48" s="341">
        <v>316</v>
      </c>
      <c r="GG48" s="341">
        <v>317</v>
      </c>
      <c r="GH48" s="341">
        <v>319</v>
      </c>
      <c r="GI48" s="341">
        <v>321</v>
      </c>
      <c r="GJ48" s="341">
        <v>322</v>
      </c>
      <c r="GK48" s="341">
        <v>324</v>
      </c>
      <c r="GL48" s="341">
        <v>326</v>
      </c>
      <c r="GM48" s="341">
        <v>327</v>
      </c>
      <c r="GN48" s="341">
        <v>329</v>
      </c>
      <c r="GO48" s="341">
        <v>331</v>
      </c>
      <c r="GP48" s="341">
        <v>333</v>
      </c>
      <c r="GQ48" s="341">
        <v>334</v>
      </c>
      <c r="GR48" s="341">
        <v>336</v>
      </c>
      <c r="GS48" s="341">
        <v>338</v>
      </c>
      <c r="GT48" s="341"/>
      <c r="GU48" s="341">
        <v>45</v>
      </c>
      <c r="GV48" s="341">
        <v>0.48299999999999998</v>
      </c>
    </row>
    <row r="49" spans="1:204">
      <c r="A49" s="278">
        <v>46</v>
      </c>
      <c r="B49" s="344">
        <v>2</v>
      </c>
      <c r="C49" s="344">
        <v>4</v>
      </c>
      <c r="D49" s="344">
        <v>7</v>
      </c>
      <c r="E49" s="344">
        <v>9</v>
      </c>
      <c r="F49" s="344">
        <v>11</v>
      </c>
      <c r="G49" s="344">
        <v>13</v>
      </c>
      <c r="H49" s="344">
        <v>15</v>
      </c>
      <c r="I49" s="344">
        <v>17</v>
      </c>
      <c r="J49" s="344">
        <v>19</v>
      </c>
      <c r="K49" s="344">
        <v>20</v>
      </c>
      <c r="L49" s="344">
        <v>22</v>
      </c>
      <c r="M49" s="344">
        <v>24</v>
      </c>
      <c r="N49" s="344">
        <v>26</v>
      </c>
      <c r="O49" s="344">
        <v>28</v>
      </c>
      <c r="P49" s="344">
        <v>30</v>
      </c>
      <c r="Q49" s="344">
        <v>31</v>
      </c>
      <c r="R49" s="344">
        <v>33</v>
      </c>
      <c r="S49" s="344">
        <v>35</v>
      </c>
      <c r="T49" s="344">
        <v>37</v>
      </c>
      <c r="U49" s="344">
        <v>38</v>
      </c>
      <c r="V49" s="344">
        <v>40</v>
      </c>
      <c r="W49" s="344">
        <v>42</v>
      </c>
      <c r="X49" s="344">
        <v>44</v>
      </c>
      <c r="Y49" s="344">
        <v>45</v>
      </c>
      <c r="Z49" s="344">
        <v>47</v>
      </c>
      <c r="AA49" s="344">
        <v>49</v>
      </c>
      <c r="AB49" s="344">
        <v>51</v>
      </c>
      <c r="AC49" s="344">
        <v>53</v>
      </c>
      <c r="AD49" s="344">
        <v>54</v>
      </c>
      <c r="AE49" s="344">
        <v>56</v>
      </c>
      <c r="AF49" s="337">
        <v>58</v>
      </c>
      <c r="AG49" s="345">
        <v>60</v>
      </c>
      <c r="AH49" s="348">
        <v>61</v>
      </c>
      <c r="AI49">
        <v>63</v>
      </c>
      <c r="AJ49">
        <v>65</v>
      </c>
      <c r="AK49">
        <v>67</v>
      </c>
      <c r="AL49">
        <v>68</v>
      </c>
      <c r="AM49">
        <v>70</v>
      </c>
      <c r="AN49">
        <v>72</v>
      </c>
      <c r="AO49">
        <v>74</v>
      </c>
      <c r="AP49">
        <v>75</v>
      </c>
      <c r="AQ49">
        <v>77</v>
      </c>
      <c r="AR49">
        <v>79</v>
      </c>
      <c r="AS49">
        <v>81</v>
      </c>
      <c r="AT49">
        <v>82</v>
      </c>
      <c r="AU49">
        <v>84</v>
      </c>
      <c r="AV49">
        <v>86</v>
      </c>
      <c r="AW49">
        <v>88</v>
      </c>
      <c r="AX49">
        <v>89</v>
      </c>
      <c r="AY49">
        <v>91</v>
      </c>
      <c r="AZ49">
        <v>93</v>
      </c>
      <c r="BA49">
        <v>94</v>
      </c>
      <c r="BB49">
        <v>96</v>
      </c>
      <c r="BC49">
        <v>98</v>
      </c>
      <c r="BD49">
        <v>99</v>
      </c>
      <c r="BE49">
        <v>101</v>
      </c>
      <c r="BF49">
        <v>103</v>
      </c>
      <c r="BG49">
        <v>104</v>
      </c>
      <c r="BH49">
        <v>106</v>
      </c>
      <c r="BI49">
        <v>108</v>
      </c>
      <c r="BJ49">
        <v>109</v>
      </c>
      <c r="BK49">
        <v>111</v>
      </c>
      <c r="BL49">
        <v>113</v>
      </c>
      <c r="BM49">
        <v>114</v>
      </c>
      <c r="BN49">
        <v>116</v>
      </c>
      <c r="BO49">
        <v>117</v>
      </c>
      <c r="BP49">
        <v>119</v>
      </c>
      <c r="BQ49">
        <v>121</v>
      </c>
      <c r="BR49">
        <v>122</v>
      </c>
      <c r="BS49">
        <v>124</v>
      </c>
      <c r="BT49">
        <v>126</v>
      </c>
      <c r="BU49">
        <v>127</v>
      </c>
      <c r="BV49">
        <v>129</v>
      </c>
      <c r="BW49">
        <v>131</v>
      </c>
      <c r="BX49">
        <v>132</v>
      </c>
      <c r="BY49">
        <v>134</v>
      </c>
      <c r="BZ49">
        <v>135</v>
      </c>
      <c r="CA49">
        <v>137</v>
      </c>
      <c r="CB49">
        <v>139</v>
      </c>
      <c r="CC49">
        <v>140</v>
      </c>
      <c r="CD49">
        <v>142</v>
      </c>
      <c r="CE49">
        <v>143</v>
      </c>
      <c r="CF49">
        <v>145</v>
      </c>
      <c r="CG49">
        <v>147</v>
      </c>
      <c r="CH49">
        <v>148</v>
      </c>
      <c r="CI49">
        <v>150</v>
      </c>
      <c r="CJ49">
        <v>151</v>
      </c>
      <c r="CK49">
        <v>153</v>
      </c>
      <c r="CL49">
        <v>154</v>
      </c>
      <c r="CM49">
        <v>156</v>
      </c>
      <c r="CN49">
        <v>158</v>
      </c>
      <c r="CO49">
        <v>159</v>
      </c>
      <c r="CP49">
        <v>161</v>
      </c>
      <c r="CQ49">
        <v>162</v>
      </c>
      <c r="CR49">
        <v>164</v>
      </c>
      <c r="CS49">
        <v>165</v>
      </c>
      <c r="CT49">
        <v>167</v>
      </c>
      <c r="CU49">
        <v>168</v>
      </c>
      <c r="CV49">
        <v>170</v>
      </c>
      <c r="CW49">
        <v>171</v>
      </c>
      <c r="CX49">
        <v>173</v>
      </c>
      <c r="CY49">
        <v>175</v>
      </c>
      <c r="CZ49">
        <v>176</v>
      </c>
      <c r="DA49">
        <v>178</v>
      </c>
      <c r="DB49">
        <v>180</v>
      </c>
      <c r="DC49">
        <v>181</v>
      </c>
      <c r="DD49">
        <v>183</v>
      </c>
      <c r="DE49">
        <v>185</v>
      </c>
      <c r="DF49">
        <v>187</v>
      </c>
      <c r="DG49">
        <v>188</v>
      </c>
      <c r="DH49">
        <v>190</v>
      </c>
      <c r="DI49">
        <v>192</v>
      </c>
      <c r="DJ49">
        <v>193</v>
      </c>
      <c r="DK49">
        <v>195</v>
      </c>
      <c r="DL49">
        <v>197</v>
      </c>
      <c r="DM49">
        <v>198</v>
      </c>
      <c r="DN49">
        <v>200</v>
      </c>
      <c r="DO49">
        <v>202</v>
      </c>
      <c r="DP49">
        <v>204</v>
      </c>
      <c r="DQ49">
        <v>205</v>
      </c>
      <c r="DR49">
        <v>207</v>
      </c>
      <c r="DS49">
        <v>209</v>
      </c>
      <c r="DT49">
        <v>210</v>
      </c>
      <c r="DU49">
        <v>212</v>
      </c>
      <c r="DV49">
        <v>214</v>
      </c>
      <c r="DW49">
        <v>216</v>
      </c>
      <c r="DX49">
        <v>217</v>
      </c>
      <c r="DY49">
        <v>219</v>
      </c>
      <c r="DZ49">
        <v>221</v>
      </c>
      <c r="EA49">
        <v>222</v>
      </c>
      <c r="EB49">
        <v>224</v>
      </c>
      <c r="EC49">
        <v>226</v>
      </c>
      <c r="ED49">
        <v>228</v>
      </c>
      <c r="EE49">
        <v>229</v>
      </c>
      <c r="EF49">
        <v>231</v>
      </c>
      <c r="EG49">
        <v>233</v>
      </c>
      <c r="EH49">
        <v>234</v>
      </c>
      <c r="EI49">
        <v>236</v>
      </c>
      <c r="EJ49">
        <v>238</v>
      </c>
      <c r="EK49">
        <v>240</v>
      </c>
      <c r="EL49">
        <v>241</v>
      </c>
      <c r="EM49">
        <v>243</v>
      </c>
      <c r="EN49">
        <v>245</v>
      </c>
      <c r="EO49">
        <v>246</v>
      </c>
      <c r="EP49">
        <v>248</v>
      </c>
      <c r="EQ49">
        <v>250</v>
      </c>
      <c r="ER49">
        <v>252</v>
      </c>
      <c r="ES49">
        <v>253</v>
      </c>
      <c r="ET49">
        <v>255</v>
      </c>
      <c r="EU49">
        <v>257</v>
      </c>
      <c r="EV49">
        <v>259</v>
      </c>
      <c r="EW49">
        <v>260</v>
      </c>
      <c r="EX49">
        <v>262</v>
      </c>
      <c r="EY49">
        <v>264</v>
      </c>
      <c r="EZ49">
        <v>265</v>
      </c>
      <c r="FA49">
        <v>267</v>
      </c>
      <c r="FB49">
        <v>269</v>
      </c>
      <c r="FC49">
        <v>271</v>
      </c>
      <c r="FD49">
        <v>272</v>
      </c>
      <c r="FE49">
        <v>274</v>
      </c>
      <c r="FF49">
        <v>276</v>
      </c>
      <c r="FG49">
        <v>277</v>
      </c>
      <c r="FH49">
        <v>279</v>
      </c>
      <c r="FI49">
        <v>281</v>
      </c>
      <c r="FJ49">
        <v>283</v>
      </c>
      <c r="FK49">
        <v>284</v>
      </c>
      <c r="FL49">
        <v>286</v>
      </c>
      <c r="FM49">
        <v>288</v>
      </c>
      <c r="FN49">
        <v>289</v>
      </c>
      <c r="FO49">
        <v>291</v>
      </c>
      <c r="FP49">
        <v>293</v>
      </c>
      <c r="FQ49">
        <v>294</v>
      </c>
      <c r="FR49">
        <v>296</v>
      </c>
      <c r="FS49">
        <v>298</v>
      </c>
      <c r="FT49">
        <v>300</v>
      </c>
      <c r="FU49">
        <v>301</v>
      </c>
      <c r="FV49">
        <v>303</v>
      </c>
      <c r="FW49">
        <v>305</v>
      </c>
      <c r="FX49">
        <v>306</v>
      </c>
      <c r="FY49">
        <v>308</v>
      </c>
      <c r="FZ49">
        <v>310</v>
      </c>
      <c r="GA49">
        <v>312</v>
      </c>
      <c r="GB49">
        <v>313</v>
      </c>
      <c r="GC49">
        <v>315</v>
      </c>
      <c r="GD49">
        <v>317</v>
      </c>
      <c r="GE49">
        <v>318</v>
      </c>
      <c r="GF49">
        <v>320</v>
      </c>
      <c r="GG49">
        <v>322</v>
      </c>
      <c r="GH49">
        <v>324</v>
      </c>
      <c r="GI49">
        <v>325</v>
      </c>
      <c r="GJ49">
        <v>327</v>
      </c>
      <c r="GK49">
        <v>329</v>
      </c>
      <c r="GL49">
        <v>330</v>
      </c>
      <c r="GM49">
        <v>332</v>
      </c>
      <c r="GN49">
        <v>334</v>
      </c>
      <c r="GO49">
        <v>336</v>
      </c>
      <c r="GP49">
        <v>337</v>
      </c>
      <c r="GQ49">
        <v>339</v>
      </c>
      <c r="GR49">
        <v>341</v>
      </c>
      <c r="GS49">
        <v>342</v>
      </c>
      <c r="GU49">
        <v>46</v>
      </c>
      <c r="GV49">
        <v>0.49</v>
      </c>
    </row>
    <row r="50" spans="1:204">
      <c r="A50" s="278">
        <v>47</v>
      </c>
      <c r="B50" s="344">
        <v>2</v>
      </c>
      <c r="C50" s="344">
        <v>4</v>
      </c>
      <c r="D50" s="344">
        <v>7</v>
      </c>
      <c r="E50" s="344">
        <v>9</v>
      </c>
      <c r="F50" s="344">
        <v>11</v>
      </c>
      <c r="G50" s="344">
        <v>13</v>
      </c>
      <c r="H50" s="344">
        <v>15</v>
      </c>
      <c r="I50" s="344">
        <v>18</v>
      </c>
      <c r="J50" s="344">
        <v>19</v>
      </c>
      <c r="K50" s="344">
        <v>20</v>
      </c>
      <c r="L50" s="344">
        <v>22</v>
      </c>
      <c r="M50" s="344">
        <v>24</v>
      </c>
      <c r="N50" s="344">
        <v>26</v>
      </c>
      <c r="O50" s="344">
        <v>28</v>
      </c>
      <c r="P50" s="344">
        <v>30</v>
      </c>
      <c r="Q50" s="344">
        <v>32</v>
      </c>
      <c r="R50" s="344">
        <v>34</v>
      </c>
      <c r="S50" s="344">
        <v>36</v>
      </c>
      <c r="T50" s="344">
        <v>37</v>
      </c>
      <c r="U50" s="344">
        <v>39</v>
      </c>
      <c r="V50" s="344">
        <v>41</v>
      </c>
      <c r="W50" s="344">
        <v>42</v>
      </c>
      <c r="X50" s="344">
        <v>44</v>
      </c>
      <c r="Y50" s="344">
        <v>46</v>
      </c>
      <c r="Z50" s="344">
        <v>48</v>
      </c>
      <c r="AA50" s="344">
        <v>50</v>
      </c>
      <c r="AB50" s="344">
        <v>52</v>
      </c>
      <c r="AC50" s="344">
        <v>53</v>
      </c>
      <c r="AD50" s="344">
        <v>55</v>
      </c>
      <c r="AE50" s="344">
        <v>57</v>
      </c>
      <c r="AF50" s="337">
        <v>59</v>
      </c>
      <c r="AG50" s="345">
        <v>61</v>
      </c>
      <c r="AH50" s="348">
        <v>62</v>
      </c>
      <c r="AI50">
        <v>64</v>
      </c>
      <c r="AJ50">
        <v>66</v>
      </c>
      <c r="AK50">
        <v>68</v>
      </c>
      <c r="AL50">
        <v>69</v>
      </c>
      <c r="AM50">
        <v>71</v>
      </c>
      <c r="AN50">
        <v>73</v>
      </c>
      <c r="AO50">
        <v>75</v>
      </c>
      <c r="AP50">
        <v>77</v>
      </c>
      <c r="AQ50">
        <v>78</v>
      </c>
      <c r="AR50">
        <v>80</v>
      </c>
      <c r="AS50">
        <v>82</v>
      </c>
      <c r="AT50">
        <v>84</v>
      </c>
      <c r="AU50">
        <v>85</v>
      </c>
      <c r="AV50">
        <v>87</v>
      </c>
      <c r="AW50">
        <v>89</v>
      </c>
      <c r="AX50">
        <v>91</v>
      </c>
      <c r="AY50">
        <v>92</v>
      </c>
      <c r="AZ50">
        <v>94</v>
      </c>
      <c r="BA50">
        <v>96</v>
      </c>
      <c r="BB50">
        <v>97</v>
      </c>
      <c r="BC50">
        <v>99</v>
      </c>
      <c r="BD50">
        <v>101</v>
      </c>
      <c r="BE50">
        <v>102</v>
      </c>
      <c r="BF50">
        <v>104</v>
      </c>
      <c r="BG50">
        <v>106</v>
      </c>
      <c r="BH50">
        <v>107</v>
      </c>
      <c r="BI50">
        <v>109</v>
      </c>
      <c r="BJ50">
        <v>111</v>
      </c>
      <c r="BK50">
        <v>112</v>
      </c>
      <c r="BL50">
        <v>114</v>
      </c>
      <c r="BM50">
        <v>116</v>
      </c>
      <c r="BN50">
        <v>117</v>
      </c>
      <c r="BO50">
        <v>119</v>
      </c>
      <c r="BP50">
        <v>121</v>
      </c>
      <c r="BQ50">
        <v>123</v>
      </c>
      <c r="BR50">
        <v>124</v>
      </c>
      <c r="BS50">
        <v>126</v>
      </c>
      <c r="BT50">
        <v>127</v>
      </c>
      <c r="BU50">
        <v>129</v>
      </c>
      <c r="BV50">
        <v>131</v>
      </c>
      <c r="BW50">
        <v>132</v>
      </c>
      <c r="BX50">
        <v>134</v>
      </c>
      <c r="BY50">
        <v>136</v>
      </c>
      <c r="BZ50">
        <v>137</v>
      </c>
      <c r="CA50">
        <v>139</v>
      </c>
      <c r="CB50">
        <v>141</v>
      </c>
      <c r="CC50">
        <v>142</v>
      </c>
      <c r="CD50">
        <v>144</v>
      </c>
      <c r="CE50">
        <v>145</v>
      </c>
      <c r="CF50">
        <v>147</v>
      </c>
      <c r="CG50">
        <v>149</v>
      </c>
      <c r="CH50">
        <v>150</v>
      </c>
      <c r="CI50">
        <v>152</v>
      </c>
      <c r="CJ50">
        <v>153</v>
      </c>
      <c r="CK50">
        <v>155</v>
      </c>
      <c r="CL50">
        <v>157</v>
      </c>
      <c r="CM50">
        <v>158</v>
      </c>
      <c r="CN50">
        <v>160</v>
      </c>
      <c r="CO50">
        <v>161</v>
      </c>
      <c r="CP50">
        <v>163</v>
      </c>
      <c r="CQ50">
        <v>164</v>
      </c>
      <c r="CR50">
        <v>166</v>
      </c>
      <c r="CS50">
        <v>168</v>
      </c>
      <c r="CT50">
        <v>169</v>
      </c>
      <c r="CU50">
        <v>171</v>
      </c>
      <c r="CV50">
        <v>172</v>
      </c>
      <c r="CW50">
        <v>174</v>
      </c>
      <c r="CX50">
        <v>175</v>
      </c>
      <c r="CY50">
        <v>177</v>
      </c>
      <c r="CZ50">
        <v>179</v>
      </c>
      <c r="DA50">
        <v>181</v>
      </c>
      <c r="DB50">
        <v>182</v>
      </c>
      <c r="DC50">
        <v>184</v>
      </c>
      <c r="DD50">
        <v>186</v>
      </c>
      <c r="DE50">
        <v>187</v>
      </c>
      <c r="DF50">
        <v>189</v>
      </c>
      <c r="DG50">
        <v>191</v>
      </c>
      <c r="DH50">
        <v>193</v>
      </c>
      <c r="DI50">
        <v>194</v>
      </c>
      <c r="DJ50">
        <v>196</v>
      </c>
      <c r="DK50">
        <v>198</v>
      </c>
      <c r="DL50">
        <v>200</v>
      </c>
      <c r="DM50">
        <v>201</v>
      </c>
      <c r="DN50">
        <v>203</v>
      </c>
      <c r="DO50">
        <v>205</v>
      </c>
      <c r="DP50">
        <v>206</v>
      </c>
      <c r="DQ50">
        <v>208</v>
      </c>
      <c r="DR50">
        <v>210</v>
      </c>
      <c r="DS50">
        <v>212</v>
      </c>
      <c r="DT50">
        <v>213</v>
      </c>
      <c r="DU50">
        <v>215</v>
      </c>
      <c r="DV50">
        <v>217</v>
      </c>
      <c r="DW50">
        <v>219</v>
      </c>
      <c r="DX50">
        <v>220</v>
      </c>
      <c r="DY50">
        <v>222</v>
      </c>
      <c r="DZ50">
        <v>224</v>
      </c>
      <c r="EA50">
        <v>226</v>
      </c>
      <c r="EB50">
        <v>227</v>
      </c>
      <c r="EC50">
        <v>229</v>
      </c>
      <c r="ED50">
        <v>231</v>
      </c>
      <c r="EE50">
        <v>233</v>
      </c>
      <c r="EF50">
        <v>234</v>
      </c>
      <c r="EG50">
        <v>236</v>
      </c>
      <c r="EH50">
        <v>238</v>
      </c>
      <c r="EI50">
        <v>240</v>
      </c>
      <c r="EJ50">
        <v>241</v>
      </c>
      <c r="EK50">
        <v>243</v>
      </c>
      <c r="EL50">
        <v>245</v>
      </c>
      <c r="EM50">
        <v>247</v>
      </c>
      <c r="EN50">
        <v>248</v>
      </c>
      <c r="EO50">
        <v>250</v>
      </c>
      <c r="EP50">
        <v>252</v>
      </c>
      <c r="EQ50">
        <v>253</v>
      </c>
      <c r="ER50">
        <v>255</v>
      </c>
      <c r="ES50">
        <v>257</v>
      </c>
      <c r="ET50">
        <v>259</v>
      </c>
      <c r="EU50">
        <v>260</v>
      </c>
      <c r="EV50">
        <v>262</v>
      </c>
      <c r="EW50">
        <v>264</v>
      </c>
      <c r="EX50">
        <v>266</v>
      </c>
      <c r="EY50">
        <v>267</v>
      </c>
      <c r="EZ50">
        <v>269</v>
      </c>
      <c r="FA50">
        <v>271</v>
      </c>
      <c r="FB50">
        <v>273</v>
      </c>
      <c r="FC50">
        <v>274</v>
      </c>
      <c r="FD50">
        <v>276</v>
      </c>
      <c r="FE50">
        <v>278</v>
      </c>
      <c r="FF50">
        <v>280</v>
      </c>
      <c r="FG50">
        <v>281</v>
      </c>
      <c r="FH50">
        <v>283</v>
      </c>
      <c r="FI50">
        <v>285</v>
      </c>
      <c r="FJ50">
        <v>287</v>
      </c>
      <c r="FK50">
        <v>288</v>
      </c>
      <c r="FL50">
        <v>290</v>
      </c>
      <c r="FM50">
        <v>292</v>
      </c>
      <c r="FN50">
        <v>293</v>
      </c>
      <c r="FO50">
        <v>295</v>
      </c>
      <c r="FP50">
        <v>297</v>
      </c>
      <c r="FQ50">
        <v>299</v>
      </c>
      <c r="FR50">
        <v>300</v>
      </c>
      <c r="FS50">
        <v>302</v>
      </c>
      <c r="FT50">
        <v>304</v>
      </c>
      <c r="FU50">
        <v>306</v>
      </c>
      <c r="FV50">
        <v>307</v>
      </c>
      <c r="FW50">
        <v>309</v>
      </c>
      <c r="FX50">
        <v>311</v>
      </c>
      <c r="FY50">
        <v>313</v>
      </c>
      <c r="FZ50">
        <v>314</v>
      </c>
      <c r="GA50">
        <v>316</v>
      </c>
      <c r="GB50">
        <v>318</v>
      </c>
      <c r="GC50">
        <v>320</v>
      </c>
      <c r="GD50">
        <v>321</v>
      </c>
      <c r="GE50">
        <v>323</v>
      </c>
      <c r="GF50">
        <v>325</v>
      </c>
      <c r="GG50">
        <v>327</v>
      </c>
      <c r="GH50">
        <v>328</v>
      </c>
      <c r="GI50">
        <v>330</v>
      </c>
      <c r="GJ50">
        <v>332</v>
      </c>
      <c r="GK50">
        <v>333</v>
      </c>
      <c r="GL50">
        <v>335</v>
      </c>
      <c r="GM50">
        <v>337</v>
      </c>
      <c r="GN50">
        <v>339</v>
      </c>
      <c r="GO50">
        <v>340</v>
      </c>
      <c r="GP50">
        <v>342</v>
      </c>
      <c r="GQ50">
        <v>344</v>
      </c>
      <c r="GR50">
        <v>346</v>
      </c>
      <c r="GS50">
        <v>347</v>
      </c>
      <c r="GU50">
        <v>47</v>
      </c>
      <c r="GV50">
        <v>0.497</v>
      </c>
    </row>
    <row r="51" spans="1:204">
      <c r="A51" s="278">
        <v>48</v>
      </c>
      <c r="B51" s="344">
        <v>2</v>
      </c>
      <c r="C51" s="344">
        <v>4</v>
      </c>
      <c r="D51" s="344">
        <v>7</v>
      </c>
      <c r="E51" s="344">
        <v>9</v>
      </c>
      <c r="F51" s="344">
        <v>11</v>
      </c>
      <c r="G51" s="344">
        <v>13</v>
      </c>
      <c r="H51" s="344">
        <v>16</v>
      </c>
      <c r="I51" s="344">
        <v>18</v>
      </c>
      <c r="J51" s="344">
        <v>19</v>
      </c>
      <c r="K51" s="344">
        <v>21</v>
      </c>
      <c r="L51" s="344">
        <v>23</v>
      </c>
      <c r="M51" s="344">
        <v>25</v>
      </c>
      <c r="N51" s="344">
        <v>27</v>
      </c>
      <c r="O51" s="344">
        <v>28</v>
      </c>
      <c r="P51" s="344">
        <v>30</v>
      </c>
      <c r="Q51" s="344">
        <v>32</v>
      </c>
      <c r="R51" s="344">
        <v>34</v>
      </c>
      <c r="S51" s="344">
        <v>36</v>
      </c>
      <c r="T51" s="344">
        <v>38</v>
      </c>
      <c r="U51" s="344">
        <v>39</v>
      </c>
      <c r="V51" s="344">
        <v>41</v>
      </c>
      <c r="W51" s="344">
        <v>43</v>
      </c>
      <c r="X51" s="344">
        <v>45</v>
      </c>
      <c r="Y51" s="344">
        <v>47</v>
      </c>
      <c r="Z51" s="344">
        <v>49</v>
      </c>
      <c r="AA51" s="344">
        <v>50</v>
      </c>
      <c r="AB51" s="344">
        <v>52</v>
      </c>
      <c r="AC51" s="344">
        <v>54</v>
      </c>
      <c r="AD51" s="344">
        <v>56</v>
      </c>
      <c r="AE51" s="344">
        <v>58</v>
      </c>
      <c r="AF51" s="337">
        <v>60</v>
      </c>
      <c r="AG51" s="345">
        <v>62</v>
      </c>
      <c r="AH51" s="348">
        <v>63</v>
      </c>
      <c r="AI51">
        <v>65</v>
      </c>
      <c r="AJ51">
        <v>67</v>
      </c>
      <c r="AK51">
        <v>69</v>
      </c>
      <c r="AL51">
        <v>71</v>
      </c>
      <c r="AM51">
        <v>72</v>
      </c>
      <c r="AN51">
        <v>74</v>
      </c>
      <c r="AO51">
        <v>76</v>
      </c>
      <c r="AP51">
        <v>78</v>
      </c>
      <c r="AQ51">
        <v>80</v>
      </c>
      <c r="AR51">
        <v>81</v>
      </c>
      <c r="AS51">
        <v>83</v>
      </c>
      <c r="AT51">
        <v>85</v>
      </c>
      <c r="AU51">
        <v>87</v>
      </c>
      <c r="AV51">
        <v>88</v>
      </c>
      <c r="AW51">
        <v>90</v>
      </c>
      <c r="AX51">
        <v>92</v>
      </c>
      <c r="AY51">
        <v>94</v>
      </c>
      <c r="AZ51">
        <v>95</v>
      </c>
      <c r="BA51">
        <v>97</v>
      </c>
      <c r="BB51">
        <v>99</v>
      </c>
      <c r="BC51">
        <v>101</v>
      </c>
      <c r="BD51">
        <v>102</v>
      </c>
      <c r="BE51">
        <v>104</v>
      </c>
      <c r="BF51">
        <v>106</v>
      </c>
      <c r="BG51">
        <v>107</v>
      </c>
      <c r="BH51">
        <v>109</v>
      </c>
      <c r="BI51">
        <v>111</v>
      </c>
      <c r="BJ51">
        <v>113</v>
      </c>
      <c r="BK51">
        <v>114</v>
      </c>
      <c r="BL51">
        <v>116</v>
      </c>
      <c r="BM51">
        <v>118</v>
      </c>
      <c r="BN51">
        <v>119</v>
      </c>
      <c r="BO51">
        <v>121</v>
      </c>
      <c r="BP51">
        <v>123</v>
      </c>
      <c r="BQ51">
        <v>124</v>
      </c>
      <c r="BR51">
        <v>126</v>
      </c>
      <c r="BS51">
        <v>128</v>
      </c>
      <c r="BT51">
        <v>130</v>
      </c>
      <c r="BU51">
        <v>131</v>
      </c>
      <c r="BV51">
        <v>133</v>
      </c>
      <c r="BW51">
        <v>135</v>
      </c>
      <c r="BX51">
        <v>136</v>
      </c>
      <c r="BY51">
        <v>138</v>
      </c>
      <c r="BZ51">
        <v>140</v>
      </c>
      <c r="CA51">
        <v>141</v>
      </c>
      <c r="CB51">
        <v>143</v>
      </c>
      <c r="CC51">
        <v>145</v>
      </c>
      <c r="CD51">
        <v>146</v>
      </c>
      <c r="CE51">
        <v>148</v>
      </c>
      <c r="CF51">
        <v>149</v>
      </c>
      <c r="CG51">
        <v>151</v>
      </c>
      <c r="CH51">
        <v>153</v>
      </c>
      <c r="CI51">
        <v>154</v>
      </c>
      <c r="CJ51">
        <v>156</v>
      </c>
      <c r="CK51">
        <v>158</v>
      </c>
      <c r="CL51">
        <v>159</v>
      </c>
      <c r="CM51">
        <v>161</v>
      </c>
      <c r="CN51">
        <v>162</v>
      </c>
      <c r="CO51">
        <v>164</v>
      </c>
      <c r="CP51">
        <v>165</v>
      </c>
      <c r="CQ51">
        <v>167</v>
      </c>
      <c r="CR51">
        <v>169</v>
      </c>
      <c r="CS51">
        <v>170</v>
      </c>
      <c r="CT51">
        <v>172</v>
      </c>
      <c r="CU51">
        <v>173</v>
      </c>
      <c r="CV51">
        <v>175</v>
      </c>
      <c r="CW51">
        <v>176</v>
      </c>
      <c r="CX51">
        <v>178</v>
      </c>
      <c r="CY51">
        <v>180</v>
      </c>
      <c r="CZ51">
        <v>182</v>
      </c>
      <c r="DA51">
        <v>183</v>
      </c>
      <c r="DB51">
        <v>185</v>
      </c>
      <c r="DC51">
        <v>187</v>
      </c>
      <c r="DD51">
        <v>189</v>
      </c>
      <c r="DE51">
        <v>190</v>
      </c>
      <c r="DF51">
        <v>192</v>
      </c>
      <c r="DG51">
        <v>194</v>
      </c>
      <c r="DH51">
        <v>196</v>
      </c>
      <c r="DI51">
        <v>198</v>
      </c>
      <c r="DJ51">
        <v>199</v>
      </c>
      <c r="DK51">
        <v>201</v>
      </c>
      <c r="DL51">
        <v>203</v>
      </c>
      <c r="DM51">
        <v>205</v>
      </c>
      <c r="DN51">
        <v>206</v>
      </c>
      <c r="DO51">
        <v>208</v>
      </c>
      <c r="DP51">
        <v>210</v>
      </c>
      <c r="DQ51">
        <v>212</v>
      </c>
      <c r="DR51">
        <v>213</v>
      </c>
      <c r="DS51">
        <v>215</v>
      </c>
      <c r="DT51">
        <v>217</v>
      </c>
      <c r="DU51">
        <v>219</v>
      </c>
      <c r="DV51">
        <v>220</v>
      </c>
      <c r="DW51">
        <v>222</v>
      </c>
      <c r="DX51">
        <v>224</v>
      </c>
      <c r="DY51">
        <v>226</v>
      </c>
      <c r="DZ51">
        <v>227</v>
      </c>
      <c r="EA51">
        <v>229</v>
      </c>
      <c r="EB51">
        <v>231</v>
      </c>
      <c r="EC51">
        <v>233</v>
      </c>
      <c r="ED51">
        <v>235</v>
      </c>
      <c r="EE51">
        <v>236</v>
      </c>
      <c r="EF51">
        <v>238</v>
      </c>
      <c r="EG51">
        <v>240</v>
      </c>
      <c r="EH51">
        <v>242</v>
      </c>
      <c r="EI51">
        <v>243</v>
      </c>
      <c r="EJ51">
        <v>245</v>
      </c>
      <c r="EK51">
        <v>247</v>
      </c>
      <c r="EL51">
        <v>249</v>
      </c>
      <c r="EM51">
        <v>250</v>
      </c>
      <c r="EN51">
        <v>252</v>
      </c>
      <c r="EO51">
        <v>254</v>
      </c>
      <c r="EP51">
        <v>256</v>
      </c>
      <c r="EQ51">
        <v>258</v>
      </c>
      <c r="ER51">
        <v>259</v>
      </c>
      <c r="ES51">
        <v>261</v>
      </c>
      <c r="ET51">
        <v>263</v>
      </c>
      <c r="EU51">
        <v>265</v>
      </c>
      <c r="EV51">
        <v>266</v>
      </c>
      <c r="EW51">
        <v>268</v>
      </c>
      <c r="EX51">
        <v>270</v>
      </c>
      <c r="EY51">
        <v>272</v>
      </c>
      <c r="EZ51">
        <v>273</v>
      </c>
      <c r="FA51">
        <v>275</v>
      </c>
      <c r="FB51">
        <v>277</v>
      </c>
      <c r="FC51">
        <v>279</v>
      </c>
      <c r="FD51">
        <v>281</v>
      </c>
      <c r="FE51">
        <v>282</v>
      </c>
      <c r="FF51">
        <v>284</v>
      </c>
      <c r="FG51">
        <v>286</v>
      </c>
      <c r="FH51">
        <v>288</v>
      </c>
      <c r="FI51">
        <v>289</v>
      </c>
      <c r="FJ51">
        <v>291</v>
      </c>
      <c r="FK51">
        <v>293</v>
      </c>
      <c r="FL51">
        <v>295</v>
      </c>
      <c r="FM51">
        <v>296</v>
      </c>
      <c r="FN51">
        <v>298</v>
      </c>
      <c r="FO51">
        <v>300</v>
      </c>
      <c r="FP51">
        <v>302</v>
      </c>
      <c r="FQ51">
        <v>303</v>
      </c>
      <c r="FR51">
        <v>305</v>
      </c>
      <c r="FS51">
        <v>307</v>
      </c>
      <c r="FT51">
        <v>309</v>
      </c>
      <c r="FU51">
        <v>311</v>
      </c>
      <c r="FV51">
        <v>312</v>
      </c>
      <c r="FW51">
        <v>314</v>
      </c>
      <c r="FX51">
        <v>316</v>
      </c>
      <c r="FY51">
        <v>318</v>
      </c>
      <c r="FZ51">
        <v>319</v>
      </c>
      <c r="GA51">
        <v>321</v>
      </c>
      <c r="GB51">
        <v>323</v>
      </c>
      <c r="GC51">
        <v>325</v>
      </c>
      <c r="GD51">
        <v>326</v>
      </c>
      <c r="GE51">
        <v>328</v>
      </c>
      <c r="GF51">
        <v>330</v>
      </c>
      <c r="GG51">
        <v>332</v>
      </c>
      <c r="GH51">
        <v>334</v>
      </c>
      <c r="GI51">
        <v>335</v>
      </c>
      <c r="GJ51">
        <v>337</v>
      </c>
      <c r="GK51">
        <v>339</v>
      </c>
      <c r="GL51">
        <v>341</v>
      </c>
      <c r="GM51">
        <v>342</v>
      </c>
      <c r="GN51">
        <v>344</v>
      </c>
      <c r="GO51">
        <v>346</v>
      </c>
      <c r="GP51">
        <v>348</v>
      </c>
      <c r="GQ51">
        <v>349</v>
      </c>
      <c r="GR51">
        <v>351</v>
      </c>
      <c r="GS51">
        <v>353</v>
      </c>
      <c r="GU51">
        <v>48</v>
      </c>
      <c r="GV51">
        <v>0.505</v>
      </c>
    </row>
    <row r="52" spans="1:204">
      <c r="A52" s="278">
        <v>49</v>
      </c>
      <c r="B52" s="344">
        <v>2</v>
      </c>
      <c r="C52" s="344">
        <v>5</v>
      </c>
      <c r="D52" s="344">
        <v>7</v>
      </c>
      <c r="E52" s="344">
        <v>9</v>
      </c>
      <c r="F52" s="344">
        <v>11</v>
      </c>
      <c r="G52" s="344">
        <v>14</v>
      </c>
      <c r="H52" s="344">
        <v>16</v>
      </c>
      <c r="I52" s="344">
        <v>18</v>
      </c>
      <c r="J52" s="344">
        <v>19</v>
      </c>
      <c r="K52" s="344">
        <v>21</v>
      </c>
      <c r="L52" s="344">
        <v>23</v>
      </c>
      <c r="M52" s="344">
        <v>25</v>
      </c>
      <c r="N52" s="344">
        <v>27</v>
      </c>
      <c r="O52" s="344">
        <v>29</v>
      </c>
      <c r="P52" s="344">
        <v>31</v>
      </c>
      <c r="Q52" s="344">
        <v>33</v>
      </c>
      <c r="R52" s="344">
        <v>35</v>
      </c>
      <c r="S52" s="344">
        <v>37</v>
      </c>
      <c r="T52" s="344">
        <v>38</v>
      </c>
      <c r="U52" s="344">
        <v>40</v>
      </c>
      <c r="V52" s="344">
        <v>42</v>
      </c>
      <c r="W52" s="344">
        <v>44</v>
      </c>
      <c r="X52" s="344">
        <v>46</v>
      </c>
      <c r="Y52" s="344">
        <v>47</v>
      </c>
      <c r="Z52" s="344">
        <v>49</v>
      </c>
      <c r="AA52" s="344">
        <v>51</v>
      </c>
      <c r="AB52" s="344">
        <v>53</v>
      </c>
      <c r="AC52" s="344">
        <v>55</v>
      </c>
      <c r="AD52" s="344">
        <v>57</v>
      </c>
      <c r="AE52" s="344">
        <v>59</v>
      </c>
      <c r="AF52" s="337">
        <v>61</v>
      </c>
      <c r="AG52" s="345">
        <v>62</v>
      </c>
      <c r="AH52" s="348">
        <v>64</v>
      </c>
      <c r="AI52">
        <v>66</v>
      </c>
      <c r="AJ52">
        <v>68</v>
      </c>
      <c r="AK52">
        <v>70</v>
      </c>
      <c r="AL52">
        <v>72</v>
      </c>
      <c r="AM52">
        <v>73</v>
      </c>
      <c r="AN52">
        <v>75</v>
      </c>
      <c r="AO52">
        <v>77</v>
      </c>
      <c r="AP52">
        <v>79</v>
      </c>
      <c r="AQ52">
        <v>81</v>
      </c>
      <c r="AR52">
        <v>82</v>
      </c>
      <c r="AS52">
        <v>84</v>
      </c>
      <c r="AT52">
        <v>86</v>
      </c>
      <c r="AU52">
        <v>88</v>
      </c>
      <c r="AV52">
        <v>90</v>
      </c>
      <c r="AW52">
        <v>91</v>
      </c>
      <c r="AX52">
        <v>93</v>
      </c>
      <c r="AY52">
        <v>95</v>
      </c>
      <c r="AZ52">
        <v>97</v>
      </c>
      <c r="BA52">
        <v>99</v>
      </c>
      <c r="BB52">
        <v>100</v>
      </c>
      <c r="BC52">
        <v>102</v>
      </c>
      <c r="BD52">
        <v>104</v>
      </c>
      <c r="BE52">
        <v>105</v>
      </c>
      <c r="BF52">
        <v>107</v>
      </c>
      <c r="BG52">
        <v>109</v>
      </c>
      <c r="BH52">
        <v>111</v>
      </c>
      <c r="BI52">
        <v>112</v>
      </c>
      <c r="BJ52">
        <v>114</v>
      </c>
      <c r="BK52">
        <v>116</v>
      </c>
      <c r="BL52">
        <v>118</v>
      </c>
      <c r="BM52">
        <v>119</v>
      </c>
      <c r="BN52">
        <v>121</v>
      </c>
      <c r="BO52">
        <v>123</v>
      </c>
      <c r="BP52">
        <v>124</v>
      </c>
      <c r="BQ52">
        <v>126</v>
      </c>
      <c r="BR52">
        <v>128</v>
      </c>
      <c r="BS52">
        <v>130</v>
      </c>
      <c r="BT52">
        <v>131</v>
      </c>
      <c r="BU52">
        <v>133</v>
      </c>
      <c r="BV52">
        <v>135</v>
      </c>
      <c r="BW52">
        <v>136</v>
      </c>
      <c r="BX52">
        <v>138</v>
      </c>
      <c r="BY52">
        <v>140</v>
      </c>
      <c r="BZ52">
        <v>141</v>
      </c>
      <c r="CA52">
        <v>143</v>
      </c>
      <c r="CB52">
        <v>145</v>
      </c>
      <c r="CC52">
        <v>147</v>
      </c>
      <c r="CD52">
        <v>148</v>
      </c>
      <c r="CE52">
        <v>150</v>
      </c>
      <c r="CF52">
        <v>151</v>
      </c>
      <c r="CG52">
        <v>153</v>
      </c>
      <c r="CH52">
        <v>155</v>
      </c>
      <c r="CI52">
        <v>156</v>
      </c>
      <c r="CJ52">
        <v>158</v>
      </c>
      <c r="CK52">
        <v>160</v>
      </c>
      <c r="CL52">
        <v>161</v>
      </c>
      <c r="CM52">
        <v>163</v>
      </c>
      <c r="CN52">
        <v>165</v>
      </c>
      <c r="CO52">
        <v>166</v>
      </c>
      <c r="CP52">
        <v>168</v>
      </c>
      <c r="CQ52">
        <v>169</v>
      </c>
      <c r="CR52">
        <v>171</v>
      </c>
      <c r="CS52">
        <v>173</v>
      </c>
      <c r="CT52">
        <v>174</v>
      </c>
      <c r="CU52">
        <v>176</v>
      </c>
      <c r="CV52">
        <v>177</v>
      </c>
      <c r="CW52">
        <v>179</v>
      </c>
      <c r="CX52">
        <v>181</v>
      </c>
      <c r="CY52">
        <v>182</v>
      </c>
      <c r="CZ52">
        <v>184</v>
      </c>
      <c r="DA52">
        <v>186</v>
      </c>
      <c r="DB52">
        <v>188</v>
      </c>
      <c r="DC52">
        <v>190</v>
      </c>
      <c r="DD52">
        <v>191</v>
      </c>
      <c r="DE52">
        <v>193</v>
      </c>
      <c r="DF52">
        <v>195</v>
      </c>
      <c r="DG52">
        <v>197</v>
      </c>
      <c r="DH52">
        <v>198</v>
      </c>
      <c r="DI52">
        <v>200</v>
      </c>
      <c r="DJ52">
        <v>202</v>
      </c>
      <c r="DK52">
        <v>204</v>
      </c>
      <c r="DL52">
        <v>206</v>
      </c>
      <c r="DM52">
        <v>207</v>
      </c>
      <c r="DN52">
        <v>209</v>
      </c>
      <c r="DO52">
        <v>211</v>
      </c>
      <c r="DP52">
        <v>213</v>
      </c>
      <c r="DQ52">
        <v>214</v>
      </c>
      <c r="DR52">
        <v>216</v>
      </c>
      <c r="DS52">
        <v>218</v>
      </c>
      <c r="DT52">
        <v>220</v>
      </c>
      <c r="DU52">
        <v>222</v>
      </c>
      <c r="DV52">
        <v>223</v>
      </c>
      <c r="DW52">
        <v>225</v>
      </c>
      <c r="DX52">
        <v>227</v>
      </c>
      <c r="DY52">
        <v>229</v>
      </c>
      <c r="DZ52">
        <v>231</v>
      </c>
      <c r="EA52">
        <v>232</v>
      </c>
      <c r="EB52">
        <v>234</v>
      </c>
      <c r="EC52">
        <v>236</v>
      </c>
      <c r="ED52">
        <v>238</v>
      </c>
      <c r="EE52">
        <v>240</v>
      </c>
      <c r="EF52">
        <v>241</v>
      </c>
      <c r="EG52">
        <v>243</v>
      </c>
      <c r="EH52">
        <v>245</v>
      </c>
      <c r="EI52">
        <v>247</v>
      </c>
      <c r="EJ52">
        <v>249</v>
      </c>
      <c r="EK52">
        <v>250</v>
      </c>
      <c r="EL52">
        <v>252</v>
      </c>
      <c r="EM52">
        <v>254</v>
      </c>
      <c r="EN52">
        <v>256</v>
      </c>
      <c r="EO52">
        <v>258</v>
      </c>
      <c r="EP52">
        <v>259</v>
      </c>
      <c r="EQ52">
        <v>261</v>
      </c>
      <c r="ER52">
        <v>263</v>
      </c>
      <c r="ES52">
        <v>265</v>
      </c>
      <c r="ET52">
        <v>267</v>
      </c>
      <c r="EU52">
        <v>268</v>
      </c>
      <c r="EV52">
        <v>270</v>
      </c>
      <c r="EW52">
        <v>272</v>
      </c>
      <c r="EX52">
        <v>274</v>
      </c>
      <c r="EY52">
        <v>275</v>
      </c>
      <c r="EZ52">
        <v>277</v>
      </c>
      <c r="FA52">
        <v>279</v>
      </c>
      <c r="FB52">
        <v>281</v>
      </c>
      <c r="FC52">
        <v>283</v>
      </c>
      <c r="FD52">
        <v>284</v>
      </c>
      <c r="FE52">
        <v>286</v>
      </c>
      <c r="FF52">
        <v>288</v>
      </c>
      <c r="FG52">
        <v>290</v>
      </c>
      <c r="FH52">
        <v>292</v>
      </c>
      <c r="FI52">
        <v>293</v>
      </c>
      <c r="FJ52">
        <v>295</v>
      </c>
      <c r="FK52">
        <v>297</v>
      </c>
      <c r="FL52">
        <v>299</v>
      </c>
      <c r="FM52">
        <v>301</v>
      </c>
      <c r="FN52">
        <v>302</v>
      </c>
      <c r="FO52">
        <v>304</v>
      </c>
      <c r="FP52">
        <v>306</v>
      </c>
      <c r="FQ52">
        <v>308</v>
      </c>
      <c r="FR52">
        <v>310</v>
      </c>
      <c r="FS52">
        <v>311</v>
      </c>
      <c r="FT52">
        <v>313</v>
      </c>
      <c r="FU52">
        <v>315</v>
      </c>
      <c r="FV52">
        <v>317</v>
      </c>
      <c r="FW52">
        <v>318</v>
      </c>
      <c r="FX52">
        <v>320</v>
      </c>
      <c r="FY52">
        <v>322</v>
      </c>
      <c r="FZ52">
        <v>324</v>
      </c>
      <c r="GA52">
        <v>326</v>
      </c>
      <c r="GB52">
        <v>327</v>
      </c>
      <c r="GC52">
        <v>329</v>
      </c>
      <c r="GD52">
        <v>331</v>
      </c>
      <c r="GE52">
        <v>333</v>
      </c>
      <c r="GF52">
        <v>335</v>
      </c>
      <c r="GG52">
        <v>336</v>
      </c>
      <c r="GH52">
        <v>338</v>
      </c>
      <c r="GI52">
        <v>340</v>
      </c>
      <c r="GJ52">
        <v>342</v>
      </c>
      <c r="GK52">
        <v>344</v>
      </c>
      <c r="GL52">
        <v>345</v>
      </c>
      <c r="GM52">
        <v>347</v>
      </c>
      <c r="GN52">
        <v>349</v>
      </c>
      <c r="GO52">
        <v>351</v>
      </c>
      <c r="GP52">
        <v>352</v>
      </c>
      <c r="GQ52">
        <v>354</v>
      </c>
      <c r="GR52">
        <v>356</v>
      </c>
      <c r="GS52">
        <v>358</v>
      </c>
      <c r="GU52">
        <v>49</v>
      </c>
      <c r="GV52">
        <v>0.51200000000000001</v>
      </c>
    </row>
    <row r="53" spans="1:204">
      <c r="A53" s="278">
        <v>50</v>
      </c>
      <c r="B53" s="344">
        <v>2</v>
      </c>
      <c r="C53" s="344">
        <v>5</v>
      </c>
      <c r="D53" s="344">
        <v>7</v>
      </c>
      <c r="E53" s="344">
        <v>9</v>
      </c>
      <c r="F53" s="344">
        <v>12</v>
      </c>
      <c r="G53" s="344">
        <v>14</v>
      </c>
      <c r="H53" s="344">
        <v>16</v>
      </c>
      <c r="I53" s="344">
        <v>18</v>
      </c>
      <c r="J53" s="344">
        <v>20</v>
      </c>
      <c r="K53" s="344">
        <v>21</v>
      </c>
      <c r="L53" s="344">
        <v>23</v>
      </c>
      <c r="M53" s="344">
        <v>25</v>
      </c>
      <c r="N53" s="344">
        <v>27</v>
      </c>
      <c r="O53" s="344">
        <v>29</v>
      </c>
      <c r="P53" s="344">
        <v>31</v>
      </c>
      <c r="Q53" s="344">
        <v>33</v>
      </c>
      <c r="R53" s="344">
        <v>35</v>
      </c>
      <c r="S53" s="344">
        <v>37</v>
      </c>
      <c r="T53" s="344">
        <v>39</v>
      </c>
      <c r="U53" s="344">
        <v>40</v>
      </c>
      <c r="V53" s="344">
        <v>42</v>
      </c>
      <c r="W53" s="344">
        <v>44</v>
      </c>
      <c r="X53" s="344">
        <v>46</v>
      </c>
      <c r="Y53" s="344">
        <v>48</v>
      </c>
      <c r="Z53" s="344">
        <v>50</v>
      </c>
      <c r="AA53" s="344">
        <v>52</v>
      </c>
      <c r="AB53" s="344">
        <v>54</v>
      </c>
      <c r="AC53" s="344">
        <v>56</v>
      </c>
      <c r="AD53" s="344">
        <v>58</v>
      </c>
      <c r="AE53" s="344">
        <v>60</v>
      </c>
      <c r="AF53" s="337">
        <v>61</v>
      </c>
      <c r="AG53" s="345">
        <v>63</v>
      </c>
      <c r="AH53" s="348">
        <v>65</v>
      </c>
      <c r="AI53">
        <v>67</v>
      </c>
      <c r="AJ53">
        <v>69</v>
      </c>
      <c r="AK53">
        <v>71</v>
      </c>
      <c r="AL53">
        <v>73</v>
      </c>
      <c r="AM53">
        <v>74</v>
      </c>
      <c r="AN53">
        <v>76</v>
      </c>
      <c r="AO53">
        <v>78</v>
      </c>
      <c r="AP53">
        <v>80</v>
      </c>
      <c r="AQ53">
        <v>82</v>
      </c>
      <c r="AR53">
        <v>84</v>
      </c>
      <c r="AS53">
        <v>85</v>
      </c>
      <c r="AT53">
        <v>87</v>
      </c>
      <c r="AU53">
        <v>89</v>
      </c>
      <c r="AV53">
        <v>91</v>
      </c>
      <c r="AW53">
        <v>93</v>
      </c>
      <c r="AX53">
        <v>95</v>
      </c>
      <c r="AY53">
        <v>96</v>
      </c>
      <c r="AZ53">
        <v>98</v>
      </c>
      <c r="BA53">
        <v>100</v>
      </c>
      <c r="BB53">
        <v>102</v>
      </c>
      <c r="BC53">
        <v>103</v>
      </c>
      <c r="BD53">
        <v>105</v>
      </c>
      <c r="BE53">
        <v>107</v>
      </c>
      <c r="BF53">
        <v>109</v>
      </c>
      <c r="BG53">
        <v>110</v>
      </c>
      <c r="BH53">
        <v>112</v>
      </c>
      <c r="BI53">
        <v>114</v>
      </c>
      <c r="BJ53">
        <v>116</v>
      </c>
      <c r="BK53">
        <v>117</v>
      </c>
      <c r="BL53">
        <v>119</v>
      </c>
      <c r="BM53">
        <v>121</v>
      </c>
      <c r="BN53">
        <v>123</v>
      </c>
      <c r="BO53">
        <v>124</v>
      </c>
      <c r="BP53">
        <v>126</v>
      </c>
      <c r="BQ53">
        <v>128</v>
      </c>
      <c r="BR53">
        <v>130</v>
      </c>
      <c r="BS53">
        <v>131</v>
      </c>
      <c r="BT53">
        <v>133</v>
      </c>
      <c r="BU53">
        <v>135</v>
      </c>
      <c r="BV53">
        <v>137</v>
      </c>
      <c r="BW53">
        <v>138</v>
      </c>
      <c r="BX53">
        <v>140</v>
      </c>
      <c r="BY53">
        <v>142</v>
      </c>
      <c r="BZ53">
        <v>143</v>
      </c>
      <c r="CA53">
        <v>145</v>
      </c>
      <c r="CB53">
        <v>147</v>
      </c>
      <c r="CC53">
        <v>149</v>
      </c>
      <c r="CD53">
        <v>150</v>
      </c>
      <c r="CE53">
        <v>152</v>
      </c>
      <c r="CF53">
        <v>154</v>
      </c>
      <c r="CG53">
        <v>155</v>
      </c>
      <c r="CH53">
        <v>157</v>
      </c>
      <c r="CI53">
        <v>159</v>
      </c>
      <c r="CJ53">
        <v>160</v>
      </c>
      <c r="CK53">
        <v>162</v>
      </c>
      <c r="CL53">
        <v>164</v>
      </c>
      <c r="CM53">
        <v>165</v>
      </c>
      <c r="CN53">
        <v>167</v>
      </c>
      <c r="CO53">
        <v>168</v>
      </c>
      <c r="CP53">
        <v>170</v>
      </c>
      <c r="CQ53">
        <v>172</v>
      </c>
      <c r="CR53">
        <v>173</v>
      </c>
      <c r="CS53">
        <v>175</v>
      </c>
      <c r="CT53">
        <v>177</v>
      </c>
      <c r="CU53">
        <v>178</v>
      </c>
      <c r="CV53">
        <v>180</v>
      </c>
      <c r="CW53">
        <v>181</v>
      </c>
      <c r="CX53">
        <v>183</v>
      </c>
      <c r="CY53">
        <v>185</v>
      </c>
      <c r="CZ53">
        <v>187</v>
      </c>
      <c r="DA53">
        <v>189</v>
      </c>
      <c r="DB53">
        <v>190</v>
      </c>
      <c r="DC53">
        <v>192</v>
      </c>
      <c r="DD53">
        <v>194</v>
      </c>
      <c r="DE53">
        <v>196</v>
      </c>
      <c r="DF53">
        <v>198</v>
      </c>
      <c r="DG53">
        <v>199</v>
      </c>
      <c r="DH53">
        <v>201</v>
      </c>
      <c r="DI53">
        <v>203</v>
      </c>
      <c r="DJ53">
        <v>205</v>
      </c>
      <c r="DK53">
        <v>207</v>
      </c>
      <c r="DL53">
        <v>208</v>
      </c>
      <c r="DM53">
        <v>210</v>
      </c>
      <c r="DN53">
        <v>212</v>
      </c>
      <c r="DO53">
        <v>214</v>
      </c>
      <c r="DP53">
        <v>216</v>
      </c>
      <c r="DQ53">
        <v>217</v>
      </c>
      <c r="DR53">
        <v>219</v>
      </c>
      <c r="DS53">
        <v>221</v>
      </c>
      <c r="DT53">
        <v>223</v>
      </c>
      <c r="DU53">
        <v>225</v>
      </c>
      <c r="DV53">
        <v>226</v>
      </c>
      <c r="DW53">
        <v>228</v>
      </c>
      <c r="DX53">
        <v>230</v>
      </c>
      <c r="DY53">
        <v>232</v>
      </c>
      <c r="DZ53">
        <v>234</v>
      </c>
      <c r="EA53">
        <v>236</v>
      </c>
      <c r="EB53">
        <v>237</v>
      </c>
      <c r="EC53">
        <v>239</v>
      </c>
      <c r="ED53">
        <v>241</v>
      </c>
      <c r="EE53">
        <v>243</v>
      </c>
      <c r="EF53">
        <v>245</v>
      </c>
      <c r="EG53">
        <v>246</v>
      </c>
      <c r="EH53">
        <v>248</v>
      </c>
      <c r="EI53">
        <v>250</v>
      </c>
      <c r="EJ53">
        <v>252</v>
      </c>
      <c r="EK53">
        <v>254</v>
      </c>
      <c r="EL53">
        <v>256</v>
      </c>
      <c r="EM53">
        <v>257</v>
      </c>
      <c r="EN53">
        <v>259</v>
      </c>
      <c r="EO53">
        <v>261</v>
      </c>
      <c r="EP53">
        <v>263</v>
      </c>
      <c r="EQ53">
        <v>265</v>
      </c>
      <c r="ER53">
        <v>267</v>
      </c>
      <c r="ES53">
        <v>268</v>
      </c>
      <c r="ET53">
        <v>270</v>
      </c>
      <c r="EU53">
        <v>272</v>
      </c>
      <c r="EV53">
        <v>274</v>
      </c>
      <c r="EW53">
        <v>276</v>
      </c>
      <c r="EX53">
        <v>277</v>
      </c>
      <c r="EY53">
        <v>279</v>
      </c>
      <c r="EZ53">
        <v>281</v>
      </c>
      <c r="FA53">
        <v>283</v>
      </c>
      <c r="FB53">
        <v>285</v>
      </c>
      <c r="FC53">
        <v>287</v>
      </c>
      <c r="FD53">
        <v>288</v>
      </c>
      <c r="FE53">
        <v>290</v>
      </c>
      <c r="FF53">
        <v>292</v>
      </c>
      <c r="FG53">
        <v>294</v>
      </c>
      <c r="FH53">
        <v>296</v>
      </c>
      <c r="FI53">
        <v>297</v>
      </c>
      <c r="FJ53">
        <v>299</v>
      </c>
      <c r="FK53">
        <v>301</v>
      </c>
      <c r="FL53">
        <v>303</v>
      </c>
      <c r="FM53">
        <v>305</v>
      </c>
      <c r="FN53">
        <v>306</v>
      </c>
      <c r="FO53">
        <v>308</v>
      </c>
      <c r="FP53">
        <v>310</v>
      </c>
      <c r="FQ53">
        <v>312</v>
      </c>
      <c r="FR53">
        <v>314</v>
      </c>
      <c r="FS53">
        <v>316</v>
      </c>
      <c r="FT53">
        <v>317</v>
      </c>
      <c r="FU53">
        <v>319</v>
      </c>
      <c r="FV53">
        <v>321</v>
      </c>
      <c r="FW53">
        <v>323</v>
      </c>
      <c r="FX53">
        <v>325</v>
      </c>
      <c r="FY53">
        <v>326</v>
      </c>
      <c r="FZ53">
        <v>328</v>
      </c>
      <c r="GA53">
        <v>330</v>
      </c>
      <c r="GB53">
        <v>332</v>
      </c>
      <c r="GC53">
        <v>334</v>
      </c>
      <c r="GD53">
        <v>336</v>
      </c>
      <c r="GE53">
        <v>337</v>
      </c>
      <c r="GF53">
        <v>339</v>
      </c>
      <c r="GG53">
        <v>341</v>
      </c>
      <c r="GH53">
        <v>343</v>
      </c>
      <c r="GI53">
        <v>345</v>
      </c>
      <c r="GJ53">
        <v>346</v>
      </c>
      <c r="GK53">
        <v>348</v>
      </c>
      <c r="GL53">
        <v>350</v>
      </c>
      <c r="GM53">
        <v>352</v>
      </c>
      <c r="GN53">
        <v>354</v>
      </c>
      <c r="GO53">
        <v>356</v>
      </c>
      <c r="GP53">
        <v>357</v>
      </c>
      <c r="GQ53">
        <v>359</v>
      </c>
      <c r="GR53">
        <v>361</v>
      </c>
      <c r="GS53">
        <v>363</v>
      </c>
      <c r="GU53">
        <v>50</v>
      </c>
      <c r="GV53">
        <v>0.51900000000000002</v>
      </c>
    </row>
    <row r="54" spans="1:204">
      <c r="A54" s="278">
        <v>51</v>
      </c>
      <c r="B54" s="344">
        <v>2</v>
      </c>
      <c r="C54" s="344">
        <v>5</v>
      </c>
      <c r="D54" s="344">
        <v>7</v>
      </c>
      <c r="E54" s="344">
        <v>9</v>
      </c>
      <c r="F54" s="344">
        <v>12</v>
      </c>
      <c r="G54" s="344">
        <v>14</v>
      </c>
      <c r="H54" s="344">
        <v>16</v>
      </c>
      <c r="I54" s="344">
        <v>19</v>
      </c>
      <c r="J54" s="344">
        <v>20</v>
      </c>
      <c r="K54" s="344">
        <v>21</v>
      </c>
      <c r="L54" s="344">
        <v>24</v>
      </c>
      <c r="M54" s="344">
        <v>26</v>
      </c>
      <c r="N54" s="344">
        <v>28</v>
      </c>
      <c r="O54" s="344">
        <v>30</v>
      </c>
      <c r="P54" s="344">
        <v>32</v>
      </c>
      <c r="Q54" s="344">
        <v>34</v>
      </c>
      <c r="R54" s="344">
        <v>36</v>
      </c>
      <c r="S54" s="344">
        <v>38</v>
      </c>
      <c r="T54" s="344">
        <v>39</v>
      </c>
      <c r="U54" s="344">
        <v>41</v>
      </c>
      <c r="V54" s="344">
        <v>43</v>
      </c>
      <c r="W54" s="344">
        <v>45</v>
      </c>
      <c r="X54" s="344">
        <v>47</v>
      </c>
      <c r="Y54" s="344">
        <v>49</v>
      </c>
      <c r="Z54" s="344">
        <v>51</v>
      </c>
      <c r="AA54" s="344">
        <v>53</v>
      </c>
      <c r="AB54" s="344">
        <v>55</v>
      </c>
      <c r="AC54" s="344">
        <v>56</v>
      </c>
      <c r="AD54" s="344">
        <v>58</v>
      </c>
      <c r="AE54" s="344">
        <v>60</v>
      </c>
      <c r="AF54" s="337">
        <v>62</v>
      </c>
      <c r="AG54" s="345">
        <v>64</v>
      </c>
      <c r="AH54" s="348">
        <v>66</v>
      </c>
      <c r="AI54">
        <v>68</v>
      </c>
      <c r="AJ54">
        <v>70</v>
      </c>
      <c r="AK54">
        <v>72</v>
      </c>
      <c r="AL54">
        <v>74</v>
      </c>
      <c r="AM54">
        <v>75</v>
      </c>
      <c r="AN54">
        <v>77</v>
      </c>
      <c r="AO54">
        <v>79</v>
      </c>
      <c r="AP54">
        <v>81</v>
      </c>
      <c r="AQ54">
        <v>83</v>
      </c>
      <c r="AR54">
        <v>85</v>
      </c>
      <c r="AS54">
        <v>87</v>
      </c>
      <c r="AT54">
        <v>88</v>
      </c>
      <c r="AU54">
        <v>90</v>
      </c>
      <c r="AV54">
        <v>92</v>
      </c>
      <c r="AW54">
        <v>94</v>
      </c>
      <c r="AX54">
        <v>96</v>
      </c>
      <c r="AY54">
        <v>98</v>
      </c>
      <c r="AZ54">
        <v>99</v>
      </c>
      <c r="BA54">
        <v>101</v>
      </c>
      <c r="BB54">
        <v>103</v>
      </c>
      <c r="BC54">
        <v>105</v>
      </c>
      <c r="BD54">
        <v>107</v>
      </c>
      <c r="BE54">
        <v>108</v>
      </c>
      <c r="BF54">
        <v>110</v>
      </c>
      <c r="BG54">
        <v>112</v>
      </c>
      <c r="BH54">
        <v>114</v>
      </c>
      <c r="BI54">
        <v>115</v>
      </c>
      <c r="BJ54">
        <v>117</v>
      </c>
      <c r="BK54">
        <v>119</v>
      </c>
      <c r="BL54">
        <v>121</v>
      </c>
      <c r="BM54">
        <v>123</v>
      </c>
      <c r="BN54">
        <v>124</v>
      </c>
      <c r="BO54">
        <v>126</v>
      </c>
      <c r="BP54">
        <v>128</v>
      </c>
      <c r="BQ54">
        <v>130</v>
      </c>
      <c r="BR54">
        <v>131</v>
      </c>
      <c r="BS54">
        <v>133</v>
      </c>
      <c r="BT54">
        <v>135</v>
      </c>
      <c r="BU54">
        <v>137</v>
      </c>
      <c r="BV54">
        <v>138</v>
      </c>
      <c r="BW54">
        <v>140</v>
      </c>
      <c r="BX54">
        <v>142</v>
      </c>
      <c r="BY54">
        <v>144</v>
      </c>
      <c r="BZ54">
        <v>145</v>
      </c>
      <c r="CA54">
        <v>147</v>
      </c>
      <c r="CB54">
        <v>149</v>
      </c>
      <c r="CC54">
        <v>151</v>
      </c>
      <c r="CD54">
        <v>152</v>
      </c>
      <c r="CE54">
        <v>154</v>
      </c>
      <c r="CF54">
        <v>156</v>
      </c>
      <c r="CG54">
        <v>157</v>
      </c>
      <c r="CH54">
        <v>159</v>
      </c>
      <c r="CI54">
        <v>161</v>
      </c>
      <c r="CJ54">
        <v>162</v>
      </c>
      <c r="CK54">
        <v>164</v>
      </c>
      <c r="CL54">
        <v>166</v>
      </c>
      <c r="CM54">
        <v>167</v>
      </c>
      <c r="CN54">
        <v>169</v>
      </c>
      <c r="CO54">
        <v>171</v>
      </c>
      <c r="CP54">
        <v>172</v>
      </c>
      <c r="CQ54">
        <v>174</v>
      </c>
      <c r="CR54">
        <v>176</v>
      </c>
      <c r="CS54">
        <v>177</v>
      </c>
      <c r="CT54">
        <v>179</v>
      </c>
      <c r="CU54">
        <v>181</v>
      </c>
      <c r="CV54">
        <v>182</v>
      </c>
      <c r="CW54">
        <v>184</v>
      </c>
      <c r="CX54">
        <v>186</v>
      </c>
      <c r="CY54">
        <v>187</v>
      </c>
      <c r="CZ54">
        <v>189</v>
      </c>
      <c r="DA54">
        <v>191</v>
      </c>
      <c r="DB54">
        <v>193</v>
      </c>
      <c r="DC54">
        <v>195</v>
      </c>
      <c r="DD54">
        <v>197</v>
      </c>
      <c r="DE54">
        <v>198</v>
      </c>
      <c r="DF54">
        <v>200</v>
      </c>
      <c r="DG54">
        <v>202</v>
      </c>
      <c r="DH54">
        <v>204</v>
      </c>
      <c r="DI54">
        <v>206</v>
      </c>
      <c r="DJ54">
        <v>208</v>
      </c>
      <c r="DK54">
        <v>209</v>
      </c>
      <c r="DL54">
        <v>211</v>
      </c>
      <c r="DM54">
        <v>213</v>
      </c>
      <c r="DN54">
        <v>215</v>
      </c>
      <c r="DO54">
        <v>217</v>
      </c>
      <c r="DP54">
        <v>219</v>
      </c>
      <c r="DQ54">
        <v>220</v>
      </c>
      <c r="DR54">
        <v>222</v>
      </c>
      <c r="DS54">
        <v>224</v>
      </c>
      <c r="DT54">
        <v>226</v>
      </c>
      <c r="DU54">
        <v>228</v>
      </c>
      <c r="DV54">
        <v>230</v>
      </c>
      <c r="DW54">
        <v>231</v>
      </c>
      <c r="DX54">
        <v>233</v>
      </c>
      <c r="DY54">
        <v>235</v>
      </c>
      <c r="DZ54">
        <v>237</v>
      </c>
      <c r="EA54">
        <v>239</v>
      </c>
      <c r="EB54">
        <v>241</v>
      </c>
      <c r="EC54">
        <v>242</v>
      </c>
      <c r="ED54">
        <v>244</v>
      </c>
      <c r="EE54">
        <v>246</v>
      </c>
      <c r="EF54">
        <v>248</v>
      </c>
      <c r="EG54">
        <v>250</v>
      </c>
      <c r="EH54">
        <v>252</v>
      </c>
      <c r="EI54">
        <v>254</v>
      </c>
      <c r="EJ54">
        <v>255</v>
      </c>
      <c r="EK54">
        <v>257</v>
      </c>
      <c r="EL54">
        <v>259</v>
      </c>
      <c r="EM54">
        <v>261</v>
      </c>
      <c r="EN54">
        <v>263</v>
      </c>
      <c r="EO54">
        <v>265</v>
      </c>
      <c r="EP54">
        <v>266</v>
      </c>
      <c r="EQ54">
        <v>268</v>
      </c>
      <c r="ER54">
        <v>270</v>
      </c>
      <c r="ES54">
        <v>272</v>
      </c>
      <c r="ET54">
        <v>274</v>
      </c>
      <c r="EU54">
        <v>276</v>
      </c>
      <c r="EV54">
        <v>278</v>
      </c>
      <c r="EW54">
        <v>279</v>
      </c>
      <c r="EX54">
        <v>281</v>
      </c>
      <c r="EY54">
        <v>283</v>
      </c>
      <c r="EZ54">
        <v>285</v>
      </c>
      <c r="FA54">
        <v>287</v>
      </c>
      <c r="FB54">
        <v>289</v>
      </c>
      <c r="FC54">
        <v>290</v>
      </c>
      <c r="FD54">
        <v>292</v>
      </c>
      <c r="FE54">
        <v>294</v>
      </c>
      <c r="FF54">
        <v>296</v>
      </c>
      <c r="FG54">
        <v>298</v>
      </c>
      <c r="FH54">
        <v>300</v>
      </c>
      <c r="FI54">
        <v>301</v>
      </c>
      <c r="FJ54">
        <v>303</v>
      </c>
      <c r="FK54">
        <v>305</v>
      </c>
      <c r="FL54">
        <v>307</v>
      </c>
      <c r="FM54">
        <v>309</v>
      </c>
      <c r="FN54">
        <v>311</v>
      </c>
      <c r="FO54">
        <v>312</v>
      </c>
      <c r="FP54">
        <v>314</v>
      </c>
      <c r="FQ54">
        <v>316</v>
      </c>
      <c r="FR54">
        <v>318</v>
      </c>
      <c r="FS54">
        <v>320</v>
      </c>
      <c r="FT54">
        <v>322</v>
      </c>
      <c r="FU54">
        <v>324</v>
      </c>
      <c r="FV54">
        <v>325</v>
      </c>
      <c r="FW54">
        <v>327</v>
      </c>
      <c r="FX54">
        <v>329</v>
      </c>
      <c r="FY54">
        <v>331</v>
      </c>
      <c r="FZ54">
        <v>333</v>
      </c>
      <c r="GA54">
        <v>335</v>
      </c>
      <c r="GB54">
        <v>336</v>
      </c>
      <c r="GC54">
        <v>338</v>
      </c>
      <c r="GD54">
        <v>340</v>
      </c>
      <c r="GE54">
        <v>342</v>
      </c>
      <c r="GF54">
        <v>344</v>
      </c>
      <c r="GG54">
        <v>346</v>
      </c>
      <c r="GH54">
        <v>347</v>
      </c>
      <c r="GI54">
        <v>349</v>
      </c>
      <c r="GJ54">
        <v>351</v>
      </c>
      <c r="GK54">
        <v>353</v>
      </c>
      <c r="GL54">
        <v>355</v>
      </c>
      <c r="GM54">
        <v>357</v>
      </c>
      <c r="GN54">
        <v>358</v>
      </c>
      <c r="GO54">
        <v>360</v>
      </c>
      <c r="GP54">
        <v>362</v>
      </c>
      <c r="GQ54">
        <v>364</v>
      </c>
      <c r="GR54">
        <v>366</v>
      </c>
      <c r="GS54">
        <v>368</v>
      </c>
      <c r="GU54">
        <v>51</v>
      </c>
      <c r="GV54">
        <v>0.52600000000000002</v>
      </c>
    </row>
    <row r="55" spans="1:204">
      <c r="A55" s="278">
        <v>52</v>
      </c>
      <c r="B55" s="344">
        <v>2</v>
      </c>
      <c r="C55" s="344">
        <v>5</v>
      </c>
      <c r="D55" s="344">
        <v>7</v>
      </c>
      <c r="E55" s="344">
        <v>9</v>
      </c>
      <c r="F55" s="344">
        <v>12</v>
      </c>
      <c r="G55" s="344">
        <v>14</v>
      </c>
      <c r="H55" s="344">
        <v>17</v>
      </c>
      <c r="I55" s="344">
        <v>19</v>
      </c>
      <c r="J55" s="344">
        <v>20</v>
      </c>
      <c r="K55" s="344">
        <v>22</v>
      </c>
      <c r="L55" s="344">
        <v>24</v>
      </c>
      <c r="M55" s="344">
        <v>26</v>
      </c>
      <c r="N55" s="344">
        <v>28</v>
      </c>
      <c r="O55" s="344">
        <v>30</v>
      </c>
      <c r="P55" s="344">
        <v>32</v>
      </c>
      <c r="Q55" s="344">
        <v>34</v>
      </c>
      <c r="R55" s="344">
        <v>36</v>
      </c>
      <c r="S55" s="344">
        <v>38</v>
      </c>
      <c r="T55" s="344">
        <v>40</v>
      </c>
      <c r="U55" s="344">
        <v>42</v>
      </c>
      <c r="V55" s="344">
        <v>44</v>
      </c>
      <c r="W55" s="344">
        <v>45</v>
      </c>
      <c r="X55" s="344">
        <v>47</v>
      </c>
      <c r="Y55" s="344">
        <v>49</v>
      </c>
      <c r="Z55" s="344">
        <v>51</v>
      </c>
      <c r="AA55" s="344">
        <v>53</v>
      </c>
      <c r="AB55" s="344">
        <v>55</v>
      </c>
      <c r="AC55" s="344">
        <v>57</v>
      </c>
      <c r="AD55" s="344">
        <v>59</v>
      </c>
      <c r="AE55" s="344">
        <v>61</v>
      </c>
      <c r="AF55" s="337">
        <v>63</v>
      </c>
      <c r="AG55" s="345">
        <v>65</v>
      </c>
      <c r="AH55" s="348">
        <v>67</v>
      </c>
      <c r="AI55">
        <v>69</v>
      </c>
      <c r="AJ55">
        <v>71</v>
      </c>
      <c r="AK55">
        <v>73</v>
      </c>
      <c r="AL55">
        <v>75</v>
      </c>
      <c r="AM55">
        <v>76</v>
      </c>
      <c r="AN55">
        <v>78</v>
      </c>
      <c r="AO55">
        <v>80</v>
      </c>
      <c r="AP55">
        <v>82</v>
      </c>
      <c r="AQ55">
        <v>84</v>
      </c>
      <c r="AR55">
        <v>86</v>
      </c>
      <c r="AS55">
        <v>88</v>
      </c>
      <c r="AT55">
        <v>90</v>
      </c>
      <c r="AU55">
        <v>92</v>
      </c>
      <c r="AV55">
        <v>93</v>
      </c>
      <c r="AW55">
        <v>95</v>
      </c>
      <c r="AX55">
        <v>97</v>
      </c>
      <c r="AY55">
        <v>99</v>
      </c>
      <c r="AZ55">
        <v>101</v>
      </c>
      <c r="BA55">
        <v>103</v>
      </c>
      <c r="BB55">
        <v>104</v>
      </c>
      <c r="BC55">
        <v>106</v>
      </c>
      <c r="BD55">
        <v>108</v>
      </c>
      <c r="BE55">
        <v>110</v>
      </c>
      <c r="BF55">
        <v>112</v>
      </c>
      <c r="BG55">
        <v>113</v>
      </c>
      <c r="BH55">
        <v>115</v>
      </c>
      <c r="BI55">
        <v>117</v>
      </c>
      <c r="BJ55">
        <v>119</v>
      </c>
      <c r="BK55">
        <v>121</v>
      </c>
      <c r="BL55">
        <v>122</v>
      </c>
      <c r="BM55">
        <v>124</v>
      </c>
      <c r="BN55">
        <v>126</v>
      </c>
      <c r="BO55">
        <v>128</v>
      </c>
      <c r="BP55">
        <v>130</v>
      </c>
      <c r="BQ55">
        <v>131</v>
      </c>
      <c r="BR55">
        <v>133</v>
      </c>
      <c r="BS55">
        <v>135</v>
      </c>
      <c r="BT55">
        <v>137</v>
      </c>
      <c r="BU55">
        <v>138</v>
      </c>
      <c r="BV55">
        <v>140</v>
      </c>
      <c r="BW55">
        <v>142</v>
      </c>
      <c r="BX55">
        <v>144</v>
      </c>
      <c r="BY55">
        <v>146</v>
      </c>
      <c r="BZ55">
        <v>147</v>
      </c>
      <c r="CA55">
        <v>149</v>
      </c>
      <c r="CB55">
        <v>151</v>
      </c>
      <c r="CC55">
        <v>153</v>
      </c>
      <c r="CD55">
        <v>154</v>
      </c>
      <c r="CE55">
        <v>156</v>
      </c>
      <c r="CF55">
        <v>158</v>
      </c>
      <c r="CG55">
        <v>159</v>
      </c>
      <c r="CH55">
        <v>161</v>
      </c>
      <c r="CI55">
        <v>163</v>
      </c>
      <c r="CJ55">
        <v>165</v>
      </c>
      <c r="CK55">
        <v>166</v>
      </c>
      <c r="CL55">
        <v>168</v>
      </c>
      <c r="CM55">
        <v>170</v>
      </c>
      <c r="CN55">
        <v>171</v>
      </c>
      <c r="CO55">
        <v>173</v>
      </c>
      <c r="CP55">
        <v>175</v>
      </c>
      <c r="CQ55">
        <v>176</v>
      </c>
      <c r="CR55">
        <v>178</v>
      </c>
      <c r="CS55">
        <v>180</v>
      </c>
      <c r="CT55">
        <v>181</v>
      </c>
      <c r="CU55">
        <v>183</v>
      </c>
      <c r="CV55">
        <v>185</v>
      </c>
      <c r="CW55">
        <v>186</v>
      </c>
      <c r="CX55">
        <v>188</v>
      </c>
      <c r="CY55">
        <v>190</v>
      </c>
      <c r="CZ55">
        <v>192</v>
      </c>
      <c r="DA55">
        <v>194</v>
      </c>
      <c r="DB55">
        <v>196</v>
      </c>
      <c r="DC55">
        <v>197</v>
      </c>
      <c r="DD55">
        <v>199</v>
      </c>
      <c r="DE55">
        <v>201</v>
      </c>
      <c r="DF55">
        <v>203</v>
      </c>
      <c r="DG55">
        <v>205</v>
      </c>
      <c r="DH55">
        <v>207</v>
      </c>
      <c r="DI55">
        <v>208</v>
      </c>
      <c r="DJ55">
        <v>210</v>
      </c>
      <c r="DK55">
        <v>212</v>
      </c>
      <c r="DL55">
        <v>214</v>
      </c>
      <c r="DM55">
        <v>216</v>
      </c>
      <c r="DN55">
        <v>218</v>
      </c>
      <c r="DO55">
        <v>220</v>
      </c>
      <c r="DP55">
        <v>221</v>
      </c>
      <c r="DQ55">
        <v>223</v>
      </c>
      <c r="DR55">
        <v>225</v>
      </c>
      <c r="DS55">
        <v>227</v>
      </c>
      <c r="DT55">
        <v>229</v>
      </c>
      <c r="DU55">
        <v>231</v>
      </c>
      <c r="DV55">
        <v>233</v>
      </c>
      <c r="DW55">
        <v>234</v>
      </c>
      <c r="DX55">
        <v>236</v>
      </c>
      <c r="DY55">
        <v>238</v>
      </c>
      <c r="DZ55">
        <v>240</v>
      </c>
      <c r="EA55">
        <v>242</v>
      </c>
      <c r="EB55">
        <v>244</v>
      </c>
      <c r="EC55">
        <v>246</v>
      </c>
      <c r="ED55">
        <v>248</v>
      </c>
      <c r="EE55">
        <v>249</v>
      </c>
      <c r="EF55">
        <v>251</v>
      </c>
      <c r="EG55">
        <v>253</v>
      </c>
      <c r="EH55">
        <v>255</v>
      </c>
      <c r="EI55">
        <v>257</v>
      </c>
      <c r="EJ55">
        <v>259</v>
      </c>
      <c r="EK55">
        <v>261</v>
      </c>
      <c r="EL55">
        <v>262</v>
      </c>
      <c r="EM55">
        <v>264</v>
      </c>
      <c r="EN55">
        <v>266</v>
      </c>
      <c r="EO55">
        <v>268</v>
      </c>
      <c r="EP55">
        <v>270</v>
      </c>
      <c r="EQ55">
        <v>272</v>
      </c>
      <c r="ER55">
        <v>274</v>
      </c>
      <c r="ES55">
        <v>276</v>
      </c>
      <c r="ET55">
        <v>277</v>
      </c>
      <c r="EU55">
        <v>279</v>
      </c>
      <c r="EV55">
        <v>281</v>
      </c>
      <c r="EW55">
        <v>283</v>
      </c>
      <c r="EX55">
        <v>285</v>
      </c>
      <c r="EY55">
        <v>287</v>
      </c>
      <c r="EZ55">
        <v>289</v>
      </c>
      <c r="FA55">
        <v>291</v>
      </c>
      <c r="FB55">
        <v>292</v>
      </c>
      <c r="FC55">
        <v>294</v>
      </c>
      <c r="FD55">
        <v>296</v>
      </c>
      <c r="FE55">
        <v>298</v>
      </c>
      <c r="FF55">
        <v>300</v>
      </c>
      <c r="FG55">
        <v>302</v>
      </c>
      <c r="FH55">
        <v>304</v>
      </c>
      <c r="FI55">
        <v>305</v>
      </c>
      <c r="FJ55">
        <v>307</v>
      </c>
      <c r="FK55">
        <v>309</v>
      </c>
      <c r="FL55">
        <v>311</v>
      </c>
      <c r="FM55">
        <v>313</v>
      </c>
      <c r="FN55">
        <v>315</v>
      </c>
      <c r="FO55">
        <v>317</v>
      </c>
      <c r="FP55">
        <v>318</v>
      </c>
      <c r="FQ55">
        <v>320</v>
      </c>
      <c r="FR55">
        <v>322</v>
      </c>
      <c r="FS55">
        <v>324</v>
      </c>
      <c r="FT55">
        <v>326</v>
      </c>
      <c r="FU55">
        <v>328</v>
      </c>
      <c r="FV55">
        <v>330</v>
      </c>
      <c r="FW55">
        <v>332</v>
      </c>
      <c r="FX55">
        <v>333</v>
      </c>
      <c r="FY55">
        <v>335</v>
      </c>
      <c r="FZ55">
        <v>337</v>
      </c>
      <c r="GA55">
        <v>339</v>
      </c>
      <c r="GB55">
        <v>341</v>
      </c>
      <c r="GC55">
        <v>343</v>
      </c>
      <c r="GD55">
        <v>345</v>
      </c>
      <c r="GE55">
        <v>346</v>
      </c>
      <c r="GF55">
        <v>348</v>
      </c>
      <c r="GG55">
        <v>350</v>
      </c>
      <c r="GH55">
        <v>352</v>
      </c>
      <c r="GI55">
        <v>354</v>
      </c>
      <c r="GJ55">
        <v>356</v>
      </c>
      <c r="GK55">
        <v>358</v>
      </c>
      <c r="GL55">
        <v>359</v>
      </c>
      <c r="GM55">
        <v>361</v>
      </c>
      <c r="GN55">
        <v>363</v>
      </c>
      <c r="GO55">
        <v>365</v>
      </c>
      <c r="GP55">
        <v>367</v>
      </c>
      <c r="GQ55">
        <v>369</v>
      </c>
      <c r="GR55">
        <v>371</v>
      </c>
      <c r="GS55">
        <v>373</v>
      </c>
      <c r="GU55">
        <v>52</v>
      </c>
      <c r="GV55">
        <v>0.53300000000000003</v>
      </c>
    </row>
    <row r="56" spans="1:204">
      <c r="A56" s="278">
        <v>53</v>
      </c>
      <c r="B56" s="344">
        <v>2</v>
      </c>
      <c r="C56" s="344">
        <v>5</v>
      </c>
      <c r="D56" s="344">
        <v>7</v>
      </c>
      <c r="E56" s="344">
        <v>10</v>
      </c>
      <c r="F56" s="344">
        <v>12</v>
      </c>
      <c r="G56" s="344">
        <v>14</v>
      </c>
      <c r="H56" s="344">
        <v>17</v>
      </c>
      <c r="I56" s="344">
        <v>19</v>
      </c>
      <c r="J56" s="344">
        <v>21</v>
      </c>
      <c r="K56" s="344">
        <v>22</v>
      </c>
      <c r="L56" s="344">
        <v>24</v>
      </c>
      <c r="M56" s="344">
        <v>26</v>
      </c>
      <c r="N56" s="344">
        <v>28</v>
      </c>
      <c r="O56" s="344">
        <v>30</v>
      </c>
      <c r="P56" s="344">
        <v>33</v>
      </c>
      <c r="Q56" s="344">
        <v>35</v>
      </c>
      <c r="R56" s="344">
        <v>37</v>
      </c>
      <c r="S56" s="344">
        <v>39</v>
      </c>
      <c r="T56" s="344">
        <v>40</v>
      </c>
      <c r="U56" s="344">
        <v>42</v>
      </c>
      <c r="V56" s="344">
        <v>44</v>
      </c>
      <c r="W56" s="344">
        <v>46</v>
      </c>
      <c r="X56" s="344">
        <v>48</v>
      </c>
      <c r="Y56" s="344">
        <v>50</v>
      </c>
      <c r="Z56" s="344">
        <v>52</v>
      </c>
      <c r="AA56" s="344">
        <v>54</v>
      </c>
      <c r="AB56" s="344">
        <v>56</v>
      </c>
      <c r="AC56" s="344">
        <v>58</v>
      </c>
      <c r="AD56" s="344">
        <v>60</v>
      </c>
      <c r="AE56" s="344">
        <v>62</v>
      </c>
      <c r="AF56" s="337">
        <v>64</v>
      </c>
      <c r="AG56" s="345">
        <v>66</v>
      </c>
      <c r="AH56" s="348">
        <v>68</v>
      </c>
      <c r="AI56">
        <v>70</v>
      </c>
      <c r="AJ56">
        <v>72</v>
      </c>
      <c r="AK56">
        <v>74</v>
      </c>
      <c r="AL56">
        <v>76</v>
      </c>
      <c r="AM56">
        <v>78</v>
      </c>
      <c r="AN56">
        <v>80</v>
      </c>
      <c r="AO56">
        <v>81</v>
      </c>
      <c r="AP56">
        <v>83</v>
      </c>
      <c r="AQ56">
        <v>85</v>
      </c>
      <c r="AR56">
        <v>87</v>
      </c>
      <c r="AS56">
        <v>89</v>
      </c>
      <c r="AT56">
        <v>91</v>
      </c>
      <c r="AU56">
        <v>93</v>
      </c>
      <c r="AV56">
        <v>95</v>
      </c>
      <c r="AW56">
        <v>97</v>
      </c>
      <c r="AX56">
        <v>99</v>
      </c>
      <c r="AY56">
        <v>100</v>
      </c>
      <c r="AZ56">
        <v>102</v>
      </c>
      <c r="BA56">
        <v>104</v>
      </c>
      <c r="BB56">
        <v>106</v>
      </c>
      <c r="BC56">
        <v>108</v>
      </c>
      <c r="BD56">
        <v>110</v>
      </c>
      <c r="BE56">
        <v>111</v>
      </c>
      <c r="BF56">
        <v>113</v>
      </c>
      <c r="BG56">
        <v>115</v>
      </c>
      <c r="BH56">
        <v>117</v>
      </c>
      <c r="BI56">
        <v>119</v>
      </c>
      <c r="BJ56">
        <v>121</v>
      </c>
      <c r="BK56">
        <v>122</v>
      </c>
      <c r="BL56">
        <v>124</v>
      </c>
      <c r="BM56">
        <v>126</v>
      </c>
      <c r="BN56">
        <v>128</v>
      </c>
      <c r="BO56">
        <v>130</v>
      </c>
      <c r="BP56">
        <v>132</v>
      </c>
      <c r="BQ56">
        <v>133</v>
      </c>
      <c r="BR56">
        <v>135</v>
      </c>
      <c r="BS56">
        <v>137</v>
      </c>
      <c r="BT56">
        <v>139</v>
      </c>
      <c r="BU56">
        <v>141</v>
      </c>
      <c r="BV56">
        <v>142</v>
      </c>
      <c r="BW56">
        <v>144</v>
      </c>
      <c r="BX56">
        <v>146</v>
      </c>
      <c r="BY56">
        <v>148</v>
      </c>
      <c r="BZ56">
        <v>149</v>
      </c>
      <c r="CA56">
        <v>151</v>
      </c>
      <c r="CB56">
        <v>153</v>
      </c>
      <c r="CC56">
        <v>155</v>
      </c>
      <c r="CD56">
        <v>157</v>
      </c>
      <c r="CE56">
        <v>158</v>
      </c>
      <c r="CF56">
        <v>160</v>
      </c>
      <c r="CG56">
        <v>162</v>
      </c>
      <c r="CH56">
        <v>164</v>
      </c>
      <c r="CI56">
        <v>165</v>
      </c>
      <c r="CJ56">
        <v>167</v>
      </c>
      <c r="CK56">
        <v>169</v>
      </c>
      <c r="CL56">
        <v>171</v>
      </c>
      <c r="CM56">
        <v>172</v>
      </c>
      <c r="CN56">
        <v>174</v>
      </c>
      <c r="CO56">
        <v>176</v>
      </c>
      <c r="CP56">
        <v>177</v>
      </c>
      <c r="CQ56">
        <v>179</v>
      </c>
      <c r="CR56">
        <v>181</v>
      </c>
      <c r="CS56">
        <v>182</v>
      </c>
      <c r="CT56">
        <v>184</v>
      </c>
      <c r="CU56">
        <v>186</v>
      </c>
      <c r="CV56">
        <v>187</v>
      </c>
      <c r="CW56">
        <v>189</v>
      </c>
      <c r="CX56">
        <v>191</v>
      </c>
      <c r="CY56">
        <v>193</v>
      </c>
      <c r="CZ56">
        <v>195</v>
      </c>
      <c r="DA56">
        <v>197</v>
      </c>
      <c r="DB56">
        <v>198</v>
      </c>
      <c r="DC56">
        <v>200</v>
      </c>
      <c r="DD56">
        <v>202</v>
      </c>
      <c r="DE56">
        <v>204</v>
      </c>
      <c r="DF56">
        <v>206</v>
      </c>
      <c r="DG56">
        <v>208</v>
      </c>
      <c r="DH56">
        <v>210</v>
      </c>
      <c r="DI56">
        <v>212</v>
      </c>
      <c r="DJ56">
        <v>213</v>
      </c>
      <c r="DK56">
        <v>215</v>
      </c>
      <c r="DL56">
        <v>217</v>
      </c>
      <c r="DM56">
        <v>219</v>
      </c>
      <c r="DN56">
        <v>221</v>
      </c>
      <c r="DO56">
        <v>223</v>
      </c>
      <c r="DP56">
        <v>225</v>
      </c>
      <c r="DQ56">
        <v>227</v>
      </c>
      <c r="DR56">
        <v>229</v>
      </c>
      <c r="DS56">
        <v>230</v>
      </c>
      <c r="DT56">
        <v>232</v>
      </c>
      <c r="DU56">
        <v>234</v>
      </c>
      <c r="DV56">
        <v>236</v>
      </c>
      <c r="DW56">
        <v>238</v>
      </c>
      <c r="DX56">
        <v>240</v>
      </c>
      <c r="DY56">
        <v>242</v>
      </c>
      <c r="DZ56">
        <v>244</v>
      </c>
      <c r="EA56">
        <v>246</v>
      </c>
      <c r="EB56">
        <v>247</v>
      </c>
      <c r="EC56">
        <v>249</v>
      </c>
      <c r="ED56">
        <v>251</v>
      </c>
      <c r="EE56">
        <v>253</v>
      </c>
      <c r="EF56">
        <v>255</v>
      </c>
      <c r="EG56">
        <v>257</v>
      </c>
      <c r="EH56">
        <v>259</v>
      </c>
      <c r="EI56">
        <v>261</v>
      </c>
      <c r="EJ56">
        <v>263</v>
      </c>
      <c r="EK56">
        <v>265</v>
      </c>
      <c r="EL56">
        <v>266</v>
      </c>
      <c r="EM56">
        <v>268</v>
      </c>
      <c r="EN56">
        <v>270</v>
      </c>
      <c r="EO56">
        <v>272</v>
      </c>
      <c r="EP56">
        <v>274</v>
      </c>
      <c r="EQ56">
        <v>276</v>
      </c>
      <c r="ER56">
        <v>278</v>
      </c>
      <c r="ES56">
        <v>280</v>
      </c>
      <c r="ET56">
        <v>282</v>
      </c>
      <c r="EU56">
        <v>284</v>
      </c>
      <c r="EV56">
        <v>285</v>
      </c>
      <c r="EW56">
        <v>287</v>
      </c>
      <c r="EX56">
        <v>289</v>
      </c>
      <c r="EY56">
        <v>291</v>
      </c>
      <c r="EZ56">
        <v>293</v>
      </c>
      <c r="FA56">
        <v>295</v>
      </c>
      <c r="FB56">
        <v>297</v>
      </c>
      <c r="FC56">
        <v>299</v>
      </c>
      <c r="FD56">
        <v>301</v>
      </c>
      <c r="FE56">
        <v>302</v>
      </c>
      <c r="FF56">
        <v>304</v>
      </c>
      <c r="FG56">
        <v>306</v>
      </c>
      <c r="FH56">
        <v>308</v>
      </c>
      <c r="FI56">
        <v>310</v>
      </c>
      <c r="FJ56">
        <v>312</v>
      </c>
      <c r="FK56">
        <v>314</v>
      </c>
      <c r="FL56">
        <v>316</v>
      </c>
      <c r="FM56">
        <v>318</v>
      </c>
      <c r="FN56">
        <v>319</v>
      </c>
      <c r="FO56">
        <v>321</v>
      </c>
      <c r="FP56">
        <v>323</v>
      </c>
      <c r="FQ56">
        <v>325</v>
      </c>
      <c r="FR56">
        <v>327</v>
      </c>
      <c r="FS56">
        <v>329</v>
      </c>
      <c r="FT56">
        <v>331</v>
      </c>
      <c r="FU56">
        <v>333</v>
      </c>
      <c r="FV56">
        <v>335</v>
      </c>
      <c r="FW56">
        <v>337</v>
      </c>
      <c r="FX56">
        <v>338</v>
      </c>
      <c r="FY56">
        <v>340</v>
      </c>
      <c r="FZ56">
        <v>342</v>
      </c>
      <c r="GA56">
        <v>344</v>
      </c>
      <c r="GB56">
        <v>346</v>
      </c>
      <c r="GC56">
        <v>348</v>
      </c>
      <c r="GD56">
        <v>350</v>
      </c>
      <c r="GE56">
        <v>352</v>
      </c>
      <c r="GF56">
        <v>354</v>
      </c>
      <c r="GG56">
        <v>355</v>
      </c>
      <c r="GH56">
        <v>357</v>
      </c>
      <c r="GI56">
        <v>359</v>
      </c>
      <c r="GJ56">
        <v>361</v>
      </c>
      <c r="GK56">
        <v>363</v>
      </c>
      <c r="GL56">
        <v>365</v>
      </c>
      <c r="GM56">
        <v>367</v>
      </c>
      <c r="GN56">
        <v>369</v>
      </c>
      <c r="GO56">
        <v>371</v>
      </c>
      <c r="GP56">
        <v>372</v>
      </c>
      <c r="GQ56">
        <v>374</v>
      </c>
      <c r="GR56">
        <v>376</v>
      </c>
      <c r="GS56">
        <v>378</v>
      </c>
      <c r="GU56">
        <v>53</v>
      </c>
      <c r="GV56">
        <v>0.54100000000000004</v>
      </c>
    </row>
    <row r="57" spans="1:204">
      <c r="A57" s="278">
        <v>54</v>
      </c>
      <c r="B57" s="344">
        <v>2</v>
      </c>
      <c r="C57" s="344">
        <v>5</v>
      </c>
      <c r="D57" s="344">
        <v>7</v>
      </c>
      <c r="E57" s="344">
        <v>10</v>
      </c>
      <c r="F57" s="344">
        <v>12</v>
      </c>
      <c r="G57" s="344">
        <v>15</v>
      </c>
      <c r="H57" s="344">
        <v>17</v>
      </c>
      <c r="I57" s="344">
        <v>19</v>
      </c>
      <c r="J57" s="344">
        <v>21</v>
      </c>
      <c r="K57" s="344">
        <v>22</v>
      </c>
      <c r="L57" s="344">
        <v>24</v>
      </c>
      <c r="M57" s="344">
        <v>27</v>
      </c>
      <c r="N57" s="344">
        <v>29</v>
      </c>
      <c r="O57" s="344">
        <v>31</v>
      </c>
      <c r="P57" s="344">
        <v>33</v>
      </c>
      <c r="Q57" s="344">
        <v>35</v>
      </c>
      <c r="R57" s="344">
        <v>37</v>
      </c>
      <c r="S57" s="344">
        <v>39</v>
      </c>
      <c r="T57" s="344">
        <v>41</v>
      </c>
      <c r="U57" s="344">
        <v>43</v>
      </c>
      <c r="V57" s="344">
        <v>45</v>
      </c>
      <c r="W57" s="344">
        <v>47</v>
      </c>
      <c r="X57" s="344">
        <v>49</v>
      </c>
      <c r="Y57" s="344">
        <v>51</v>
      </c>
      <c r="Z57" s="344">
        <v>53</v>
      </c>
      <c r="AA57" s="344">
        <v>55</v>
      </c>
      <c r="AB57" s="344">
        <v>57</v>
      </c>
      <c r="AC57" s="344">
        <v>59</v>
      </c>
      <c r="AD57" s="344">
        <v>61</v>
      </c>
      <c r="AE57" s="344">
        <v>63</v>
      </c>
      <c r="AF57" s="337">
        <v>65</v>
      </c>
      <c r="AG57" s="345">
        <v>67</v>
      </c>
      <c r="AH57" s="348">
        <v>69</v>
      </c>
      <c r="AI57">
        <v>71</v>
      </c>
      <c r="AJ57">
        <v>73</v>
      </c>
      <c r="AK57">
        <v>75</v>
      </c>
      <c r="AL57">
        <v>77</v>
      </c>
      <c r="AM57">
        <v>79</v>
      </c>
      <c r="AN57">
        <v>81</v>
      </c>
      <c r="AO57">
        <v>82</v>
      </c>
      <c r="AP57">
        <v>84</v>
      </c>
      <c r="AQ57">
        <v>86</v>
      </c>
      <c r="AR57">
        <v>88</v>
      </c>
      <c r="AS57">
        <v>90</v>
      </c>
      <c r="AT57">
        <v>92</v>
      </c>
      <c r="AU57">
        <v>94</v>
      </c>
      <c r="AV57">
        <v>96</v>
      </c>
      <c r="AW57">
        <v>98</v>
      </c>
      <c r="AX57">
        <v>100</v>
      </c>
      <c r="AY57">
        <v>102</v>
      </c>
      <c r="AZ57">
        <v>104</v>
      </c>
      <c r="BA57">
        <v>105</v>
      </c>
      <c r="BB57">
        <v>107</v>
      </c>
      <c r="BC57">
        <v>109</v>
      </c>
      <c r="BD57">
        <v>111</v>
      </c>
      <c r="BE57">
        <v>113</v>
      </c>
      <c r="BF57">
        <v>115</v>
      </c>
      <c r="BG57">
        <v>117</v>
      </c>
      <c r="BH57">
        <v>118</v>
      </c>
      <c r="BI57">
        <v>120</v>
      </c>
      <c r="BJ57">
        <v>122</v>
      </c>
      <c r="BK57">
        <v>124</v>
      </c>
      <c r="BL57">
        <v>126</v>
      </c>
      <c r="BM57">
        <v>128</v>
      </c>
      <c r="BN57">
        <v>130</v>
      </c>
      <c r="BO57">
        <v>131</v>
      </c>
      <c r="BP57">
        <v>133</v>
      </c>
      <c r="BQ57">
        <v>135</v>
      </c>
      <c r="BR57">
        <v>137</v>
      </c>
      <c r="BS57">
        <v>139</v>
      </c>
      <c r="BT57">
        <v>141</v>
      </c>
      <c r="BU57">
        <v>142</v>
      </c>
      <c r="BV57">
        <v>144</v>
      </c>
      <c r="BW57">
        <v>146</v>
      </c>
      <c r="BX57">
        <v>148</v>
      </c>
      <c r="BY57">
        <v>150</v>
      </c>
      <c r="BZ57">
        <v>151</v>
      </c>
      <c r="CA57">
        <v>153</v>
      </c>
      <c r="CB57">
        <v>155</v>
      </c>
      <c r="CC57">
        <v>157</v>
      </c>
      <c r="CD57">
        <v>159</v>
      </c>
      <c r="CE57">
        <v>160</v>
      </c>
      <c r="CF57">
        <v>162</v>
      </c>
      <c r="CG57">
        <v>164</v>
      </c>
      <c r="CH57">
        <v>166</v>
      </c>
      <c r="CI57">
        <v>167</v>
      </c>
      <c r="CJ57">
        <v>169</v>
      </c>
      <c r="CK57">
        <v>171</v>
      </c>
      <c r="CL57">
        <v>173</v>
      </c>
      <c r="CM57">
        <v>174</v>
      </c>
      <c r="CN57">
        <v>176</v>
      </c>
      <c r="CO57">
        <v>178</v>
      </c>
      <c r="CP57">
        <v>180</v>
      </c>
      <c r="CQ57">
        <v>181</v>
      </c>
      <c r="CR57">
        <v>183</v>
      </c>
      <c r="CS57">
        <v>185</v>
      </c>
      <c r="CT57">
        <v>186</v>
      </c>
      <c r="CU57">
        <v>188</v>
      </c>
      <c r="CV57">
        <v>190</v>
      </c>
      <c r="CW57">
        <v>191</v>
      </c>
      <c r="CX57">
        <v>193</v>
      </c>
      <c r="CY57">
        <v>195</v>
      </c>
      <c r="CZ57">
        <v>197</v>
      </c>
      <c r="DA57">
        <v>199</v>
      </c>
      <c r="DB57">
        <v>201</v>
      </c>
      <c r="DC57">
        <v>203</v>
      </c>
      <c r="DD57">
        <v>205</v>
      </c>
      <c r="DE57">
        <v>207</v>
      </c>
      <c r="DF57">
        <v>209</v>
      </c>
      <c r="DG57">
        <v>211</v>
      </c>
      <c r="DH57">
        <v>212</v>
      </c>
      <c r="DI57">
        <v>214</v>
      </c>
      <c r="DJ57">
        <v>216</v>
      </c>
      <c r="DK57">
        <v>218</v>
      </c>
      <c r="DL57">
        <v>220</v>
      </c>
      <c r="DM57">
        <v>222</v>
      </c>
      <c r="DN57">
        <v>224</v>
      </c>
      <c r="DO57">
        <v>226</v>
      </c>
      <c r="DP57">
        <v>228</v>
      </c>
      <c r="DQ57">
        <v>230</v>
      </c>
      <c r="DR57">
        <v>231</v>
      </c>
      <c r="DS57">
        <v>233</v>
      </c>
      <c r="DT57">
        <v>235</v>
      </c>
      <c r="DU57">
        <v>237</v>
      </c>
      <c r="DV57">
        <v>239</v>
      </c>
      <c r="DW57">
        <v>241</v>
      </c>
      <c r="DX57">
        <v>243</v>
      </c>
      <c r="DY57">
        <v>245</v>
      </c>
      <c r="DZ57">
        <v>247</v>
      </c>
      <c r="EA57">
        <v>249</v>
      </c>
      <c r="EB57">
        <v>251</v>
      </c>
      <c r="EC57">
        <v>253</v>
      </c>
      <c r="ED57">
        <v>255</v>
      </c>
      <c r="EE57">
        <v>256</v>
      </c>
      <c r="EF57">
        <v>258</v>
      </c>
      <c r="EG57">
        <v>260</v>
      </c>
      <c r="EH57">
        <v>262</v>
      </c>
      <c r="EI57">
        <v>264</v>
      </c>
      <c r="EJ57">
        <v>266</v>
      </c>
      <c r="EK57">
        <v>268</v>
      </c>
      <c r="EL57">
        <v>270</v>
      </c>
      <c r="EM57">
        <v>272</v>
      </c>
      <c r="EN57">
        <v>274</v>
      </c>
      <c r="EO57">
        <v>276</v>
      </c>
      <c r="EP57">
        <v>278</v>
      </c>
      <c r="EQ57">
        <v>280</v>
      </c>
      <c r="ER57">
        <v>281</v>
      </c>
      <c r="ES57">
        <v>283</v>
      </c>
      <c r="ET57">
        <v>285</v>
      </c>
      <c r="EU57">
        <v>287</v>
      </c>
      <c r="EV57">
        <v>289</v>
      </c>
      <c r="EW57">
        <v>291</v>
      </c>
      <c r="EX57">
        <v>293</v>
      </c>
      <c r="EY57">
        <v>295</v>
      </c>
      <c r="EZ57">
        <v>297</v>
      </c>
      <c r="FA57">
        <v>299</v>
      </c>
      <c r="FB57">
        <v>301</v>
      </c>
      <c r="FC57">
        <v>303</v>
      </c>
      <c r="FD57">
        <v>304</v>
      </c>
      <c r="FE57">
        <v>306</v>
      </c>
      <c r="FF57">
        <v>308</v>
      </c>
      <c r="FG57">
        <v>310</v>
      </c>
      <c r="FH57">
        <v>312</v>
      </c>
      <c r="FI57">
        <v>314</v>
      </c>
      <c r="FJ57">
        <v>316</v>
      </c>
      <c r="FK57">
        <v>318</v>
      </c>
      <c r="FL57">
        <v>320</v>
      </c>
      <c r="FM57">
        <v>322</v>
      </c>
      <c r="FN57">
        <v>324</v>
      </c>
      <c r="FO57">
        <v>326</v>
      </c>
      <c r="FP57">
        <v>327</v>
      </c>
      <c r="FQ57">
        <v>329</v>
      </c>
      <c r="FR57">
        <v>331</v>
      </c>
      <c r="FS57">
        <v>333</v>
      </c>
      <c r="FT57">
        <v>335</v>
      </c>
      <c r="FU57">
        <v>337</v>
      </c>
      <c r="FV57">
        <v>339</v>
      </c>
      <c r="FW57">
        <v>341</v>
      </c>
      <c r="FX57">
        <v>343</v>
      </c>
      <c r="FY57">
        <v>345</v>
      </c>
      <c r="FZ57">
        <v>347</v>
      </c>
      <c r="GA57">
        <v>349</v>
      </c>
      <c r="GB57">
        <v>350</v>
      </c>
      <c r="GC57">
        <v>352</v>
      </c>
      <c r="GD57">
        <v>354</v>
      </c>
      <c r="GE57">
        <v>356</v>
      </c>
      <c r="GF57">
        <v>358</v>
      </c>
      <c r="GG57">
        <v>360</v>
      </c>
      <c r="GH57">
        <v>362</v>
      </c>
      <c r="GI57">
        <v>364</v>
      </c>
      <c r="GJ57">
        <v>366</v>
      </c>
      <c r="GK57">
        <v>368</v>
      </c>
      <c r="GL57">
        <v>370</v>
      </c>
      <c r="GM57">
        <v>372</v>
      </c>
      <c r="GN57">
        <v>373</v>
      </c>
      <c r="GO57">
        <v>375</v>
      </c>
      <c r="GP57">
        <v>377</v>
      </c>
      <c r="GQ57">
        <v>379</v>
      </c>
      <c r="GR57">
        <v>381</v>
      </c>
      <c r="GS57">
        <v>383</v>
      </c>
      <c r="GU57">
        <v>54</v>
      </c>
      <c r="GV57">
        <v>0.54800000000000004</v>
      </c>
    </row>
    <row r="58" spans="1:204">
      <c r="A58" s="278">
        <v>55</v>
      </c>
      <c r="B58" s="344">
        <v>2</v>
      </c>
      <c r="C58" s="344">
        <v>5</v>
      </c>
      <c r="D58" s="344">
        <v>7</v>
      </c>
      <c r="E58" s="344">
        <v>10</v>
      </c>
      <c r="F58" s="344">
        <v>12</v>
      </c>
      <c r="G58" s="344">
        <v>15</v>
      </c>
      <c r="H58" s="344">
        <v>17</v>
      </c>
      <c r="I58" s="344">
        <v>20</v>
      </c>
      <c r="J58" s="344">
        <v>21</v>
      </c>
      <c r="K58" s="344">
        <v>23</v>
      </c>
      <c r="L58" s="344">
        <v>25</v>
      </c>
      <c r="M58" s="344">
        <v>27</v>
      </c>
      <c r="N58" s="344">
        <v>29</v>
      </c>
      <c r="O58" s="344">
        <v>31</v>
      </c>
      <c r="P58" s="344">
        <v>33</v>
      </c>
      <c r="Q58" s="344">
        <v>36</v>
      </c>
      <c r="R58" s="344">
        <v>38</v>
      </c>
      <c r="S58" s="344">
        <v>40</v>
      </c>
      <c r="T58" s="344">
        <v>42</v>
      </c>
      <c r="U58" s="344">
        <v>43</v>
      </c>
      <c r="V58" s="344">
        <v>45</v>
      </c>
      <c r="W58" s="344">
        <v>47</v>
      </c>
      <c r="X58" s="344">
        <v>49</v>
      </c>
      <c r="Y58" s="344">
        <v>51</v>
      </c>
      <c r="Z58" s="344">
        <v>53</v>
      </c>
      <c r="AA58" s="344">
        <v>55</v>
      </c>
      <c r="AB58" s="344">
        <v>58</v>
      </c>
      <c r="AC58" s="344">
        <v>60</v>
      </c>
      <c r="AD58" s="344">
        <v>62</v>
      </c>
      <c r="AE58" s="344">
        <v>64</v>
      </c>
      <c r="AF58" s="337">
        <v>66</v>
      </c>
      <c r="AG58" s="345">
        <v>68</v>
      </c>
      <c r="AH58" s="348">
        <v>70</v>
      </c>
      <c r="AI58">
        <v>72</v>
      </c>
      <c r="AJ58">
        <v>74</v>
      </c>
      <c r="AK58">
        <v>76</v>
      </c>
      <c r="AL58">
        <v>78</v>
      </c>
      <c r="AM58">
        <v>80</v>
      </c>
      <c r="AN58">
        <v>82</v>
      </c>
      <c r="AO58">
        <v>84</v>
      </c>
      <c r="AP58">
        <v>85</v>
      </c>
      <c r="AQ58">
        <v>87</v>
      </c>
      <c r="AR58">
        <v>89</v>
      </c>
      <c r="AS58">
        <v>91</v>
      </c>
      <c r="AT58">
        <v>93</v>
      </c>
      <c r="AU58">
        <v>95</v>
      </c>
      <c r="AV58">
        <v>97</v>
      </c>
      <c r="AW58">
        <v>99</v>
      </c>
      <c r="AX58">
        <v>101</v>
      </c>
      <c r="AY58">
        <v>103</v>
      </c>
      <c r="AZ58">
        <v>105</v>
      </c>
      <c r="BA58">
        <v>107</v>
      </c>
      <c r="BB58">
        <v>109</v>
      </c>
      <c r="BC58">
        <v>111</v>
      </c>
      <c r="BD58">
        <v>112</v>
      </c>
      <c r="BE58">
        <v>114</v>
      </c>
      <c r="BF58">
        <v>116</v>
      </c>
      <c r="BG58">
        <v>118</v>
      </c>
      <c r="BH58">
        <v>120</v>
      </c>
      <c r="BI58">
        <v>122</v>
      </c>
      <c r="BJ58">
        <v>124</v>
      </c>
      <c r="BK58">
        <v>126</v>
      </c>
      <c r="BL58">
        <v>127</v>
      </c>
      <c r="BM58">
        <v>129</v>
      </c>
      <c r="BN58">
        <v>131</v>
      </c>
      <c r="BO58">
        <v>133</v>
      </c>
      <c r="BP58">
        <v>135</v>
      </c>
      <c r="BQ58">
        <v>137</v>
      </c>
      <c r="BR58">
        <v>139</v>
      </c>
      <c r="BS58">
        <v>141</v>
      </c>
      <c r="BT58">
        <v>142</v>
      </c>
      <c r="BU58">
        <v>144</v>
      </c>
      <c r="BV58">
        <v>146</v>
      </c>
      <c r="BW58">
        <v>148</v>
      </c>
      <c r="BX58">
        <v>150</v>
      </c>
      <c r="BY58">
        <v>152</v>
      </c>
      <c r="BZ58">
        <v>153</v>
      </c>
      <c r="CA58">
        <v>155</v>
      </c>
      <c r="CB58">
        <v>157</v>
      </c>
      <c r="CC58">
        <v>159</v>
      </c>
      <c r="CD58">
        <v>161</v>
      </c>
      <c r="CE58">
        <v>162</v>
      </c>
      <c r="CF58">
        <v>164</v>
      </c>
      <c r="CG58">
        <v>166</v>
      </c>
      <c r="CH58">
        <v>168</v>
      </c>
      <c r="CI58">
        <v>170</v>
      </c>
      <c r="CJ58">
        <v>171</v>
      </c>
      <c r="CK58">
        <v>173</v>
      </c>
      <c r="CL58">
        <v>175</v>
      </c>
      <c r="CM58">
        <v>177</v>
      </c>
      <c r="CN58">
        <v>178</v>
      </c>
      <c r="CO58">
        <v>180</v>
      </c>
      <c r="CP58">
        <v>182</v>
      </c>
      <c r="CQ58">
        <v>184</v>
      </c>
      <c r="CR58">
        <v>185</v>
      </c>
      <c r="CS58">
        <v>187</v>
      </c>
      <c r="CT58">
        <v>189</v>
      </c>
      <c r="CU58">
        <v>190</v>
      </c>
      <c r="CV58">
        <v>192</v>
      </c>
      <c r="CW58">
        <v>194</v>
      </c>
      <c r="CX58">
        <v>196</v>
      </c>
      <c r="CY58">
        <v>198</v>
      </c>
      <c r="CZ58">
        <v>200</v>
      </c>
      <c r="DA58">
        <v>202</v>
      </c>
      <c r="DB58">
        <v>204</v>
      </c>
      <c r="DC58">
        <v>205</v>
      </c>
      <c r="DD58">
        <v>207</v>
      </c>
      <c r="DE58">
        <v>209</v>
      </c>
      <c r="DF58">
        <v>211</v>
      </c>
      <c r="DG58">
        <v>213</v>
      </c>
      <c r="DH58">
        <v>215</v>
      </c>
      <c r="DI58">
        <v>217</v>
      </c>
      <c r="DJ58">
        <v>219</v>
      </c>
      <c r="DK58">
        <v>221</v>
      </c>
      <c r="DL58">
        <v>223</v>
      </c>
      <c r="DM58">
        <v>225</v>
      </c>
      <c r="DN58">
        <v>227</v>
      </c>
      <c r="DO58">
        <v>229</v>
      </c>
      <c r="DP58">
        <v>231</v>
      </c>
      <c r="DQ58">
        <v>232</v>
      </c>
      <c r="DR58">
        <v>234</v>
      </c>
      <c r="DS58">
        <v>236</v>
      </c>
      <c r="DT58">
        <v>238</v>
      </c>
      <c r="DU58">
        <v>240</v>
      </c>
      <c r="DV58">
        <v>242</v>
      </c>
      <c r="DW58">
        <v>244</v>
      </c>
      <c r="DX58">
        <v>246</v>
      </c>
      <c r="DY58">
        <v>248</v>
      </c>
      <c r="DZ58">
        <v>250</v>
      </c>
      <c r="EA58">
        <v>252</v>
      </c>
      <c r="EB58">
        <v>254</v>
      </c>
      <c r="EC58">
        <v>256</v>
      </c>
      <c r="ED58">
        <v>258</v>
      </c>
      <c r="EE58">
        <v>260</v>
      </c>
      <c r="EF58">
        <v>262</v>
      </c>
      <c r="EG58">
        <v>264</v>
      </c>
      <c r="EH58">
        <v>266</v>
      </c>
      <c r="EI58">
        <v>267</v>
      </c>
      <c r="EJ58">
        <v>269</v>
      </c>
      <c r="EK58">
        <v>271</v>
      </c>
      <c r="EL58">
        <v>273</v>
      </c>
      <c r="EM58">
        <v>275</v>
      </c>
      <c r="EN58">
        <v>277</v>
      </c>
      <c r="EO58">
        <v>279</v>
      </c>
      <c r="EP58">
        <v>281</v>
      </c>
      <c r="EQ58">
        <v>283</v>
      </c>
      <c r="ER58">
        <v>285</v>
      </c>
      <c r="ES58">
        <v>287</v>
      </c>
      <c r="ET58">
        <v>289</v>
      </c>
      <c r="EU58">
        <v>291</v>
      </c>
      <c r="EV58">
        <v>293</v>
      </c>
      <c r="EW58">
        <v>295</v>
      </c>
      <c r="EX58">
        <v>297</v>
      </c>
      <c r="EY58">
        <v>299</v>
      </c>
      <c r="EZ58">
        <v>301</v>
      </c>
      <c r="FA58">
        <v>303</v>
      </c>
      <c r="FB58">
        <v>304</v>
      </c>
      <c r="FC58">
        <v>306</v>
      </c>
      <c r="FD58">
        <v>308</v>
      </c>
      <c r="FE58">
        <v>310</v>
      </c>
      <c r="FF58">
        <v>312</v>
      </c>
      <c r="FG58">
        <v>314</v>
      </c>
      <c r="FH58">
        <v>316</v>
      </c>
      <c r="FI58">
        <v>318</v>
      </c>
      <c r="FJ58">
        <v>320</v>
      </c>
      <c r="FK58">
        <v>322</v>
      </c>
      <c r="FL58">
        <v>324</v>
      </c>
      <c r="FM58">
        <v>326</v>
      </c>
      <c r="FN58">
        <v>328</v>
      </c>
      <c r="FO58">
        <v>330</v>
      </c>
      <c r="FP58">
        <v>332</v>
      </c>
      <c r="FQ58">
        <v>334</v>
      </c>
      <c r="FR58">
        <v>335</v>
      </c>
      <c r="FS58">
        <v>337</v>
      </c>
      <c r="FT58">
        <v>339</v>
      </c>
      <c r="FU58">
        <v>341</v>
      </c>
      <c r="FV58">
        <v>343</v>
      </c>
      <c r="FW58">
        <v>345</v>
      </c>
      <c r="FX58">
        <v>347</v>
      </c>
      <c r="FY58">
        <v>349</v>
      </c>
      <c r="FZ58">
        <v>351</v>
      </c>
      <c r="GA58">
        <v>353</v>
      </c>
      <c r="GB58">
        <v>355</v>
      </c>
      <c r="GC58">
        <v>357</v>
      </c>
      <c r="GD58">
        <v>359</v>
      </c>
      <c r="GE58">
        <v>361</v>
      </c>
      <c r="GF58">
        <v>363</v>
      </c>
      <c r="GG58">
        <v>365</v>
      </c>
      <c r="GH58">
        <v>367</v>
      </c>
      <c r="GI58">
        <v>369</v>
      </c>
      <c r="GJ58">
        <v>370</v>
      </c>
      <c r="GK58">
        <v>372</v>
      </c>
      <c r="GL58">
        <v>374</v>
      </c>
      <c r="GM58">
        <v>376</v>
      </c>
      <c r="GN58">
        <v>378</v>
      </c>
      <c r="GO58">
        <v>380</v>
      </c>
      <c r="GP58">
        <v>382</v>
      </c>
      <c r="GQ58">
        <v>384</v>
      </c>
      <c r="GR58">
        <v>386</v>
      </c>
      <c r="GS58">
        <v>388</v>
      </c>
      <c r="GU58">
        <v>55</v>
      </c>
      <c r="GV58">
        <v>0.55500000000000005</v>
      </c>
    </row>
    <row r="59" spans="1:204">
      <c r="A59" s="278">
        <v>56</v>
      </c>
      <c r="B59" s="344">
        <v>2</v>
      </c>
      <c r="C59" s="344">
        <v>5</v>
      </c>
      <c r="D59" s="344">
        <v>7</v>
      </c>
      <c r="E59" s="344">
        <v>10</v>
      </c>
      <c r="F59" s="344">
        <v>12</v>
      </c>
      <c r="G59" s="344">
        <v>15</v>
      </c>
      <c r="H59" s="344">
        <v>17</v>
      </c>
      <c r="I59" s="344">
        <v>20</v>
      </c>
      <c r="J59" s="344">
        <v>21</v>
      </c>
      <c r="K59" s="344">
        <v>23</v>
      </c>
      <c r="L59" s="344">
        <v>25</v>
      </c>
      <c r="M59" s="344">
        <v>27</v>
      </c>
      <c r="N59" s="344">
        <v>30</v>
      </c>
      <c r="O59" s="344">
        <v>32</v>
      </c>
      <c r="P59" s="344">
        <v>34</v>
      </c>
      <c r="Q59" s="344">
        <v>36</v>
      </c>
      <c r="R59" s="344">
        <v>38</v>
      </c>
      <c r="S59" s="344">
        <v>40</v>
      </c>
      <c r="T59" s="344">
        <v>42</v>
      </c>
      <c r="U59" s="344">
        <v>44</v>
      </c>
      <c r="V59" s="344">
        <v>46</v>
      </c>
      <c r="W59" s="344">
        <v>48</v>
      </c>
      <c r="X59" s="344">
        <v>50</v>
      </c>
      <c r="Y59" s="344">
        <v>52</v>
      </c>
      <c r="Z59" s="344">
        <v>54</v>
      </c>
      <c r="AA59" s="344">
        <v>56</v>
      </c>
      <c r="AB59" s="344">
        <v>58</v>
      </c>
      <c r="AC59" s="344">
        <v>60</v>
      </c>
      <c r="AD59" s="344">
        <v>62</v>
      </c>
      <c r="AE59" s="344">
        <v>64</v>
      </c>
      <c r="AF59" s="337">
        <v>66</v>
      </c>
      <c r="AG59" s="345">
        <v>68</v>
      </c>
      <c r="AH59" s="348">
        <v>70</v>
      </c>
      <c r="AI59">
        <v>73</v>
      </c>
      <c r="AJ59">
        <v>75</v>
      </c>
      <c r="AK59">
        <v>77</v>
      </c>
      <c r="AL59">
        <v>79</v>
      </c>
      <c r="AM59">
        <v>81</v>
      </c>
      <c r="AN59">
        <v>83</v>
      </c>
      <c r="AO59">
        <v>85</v>
      </c>
      <c r="AP59">
        <v>87</v>
      </c>
      <c r="AQ59">
        <v>89</v>
      </c>
      <c r="AR59">
        <v>91</v>
      </c>
      <c r="AS59">
        <v>92</v>
      </c>
      <c r="AT59">
        <v>95</v>
      </c>
      <c r="AU59">
        <v>96</v>
      </c>
      <c r="AV59">
        <v>98</v>
      </c>
      <c r="AW59">
        <v>100</v>
      </c>
      <c r="AX59">
        <v>102</v>
      </c>
      <c r="AY59">
        <v>104</v>
      </c>
      <c r="AZ59">
        <v>106</v>
      </c>
      <c r="BA59">
        <v>108</v>
      </c>
      <c r="BB59">
        <v>110</v>
      </c>
      <c r="BC59">
        <v>112</v>
      </c>
      <c r="BD59">
        <v>114</v>
      </c>
      <c r="BE59">
        <v>116</v>
      </c>
      <c r="BF59">
        <v>118</v>
      </c>
      <c r="BG59">
        <v>120</v>
      </c>
      <c r="BH59">
        <v>122</v>
      </c>
      <c r="BI59">
        <v>123</v>
      </c>
      <c r="BJ59">
        <v>125</v>
      </c>
      <c r="BK59">
        <v>127</v>
      </c>
      <c r="BL59">
        <v>129</v>
      </c>
      <c r="BM59">
        <v>131</v>
      </c>
      <c r="BN59">
        <v>133</v>
      </c>
      <c r="BO59">
        <v>135</v>
      </c>
      <c r="BP59">
        <v>137</v>
      </c>
      <c r="BQ59">
        <v>139</v>
      </c>
      <c r="BR59">
        <v>140</v>
      </c>
      <c r="BS59">
        <v>142</v>
      </c>
      <c r="BT59">
        <v>144</v>
      </c>
      <c r="BU59">
        <v>146</v>
      </c>
      <c r="BV59">
        <v>148</v>
      </c>
      <c r="BW59">
        <v>150</v>
      </c>
      <c r="BX59">
        <v>152</v>
      </c>
      <c r="BY59">
        <v>153</v>
      </c>
      <c r="BZ59">
        <v>155</v>
      </c>
      <c r="CA59">
        <v>157</v>
      </c>
      <c r="CB59">
        <v>159</v>
      </c>
      <c r="CC59">
        <v>161</v>
      </c>
      <c r="CD59">
        <v>163</v>
      </c>
      <c r="CE59">
        <v>164</v>
      </c>
      <c r="CF59">
        <v>166</v>
      </c>
      <c r="CG59">
        <v>168</v>
      </c>
      <c r="CH59">
        <v>170</v>
      </c>
      <c r="CI59">
        <v>172</v>
      </c>
      <c r="CJ59">
        <v>174</v>
      </c>
      <c r="CK59">
        <v>175</v>
      </c>
      <c r="CL59">
        <v>177</v>
      </c>
      <c r="CM59">
        <v>179</v>
      </c>
      <c r="CN59">
        <v>181</v>
      </c>
      <c r="CO59">
        <v>182</v>
      </c>
      <c r="CP59">
        <v>184</v>
      </c>
      <c r="CQ59">
        <v>186</v>
      </c>
      <c r="CR59">
        <v>188</v>
      </c>
      <c r="CS59">
        <v>189</v>
      </c>
      <c r="CT59">
        <v>191</v>
      </c>
      <c r="CU59">
        <v>193</v>
      </c>
      <c r="CV59">
        <v>195</v>
      </c>
      <c r="CW59">
        <v>196</v>
      </c>
      <c r="CX59">
        <v>198</v>
      </c>
      <c r="CY59">
        <v>200</v>
      </c>
      <c r="CZ59">
        <v>202</v>
      </c>
      <c r="DA59">
        <v>204</v>
      </c>
      <c r="DB59">
        <v>206</v>
      </c>
      <c r="DC59">
        <v>208</v>
      </c>
      <c r="DD59">
        <v>210</v>
      </c>
      <c r="DE59">
        <v>212</v>
      </c>
      <c r="DF59">
        <v>214</v>
      </c>
      <c r="DG59">
        <v>216</v>
      </c>
      <c r="DH59">
        <v>218</v>
      </c>
      <c r="DI59">
        <v>220</v>
      </c>
      <c r="DJ59">
        <v>222</v>
      </c>
      <c r="DK59">
        <v>224</v>
      </c>
      <c r="DL59">
        <v>226</v>
      </c>
      <c r="DM59">
        <v>228</v>
      </c>
      <c r="DN59">
        <v>230</v>
      </c>
      <c r="DO59">
        <v>231</v>
      </c>
      <c r="DP59">
        <v>233</v>
      </c>
      <c r="DQ59">
        <v>235</v>
      </c>
      <c r="DR59">
        <v>237</v>
      </c>
      <c r="DS59">
        <v>239</v>
      </c>
      <c r="DT59">
        <v>241</v>
      </c>
      <c r="DU59">
        <v>243</v>
      </c>
      <c r="DV59">
        <v>245</v>
      </c>
      <c r="DW59">
        <v>247</v>
      </c>
      <c r="DX59">
        <v>249</v>
      </c>
      <c r="DY59">
        <v>251</v>
      </c>
      <c r="DZ59">
        <v>253</v>
      </c>
      <c r="EA59">
        <v>255</v>
      </c>
      <c r="EB59">
        <v>257</v>
      </c>
      <c r="EC59">
        <v>259</v>
      </c>
      <c r="ED59">
        <v>261</v>
      </c>
      <c r="EE59">
        <v>263</v>
      </c>
      <c r="EF59">
        <v>265</v>
      </c>
      <c r="EG59">
        <v>267</v>
      </c>
      <c r="EH59">
        <v>269</v>
      </c>
      <c r="EI59">
        <v>271</v>
      </c>
      <c r="EJ59">
        <v>273</v>
      </c>
      <c r="EK59">
        <v>275</v>
      </c>
      <c r="EL59">
        <v>277</v>
      </c>
      <c r="EM59">
        <v>279</v>
      </c>
      <c r="EN59">
        <v>281</v>
      </c>
      <c r="EO59">
        <v>283</v>
      </c>
      <c r="EP59">
        <v>285</v>
      </c>
      <c r="EQ59">
        <v>287</v>
      </c>
      <c r="ER59">
        <v>289</v>
      </c>
      <c r="ES59">
        <v>291</v>
      </c>
      <c r="ET59">
        <v>293</v>
      </c>
      <c r="EU59">
        <v>295</v>
      </c>
      <c r="EV59">
        <v>297</v>
      </c>
      <c r="EW59">
        <v>298</v>
      </c>
      <c r="EX59">
        <v>300</v>
      </c>
      <c r="EY59">
        <v>302</v>
      </c>
      <c r="EZ59">
        <v>304</v>
      </c>
      <c r="FA59">
        <v>306</v>
      </c>
      <c r="FB59">
        <v>308</v>
      </c>
      <c r="FC59">
        <v>310</v>
      </c>
      <c r="FD59">
        <v>312</v>
      </c>
      <c r="FE59">
        <v>314</v>
      </c>
      <c r="FF59">
        <v>316</v>
      </c>
      <c r="FG59">
        <v>318</v>
      </c>
      <c r="FH59">
        <v>320</v>
      </c>
      <c r="FI59">
        <v>322</v>
      </c>
      <c r="FJ59">
        <v>324</v>
      </c>
      <c r="FK59">
        <v>326</v>
      </c>
      <c r="FL59">
        <v>328</v>
      </c>
      <c r="FM59">
        <v>330</v>
      </c>
      <c r="FN59">
        <v>332</v>
      </c>
      <c r="FO59">
        <v>334</v>
      </c>
      <c r="FP59">
        <v>336</v>
      </c>
      <c r="FQ59">
        <v>338</v>
      </c>
      <c r="FR59">
        <v>340</v>
      </c>
      <c r="FS59">
        <v>342</v>
      </c>
      <c r="FT59">
        <v>344</v>
      </c>
      <c r="FU59">
        <v>346</v>
      </c>
      <c r="FV59">
        <v>348</v>
      </c>
      <c r="FW59">
        <v>350</v>
      </c>
      <c r="FX59">
        <v>352</v>
      </c>
      <c r="FY59">
        <v>353</v>
      </c>
      <c r="FZ59">
        <v>355</v>
      </c>
      <c r="GA59">
        <v>357</v>
      </c>
      <c r="GB59">
        <v>359</v>
      </c>
      <c r="GC59">
        <v>361</v>
      </c>
      <c r="GD59">
        <v>363</v>
      </c>
      <c r="GE59">
        <v>365</v>
      </c>
      <c r="GF59">
        <v>367</v>
      </c>
      <c r="GG59">
        <v>369</v>
      </c>
      <c r="GH59">
        <v>371</v>
      </c>
      <c r="GI59">
        <v>373</v>
      </c>
      <c r="GJ59">
        <v>375</v>
      </c>
      <c r="GK59">
        <v>377</v>
      </c>
      <c r="GL59">
        <v>379</v>
      </c>
      <c r="GM59">
        <v>381</v>
      </c>
      <c r="GN59">
        <v>383</v>
      </c>
      <c r="GO59">
        <v>385</v>
      </c>
      <c r="GP59">
        <v>387</v>
      </c>
      <c r="GQ59">
        <v>389</v>
      </c>
      <c r="GR59">
        <v>391</v>
      </c>
      <c r="GS59">
        <v>393</v>
      </c>
      <c r="GU59">
        <v>56</v>
      </c>
      <c r="GV59">
        <v>0.56200000000000006</v>
      </c>
    </row>
    <row r="60" spans="1:204">
      <c r="A60" s="278">
        <v>57</v>
      </c>
      <c r="B60" s="344">
        <v>2</v>
      </c>
      <c r="C60" s="344">
        <v>5</v>
      </c>
      <c r="D60" s="344">
        <v>8</v>
      </c>
      <c r="E60" s="344">
        <v>10</v>
      </c>
      <c r="F60" s="344">
        <v>13</v>
      </c>
      <c r="G60" s="344">
        <v>15</v>
      </c>
      <c r="H60" s="344">
        <v>18</v>
      </c>
      <c r="I60" s="344">
        <v>20</v>
      </c>
      <c r="J60" s="344">
        <v>22</v>
      </c>
      <c r="K60" s="344">
        <v>23</v>
      </c>
      <c r="L60" s="344">
        <v>25</v>
      </c>
      <c r="M60" s="344">
        <v>28</v>
      </c>
      <c r="N60" s="344">
        <v>30</v>
      </c>
      <c r="O60" s="344">
        <v>32</v>
      </c>
      <c r="P60" s="344">
        <v>34</v>
      </c>
      <c r="Q60" s="344">
        <v>36</v>
      </c>
      <c r="R60" s="344">
        <v>39</v>
      </c>
      <c r="S60" s="344">
        <v>41</v>
      </c>
      <c r="T60" s="344">
        <v>43</v>
      </c>
      <c r="U60" s="344">
        <v>44</v>
      </c>
      <c r="V60" s="344">
        <v>46</v>
      </c>
      <c r="W60" s="344">
        <v>49</v>
      </c>
      <c r="X60" s="344">
        <v>51</v>
      </c>
      <c r="Y60" s="344">
        <v>53</v>
      </c>
      <c r="Z60" s="344">
        <v>55</v>
      </c>
      <c r="AA60" s="344">
        <v>57</v>
      </c>
      <c r="AB60" s="344">
        <v>59</v>
      </c>
      <c r="AC60" s="344">
        <v>61</v>
      </c>
      <c r="AD60" s="344">
        <v>63</v>
      </c>
      <c r="AE60" s="344">
        <v>65</v>
      </c>
      <c r="AF60" s="337">
        <v>67</v>
      </c>
      <c r="AG60" s="345">
        <v>69</v>
      </c>
      <c r="AH60" s="348">
        <v>71</v>
      </c>
      <c r="AI60">
        <v>73</v>
      </c>
      <c r="AJ60">
        <v>75</v>
      </c>
      <c r="AK60">
        <v>77</v>
      </c>
      <c r="AL60">
        <v>80</v>
      </c>
      <c r="AM60">
        <v>82</v>
      </c>
      <c r="AN60">
        <v>84</v>
      </c>
      <c r="AO60">
        <v>86</v>
      </c>
      <c r="AP60">
        <v>88</v>
      </c>
      <c r="AQ60">
        <v>90</v>
      </c>
      <c r="AR60">
        <v>92</v>
      </c>
      <c r="AS60">
        <v>94</v>
      </c>
      <c r="AT60">
        <v>96</v>
      </c>
      <c r="AU60">
        <v>98</v>
      </c>
      <c r="AV60">
        <v>100</v>
      </c>
      <c r="AW60">
        <v>102</v>
      </c>
      <c r="AX60">
        <v>104</v>
      </c>
      <c r="AY60">
        <v>106</v>
      </c>
      <c r="AZ60">
        <v>108</v>
      </c>
      <c r="BA60">
        <v>110</v>
      </c>
      <c r="BB60">
        <v>111</v>
      </c>
      <c r="BC60">
        <v>113</v>
      </c>
      <c r="BD60">
        <v>115</v>
      </c>
      <c r="BE60">
        <v>117</v>
      </c>
      <c r="BF60">
        <v>119</v>
      </c>
      <c r="BG60">
        <v>121</v>
      </c>
      <c r="BH60">
        <v>123</v>
      </c>
      <c r="BI60">
        <v>125</v>
      </c>
      <c r="BJ60">
        <v>127</v>
      </c>
      <c r="BK60">
        <v>129</v>
      </c>
      <c r="BL60">
        <v>131</v>
      </c>
      <c r="BM60">
        <v>133</v>
      </c>
      <c r="BN60">
        <v>135</v>
      </c>
      <c r="BO60">
        <v>136</v>
      </c>
      <c r="BP60">
        <v>138</v>
      </c>
      <c r="BQ60">
        <v>140</v>
      </c>
      <c r="BR60">
        <v>142</v>
      </c>
      <c r="BS60">
        <v>144</v>
      </c>
      <c r="BT60">
        <v>146</v>
      </c>
      <c r="BU60">
        <v>148</v>
      </c>
      <c r="BV60">
        <v>150</v>
      </c>
      <c r="BW60">
        <v>152</v>
      </c>
      <c r="BX60">
        <v>153</v>
      </c>
      <c r="BY60">
        <v>155</v>
      </c>
      <c r="BZ60">
        <v>157</v>
      </c>
      <c r="CA60">
        <v>159</v>
      </c>
      <c r="CB60">
        <v>161</v>
      </c>
      <c r="CC60">
        <v>163</v>
      </c>
      <c r="CD60">
        <v>165</v>
      </c>
      <c r="CE60">
        <v>167</v>
      </c>
      <c r="CF60">
        <v>168</v>
      </c>
      <c r="CG60">
        <v>170</v>
      </c>
      <c r="CH60">
        <v>172</v>
      </c>
      <c r="CI60">
        <v>174</v>
      </c>
      <c r="CJ60">
        <v>176</v>
      </c>
      <c r="CK60">
        <v>177</v>
      </c>
      <c r="CL60">
        <v>179</v>
      </c>
      <c r="CM60">
        <v>181</v>
      </c>
      <c r="CN60">
        <v>183</v>
      </c>
      <c r="CO60">
        <v>185</v>
      </c>
      <c r="CP60">
        <v>186</v>
      </c>
      <c r="CQ60">
        <v>188</v>
      </c>
      <c r="CR60">
        <v>190</v>
      </c>
      <c r="CS60">
        <v>192</v>
      </c>
      <c r="CT60">
        <v>194</v>
      </c>
      <c r="CU60">
        <v>195</v>
      </c>
      <c r="CV60">
        <v>197</v>
      </c>
      <c r="CW60">
        <v>199</v>
      </c>
      <c r="CX60">
        <v>201</v>
      </c>
      <c r="CY60">
        <v>203</v>
      </c>
      <c r="CZ60">
        <v>205</v>
      </c>
      <c r="DA60">
        <v>207</v>
      </c>
      <c r="DB60">
        <v>209</v>
      </c>
      <c r="DC60">
        <v>211</v>
      </c>
      <c r="DD60">
        <v>213</v>
      </c>
      <c r="DE60">
        <v>215</v>
      </c>
      <c r="DF60">
        <v>217</v>
      </c>
      <c r="DG60">
        <v>219</v>
      </c>
      <c r="DH60">
        <v>221</v>
      </c>
      <c r="DI60">
        <v>223</v>
      </c>
      <c r="DJ60">
        <v>225</v>
      </c>
      <c r="DK60">
        <v>226</v>
      </c>
      <c r="DL60">
        <v>228</v>
      </c>
      <c r="DM60">
        <v>230</v>
      </c>
      <c r="DN60">
        <v>232</v>
      </c>
      <c r="DO60">
        <v>234</v>
      </c>
      <c r="DP60">
        <v>236</v>
      </c>
      <c r="DQ60">
        <v>238</v>
      </c>
      <c r="DR60">
        <v>240</v>
      </c>
      <c r="DS60">
        <v>242</v>
      </c>
      <c r="DT60">
        <v>244</v>
      </c>
      <c r="DU60">
        <v>246</v>
      </c>
      <c r="DV60">
        <v>248</v>
      </c>
      <c r="DW60">
        <v>250</v>
      </c>
      <c r="DX60">
        <v>252</v>
      </c>
      <c r="DY60">
        <v>254</v>
      </c>
      <c r="DZ60">
        <v>256</v>
      </c>
      <c r="EA60">
        <v>258</v>
      </c>
      <c r="EB60">
        <v>260</v>
      </c>
      <c r="EC60">
        <v>262</v>
      </c>
      <c r="ED60">
        <v>264</v>
      </c>
      <c r="EE60">
        <v>266</v>
      </c>
      <c r="EF60">
        <v>268</v>
      </c>
      <c r="EG60">
        <v>270</v>
      </c>
      <c r="EH60">
        <v>272</v>
      </c>
      <c r="EI60">
        <v>274</v>
      </c>
      <c r="EJ60">
        <v>276</v>
      </c>
      <c r="EK60">
        <v>278</v>
      </c>
      <c r="EL60">
        <v>280</v>
      </c>
      <c r="EM60">
        <v>282</v>
      </c>
      <c r="EN60">
        <v>284</v>
      </c>
      <c r="EO60">
        <v>286</v>
      </c>
      <c r="EP60">
        <v>288</v>
      </c>
      <c r="EQ60">
        <v>290</v>
      </c>
      <c r="ER60">
        <v>292</v>
      </c>
      <c r="ES60">
        <v>294</v>
      </c>
      <c r="ET60">
        <v>296</v>
      </c>
      <c r="EU60">
        <v>298</v>
      </c>
      <c r="EV60">
        <v>300</v>
      </c>
      <c r="EW60">
        <v>302</v>
      </c>
      <c r="EX60">
        <v>304</v>
      </c>
      <c r="EY60">
        <v>306</v>
      </c>
      <c r="EZ60">
        <v>308</v>
      </c>
      <c r="FA60">
        <v>310</v>
      </c>
      <c r="FB60">
        <v>312</v>
      </c>
      <c r="FC60">
        <v>314</v>
      </c>
      <c r="FD60">
        <v>316</v>
      </c>
      <c r="FE60">
        <v>318</v>
      </c>
      <c r="FF60">
        <v>320</v>
      </c>
      <c r="FG60">
        <v>322</v>
      </c>
      <c r="FH60">
        <v>324</v>
      </c>
      <c r="FI60">
        <v>326</v>
      </c>
      <c r="FJ60">
        <v>328</v>
      </c>
      <c r="FK60">
        <v>330</v>
      </c>
      <c r="FL60">
        <v>332</v>
      </c>
      <c r="FM60">
        <v>334</v>
      </c>
      <c r="FN60">
        <v>336</v>
      </c>
      <c r="FO60">
        <v>338</v>
      </c>
      <c r="FP60">
        <v>340</v>
      </c>
      <c r="FQ60">
        <v>342</v>
      </c>
      <c r="FR60">
        <v>344</v>
      </c>
      <c r="FS60">
        <v>346</v>
      </c>
      <c r="FT60">
        <v>348</v>
      </c>
      <c r="FU60">
        <v>350</v>
      </c>
      <c r="FV60">
        <v>352</v>
      </c>
      <c r="FW60">
        <v>354</v>
      </c>
      <c r="FX60">
        <v>356</v>
      </c>
      <c r="FY60">
        <v>358</v>
      </c>
      <c r="FZ60">
        <v>360</v>
      </c>
      <c r="GA60">
        <v>362</v>
      </c>
      <c r="GB60">
        <v>364</v>
      </c>
      <c r="GC60">
        <v>366</v>
      </c>
      <c r="GD60">
        <v>368</v>
      </c>
      <c r="GE60">
        <v>370</v>
      </c>
      <c r="GF60">
        <v>372</v>
      </c>
      <c r="GG60">
        <v>374</v>
      </c>
      <c r="GH60">
        <v>376</v>
      </c>
      <c r="GI60">
        <v>378</v>
      </c>
      <c r="GJ60">
        <v>380</v>
      </c>
      <c r="GK60">
        <v>382</v>
      </c>
      <c r="GL60">
        <v>384</v>
      </c>
      <c r="GM60">
        <v>386</v>
      </c>
      <c r="GN60">
        <v>388</v>
      </c>
      <c r="GO60">
        <v>390</v>
      </c>
      <c r="GP60">
        <v>392</v>
      </c>
      <c r="GQ60">
        <v>394</v>
      </c>
      <c r="GR60">
        <v>396</v>
      </c>
      <c r="GS60">
        <v>398</v>
      </c>
      <c r="GU60">
        <v>57</v>
      </c>
      <c r="GV60">
        <v>0.56899999999999995</v>
      </c>
    </row>
    <row r="61" spans="1:204">
      <c r="A61" s="278">
        <v>58</v>
      </c>
      <c r="B61" s="344">
        <v>2</v>
      </c>
      <c r="C61" s="344">
        <v>5</v>
      </c>
      <c r="D61" s="344">
        <v>8</v>
      </c>
      <c r="E61" s="344">
        <v>10</v>
      </c>
      <c r="F61" s="344">
        <v>13</v>
      </c>
      <c r="G61" s="344">
        <v>15</v>
      </c>
      <c r="H61" s="344">
        <v>18</v>
      </c>
      <c r="I61" s="344">
        <v>20</v>
      </c>
      <c r="J61" s="344">
        <v>22</v>
      </c>
      <c r="K61" s="344">
        <v>24</v>
      </c>
      <c r="L61" s="344">
        <v>26</v>
      </c>
      <c r="M61" s="344">
        <v>28</v>
      </c>
      <c r="N61" s="344">
        <v>30</v>
      </c>
      <c r="O61" s="344">
        <v>32</v>
      </c>
      <c r="P61" s="344">
        <v>35</v>
      </c>
      <c r="Q61" s="344">
        <v>37</v>
      </c>
      <c r="R61" s="344">
        <v>39</v>
      </c>
      <c r="S61" s="344">
        <v>41</v>
      </c>
      <c r="T61" s="344">
        <v>43</v>
      </c>
      <c r="U61" s="344">
        <v>45</v>
      </c>
      <c r="V61" s="344">
        <v>47</v>
      </c>
      <c r="W61" s="344">
        <v>49</v>
      </c>
      <c r="X61" s="344">
        <v>51</v>
      </c>
      <c r="Y61" s="344">
        <v>53</v>
      </c>
      <c r="Z61" s="344">
        <v>56</v>
      </c>
      <c r="AA61" s="344">
        <v>58</v>
      </c>
      <c r="AB61" s="344">
        <v>60</v>
      </c>
      <c r="AC61" s="344">
        <v>62</v>
      </c>
      <c r="AD61" s="344">
        <v>64</v>
      </c>
      <c r="AE61" s="344">
        <v>66</v>
      </c>
      <c r="AF61" s="337">
        <v>68</v>
      </c>
      <c r="AG61" s="345">
        <v>70</v>
      </c>
      <c r="AH61" s="348">
        <v>72</v>
      </c>
      <c r="AI61">
        <v>74</v>
      </c>
      <c r="AJ61">
        <v>77</v>
      </c>
      <c r="AK61">
        <v>79</v>
      </c>
      <c r="AL61">
        <v>81</v>
      </c>
      <c r="AM61">
        <v>83</v>
      </c>
      <c r="AN61">
        <v>85</v>
      </c>
      <c r="AO61">
        <v>87</v>
      </c>
      <c r="AP61">
        <v>89</v>
      </c>
      <c r="AQ61">
        <v>91</v>
      </c>
      <c r="AR61">
        <v>93</v>
      </c>
      <c r="AS61">
        <v>95</v>
      </c>
      <c r="AT61">
        <v>97</v>
      </c>
      <c r="AU61">
        <v>99</v>
      </c>
      <c r="AV61">
        <v>101</v>
      </c>
      <c r="AW61">
        <v>103</v>
      </c>
      <c r="AX61">
        <v>105</v>
      </c>
      <c r="AY61">
        <v>107</v>
      </c>
      <c r="AZ61">
        <v>109</v>
      </c>
      <c r="BA61">
        <v>111</v>
      </c>
      <c r="BB61">
        <v>113</v>
      </c>
      <c r="BC61">
        <v>115</v>
      </c>
      <c r="BD61">
        <v>117</v>
      </c>
      <c r="BE61">
        <v>119</v>
      </c>
      <c r="BF61">
        <v>121</v>
      </c>
      <c r="BG61">
        <v>123</v>
      </c>
      <c r="BH61">
        <v>125</v>
      </c>
      <c r="BI61">
        <v>127</v>
      </c>
      <c r="BJ61">
        <v>129</v>
      </c>
      <c r="BK61">
        <v>131</v>
      </c>
      <c r="BL61">
        <v>132</v>
      </c>
      <c r="BM61">
        <v>134</v>
      </c>
      <c r="BN61">
        <v>136</v>
      </c>
      <c r="BO61">
        <v>138</v>
      </c>
      <c r="BP61">
        <v>140</v>
      </c>
      <c r="BQ61">
        <v>142</v>
      </c>
      <c r="BR61">
        <v>144</v>
      </c>
      <c r="BS61">
        <v>146</v>
      </c>
      <c r="BT61">
        <v>148</v>
      </c>
      <c r="BU61">
        <v>150</v>
      </c>
      <c r="BV61">
        <v>152</v>
      </c>
      <c r="BW61">
        <v>154</v>
      </c>
      <c r="BX61">
        <v>156</v>
      </c>
      <c r="BY61">
        <v>158</v>
      </c>
      <c r="BZ61">
        <v>159</v>
      </c>
      <c r="CA61">
        <v>161</v>
      </c>
      <c r="CB61">
        <v>163</v>
      </c>
      <c r="CC61">
        <v>165</v>
      </c>
      <c r="CD61">
        <v>167</v>
      </c>
      <c r="CE61">
        <v>169</v>
      </c>
      <c r="CF61">
        <v>171</v>
      </c>
      <c r="CG61">
        <v>173</v>
      </c>
      <c r="CH61">
        <v>174</v>
      </c>
      <c r="CI61">
        <v>176</v>
      </c>
      <c r="CJ61">
        <v>178</v>
      </c>
      <c r="CK61">
        <v>180</v>
      </c>
      <c r="CL61">
        <v>182</v>
      </c>
      <c r="CM61">
        <v>184</v>
      </c>
      <c r="CN61">
        <v>186</v>
      </c>
      <c r="CO61">
        <v>187</v>
      </c>
      <c r="CP61">
        <v>189</v>
      </c>
      <c r="CQ61">
        <v>191</v>
      </c>
      <c r="CR61">
        <v>193</v>
      </c>
      <c r="CS61">
        <v>194</v>
      </c>
      <c r="CT61">
        <v>196</v>
      </c>
      <c r="CU61">
        <v>198</v>
      </c>
      <c r="CV61">
        <v>200</v>
      </c>
      <c r="CW61">
        <v>202</v>
      </c>
      <c r="CX61">
        <v>204</v>
      </c>
      <c r="CY61">
        <v>206</v>
      </c>
      <c r="CZ61">
        <v>208</v>
      </c>
      <c r="DA61">
        <v>210</v>
      </c>
      <c r="DB61">
        <v>212</v>
      </c>
      <c r="DC61">
        <v>214</v>
      </c>
      <c r="DD61">
        <v>216</v>
      </c>
      <c r="DE61">
        <v>218</v>
      </c>
      <c r="DF61">
        <v>220</v>
      </c>
      <c r="DG61">
        <v>222</v>
      </c>
      <c r="DH61">
        <v>224</v>
      </c>
      <c r="DI61">
        <v>226</v>
      </c>
      <c r="DJ61">
        <v>228</v>
      </c>
      <c r="DK61">
        <v>230</v>
      </c>
      <c r="DL61">
        <v>232</v>
      </c>
      <c r="DM61">
        <v>234</v>
      </c>
      <c r="DN61">
        <v>236</v>
      </c>
      <c r="DO61">
        <v>238</v>
      </c>
      <c r="DP61">
        <v>240</v>
      </c>
      <c r="DQ61">
        <v>242</v>
      </c>
      <c r="DR61">
        <v>244</v>
      </c>
      <c r="DS61">
        <v>246</v>
      </c>
      <c r="DT61">
        <v>248</v>
      </c>
      <c r="DU61">
        <v>250</v>
      </c>
      <c r="DV61">
        <v>252</v>
      </c>
      <c r="DW61">
        <v>254</v>
      </c>
      <c r="DX61">
        <v>256</v>
      </c>
      <c r="DY61">
        <v>258</v>
      </c>
      <c r="DZ61">
        <v>260</v>
      </c>
      <c r="EA61">
        <v>262</v>
      </c>
      <c r="EB61">
        <v>264</v>
      </c>
      <c r="EC61">
        <v>266</v>
      </c>
      <c r="ED61">
        <v>268</v>
      </c>
      <c r="EE61">
        <v>270</v>
      </c>
      <c r="EF61">
        <v>272</v>
      </c>
      <c r="EG61">
        <v>274</v>
      </c>
      <c r="EH61">
        <v>276</v>
      </c>
      <c r="EI61">
        <v>278</v>
      </c>
      <c r="EJ61">
        <v>280</v>
      </c>
      <c r="EK61">
        <v>282</v>
      </c>
      <c r="EL61">
        <v>284</v>
      </c>
      <c r="EM61">
        <v>286</v>
      </c>
      <c r="EN61">
        <v>288</v>
      </c>
      <c r="EO61">
        <v>290</v>
      </c>
      <c r="EP61">
        <v>292</v>
      </c>
      <c r="EQ61">
        <v>294</v>
      </c>
      <c r="ER61">
        <v>296</v>
      </c>
      <c r="ES61">
        <v>298</v>
      </c>
      <c r="ET61">
        <v>300</v>
      </c>
      <c r="EU61">
        <v>302</v>
      </c>
      <c r="EV61">
        <v>304</v>
      </c>
      <c r="EW61">
        <v>306</v>
      </c>
      <c r="EX61">
        <v>308</v>
      </c>
      <c r="EY61">
        <v>310</v>
      </c>
      <c r="EZ61">
        <v>312</v>
      </c>
      <c r="FA61">
        <v>315</v>
      </c>
      <c r="FB61">
        <v>317</v>
      </c>
      <c r="FC61">
        <v>319</v>
      </c>
      <c r="FD61">
        <v>321</v>
      </c>
      <c r="FE61">
        <v>323</v>
      </c>
      <c r="FF61">
        <v>325</v>
      </c>
      <c r="FG61">
        <v>327</v>
      </c>
      <c r="FH61">
        <v>329</v>
      </c>
      <c r="FI61">
        <v>331</v>
      </c>
      <c r="FJ61">
        <v>333</v>
      </c>
      <c r="FK61">
        <v>335</v>
      </c>
      <c r="FL61">
        <v>337</v>
      </c>
      <c r="FM61">
        <v>339</v>
      </c>
      <c r="FN61">
        <v>341</v>
      </c>
      <c r="FO61">
        <v>343</v>
      </c>
      <c r="FP61">
        <v>345</v>
      </c>
      <c r="FQ61">
        <v>347</v>
      </c>
      <c r="FR61">
        <v>349</v>
      </c>
      <c r="FS61">
        <v>351</v>
      </c>
      <c r="FT61">
        <v>353</v>
      </c>
      <c r="FU61">
        <v>355</v>
      </c>
      <c r="FV61">
        <v>357</v>
      </c>
      <c r="FW61">
        <v>359</v>
      </c>
      <c r="FX61">
        <v>361</v>
      </c>
      <c r="FY61">
        <v>363</v>
      </c>
      <c r="FZ61">
        <v>365</v>
      </c>
      <c r="GA61">
        <v>367</v>
      </c>
      <c r="GB61">
        <v>369</v>
      </c>
      <c r="GC61">
        <v>371</v>
      </c>
      <c r="GD61">
        <v>373</v>
      </c>
      <c r="GE61">
        <v>375</v>
      </c>
      <c r="GF61">
        <v>377</v>
      </c>
      <c r="GG61">
        <v>379</v>
      </c>
      <c r="GH61">
        <v>381</v>
      </c>
      <c r="GI61">
        <v>383</v>
      </c>
      <c r="GJ61">
        <v>385</v>
      </c>
      <c r="GK61">
        <v>387</v>
      </c>
      <c r="GL61">
        <v>389</v>
      </c>
      <c r="GM61">
        <v>391</v>
      </c>
      <c r="GN61">
        <v>393</v>
      </c>
      <c r="GO61">
        <v>395</v>
      </c>
      <c r="GP61">
        <v>397</v>
      </c>
      <c r="GQ61">
        <v>399</v>
      </c>
      <c r="GR61">
        <v>401</v>
      </c>
      <c r="GS61">
        <v>403</v>
      </c>
      <c r="GU61">
        <v>58</v>
      </c>
      <c r="GV61">
        <v>0.57699999999999996</v>
      </c>
    </row>
    <row r="62" spans="1:204">
      <c r="A62" s="278">
        <v>59</v>
      </c>
      <c r="B62" s="344">
        <v>2</v>
      </c>
      <c r="C62" s="344">
        <v>5</v>
      </c>
      <c r="D62" s="344">
        <v>8</v>
      </c>
      <c r="E62" s="344">
        <v>10</v>
      </c>
      <c r="F62" s="344">
        <v>13</v>
      </c>
      <c r="G62" s="344">
        <v>16</v>
      </c>
      <c r="H62" s="344">
        <v>18</v>
      </c>
      <c r="I62" s="344">
        <v>21</v>
      </c>
      <c r="J62" s="344">
        <v>22</v>
      </c>
      <c r="K62" s="344">
        <v>24</v>
      </c>
      <c r="L62" s="344">
        <v>26</v>
      </c>
      <c r="M62" s="344">
        <v>28</v>
      </c>
      <c r="N62" s="344">
        <v>31</v>
      </c>
      <c r="O62" s="344">
        <v>33</v>
      </c>
      <c r="P62" s="344">
        <v>35</v>
      </c>
      <c r="Q62" s="344">
        <v>37</v>
      </c>
      <c r="R62" s="344">
        <v>40</v>
      </c>
      <c r="S62" s="344">
        <v>42</v>
      </c>
      <c r="T62" s="344">
        <v>44</v>
      </c>
      <c r="U62" s="344">
        <v>46</v>
      </c>
      <c r="V62" s="344">
        <v>48</v>
      </c>
      <c r="W62" s="344">
        <v>50</v>
      </c>
      <c r="X62" s="344">
        <v>52</v>
      </c>
      <c r="Y62" s="344">
        <v>54</v>
      </c>
      <c r="Z62" s="344">
        <v>56</v>
      </c>
      <c r="AA62" s="344">
        <v>58</v>
      </c>
      <c r="AB62" s="344">
        <v>61</v>
      </c>
      <c r="AC62" s="344">
        <v>63</v>
      </c>
      <c r="AD62" s="344">
        <v>65</v>
      </c>
      <c r="AE62" s="344">
        <v>67</v>
      </c>
      <c r="AF62" s="337">
        <v>69</v>
      </c>
      <c r="AG62" s="345">
        <v>71</v>
      </c>
      <c r="AH62" s="348">
        <v>73</v>
      </c>
      <c r="AI62">
        <v>75</v>
      </c>
      <c r="AJ62">
        <v>77</v>
      </c>
      <c r="AK62">
        <v>80</v>
      </c>
      <c r="AL62">
        <v>82</v>
      </c>
      <c r="AM62">
        <v>84</v>
      </c>
      <c r="AN62">
        <v>86</v>
      </c>
      <c r="AO62">
        <v>88</v>
      </c>
      <c r="AP62">
        <v>90</v>
      </c>
      <c r="AQ62">
        <v>92</v>
      </c>
      <c r="AR62">
        <v>94</v>
      </c>
      <c r="AS62">
        <v>96</v>
      </c>
      <c r="AT62">
        <v>98</v>
      </c>
      <c r="AU62">
        <v>100</v>
      </c>
      <c r="AV62">
        <v>102</v>
      </c>
      <c r="AW62">
        <v>104</v>
      </c>
      <c r="AX62">
        <v>106</v>
      </c>
      <c r="AY62">
        <v>108</v>
      </c>
      <c r="AZ62">
        <v>110</v>
      </c>
      <c r="BA62">
        <v>112</v>
      </c>
      <c r="BB62">
        <v>114</v>
      </c>
      <c r="BC62">
        <v>116</v>
      </c>
      <c r="BD62">
        <v>118</v>
      </c>
      <c r="BE62">
        <v>120</v>
      </c>
      <c r="BF62">
        <v>122</v>
      </c>
      <c r="BG62">
        <v>124</v>
      </c>
      <c r="BH62">
        <v>126</v>
      </c>
      <c r="BI62">
        <v>128</v>
      </c>
      <c r="BJ62">
        <v>130</v>
      </c>
      <c r="BK62">
        <v>132</v>
      </c>
      <c r="BL62">
        <v>134</v>
      </c>
      <c r="BM62">
        <v>136</v>
      </c>
      <c r="BN62">
        <v>138</v>
      </c>
      <c r="BO62">
        <v>140</v>
      </c>
      <c r="BP62">
        <v>142</v>
      </c>
      <c r="BQ62">
        <v>144</v>
      </c>
      <c r="BR62">
        <v>146</v>
      </c>
      <c r="BS62">
        <v>148</v>
      </c>
      <c r="BT62">
        <v>150</v>
      </c>
      <c r="BU62">
        <v>152</v>
      </c>
      <c r="BV62">
        <v>154</v>
      </c>
      <c r="BW62">
        <v>156</v>
      </c>
      <c r="BX62">
        <v>158</v>
      </c>
      <c r="BY62">
        <v>159</v>
      </c>
      <c r="BZ62">
        <v>161</v>
      </c>
      <c r="CA62">
        <v>163</v>
      </c>
      <c r="CB62">
        <v>165</v>
      </c>
      <c r="CC62">
        <v>167</v>
      </c>
      <c r="CD62">
        <v>169</v>
      </c>
      <c r="CE62">
        <v>171</v>
      </c>
      <c r="CF62">
        <v>173</v>
      </c>
      <c r="CG62">
        <v>175</v>
      </c>
      <c r="CH62">
        <v>177</v>
      </c>
      <c r="CI62">
        <v>178</v>
      </c>
      <c r="CJ62">
        <v>180</v>
      </c>
      <c r="CK62">
        <v>182</v>
      </c>
      <c r="CL62">
        <v>184</v>
      </c>
      <c r="CM62">
        <v>186</v>
      </c>
      <c r="CN62">
        <v>188</v>
      </c>
      <c r="CO62">
        <v>190</v>
      </c>
      <c r="CP62">
        <v>191</v>
      </c>
      <c r="CQ62">
        <v>193</v>
      </c>
      <c r="CR62">
        <v>195</v>
      </c>
      <c r="CS62">
        <v>197</v>
      </c>
      <c r="CT62">
        <v>199</v>
      </c>
      <c r="CU62">
        <v>200</v>
      </c>
      <c r="CV62">
        <v>202</v>
      </c>
      <c r="CW62">
        <v>204</v>
      </c>
      <c r="CX62">
        <v>206</v>
      </c>
      <c r="CY62">
        <v>208</v>
      </c>
      <c r="CZ62">
        <v>210</v>
      </c>
      <c r="DA62">
        <v>212</v>
      </c>
      <c r="DB62">
        <v>214</v>
      </c>
      <c r="DC62">
        <v>216</v>
      </c>
      <c r="DD62">
        <v>218</v>
      </c>
      <c r="DE62">
        <v>220</v>
      </c>
      <c r="DF62">
        <v>222</v>
      </c>
      <c r="DG62">
        <v>224</v>
      </c>
      <c r="DH62">
        <v>226</v>
      </c>
      <c r="DI62">
        <v>228</v>
      </c>
      <c r="DJ62">
        <v>230</v>
      </c>
      <c r="DK62">
        <v>232</v>
      </c>
      <c r="DL62">
        <v>235</v>
      </c>
      <c r="DM62">
        <v>237</v>
      </c>
      <c r="DN62">
        <v>239</v>
      </c>
      <c r="DO62">
        <v>241</v>
      </c>
      <c r="DP62">
        <v>243</v>
      </c>
      <c r="DQ62">
        <v>245</v>
      </c>
      <c r="DR62">
        <v>247</v>
      </c>
      <c r="DS62">
        <v>249</v>
      </c>
      <c r="DT62">
        <v>251</v>
      </c>
      <c r="DU62">
        <v>253</v>
      </c>
      <c r="DV62">
        <v>255</v>
      </c>
      <c r="DW62">
        <v>257</v>
      </c>
      <c r="DX62">
        <v>259</v>
      </c>
      <c r="DY62">
        <v>261</v>
      </c>
      <c r="DZ62">
        <v>263</v>
      </c>
      <c r="EA62">
        <v>265</v>
      </c>
      <c r="EB62">
        <v>267</v>
      </c>
      <c r="EC62">
        <v>269</v>
      </c>
      <c r="ED62">
        <v>271</v>
      </c>
      <c r="EE62">
        <v>273</v>
      </c>
      <c r="EF62">
        <v>275</v>
      </c>
      <c r="EG62">
        <v>277</v>
      </c>
      <c r="EH62">
        <v>279</v>
      </c>
      <c r="EI62">
        <v>281</v>
      </c>
      <c r="EJ62">
        <v>284</v>
      </c>
      <c r="EK62">
        <v>286</v>
      </c>
      <c r="EL62">
        <v>288</v>
      </c>
      <c r="EM62">
        <v>290</v>
      </c>
      <c r="EN62">
        <v>292</v>
      </c>
      <c r="EO62">
        <v>294</v>
      </c>
      <c r="EP62">
        <v>296</v>
      </c>
      <c r="EQ62">
        <v>298</v>
      </c>
      <c r="ER62">
        <v>300</v>
      </c>
      <c r="ES62">
        <v>302</v>
      </c>
      <c r="ET62">
        <v>304</v>
      </c>
      <c r="EU62">
        <v>306</v>
      </c>
      <c r="EV62">
        <v>308</v>
      </c>
      <c r="EW62">
        <v>310</v>
      </c>
      <c r="EX62">
        <v>312</v>
      </c>
      <c r="EY62">
        <v>314</v>
      </c>
      <c r="EZ62">
        <v>316</v>
      </c>
      <c r="FA62">
        <v>318</v>
      </c>
      <c r="FB62">
        <v>320</v>
      </c>
      <c r="FC62">
        <v>322</v>
      </c>
      <c r="FD62">
        <v>324</v>
      </c>
      <c r="FE62">
        <v>326</v>
      </c>
      <c r="FF62">
        <v>329</v>
      </c>
      <c r="FG62">
        <v>331</v>
      </c>
      <c r="FH62">
        <v>333</v>
      </c>
      <c r="FI62">
        <v>335</v>
      </c>
      <c r="FJ62">
        <v>337</v>
      </c>
      <c r="FK62">
        <v>339</v>
      </c>
      <c r="FL62">
        <v>341</v>
      </c>
      <c r="FM62">
        <v>343</v>
      </c>
      <c r="FN62">
        <v>345</v>
      </c>
      <c r="FO62">
        <v>347</v>
      </c>
      <c r="FP62">
        <v>349</v>
      </c>
      <c r="FQ62">
        <v>351</v>
      </c>
      <c r="FR62">
        <v>353</v>
      </c>
      <c r="FS62">
        <v>355</v>
      </c>
      <c r="FT62">
        <v>357</v>
      </c>
      <c r="FU62">
        <v>359</v>
      </c>
      <c r="FV62">
        <v>361</v>
      </c>
      <c r="FW62">
        <v>363</v>
      </c>
      <c r="FX62">
        <v>365</v>
      </c>
      <c r="FY62">
        <v>367</v>
      </c>
      <c r="FZ62">
        <v>369</v>
      </c>
      <c r="GA62">
        <v>371</v>
      </c>
      <c r="GB62">
        <v>373</v>
      </c>
      <c r="GC62">
        <v>376</v>
      </c>
      <c r="GD62">
        <v>378</v>
      </c>
      <c r="GE62">
        <v>380</v>
      </c>
      <c r="GF62">
        <v>382</v>
      </c>
      <c r="GG62">
        <v>384</v>
      </c>
      <c r="GH62">
        <v>386</v>
      </c>
      <c r="GI62">
        <v>388</v>
      </c>
      <c r="GJ62">
        <v>390</v>
      </c>
      <c r="GK62">
        <v>392</v>
      </c>
      <c r="GL62">
        <v>394</v>
      </c>
      <c r="GM62">
        <v>396</v>
      </c>
      <c r="GN62">
        <v>398</v>
      </c>
      <c r="GO62">
        <v>400</v>
      </c>
      <c r="GP62">
        <v>402</v>
      </c>
      <c r="GQ62">
        <v>404</v>
      </c>
      <c r="GR62">
        <v>406</v>
      </c>
      <c r="GS62">
        <v>408</v>
      </c>
      <c r="GU62">
        <v>59</v>
      </c>
      <c r="GV62">
        <v>0.58399999999999996</v>
      </c>
    </row>
    <row r="63" spans="1:204">
      <c r="A63" s="339">
        <v>60</v>
      </c>
      <c r="B63" s="340">
        <v>2</v>
      </c>
      <c r="C63" s="340">
        <v>5</v>
      </c>
      <c r="D63" s="340">
        <v>8</v>
      </c>
      <c r="E63" s="340">
        <v>11</v>
      </c>
      <c r="F63" s="340">
        <v>13</v>
      </c>
      <c r="G63" s="340">
        <v>16</v>
      </c>
      <c r="H63" s="340">
        <v>18</v>
      </c>
      <c r="I63" s="340">
        <v>21</v>
      </c>
      <c r="J63" s="340">
        <v>22</v>
      </c>
      <c r="K63" s="340">
        <v>24</v>
      </c>
      <c r="L63" s="340">
        <v>26</v>
      </c>
      <c r="M63" s="340">
        <v>29</v>
      </c>
      <c r="N63" s="340">
        <v>31</v>
      </c>
      <c r="O63" s="340">
        <v>33</v>
      </c>
      <c r="P63" s="340">
        <v>36</v>
      </c>
      <c r="Q63" s="340">
        <v>38</v>
      </c>
      <c r="R63" s="340">
        <v>40</v>
      </c>
      <c r="S63" s="340">
        <v>42</v>
      </c>
      <c r="T63" s="340">
        <v>44</v>
      </c>
      <c r="U63" s="340">
        <v>46</v>
      </c>
      <c r="V63" s="340">
        <v>48</v>
      </c>
      <c r="W63" s="340">
        <v>50</v>
      </c>
      <c r="X63" s="340">
        <v>53</v>
      </c>
      <c r="Y63" s="340">
        <v>55</v>
      </c>
      <c r="Z63" s="340">
        <v>57</v>
      </c>
      <c r="AA63" s="340">
        <v>59</v>
      </c>
      <c r="AB63" s="340">
        <v>61</v>
      </c>
      <c r="AC63" s="340">
        <v>63</v>
      </c>
      <c r="AD63" s="340">
        <v>66</v>
      </c>
      <c r="AE63" s="340">
        <v>68</v>
      </c>
      <c r="AF63" s="341">
        <v>70</v>
      </c>
      <c r="AG63" s="342">
        <v>72</v>
      </c>
      <c r="AH63" s="347">
        <v>74</v>
      </c>
      <c r="AI63" s="341">
        <v>76</v>
      </c>
      <c r="AJ63" s="341">
        <v>78</v>
      </c>
      <c r="AK63" s="341">
        <v>80</v>
      </c>
      <c r="AL63" s="341">
        <v>83</v>
      </c>
      <c r="AM63" s="341">
        <v>85</v>
      </c>
      <c r="AN63" s="341">
        <v>87</v>
      </c>
      <c r="AO63" s="341">
        <v>89</v>
      </c>
      <c r="AP63" s="341">
        <v>91</v>
      </c>
      <c r="AQ63" s="341">
        <v>93</v>
      </c>
      <c r="AR63" s="341">
        <v>95</v>
      </c>
      <c r="AS63" s="341">
        <v>97</v>
      </c>
      <c r="AT63" s="341">
        <v>99</v>
      </c>
      <c r="AU63" s="341">
        <v>101</v>
      </c>
      <c r="AV63" s="341">
        <v>104</v>
      </c>
      <c r="AW63" s="341">
        <v>106</v>
      </c>
      <c r="AX63" s="341">
        <v>108</v>
      </c>
      <c r="AY63" s="341">
        <v>110</v>
      </c>
      <c r="AZ63" s="341">
        <v>112</v>
      </c>
      <c r="BA63" s="341">
        <v>114</v>
      </c>
      <c r="BB63" s="341">
        <v>116</v>
      </c>
      <c r="BC63" s="341">
        <v>118</v>
      </c>
      <c r="BD63" s="341">
        <v>120</v>
      </c>
      <c r="BE63" s="341">
        <v>122</v>
      </c>
      <c r="BF63" s="341">
        <v>124</v>
      </c>
      <c r="BG63" s="341">
        <v>126</v>
      </c>
      <c r="BH63" s="341">
        <v>128</v>
      </c>
      <c r="BI63" s="341">
        <v>130</v>
      </c>
      <c r="BJ63" s="341">
        <v>132</v>
      </c>
      <c r="BK63" s="341">
        <v>134</v>
      </c>
      <c r="BL63" s="341">
        <v>136</v>
      </c>
      <c r="BM63" s="341">
        <v>138</v>
      </c>
      <c r="BN63" s="341">
        <v>140</v>
      </c>
      <c r="BO63" s="341">
        <v>142</v>
      </c>
      <c r="BP63" s="341">
        <v>144</v>
      </c>
      <c r="BQ63" s="341">
        <v>146</v>
      </c>
      <c r="BR63" s="341">
        <v>148</v>
      </c>
      <c r="BS63" s="341">
        <v>150</v>
      </c>
      <c r="BT63" s="341">
        <v>152</v>
      </c>
      <c r="BU63" s="341">
        <v>154</v>
      </c>
      <c r="BV63" s="341">
        <v>155</v>
      </c>
      <c r="BW63" s="341">
        <v>157</v>
      </c>
      <c r="BX63" s="341">
        <v>159</v>
      </c>
      <c r="BY63" s="341">
        <v>161</v>
      </c>
      <c r="BZ63" s="341">
        <v>163</v>
      </c>
      <c r="CA63" s="341">
        <v>165</v>
      </c>
      <c r="CB63" s="341">
        <v>167</v>
      </c>
      <c r="CC63" s="341">
        <v>169</v>
      </c>
      <c r="CD63" s="341">
        <v>171</v>
      </c>
      <c r="CE63" s="341">
        <v>173</v>
      </c>
      <c r="CF63" s="341">
        <v>175</v>
      </c>
      <c r="CG63" s="341">
        <v>177</v>
      </c>
      <c r="CH63" s="341">
        <v>179</v>
      </c>
      <c r="CI63" s="341">
        <v>181</v>
      </c>
      <c r="CJ63" s="341">
        <v>182</v>
      </c>
      <c r="CK63" s="341">
        <v>184</v>
      </c>
      <c r="CL63" s="341">
        <v>186</v>
      </c>
      <c r="CM63" s="341">
        <v>188</v>
      </c>
      <c r="CN63" s="341">
        <v>190</v>
      </c>
      <c r="CO63" s="341">
        <v>192</v>
      </c>
      <c r="CP63" s="341">
        <v>194</v>
      </c>
      <c r="CQ63" s="341">
        <v>196</v>
      </c>
      <c r="CR63" s="341">
        <v>197</v>
      </c>
      <c r="CS63" s="341">
        <v>199</v>
      </c>
      <c r="CT63" s="341">
        <v>201</v>
      </c>
      <c r="CU63" s="341">
        <v>203</v>
      </c>
      <c r="CV63" s="341">
        <v>205</v>
      </c>
      <c r="CW63" s="341">
        <v>207</v>
      </c>
      <c r="CX63" s="341">
        <v>209</v>
      </c>
      <c r="CY63" s="341">
        <v>211</v>
      </c>
      <c r="CZ63" s="341">
        <v>213</v>
      </c>
      <c r="DA63" s="341">
        <v>215</v>
      </c>
      <c r="DB63" s="341">
        <v>217</v>
      </c>
      <c r="DC63" s="341">
        <v>219</v>
      </c>
      <c r="DD63" s="341">
        <v>221</v>
      </c>
      <c r="DE63" s="341">
        <v>223</v>
      </c>
      <c r="DF63" s="341">
        <v>225</v>
      </c>
      <c r="DG63" s="341">
        <v>227</v>
      </c>
      <c r="DH63" s="341">
        <v>229</v>
      </c>
      <c r="DI63" s="341">
        <v>231</v>
      </c>
      <c r="DJ63" s="341">
        <v>233</v>
      </c>
      <c r="DK63" s="341">
        <v>235</v>
      </c>
      <c r="DL63" s="341">
        <v>237</v>
      </c>
      <c r="DM63" s="341">
        <v>239</v>
      </c>
      <c r="DN63" s="341">
        <v>241</v>
      </c>
      <c r="DO63" s="341">
        <v>243</v>
      </c>
      <c r="DP63" s="341">
        <v>246</v>
      </c>
      <c r="DQ63" s="341">
        <v>248</v>
      </c>
      <c r="DR63" s="341">
        <v>250</v>
      </c>
      <c r="DS63" s="341">
        <v>252</v>
      </c>
      <c r="DT63" s="341">
        <v>254</v>
      </c>
      <c r="DU63" s="341">
        <v>256</v>
      </c>
      <c r="DV63" s="341">
        <v>258</v>
      </c>
      <c r="DW63" s="341">
        <v>260</v>
      </c>
      <c r="DX63" s="341">
        <v>262</v>
      </c>
      <c r="DY63" s="341">
        <v>264</v>
      </c>
      <c r="DZ63" s="341">
        <v>266</v>
      </c>
      <c r="EA63" s="341">
        <v>268</v>
      </c>
      <c r="EB63" s="341">
        <v>270</v>
      </c>
      <c r="EC63" s="341">
        <v>272</v>
      </c>
      <c r="ED63" s="341">
        <v>275</v>
      </c>
      <c r="EE63" s="341">
        <v>277</v>
      </c>
      <c r="EF63" s="341">
        <v>279</v>
      </c>
      <c r="EG63" s="341">
        <v>281</v>
      </c>
      <c r="EH63" s="341">
        <v>283</v>
      </c>
      <c r="EI63" s="341">
        <v>285</v>
      </c>
      <c r="EJ63" s="341">
        <v>287</v>
      </c>
      <c r="EK63" s="341">
        <v>289</v>
      </c>
      <c r="EL63" s="341">
        <v>291</v>
      </c>
      <c r="EM63" s="341">
        <v>293</v>
      </c>
      <c r="EN63" s="341">
        <v>295</v>
      </c>
      <c r="EO63" s="341">
        <v>297</v>
      </c>
      <c r="EP63" s="341">
        <v>299</v>
      </c>
      <c r="EQ63" s="341">
        <v>301</v>
      </c>
      <c r="ER63" s="341">
        <v>304</v>
      </c>
      <c r="ES63" s="341">
        <v>306</v>
      </c>
      <c r="ET63" s="341">
        <v>308</v>
      </c>
      <c r="EU63" s="341">
        <v>310</v>
      </c>
      <c r="EV63" s="341">
        <v>312</v>
      </c>
      <c r="EW63" s="341">
        <v>314</v>
      </c>
      <c r="EX63" s="341">
        <v>316</v>
      </c>
      <c r="EY63" s="341">
        <v>318</v>
      </c>
      <c r="EZ63" s="341">
        <v>320</v>
      </c>
      <c r="FA63" s="341">
        <v>322</v>
      </c>
      <c r="FB63" s="341">
        <v>324</v>
      </c>
      <c r="FC63" s="341">
        <v>326</v>
      </c>
      <c r="FD63" s="341">
        <v>328</v>
      </c>
      <c r="FE63" s="341">
        <v>330</v>
      </c>
      <c r="FF63" s="341">
        <v>332</v>
      </c>
      <c r="FG63" s="341">
        <v>335</v>
      </c>
      <c r="FH63" s="341">
        <v>337</v>
      </c>
      <c r="FI63" s="341">
        <v>339</v>
      </c>
      <c r="FJ63" s="341">
        <v>341</v>
      </c>
      <c r="FK63" s="341">
        <v>343</v>
      </c>
      <c r="FL63" s="341">
        <v>345</v>
      </c>
      <c r="FM63" s="341">
        <v>347</v>
      </c>
      <c r="FN63" s="341">
        <v>349</v>
      </c>
      <c r="FO63" s="341">
        <v>351</v>
      </c>
      <c r="FP63" s="341">
        <v>353</v>
      </c>
      <c r="FQ63" s="341">
        <v>355</v>
      </c>
      <c r="FR63" s="341">
        <v>357</v>
      </c>
      <c r="FS63" s="341">
        <v>359</v>
      </c>
      <c r="FT63" s="341">
        <v>361</v>
      </c>
      <c r="FU63" s="341">
        <v>363</v>
      </c>
      <c r="FV63" s="341">
        <v>366</v>
      </c>
      <c r="FW63" s="341">
        <v>368</v>
      </c>
      <c r="FX63" s="341">
        <v>370</v>
      </c>
      <c r="FY63" s="341">
        <v>372</v>
      </c>
      <c r="FZ63" s="341">
        <v>374</v>
      </c>
      <c r="GA63" s="341">
        <v>376</v>
      </c>
      <c r="GB63" s="341">
        <v>378</v>
      </c>
      <c r="GC63" s="341">
        <v>380</v>
      </c>
      <c r="GD63" s="341">
        <v>382</v>
      </c>
      <c r="GE63" s="341">
        <v>384</v>
      </c>
      <c r="GF63" s="341">
        <v>386</v>
      </c>
      <c r="GG63" s="341">
        <v>388</v>
      </c>
      <c r="GH63" s="341">
        <v>390</v>
      </c>
      <c r="GI63" s="341">
        <v>392</v>
      </c>
      <c r="GJ63" s="341">
        <v>394</v>
      </c>
      <c r="GK63" s="341">
        <v>397</v>
      </c>
      <c r="GL63" s="341">
        <v>399</v>
      </c>
      <c r="GM63" s="341">
        <v>401</v>
      </c>
      <c r="GN63" s="341">
        <v>403</v>
      </c>
      <c r="GO63" s="341">
        <v>405</v>
      </c>
      <c r="GP63" s="341">
        <v>407</v>
      </c>
      <c r="GQ63" s="341">
        <v>409</v>
      </c>
      <c r="GR63" s="341">
        <v>411</v>
      </c>
      <c r="GS63" s="341">
        <v>413</v>
      </c>
      <c r="GT63" s="341"/>
      <c r="GU63" s="341">
        <v>60</v>
      </c>
      <c r="GV63" s="341">
        <v>0.59099999999999997</v>
      </c>
    </row>
    <row r="64" spans="1:204">
      <c r="A64" s="278">
        <v>61</v>
      </c>
      <c r="B64" s="344">
        <v>2</v>
      </c>
      <c r="C64" s="344">
        <v>5</v>
      </c>
      <c r="D64" s="344">
        <v>8</v>
      </c>
      <c r="E64" s="344">
        <v>11</v>
      </c>
      <c r="F64" s="344">
        <v>13</v>
      </c>
      <c r="G64" s="344">
        <v>16</v>
      </c>
      <c r="H64" s="344">
        <v>18</v>
      </c>
      <c r="I64" s="344">
        <v>21</v>
      </c>
      <c r="J64" s="344">
        <v>23</v>
      </c>
      <c r="K64" s="344">
        <v>24</v>
      </c>
      <c r="L64" s="344">
        <v>27</v>
      </c>
      <c r="M64" s="344">
        <v>29</v>
      </c>
      <c r="N64" s="344">
        <v>31</v>
      </c>
      <c r="O64" s="344">
        <v>34</v>
      </c>
      <c r="P64" s="344">
        <v>36</v>
      </c>
      <c r="Q64" s="344">
        <v>38</v>
      </c>
      <c r="R64" s="344">
        <v>40</v>
      </c>
      <c r="S64" s="344">
        <v>43</v>
      </c>
      <c r="T64" s="344">
        <v>45</v>
      </c>
      <c r="U64" s="344">
        <v>46</v>
      </c>
      <c r="V64" s="344">
        <v>49</v>
      </c>
      <c r="W64" s="344">
        <v>51</v>
      </c>
      <c r="X64" s="344">
        <v>53</v>
      </c>
      <c r="Y64" s="344">
        <v>55</v>
      </c>
      <c r="Z64" s="344">
        <v>57</v>
      </c>
      <c r="AA64" s="344">
        <v>60</v>
      </c>
      <c r="AB64" s="344">
        <v>62</v>
      </c>
      <c r="AC64" s="344">
        <v>64</v>
      </c>
      <c r="AD64" s="344">
        <v>66</v>
      </c>
      <c r="AE64" s="344">
        <v>68</v>
      </c>
      <c r="AF64" s="337">
        <v>70</v>
      </c>
      <c r="AG64" s="345">
        <v>73</v>
      </c>
      <c r="AH64" s="346">
        <v>75</v>
      </c>
      <c r="AI64">
        <v>77</v>
      </c>
      <c r="AJ64">
        <v>79</v>
      </c>
      <c r="AK64">
        <v>81</v>
      </c>
      <c r="AL64">
        <v>83</v>
      </c>
      <c r="AM64">
        <v>85</v>
      </c>
      <c r="AN64">
        <v>88</v>
      </c>
      <c r="AO64">
        <v>90</v>
      </c>
      <c r="AP64">
        <v>92</v>
      </c>
      <c r="AQ64">
        <v>94</v>
      </c>
      <c r="AR64">
        <v>96</v>
      </c>
      <c r="AS64">
        <v>98</v>
      </c>
      <c r="AT64">
        <v>100</v>
      </c>
      <c r="AU64">
        <v>102</v>
      </c>
      <c r="AV64">
        <v>104</v>
      </c>
      <c r="AW64">
        <v>107</v>
      </c>
      <c r="AX64">
        <v>109</v>
      </c>
      <c r="AY64">
        <v>111</v>
      </c>
      <c r="AZ64">
        <v>113</v>
      </c>
      <c r="BA64">
        <v>115</v>
      </c>
      <c r="BB64">
        <v>117</v>
      </c>
      <c r="BC64">
        <v>119</v>
      </c>
      <c r="BD64">
        <v>121</v>
      </c>
      <c r="BE64">
        <v>123</v>
      </c>
      <c r="BF64">
        <v>125</v>
      </c>
      <c r="BG64">
        <v>127</v>
      </c>
      <c r="BH64">
        <v>129</v>
      </c>
      <c r="BI64">
        <v>131</v>
      </c>
      <c r="BJ64">
        <v>133</v>
      </c>
      <c r="BK64">
        <v>135</v>
      </c>
      <c r="BL64">
        <v>137</v>
      </c>
      <c r="BM64">
        <v>139</v>
      </c>
      <c r="BN64">
        <v>141</v>
      </c>
      <c r="BO64">
        <v>143</v>
      </c>
      <c r="BP64">
        <v>145</v>
      </c>
      <c r="BQ64">
        <v>147</v>
      </c>
      <c r="BR64">
        <v>149</v>
      </c>
      <c r="BS64">
        <v>151</v>
      </c>
      <c r="BT64">
        <v>153</v>
      </c>
      <c r="BU64">
        <v>155</v>
      </c>
      <c r="BV64">
        <v>157</v>
      </c>
      <c r="BW64">
        <v>159</v>
      </c>
      <c r="BX64">
        <v>161</v>
      </c>
      <c r="BY64">
        <v>163</v>
      </c>
      <c r="BZ64">
        <v>165</v>
      </c>
      <c r="CA64">
        <v>167</v>
      </c>
      <c r="CB64">
        <v>169</v>
      </c>
      <c r="CC64">
        <v>171</v>
      </c>
      <c r="CD64">
        <v>172</v>
      </c>
      <c r="CE64">
        <v>174</v>
      </c>
      <c r="CF64">
        <v>176</v>
      </c>
      <c r="CG64">
        <v>178</v>
      </c>
      <c r="CH64">
        <v>180</v>
      </c>
      <c r="CI64">
        <v>182</v>
      </c>
      <c r="CJ64">
        <v>184</v>
      </c>
      <c r="CK64">
        <v>186</v>
      </c>
      <c r="CL64">
        <v>188</v>
      </c>
      <c r="CM64">
        <v>190</v>
      </c>
      <c r="CN64">
        <v>192</v>
      </c>
      <c r="CO64">
        <v>193</v>
      </c>
      <c r="CP64">
        <v>195</v>
      </c>
      <c r="CQ64">
        <v>197</v>
      </c>
      <c r="CR64">
        <v>199</v>
      </c>
      <c r="CS64">
        <v>201</v>
      </c>
      <c r="CT64">
        <v>203</v>
      </c>
      <c r="CU64">
        <v>205</v>
      </c>
      <c r="CV64">
        <v>206</v>
      </c>
      <c r="CW64">
        <v>208</v>
      </c>
      <c r="CX64">
        <v>210</v>
      </c>
      <c r="CY64">
        <v>212</v>
      </c>
      <c r="CZ64">
        <v>214</v>
      </c>
      <c r="DA64">
        <v>217</v>
      </c>
      <c r="DB64">
        <v>219</v>
      </c>
      <c r="DC64">
        <v>221</v>
      </c>
      <c r="DD64">
        <v>223</v>
      </c>
      <c r="DE64">
        <v>225</v>
      </c>
      <c r="DF64">
        <v>227</v>
      </c>
      <c r="DG64">
        <v>229</v>
      </c>
      <c r="DH64">
        <v>231</v>
      </c>
      <c r="DI64">
        <v>233</v>
      </c>
      <c r="DJ64">
        <v>235</v>
      </c>
      <c r="DK64">
        <v>237</v>
      </c>
      <c r="DL64">
        <v>239</v>
      </c>
      <c r="DM64">
        <v>241</v>
      </c>
      <c r="DN64">
        <v>243</v>
      </c>
      <c r="DO64">
        <v>246</v>
      </c>
      <c r="DP64">
        <v>248</v>
      </c>
      <c r="DQ64">
        <v>250</v>
      </c>
      <c r="DR64">
        <v>252</v>
      </c>
      <c r="DS64">
        <v>254</v>
      </c>
      <c r="DT64">
        <v>256</v>
      </c>
      <c r="DU64">
        <v>258</v>
      </c>
      <c r="DV64">
        <v>260</v>
      </c>
      <c r="DW64">
        <v>262</v>
      </c>
      <c r="DX64">
        <v>264</v>
      </c>
      <c r="DY64">
        <v>266</v>
      </c>
      <c r="DZ64">
        <v>268</v>
      </c>
      <c r="EA64">
        <v>271</v>
      </c>
      <c r="EB64">
        <v>273</v>
      </c>
      <c r="EC64">
        <v>275</v>
      </c>
      <c r="ED64">
        <v>277</v>
      </c>
      <c r="EE64">
        <v>279</v>
      </c>
      <c r="EF64">
        <v>281</v>
      </c>
      <c r="EG64">
        <v>283</v>
      </c>
      <c r="EH64">
        <v>285</v>
      </c>
      <c r="EI64">
        <v>287</v>
      </c>
      <c r="EJ64">
        <v>289</v>
      </c>
      <c r="EK64">
        <v>291</v>
      </c>
      <c r="EL64">
        <v>294</v>
      </c>
      <c r="EM64">
        <v>296</v>
      </c>
      <c r="EN64">
        <v>298</v>
      </c>
      <c r="EO64">
        <v>300</v>
      </c>
      <c r="EP64">
        <v>302</v>
      </c>
      <c r="EQ64">
        <v>304</v>
      </c>
      <c r="ER64">
        <v>306</v>
      </c>
      <c r="ES64">
        <v>308</v>
      </c>
      <c r="ET64">
        <v>310</v>
      </c>
      <c r="EU64">
        <v>312</v>
      </c>
      <c r="EV64">
        <v>314</v>
      </c>
      <c r="EW64">
        <v>317</v>
      </c>
      <c r="EX64">
        <v>319</v>
      </c>
      <c r="EY64">
        <v>321</v>
      </c>
      <c r="EZ64">
        <v>323</v>
      </c>
      <c r="FA64">
        <v>325</v>
      </c>
      <c r="FB64">
        <v>327</v>
      </c>
      <c r="FC64">
        <v>329</v>
      </c>
      <c r="FD64">
        <v>331</v>
      </c>
      <c r="FE64">
        <v>333</v>
      </c>
      <c r="FF64">
        <v>335</v>
      </c>
      <c r="FG64">
        <v>337</v>
      </c>
      <c r="FH64">
        <v>339</v>
      </c>
      <c r="FI64">
        <v>342</v>
      </c>
      <c r="FJ64">
        <v>344</v>
      </c>
      <c r="FK64">
        <v>346</v>
      </c>
      <c r="FL64">
        <v>348</v>
      </c>
      <c r="FM64">
        <v>350</v>
      </c>
      <c r="FN64">
        <v>352</v>
      </c>
      <c r="FO64">
        <v>354</v>
      </c>
      <c r="FP64">
        <v>356</v>
      </c>
      <c r="FQ64">
        <v>358</v>
      </c>
      <c r="FR64">
        <v>360</v>
      </c>
      <c r="FS64">
        <v>362</v>
      </c>
      <c r="FT64">
        <v>364</v>
      </c>
      <c r="FU64">
        <v>367</v>
      </c>
      <c r="FV64">
        <v>369</v>
      </c>
      <c r="FW64">
        <v>371</v>
      </c>
      <c r="FX64">
        <v>373</v>
      </c>
      <c r="FY64">
        <v>375</v>
      </c>
      <c r="FZ64">
        <v>377</v>
      </c>
      <c r="GA64">
        <v>379</v>
      </c>
      <c r="GB64">
        <v>381</v>
      </c>
      <c r="GC64">
        <v>383</v>
      </c>
      <c r="GD64">
        <v>385</v>
      </c>
      <c r="GE64">
        <v>387</v>
      </c>
      <c r="GF64">
        <v>389</v>
      </c>
      <c r="GG64">
        <v>392</v>
      </c>
      <c r="GH64">
        <v>394</v>
      </c>
      <c r="GI64">
        <v>396</v>
      </c>
      <c r="GJ64">
        <v>398</v>
      </c>
      <c r="GK64">
        <v>400</v>
      </c>
      <c r="GL64">
        <v>402</v>
      </c>
      <c r="GM64">
        <v>404</v>
      </c>
      <c r="GN64">
        <v>406</v>
      </c>
      <c r="GO64">
        <v>408</v>
      </c>
      <c r="GP64">
        <v>410</v>
      </c>
      <c r="GQ64">
        <v>412</v>
      </c>
      <c r="GR64">
        <v>414</v>
      </c>
      <c r="GS64">
        <v>417</v>
      </c>
      <c r="GU64">
        <v>61</v>
      </c>
      <c r="GV64">
        <v>0.59599999999999997</v>
      </c>
    </row>
    <row r="65" spans="1:204">
      <c r="A65" s="278">
        <v>62</v>
      </c>
      <c r="B65" s="344">
        <v>2</v>
      </c>
      <c r="C65" s="344">
        <v>5</v>
      </c>
      <c r="D65" s="344">
        <v>8</v>
      </c>
      <c r="E65" s="344">
        <v>11</v>
      </c>
      <c r="F65" s="344">
        <v>13</v>
      </c>
      <c r="G65" s="344">
        <v>16</v>
      </c>
      <c r="H65" s="344">
        <v>19</v>
      </c>
      <c r="I65" s="344">
        <v>21</v>
      </c>
      <c r="J65" s="344">
        <v>23</v>
      </c>
      <c r="K65" s="344">
        <v>24</v>
      </c>
      <c r="L65" s="344">
        <v>27</v>
      </c>
      <c r="M65" s="344">
        <v>29</v>
      </c>
      <c r="N65" s="344">
        <v>31</v>
      </c>
      <c r="O65" s="344">
        <v>34</v>
      </c>
      <c r="P65" s="344">
        <v>36</v>
      </c>
      <c r="Q65" s="344">
        <v>38</v>
      </c>
      <c r="R65" s="344">
        <v>41</v>
      </c>
      <c r="S65" s="344">
        <v>43</v>
      </c>
      <c r="T65" s="344">
        <v>45</v>
      </c>
      <c r="U65" s="344">
        <v>47</v>
      </c>
      <c r="V65" s="344">
        <v>49</v>
      </c>
      <c r="W65" s="344">
        <v>51</v>
      </c>
      <c r="X65" s="344">
        <v>53</v>
      </c>
      <c r="Y65" s="344">
        <v>56</v>
      </c>
      <c r="Z65" s="344">
        <v>58</v>
      </c>
      <c r="AA65" s="344">
        <v>60</v>
      </c>
      <c r="AB65" s="344">
        <v>62</v>
      </c>
      <c r="AC65" s="344">
        <v>64</v>
      </c>
      <c r="AD65" s="344">
        <v>67</v>
      </c>
      <c r="AE65" s="344">
        <v>69</v>
      </c>
      <c r="AF65" s="337">
        <v>71</v>
      </c>
      <c r="AG65" s="345">
        <v>73</v>
      </c>
      <c r="AH65" s="346">
        <v>75</v>
      </c>
      <c r="AI65">
        <v>77</v>
      </c>
      <c r="AJ65">
        <v>80</v>
      </c>
      <c r="AK65">
        <v>82</v>
      </c>
      <c r="AL65">
        <v>84</v>
      </c>
      <c r="AM65">
        <v>86</v>
      </c>
      <c r="AN65">
        <v>88</v>
      </c>
      <c r="AO65">
        <v>90</v>
      </c>
      <c r="AP65">
        <v>92</v>
      </c>
      <c r="AQ65">
        <v>95</v>
      </c>
      <c r="AR65">
        <v>97</v>
      </c>
      <c r="AS65">
        <v>99</v>
      </c>
      <c r="AT65">
        <v>101</v>
      </c>
      <c r="AU65">
        <v>103</v>
      </c>
      <c r="AV65">
        <v>105</v>
      </c>
      <c r="AW65">
        <v>107</v>
      </c>
      <c r="AX65">
        <v>109</v>
      </c>
      <c r="AY65">
        <v>111</v>
      </c>
      <c r="AZ65">
        <v>113</v>
      </c>
      <c r="BA65">
        <v>116</v>
      </c>
      <c r="BB65">
        <v>118</v>
      </c>
      <c r="BC65">
        <v>120</v>
      </c>
      <c r="BD65">
        <v>122</v>
      </c>
      <c r="BE65">
        <v>124</v>
      </c>
      <c r="BF65">
        <v>126</v>
      </c>
      <c r="BG65">
        <v>128</v>
      </c>
      <c r="BH65">
        <v>130</v>
      </c>
      <c r="BI65">
        <v>132</v>
      </c>
      <c r="BJ65">
        <v>134</v>
      </c>
      <c r="BK65">
        <v>136</v>
      </c>
      <c r="BL65">
        <v>138</v>
      </c>
      <c r="BM65">
        <v>140</v>
      </c>
      <c r="BN65">
        <v>142</v>
      </c>
      <c r="BO65">
        <v>144</v>
      </c>
      <c r="BP65">
        <v>146</v>
      </c>
      <c r="BQ65">
        <v>148</v>
      </c>
      <c r="BR65">
        <v>150</v>
      </c>
      <c r="BS65">
        <v>152</v>
      </c>
      <c r="BT65">
        <v>154</v>
      </c>
      <c r="BU65">
        <v>156</v>
      </c>
      <c r="BV65">
        <v>158</v>
      </c>
      <c r="BW65">
        <v>160</v>
      </c>
      <c r="BX65">
        <v>162</v>
      </c>
      <c r="BY65">
        <v>164</v>
      </c>
      <c r="BZ65">
        <v>166</v>
      </c>
      <c r="CA65">
        <v>168</v>
      </c>
      <c r="CB65">
        <v>170</v>
      </c>
      <c r="CC65">
        <v>172</v>
      </c>
      <c r="CD65">
        <v>174</v>
      </c>
      <c r="CE65">
        <v>176</v>
      </c>
      <c r="CF65">
        <v>178</v>
      </c>
      <c r="CG65">
        <v>179</v>
      </c>
      <c r="CH65">
        <v>181</v>
      </c>
      <c r="CI65">
        <v>183</v>
      </c>
      <c r="CJ65">
        <v>185</v>
      </c>
      <c r="CK65">
        <v>187</v>
      </c>
      <c r="CL65">
        <v>189</v>
      </c>
      <c r="CM65">
        <v>191</v>
      </c>
      <c r="CN65">
        <v>193</v>
      </c>
      <c r="CO65">
        <v>195</v>
      </c>
      <c r="CP65">
        <v>197</v>
      </c>
      <c r="CQ65">
        <v>198</v>
      </c>
      <c r="CR65">
        <v>200</v>
      </c>
      <c r="CS65">
        <v>202</v>
      </c>
      <c r="CT65">
        <v>204</v>
      </c>
      <c r="CU65">
        <v>206</v>
      </c>
      <c r="CV65">
        <v>208</v>
      </c>
      <c r="CW65">
        <v>210</v>
      </c>
      <c r="CX65">
        <v>212</v>
      </c>
      <c r="CY65">
        <v>214</v>
      </c>
      <c r="CZ65">
        <v>216</v>
      </c>
      <c r="DA65">
        <v>218</v>
      </c>
      <c r="DB65">
        <v>220</v>
      </c>
      <c r="DC65">
        <v>222</v>
      </c>
      <c r="DD65">
        <v>224</v>
      </c>
      <c r="DE65">
        <v>226</v>
      </c>
      <c r="DF65">
        <v>228</v>
      </c>
      <c r="DG65">
        <v>230</v>
      </c>
      <c r="DH65">
        <v>233</v>
      </c>
      <c r="DI65">
        <v>235</v>
      </c>
      <c r="DJ65">
        <v>237</v>
      </c>
      <c r="DK65">
        <v>239</v>
      </c>
      <c r="DL65">
        <v>241</v>
      </c>
      <c r="DM65">
        <v>243</v>
      </c>
      <c r="DN65">
        <v>245</v>
      </c>
      <c r="DO65">
        <v>247</v>
      </c>
      <c r="DP65">
        <v>249</v>
      </c>
      <c r="DQ65">
        <v>251</v>
      </c>
      <c r="DR65">
        <v>253</v>
      </c>
      <c r="DS65">
        <v>256</v>
      </c>
      <c r="DT65">
        <v>258</v>
      </c>
      <c r="DU65">
        <v>260</v>
      </c>
      <c r="DV65">
        <v>262</v>
      </c>
      <c r="DW65">
        <v>264</v>
      </c>
      <c r="DX65">
        <v>266</v>
      </c>
      <c r="DY65">
        <v>268</v>
      </c>
      <c r="DZ65">
        <v>270</v>
      </c>
      <c r="EA65">
        <v>272</v>
      </c>
      <c r="EB65">
        <v>274</v>
      </c>
      <c r="EC65">
        <v>277</v>
      </c>
      <c r="ED65">
        <v>279</v>
      </c>
      <c r="EE65">
        <v>281</v>
      </c>
      <c r="EF65">
        <v>283</v>
      </c>
      <c r="EG65">
        <v>285</v>
      </c>
      <c r="EH65">
        <v>287</v>
      </c>
      <c r="EI65">
        <v>289</v>
      </c>
      <c r="EJ65">
        <v>291</v>
      </c>
      <c r="EK65">
        <v>293</v>
      </c>
      <c r="EL65">
        <v>295</v>
      </c>
      <c r="EM65">
        <v>298</v>
      </c>
      <c r="EN65">
        <v>300</v>
      </c>
      <c r="EO65">
        <v>302</v>
      </c>
      <c r="EP65">
        <v>304</v>
      </c>
      <c r="EQ65">
        <v>306</v>
      </c>
      <c r="ER65">
        <v>308</v>
      </c>
      <c r="ES65">
        <v>310</v>
      </c>
      <c r="ET65">
        <v>312</v>
      </c>
      <c r="EU65">
        <v>314</v>
      </c>
      <c r="EV65">
        <v>317</v>
      </c>
      <c r="EW65">
        <v>319</v>
      </c>
      <c r="EX65">
        <v>321</v>
      </c>
      <c r="EY65">
        <v>323</v>
      </c>
      <c r="EZ65">
        <v>325</v>
      </c>
      <c r="FA65">
        <v>327</v>
      </c>
      <c r="FB65">
        <v>329</v>
      </c>
      <c r="FC65">
        <v>331</v>
      </c>
      <c r="FD65">
        <v>333</v>
      </c>
      <c r="FE65">
        <v>335</v>
      </c>
      <c r="FF65">
        <v>338</v>
      </c>
      <c r="FG65">
        <v>340</v>
      </c>
      <c r="FH65">
        <v>342</v>
      </c>
      <c r="FI65">
        <v>344</v>
      </c>
      <c r="FJ65">
        <v>346</v>
      </c>
      <c r="FK65">
        <v>348</v>
      </c>
      <c r="FL65">
        <v>350</v>
      </c>
      <c r="FM65">
        <v>352</v>
      </c>
      <c r="FN65">
        <v>354</v>
      </c>
      <c r="FO65">
        <v>356</v>
      </c>
      <c r="FP65">
        <v>359</v>
      </c>
      <c r="FQ65">
        <v>361</v>
      </c>
      <c r="FR65">
        <v>363</v>
      </c>
      <c r="FS65">
        <v>365</v>
      </c>
      <c r="FT65">
        <v>367</v>
      </c>
      <c r="FU65">
        <v>369</v>
      </c>
      <c r="FV65">
        <v>371</v>
      </c>
      <c r="FW65">
        <v>373</v>
      </c>
      <c r="FX65">
        <v>375</v>
      </c>
      <c r="FY65">
        <v>377</v>
      </c>
      <c r="FZ65">
        <v>380</v>
      </c>
      <c r="GA65">
        <v>382</v>
      </c>
      <c r="GB65">
        <v>384</v>
      </c>
      <c r="GC65">
        <v>386</v>
      </c>
      <c r="GD65">
        <v>388</v>
      </c>
      <c r="GE65">
        <v>390</v>
      </c>
      <c r="GF65">
        <v>392</v>
      </c>
      <c r="GG65">
        <v>394</v>
      </c>
      <c r="GH65">
        <v>396</v>
      </c>
      <c r="GI65">
        <v>398</v>
      </c>
      <c r="GJ65">
        <v>400</v>
      </c>
      <c r="GK65">
        <v>403</v>
      </c>
      <c r="GL65">
        <v>405</v>
      </c>
      <c r="GM65">
        <v>407</v>
      </c>
      <c r="GN65">
        <v>409</v>
      </c>
      <c r="GO65">
        <v>411</v>
      </c>
      <c r="GP65">
        <v>413</v>
      </c>
      <c r="GQ65">
        <v>415</v>
      </c>
      <c r="GR65">
        <v>417</v>
      </c>
      <c r="GS65">
        <v>419</v>
      </c>
      <c r="GU65">
        <v>62</v>
      </c>
      <c r="GV65">
        <v>0.6</v>
      </c>
    </row>
    <row r="66" spans="1:204">
      <c r="A66" s="278">
        <v>63</v>
      </c>
      <c r="B66" s="344">
        <v>3</v>
      </c>
      <c r="C66" s="344">
        <v>5</v>
      </c>
      <c r="D66" s="344">
        <v>8</v>
      </c>
      <c r="E66" s="344">
        <v>11</v>
      </c>
      <c r="F66" s="344">
        <v>13</v>
      </c>
      <c r="G66" s="344">
        <v>16</v>
      </c>
      <c r="H66" s="344">
        <v>19</v>
      </c>
      <c r="I66" s="344">
        <v>21</v>
      </c>
      <c r="J66" s="344">
        <v>23</v>
      </c>
      <c r="K66" s="344">
        <v>25</v>
      </c>
      <c r="L66" s="344">
        <v>27</v>
      </c>
      <c r="M66" s="344">
        <v>29</v>
      </c>
      <c r="N66" s="344">
        <v>32</v>
      </c>
      <c r="O66" s="344">
        <v>34</v>
      </c>
      <c r="P66" s="344">
        <v>36</v>
      </c>
      <c r="Q66" s="344">
        <v>39</v>
      </c>
      <c r="R66" s="344">
        <v>41</v>
      </c>
      <c r="S66" s="344">
        <v>43</v>
      </c>
      <c r="T66" s="344">
        <v>45</v>
      </c>
      <c r="U66" s="344">
        <v>47</v>
      </c>
      <c r="V66" s="344">
        <v>49</v>
      </c>
      <c r="W66" s="344">
        <v>52</v>
      </c>
      <c r="X66" s="344">
        <v>54</v>
      </c>
      <c r="Y66" s="344">
        <v>56</v>
      </c>
      <c r="Z66" s="344">
        <v>58</v>
      </c>
      <c r="AA66" s="344">
        <v>60</v>
      </c>
      <c r="AB66" s="344">
        <v>63</v>
      </c>
      <c r="AC66" s="344">
        <v>65</v>
      </c>
      <c r="AD66" s="344">
        <v>67</v>
      </c>
      <c r="AE66" s="344">
        <v>69</v>
      </c>
      <c r="AF66" s="337">
        <v>72</v>
      </c>
      <c r="AG66" s="345">
        <v>74</v>
      </c>
      <c r="AH66" s="346">
        <v>76</v>
      </c>
      <c r="AI66">
        <v>78</v>
      </c>
      <c r="AJ66">
        <v>80</v>
      </c>
      <c r="AK66">
        <v>82</v>
      </c>
      <c r="AL66">
        <v>85</v>
      </c>
      <c r="AM66">
        <v>87</v>
      </c>
      <c r="AN66">
        <v>89</v>
      </c>
      <c r="AO66">
        <v>91</v>
      </c>
      <c r="AP66">
        <v>93</v>
      </c>
      <c r="AQ66">
        <v>95</v>
      </c>
      <c r="AR66">
        <v>97</v>
      </c>
      <c r="AS66">
        <v>100</v>
      </c>
      <c r="AT66">
        <v>102</v>
      </c>
      <c r="AU66">
        <v>104</v>
      </c>
      <c r="AV66">
        <v>106</v>
      </c>
      <c r="AW66">
        <v>108</v>
      </c>
      <c r="AX66">
        <v>110</v>
      </c>
      <c r="AY66">
        <v>112</v>
      </c>
      <c r="AZ66">
        <v>114</v>
      </c>
      <c r="BA66">
        <v>116</v>
      </c>
      <c r="BB66">
        <v>118</v>
      </c>
      <c r="BC66">
        <v>121</v>
      </c>
      <c r="BD66">
        <v>123</v>
      </c>
      <c r="BE66">
        <v>125</v>
      </c>
      <c r="BF66">
        <v>127</v>
      </c>
      <c r="BG66">
        <v>129</v>
      </c>
      <c r="BH66">
        <v>131</v>
      </c>
      <c r="BI66">
        <v>133</v>
      </c>
      <c r="BJ66">
        <v>135</v>
      </c>
      <c r="BK66">
        <v>137</v>
      </c>
      <c r="BL66">
        <v>139</v>
      </c>
      <c r="BM66">
        <v>141</v>
      </c>
      <c r="BN66">
        <v>143</v>
      </c>
      <c r="BO66">
        <v>145</v>
      </c>
      <c r="BP66">
        <v>147</v>
      </c>
      <c r="BQ66">
        <v>149</v>
      </c>
      <c r="BR66">
        <v>151</v>
      </c>
      <c r="BS66">
        <v>153</v>
      </c>
      <c r="BT66">
        <v>155</v>
      </c>
      <c r="BU66">
        <v>157</v>
      </c>
      <c r="BV66">
        <v>159</v>
      </c>
      <c r="BW66">
        <v>161</v>
      </c>
      <c r="BX66">
        <v>163</v>
      </c>
      <c r="BY66">
        <v>165</v>
      </c>
      <c r="BZ66">
        <v>167</v>
      </c>
      <c r="CA66">
        <v>169</v>
      </c>
      <c r="CB66">
        <v>171</v>
      </c>
      <c r="CC66">
        <v>173</v>
      </c>
      <c r="CD66">
        <v>175</v>
      </c>
      <c r="CE66">
        <v>177</v>
      </c>
      <c r="CF66">
        <v>179</v>
      </c>
      <c r="CG66">
        <v>181</v>
      </c>
      <c r="CH66">
        <v>183</v>
      </c>
      <c r="CI66">
        <v>185</v>
      </c>
      <c r="CJ66">
        <v>187</v>
      </c>
      <c r="CK66">
        <v>189</v>
      </c>
      <c r="CL66">
        <v>191</v>
      </c>
      <c r="CM66">
        <v>193</v>
      </c>
      <c r="CN66">
        <v>195</v>
      </c>
      <c r="CO66">
        <v>196</v>
      </c>
      <c r="CP66">
        <v>198</v>
      </c>
      <c r="CQ66">
        <v>200</v>
      </c>
      <c r="CR66">
        <v>202</v>
      </c>
      <c r="CS66">
        <v>204</v>
      </c>
      <c r="CT66">
        <v>206</v>
      </c>
      <c r="CU66">
        <v>208</v>
      </c>
      <c r="CV66">
        <v>210</v>
      </c>
      <c r="CW66">
        <v>211</v>
      </c>
      <c r="CX66">
        <v>214</v>
      </c>
      <c r="CY66">
        <v>216</v>
      </c>
      <c r="CZ66">
        <v>218</v>
      </c>
      <c r="DA66">
        <v>220</v>
      </c>
      <c r="DB66">
        <v>222</v>
      </c>
      <c r="DC66">
        <v>224</v>
      </c>
      <c r="DD66">
        <v>226</v>
      </c>
      <c r="DE66">
        <v>228</v>
      </c>
      <c r="DF66">
        <v>230</v>
      </c>
      <c r="DG66">
        <v>232</v>
      </c>
      <c r="DH66">
        <v>235</v>
      </c>
      <c r="DI66">
        <v>237</v>
      </c>
      <c r="DJ66">
        <v>239</v>
      </c>
      <c r="DK66">
        <v>241</v>
      </c>
      <c r="DL66">
        <v>243</v>
      </c>
      <c r="DM66">
        <v>245</v>
      </c>
      <c r="DN66">
        <v>247</v>
      </c>
      <c r="DO66">
        <v>249</v>
      </c>
      <c r="DP66">
        <v>251</v>
      </c>
      <c r="DQ66">
        <v>253</v>
      </c>
      <c r="DR66">
        <v>256</v>
      </c>
      <c r="DS66">
        <v>258</v>
      </c>
      <c r="DT66">
        <v>260</v>
      </c>
      <c r="DU66">
        <v>262</v>
      </c>
      <c r="DV66">
        <v>264</v>
      </c>
      <c r="DW66">
        <v>266</v>
      </c>
      <c r="DX66">
        <v>268</v>
      </c>
      <c r="DY66">
        <v>270</v>
      </c>
      <c r="DZ66">
        <v>273</v>
      </c>
      <c r="EA66">
        <v>275</v>
      </c>
      <c r="EB66">
        <v>277</v>
      </c>
      <c r="EC66">
        <v>279</v>
      </c>
      <c r="ED66">
        <v>281</v>
      </c>
      <c r="EE66">
        <v>283</v>
      </c>
      <c r="EF66">
        <v>285</v>
      </c>
      <c r="EG66">
        <v>287</v>
      </c>
      <c r="EH66">
        <v>289</v>
      </c>
      <c r="EI66">
        <v>292</v>
      </c>
      <c r="EJ66">
        <v>294</v>
      </c>
      <c r="EK66">
        <v>296</v>
      </c>
      <c r="EL66">
        <v>298</v>
      </c>
      <c r="EM66">
        <v>300</v>
      </c>
      <c r="EN66">
        <v>302</v>
      </c>
      <c r="EO66">
        <v>304</v>
      </c>
      <c r="EP66">
        <v>306</v>
      </c>
      <c r="EQ66">
        <v>309</v>
      </c>
      <c r="ER66">
        <v>311</v>
      </c>
      <c r="ES66">
        <v>313</v>
      </c>
      <c r="ET66">
        <v>315</v>
      </c>
      <c r="EU66">
        <v>317</v>
      </c>
      <c r="EV66">
        <v>319</v>
      </c>
      <c r="EW66">
        <v>321</v>
      </c>
      <c r="EX66">
        <v>323</v>
      </c>
      <c r="EY66">
        <v>326</v>
      </c>
      <c r="EZ66">
        <v>328</v>
      </c>
      <c r="FA66">
        <v>330</v>
      </c>
      <c r="FB66">
        <v>332</v>
      </c>
      <c r="FC66">
        <v>334</v>
      </c>
      <c r="FD66">
        <v>336</v>
      </c>
      <c r="FE66">
        <v>338</v>
      </c>
      <c r="FF66">
        <v>340</v>
      </c>
      <c r="FG66">
        <v>342</v>
      </c>
      <c r="FH66">
        <v>345</v>
      </c>
      <c r="FI66">
        <v>347</v>
      </c>
      <c r="FJ66">
        <v>349</v>
      </c>
      <c r="FK66">
        <v>351</v>
      </c>
      <c r="FL66">
        <v>353</v>
      </c>
      <c r="FM66">
        <v>355</v>
      </c>
      <c r="FN66">
        <v>357</v>
      </c>
      <c r="FO66">
        <v>359</v>
      </c>
      <c r="FP66">
        <v>362</v>
      </c>
      <c r="FQ66">
        <v>364</v>
      </c>
      <c r="FR66">
        <v>366</v>
      </c>
      <c r="FS66">
        <v>368</v>
      </c>
      <c r="FT66">
        <v>370</v>
      </c>
      <c r="FU66">
        <v>372</v>
      </c>
      <c r="FV66">
        <v>374</v>
      </c>
      <c r="FW66">
        <v>376</v>
      </c>
      <c r="FX66">
        <v>378</v>
      </c>
      <c r="FY66">
        <v>381</v>
      </c>
      <c r="FZ66">
        <v>383</v>
      </c>
      <c r="GA66">
        <v>385</v>
      </c>
      <c r="GB66">
        <v>387</v>
      </c>
      <c r="GC66">
        <v>389</v>
      </c>
      <c r="GD66">
        <v>391</v>
      </c>
      <c r="GE66">
        <v>393</v>
      </c>
      <c r="GF66">
        <v>395</v>
      </c>
      <c r="GG66">
        <v>397</v>
      </c>
      <c r="GH66">
        <v>400</v>
      </c>
      <c r="GI66">
        <v>402</v>
      </c>
      <c r="GJ66">
        <v>404</v>
      </c>
      <c r="GK66">
        <v>406</v>
      </c>
      <c r="GL66">
        <v>408</v>
      </c>
      <c r="GM66">
        <v>410</v>
      </c>
      <c r="GN66">
        <v>412</v>
      </c>
      <c r="GO66">
        <v>414</v>
      </c>
      <c r="GP66">
        <v>416</v>
      </c>
      <c r="GQ66">
        <v>419</v>
      </c>
      <c r="GR66">
        <v>421</v>
      </c>
      <c r="GS66">
        <v>423</v>
      </c>
      <c r="GU66">
        <v>63</v>
      </c>
      <c r="GV66">
        <v>0.60499999999999998</v>
      </c>
    </row>
    <row r="67" spans="1:204">
      <c r="A67" s="278">
        <v>64</v>
      </c>
      <c r="B67" s="344">
        <v>3</v>
      </c>
      <c r="C67" s="344">
        <v>5</v>
      </c>
      <c r="D67" s="344">
        <v>8</v>
      </c>
      <c r="E67" s="344">
        <v>11</v>
      </c>
      <c r="F67" s="344">
        <v>14</v>
      </c>
      <c r="G67" s="344">
        <v>16</v>
      </c>
      <c r="H67" s="344">
        <v>19</v>
      </c>
      <c r="I67" s="344">
        <v>22</v>
      </c>
      <c r="J67" s="344">
        <v>23</v>
      </c>
      <c r="K67" s="344">
        <v>25</v>
      </c>
      <c r="L67" s="344">
        <v>27</v>
      </c>
      <c r="M67" s="344">
        <v>30</v>
      </c>
      <c r="N67" s="344">
        <v>32</v>
      </c>
      <c r="O67" s="344">
        <v>34</v>
      </c>
      <c r="P67" s="344">
        <v>37</v>
      </c>
      <c r="Q67" s="344">
        <v>39</v>
      </c>
      <c r="R67" s="344">
        <v>41</v>
      </c>
      <c r="S67" s="344">
        <v>44</v>
      </c>
      <c r="T67" s="344">
        <v>46</v>
      </c>
      <c r="U67" s="344">
        <v>48</v>
      </c>
      <c r="V67" s="344">
        <v>50</v>
      </c>
      <c r="W67" s="344">
        <v>52</v>
      </c>
      <c r="X67" s="344">
        <v>54</v>
      </c>
      <c r="Y67" s="344">
        <v>57</v>
      </c>
      <c r="Z67" s="344">
        <v>59</v>
      </c>
      <c r="AA67" s="344">
        <v>61</v>
      </c>
      <c r="AB67" s="344">
        <v>63</v>
      </c>
      <c r="AC67" s="344">
        <v>65</v>
      </c>
      <c r="AD67" s="344">
        <v>68</v>
      </c>
      <c r="AE67" s="344">
        <v>70</v>
      </c>
      <c r="AF67" s="337">
        <v>72</v>
      </c>
      <c r="AG67" s="345">
        <v>74</v>
      </c>
      <c r="AH67" s="346">
        <v>77</v>
      </c>
      <c r="AI67">
        <v>79</v>
      </c>
      <c r="AJ67">
        <v>81</v>
      </c>
      <c r="AK67">
        <v>83</v>
      </c>
      <c r="AL67">
        <v>85</v>
      </c>
      <c r="AM67">
        <v>87</v>
      </c>
      <c r="AN67">
        <v>90</v>
      </c>
      <c r="AO67">
        <v>92</v>
      </c>
      <c r="AP67">
        <v>94</v>
      </c>
      <c r="AQ67">
        <v>96</v>
      </c>
      <c r="AR67">
        <v>98</v>
      </c>
      <c r="AS67">
        <v>100</v>
      </c>
      <c r="AT67">
        <v>103</v>
      </c>
      <c r="AU67">
        <v>105</v>
      </c>
      <c r="AV67">
        <v>107</v>
      </c>
      <c r="AW67">
        <v>109</v>
      </c>
      <c r="AX67">
        <v>111</v>
      </c>
      <c r="AY67">
        <v>113</v>
      </c>
      <c r="AZ67">
        <v>115</v>
      </c>
      <c r="BA67">
        <v>117</v>
      </c>
      <c r="BB67">
        <v>119</v>
      </c>
      <c r="BC67">
        <v>122</v>
      </c>
      <c r="BD67">
        <v>124</v>
      </c>
      <c r="BE67">
        <v>126</v>
      </c>
      <c r="BF67">
        <v>128</v>
      </c>
      <c r="BG67">
        <v>130</v>
      </c>
      <c r="BH67">
        <v>132</v>
      </c>
      <c r="BI67">
        <v>134</v>
      </c>
      <c r="BJ67">
        <v>136</v>
      </c>
      <c r="BK67">
        <v>138</v>
      </c>
      <c r="BL67">
        <v>140</v>
      </c>
      <c r="BM67">
        <v>142</v>
      </c>
      <c r="BN67">
        <v>144</v>
      </c>
      <c r="BO67">
        <v>146</v>
      </c>
      <c r="BP67">
        <v>148</v>
      </c>
      <c r="BQ67">
        <v>150</v>
      </c>
      <c r="BR67">
        <v>152</v>
      </c>
      <c r="BS67">
        <v>154</v>
      </c>
      <c r="BT67">
        <v>156</v>
      </c>
      <c r="BU67">
        <v>158</v>
      </c>
      <c r="BV67">
        <v>160</v>
      </c>
      <c r="BW67">
        <v>162</v>
      </c>
      <c r="BX67">
        <v>165</v>
      </c>
      <c r="BY67">
        <v>167</v>
      </c>
      <c r="BZ67">
        <v>169</v>
      </c>
      <c r="CA67">
        <v>171</v>
      </c>
      <c r="CB67">
        <v>173</v>
      </c>
      <c r="CC67">
        <v>175</v>
      </c>
      <c r="CD67">
        <v>177</v>
      </c>
      <c r="CE67">
        <v>179</v>
      </c>
      <c r="CF67">
        <v>180</v>
      </c>
      <c r="CG67">
        <v>182</v>
      </c>
      <c r="CH67">
        <v>184</v>
      </c>
      <c r="CI67">
        <v>186</v>
      </c>
      <c r="CJ67">
        <v>188</v>
      </c>
      <c r="CK67">
        <v>190</v>
      </c>
      <c r="CL67">
        <v>192</v>
      </c>
      <c r="CM67">
        <v>194</v>
      </c>
      <c r="CN67">
        <v>196</v>
      </c>
      <c r="CO67">
        <v>198</v>
      </c>
      <c r="CP67">
        <v>200</v>
      </c>
      <c r="CQ67">
        <v>202</v>
      </c>
      <c r="CR67">
        <v>204</v>
      </c>
      <c r="CS67">
        <v>206</v>
      </c>
      <c r="CT67">
        <v>207</v>
      </c>
      <c r="CU67">
        <v>209</v>
      </c>
      <c r="CV67">
        <v>211</v>
      </c>
      <c r="CW67">
        <v>213</v>
      </c>
      <c r="CX67">
        <v>215</v>
      </c>
      <c r="CY67">
        <v>217</v>
      </c>
      <c r="CZ67">
        <v>220</v>
      </c>
      <c r="DA67">
        <v>222</v>
      </c>
      <c r="DB67">
        <v>224</v>
      </c>
      <c r="DC67">
        <v>226</v>
      </c>
      <c r="DD67">
        <v>228</v>
      </c>
      <c r="DE67">
        <v>230</v>
      </c>
      <c r="DF67">
        <v>232</v>
      </c>
      <c r="DG67">
        <v>234</v>
      </c>
      <c r="DH67">
        <v>236</v>
      </c>
      <c r="DI67">
        <v>239</v>
      </c>
      <c r="DJ67">
        <v>241</v>
      </c>
      <c r="DK67">
        <v>243</v>
      </c>
      <c r="DL67">
        <v>245</v>
      </c>
      <c r="DM67">
        <v>247</v>
      </c>
      <c r="DN67">
        <v>249</v>
      </c>
      <c r="DO67">
        <v>251</v>
      </c>
      <c r="DP67">
        <v>253</v>
      </c>
      <c r="DQ67">
        <v>256</v>
      </c>
      <c r="DR67">
        <v>258</v>
      </c>
      <c r="DS67">
        <v>260</v>
      </c>
      <c r="DT67">
        <v>262</v>
      </c>
      <c r="DU67">
        <v>264</v>
      </c>
      <c r="DV67">
        <v>266</v>
      </c>
      <c r="DW67">
        <v>268</v>
      </c>
      <c r="DX67">
        <v>270</v>
      </c>
      <c r="DY67">
        <v>273</v>
      </c>
      <c r="DZ67">
        <v>275</v>
      </c>
      <c r="EA67">
        <v>277</v>
      </c>
      <c r="EB67">
        <v>279</v>
      </c>
      <c r="EC67">
        <v>281</v>
      </c>
      <c r="ED67">
        <v>283</v>
      </c>
      <c r="EE67">
        <v>285</v>
      </c>
      <c r="EF67">
        <v>288</v>
      </c>
      <c r="EG67">
        <v>290</v>
      </c>
      <c r="EH67">
        <v>292</v>
      </c>
      <c r="EI67">
        <v>294</v>
      </c>
      <c r="EJ67">
        <v>296</v>
      </c>
      <c r="EK67">
        <v>298</v>
      </c>
      <c r="EL67">
        <v>300</v>
      </c>
      <c r="EM67">
        <v>303</v>
      </c>
      <c r="EN67">
        <v>305</v>
      </c>
      <c r="EO67">
        <v>307</v>
      </c>
      <c r="EP67">
        <v>309</v>
      </c>
      <c r="EQ67">
        <v>311</v>
      </c>
      <c r="ER67">
        <v>313</v>
      </c>
      <c r="ES67">
        <v>315</v>
      </c>
      <c r="ET67">
        <v>318</v>
      </c>
      <c r="EU67">
        <v>320</v>
      </c>
      <c r="EV67">
        <v>322</v>
      </c>
      <c r="EW67">
        <v>324</v>
      </c>
      <c r="EX67">
        <v>326</v>
      </c>
      <c r="EY67">
        <v>328</v>
      </c>
      <c r="EZ67">
        <v>330</v>
      </c>
      <c r="FA67">
        <v>332</v>
      </c>
      <c r="FB67">
        <v>335</v>
      </c>
      <c r="FC67">
        <v>337</v>
      </c>
      <c r="FD67">
        <v>339</v>
      </c>
      <c r="FE67">
        <v>341</v>
      </c>
      <c r="FF67">
        <v>343</v>
      </c>
      <c r="FG67">
        <v>345</v>
      </c>
      <c r="FH67">
        <v>347</v>
      </c>
      <c r="FI67">
        <v>350</v>
      </c>
      <c r="FJ67">
        <v>352</v>
      </c>
      <c r="FK67">
        <v>354</v>
      </c>
      <c r="FL67">
        <v>356</v>
      </c>
      <c r="FM67">
        <v>358</v>
      </c>
      <c r="FN67">
        <v>360</v>
      </c>
      <c r="FO67">
        <v>362</v>
      </c>
      <c r="FP67">
        <v>365</v>
      </c>
      <c r="FQ67">
        <v>367</v>
      </c>
      <c r="FR67">
        <v>369</v>
      </c>
      <c r="FS67">
        <v>371</v>
      </c>
      <c r="FT67">
        <v>373</v>
      </c>
      <c r="FU67">
        <v>375</v>
      </c>
      <c r="FV67">
        <v>377</v>
      </c>
      <c r="FW67">
        <v>379</v>
      </c>
      <c r="FX67">
        <v>382</v>
      </c>
      <c r="FY67">
        <v>384</v>
      </c>
      <c r="FZ67">
        <v>386</v>
      </c>
      <c r="GA67">
        <v>388</v>
      </c>
      <c r="GB67">
        <v>390</v>
      </c>
      <c r="GC67">
        <v>392</v>
      </c>
      <c r="GD67">
        <v>394</v>
      </c>
      <c r="GE67">
        <v>396</v>
      </c>
      <c r="GF67">
        <v>399</v>
      </c>
      <c r="GG67">
        <v>401</v>
      </c>
      <c r="GH67">
        <v>403</v>
      </c>
      <c r="GI67">
        <v>405</v>
      </c>
      <c r="GJ67">
        <v>407</v>
      </c>
      <c r="GK67">
        <v>409</v>
      </c>
      <c r="GL67">
        <v>411</v>
      </c>
      <c r="GM67">
        <v>414</v>
      </c>
      <c r="GN67">
        <v>416</v>
      </c>
      <c r="GO67">
        <v>418</v>
      </c>
      <c r="GP67">
        <v>420</v>
      </c>
      <c r="GQ67">
        <v>422</v>
      </c>
      <c r="GR67">
        <v>424</v>
      </c>
      <c r="GS67">
        <v>426</v>
      </c>
      <c r="GU67">
        <v>64</v>
      </c>
      <c r="GV67">
        <v>0.61</v>
      </c>
    </row>
    <row r="68" spans="1:204">
      <c r="A68" s="278">
        <v>65</v>
      </c>
      <c r="B68" s="344">
        <v>3</v>
      </c>
      <c r="C68" s="344">
        <v>5</v>
      </c>
      <c r="D68" s="344">
        <v>8</v>
      </c>
      <c r="E68" s="344">
        <v>11</v>
      </c>
      <c r="F68" s="344">
        <v>14</v>
      </c>
      <c r="G68" s="344">
        <v>16</v>
      </c>
      <c r="H68" s="344">
        <v>19</v>
      </c>
      <c r="I68" s="344">
        <v>22</v>
      </c>
      <c r="J68" s="344">
        <v>23</v>
      </c>
      <c r="K68" s="344">
        <v>25</v>
      </c>
      <c r="L68" s="344">
        <v>27</v>
      </c>
      <c r="M68" s="344">
        <v>30</v>
      </c>
      <c r="N68" s="344">
        <v>32</v>
      </c>
      <c r="O68" s="344">
        <v>35</v>
      </c>
      <c r="P68" s="344">
        <v>37</v>
      </c>
      <c r="Q68" s="344">
        <v>39</v>
      </c>
      <c r="R68" s="344">
        <v>42</v>
      </c>
      <c r="S68" s="344">
        <v>44</v>
      </c>
      <c r="T68" s="344">
        <v>46</v>
      </c>
      <c r="U68" s="344">
        <v>48</v>
      </c>
      <c r="V68" s="344">
        <v>50</v>
      </c>
      <c r="W68" s="344">
        <v>52</v>
      </c>
      <c r="X68" s="344">
        <v>55</v>
      </c>
      <c r="Y68" s="344">
        <v>57</v>
      </c>
      <c r="Z68" s="344">
        <v>59</v>
      </c>
      <c r="AA68" s="344">
        <v>61</v>
      </c>
      <c r="AB68" s="344">
        <v>64</v>
      </c>
      <c r="AC68" s="344">
        <v>66</v>
      </c>
      <c r="AD68" s="344">
        <v>68</v>
      </c>
      <c r="AE68" s="344">
        <v>70</v>
      </c>
      <c r="AF68" s="337">
        <v>73</v>
      </c>
      <c r="AG68" s="345">
        <v>75</v>
      </c>
      <c r="AH68" s="346">
        <v>77</v>
      </c>
      <c r="AI68">
        <v>79</v>
      </c>
      <c r="AJ68">
        <v>81</v>
      </c>
      <c r="AK68">
        <v>84</v>
      </c>
      <c r="AL68">
        <v>86</v>
      </c>
      <c r="AM68">
        <v>88</v>
      </c>
      <c r="AN68">
        <v>90</v>
      </c>
      <c r="AO68">
        <v>92</v>
      </c>
      <c r="AP68">
        <v>95</v>
      </c>
      <c r="AQ68">
        <v>97</v>
      </c>
      <c r="AR68">
        <v>99</v>
      </c>
      <c r="AS68">
        <v>101</v>
      </c>
      <c r="AT68">
        <v>103</v>
      </c>
      <c r="AU68">
        <v>105</v>
      </c>
      <c r="AV68">
        <v>108</v>
      </c>
      <c r="AW68">
        <v>110</v>
      </c>
      <c r="AX68">
        <v>112</v>
      </c>
      <c r="AY68">
        <v>114</v>
      </c>
      <c r="AZ68">
        <v>116</v>
      </c>
      <c r="BA68">
        <v>118</v>
      </c>
      <c r="BB68">
        <v>120</v>
      </c>
      <c r="BC68">
        <v>122</v>
      </c>
      <c r="BD68">
        <v>124</v>
      </c>
      <c r="BE68">
        <v>126</v>
      </c>
      <c r="BF68">
        <v>129</v>
      </c>
      <c r="BG68">
        <v>131</v>
      </c>
      <c r="BH68">
        <v>133</v>
      </c>
      <c r="BI68">
        <v>135</v>
      </c>
      <c r="BJ68">
        <v>137</v>
      </c>
      <c r="BK68">
        <v>139</v>
      </c>
      <c r="BL68">
        <v>141</v>
      </c>
      <c r="BM68">
        <v>143</v>
      </c>
      <c r="BN68">
        <v>145</v>
      </c>
      <c r="BO68">
        <v>147</v>
      </c>
      <c r="BP68">
        <v>149</v>
      </c>
      <c r="BQ68">
        <v>151</v>
      </c>
      <c r="BR68">
        <v>153</v>
      </c>
      <c r="BS68">
        <v>155</v>
      </c>
      <c r="BT68">
        <v>157</v>
      </c>
      <c r="BU68">
        <v>160</v>
      </c>
      <c r="BV68">
        <v>162</v>
      </c>
      <c r="BW68">
        <v>164</v>
      </c>
      <c r="BX68">
        <v>166</v>
      </c>
      <c r="BY68">
        <v>168</v>
      </c>
      <c r="BZ68">
        <v>170</v>
      </c>
      <c r="CA68">
        <v>172</v>
      </c>
      <c r="CB68">
        <v>174</v>
      </c>
      <c r="CC68">
        <v>176</v>
      </c>
      <c r="CD68">
        <v>178</v>
      </c>
      <c r="CE68">
        <v>180</v>
      </c>
      <c r="CF68">
        <v>182</v>
      </c>
      <c r="CG68">
        <v>184</v>
      </c>
      <c r="CH68">
        <v>186</v>
      </c>
      <c r="CI68">
        <v>188</v>
      </c>
      <c r="CJ68">
        <v>190</v>
      </c>
      <c r="CK68">
        <v>192</v>
      </c>
      <c r="CL68">
        <v>194</v>
      </c>
      <c r="CM68">
        <v>195</v>
      </c>
      <c r="CN68">
        <v>197</v>
      </c>
      <c r="CO68">
        <v>199</v>
      </c>
      <c r="CP68">
        <v>201</v>
      </c>
      <c r="CQ68">
        <v>203</v>
      </c>
      <c r="CR68">
        <v>205</v>
      </c>
      <c r="CS68">
        <v>207</v>
      </c>
      <c r="CT68">
        <v>209</v>
      </c>
      <c r="CU68">
        <v>211</v>
      </c>
      <c r="CV68">
        <v>213</v>
      </c>
      <c r="CW68">
        <v>215</v>
      </c>
      <c r="CX68">
        <v>217</v>
      </c>
      <c r="CY68">
        <v>219</v>
      </c>
      <c r="CZ68">
        <v>221</v>
      </c>
      <c r="DA68">
        <v>223</v>
      </c>
      <c r="DB68">
        <v>225</v>
      </c>
      <c r="DC68">
        <v>227</v>
      </c>
      <c r="DD68">
        <v>229</v>
      </c>
      <c r="DE68">
        <v>232</v>
      </c>
      <c r="DF68">
        <v>234</v>
      </c>
      <c r="DG68">
        <v>236</v>
      </c>
      <c r="DH68">
        <v>238</v>
      </c>
      <c r="DI68">
        <v>240</v>
      </c>
      <c r="DJ68">
        <v>242</v>
      </c>
      <c r="DK68">
        <v>244</v>
      </c>
      <c r="DL68">
        <v>247</v>
      </c>
      <c r="DM68">
        <v>249</v>
      </c>
      <c r="DN68">
        <v>251</v>
      </c>
      <c r="DO68">
        <v>253</v>
      </c>
      <c r="DP68">
        <v>255</v>
      </c>
      <c r="DQ68">
        <v>257</v>
      </c>
      <c r="DR68">
        <v>259</v>
      </c>
      <c r="DS68">
        <v>261</v>
      </c>
      <c r="DT68">
        <v>264</v>
      </c>
      <c r="DU68">
        <v>266</v>
      </c>
      <c r="DV68">
        <v>268</v>
      </c>
      <c r="DW68">
        <v>270</v>
      </c>
      <c r="DX68">
        <v>272</v>
      </c>
      <c r="DY68">
        <v>274</v>
      </c>
      <c r="DZ68">
        <v>277</v>
      </c>
      <c r="EA68">
        <v>279</v>
      </c>
      <c r="EB68">
        <v>281</v>
      </c>
      <c r="EC68">
        <v>283</v>
      </c>
      <c r="ED68">
        <v>285</v>
      </c>
      <c r="EE68">
        <v>287</v>
      </c>
      <c r="EF68">
        <v>290</v>
      </c>
      <c r="EG68">
        <v>292</v>
      </c>
      <c r="EH68">
        <v>294</v>
      </c>
      <c r="EI68">
        <v>296</v>
      </c>
      <c r="EJ68">
        <v>298</v>
      </c>
      <c r="EK68">
        <v>300</v>
      </c>
      <c r="EL68">
        <v>302</v>
      </c>
      <c r="EM68">
        <v>305</v>
      </c>
      <c r="EN68">
        <v>307</v>
      </c>
      <c r="EO68">
        <v>309</v>
      </c>
      <c r="EP68">
        <v>311</v>
      </c>
      <c r="EQ68">
        <v>313</v>
      </c>
      <c r="ER68">
        <v>315</v>
      </c>
      <c r="ES68">
        <v>317</v>
      </c>
      <c r="ET68">
        <v>320</v>
      </c>
      <c r="EU68">
        <v>322</v>
      </c>
      <c r="EV68">
        <v>324</v>
      </c>
      <c r="EW68">
        <v>326</v>
      </c>
      <c r="EX68">
        <v>328</v>
      </c>
      <c r="EY68">
        <v>330</v>
      </c>
      <c r="EZ68">
        <v>333</v>
      </c>
      <c r="FA68">
        <v>335</v>
      </c>
      <c r="FB68">
        <v>337</v>
      </c>
      <c r="FC68">
        <v>339</v>
      </c>
      <c r="FD68">
        <v>341</v>
      </c>
      <c r="FE68">
        <v>343</v>
      </c>
      <c r="FF68">
        <v>345</v>
      </c>
      <c r="FG68">
        <v>348</v>
      </c>
      <c r="FH68">
        <v>350</v>
      </c>
      <c r="FI68">
        <v>352</v>
      </c>
      <c r="FJ68">
        <v>354</v>
      </c>
      <c r="FK68">
        <v>356</v>
      </c>
      <c r="FL68">
        <v>358</v>
      </c>
      <c r="FM68">
        <v>360</v>
      </c>
      <c r="FN68">
        <v>363</v>
      </c>
      <c r="FO68">
        <v>365</v>
      </c>
      <c r="FP68">
        <v>367</v>
      </c>
      <c r="FQ68">
        <v>369</v>
      </c>
      <c r="FR68">
        <v>371</v>
      </c>
      <c r="FS68">
        <v>373</v>
      </c>
      <c r="FT68">
        <v>375</v>
      </c>
      <c r="FU68">
        <v>378</v>
      </c>
      <c r="FV68">
        <v>380</v>
      </c>
      <c r="FW68">
        <v>382</v>
      </c>
      <c r="FX68">
        <v>384</v>
      </c>
      <c r="FY68">
        <v>386</v>
      </c>
      <c r="FZ68">
        <v>388</v>
      </c>
      <c r="GA68">
        <v>391</v>
      </c>
      <c r="GB68">
        <v>393</v>
      </c>
      <c r="GC68">
        <v>395</v>
      </c>
      <c r="GD68">
        <v>397</v>
      </c>
      <c r="GE68">
        <v>399</v>
      </c>
      <c r="GF68">
        <v>401</v>
      </c>
      <c r="GG68">
        <v>403</v>
      </c>
      <c r="GH68">
        <v>406</v>
      </c>
      <c r="GI68">
        <v>408</v>
      </c>
      <c r="GJ68">
        <v>410</v>
      </c>
      <c r="GK68">
        <v>412</v>
      </c>
      <c r="GL68">
        <v>414</v>
      </c>
      <c r="GM68">
        <v>416</v>
      </c>
      <c r="GN68">
        <v>418</v>
      </c>
      <c r="GO68">
        <v>421</v>
      </c>
      <c r="GP68">
        <v>423</v>
      </c>
      <c r="GQ68">
        <v>425</v>
      </c>
      <c r="GR68">
        <v>427</v>
      </c>
      <c r="GS68">
        <v>429</v>
      </c>
      <c r="GU68">
        <v>65</v>
      </c>
      <c r="GV68">
        <v>0.61399999999999999</v>
      </c>
    </row>
    <row r="69" spans="1:204">
      <c r="A69" s="278">
        <v>66</v>
      </c>
      <c r="B69" s="344">
        <v>3</v>
      </c>
      <c r="C69" s="344">
        <v>6</v>
      </c>
      <c r="D69" s="344">
        <v>8</v>
      </c>
      <c r="E69" s="344">
        <v>11</v>
      </c>
      <c r="F69" s="344">
        <v>14</v>
      </c>
      <c r="G69" s="344">
        <v>17</v>
      </c>
      <c r="H69" s="344">
        <v>19</v>
      </c>
      <c r="I69" s="344">
        <v>22</v>
      </c>
      <c r="J69" s="344">
        <v>24</v>
      </c>
      <c r="K69" s="344">
        <v>25</v>
      </c>
      <c r="L69" s="344">
        <v>28</v>
      </c>
      <c r="M69" s="344">
        <v>30</v>
      </c>
      <c r="N69" s="344">
        <v>32</v>
      </c>
      <c r="O69" s="344">
        <v>35</v>
      </c>
      <c r="P69" s="344">
        <v>37</v>
      </c>
      <c r="Q69" s="344">
        <v>40</v>
      </c>
      <c r="R69" s="344">
        <v>42</v>
      </c>
      <c r="S69" s="344">
        <v>44</v>
      </c>
      <c r="T69" s="344">
        <v>46</v>
      </c>
      <c r="U69" s="344">
        <v>48</v>
      </c>
      <c r="V69" s="344">
        <v>51</v>
      </c>
      <c r="W69" s="344">
        <v>53</v>
      </c>
      <c r="X69" s="344">
        <v>55</v>
      </c>
      <c r="Y69" s="344">
        <v>57</v>
      </c>
      <c r="Z69" s="344">
        <v>60</v>
      </c>
      <c r="AA69" s="344">
        <v>62</v>
      </c>
      <c r="AB69" s="344">
        <v>64</v>
      </c>
      <c r="AC69" s="344">
        <v>66</v>
      </c>
      <c r="AD69" s="344">
        <v>69</v>
      </c>
      <c r="AE69" s="344">
        <v>71</v>
      </c>
      <c r="AF69" s="337">
        <v>73</v>
      </c>
      <c r="AG69" s="345">
        <v>75</v>
      </c>
      <c r="AH69" s="346">
        <v>78</v>
      </c>
      <c r="AI69">
        <v>80</v>
      </c>
      <c r="AJ69">
        <v>82</v>
      </c>
      <c r="AK69">
        <v>84</v>
      </c>
      <c r="AL69">
        <v>87</v>
      </c>
      <c r="AM69">
        <v>89</v>
      </c>
      <c r="AN69">
        <v>91</v>
      </c>
      <c r="AO69">
        <v>93</v>
      </c>
      <c r="AP69">
        <v>95</v>
      </c>
      <c r="AQ69">
        <v>98</v>
      </c>
      <c r="AR69">
        <v>100</v>
      </c>
      <c r="AS69">
        <v>102</v>
      </c>
      <c r="AT69">
        <v>104</v>
      </c>
      <c r="AU69">
        <v>106</v>
      </c>
      <c r="AV69">
        <v>108</v>
      </c>
      <c r="AW69">
        <v>111</v>
      </c>
      <c r="AX69">
        <v>113</v>
      </c>
      <c r="AY69">
        <v>115</v>
      </c>
      <c r="AZ69">
        <v>117</v>
      </c>
      <c r="BA69">
        <v>119</v>
      </c>
      <c r="BB69">
        <v>121</v>
      </c>
      <c r="BC69">
        <v>123</v>
      </c>
      <c r="BD69">
        <v>125</v>
      </c>
      <c r="BE69">
        <v>128</v>
      </c>
      <c r="BF69">
        <v>130</v>
      </c>
      <c r="BG69">
        <v>132</v>
      </c>
      <c r="BH69">
        <v>134</v>
      </c>
      <c r="BI69">
        <v>136</v>
      </c>
      <c r="BJ69">
        <v>138</v>
      </c>
      <c r="BK69">
        <v>140</v>
      </c>
      <c r="BL69">
        <v>142</v>
      </c>
      <c r="BM69">
        <v>144</v>
      </c>
      <c r="BN69">
        <v>146</v>
      </c>
      <c r="BO69">
        <v>148</v>
      </c>
      <c r="BP69">
        <v>150</v>
      </c>
      <c r="BQ69">
        <v>153</v>
      </c>
      <c r="BR69">
        <v>155</v>
      </c>
      <c r="BS69">
        <v>157</v>
      </c>
      <c r="BT69">
        <v>159</v>
      </c>
      <c r="BU69">
        <v>161</v>
      </c>
      <c r="BV69">
        <v>163</v>
      </c>
      <c r="BW69">
        <v>165</v>
      </c>
      <c r="BX69">
        <v>167</v>
      </c>
      <c r="BY69">
        <v>169</v>
      </c>
      <c r="BZ69">
        <v>171</v>
      </c>
      <c r="CA69">
        <v>173</v>
      </c>
      <c r="CB69">
        <v>175</v>
      </c>
      <c r="CC69">
        <v>177</v>
      </c>
      <c r="CD69">
        <v>179</v>
      </c>
      <c r="CE69">
        <v>181</v>
      </c>
      <c r="CF69">
        <v>183</v>
      </c>
      <c r="CG69">
        <v>185</v>
      </c>
      <c r="CH69">
        <v>187</v>
      </c>
      <c r="CI69">
        <v>189</v>
      </c>
      <c r="CJ69">
        <v>191</v>
      </c>
      <c r="CK69">
        <v>193</v>
      </c>
      <c r="CL69">
        <v>195</v>
      </c>
      <c r="CM69">
        <v>197</v>
      </c>
      <c r="CN69">
        <v>199</v>
      </c>
      <c r="CO69">
        <v>201</v>
      </c>
      <c r="CP69">
        <v>203</v>
      </c>
      <c r="CQ69">
        <v>205</v>
      </c>
      <c r="CR69">
        <v>207</v>
      </c>
      <c r="CS69">
        <v>209</v>
      </c>
      <c r="CT69">
        <v>211</v>
      </c>
      <c r="CU69">
        <v>212</v>
      </c>
      <c r="CV69">
        <v>214</v>
      </c>
      <c r="CW69">
        <v>216</v>
      </c>
      <c r="CX69">
        <v>218</v>
      </c>
      <c r="CY69">
        <v>221</v>
      </c>
      <c r="CZ69">
        <v>223</v>
      </c>
      <c r="DA69">
        <v>225</v>
      </c>
      <c r="DB69">
        <v>227</v>
      </c>
      <c r="DC69">
        <v>229</v>
      </c>
      <c r="DD69">
        <v>231</v>
      </c>
      <c r="DE69">
        <v>233</v>
      </c>
      <c r="DF69">
        <v>236</v>
      </c>
      <c r="DG69">
        <v>238</v>
      </c>
      <c r="DH69">
        <v>240</v>
      </c>
      <c r="DI69">
        <v>242</v>
      </c>
      <c r="DJ69">
        <v>244</v>
      </c>
      <c r="DK69">
        <v>246</v>
      </c>
      <c r="DL69">
        <v>249</v>
      </c>
      <c r="DM69">
        <v>251</v>
      </c>
      <c r="DN69">
        <v>253</v>
      </c>
      <c r="DO69">
        <v>255</v>
      </c>
      <c r="DP69">
        <v>257</v>
      </c>
      <c r="DQ69">
        <v>259</v>
      </c>
      <c r="DR69">
        <v>261</v>
      </c>
      <c r="DS69">
        <v>264</v>
      </c>
      <c r="DT69">
        <v>266</v>
      </c>
      <c r="DU69">
        <v>268</v>
      </c>
      <c r="DV69">
        <v>270</v>
      </c>
      <c r="DW69">
        <v>272</v>
      </c>
      <c r="DX69">
        <v>274</v>
      </c>
      <c r="DY69">
        <v>277</v>
      </c>
      <c r="DZ69">
        <v>279</v>
      </c>
      <c r="EA69">
        <v>281</v>
      </c>
      <c r="EB69">
        <v>283</v>
      </c>
      <c r="EC69">
        <v>285</v>
      </c>
      <c r="ED69">
        <v>288</v>
      </c>
      <c r="EE69">
        <v>290</v>
      </c>
      <c r="EF69">
        <v>292</v>
      </c>
      <c r="EG69">
        <v>294</v>
      </c>
      <c r="EH69">
        <v>296</v>
      </c>
      <c r="EI69">
        <v>298</v>
      </c>
      <c r="EJ69">
        <v>301</v>
      </c>
      <c r="EK69">
        <v>303</v>
      </c>
      <c r="EL69">
        <v>305</v>
      </c>
      <c r="EM69">
        <v>307</v>
      </c>
      <c r="EN69">
        <v>309</v>
      </c>
      <c r="EO69">
        <v>311</v>
      </c>
      <c r="EP69">
        <v>314</v>
      </c>
      <c r="EQ69">
        <v>316</v>
      </c>
      <c r="ER69">
        <v>318</v>
      </c>
      <c r="ES69">
        <v>320</v>
      </c>
      <c r="ET69">
        <v>322</v>
      </c>
      <c r="EU69">
        <v>324</v>
      </c>
      <c r="EV69">
        <v>327</v>
      </c>
      <c r="EW69">
        <v>329</v>
      </c>
      <c r="EX69">
        <v>331</v>
      </c>
      <c r="EY69">
        <v>333</v>
      </c>
      <c r="EZ69">
        <v>335</v>
      </c>
      <c r="FA69">
        <v>337</v>
      </c>
      <c r="FB69">
        <v>340</v>
      </c>
      <c r="FC69">
        <v>342</v>
      </c>
      <c r="FD69">
        <v>344</v>
      </c>
      <c r="FE69">
        <v>346</v>
      </c>
      <c r="FF69">
        <v>348</v>
      </c>
      <c r="FG69">
        <v>350</v>
      </c>
      <c r="FH69">
        <v>353</v>
      </c>
      <c r="FI69">
        <v>355</v>
      </c>
      <c r="FJ69">
        <v>357</v>
      </c>
      <c r="FK69">
        <v>359</v>
      </c>
      <c r="FL69">
        <v>361</v>
      </c>
      <c r="FM69">
        <v>363</v>
      </c>
      <c r="FN69">
        <v>366</v>
      </c>
      <c r="FO69">
        <v>368</v>
      </c>
      <c r="FP69">
        <v>370</v>
      </c>
      <c r="FQ69">
        <v>372</v>
      </c>
      <c r="FR69">
        <v>374</v>
      </c>
      <c r="FS69">
        <v>376</v>
      </c>
      <c r="FT69">
        <v>379</v>
      </c>
      <c r="FU69">
        <v>381</v>
      </c>
      <c r="FV69">
        <v>383</v>
      </c>
      <c r="FW69">
        <v>385</v>
      </c>
      <c r="FX69">
        <v>387</v>
      </c>
      <c r="FY69">
        <v>389</v>
      </c>
      <c r="FZ69">
        <v>392</v>
      </c>
      <c r="GA69">
        <v>394</v>
      </c>
      <c r="GB69">
        <v>396</v>
      </c>
      <c r="GC69">
        <v>398</v>
      </c>
      <c r="GD69">
        <v>400</v>
      </c>
      <c r="GE69">
        <v>402</v>
      </c>
      <c r="GF69">
        <v>405</v>
      </c>
      <c r="GG69">
        <v>407</v>
      </c>
      <c r="GH69">
        <v>409</v>
      </c>
      <c r="GI69">
        <v>411</v>
      </c>
      <c r="GJ69">
        <v>413</v>
      </c>
      <c r="GK69">
        <v>415</v>
      </c>
      <c r="GL69">
        <v>417</v>
      </c>
      <c r="GM69">
        <v>420</v>
      </c>
      <c r="GN69">
        <v>422</v>
      </c>
      <c r="GO69">
        <v>424</v>
      </c>
      <c r="GP69">
        <v>426</v>
      </c>
      <c r="GQ69">
        <v>428</v>
      </c>
      <c r="GR69">
        <v>430</v>
      </c>
      <c r="GS69">
        <v>433</v>
      </c>
      <c r="GU69">
        <v>66</v>
      </c>
      <c r="GV69">
        <v>0.61899999999999999</v>
      </c>
    </row>
    <row r="70" spans="1:204">
      <c r="A70" s="278">
        <v>67</v>
      </c>
      <c r="B70" s="344">
        <v>3</v>
      </c>
      <c r="C70" s="344">
        <v>6</v>
      </c>
      <c r="D70" s="344">
        <v>8</v>
      </c>
      <c r="E70" s="344">
        <v>11</v>
      </c>
      <c r="F70" s="344">
        <v>14</v>
      </c>
      <c r="G70" s="344">
        <v>17</v>
      </c>
      <c r="H70" s="344">
        <v>19</v>
      </c>
      <c r="I70" s="344">
        <v>22</v>
      </c>
      <c r="J70" s="344">
        <v>24</v>
      </c>
      <c r="K70" s="344">
        <v>25</v>
      </c>
      <c r="L70" s="344">
        <v>28</v>
      </c>
      <c r="M70" s="344">
        <v>30</v>
      </c>
      <c r="N70" s="344">
        <v>33</v>
      </c>
      <c r="O70" s="344">
        <v>35</v>
      </c>
      <c r="P70" s="344">
        <v>38</v>
      </c>
      <c r="Q70" s="344">
        <v>40</v>
      </c>
      <c r="R70" s="344">
        <v>42</v>
      </c>
      <c r="S70" s="344">
        <v>45</v>
      </c>
      <c r="T70" s="344">
        <v>47</v>
      </c>
      <c r="U70" s="344">
        <v>49</v>
      </c>
      <c r="V70" s="344">
        <v>51</v>
      </c>
      <c r="W70" s="344">
        <v>53</v>
      </c>
      <c r="X70" s="344">
        <v>56</v>
      </c>
      <c r="Y70" s="344">
        <v>58</v>
      </c>
      <c r="Z70" s="344">
        <v>60</v>
      </c>
      <c r="AA70" s="344">
        <v>62</v>
      </c>
      <c r="AB70" s="344">
        <v>65</v>
      </c>
      <c r="AC70" s="344">
        <v>67</v>
      </c>
      <c r="AD70" s="344">
        <v>69</v>
      </c>
      <c r="AE70" s="344">
        <v>72</v>
      </c>
      <c r="AF70" s="337">
        <v>74</v>
      </c>
      <c r="AG70" s="345">
        <v>76</v>
      </c>
      <c r="AH70" s="346">
        <v>78</v>
      </c>
      <c r="AI70">
        <v>81</v>
      </c>
      <c r="AJ70">
        <v>83</v>
      </c>
      <c r="AK70">
        <v>85</v>
      </c>
      <c r="AL70">
        <v>87</v>
      </c>
      <c r="AM70">
        <v>89</v>
      </c>
      <c r="AN70">
        <v>92</v>
      </c>
      <c r="AO70">
        <v>94</v>
      </c>
      <c r="AP70">
        <v>96</v>
      </c>
      <c r="AQ70">
        <v>98</v>
      </c>
      <c r="AR70">
        <v>101</v>
      </c>
      <c r="AS70">
        <v>103</v>
      </c>
      <c r="AT70">
        <v>105</v>
      </c>
      <c r="AU70">
        <v>107</v>
      </c>
      <c r="AV70">
        <v>109</v>
      </c>
      <c r="AW70">
        <v>112</v>
      </c>
      <c r="AX70">
        <v>114</v>
      </c>
      <c r="AY70">
        <v>116</v>
      </c>
      <c r="AZ70">
        <v>118</v>
      </c>
      <c r="BA70">
        <v>120</v>
      </c>
      <c r="BB70">
        <v>122</v>
      </c>
      <c r="BC70">
        <v>124</v>
      </c>
      <c r="BD70">
        <v>126</v>
      </c>
      <c r="BE70">
        <v>129</v>
      </c>
      <c r="BF70">
        <v>131</v>
      </c>
      <c r="BG70">
        <v>133</v>
      </c>
      <c r="BH70">
        <v>135</v>
      </c>
      <c r="BI70">
        <v>137</v>
      </c>
      <c r="BJ70">
        <v>139</v>
      </c>
      <c r="BK70">
        <v>141</v>
      </c>
      <c r="BL70">
        <v>143</v>
      </c>
      <c r="BM70">
        <v>145</v>
      </c>
      <c r="BN70">
        <v>148</v>
      </c>
      <c r="BO70">
        <v>150</v>
      </c>
      <c r="BP70">
        <v>152</v>
      </c>
      <c r="BQ70">
        <v>154</v>
      </c>
      <c r="BR70">
        <v>156</v>
      </c>
      <c r="BS70">
        <v>158</v>
      </c>
      <c r="BT70">
        <v>160</v>
      </c>
      <c r="BU70">
        <v>162</v>
      </c>
      <c r="BV70">
        <v>164</v>
      </c>
      <c r="BW70">
        <v>166</v>
      </c>
      <c r="BX70">
        <v>168</v>
      </c>
      <c r="BY70">
        <v>170</v>
      </c>
      <c r="BZ70">
        <v>172</v>
      </c>
      <c r="CA70">
        <v>174</v>
      </c>
      <c r="CB70">
        <v>177</v>
      </c>
      <c r="CC70">
        <v>179</v>
      </c>
      <c r="CD70">
        <v>181</v>
      </c>
      <c r="CE70">
        <v>183</v>
      </c>
      <c r="CF70">
        <v>185</v>
      </c>
      <c r="CG70">
        <v>187</v>
      </c>
      <c r="CH70">
        <v>189</v>
      </c>
      <c r="CI70">
        <v>191</v>
      </c>
      <c r="CJ70">
        <v>193</v>
      </c>
      <c r="CK70">
        <v>195</v>
      </c>
      <c r="CL70">
        <v>197</v>
      </c>
      <c r="CM70">
        <v>199</v>
      </c>
      <c r="CN70">
        <v>201</v>
      </c>
      <c r="CO70">
        <v>203</v>
      </c>
      <c r="CP70">
        <v>204</v>
      </c>
      <c r="CQ70">
        <v>206</v>
      </c>
      <c r="CR70">
        <v>208</v>
      </c>
      <c r="CS70">
        <v>210</v>
      </c>
      <c r="CT70">
        <v>212</v>
      </c>
      <c r="CU70">
        <v>214</v>
      </c>
      <c r="CV70">
        <v>216</v>
      </c>
      <c r="CW70">
        <v>218</v>
      </c>
      <c r="CX70">
        <v>220</v>
      </c>
      <c r="CY70">
        <v>222</v>
      </c>
      <c r="CZ70">
        <v>225</v>
      </c>
      <c r="DA70">
        <v>227</v>
      </c>
      <c r="DB70">
        <v>229</v>
      </c>
      <c r="DC70">
        <v>231</v>
      </c>
      <c r="DD70">
        <v>233</v>
      </c>
      <c r="DE70">
        <v>235</v>
      </c>
      <c r="DF70">
        <v>238</v>
      </c>
      <c r="DG70">
        <v>240</v>
      </c>
      <c r="DH70">
        <v>242</v>
      </c>
      <c r="DI70">
        <v>244</v>
      </c>
      <c r="DJ70">
        <v>246</v>
      </c>
      <c r="DK70">
        <v>248</v>
      </c>
      <c r="DL70">
        <v>251</v>
      </c>
      <c r="DM70">
        <v>253</v>
      </c>
      <c r="DN70">
        <v>255</v>
      </c>
      <c r="DO70">
        <v>257</v>
      </c>
      <c r="DP70">
        <v>259</v>
      </c>
      <c r="DQ70">
        <v>261</v>
      </c>
      <c r="DR70">
        <v>264</v>
      </c>
      <c r="DS70">
        <v>266</v>
      </c>
      <c r="DT70">
        <v>268</v>
      </c>
      <c r="DU70">
        <v>270</v>
      </c>
      <c r="DV70">
        <v>272</v>
      </c>
      <c r="DW70">
        <v>275</v>
      </c>
      <c r="DX70">
        <v>277</v>
      </c>
      <c r="DY70">
        <v>279</v>
      </c>
      <c r="DZ70">
        <v>281</v>
      </c>
      <c r="EA70">
        <v>283</v>
      </c>
      <c r="EB70">
        <v>285</v>
      </c>
      <c r="EC70">
        <v>288</v>
      </c>
      <c r="ED70">
        <v>290</v>
      </c>
      <c r="EE70">
        <v>292</v>
      </c>
      <c r="EF70">
        <v>294</v>
      </c>
      <c r="EG70">
        <v>296</v>
      </c>
      <c r="EH70">
        <v>299</v>
      </c>
      <c r="EI70">
        <v>301</v>
      </c>
      <c r="EJ70">
        <v>303</v>
      </c>
      <c r="EK70">
        <v>305</v>
      </c>
      <c r="EL70">
        <v>307</v>
      </c>
      <c r="EM70">
        <v>310</v>
      </c>
      <c r="EN70">
        <v>312</v>
      </c>
      <c r="EO70">
        <v>314</v>
      </c>
      <c r="EP70">
        <v>316</v>
      </c>
      <c r="EQ70">
        <v>318</v>
      </c>
      <c r="ER70">
        <v>320</v>
      </c>
      <c r="ES70">
        <v>323</v>
      </c>
      <c r="ET70">
        <v>325</v>
      </c>
      <c r="EU70">
        <v>327</v>
      </c>
      <c r="EV70">
        <v>329</v>
      </c>
      <c r="EW70">
        <v>331</v>
      </c>
      <c r="EX70">
        <v>334</v>
      </c>
      <c r="EY70">
        <v>336</v>
      </c>
      <c r="EZ70">
        <v>338</v>
      </c>
      <c r="FA70">
        <v>340</v>
      </c>
      <c r="FB70">
        <v>342</v>
      </c>
      <c r="FC70">
        <v>345</v>
      </c>
      <c r="FD70">
        <v>347</v>
      </c>
      <c r="FE70">
        <v>349</v>
      </c>
      <c r="FF70">
        <v>351</v>
      </c>
      <c r="FG70">
        <v>353</v>
      </c>
      <c r="FH70">
        <v>355</v>
      </c>
      <c r="FI70">
        <v>358</v>
      </c>
      <c r="FJ70">
        <v>360</v>
      </c>
      <c r="FK70">
        <v>362</v>
      </c>
      <c r="FL70">
        <v>364</v>
      </c>
      <c r="FM70">
        <v>366</v>
      </c>
      <c r="FN70">
        <v>368</v>
      </c>
      <c r="FO70">
        <v>371</v>
      </c>
      <c r="FP70">
        <v>373</v>
      </c>
      <c r="FQ70">
        <v>375</v>
      </c>
      <c r="FR70">
        <v>377</v>
      </c>
      <c r="FS70">
        <v>379</v>
      </c>
      <c r="FT70">
        <v>382</v>
      </c>
      <c r="FU70">
        <v>384</v>
      </c>
      <c r="FV70">
        <v>386</v>
      </c>
      <c r="FW70">
        <v>388</v>
      </c>
      <c r="FX70">
        <v>390</v>
      </c>
      <c r="FY70">
        <v>392</v>
      </c>
      <c r="FZ70">
        <v>395</v>
      </c>
      <c r="GA70">
        <v>397</v>
      </c>
      <c r="GB70">
        <v>399</v>
      </c>
      <c r="GC70">
        <v>401</v>
      </c>
      <c r="GD70">
        <v>403</v>
      </c>
      <c r="GE70">
        <v>406</v>
      </c>
      <c r="GF70">
        <v>408</v>
      </c>
      <c r="GG70">
        <v>410</v>
      </c>
      <c r="GH70">
        <v>412</v>
      </c>
      <c r="GI70">
        <v>414</v>
      </c>
      <c r="GJ70">
        <v>416</v>
      </c>
      <c r="GK70">
        <v>419</v>
      </c>
      <c r="GL70">
        <v>421</v>
      </c>
      <c r="GM70">
        <v>423</v>
      </c>
      <c r="GN70">
        <v>425</v>
      </c>
      <c r="GO70">
        <v>427</v>
      </c>
      <c r="GP70">
        <v>430</v>
      </c>
      <c r="GQ70">
        <v>432</v>
      </c>
      <c r="GR70">
        <v>434</v>
      </c>
      <c r="GS70">
        <v>436</v>
      </c>
      <c r="GU70">
        <v>67</v>
      </c>
      <c r="GV70">
        <v>0.624</v>
      </c>
    </row>
    <row r="71" spans="1:204">
      <c r="A71" s="278">
        <v>68</v>
      </c>
      <c r="B71" s="344">
        <v>3</v>
      </c>
      <c r="C71" s="344">
        <v>6</v>
      </c>
      <c r="D71" s="344">
        <v>8</v>
      </c>
      <c r="E71" s="344">
        <v>11</v>
      </c>
      <c r="F71" s="344">
        <v>14</v>
      </c>
      <c r="G71" s="344">
        <v>17</v>
      </c>
      <c r="H71" s="344">
        <v>19</v>
      </c>
      <c r="I71" s="344">
        <v>22</v>
      </c>
      <c r="J71" s="344">
        <v>24</v>
      </c>
      <c r="K71" s="344">
        <v>26</v>
      </c>
      <c r="L71" s="344">
        <v>28</v>
      </c>
      <c r="M71" s="344">
        <v>31</v>
      </c>
      <c r="N71" s="344">
        <v>33</v>
      </c>
      <c r="O71" s="344">
        <v>35</v>
      </c>
      <c r="P71" s="344">
        <v>38</v>
      </c>
      <c r="Q71" s="344">
        <v>40</v>
      </c>
      <c r="R71" s="344">
        <v>43</v>
      </c>
      <c r="S71" s="344">
        <v>45</v>
      </c>
      <c r="T71" s="344">
        <v>47</v>
      </c>
      <c r="U71" s="344">
        <v>49</v>
      </c>
      <c r="V71" s="344">
        <v>51</v>
      </c>
      <c r="W71" s="344">
        <v>54</v>
      </c>
      <c r="X71" s="344">
        <v>56</v>
      </c>
      <c r="Y71" s="344">
        <v>58</v>
      </c>
      <c r="Z71" s="344">
        <v>60</v>
      </c>
      <c r="AA71" s="344">
        <v>63</v>
      </c>
      <c r="AB71" s="344">
        <v>65</v>
      </c>
      <c r="AC71" s="344">
        <v>67</v>
      </c>
      <c r="AD71" s="344">
        <v>70</v>
      </c>
      <c r="AE71" s="344">
        <v>72</v>
      </c>
      <c r="AF71" s="337">
        <v>74</v>
      </c>
      <c r="AG71" s="345">
        <v>77</v>
      </c>
      <c r="AH71" s="346">
        <v>79</v>
      </c>
      <c r="AI71">
        <v>81</v>
      </c>
      <c r="AJ71">
        <v>83</v>
      </c>
      <c r="AK71">
        <v>86</v>
      </c>
      <c r="AL71">
        <v>88</v>
      </c>
      <c r="AM71">
        <v>90</v>
      </c>
      <c r="AN71">
        <v>92</v>
      </c>
      <c r="AO71">
        <v>95</v>
      </c>
      <c r="AP71">
        <v>97</v>
      </c>
      <c r="AQ71">
        <v>99</v>
      </c>
      <c r="AR71">
        <v>101</v>
      </c>
      <c r="AS71">
        <v>103</v>
      </c>
      <c r="AT71">
        <v>106</v>
      </c>
      <c r="AU71">
        <v>108</v>
      </c>
      <c r="AV71">
        <v>110</v>
      </c>
      <c r="AW71">
        <v>112</v>
      </c>
      <c r="AX71">
        <v>114</v>
      </c>
      <c r="AY71">
        <v>117</v>
      </c>
      <c r="AZ71">
        <v>119</v>
      </c>
      <c r="BA71">
        <v>121</v>
      </c>
      <c r="BB71">
        <v>123</v>
      </c>
      <c r="BC71">
        <v>125</v>
      </c>
      <c r="BD71">
        <v>127</v>
      </c>
      <c r="BE71">
        <v>129</v>
      </c>
      <c r="BF71">
        <v>132</v>
      </c>
      <c r="BG71">
        <v>134</v>
      </c>
      <c r="BH71">
        <v>136</v>
      </c>
      <c r="BI71">
        <v>138</v>
      </c>
      <c r="BJ71">
        <v>140</v>
      </c>
      <c r="BK71">
        <v>142</v>
      </c>
      <c r="BL71">
        <v>144</v>
      </c>
      <c r="BM71">
        <v>146</v>
      </c>
      <c r="BN71">
        <v>148</v>
      </c>
      <c r="BO71">
        <v>151</v>
      </c>
      <c r="BP71">
        <v>153</v>
      </c>
      <c r="BQ71">
        <v>155</v>
      </c>
      <c r="BR71">
        <v>157</v>
      </c>
      <c r="BS71">
        <v>159</v>
      </c>
      <c r="BT71">
        <v>161</v>
      </c>
      <c r="BU71">
        <v>163</v>
      </c>
      <c r="BV71">
        <v>165</v>
      </c>
      <c r="BW71">
        <v>167</v>
      </c>
      <c r="BX71">
        <v>169</v>
      </c>
      <c r="BY71">
        <v>171</v>
      </c>
      <c r="BZ71">
        <v>174</v>
      </c>
      <c r="CA71">
        <v>176</v>
      </c>
      <c r="CB71">
        <v>178</v>
      </c>
      <c r="CC71">
        <v>180</v>
      </c>
      <c r="CD71">
        <v>182</v>
      </c>
      <c r="CE71">
        <v>184</v>
      </c>
      <c r="CF71">
        <v>186</v>
      </c>
      <c r="CG71">
        <v>188</v>
      </c>
      <c r="CH71">
        <v>190</v>
      </c>
      <c r="CI71">
        <v>192</v>
      </c>
      <c r="CJ71">
        <v>194</v>
      </c>
      <c r="CK71">
        <v>196</v>
      </c>
      <c r="CL71">
        <v>198</v>
      </c>
      <c r="CM71">
        <v>200</v>
      </c>
      <c r="CN71">
        <v>202</v>
      </c>
      <c r="CO71">
        <v>204</v>
      </c>
      <c r="CP71">
        <v>206</v>
      </c>
      <c r="CQ71">
        <v>208</v>
      </c>
      <c r="CR71">
        <v>210</v>
      </c>
      <c r="CS71">
        <v>212</v>
      </c>
      <c r="CT71">
        <v>214</v>
      </c>
      <c r="CU71">
        <v>216</v>
      </c>
      <c r="CV71">
        <v>217</v>
      </c>
      <c r="CW71">
        <v>219</v>
      </c>
      <c r="CX71">
        <v>222</v>
      </c>
      <c r="CY71">
        <v>224</v>
      </c>
      <c r="CZ71">
        <v>226</v>
      </c>
      <c r="DA71">
        <v>228</v>
      </c>
      <c r="DB71">
        <v>230</v>
      </c>
      <c r="DC71">
        <v>233</v>
      </c>
      <c r="DD71">
        <v>235</v>
      </c>
      <c r="DE71">
        <v>237</v>
      </c>
      <c r="DF71">
        <v>239</v>
      </c>
      <c r="DG71">
        <v>241</v>
      </c>
      <c r="DH71">
        <v>243</v>
      </c>
      <c r="DI71">
        <v>246</v>
      </c>
      <c r="DJ71">
        <v>248</v>
      </c>
      <c r="DK71">
        <v>250</v>
      </c>
      <c r="DL71">
        <v>252</v>
      </c>
      <c r="DM71">
        <v>254</v>
      </c>
      <c r="DN71">
        <v>257</v>
      </c>
      <c r="DO71">
        <v>259</v>
      </c>
      <c r="DP71">
        <v>261</v>
      </c>
      <c r="DQ71">
        <v>263</v>
      </c>
      <c r="DR71">
        <v>265</v>
      </c>
      <c r="DS71">
        <v>267</v>
      </c>
      <c r="DT71">
        <v>270</v>
      </c>
      <c r="DU71">
        <v>272</v>
      </c>
      <c r="DV71">
        <v>274</v>
      </c>
      <c r="DW71">
        <v>276</v>
      </c>
      <c r="DX71">
        <v>278</v>
      </c>
      <c r="DY71">
        <v>281</v>
      </c>
      <c r="DZ71">
        <v>283</v>
      </c>
      <c r="EA71">
        <v>285</v>
      </c>
      <c r="EB71">
        <v>287</v>
      </c>
      <c r="EC71">
        <v>289</v>
      </c>
      <c r="ED71">
        <v>292</v>
      </c>
      <c r="EE71">
        <v>294</v>
      </c>
      <c r="EF71">
        <v>296</v>
      </c>
      <c r="EG71">
        <v>298</v>
      </c>
      <c r="EH71">
        <v>300</v>
      </c>
      <c r="EI71">
        <v>303</v>
      </c>
      <c r="EJ71">
        <v>305</v>
      </c>
      <c r="EK71">
        <v>307</v>
      </c>
      <c r="EL71">
        <v>309</v>
      </c>
      <c r="EM71">
        <v>311</v>
      </c>
      <c r="EN71">
        <v>314</v>
      </c>
      <c r="EO71">
        <v>316</v>
      </c>
      <c r="EP71">
        <v>318</v>
      </c>
      <c r="EQ71">
        <v>320</v>
      </c>
      <c r="ER71">
        <v>323</v>
      </c>
      <c r="ES71">
        <v>325</v>
      </c>
      <c r="ET71">
        <v>327</v>
      </c>
      <c r="EU71">
        <v>329</v>
      </c>
      <c r="EV71">
        <v>331</v>
      </c>
      <c r="EW71">
        <v>334</v>
      </c>
      <c r="EX71">
        <v>336</v>
      </c>
      <c r="EY71">
        <v>338</v>
      </c>
      <c r="EZ71">
        <v>340</v>
      </c>
      <c r="FA71">
        <v>342</v>
      </c>
      <c r="FB71">
        <v>345</v>
      </c>
      <c r="FC71">
        <v>347</v>
      </c>
      <c r="FD71">
        <v>349</v>
      </c>
      <c r="FE71">
        <v>351</v>
      </c>
      <c r="FF71">
        <v>353</v>
      </c>
      <c r="FG71">
        <v>355</v>
      </c>
      <c r="FH71">
        <v>358</v>
      </c>
      <c r="FI71">
        <v>360</v>
      </c>
      <c r="FJ71">
        <v>362</v>
      </c>
      <c r="FK71">
        <v>364</v>
      </c>
      <c r="FL71">
        <v>366</v>
      </c>
      <c r="FM71">
        <v>369</v>
      </c>
      <c r="FN71">
        <v>371</v>
      </c>
      <c r="FO71">
        <v>373</v>
      </c>
      <c r="FP71">
        <v>375</v>
      </c>
      <c r="FQ71">
        <v>377</v>
      </c>
      <c r="FR71">
        <v>380</v>
      </c>
      <c r="FS71">
        <v>382</v>
      </c>
      <c r="FT71">
        <v>384</v>
      </c>
      <c r="FU71">
        <v>386</v>
      </c>
      <c r="FV71">
        <v>388</v>
      </c>
      <c r="FW71">
        <v>391</v>
      </c>
      <c r="FX71">
        <v>393</v>
      </c>
      <c r="FY71">
        <v>395</v>
      </c>
      <c r="FZ71">
        <v>397</v>
      </c>
      <c r="GA71">
        <v>399</v>
      </c>
      <c r="GB71">
        <v>402</v>
      </c>
      <c r="GC71">
        <v>404</v>
      </c>
      <c r="GD71">
        <v>406</v>
      </c>
      <c r="GE71">
        <v>408</v>
      </c>
      <c r="GF71">
        <v>410</v>
      </c>
      <c r="GG71">
        <v>413</v>
      </c>
      <c r="GH71">
        <v>415</v>
      </c>
      <c r="GI71">
        <v>417</v>
      </c>
      <c r="GJ71">
        <v>419</v>
      </c>
      <c r="GK71">
        <v>421</v>
      </c>
      <c r="GL71">
        <v>424</v>
      </c>
      <c r="GM71">
        <v>426</v>
      </c>
      <c r="GN71">
        <v>428</v>
      </c>
      <c r="GO71">
        <v>430</v>
      </c>
      <c r="GP71">
        <v>432</v>
      </c>
      <c r="GQ71">
        <v>435</v>
      </c>
      <c r="GR71">
        <v>437</v>
      </c>
      <c r="GS71">
        <v>439</v>
      </c>
      <c r="GU71">
        <v>68</v>
      </c>
      <c r="GV71">
        <v>0.628</v>
      </c>
    </row>
    <row r="72" spans="1:204">
      <c r="A72" s="278">
        <v>69</v>
      </c>
      <c r="B72" s="344">
        <v>3</v>
      </c>
      <c r="C72" s="344">
        <v>6</v>
      </c>
      <c r="D72" s="344">
        <v>8</v>
      </c>
      <c r="E72" s="344">
        <v>11</v>
      </c>
      <c r="F72" s="344">
        <v>14</v>
      </c>
      <c r="G72" s="344">
        <v>17</v>
      </c>
      <c r="H72" s="344">
        <v>20</v>
      </c>
      <c r="I72" s="344">
        <v>22</v>
      </c>
      <c r="J72" s="344">
        <v>24</v>
      </c>
      <c r="K72" s="344">
        <v>26</v>
      </c>
      <c r="L72" s="344">
        <v>28</v>
      </c>
      <c r="M72" s="344">
        <v>31</v>
      </c>
      <c r="N72" s="344">
        <v>33</v>
      </c>
      <c r="O72" s="344">
        <v>36</v>
      </c>
      <c r="P72" s="344">
        <v>38</v>
      </c>
      <c r="Q72" s="344">
        <v>41</v>
      </c>
      <c r="R72" s="344">
        <v>43</v>
      </c>
      <c r="S72" s="344">
        <v>45</v>
      </c>
      <c r="T72" s="344">
        <v>47</v>
      </c>
      <c r="U72" s="344">
        <v>49</v>
      </c>
      <c r="V72" s="344">
        <v>52</v>
      </c>
      <c r="W72" s="344">
        <v>54</v>
      </c>
      <c r="X72" s="344">
        <v>56</v>
      </c>
      <c r="Y72" s="344">
        <v>59</v>
      </c>
      <c r="Z72" s="344">
        <v>61</v>
      </c>
      <c r="AA72" s="344">
        <v>63</v>
      </c>
      <c r="AB72" s="344">
        <v>66</v>
      </c>
      <c r="AC72" s="344">
        <v>68</v>
      </c>
      <c r="AD72" s="344">
        <v>70</v>
      </c>
      <c r="AE72" s="344">
        <v>73</v>
      </c>
      <c r="AF72" s="337">
        <v>75</v>
      </c>
      <c r="AG72" s="345">
        <v>77</v>
      </c>
      <c r="AH72" s="346">
        <v>79</v>
      </c>
      <c r="AI72">
        <v>82</v>
      </c>
      <c r="AJ72">
        <v>84</v>
      </c>
      <c r="AK72">
        <v>86</v>
      </c>
      <c r="AL72">
        <v>88</v>
      </c>
      <c r="AM72">
        <v>91</v>
      </c>
      <c r="AN72">
        <v>93</v>
      </c>
      <c r="AO72">
        <v>95</v>
      </c>
      <c r="AP72">
        <v>98</v>
      </c>
      <c r="AQ72">
        <v>100</v>
      </c>
      <c r="AR72">
        <v>102</v>
      </c>
      <c r="AS72">
        <v>104</v>
      </c>
      <c r="AT72">
        <v>106</v>
      </c>
      <c r="AU72">
        <v>109</v>
      </c>
      <c r="AV72">
        <v>111</v>
      </c>
      <c r="AW72">
        <v>113</v>
      </c>
      <c r="AX72">
        <v>115</v>
      </c>
      <c r="AY72">
        <v>118</v>
      </c>
      <c r="AZ72">
        <v>120</v>
      </c>
      <c r="BA72">
        <v>122</v>
      </c>
      <c r="BB72">
        <v>124</v>
      </c>
      <c r="BC72">
        <v>126</v>
      </c>
      <c r="BD72">
        <v>128</v>
      </c>
      <c r="BE72">
        <v>130</v>
      </c>
      <c r="BF72">
        <v>133</v>
      </c>
      <c r="BG72">
        <v>135</v>
      </c>
      <c r="BH72">
        <v>137</v>
      </c>
      <c r="BI72">
        <v>139</v>
      </c>
      <c r="BJ72">
        <v>141</v>
      </c>
      <c r="BK72">
        <v>143</v>
      </c>
      <c r="BL72">
        <v>145</v>
      </c>
      <c r="BM72">
        <v>147</v>
      </c>
      <c r="BN72">
        <v>150</v>
      </c>
      <c r="BO72">
        <v>152</v>
      </c>
      <c r="BP72">
        <v>154</v>
      </c>
      <c r="BQ72">
        <v>156</v>
      </c>
      <c r="BR72">
        <v>158</v>
      </c>
      <c r="BS72">
        <v>160</v>
      </c>
      <c r="BT72">
        <v>162</v>
      </c>
      <c r="BU72">
        <v>164</v>
      </c>
      <c r="BV72">
        <v>167</v>
      </c>
      <c r="BW72">
        <v>169</v>
      </c>
      <c r="BX72">
        <v>171</v>
      </c>
      <c r="BY72">
        <v>173</v>
      </c>
      <c r="BZ72">
        <v>175</v>
      </c>
      <c r="CA72">
        <v>177</v>
      </c>
      <c r="CB72">
        <v>179</v>
      </c>
      <c r="CC72">
        <v>181</v>
      </c>
      <c r="CD72">
        <v>183</v>
      </c>
      <c r="CE72">
        <v>185</v>
      </c>
      <c r="CF72">
        <v>187</v>
      </c>
      <c r="CG72">
        <v>189</v>
      </c>
      <c r="CH72">
        <v>191</v>
      </c>
      <c r="CI72">
        <v>193</v>
      </c>
      <c r="CJ72">
        <v>195</v>
      </c>
      <c r="CK72">
        <v>197</v>
      </c>
      <c r="CL72">
        <v>200</v>
      </c>
      <c r="CM72">
        <v>202</v>
      </c>
      <c r="CN72">
        <v>204</v>
      </c>
      <c r="CO72">
        <v>205</v>
      </c>
      <c r="CP72">
        <v>207</v>
      </c>
      <c r="CQ72">
        <v>209</v>
      </c>
      <c r="CR72">
        <v>211</v>
      </c>
      <c r="CS72">
        <v>213</v>
      </c>
      <c r="CT72">
        <v>215</v>
      </c>
      <c r="CU72">
        <v>217</v>
      </c>
      <c r="CV72">
        <v>219</v>
      </c>
      <c r="CW72">
        <v>221</v>
      </c>
      <c r="CX72">
        <v>223</v>
      </c>
      <c r="CY72">
        <v>226</v>
      </c>
      <c r="CZ72">
        <v>228</v>
      </c>
      <c r="DA72">
        <v>230</v>
      </c>
      <c r="DB72">
        <v>232</v>
      </c>
      <c r="DC72">
        <v>234</v>
      </c>
      <c r="DD72">
        <v>237</v>
      </c>
      <c r="DE72">
        <v>239</v>
      </c>
      <c r="DF72">
        <v>241</v>
      </c>
      <c r="DG72">
        <v>243</v>
      </c>
      <c r="DH72">
        <v>245</v>
      </c>
      <c r="DI72">
        <v>248</v>
      </c>
      <c r="DJ72">
        <v>250</v>
      </c>
      <c r="DK72">
        <v>252</v>
      </c>
      <c r="DL72">
        <v>254</v>
      </c>
      <c r="DM72">
        <v>256</v>
      </c>
      <c r="DN72">
        <v>259</v>
      </c>
      <c r="DO72">
        <v>261</v>
      </c>
      <c r="DP72">
        <v>263</v>
      </c>
      <c r="DQ72">
        <v>265</v>
      </c>
      <c r="DR72">
        <v>267</v>
      </c>
      <c r="DS72">
        <v>270</v>
      </c>
      <c r="DT72">
        <v>272</v>
      </c>
      <c r="DU72">
        <v>274</v>
      </c>
      <c r="DV72">
        <v>276</v>
      </c>
      <c r="DW72">
        <v>278</v>
      </c>
      <c r="DX72">
        <v>281</v>
      </c>
      <c r="DY72">
        <v>283</v>
      </c>
      <c r="DZ72">
        <v>285</v>
      </c>
      <c r="EA72">
        <v>287</v>
      </c>
      <c r="EB72">
        <v>290</v>
      </c>
      <c r="EC72">
        <v>292</v>
      </c>
      <c r="ED72">
        <v>294</v>
      </c>
      <c r="EE72">
        <v>296</v>
      </c>
      <c r="EF72">
        <v>298</v>
      </c>
      <c r="EG72">
        <v>301</v>
      </c>
      <c r="EH72">
        <v>303</v>
      </c>
      <c r="EI72">
        <v>305</v>
      </c>
      <c r="EJ72">
        <v>307</v>
      </c>
      <c r="EK72">
        <v>310</v>
      </c>
      <c r="EL72">
        <v>312</v>
      </c>
      <c r="EM72">
        <v>314</v>
      </c>
      <c r="EN72">
        <v>316</v>
      </c>
      <c r="EO72">
        <v>318</v>
      </c>
      <c r="EP72">
        <v>321</v>
      </c>
      <c r="EQ72">
        <v>323</v>
      </c>
      <c r="ER72">
        <v>325</v>
      </c>
      <c r="ES72">
        <v>327</v>
      </c>
      <c r="ET72">
        <v>330</v>
      </c>
      <c r="EU72">
        <v>332</v>
      </c>
      <c r="EV72">
        <v>334</v>
      </c>
      <c r="EW72">
        <v>336</v>
      </c>
      <c r="EX72">
        <v>338</v>
      </c>
      <c r="EY72">
        <v>341</v>
      </c>
      <c r="EZ72">
        <v>343</v>
      </c>
      <c r="FA72">
        <v>345</v>
      </c>
      <c r="FB72">
        <v>347</v>
      </c>
      <c r="FC72">
        <v>349</v>
      </c>
      <c r="FD72">
        <v>352</v>
      </c>
      <c r="FE72">
        <v>354</v>
      </c>
      <c r="FF72">
        <v>356</v>
      </c>
      <c r="FG72">
        <v>358</v>
      </c>
      <c r="FH72">
        <v>361</v>
      </c>
      <c r="FI72">
        <v>363</v>
      </c>
      <c r="FJ72">
        <v>365</v>
      </c>
      <c r="FK72">
        <v>367</v>
      </c>
      <c r="FL72">
        <v>369</v>
      </c>
      <c r="FM72">
        <v>372</v>
      </c>
      <c r="FN72">
        <v>374</v>
      </c>
      <c r="FO72">
        <v>376</v>
      </c>
      <c r="FP72">
        <v>378</v>
      </c>
      <c r="FQ72">
        <v>380</v>
      </c>
      <c r="FR72">
        <v>383</v>
      </c>
      <c r="FS72">
        <v>385</v>
      </c>
      <c r="FT72">
        <v>387</v>
      </c>
      <c r="FU72">
        <v>389</v>
      </c>
      <c r="FV72">
        <v>392</v>
      </c>
      <c r="FW72">
        <v>394</v>
      </c>
      <c r="FX72">
        <v>396</v>
      </c>
      <c r="FY72">
        <v>398</v>
      </c>
      <c r="FZ72">
        <v>400</v>
      </c>
      <c r="GA72">
        <v>403</v>
      </c>
      <c r="GB72">
        <v>405</v>
      </c>
      <c r="GC72">
        <v>407</v>
      </c>
      <c r="GD72">
        <v>409</v>
      </c>
      <c r="GE72">
        <v>411</v>
      </c>
      <c r="GF72">
        <v>414</v>
      </c>
      <c r="GG72">
        <v>416</v>
      </c>
      <c r="GH72">
        <v>418</v>
      </c>
      <c r="GI72">
        <v>420</v>
      </c>
      <c r="GJ72">
        <v>422</v>
      </c>
      <c r="GK72">
        <v>425</v>
      </c>
      <c r="GL72">
        <v>427</v>
      </c>
      <c r="GM72">
        <v>429</v>
      </c>
      <c r="GN72">
        <v>431</v>
      </c>
      <c r="GO72">
        <v>434</v>
      </c>
      <c r="GP72">
        <v>436</v>
      </c>
      <c r="GQ72">
        <v>438</v>
      </c>
      <c r="GR72">
        <v>440</v>
      </c>
      <c r="GS72">
        <v>442</v>
      </c>
      <c r="GU72">
        <v>69</v>
      </c>
      <c r="GV72">
        <v>0.63300000000000001</v>
      </c>
    </row>
    <row r="73" spans="1:204">
      <c r="A73" s="278">
        <v>70</v>
      </c>
      <c r="B73" s="344">
        <v>3</v>
      </c>
      <c r="C73" s="344">
        <v>6</v>
      </c>
      <c r="D73" s="344">
        <v>9</v>
      </c>
      <c r="E73" s="344">
        <v>11</v>
      </c>
      <c r="F73" s="344">
        <v>14</v>
      </c>
      <c r="G73" s="344">
        <v>17</v>
      </c>
      <c r="H73" s="344">
        <v>20</v>
      </c>
      <c r="I73" s="344">
        <v>22</v>
      </c>
      <c r="J73" s="344">
        <v>24</v>
      </c>
      <c r="K73" s="344">
        <v>26</v>
      </c>
      <c r="L73" s="344">
        <v>29</v>
      </c>
      <c r="M73" s="344">
        <v>31</v>
      </c>
      <c r="N73" s="344">
        <v>33</v>
      </c>
      <c r="O73" s="344">
        <v>36</v>
      </c>
      <c r="P73" s="344">
        <v>38</v>
      </c>
      <c r="Q73" s="344">
        <v>41</v>
      </c>
      <c r="R73" s="344">
        <v>43</v>
      </c>
      <c r="S73" s="344">
        <v>46</v>
      </c>
      <c r="T73" s="344">
        <v>48</v>
      </c>
      <c r="U73" s="344">
        <v>50</v>
      </c>
      <c r="V73" s="344">
        <v>52</v>
      </c>
      <c r="W73" s="344">
        <v>54</v>
      </c>
      <c r="X73" s="344">
        <v>57</v>
      </c>
      <c r="Y73" s="344">
        <v>59</v>
      </c>
      <c r="Z73" s="344">
        <v>61</v>
      </c>
      <c r="AA73" s="344">
        <v>64</v>
      </c>
      <c r="AB73" s="344">
        <v>66</v>
      </c>
      <c r="AC73" s="344">
        <v>68</v>
      </c>
      <c r="AD73" s="344">
        <v>71</v>
      </c>
      <c r="AE73" s="344">
        <v>73</v>
      </c>
      <c r="AF73" s="337">
        <v>75</v>
      </c>
      <c r="AG73" s="345">
        <v>78</v>
      </c>
      <c r="AH73" s="346">
        <v>80</v>
      </c>
      <c r="AI73">
        <v>82</v>
      </c>
      <c r="AJ73">
        <v>85</v>
      </c>
      <c r="AK73">
        <v>87</v>
      </c>
      <c r="AL73">
        <v>89</v>
      </c>
      <c r="AM73">
        <v>91</v>
      </c>
      <c r="AN73">
        <v>94</v>
      </c>
      <c r="AO73">
        <v>96</v>
      </c>
      <c r="AP73">
        <v>98</v>
      </c>
      <c r="AQ73">
        <v>101</v>
      </c>
      <c r="AR73">
        <v>103</v>
      </c>
      <c r="AS73">
        <v>105</v>
      </c>
      <c r="AT73">
        <v>107</v>
      </c>
      <c r="AU73">
        <v>110</v>
      </c>
      <c r="AV73">
        <v>112</v>
      </c>
      <c r="AW73">
        <v>114</v>
      </c>
      <c r="AX73">
        <v>116</v>
      </c>
      <c r="AY73">
        <v>118</v>
      </c>
      <c r="AZ73">
        <v>121</v>
      </c>
      <c r="BA73">
        <v>123</v>
      </c>
      <c r="BB73">
        <v>125</v>
      </c>
      <c r="BC73">
        <v>127</v>
      </c>
      <c r="BD73">
        <v>129</v>
      </c>
      <c r="BE73">
        <v>131</v>
      </c>
      <c r="BF73">
        <v>134</v>
      </c>
      <c r="BG73">
        <v>136</v>
      </c>
      <c r="BH73">
        <v>138</v>
      </c>
      <c r="BI73">
        <v>140</v>
      </c>
      <c r="BJ73">
        <v>142</v>
      </c>
      <c r="BK73">
        <v>144</v>
      </c>
      <c r="BL73">
        <v>147</v>
      </c>
      <c r="BM73">
        <v>149</v>
      </c>
      <c r="BN73">
        <v>151</v>
      </c>
      <c r="BO73">
        <v>153</v>
      </c>
      <c r="BP73">
        <v>155</v>
      </c>
      <c r="BQ73">
        <v>157</v>
      </c>
      <c r="BR73">
        <v>159</v>
      </c>
      <c r="BS73">
        <v>162</v>
      </c>
      <c r="BT73">
        <v>164</v>
      </c>
      <c r="BU73">
        <v>166</v>
      </c>
      <c r="BV73">
        <v>168</v>
      </c>
      <c r="BW73">
        <v>170</v>
      </c>
      <c r="BX73">
        <v>172</v>
      </c>
      <c r="BY73">
        <v>174</v>
      </c>
      <c r="BZ73">
        <v>176</v>
      </c>
      <c r="CA73">
        <v>178</v>
      </c>
      <c r="CB73">
        <v>180</v>
      </c>
      <c r="CC73">
        <v>183</v>
      </c>
      <c r="CD73">
        <v>185</v>
      </c>
      <c r="CE73">
        <v>187</v>
      </c>
      <c r="CF73">
        <v>189</v>
      </c>
      <c r="CG73">
        <v>191</v>
      </c>
      <c r="CH73">
        <v>193</v>
      </c>
      <c r="CI73">
        <v>195</v>
      </c>
      <c r="CJ73">
        <v>197</v>
      </c>
      <c r="CK73">
        <v>199</v>
      </c>
      <c r="CL73">
        <v>201</v>
      </c>
      <c r="CM73">
        <v>203</v>
      </c>
      <c r="CN73">
        <v>205</v>
      </c>
      <c r="CO73">
        <v>207</v>
      </c>
      <c r="CP73">
        <v>209</v>
      </c>
      <c r="CQ73">
        <v>211</v>
      </c>
      <c r="CR73">
        <v>213</v>
      </c>
      <c r="CS73">
        <v>215</v>
      </c>
      <c r="CT73">
        <v>217</v>
      </c>
      <c r="CU73">
        <v>219</v>
      </c>
      <c r="CV73">
        <v>221</v>
      </c>
      <c r="CW73">
        <v>223</v>
      </c>
      <c r="CX73">
        <v>225</v>
      </c>
      <c r="CY73">
        <v>227</v>
      </c>
      <c r="CZ73">
        <v>230</v>
      </c>
      <c r="DA73">
        <v>232</v>
      </c>
      <c r="DB73">
        <v>234</v>
      </c>
      <c r="DC73">
        <v>236</v>
      </c>
      <c r="DD73">
        <v>238</v>
      </c>
      <c r="DE73">
        <v>241</v>
      </c>
      <c r="DF73">
        <v>243</v>
      </c>
      <c r="DG73">
        <v>245</v>
      </c>
      <c r="DH73">
        <v>247</v>
      </c>
      <c r="DI73">
        <v>250</v>
      </c>
      <c r="DJ73">
        <v>252</v>
      </c>
      <c r="DK73">
        <v>254</v>
      </c>
      <c r="DL73">
        <v>256</v>
      </c>
      <c r="DM73">
        <v>258</v>
      </c>
      <c r="DN73">
        <v>261</v>
      </c>
      <c r="DO73">
        <v>263</v>
      </c>
      <c r="DP73">
        <v>265</v>
      </c>
      <c r="DQ73">
        <v>267</v>
      </c>
      <c r="DR73">
        <v>269</v>
      </c>
      <c r="DS73">
        <v>272</v>
      </c>
      <c r="DT73">
        <v>274</v>
      </c>
      <c r="DU73">
        <v>276</v>
      </c>
      <c r="DV73">
        <v>278</v>
      </c>
      <c r="DW73">
        <v>281</v>
      </c>
      <c r="DX73">
        <v>283</v>
      </c>
      <c r="DY73">
        <v>285</v>
      </c>
      <c r="DZ73">
        <v>287</v>
      </c>
      <c r="EA73">
        <v>290</v>
      </c>
      <c r="EB73">
        <v>292</v>
      </c>
      <c r="EC73">
        <v>294</v>
      </c>
      <c r="ED73">
        <v>296</v>
      </c>
      <c r="EE73">
        <v>299</v>
      </c>
      <c r="EF73">
        <v>301</v>
      </c>
      <c r="EG73">
        <v>303</v>
      </c>
      <c r="EH73">
        <v>305</v>
      </c>
      <c r="EI73">
        <v>307</v>
      </c>
      <c r="EJ73">
        <v>310</v>
      </c>
      <c r="EK73">
        <v>312</v>
      </c>
      <c r="EL73">
        <v>314</v>
      </c>
      <c r="EM73">
        <v>316</v>
      </c>
      <c r="EN73">
        <v>319</v>
      </c>
      <c r="EO73">
        <v>321</v>
      </c>
      <c r="EP73">
        <v>323</v>
      </c>
      <c r="EQ73">
        <v>325</v>
      </c>
      <c r="ER73">
        <v>328</v>
      </c>
      <c r="ES73">
        <v>330</v>
      </c>
      <c r="ET73">
        <v>332</v>
      </c>
      <c r="EU73">
        <v>334</v>
      </c>
      <c r="EV73">
        <v>337</v>
      </c>
      <c r="EW73">
        <v>339</v>
      </c>
      <c r="EX73">
        <v>341</v>
      </c>
      <c r="EY73">
        <v>343</v>
      </c>
      <c r="EZ73">
        <v>346</v>
      </c>
      <c r="FA73">
        <v>348</v>
      </c>
      <c r="FB73">
        <v>350</v>
      </c>
      <c r="FC73">
        <v>352</v>
      </c>
      <c r="FD73">
        <v>354</v>
      </c>
      <c r="FE73">
        <v>357</v>
      </c>
      <c r="FF73">
        <v>359</v>
      </c>
      <c r="FG73">
        <v>361</v>
      </c>
      <c r="FH73">
        <v>363</v>
      </c>
      <c r="FI73">
        <v>366</v>
      </c>
      <c r="FJ73">
        <v>368</v>
      </c>
      <c r="FK73">
        <v>370</v>
      </c>
      <c r="FL73">
        <v>372</v>
      </c>
      <c r="FM73">
        <v>375</v>
      </c>
      <c r="FN73">
        <v>377</v>
      </c>
      <c r="FO73">
        <v>379</v>
      </c>
      <c r="FP73">
        <v>381</v>
      </c>
      <c r="FQ73">
        <v>383</v>
      </c>
      <c r="FR73">
        <v>386</v>
      </c>
      <c r="FS73">
        <v>388</v>
      </c>
      <c r="FT73">
        <v>390</v>
      </c>
      <c r="FU73">
        <v>392</v>
      </c>
      <c r="FV73">
        <v>395</v>
      </c>
      <c r="FW73">
        <v>397</v>
      </c>
      <c r="FX73">
        <v>399</v>
      </c>
      <c r="FY73">
        <v>401</v>
      </c>
      <c r="FZ73">
        <v>404</v>
      </c>
      <c r="GA73">
        <v>406</v>
      </c>
      <c r="GB73">
        <v>408</v>
      </c>
      <c r="GC73">
        <v>410</v>
      </c>
      <c r="GD73">
        <v>412</v>
      </c>
      <c r="GE73">
        <v>415</v>
      </c>
      <c r="GF73">
        <v>417</v>
      </c>
      <c r="GG73">
        <v>419</v>
      </c>
      <c r="GH73">
        <v>421</v>
      </c>
      <c r="GI73">
        <v>424</v>
      </c>
      <c r="GJ73">
        <v>426</v>
      </c>
      <c r="GK73">
        <v>428</v>
      </c>
      <c r="GL73">
        <v>430</v>
      </c>
      <c r="GM73">
        <v>433</v>
      </c>
      <c r="GN73">
        <v>435</v>
      </c>
      <c r="GO73">
        <v>437</v>
      </c>
      <c r="GP73">
        <v>439</v>
      </c>
      <c r="GQ73">
        <v>441</v>
      </c>
      <c r="GR73">
        <v>444</v>
      </c>
      <c r="GS73">
        <v>446</v>
      </c>
      <c r="GU73">
        <v>70</v>
      </c>
      <c r="GV73">
        <v>0.63800000000000001</v>
      </c>
    </row>
    <row r="74" spans="1:204">
      <c r="A74" s="278">
        <v>71</v>
      </c>
      <c r="B74" s="344">
        <v>3</v>
      </c>
      <c r="C74" s="344">
        <v>6</v>
      </c>
      <c r="D74" s="344">
        <v>9</v>
      </c>
      <c r="E74" s="344">
        <v>11</v>
      </c>
      <c r="F74" s="344">
        <v>14</v>
      </c>
      <c r="G74" s="344">
        <v>17</v>
      </c>
      <c r="H74" s="344">
        <v>20</v>
      </c>
      <c r="I74" s="344">
        <v>23</v>
      </c>
      <c r="J74" s="344">
        <v>24</v>
      </c>
      <c r="K74" s="344">
        <v>26</v>
      </c>
      <c r="L74" s="344">
        <v>29</v>
      </c>
      <c r="M74" s="344">
        <v>31</v>
      </c>
      <c r="N74" s="344">
        <v>34</v>
      </c>
      <c r="O74" s="344">
        <v>36</v>
      </c>
      <c r="P74" s="344">
        <v>39</v>
      </c>
      <c r="Q74" s="344">
        <v>41</v>
      </c>
      <c r="R74" s="344">
        <v>44</v>
      </c>
      <c r="S74" s="344">
        <v>46</v>
      </c>
      <c r="T74" s="344">
        <v>48</v>
      </c>
      <c r="U74" s="344">
        <v>50</v>
      </c>
      <c r="V74" s="344">
        <v>52</v>
      </c>
      <c r="W74" s="344">
        <v>55</v>
      </c>
      <c r="X74" s="344">
        <v>57</v>
      </c>
      <c r="Y74" s="344">
        <v>59</v>
      </c>
      <c r="Z74" s="344">
        <v>62</v>
      </c>
      <c r="AA74" s="344">
        <v>64</v>
      </c>
      <c r="AB74" s="344">
        <v>67</v>
      </c>
      <c r="AC74" s="344">
        <v>69</v>
      </c>
      <c r="AD74" s="344">
        <v>71</v>
      </c>
      <c r="AE74" s="344">
        <v>74</v>
      </c>
      <c r="AF74" s="337">
        <v>76</v>
      </c>
      <c r="AG74" s="345">
        <v>78</v>
      </c>
      <c r="AH74" s="346">
        <v>81</v>
      </c>
      <c r="AI74">
        <v>83</v>
      </c>
      <c r="AJ74">
        <v>85</v>
      </c>
      <c r="AK74">
        <v>87</v>
      </c>
      <c r="AL74">
        <v>90</v>
      </c>
      <c r="AM74">
        <v>92</v>
      </c>
      <c r="AN74">
        <v>94</v>
      </c>
      <c r="AO74">
        <v>97</v>
      </c>
      <c r="AP74">
        <v>99</v>
      </c>
      <c r="AQ74">
        <v>101</v>
      </c>
      <c r="AR74">
        <v>103</v>
      </c>
      <c r="AS74">
        <v>106</v>
      </c>
      <c r="AT74">
        <v>108</v>
      </c>
      <c r="AU74">
        <v>110</v>
      </c>
      <c r="AV74">
        <v>112</v>
      </c>
      <c r="AW74">
        <v>115</v>
      </c>
      <c r="AX74">
        <v>117</v>
      </c>
      <c r="AY74">
        <v>119</v>
      </c>
      <c r="AZ74">
        <v>121</v>
      </c>
      <c r="BA74">
        <v>124</v>
      </c>
      <c r="BB74">
        <v>126</v>
      </c>
      <c r="BC74">
        <v>128</v>
      </c>
      <c r="BD74">
        <v>130</v>
      </c>
      <c r="BE74">
        <v>132</v>
      </c>
      <c r="BF74">
        <v>134</v>
      </c>
      <c r="BG74">
        <v>137</v>
      </c>
      <c r="BH74">
        <v>139</v>
      </c>
      <c r="BI74">
        <v>141</v>
      </c>
      <c r="BJ74">
        <v>143</v>
      </c>
      <c r="BK74">
        <v>145</v>
      </c>
      <c r="BL74">
        <v>147</v>
      </c>
      <c r="BM74">
        <v>150</v>
      </c>
      <c r="BN74">
        <v>152</v>
      </c>
      <c r="BO74">
        <v>154</v>
      </c>
      <c r="BP74">
        <v>156</v>
      </c>
      <c r="BQ74">
        <v>158</v>
      </c>
      <c r="BR74">
        <v>160</v>
      </c>
      <c r="BS74">
        <v>163</v>
      </c>
      <c r="BT74">
        <v>165</v>
      </c>
      <c r="BU74">
        <v>167</v>
      </c>
      <c r="BV74">
        <v>169</v>
      </c>
      <c r="BW74">
        <v>171</v>
      </c>
      <c r="BX74">
        <v>173</v>
      </c>
      <c r="BY74">
        <v>175</v>
      </c>
      <c r="BZ74">
        <v>177</v>
      </c>
      <c r="CA74">
        <v>179</v>
      </c>
      <c r="CB74">
        <v>182</v>
      </c>
      <c r="CC74">
        <v>184</v>
      </c>
      <c r="CD74">
        <v>186</v>
      </c>
      <c r="CE74">
        <v>188</v>
      </c>
      <c r="CF74">
        <v>190</v>
      </c>
      <c r="CG74">
        <v>192</v>
      </c>
      <c r="CH74">
        <v>194</v>
      </c>
      <c r="CI74">
        <v>196</v>
      </c>
      <c r="CJ74">
        <v>198</v>
      </c>
      <c r="CK74">
        <v>200</v>
      </c>
      <c r="CL74">
        <v>202</v>
      </c>
      <c r="CM74">
        <v>204</v>
      </c>
      <c r="CN74">
        <v>206</v>
      </c>
      <c r="CO74">
        <v>208</v>
      </c>
      <c r="CP74">
        <v>210</v>
      </c>
      <c r="CQ74">
        <v>212</v>
      </c>
      <c r="CR74">
        <v>214</v>
      </c>
      <c r="CS74">
        <v>216</v>
      </c>
      <c r="CT74">
        <v>218</v>
      </c>
      <c r="CU74">
        <v>220</v>
      </c>
      <c r="CV74">
        <v>222</v>
      </c>
      <c r="CW74">
        <v>224</v>
      </c>
      <c r="CX74">
        <v>227</v>
      </c>
      <c r="CY74">
        <v>229</v>
      </c>
      <c r="CZ74">
        <v>231</v>
      </c>
      <c r="DA74">
        <v>233</v>
      </c>
      <c r="DB74">
        <v>236</v>
      </c>
      <c r="DC74">
        <v>238</v>
      </c>
      <c r="DD74">
        <v>240</v>
      </c>
      <c r="DE74">
        <v>242</v>
      </c>
      <c r="DF74">
        <v>244</v>
      </c>
      <c r="DG74">
        <v>247</v>
      </c>
      <c r="DH74">
        <v>249</v>
      </c>
      <c r="DI74">
        <v>251</v>
      </c>
      <c r="DJ74">
        <v>253</v>
      </c>
      <c r="DK74">
        <v>256</v>
      </c>
      <c r="DL74">
        <v>258</v>
      </c>
      <c r="DM74">
        <v>260</v>
      </c>
      <c r="DN74">
        <v>262</v>
      </c>
      <c r="DO74">
        <v>264</v>
      </c>
      <c r="DP74">
        <v>267</v>
      </c>
      <c r="DQ74">
        <v>269</v>
      </c>
      <c r="DR74">
        <v>271</v>
      </c>
      <c r="DS74">
        <v>273</v>
      </c>
      <c r="DT74">
        <v>276</v>
      </c>
      <c r="DU74">
        <v>278</v>
      </c>
      <c r="DV74">
        <v>280</v>
      </c>
      <c r="DW74">
        <v>282</v>
      </c>
      <c r="DX74">
        <v>285</v>
      </c>
      <c r="DY74">
        <v>287</v>
      </c>
      <c r="DZ74">
        <v>289</v>
      </c>
      <c r="EA74">
        <v>291</v>
      </c>
      <c r="EB74">
        <v>294</v>
      </c>
      <c r="EC74">
        <v>296</v>
      </c>
      <c r="ED74">
        <v>298</v>
      </c>
      <c r="EE74">
        <v>300</v>
      </c>
      <c r="EF74">
        <v>303</v>
      </c>
      <c r="EG74">
        <v>305</v>
      </c>
      <c r="EH74">
        <v>307</v>
      </c>
      <c r="EI74">
        <v>309</v>
      </c>
      <c r="EJ74">
        <v>312</v>
      </c>
      <c r="EK74">
        <v>314</v>
      </c>
      <c r="EL74">
        <v>316</v>
      </c>
      <c r="EM74">
        <v>318</v>
      </c>
      <c r="EN74">
        <v>321</v>
      </c>
      <c r="EO74">
        <v>323</v>
      </c>
      <c r="EP74">
        <v>325</v>
      </c>
      <c r="EQ74">
        <v>327</v>
      </c>
      <c r="ER74">
        <v>330</v>
      </c>
      <c r="ES74">
        <v>332</v>
      </c>
      <c r="ET74">
        <v>334</v>
      </c>
      <c r="EU74">
        <v>336</v>
      </c>
      <c r="EV74">
        <v>339</v>
      </c>
      <c r="EW74">
        <v>341</v>
      </c>
      <c r="EX74">
        <v>343</v>
      </c>
      <c r="EY74">
        <v>345</v>
      </c>
      <c r="EZ74">
        <v>348</v>
      </c>
      <c r="FA74">
        <v>350</v>
      </c>
      <c r="FB74">
        <v>352</v>
      </c>
      <c r="FC74">
        <v>354</v>
      </c>
      <c r="FD74">
        <v>357</v>
      </c>
      <c r="FE74">
        <v>359</v>
      </c>
      <c r="FF74">
        <v>361</v>
      </c>
      <c r="FG74">
        <v>363</v>
      </c>
      <c r="FH74">
        <v>366</v>
      </c>
      <c r="FI74">
        <v>368</v>
      </c>
      <c r="FJ74">
        <v>370</v>
      </c>
      <c r="FK74">
        <v>372</v>
      </c>
      <c r="FL74">
        <v>375</v>
      </c>
      <c r="FM74">
        <v>377</v>
      </c>
      <c r="FN74">
        <v>379</v>
      </c>
      <c r="FO74">
        <v>381</v>
      </c>
      <c r="FP74">
        <v>384</v>
      </c>
      <c r="FQ74">
        <v>386</v>
      </c>
      <c r="FR74">
        <v>388</v>
      </c>
      <c r="FS74">
        <v>390</v>
      </c>
      <c r="FT74">
        <v>393</v>
      </c>
      <c r="FU74">
        <v>395</v>
      </c>
      <c r="FV74">
        <v>397</v>
      </c>
      <c r="FW74">
        <v>399</v>
      </c>
      <c r="FX74">
        <v>402</v>
      </c>
      <c r="FY74">
        <v>404</v>
      </c>
      <c r="FZ74">
        <v>406</v>
      </c>
      <c r="GA74">
        <v>408</v>
      </c>
      <c r="GB74">
        <v>411</v>
      </c>
      <c r="GC74">
        <v>413</v>
      </c>
      <c r="GD74">
        <v>415</v>
      </c>
      <c r="GE74">
        <v>417</v>
      </c>
      <c r="GF74">
        <v>420</v>
      </c>
      <c r="GG74">
        <v>422</v>
      </c>
      <c r="GH74">
        <v>424</v>
      </c>
      <c r="GI74">
        <v>426</v>
      </c>
      <c r="GJ74">
        <v>429</v>
      </c>
      <c r="GK74">
        <v>431</v>
      </c>
      <c r="GL74">
        <v>433</v>
      </c>
      <c r="GM74">
        <v>435</v>
      </c>
      <c r="GN74">
        <v>438</v>
      </c>
      <c r="GO74">
        <v>440</v>
      </c>
      <c r="GP74">
        <v>442</v>
      </c>
      <c r="GQ74">
        <v>444</v>
      </c>
      <c r="GR74">
        <v>446</v>
      </c>
      <c r="GS74">
        <v>449</v>
      </c>
      <c r="GU74">
        <v>71</v>
      </c>
      <c r="GV74">
        <v>0.64200000000000002</v>
      </c>
    </row>
    <row r="75" spans="1:204">
      <c r="A75" s="278">
        <v>72</v>
      </c>
      <c r="B75" s="344">
        <v>3</v>
      </c>
      <c r="C75" s="344">
        <v>6</v>
      </c>
      <c r="D75" s="344">
        <v>9</v>
      </c>
      <c r="E75" s="344">
        <v>12</v>
      </c>
      <c r="F75" s="344">
        <v>14</v>
      </c>
      <c r="G75" s="344">
        <v>17</v>
      </c>
      <c r="H75" s="344">
        <v>20</v>
      </c>
      <c r="I75" s="344">
        <v>23</v>
      </c>
      <c r="J75" s="344">
        <v>25</v>
      </c>
      <c r="K75" s="344">
        <v>26</v>
      </c>
      <c r="L75" s="344">
        <v>29</v>
      </c>
      <c r="M75" s="344">
        <v>31</v>
      </c>
      <c r="N75" s="344">
        <v>34</v>
      </c>
      <c r="O75" s="344">
        <v>36</v>
      </c>
      <c r="P75" s="344">
        <v>39</v>
      </c>
      <c r="Q75" s="344">
        <v>41</v>
      </c>
      <c r="R75" s="344">
        <v>44</v>
      </c>
      <c r="S75" s="344">
        <v>46</v>
      </c>
      <c r="T75" s="344">
        <v>48</v>
      </c>
      <c r="U75" s="344">
        <v>50</v>
      </c>
      <c r="V75" s="344">
        <v>53</v>
      </c>
      <c r="W75" s="344">
        <v>55</v>
      </c>
      <c r="X75" s="344">
        <v>58</v>
      </c>
      <c r="Y75" s="344">
        <v>60</v>
      </c>
      <c r="Z75" s="344">
        <v>62</v>
      </c>
      <c r="AA75" s="344">
        <v>65</v>
      </c>
      <c r="AB75" s="344">
        <v>67</v>
      </c>
      <c r="AC75" s="344">
        <v>69</v>
      </c>
      <c r="AD75" s="344">
        <v>72</v>
      </c>
      <c r="AE75" s="344">
        <v>74</v>
      </c>
      <c r="AF75" s="337">
        <v>77</v>
      </c>
      <c r="AG75" s="345">
        <v>79</v>
      </c>
      <c r="AH75" s="346">
        <v>81</v>
      </c>
      <c r="AI75">
        <v>83</v>
      </c>
      <c r="AJ75">
        <v>86</v>
      </c>
      <c r="AK75">
        <v>88</v>
      </c>
      <c r="AL75">
        <v>90</v>
      </c>
      <c r="AM75">
        <v>93</v>
      </c>
      <c r="AN75">
        <v>95</v>
      </c>
      <c r="AO75">
        <v>97</v>
      </c>
      <c r="AP75">
        <v>100</v>
      </c>
      <c r="AQ75">
        <v>102</v>
      </c>
      <c r="AR75">
        <v>104</v>
      </c>
      <c r="AS75">
        <v>106</v>
      </c>
      <c r="AT75">
        <v>109</v>
      </c>
      <c r="AU75">
        <v>111</v>
      </c>
      <c r="AV75">
        <v>113</v>
      </c>
      <c r="AW75">
        <v>116</v>
      </c>
      <c r="AX75">
        <v>118</v>
      </c>
      <c r="AY75">
        <v>120</v>
      </c>
      <c r="AZ75">
        <v>122</v>
      </c>
      <c r="BA75">
        <v>125</v>
      </c>
      <c r="BB75">
        <v>127</v>
      </c>
      <c r="BC75">
        <v>129</v>
      </c>
      <c r="BD75">
        <v>131</v>
      </c>
      <c r="BE75">
        <v>133</v>
      </c>
      <c r="BF75">
        <v>136</v>
      </c>
      <c r="BG75">
        <v>138</v>
      </c>
      <c r="BH75">
        <v>140</v>
      </c>
      <c r="BI75">
        <v>142</v>
      </c>
      <c r="BJ75">
        <v>144</v>
      </c>
      <c r="BK75">
        <v>146</v>
      </c>
      <c r="BL75">
        <v>149</v>
      </c>
      <c r="BM75">
        <v>151</v>
      </c>
      <c r="BN75">
        <v>153</v>
      </c>
      <c r="BO75">
        <v>155</v>
      </c>
      <c r="BP75">
        <v>157</v>
      </c>
      <c r="BQ75">
        <v>159</v>
      </c>
      <c r="BR75">
        <v>162</v>
      </c>
      <c r="BS75">
        <v>164</v>
      </c>
      <c r="BT75">
        <v>166</v>
      </c>
      <c r="BU75">
        <v>168</v>
      </c>
      <c r="BV75">
        <v>170</v>
      </c>
      <c r="BW75">
        <v>172</v>
      </c>
      <c r="BX75">
        <v>175</v>
      </c>
      <c r="BY75">
        <v>177</v>
      </c>
      <c r="BZ75">
        <v>179</v>
      </c>
      <c r="CA75">
        <v>181</v>
      </c>
      <c r="CB75">
        <v>183</v>
      </c>
      <c r="CC75">
        <v>185</v>
      </c>
      <c r="CD75">
        <v>187</v>
      </c>
      <c r="CE75">
        <v>189</v>
      </c>
      <c r="CF75">
        <v>191</v>
      </c>
      <c r="CG75">
        <v>193</v>
      </c>
      <c r="CH75">
        <v>196</v>
      </c>
      <c r="CI75">
        <v>198</v>
      </c>
      <c r="CJ75">
        <v>200</v>
      </c>
      <c r="CK75">
        <v>202</v>
      </c>
      <c r="CL75">
        <v>204</v>
      </c>
      <c r="CM75">
        <v>206</v>
      </c>
      <c r="CN75">
        <v>208</v>
      </c>
      <c r="CO75">
        <v>210</v>
      </c>
      <c r="CP75">
        <v>212</v>
      </c>
      <c r="CQ75">
        <v>214</v>
      </c>
      <c r="CR75">
        <v>216</v>
      </c>
      <c r="CS75">
        <v>218</v>
      </c>
      <c r="CT75">
        <v>220</v>
      </c>
      <c r="CU75">
        <v>222</v>
      </c>
      <c r="CV75">
        <v>224</v>
      </c>
      <c r="CW75">
        <v>226</v>
      </c>
      <c r="CX75">
        <v>228</v>
      </c>
      <c r="CY75">
        <v>231</v>
      </c>
      <c r="CZ75">
        <v>233</v>
      </c>
      <c r="DA75">
        <v>235</v>
      </c>
      <c r="DB75">
        <v>237</v>
      </c>
      <c r="DC75">
        <v>240</v>
      </c>
      <c r="DD75">
        <v>242</v>
      </c>
      <c r="DE75">
        <v>244</v>
      </c>
      <c r="DF75">
        <v>246</v>
      </c>
      <c r="DG75">
        <v>249</v>
      </c>
      <c r="DH75">
        <v>251</v>
      </c>
      <c r="DI75">
        <v>253</v>
      </c>
      <c r="DJ75">
        <v>255</v>
      </c>
      <c r="DK75">
        <v>258</v>
      </c>
      <c r="DL75">
        <v>260</v>
      </c>
      <c r="DM75">
        <v>262</v>
      </c>
      <c r="DN75">
        <v>264</v>
      </c>
      <c r="DO75">
        <v>267</v>
      </c>
      <c r="DP75">
        <v>269</v>
      </c>
      <c r="DQ75">
        <v>271</v>
      </c>
      <c r="DR75">
        <v>273</v>
      </c>
      <c r="DS75">
        <v>276</v>
      </c>
      <c r="DT75">
        <v>278</v>
      </c>
      <c r="DU75">
        <v>280</v>
      </c>
      <c r="DV75">
        <v>282</v>
      </c>
      <c r="DW75">
        <v>285</v>
      </c>
      <c r="DX75">
        <v>287</v>
      </c>
      <c r="DY75">
        <v>289</v>
      </c>
      <c r="DZ75">
        <v>291</v>
      </c>
      <c r="EA75">
        <v>294</v>
      </c>
      <c r="EB75">
        <v>296</v>
      </c>
      <c r="EC75">
        <v>298</v>
      </c>
      <c r="ED75">
        <v>301</v>
      </c>
      <c r="EE75">
        <v>303</v>
      </c>
      <c r="EF75">
        <v>305</v>
      </c>
      <c r="EG75">
        <v>307</v>
      </c>
      <c r="EH75">
        <v>310</v>
      </c>
      <c r="EI75">
        <v>312</v>
      </c>
      <c r="EJ75">
        <v>314</v>
      </c>
      <c r="EK75">
        <v>316</v>
      </c>
      <c r="EL75">
        <v>319</v>
      </c>
      <c r="EM75">
        <v>321</v>
      </c>
      <c r="EN75">
        <v>323</v>
      </c>
      <c r="EO75">
        <v>325</v>
      </c>
      <c r="EP75">
        <v>328</v>
      </c>
      <c r="EQ75">
        <v>330</v>
      </c>
      <c r="ER75">
        <v>332</v>
      </c>
      <c r="ES75">
        <v>335</v>
      </c>
      <c r="ET75">
        <v>337</v>
      </c>
      <c r="EU75">
        <v>339</v>
      </c>
      <c r="EV75">
        <v>341</v>
      </c>
      <c r="EW75">
        <v>344</v>
      </c>
      <c r="EX75">
        <v>346</v>
      </c>
      <c r="EY75">
        <v>348</v>
      </c>
      <c r="EZ75">
        <v>350</v>
      </c>
      <c r="FA75">
        <v>353</v>
      </c>
      <c r="FB75">
        <v>355</v>
      </c>
      <c r="FC75">
        <v>357</v>
      </c>
      <c r="FD75">
        <v>359</v>
      </c>
      <c r="FE75">
        <v>362</v>
      </c>
      <c r="FF75">
        <v>364</v>
      </c>
      <c r="FG75">
        <v>366</v>
      </c>
      <c r="FH75">
        <v>369</v>
      </c>
      <c r="FI75">
        <v>371</v>
      </c>
      <c r="FJ75">
        <v>373</v>
      </c>
      <c r="FK75">
        <v>375</v>
      </c>
      <c r="FL75">
        <v>378</v>
      </c>
      <c r="FM75">
        <v>380</v>
      </c>
      <c r="FN75">
        <v>382</v>
      </c>
      <c r="FO75">
        <v>384</v>
      </c>
      <c r="FP75">
        <v>387</v>
      </c>
      <c r="FQ75">
        <v>389</v>
      </c>
      <c r="FR75">
        <v>391</v>
      </c>
      <c r="FS75">
        <v>393</v>
      </c>
      <c r="FT75">
        <v>396</v>
      </c>
      <c r="FU75">
        <v>398</v>
      </c>
      <c r="FV75">
        <v>400</v>
      </c>
      <c r="FW75">
        <v>402</v>
      </c>
      <c r="FX75">
        <v>405</v>
      </c>
      <c r="FY75">
        <v>407</v>
      </c>
      <c r="FZ75">
        <v>409</v>
      </c>
      <c r="GA75">
        <v>411</v>
      </c>
      <c r="GB75">
        <v>414</v>
      </c>
      <c r="GC75">
        <v>416</v>
      </c>
      <c r="GD75">
        <v>418</v>
      </c>
      <c r="GE75">
        <v>421</v>
      </c>
      <c r="GF75">
        <v>423</v>
      </c>
      <c r="GG75">
        <v>425</v>
      </c>
      <c r="GH75">
        <v>427</v>
      </c>
      <c r="GI75">
        <v>430</v>
      </c>
      <c r="GJ75">
        <v>432</v>
      </c>
      <c r="GK75">
        <v>434</v>
      </c>
      <c r="GL75">
        <v>436</v>
      </c>
      <c r="GM75">
        <v>439</v>
      </c>
      <c r="GN75">
        <v>441</v>
      </c>
      <c r="GO75">
        <v>443</v>
      </c>
      <c r="GP75">
        <v>445</v>
      </c>
      <c r="GQ75">
        <v>448</v>
      </c>
      <c r="GR75">
        <v>450</v>
      </c>
      <c r="GS75">
        <v>452</v>
      </c>
      <c r="GU75">
        <v>72</v>
      </c>
      <c r="GV75">
        <v>0.64700000000000002</v>
      </c>
    </row>
    <row r="76" spans="1:204">
      <c r="A76" s="278">
        <v>73</v>
      </c>
      <c r="B76" s="344">
        <v>3</v>
      </c>
      <c r="C76" s="344">
        <v>6</v>
      </c>
      <c r="D76" s="344">
        <v>9</v>
      </c>
      <c r="E76" s="344">
        <v>12</v>
      </c>
      <c r="F76" s="344">
        <v>14</v>
      </c>
      <c r="G76" s="344">
        <v>17</v>
      </c>
      <c r="H76" s="344">
        <v>20</v>
      </c>
      <c r="I76" s="344">
        <v>23</v>
      </c>
      <c r="J76" s="344">
        <v>25</v>
      </c>
      <c r="K76" s="344">
        <v>27</v>
      </c>
      <c r="L76" s="344">
        <v>29</v>
      </c>
      <c r="M76" s="344">
        <v>32</v>
      </c>
      <c r="N76" s="344">
        <v>34</v>
      </c>
      <c r="O76" s="344">
        <v>37</v>
      </c>
      <c r="P76" s="344">
        <v>39</v>
      </c>
      <c r="Q76" s="344">
        <v>42</v>
      </c>
      <c r="R76" s="344">
        <v>44</v>
      </c>
      <c r="S76" s="344">
        <v>47</v>
      </c>
      <c r="T76" s="344">
        <v>49</v>
      </c>
      <c r="U76" s="344">
        <v>51</v>
      </c>
      <c r="V76" s="344">
        <v>53</v>
      </c>
      <c r="W76" s="344">
        <v>56</v>
      </c>
      <c r="X76" s="344">
        <v>58</v>
      </c>
      <c r="Y76" s="344">
        <v>60</v>
      </c>
      <c r="Z76" s="344">
        <v>63</v>
      </c>
      <c r="AA76" s="344">
        <v>65</v>
      </c>
      <c r="AB76" s="344">
        <v>68</v>
      </c>
      <c r="AC76" s="344">
        <v>70</v>
      </c>
      <c r="AD76" s="344">
        <v>72</v>
      </c>
      <c r="AE76" s="344">
        <v>75</v>
      </c>
      <c r="AF76" s="337">
        <v>77</v>
      </c>
      <c r="AG76" s="345">
        <v>79</v>
      </c>
      <c r="AH76" s="346">
        <v>82</v>
      </c>
      <c r="AI76">
        <v>84</v>
      </c>
      <c r="AJ76">
        <v>86</v>
      </c>
      <c r="AK76">
        <v>89</v>
      </c>
      <c r="AL76">
        <v>91</v>
      </c>
      <c r="AM76">
        <v>93</v>
      </c>
      <c r="AN76">
        <v>96</v>
      </c>
      <c r="AO76">
        <v>98</v>
      </c>
      <c r="AP76">
        <v>100</v>
      </c>
      <c r="AQ76">
        <v>103</v>
      </c>
      <c r="AR76">
        <v>105</v>
      </c>
      <c r="AS76">
        <v>107</v>
      </c>
      <c r="AT76">
        <v>110</v>
      </c>
      <c r="AU76">
        <v>112</v>
      </c>
      <c r="AV76">
        <v>114</v>
      </c>
      <c r="AW76">
        <v>117</v>
      </c>
      <c r="AX76">
        <v>119</v>
      </c>
      <c r="AY76">
        <v>121</v>
      </c>
      <c r="AZ76">
        <v>123</v>
      </c>
      <c r="BA76">
        <v>126</v>
      </c>
      <c r="BB76">
        <v>128</v>
      </c>
      <c r="BC76">
        <v>130</v>
      </c>
      <c r="BD76">
        <v>132</v>
      </c>
      <c r="BE76">
        <v>134</v>
      </c>
      <c r="BF76">
        <v>137</v>
      </c>
      <c r="BG76">
        <v>139</v>
      </c>
      <c r="BH76">
        <v>141</v>
      </c>
      <c r="BI76">
        <v>143</v>
      </c>
      <c r="BJ76">
        <v>145</v>
      </c>
      <c r="BK76">
        <v>148</v>
      </c>
      <c r="BL76">
        <v>150</v>
      </c>
      <c r="BM76">
        <v>152</v>
      </c>
      <c r="BN76">
        <v>154</v>
      </c>
      <c r="BO76">
        <v>156</v>
      </c>
      <c r="BP76">
        <v>159</v>
      </c>
      <c r="BQ76">
        <v>161</v>
      </c>
      <c r="BR76">
        <v>163</v>
      </c>
      <c r="BS76">
        <v>165</v>
      </c>
      <c r="BT76">
        <v>167</v>
      </c>
      <c r="BU76">
        <v>169</v>
      </c>
      <c r="BV76">
        <v>172</v>
      </c>
      <c r="BW76">
        <v>174</v>
      </c>
      <c r="BX76">
        <v>176</v>
      </c>
      <c r="BY76">
        <v>178</v>
      </c>
      <c r="BZ76">
        <v>180</v>
      </c>
      <c r="CA76">
        <v>182</v>
      </c>
      <c r="CB76">
        <v>184</v>
      </c>
      <c r="CC76">
        <v>187</v>
      </c>
      <c r="CD76">
        <v>189</v>
      </c>
      <c r="CE76">
        <v>191</v>
      </c>
      <c r="CF76">
        <v>193</v>
      </c>
      <c r="CG76">
        <v>195</v>
      </c>
      <c r="CH76">
        <v>197</v>
      </c>
      <c r="CI76">
        <v>199</v>
      </c>
      <c r="CJ76">
        <v>201</v>
      </c>
      <c r="CK76">
        <v>203</v>
      </c>
      <c r="CL76">
        <v>206</v>
      </c>
      <c r="CM76">
        <v>208</v>
      </c>
      <c r="CN76">
        <v>210</v>
      </c>
      <c r="CO76">
        <v>212</v>
      </c>
      <c r="CP76">
        <v>214</v>
      </c>
      <c r="CQ76">
        <v>216</v>
      </c>
      <c r="CR76">
        <v>218</v>
      </c>
      <c r="CS76">
        <v>220</v>
      </c>
      <c r="CT76">
        <v>222</v>
      </c>
      <c r="CU76">
        <v>224</v>
      </c>
      <c r="CV76">
        <v>226</v>
      </c>
      <c r="CW76">
        <v>228</v>
      </c>
      <c r="CX76">
        <v>230</v>
      </c>
      <c r="CY76">
        <v>232</v>
      </c>
      <c r="CZ76">
        <v>235</v>
      </c>
      <c r="DA76">
        <v>237</v>
      </c>
      <c r="DB76">
        <v>239</v>
      </c>
      <c r="DC76">
        <v>241</v>
      </c>
      <c r="DD76">
        <v>244</v>
      </c>
      <c r="DE76">
        <v>246</v>
      </c>
      <c r="DF76">
        <v>248</v>
      </c>
      <c r="DG76">
        <v>250</v>
      </c>
      <c r="DH76">
        <v>253</v>
      </c>
      <c r="DI76">
        <v>255</v>
      </c>
      <c r="DJ76">
        <v>257</v>
      </c>
      <c r="DK76">
        <v>260</v>
      </c>
      <c r="DL76">
        <v>262</v>
      </c>
      <c r="DM76">
        <v>264</v>
      </c>
      <c r="DN76">
        <v>266</v>
      </c>
      <c r="DO76">
        <v>269</v>
      </c>
      <c r="DP76">
        <v>271</v>
      </c>
      <c r="DQ76">
        <v>273</v>
      </c>
      <c r="DR76">
        <v>275</v>
      </c>
      <c r="DS76">
        <v>278</v>
      </c>
      <c r="DT76">
        <v>280</v>
      </c>
      <c r="DU76">
        <v>282</v>
      </c>
      <c r="DV76">
        <v>285</v>
      </c>
      <c r="DW76">
        <v>287</v>
      </c>
      <c r="DX76">
        <v>289</v>
      </c>
      <c r="DY76">
        <v>291</v>
      </c>
      <c r="DZ76">
        <v>294</v>
      </c>
      <c r="EA76">
        <v>296</v>
      </c>
      <c r="EB76">
        <v>298</v>
      </c>
      <c r="EC76">
        <v>301</v>
      </c>
      <c r="ED76">
        <v>303</v>
      </c>
      <c r="EE76">
        <v>305</v>
      </c>
      <c r="EF76">
        <v>307</v>
      </c>
      <c r="EG76">
        <v>310</v>
      </c>
      <c r="EH76">
        <v>312</v>
      </c>
      <c r="EI76">
        <v>314</v>
      </c>
      <c r="EJ76">
        <v>317</v>
      </c>
      <c r="EK76">
        <v>319</v>
      </c>
      <c r="EL76">
        <v>321</v>
      </c>
      <c r="EM76">
        <v>323</v>
      </c>
      <c r="EN76">
        <v>326</v>
      </c>
      <c r="EO76">
        <v>328</v>
      </c>
      <c r="EP76">
        <v>330</v>
      </c>
      <c r="EQ76">
        <v>333</v>
      </c>
      <c r="ER76">
        <v>335</v>
      </c>
      <c r="ES76">
        <v>337</v>
      </c>
      <c r="ET76">
        <v>339</v>
      </c>
      <c r="EU76">
        <v>342</v>
      </c>
      <c r="EV76">
        <v>344</v>
      </c>
      <c r="EW76">
        <v>346</v>
      </c>
      <c r="EX76">
        <v>349</v>
      </c>
      <c r="EY76">
        <v>351</v>
      </c>
      <c r="EZ76">
        <v>353</v>
      </c>
      <c r="FA76">
        <v>355</v>
      </c>
      <c r="FB76">
        <v>358</v>
      </c>
      <c r="FC76">
        <v>360</v>
      </c>
      <c r="FD76">
        <v>362</v>
      </c>
      <c r="FE76">
        <v>364</v>
      </c>
      <c r="FF76">
        <v>367</v>
      </c>
      <c r="FG76">
        <v>369</v>
      </c>
      <c r="FH76">
        <v>371</v>
      </c>
      <c r="FI76">
        <v>374</v>
      </c>
      <c r="FJ76">
        <v>376</v>
      </c>
      <c r="FK76">
        <v>378</v>
      </c>
      <c r="FL76">
        <v>380</v>
      </c>
      <c r="FM76">
        <v>383</v>
      </c>
      <c r="FN76">
        <v>385</v>
      </c>
      <c r="FO76">
        <v>387</v>
      </c>
      <c r="FP76">
        <v>390</v>
      </c>
      <c r="FQ76">
        <v>392</v>
      </c>
      <c r="FR76">
        <v>394</v>
      </c>
      <c r="FS76">
        <v>396</v>
      </c>
      <c r="FT76">
        <v>399</v>
      </c>
      <c r="FU76">
        <v>401</v>
      </c>
      <c r="FV76">
        <v>403</v>
      </c>
      <c r="FW76">
        <v>406</v>
      </c>
      <c r="FX76">
        <v>408</v>
      </c>
      <c r="FY76">
        <v>410</v>
      </c>
      <c r="FZ76">
        <v>412</v>
      </c>
      <c r="GA76">
        <v>415</v>
      </c>
      <c r="GB76">
        <v>417</v>
      </c>
      <c r="GC76">
        <v>419</v>
      </c>
      <c r="GD76">
        <v>421</v>
      </c>
      <c r="GE76">
        <v>424</v>
      </c>
      <c r="GF76">
        <v>426</v>
      </c>
      <c r="GG76">
        <v>428</v>
      </c>
      <c r="GH76">
        <v>431</v>
      </c>
      <c r="GI76">
        <v>433</v>
      </c>
      <c r="GJ76">
        <v>435</v>
      </c>
      <c r="GK76">
        <v>437</v>
      </c>
      <c r="GL76">
        <v>440</v>
      </c>
      <c r="GM76">
        <v>442</v>
      </c>
      <c r="GN76">
        <v>444</v>
      </c>
      <c r="GO76">
        <v>447</v>
      </c>
      <c r="GP76">
        <v>449</v>
      </c>
      <c r="GQ76">
        <v>451</v>
      </c>
      <c r="GR76">
        <v>453</v>
      </c>
      <c r="GS76">
        <v>456</v>
      </c>
      <c r="GU76">
        <v>73</v>
      </c>
      <c r="GV76">
        <v>0.65200000000000002</v>
      </c>
    </row>
    <row r="77" spans="1:204">
      <c r="A77" s="278">
        <v>74</v>
      </c>
      <c r="B77" s="344">
        <v>3</v>
      </c>
      <c r="C77" s="344">
        <v>6</v>
      </c>
      <c r="D77" s="344">
        <v>9</v>
      </c>
      <c r="E77" s="344">
        <v>12</v>
      </c>
      <c r="F77" s="344">
        <v>15</v>
      </c>
      <c r="G77" s="344">
        <v>17</v>
      </c>
      <c r="H77" s="344">
        <v>20</v>
      </c>
      <c r="I77" s="344">
        <v>23</v>
      </c>
      <c r="J77" s="344">
        <v>25</v>
      </c>
      <c r="K77" s="344">
        <v>27</v>
      </c>
      <c r="L77" s="344">
        <v>29</v>
      </c>
      <c r="M77" s="344">
        <v>32</v>
      </c>
      <c r="N77" s="344">
        <v>34</v>
      </c>
      <c r="O77" s="344">
        <v>37</v>
      </c>
      <c r="P77" s="344">
        <v>40</v>
      </c>
      <c r="Q77" s="344">
        <v>42</v>
      </c>
      <c r="R77" s="344">
        <v>45</v>
      </c>
      <c r="S77" s="344">
        <v>47</v>
      </c>
      <c r="T77" s="344">
        <v>49</v>
      </c>
      <c r="U77" s="344">
        <v>51</v>
      </c>
      <c r="V77" s="344">
        <v>54</v>
      </c>
      <c r="W77" s="344">
        <v>56</v>
      </c>
      <c r="X77" s="344">
        <v>58</v>
      </c>
      <c r="Y77" s="344">
        <v>61</v>
      </c>
      <c r="Z77" s="344">
        <v>63</v>
      </c>
      <c r="AA77" s="344">
        <v>66</v>
      </c>
      <c r="AB77" s="344">
        <v>68</v>
      </c>
      <c r="AC77" s="344">
        <v>70</v>
      </c>
      <c r="AD77" s="344">
        <v>73</v>
      </c>
      <c r="AE77" s="344">
        <v>75</v>
      </c>
      <c r="AF77" s="337">
        <v>78</v>
      </c>
      <c r="AG77" s="345">
        <v>80</v>
      </c>
      <c r="AH77" s="346">
        <v>82</v>
      </c>
      <c r="AI77">
        <v>85</v>
      </c>
      <c r="AJ77">
        <v>87</v>
      </c>
      <c r="AK77">
        <v>89</v>
      </c>
      <c r="AL77">
        <v>92</v>
      </c>
      <c r="AM77">
        <v>94</v>
      </c>
      <c r="AN77">
        <v>96</v>
      </c>
      <c r="AO77">
        <v>99</v>
      </c>
      <c r="AP77">
        <v>101</v>
      </c>
      <c r="AQ77">
        <v>103</v>
      </c>
      <c r="AR77">
        <v>106</v>
      </c>
      <c r="AS77">
        <v>108</v>
      </c>
      <c r="AT77">
        <v>110</v>
      </c>
      <c r="AU77">
        <v>113</v>
      </c>
      <c r="AV77">
        <v>115</v>
      </c>
      <c r="AW77">
        <v>117</v>
      </c>
      <c r="AX77">
        <v>120</v>
      </c>
      <c r="AY77">
        <v>122</v>
      </c>
      <c r="AZ77">
        <v>124</v>
      </c>
      <c r="BA77">
        <v>126</v>
      </c>
      <c r="BB77">
        <v>128</v>
      </c>
      <c r="BC77">
        <v>131</v>
      </c>
      <c r="BD77">
        <v>133</v>
      </c>
      <c r="BE77">
        <v>135</v>
      </c>
      <c r="BF77">
        <v>137</v>
      </c>
      <c r="BG77">
        <v>140</v>
      </c>
      <c r="BH77">
        <v>142</v>
      </c>
      <c r="BI77">
        <v>144</v>
      </c>
      <c r="BJ77">
        <v>146</v>
      </c>
      <c r="BK77">
        <v>148</v>
      </c>
      <c r="BL77">
        <v>151</v>
      </c>
      <c r="BM77">
        <v>153</v>
      </c>
      <c r="BN77">
        <v>155</v>
      </c>
      <c r="BO77">
        <v>157</v>
      </c>
      <c r="BP77">
        <v>159</v>
      </c>
      <c r="BQ77">
        <v>162</v>
      </c>
      <c r="BR77">
        <v>164</v>
      </c>
      <c r="BS77">
        <v>166</v>
      </c>
      <c r="BT77">
        <v>168</v>
      </c>
      <c r="BU77">
        <v>170</v>
      </c>
      <c r="BV77">
        <v>173</v>
      </c>
      <c r="BW77">
        <v>175</v>
      </c>
      <c r="BX77">
        <v>177</v>
      </c>
      <c r="BY77">
        <v>179</v>
      </c>
      <c r="BZ77">
        <v>181</v>
      </c>
      <c r="CA77">
        <v>183</v>
      </c>
      <c r="CB77">
        <v>186</v>
      </c>
      <c r="CC77">
        <v>188</v>
      </c>
      <c r="CD77">
        <v>190</v>
      </c>
      <c r="CE77">
        <v>192</v>
      </c>
      <c r="CF77">
        <v>194</v>
      </c>
      <c r="CG77">
        <v>196</v>
      </c>
      <c r="CH77">
        <v>198</v>
      </c>
      <c r="CI77">
        <v>200</v>
      </c>
      <c r="CJ77">
        <v>203</v>
      </c>
      <c r="CK77">
        <v>205</v>
      </c>
      <c r="CL77">
        <v>207</v>
      </c>
      <c r="CM77">
        <v>209</v>
      </c>
      <c r="CN77">
        <v>211</v>
      </c>
      <c r="CO77">
        <v>213</v>
      </c>
      <c r="CP77">
        <v>215</v>
      </c>
      <c r="CQ77">
        <v>217</v>
      </c>
      <c r="CR77">
        <v>219</v>
      </c>
      <c r="CS77">
        <v>221</v>
      </c>
      <c r="CT77">
        <v>223</v>
      </c>
      <c r="CU77">
        <v>225</v>
      </c>
      <c r="CV77">
        <v>227</v>
      </c>
      <c r="CW77">
        <v>229</v>
      </c>
      <c r="CX77">
        <v>232</v>
      </c>
      <c r="CY77">
        <v>234</v>
      </c>
      <c r="CZ77">
        <v>236</v>
      </c>
      <c r="DA77">
        <v>238</v>
      </c>
      <c r="DB77">
        <v>241</v>
      </c>
      <c r="DC77">
        <v>243</v>
      </c>
      <c r="DD77">
        <v>245</v>
      </c>
      <c r="DE77">
        <v>247</v>
      </c>
      <c r="DF77">
        <v>250</v>
      </c>
      <c r="DG77">
        <v>252</v>
      </c>
      <c r="DH77">
        <v>254</v>
      </c>
      <c r="DI77">
        <v>257</v>
      </c>
      <c r="DJ77">
        <v>259</v>
      </c>
      <c r="DK77">
        <v>261</v>
      </c>
      <c r="DL77">
        <v>263</v>
      </c>
      <c r="DM77">
        <v>266</v>
      </c>
      <c r="DN77">
        <v>268</v>
      </c>
      <c r="DO77">
        <v>270</v>
      </c>
      <c r="DP77">
        <v>273</v>
      </c>
      <c r="DQ77">
        <v>275</v>
      </c>
      <c r="DR77">
        <v>277</v>
      </c>
      <c r="DS77">
        <v>279</v>
      </c>
      <c r="DT77">
        <v>282</v>
      </c>
      <c r="DU77">
        <v>284</v>
      </c>
      <c r="DV77">
        <v>286</v>
      </c>
      <c r="DW77">
        <v>289</v>
      </c>
      <c r="DX77">
        <v>291</v>
      </c>
      <c r="DY77">
        <v>293</v>
      </c>
      <c r="DZ77">
        <v>295</v>
      </c>
      <c r="EA77">
        <v>298</v>
      </c>
      <c r="EB77">
        <v>300</v>
      </c>
      <c r="EC77">
        <v>302</v>
      </c>
      <c r="ED77">
        <v>305</v>
      </c>
      <c r="EE77">
        <v>307</v>
      </c>
      <c r="EF77">
        <v>309</v>
      </c>
      <c r="EG77">
        <v>312</v>
      </c>
      <c r="EH77">
        <v>314</v>
      </c>
      <c r="EI77">
        <v>316</v>
      </c>
      <c r="EJ77">
        <v>318</v>
      </c>
      <c r="EK77">
        <v>321</v>
      </c>
      <c r="EL77">
        <v>323</v>
      </c>
      <c r="EM77">
        <v>325</v>
      </c>
      <c r="EN77">
        <v>328</v>
      </c>
      <c r="EO77">
        <v>330</v>
      </c>
      <c r="EP77">
        <v>332</v>
      </c>
      <c r="EQ77">
        <v>335</v>
      </c>
      <c r="ER77">
        <v>337</v>
      </c>
      <c r="ES77">
        <v>339</v>
      </c>
      <c r="ET77">
        <v>341</v>
      </c>
      <c r="EU77">
        <v>344</v>
      </c>
      <c r="EV77">
        <v>346</v>
      </c>
      <c r="EW77">
        <v>348</v>
      </c>
      <c r="EX77">
        <v>351</v>
      </c>
      <c r="EY77">
        <v>353</v>
      </c>
      <c r="EZ77">
        <v>355</v>
      </c>
      <c r="FA77">
        <v>358</v>
      </c>
      <c r="FB77">
        <v>360</v>
      </c>
      <c r="FC77">
        <v>362</v>
      </c>
      <c r="FD77">
        <v>364</v>
      </c>
      <c r="FE77">
        <v>367</v>
      </c>
      <c r="FF77">
        <v>369</v>
      </c>
      <c r="FG77">
        <v>371</v>
      </c>
      <c r="FH77">
        <v>374</v>
      </c>
      <c r="FI77">
        <v>376</v>
      </c>
      <c r="FJ77">
        <v>378</v>
      </c>
      <c r="FK77">
        <v>380</v>
      </c>
      <c r="FL77">
        <v>383</v>
      </c>
      <c r="FM77">
        <v>385</v>
      </c>
      <c r="FN77">
        <v>387</v>
      </c>
      <c r="FO77">
        <v>390</v>
      </c>
      <c r="FP77">
        <v>392</v>
      </c>
      <c r="FQ77">
        <v>394</v>
      </c>
      <c r="FR77">
        <v>397</v>
      </c>
      <c r="FS77">
        <v>399</v>
      </c>
      <c r="FT77">
        <v>401</v>
      </c>
      <c r="FU77">
        <v>403</v>
      </c>
      <c r="FV77">
        <v>406</v>
      </c>
      <c r="FW77">
        <v>408</v>
      </c>
      <c r="FX77">
        <v>410</v>
      </c>
      <c r="FY77">
        <v>413</v>
      </c>
      <c r="FZ77">
        <v>415</v>
      </c>
      <c r="GA77">
        <v>417</v>
      </c>
      <c r="GB77">
        <v>420</v>
      </c>
      <c r="GC77">
        <v>422</v>
      </c>
      <c r="GD77">
        <v>424</v>
      </c>
      <c r="GE77">
        <v>426</v>
      </c>
      <c r="GF77">
        <v>429</v>
      </c>
      <c r="GG77">
        <v>431</v>
      </c>
      <c r="GH77">
        <v>433</v>
      </c>
      <c r="GI77">
        <v>436</v>
      </c>
      <c r="GJ77">
        <v>438</v>
      </c>
      <c r="GK77">
        <v>440</v>
      </c>
      <c r="GL77">
        <v>442</v>
      </c>
      <c r="GM77">
        <v>445</v>
      </c>
      <c r="GN77">
        <v>447</v>
      </c>
      <c r="GO77">
        <v>449</v>
      </c>
      <c r="GP77">
        <v>452</v>
      </c>
      <c r="GQ77">
        <v>454</v>
      </c>
      <c r="GR77">
        <v>456</v>
      </c>
      <c r="GS77">
        <v>459</v>
      </c>
      <c r="GU77">
        <v>74</v>
      </c>
      <c r="GV77">
        <v>0.65600000000000003</v>
      </c>
    </row>
    <row r="78" spans="1:204">
      <c r="A78" s="278">
        <v>75</v>
      </c>
      <c r="B78" s="344">
        <v>3</v>
      </c>
      <c r="C78" s="344">
        <v>6</v>
      </c>
      <c r="D78" s="344">
        <v>9</v>
      </c>
      <c r="E78" s="344">
        <v>12</v>
      </c>
      <c r="F78" s="344">
        <v>15</v>
      </c>
      <c r="G78" s="344">
        <v>18</v>
      </c>
      <c r="H78" s="344">
        <v>20</v>
      </c>
      <c r="I78" s="344">
        <v>23</v>
      </c>
      <c r="J78" s="344">
        <v>25</v>
      </c>
      <c r="K78" s="344">
        <v>27</v>
      </c>
      <c r="L78" s="344">
        <v>30</v>
      </c>
      <c r="M78" s="344">
        <v>32</v>
      </c>
      <c r="N78" s="344">
        <v>35</v>
      </c>
      <c r="O78" s="344">
        <v>37</v>
      </c>
      <c r="P78" s="344">
        <v>40</v>
      </c>
      <c r="Q78" s="344">
        <v>42</v>
      </c>
      <c r="R78" s="344">
        <v>45</v>
      </c>
      <c r="S78" s="344">
        <v>47</v>
      </c>
      <c r="T78" s="344">
        <v>49</v>
      </c>
      <c r="U78" s="344">
        <v>52</v>
      </c>
      <c r="V78" s="344">
        <v>54</v>
      </c>
      <c r="W78" s="344">
        <v>56</v>
      </c>
      <c r="X78" s="344">
        <v>59</v>
      </c>
      <c r="Y78" s="344">
        <v>61</v>
      </c>
      <c r="Z78" s="344">
        <v>64</v>
      </c>
      <c r="AA78" s="344">
        <v>66</v>
      </c>
      <c r="AB78" s="344">
        <v>69</v>
      </c>
      <c r="AC78" s="344">
        <v>71</v>
      </c>
      <c r="AD78" s="344">
        <v>73</v>
      </c>
      <c r="AE78" s="344">
        <v>76</v>
      </c>
      <c r="AF78" s="337">
        <v>78</v>
      </c>
      <c r="AG78" s="345">
        <v>81</v>
      </c>
      <c r="AH78" s="346">
        <v>83</v>
      </c>
      <c r="AI78">
        <v>85</v>
      </c>
      <c r="AJ78">
        <v>88</v>
      </c>
      <c r="AK78">
        <v>90</v>
      </c>
      <c r="AL78">
        <v>92</v>
      </c>
      <c r="AM78">
        <v>95</v>
      </c>
      <c r="AN78">
        <v>97</v>
      </c>
      <c r="AO78">
        <v>100</v>
      </c>
      <c r="AP78">
        <v>102</v>
      </c>
      <c r="AQ78">
        <v>104</v>
      </c>
      <c r="AR78">
        <v>106</v>
      </c>
      <c r="AS78">
        <v>109</v>
      </c>
      <c r="AT78">
        <v>111</v>
      </c>
      <c r="AU78">
        <v>113</v>
      </c>
      <c r="AV78">
        <v>116</v>
      </c>
      <c r="AW78">
        <v>118</v>
      </c>
      <c r="AX78">
        <v>120</v>
      </c>
      <c r="AY78">
        <v>123</v>
      </c>
      <c r="AZ78">
        <v>125</v>
      </c>
      <c r="BA78">
        <v>127</v>
      </c>
      <c r="BB78">
        <v>129</v>
      </c>
      <c r="BC78">
        <v>132</v>
      </c>
      <c r="BD78">
        <v>134</v>
      </c>
      <c r="BE78">
        <v>136</v>
      </c>
      <c r="BF78">
        <v>138</v>
      </c>
      <c r="BG78">
        <v>141</v>
      </c>
      <c r="BH78">
        <v>143</v>
      </c>
      <c r="BI78">
        <v>145</v>
      </c>
      <c r="BJ78">
        <v>147</v>
      </c>
      <c r="BK78">
        <v>150</v>
      </c>
      <c r="BL78">
        <v>152</v>
      </c>
      <c r="BM78">
        <v>154</v>
      </c>
      <c r="BN78">
        <v>156</v>
      </c>
      <c r="BO78">
        <v>158</v>
      </c>
      <c r="BP78">
        <v>161</v>
      </c>
      <c r="BQ78">
        <v>163</v>
      </c>
      <c r="BR78">
        <v>165</v>
      </c>
      <c r="BS78">
        <v>167</v>
      </c>
      <c r="BT78">
        <v>170</v>
      </c>
      <c r="BU78">
        <v>172</v>
      </c>
      <c r="BV78">
        <v>174</v>
      </c>
      <c r="BW78">
        <v>176</v>
      </c>
      <c r="BX78">
        <v>178</v>
      </c>
      <c r="BY78">
        <v>180</v>
      </c>
      <c r="BZ78">
        <v>183</v>
      </c>
      <c r="CA78">
        <v>185</v>
      </c>
      <c r="CB78">
        <v>187</v>
      </c>
      <c r="CC78">
        <v>189</v>
      </c>
      <c r="CD78">
        <v>191</v>
      </c>
      <c r="CE78">
        <v>193</v>
      </c>
      <c r="CF78">
        <v>196</v>
      </c>
      <c r="CG78">
        <v>198</v>
      </c>
      <c r="CH78">
        <v>200</v>
      </c>
      <c r="CI78">
        <v>202</v>
      </c>
      <c r="CJ78">
        <v>204</v>
      </c>
      <c r="CK78">
        <v>206</v>
      </c>
      <c r="CL78">
        <v>208</v>
      </c>
      <c r="CM78">
        <v>210</v>
      </c>
      <c r="CN78">
        <v>213</v>
      </c>
      <c r="CO78">
        <v>215</v>
      </c>
      <c r="CP78">
        <v>217</v>
      </c>
      <c r="CQ78">
        <v>219</v>
      </c>
      <c r="CR78">
        <v>221</v>
      </c>
      <c r="CS78">
        <v>223</v>
      </c>
      <c r="CT78">
        <v>225</v>
      </c>
      <c r="CU78">
        <v>227</v>
      </c>
      <c r="CV78">
        <v>229</v>
      </c>
      <c r="CW78">
        <v>231</v>
      </c>
      <c r="CX78">
        <v>233</v>
      </c>
      <c r="CY78">
        <v>236</v>
      </c>
      <c r="CZ78">
        <v>238</v>
      </c>
      <c r="DA78">
        <v>240</v>
      </c>
      <c r="DB78">
        <v>242</v>
      </c>
      <c r="DC78">
        <v>245</v>
      </c>
      <c r="DD78">
        <v>247</v>
      </c>
      <c r="DE78">
        <v>249</v>
      </c>
      <c r="DF78">
        <v>252</v>
      </c>
      <c r="DG78">
        <v>254</v>
      </c>
      <c r="DH78">
        <v>256</v>
      </c>
      <c r="DI78">
        <v>259</v>
      </c>
      <c r="DJ78">
        <v>261</v>
      </c>
      <c r="DK78">
        <v>263</v>
      </c>
      <c r="DL78">
        <v>265</v>
      </c>
      <c r="DM78">
        <v>268</v>
      </c>
      <c r="DN78">
        <v>270</v>
      </c>
      <c r="DO78">
        <v>272</v>
      </c>
      <c r="DP78">
        <v>275</v>
      </c>
      <c r="DQ78">
        <v>277</v>
      </c>
      <c r="DR78">
        <v>279</v>
      </c>
      <c r="DS78">
        <v>282</v>
      </c>
      <c r="DT78">
        <v>284</v>
      </c>
      <c r="DU78">
        <v>286</v>
      </c>
      <c r="DV78">
        <v>288</v>
      </c>
      <c r="DW78">
        <v>291</v>
      </c>
      <c r="DX78">
        <v>293</v>
      </c>
      <c r="DY78">
        <v>295</v>
      </c>
      <c r="DZ78">
        <v>298</v>
      </c>
      <c r="EA78">
        <v>300</v>
      </c>
      <c r="EB78">
        <v>302</v>
      </c>
      <c r="EC78">
        <v>305</v>
      </c>
      <c r="ED78">
        <v>307</v>
      </c>
      <c r="EE78">
        <v>309</v>
      </c>
      <c r="EF78">
        <v>312</v>
      </c>
      <c r="EG78">
        <v>314</v>
      </c>
      <c r="EH78">
        <v>316</v>
      </c>
      <c r="EI78">
        <v>319</v>
      </c>
      <c r="EJ78">
        <v>321</v>
      </c>
      <c r="EK78">
        <v>323</v>
      </c>
      <c r="EL78">
        <v>326</v>
      </c>
      <c r="EM78">
        <v>328</v>
      </c>
      <c r="EN78">
        <v>330</v>
      </c>
      <c r="EO78">
        <v>332</v>
      </c>
      <c r="EP78">
        <v>335</v>
      </c>
      <c r="EQ78">
        <v>337</v>
      </c>
      <c r="ER78">
        <v>339</v>
      </c>
      <c r="ES78">
        <v>342</v>
      </c>
      <c r="ET78">
        <v>344</v>
      </c>
      <c r="EU78">
        <v>346</v>
      </c>
      <c r="EV78">
        <v>349</v>
      </c>
      <c r="EW78">
        <v>351</v>
      </c>
      <c r="EX78">
        <v>353</v>
      </c>
      <c r="EY78">
        <v>356</v>
      </c>
      <c r="EZ78">
        <v>358</v>
      </c>
      <c r="FA78">
        <v>360</v>
      </c>
      <c r="FB78">
        <v>363</v>
      </c>
      <c r="FC78">
        <v>365</v>
      </c>
      <c r="FD78">
        <v>367</v>
      </c>
      <c r="FE78">
        <v>370</v>
      </c>
      <c r="FF78">
        <v>372</v>
      </c>
      <c r="FG78">
        <v>374</v>
      </c>
      <c r="FH78">
        <v>376</v>
      </c>
      <c r="FI78">
        <v>379</v>
      </c>
      <c r="FJ78">
        <v>381</v>
      </c>
      <c r="FK78">
        <v>383</v>
      </c>
      <c r="FL78">
        <v>386</v>
      </c>
      <c r="FM78">
        <v>388</v>
      </c>
      <c r="FN78">
        <v>390</v>
      </c>
      <c r="FO78">
        <v>393</v>
      </c>
      <c r="FP78">
        <v>395</v>
      </c>
      <c r="FQ78">
        <v>397</v>
      </c>
      <c r="FR78">
        <v>400</v>
      </c>
      <c r="FS78">
        <v>402</v>
      </c>
      <c r="FT78">
        <v>404</v>
      </c>
      <c r="FU78">
        <v>407</v>
      </c>
      <c r="FV78">
        <v>409</v>
      </c>
      <c r="FW78">
        <v>411</v>
      </c>
      <c r="FX78">
        <v>413</v>
      </c>
      <c r="FY78">
        <v>416</v>
      </c>
      <c r="FZ78">
        <v>418</v>
      </c>
      <c r="GA78">
        <v>420</v>
      </c>
      <c r="GB78">
        <v>423</v>
      </c>
      <c r="GC78">
        <v>425</v>
      </c>
      <c r="GD78">
        <v>427</v>
      </c>
      <c r="GE78">
        <v>430</v>
      </c>
      <c r="GF78">
        <v>432</v>
      </c>
      <c r="GG78">
        <v>434</v>
      </c>
      <c r="GH78">
        <v>437</v>
      </c>
      <c r="GI78">
        <v>439</v>
      </c>
      <c r="GJ78">
        <v>441</v>
      </c>
      <c r="GK78">
        <v>444</v>
      </c>
      <c r="GL78">
        <v>446</v>
      </c>
      <c r="GM78">
        <v>448</v>
      </c>
      <c r="GN78">
        <v>450</v>
      </c>
      <c r="GO78">
        <v>453</v>
      </c>
      <c r="GP78">
        <v>455</v>
      </c>
      <c r="GQ78">
        <v>457</v>
      </c>
      <c r="GR78">
        <v>460</v>
      </c>
      <c r="GS78">
        <v>462</v>
      </c>
      <c r="GU78">
        <v>75</v>
      </c>
      <c r="GV78">
        <v>0.66100000000000003</v>
      </c>
    </row>
    <row r="79" spans="1:204">
      <c r="A79" s="278">
        <v>76</v>
      </c>
      <c r="B79" s="344">
        <v>3</v>
      </c>
      <c r="C79" s="344">
        <v>6</v>
      </c>
      <c r="D79" s="344">
        <v>9</v>
      </c>
      <c r="E79" s="344">
        <v>12</v>
      </c>
      <c r="F79" s="344">
        <v>15</v>
      </c>
      <c r="G79" s="344">
        <v>18</v>
      </c>
      <c r="H79" s="344">
        <v>21</v>
      </c>
      <c r="I79" s="344">
        <v>23</v>
      </c>
      <c r="J79" s="344">
        <v>25</v>
      </c>
      <c r="K79" s="344">
        <v>27</v>
      </c>
      <c r="L79" s="344">
        <v>30</v>
      </c>
      <c r="M79" s="344">
        <v>32</v>
      </c>
      <c r="N79" s="344">
        <v>35</v>
      </c>
      <c r="O79" s="344">
        <v>38</v>
      </c>
      <c r="P79" s="344">
        <v>40</v>
      </c>
      <c r="Q79" s="344">
        <v>43</v>
      </c>
      <c r="R79" s="344">
        <v>45</v>
      </c>
      <c r="S79" s="344">
        <v>48</v>
      </c>
      <c r="T79" s="344">
        <v>50</v>
      </c>
      <c r="U79" s="344">
        <v>52</v>
      </c>
      <c r="V79" s="344">
        <v>54</v>
      </c>
      <c r="W79" s="344">
        <v>57</v>
      </c>
      <c r="X79" s="344">
        <v>59</v>
      </c>
      <c r="Y79" s="344">
        <v>62</v>
      </c>
      <c r="Z79" s="344">
        <v>64</v>
      </c>
      <c r="AA79" s="344">
        <v>67</v>
      </c>
      <c r="AB79" s="344">
        <v>69</v>
      </c>
      <c r="AC79" s="344">
        <v>71</v>
      </c>
      <c r="AD79" s="344">
        <v>74</v>
      </c>
      <c r="AE79" s="344">
        <v>76</v>
      </c>
      <c r="AF79" s="337">
        <v>79</v>
      </c>
      <c r="AG79" s="345">
        <v>81</v>
      </c>
      <c r="AH79" s="346">
        <v>84</v>
      </c>
      <c r="AI79">
        <v>86</v>
      </c>
      <c r="AJ79">
        <v>88</v>
      </c>
      <c r="AK79">
        <v>91</v>
      </c>
      <c r="AL79">
        <v>93</v>
      </c>
      <c r="AM79">
        <v>95</v>
      </c>
      <c r="AN79">
        <v>98</v>
      </c>
      <c r="AO79">
        <v>100</v>
      </c>
      <c r="AP79">
        <v>103</v>
      </c>
      <c r="AQ79">
        <v>105</v>
      </c>
      <c r="AR79">
        <v>107</v>
      </c>
      <c r="AS79">
        <v>110</v>
      </c>
      <c r="AT79">
        <v>112</v>
      </c>
      <c r="AU79">
        <v>114</v>
      </c>
      <c r="AV79">
        <v>117</v>
      </c>
      <c r="AW79">
        <v>119</v>
      </c>
      <c r="AX79">
        <v>121</v>
      </c>
      <c r="AY79">
        <v>124</v>
      </c>
      <c r="AZ79">
        <v>126</v>
      </c>
      <c r="BA79">
        <v>128</v>
      </c>
      <c r="BB79">
        <v>130</v>
      </c>
      <c r="BC79">
        <v>133</v>
      </c>
      <c r="BD79">
        <v>135</v>
      </c>
      <c r="BE79">
        <v>137</v>
      </c>
      <c r="BF79">
        <v>139</v>
      </c>
      <c r="BG79">
        <v>142</v>
      </c>
      <c r="BH79">
        <v>144</v>
      </c>
      <c r="BI79">
        <v>146</v>
      </c>
      <c r="BJ79">
        <v>148</v>
      </c>
      <c r="BK79">
        <v>151</v>
      </c>
      <c r="BL79">
        <v>153</v>
      </c>
      <c r="BM79">
        <v>155</v>
      </c>
      <c r="BN79">
        <v>157</v>
      </c>
      <c r="BO79">
        <v>160</v>
      </c>
      <c r="BP79">
        <v>162</v>
      </c>
      <c r="BQ79">
        <v>164</v>
      </c>
      <c r="BR79">
        <v>166</v>
      </c>
      <c r="BS79">
        <v>169</v>
      </c>
      <c r="BT79">
        <v>171</v>
      </c>
      <c r="BU79">
        <v>173</v>
      </c>
      <c r="BV79">
        <v>175</v>
      </c>
      <c r="BW79">
        <v>177</v>
      </c>
      <c r="BX79">
        <v>180</v>
      </c>
      <c r="BY79">
        <v>182</v>
      </c>
      <c r="BZ79">
        <v>184</v>
      </c>
      <c r="CA79">
        <v>186</v>
      </c>
      <c r="CB79">
        <v>188</v>
      </c>
      <c r="CC79">
        <v>191</v>
      </c>
      <c r="CD79">
        <v>193</v>
      </c>
      <c r="CE79">
        <v>195</v>
      </c>
      <c r="CF79">
        <v>197</v>
      </c>
      <c r="CG79">
        <v>199</v>
      </c>
      <c r="CH79">
        <v>201</v>
      </c>
      <c r="CI79">
        <v>203</v>
      </c>
      <c r="CJ79">
        <v>206</v>
      </c>
      <c r="CK79">
        <v>208</v>
      </c>
      <c r="CL79">
        <v>210</v>
      </c>
      <c r="CM79">
        <v>212</v>
      </c>
      <c r="CN79">
        <v>214</v>
      </c>
      <c r="CO79">
        <v>216</v>
      </c>
      <c r="CP79">
        <v>218</v>
      </c>
      <c r="CQ79">
        <v>220</v>
      </c>
      <c r="CR79">
        <v>222</v>
      </c>
      <c r="CS79">
        <v>224</v>
      </c>
      <c r="CT79">
        <v>227</v>
      </c>
      <c r="CU79">
        <v>229</v>
      </c>
      <c r="CV79">
        <v>231</v>
      </c>
      <c r="CW79">
        <v>233</v>
      </c>
      <c r="CX79">
        <v>235</v>
      </c>
      <c r="CY79">
        <v>237</v>
      </c>
      <c r="CZ79">
        <v>240</v>
      </c>
      <c r="DA79">
        <v>242</v>
      </c>
      <c r="DB79">
        <v>244</v>
      </c>
      <c r="DC79">
        <v>247</v>
      </c>
      <c r="DD79">
        <v>249</v>
      </c>
      <c r="DE79">
        <v>251</v>
      </c>
      <c r="DF79">
        <v>254</v>
      </c>
      <c r="DG79">
        <v>256</v>
      </c>
      <c r="DH79">
        <v>258</v>
      </c>
      <c r="DI79">
        <v>260</v>
      </c>
      <c r="DJ79">
        <v>263</v>
      </c>
      <c r="DK79">
        <v>265</v>
      </c>
      <c r="DL79">
        <v>267</v>
      </c>
      <c r="DM79">
        <v>270</v>
      </c>
      <c r="DN79">
        <v>272</v>
      </c>
      <c r="DO79">
        <v>274</v>
      </c>
      <c r="DP79">
        <v>277</v>
      </c>
      <c r="DQ79">
        <v>279</v>
      </c>
      <c r="DR79">
        <v>281</v>
      </c>
      <c r="DS79">
        <v>284</v>
      </c>
      <c r="DT79">
        <v>286</v>
      </c>
      <c r="DU79">
        <v>288</v>
      </c>
      <c r="DV79">
        <v>291</v>
      </c>
      <c r="DW79">
        <v>293</v>
      </c>
      <c r="DX79">
        <v>295</v>
      </c>
      <c r="DY79">
        <v>298</v>
      </c>
      <c r="DZ79">
        <v>300</v>
      </c>
      <c r="EA79">
        <v>302</v>
      </c>
      <c r="EB79">
        <v>305</v>
      </c>
      <c r="EC79">
        <v>307</v>
      </c>
      <c r="ED79">
        <v>309</v>
      </c>
      <c r="EE79">
        <v>312</v>
      </c>
      <c r="EF79">
        <v>314</v>
      </c>
      <c r="EG79">
        <v>316</v>
      </c>
      <c r="EH79">
        <v>319</v>
      </c>
      <c r="EI79">
        <v>321</v>
      </c>
      <c r="EJ79">
        <v>323</v>
      </c>
      <c r="EK79">
        <v>326</v>
      </c>
      <c r="EL79">
        <v>328</v>
      </c>
      <c r="EM79">
        <v>330</v>
      </c>
      <c r="EN79">
        <v>333</v>
      </c>
      <c r="EO79">
        <v>335</v>
      </c>
      <c r="EP79">
        <v>337</v>
      </c>
      <c r="EQ79">
        <v>340</v>
      </c>
      <c r="ER79">
        <v>342</v>
      </c>
      <c r="ES79">
        <v>344</v>
      </c>
      <c r="ET79">
        <v>347</v>
      </c>
      <c r="EU79">
        <v>349</v>
      </c>
      <c r="EV79">
        <v>351</v>
      </c>
      <c r="EW79">
        <v>354</v>
      </c>
      <c r="EX79">
        <v>356</v>
      </c>
      <c r="EY79">
        <v>358</v>
      </c>
      <c r="EZ79">
        <v>361</v>
      </c>
      <c r="FA79">
        <v>363</v>
      </c>
      <c r="FB79">
        <v>365</v>
      </c>
      <c r="FC79">
        <v>368</v>
      </c>
      <c r="FD79">
        <v>370</v>
      </c>
      <c r="FE79">
        <v>372</v>
      </c>
      <c r="FF79">
        <v>375</v>
      </c>
      <c r="FG79">
        <v>377</v>
      </c>
      <c r="FH79">
        <v>379</v>
      </c>
      <c r="FI79">
        <v>382</v>
      </c>
      <c r="FJ79">
        <v>384</v>
      </c>
      <c r="FK79">
        <v>386</v>
      </c>
      <c r="FL79">
        <v>389</v>
      </c>
      <c r="FM79">
        <v>391</v>
      </c>
      <c r="FN79">
        <v>393</v>
      </c>
      <c r="FO79">
        <v>396</v>
      </c>
      <c r="FP79">
        <v>398</v>
      </c>
      <c r="FQ79">
        <v>400</v>
      </c>
      <c r="FR79">
        <v>403</v>
      </c>
      <c r="FS79">
        <v>405</v>
      </c>
      <c r="FT79">
        <v>407</v>
      </c>
      <c r="FU79">
        <v>410</v>
      </c>
      <c r="FV79">
        <v>412</v>
      </c>
      <c r="FW79">
        <v>414</v>
      </c>
      <c r="FX79">
        <v>417</v>
      </c>
      <c r="FY79">
        <v>419</v>
      </c>
      <c r="FZ79">
        <v>421</v>
      </c>
      <c r="GA79">
        <v>424</v>
      </c>
      <c r="GB79">
        <v>426</v>
      </c>
      <c r="GC79">
        <v>428</v>
      </c>
      <c r="GD79">
        <v>431</v>
      </c>
      <c r="GE79">
        <v>433</v>
      </c>
      <c r="GF79">
        <v>435</v>
      </c>
      <c r="GG79">
        <v>438</v>
      </c>
      <c r="GH79">
        <v>440</v>
      </c>
      <c r="GI79">
        <v>442</v>
      </c>
      <c r="GJ79">
        <v>445</v>
      </c>
      <c r="GK79">
        <v>447</v>
      </c>
      <c r="GL79">
        <v>449</v>
      </c>
      <c r="GM79">
        <v>452</v>
      </c>
      <c r="GN79">
        <v>454</v>
      </c>
      <c r="GO79">
        <v>456</v>
      </c>
      <c r="GP79">
        <v>458</v>
      </c>
      <c r="GQ79">
        <v>461</v>
      </c>
      <c r="GR79">
        <v>463</v>
      </c>
      <c r="GS79">
        <v>466</v>
      </c>
      <c r="GU79">
        <v>76</v>
      </c>
      <c r="GV79">
        <v>0.66600000000000004</v>
      </c>
    </row>
    <row r="80" spans="1:204">
      <c r="A80" s="278">
        <v>77</v>
      </c>
      <c r="B80" s="344">
        <v>3</v>
      </c>
      <c r="C80" s="344">
        <v>6</v>
      </c>
      <c r="D80" s="344">
        <v>9</v>
      </c>
      <c r="E80" s="344">
        <v>12</v>
      </c>
      <c r="F80" s="344">
        <v>15</v>
      </c>
      <c r="G80" s="344">
        <v>18</v>
      </c>
      <c r="H80" s="344">
        <v>21</v>
      </c>
      <c r="I80" s="344">
        <v>24</v>
      </c>
      <c r="J80" s="344">
        <v>26</v>
      </c>
      <c r="K80" s="344">
        <v>27</v>
      </c>
      <c r="L80" s="344">
        <v>30</v>
      </c>
      <c r="M80" s="344">
        <v>33</v>
      </c>
      <c r="N80" s="344">
        <v>35</v>
      </c>
      <c r="O80" s="344">
        <v>38</v>
      </c>
      <c r="P80" s="344">
        <v>40</v>
      </c>
      <c r="Q80" s="344">
        <v>43</v>
      </c>
      <c r="R80" s="344">
        <v>45</v>
      </c>
      <c r="S80" s="344">
        <v>48</v>
      </c>
      <c r="T80" s="344">
        <v>50</v>
      </c>
      <c r="U80" s="344">
        <v>52</v>
      </c>
      <c r="V80" s="344">
        <v>55</v>
      </c>
      <c r="W80" s="344">
        <v>57</v>
      </c>
      <c r="X80" s="344">
        <v>60</v>
      </c>
      <c r="Y80" s="344">
        <v>62</v>
      </c>
      <c r="Z80" s="344">
        <v>65</v>
      </c>
      <c r="AA80" s="344">
        <v>67</v>
      </c>
      <c r="AB80" s="344">
        <v>69</v>
      </c>
      <c r="AC80" s="344">
        <v>72</v>
      </c>
      <c r="AD80" s="344">
        <v>74</v>
      </c>
      <c r="AE80" s="344">
        <v>77</v>
      </c>
      <c r="AF80" s="337">
        <v>79</v>
      </c>
      <c r="AG80" s="345">
        <v>82</v>
      </c>
      <c r="AH80" s="346">
        <v>84</v>
      </c>
      <c r="AI80">
        <v>86</v>
      </c>
      <c r="AJ80">
        <v>89</v>
      </c>
      <c r="AK80">
        <v>91</v>
      </c>
      <c r="AL80">
        <v>94</v>
      </c>
      <c r="AM80">
        <v>96</v>
      </c>
      <c r="AN80">
        <v>98</v>
      </c>
      <c r="AO80">
        <v>101</v>
      </c>
      <c r="AP80">
        <v>103</v>
      </c>
      <c r="AQ80">
        <v>106</v>
      </c>
      <c r="AR80">
        <v>108</v>
      </c>
      <c r="AS80">
        <v>110</v>
      </c>
      <c r="AT80">
        <v>113</v>
      </c>
      <c r="AU80">
        <v>115</v>
      </c>
      <c r="AV80">
        <v>117</v>
      </c>
      <c r="AW80">
        <v>120</v>
      </c>
      <c r="AX80">
        <v>122</v>
      </c>
      <c r="AY80">
        <v>124</v>
      </c>
      <c r="AZ80">
        <v>127</v>
      </c>
      <c r="BA80">
        <v>129</v>
      </c>
      <c r="BB80">
        <v>131</v>
      </c>
      <c r="BC80">
        <v>134</v>
      </c>
      <c r="BD80">
        <v>136</v>
      </c>
      <c r="BE80">
        <v>138</v>
      </c>
      <c r="BF80">
        <v>140</v>
      </c>
      <c r="BG80">
        <v>143</v>
      </c>
      <c r="BH80">
        <v>145</v>
      </c>
      <c r="BI80">
        <v>147</v>
      </c>
      <c r="BJ80">
        <v>149</v>
      </c>
      <c r="BK80">
        <v>152</v>
      </c>
      <c r="BL80">
        <v>154</v>
      </c>
      <c r="BM80">
        <v>156</v>
      </c>
      <c r="BN80">
        <v>158</v>
      </c>
      <c r="BO80">
        <v>161</v>
      </c>
      <c r="BP80">
        <v>163</v>
      </c>
      <c r="BQ80">
        <v>165</v>
      </c>
      <c r="BR80">
        <v>167</v>
      </c>
      <c r="BS80">
        <v>170</v>
      </c>
      <c r="BT80">
        <v>172</v>
      </c>
      <c r="BU80">
        <v>174</v>
      </c>
      <c r="BV80">
        <v>176</v>
      </c>
      <c r="BW80">
        <v>178</v>
      </c>
      <c r="BX80">
        <v>181</v>
      </c>
      <c r="BY80">
        <v>183</v>
      </c>
      <c r="BZ80">
        <v>185</v>
      </c>
      <c r="CA80">
        <v>187</v>
      </c>
      <c r="CB80">
        <v>190</v>
      </c>
      <c r="CC80">
        <v>192</v>
      </c>
      <c r="CD80">
        <v>194</v>
      </c>
      <c r="CE80">
        <v>196</v>
      </c>
      <c r="CF80">
        <v>198</v>
      </c>
      <c r="CG80">
        <v>200</v>
      </c>
      <c r="CH80">
        <v>203</v>
      </c>
      <c r="CI80">
        <v>205</v>
      </c>
      <c r="CJ80">
        <v>207</v>
      </c>
      <c r="CK80">
        <v>209</v>
      </c>
      <c r="CL80">
        <v>211</v>
      </c>
      <c r="CM80">
        <v>213</v>
      </c>
      <c r="CN80">
        <v>215</v>
      </c>
      <c r="CO80">
        <v>218</v>
      </c>
      <c r="CP80">
        <v>220</v>
      </c>
      <c r="CQ80">
        <v>222</v>
      </c>
      <c r="CR80">
        <v>224</v>
      </c>
      <c r="CS80">
        <v>226</v>
      </c>
      <c r="CT80">
        <v>228</v>
      </c>
      <c r="CU80">
        <v>230</v>
      </c>
      <c r="CV80">
        <v>232</v>
      </c>
      <c r="CW80">
        <v>234</v>
      </c>
      <c r="CX80">
        <v>236</v>
      </c>
      <c r="CY80">
        <v>239</v>
      </c>
      <c r="CZ80">
        <v>241</v>
      </c>
      <c r="DA80">
        <v>243</v>
      </c>
      <c r="DB80">
        <v>246</v>
      </c>
      <c r="DC80">
        <v>248</v>
      </c>
      <c r="DD80">
        <v>250</v>
      </c>
      <c r="DE80">
        <v>253</v>
      </c>
      <c r="DF80">
        <v>255</v>
      </c>
      <c r="DG80">
        <v>257</v>
      </c>
      <c r="DH80">
        <v>260</v>
      </c>
      <c r="DI80">
        <v>262</v>
      </c>
      <c r="DJ80">
        <v>264</v>
      </c>
      <c r="DK80">
        <v>267</v>
      </c>
      <c r="DL80">
        <v>269</v>
      </c>
      <c r="DM80">
        <v>271</v>
      </c>
      <c r="DN80">
        <v>274</v>
      </c>
      <c r="DO80">
        <v>276</v>
      </c>
      <c r="DP80">
        <v>278</v>
      </c>
      <c r="DQ80">
        <v>281</v>
      </c>
      <c r="DR80">
        <v>283</v>
      </c>
      <c r="DS80">
        <v>285</v>
      </c>
      <c r="DT80">
        <v>288</v>
      </c>
      <c r="DU80">
        <v>290</v>
      </c>
      <c r="DV80">
        <v>292</v>
      </c>
      <c r="DW80">
        <v>295</v>
      </c>
      <c r="DX80">
        <v>297</v>
      </c>
      <c r="DY80">
        <v>299</v>
      </c>
      <c r="DZ80">
        <v>302</v>
      </c>
      <c r="EA80">
        <v>304</v>
      </c>
      <c r="EB80">
        <v>307</v>
      </c>
      <c r="EC80">
        <v>309</v>
      </c>
      <c r="ED80">
        <v>311</v>
      </c>
      <c r="EE80">
        <v>314</v>
      </c>
      <c r="EF80">
        <v>316</v>
      </c>
      <c r="EG80">
        <v>318</v>
      </c>
      <c r="EH80">
        <v>321</v>
      </c>
      <c r="EI80">
        <v>323</v>
      </c>
      <c r="EJ80">
        <v>325</v>
      </c>
      <c r="EK80">
        <v>328</v>
      </c>
      <c r="EL80">
        <v>330</v>
      </c>
      <c r="EM80">
        <v>332</v>
      </c>
      <c r="EN80">
        <v>335</v>
      </c>
      <c r="EO80">
        <v>337</v>
      </c>
      <c r="EP80">
        <v>339</v>
      </c>
      <c r="EQ80">
        <v>342</v>
      </c>
      <c r="ER80">
        <v>344</v>
      </c>
      <c r="ES80">
        <v>346</v>
      </c>
      <c r="ET80">
        <v>349</v>
      </c>
      <c r="EU80">
        <v>351</v>
      </c>
      <c r="EV80">
        <v>353</v>
      </c>
      <c r="EW80">
        <v>356</v>
      </c>
      <c r="EX80">
        <v>358</v>
      </c>
      <c r="EY80">
        <v>360</v>
      </c>
      <c r="EZ80">
        <v>363</v>
      </c>
      <c r="FA80">
        <v>365</v>
      </c>
      <c r="FB80">
        <v>368</v>
      </c>
      <c r="FC80">
        <v>370</v>
      </c>
      <c r="FD80">
        <v>372</v>
      </c>
      <c r="FE80">
        <v>375</v>
      </c>
      <c r="FF80">
        <v>377</v>
      </c>
      <c r="FG80">
        <v>379</v>
      </c>
      <c r="FH80">
        <v>382</v>
      </c>
      <c r="FI80">
        <v>384</v>
      </c>
      <c r="FJ80">
        <v>386</v>
      </c>
      <c r="FK80">
        <v>389</v>
      </c>
      <c r="FL80">
        <v>391</v>
      </c>
      <c r="FM80">
        <v>393</v>
      </c>
      <c r="FN80">
        <v>396</v>
      </c>
      <c r="FO80">
        <v>398</v>
      </c>
      <c r="FP80">
        <v>400</v>
      </c>
      <c r="FQ80">
        <v>403</v>
      </c>
      <c r="FR80">
        <v>405</v>
      </c>
      <c r="FS80">
        <v>407</v>
      </c>
      <c r="FT80">
        <v>410</v>
      </c>
      <c r="FU80">
        <v>412</v>
      </c>
      <c r="FV80">
        <v>414</v>
      </c>
      <c r="FW80">
        <v>417</v>
      </c>
      <c r="FX80">
        <v>419</v>
      </c>
      <c r="FY80">
        <v>421</v>
      </c>
      <c r="FZ80">
        <v>424</v>
      </c>
      <c r="GA80">
        <v>426</v>
      </c>
      <c r="GB80">
        <v>428</v>
      </c>
      <c r="GC80">
        <v>431</v>
      </c>
      <c r="GD80">
        <v>433</v>
      </c>
      <c r="GE80">
        <v>435</v>
      </c>
      <c r="GF80">
        <v>438</v>
      </c>
      <c r="GG80">
        <v>440</v>
      </c>
      <c r="GH80">
        <v>443</v>
      </c>
      <c r="GI80">
        <v>445</v>
      </c>
      <c r="GJ80">
        <v>447</v>
      </c>
      <c r="GK80">
        <v>450</v>
      </c>
      <c r="GL80">
        <v>452</v>
      </c>
      <c r="GM80">
        <v>454</v>
      </c>
      <c r="GN80">
        <v>457</v>
      </c>
      <c r="GO80">
        <v>459</v>
      </c>
      <c r="GP80">
        <v>461</v>
      </c>
      <c r="GQ80">
        <v>464</v>
      </c>
      <c r="GR80">
        <v>466</v>
      </c>
      <c r="GS80">
        <v>468</v>
      </c>
      <c r="GU80">
        <v>77</v>
      </c>
      <c r="GV80">
        <v>0.67</v>
      </c>
    </row>
    <row r="81" spans="1:204">
      <c r="A81" s="278">
        <v>78</v>
      </c>
      <c r="B81" s="344">
        <v>3</v>
      </c>
      <c r="C81" s="344">
        <v>6</v>
      </c>
      <c r="D81" s="344">
        <v>9</v>
      </c>
      <c r="E81" s="344">
        <v>12</v>
      </c>
      <c r="F81" s="344">
        <v>15</v>
      </c>
      <c r="G81" s="344">
        <v>18</v>
      </c>
      <c r="H81" s="344">
        <v>21</v>
      </c>
      <c r="I81" s="344">
        <v>24</v>
      </c>
      <c r="J81" s="344">
        <v>26</v>
      </c>
      <c r="K81" s="344">
        <v>28</v>
      </c>
      <c r="L81" s="344">
        <v>30</v>
      </c>
      <c r="M81" s="344">
        <v>33</v>
      </c>
      <c r="N81" s="344">
        <v>35</v>
      </c>
      <c r="O81" s="344">
        <v>38</v>
      </c>
      <c r="P81" s="344">
        <v>41</v>
      </c>
      <c r="Q81" s="344">
        <v>43</v>
      </c>
      <c r="R81" s="344">
        <v>46</v>
      </c>
      <c r="S81" s="344">
        <v>48</v>
      </c>
      <c r="T81" s="344">
        <v>50</v>
      </c>
      <c r="U81" s="344">
        <v>53</v>
      </c>
      <c r="V81" s="344">
        <v>55</v>
      </c>
      <c r="W81" s="344">
        <v>58</v>
      </c>
      <c r="X81" s="344">
        <v>60</v>
      </c>
      <c r="Y81" s="344">
        <v>63</v>
      </c>
      <c r="Z81" s="344">
        <v>65</v>
      </c>
      <c r="AA81" s="344">
        <v>67</v>
      </c>
      <c r="AB81" s="344">
        <v>70</v>
      </c>
      <c r="AC81" s="344">
        <v>72</v>
      </c>
      <c r="AD81" s="344">
        <v>75</v>
      </c>
      <c r="AE81" s="344">
        <v>77</v>
      </c>
      <c r="AF81" s="337">
        <v>80</v>
      </c>
      <c r="AG81" s="345">
        <v>82</v>
      </c>
      <c r="AH81" s="346">
        <v>85</v>
      </c>
      <c r="AI81">
        <v>87</v>
      </c>
      <c r="AJ81">
        <v>90</v>
      </c>
      <c r="AK81">
        <v>92</v>
      </c>
      <c r="AL81">
        <v>94</v>
      </c>
      <c r="AM81">
        <v>97</v>
      </c>
      <c r="AN81">
        <v>99</v>
      </c>
      <c r="AO81">
        <v>102</v>
      </c>
      <c r="AP81">
        <v>104</v>
      </c>
      <c r="AQ81">
        <v>106</v>
      </c>
      <c r="AR81">
        <v>109</v>
      </c>
      <c r="AS81">
        <v>111</v>
      </c>
      <c r="AT81">
        <v>114</v>
      </c>
      <c r="AU81">
        <v>116</v>
      </c>
      <c r="AV81">
        <v>118</v>
      </c>
      <c r="AW81">
        <v>121</v>
      </c>
      <c r="AX81">
        <v>123</v>
      </c>
      <c r="AY81">
        <v>125</v>
      </c>
      <c r="AZ81">
        <v>128</v>
      </c>
      <c r="BA81">
        <v>130</v>
      </c>
      <c r="BB81">
        <v>132</v>
      </c>
      <c r="BC81">
        <v>135</v>
      </c>
      <c r="BD81">
        <v>137</v>
      </c>
      <c r="BE81">
        <v>139</v>
      </c>
      <c r="BF81">
        <v>141</v>
      </c>
      <c r="BG81">
        <v>144</v>
      </c>
      <c r="BH81">
        <v>146</v>
      </c>
      <c r="BI81">
        <v>148</v>
      </c>
      <c r="BJ81">
        <v>150</v>
      </c>
      <c r="BK81">
        <v>153</v>
      </c>
      <c r="BL81">
        <v>155</v>
      </c>
      <c r="BM81">
        <v>157</v>
      </c>
      <c r="BN81">
        <v>160</v>
      </c>
      <c r="BO81">
        <v>162</v>
      </c>
      <c r="BP81">
        <v>164</v>
      </c>
      <c r="BQ81">
        <v>166</v>
      </c>
      <c r="BR81">
        <v>169</v>
      </c>
      <c r="BS81">
        <v>171</v>
      </c>
      <c r="BT81">
        <v>173</v>
      </c>
      <c r="BU81">
        <v>175</v>
      </c>
      <c r="BV81">
        <v>178</v>
      </c>
      <c r="BW81">
        <v>180</v>
      </c>
      <c r="BX81">
        <v>182</v>
      </c>
      <c r="BY81">
        <v>184</v>
      </c>
      <c r="BZ81">
        <v>186</v>
      </c>
      <c r="CA81">
        <v>189</v>
      </c>
      <c r="CB81">
        <v>191</v>
      </c>
      <c r="CC81">
        <v>193</v>
      </c>
      <c r="CD81">
        <v>195</v>
      </c>
      <c r="CE81">
        <v>198</v>
      </c>
      <c r="CF81">
        <v>200</v>
      </c>
      <c r="CG81">
        <v>202</v>
      </c>
      <c r="CH81">
        <v>204</v>
      </c>
      <c r="CI81">
        <v>206</v>
      </c>
      <c r="CJ81">
        <v>208</v>
      </c>
      <c r="CK81">
        <v>211</v>
      </c>
      <c r="CL81">
        <v>213</v>
      </c>
      <c r="CM81">
        <v>215</v>
      </c>
      <c r="CN81">
        <v>217</v>
      </c>
      <c r="CO81">
        <v>219</v>
      </c>
      <c r="CP81">
        <v>221</v>
      </c>
      <c r="CQ81">
        <v>223</v>
      </c>
      <c r="CR81">
        <v>225</v>
      </c>
      <c r="CS81">
        <v>228</v>
      </c>
      <c r="CT81">
        <v>230</v>
      </c>
      <c r="CU81">
        <v>232</v>
      </c>
      <c r="CV81">
        <v>234</v>
      </c>
      <c r="CW81">
        <v>236</v>
      </c>
      <c r="CX81">
        <v>238</v>
      </c>
      <c r="CY81">
        <v>241</v>
      </c>
      <c r="CZ81">
        <v>243</v>
      </c>
      <c r="DA81">
        <v>245</v>
      </c>
      <c r="DB81">
        <v>248</v>
      </c>
      <c r="DC81">
        <v>250</v>
      </c>
      <c r="DD81">
        <v>252</v>
      </c>
      <c r="DE81">
        <v>255</v>
      </c>
      <c r="DF81">
        <v>257</v>
      </c>
      <c r="DG81">
        <v>259</v>
      </c>
      <c r="DH81">
        <v>262</v>
      </c>
      <c r="DI81">
        <v>264</v>
      </c>
      <c r="DJ81">
        <v>266</v>
      </c>
      <c r="DK81">
        <v>269</v>
      </c>
      <c r="DL81">
        <v>271</v>
      </c>
      <c r="DM81">
        <v>273</v>
      </c>
      <c r="DN81">
        <v>276</v>
      </c>
      <c r="DO81">
        <v>278</v>
      </c>
      <c r="DP81">
        <v>280</v>
      </c>
      <c r="DQ81">
        <v>283</v>
      </c>
      <c r="DR81">
        <v>285</v>
      </c>
      <c r="DS81">
        <v>287</v>
      </c>
      <c r="DT81">
        <v>290</v>
      </c>
      <c r="DU81">
        <v>292</v>
      </c>
      <c r="DV81">
        <v>295</v>
      </c>
      <c r="DW81">
        <v>297</v>
      </c>
      <c r="DX81">
        <v>299</v>
      </c>
      <c r="DY81">
        <v>302</v>
      </c>
      <c r="DZ81">
        <v>304</v>
      </c>
      <c r="EA81">
        <v>306</v>
      </c>
      <c r="EB81">
        <v>309</v>
      </c>
      <c r="EC81">
        <v>311</v>
      </c>
      <c r="ED81">
        <v>314</v>
      </c>
      <c r="EE81">
        <v>316</v>
      </c>
      <c r="EF81">
        <v>318</v>
      </c>
      <c r="EG81">
        <v>321</v>
      </c>
      <c r="EH81">
        <v>323</v>
      </c>
      <c r="EI81">
        <v>325</v>
      </c>
      <c r="EJ81">
        <v>328</v>
      </c>
      <c r="EK81">
        <v>330</v>
      </c>
      <c r="EL81">
        <v>332</v>
      </c>
      <c r="EM81">
        <v>335</v>
      </c>
      <c r="EN81">
        <v>337</v>
      </c>
      <c r="EO81">
        <v>340</v>
      </c>
      <c r="EP81">
        <v>342</v>
      </c>
      <c r="EQ81">
        <v>344</v>
      </c>
      <c r="ER81">
        <v>347</v>
      </c>
      <c r="ES81">
        <v>349</v>
      </c>
      <c r="ET81">
        <v>351</v>
      </c>
      <c r="EU81">
        <v>354</v>
      </c>
      <c r="EV81">
        <v>356</v>
      </c>
      <c r="EW81">
        <v>358</v>
      </c>
      <c r="EX81">
        <v>361</v>
      </c>
      <c r="EY81">
        <v>363</v>
      </c>
      <c r="EZ81">
        <v>366</v>
      </c>
      <c r="FA81">
        <v>368</v>
      </c>
      <c r="FB81">
        <v>370</v>
      </c>
      <c r="FC81">
        <v>373</v>
      </c>
      <c r="FD81">
        <v>375</v>
      </c>
      <c r="FE81">
        <v>377</v>
      </c>
      <c r="FF81">
        <v>380</v>
      </c>
      <c r="FG81">
        <v>382</v>
      </c>
      <c r="FH81">
        <v>384</v>
      </c>
      <c r="FI81">
        <v>387</v>
      </c>
      <c r="FJ81">
        <v>389</v>
      </c>
      <c r="FK81">
        <v>392</v>
      </c>
      <c r="FL81">
        <v>394</v>
      </c>
      <c r="FM81">
        <v>396</v>
      </c>
      <c r="FN81">
        <v>399</v>
      </c>
      <c r="FO81">
        <v>401</v>
      </c>
      <c r="FP81">
        <v>403</v>
      </c>
      <c r="FQ81">
        <v>406</v>
      </c>
      <c r="FR81">
        <v>408</v>
      </c>
      <c r="FS81">
        <v>410</v>
      </c>
      <c r="FT81">
        <v>413</v>
      </c>
      <c r="FU81">
        <v>415</v>
      </c>
      <c r="FV81">
        <v>418</v>
      </c>
      <c r="FW81">
        <v>420</v>
      </c>
      <c r="FX81">
        <v>422</v>
      </c>
      <c r="FY81">
        <v>425</v>
      </c>
      <c r="FZ81">
        <v>427</v>
      </c>
      <c r="GA81">
        <v>429</v>
      </c>
      <c r="GB81">
        <v>432</v>
      </c>
      <c r="GC81">
        <v>434</v>
      </c>
      <c r="GD81">
        <v>436</v>
      </c>
      <c r="GE81">
        <v>439</v>
      </c>
      <c r="GF81">
        <v>441</v>
      </c>
      <c r="GG81">
        <v>443</v>
      </c>
      <c r="GH81">
        <v>446</v>
      </c>
      <c r="GI81">
        <v>448</v>
      </c>
      <c r="GJ81">
        <v>451</v>
      </c>
      <c r="GK81">
        <v>453</v>
      </c>
      <c r="GL81">
        <v>455</v>
      </c>
      <c r="GM81">
        <v>458</v>
      </c>
      <c r="GN81">
        <v>460</v>
      </c>
      <c r="GO81">
        <v>462</v>
      </c>
      <c r="GP81">
        <v>465</v>
      </c>
      <c r="GQ81">
        <v>467</v>
      </c>
      <c r="GR81">
        <v>469</v>
      </c>
      <c r="GS81">
        <v>472</v>
      </c>
      <c r="GU81">
        <v>78</v>
      </c>
      <c r="GV81">
        <v>0.67500000000000004</v>
      </c>
    </row>
    <row r="82" spans="1:204">
      <c r="A82" s="278">
        <v>79</v>
      </c>
      <c r="B82" s="344">
        <v>3</v>
      </c>
      <c r="C82" s="344">
        <v>6</v>
      </c>
      <c r="D82" s="344">
        <v>9</v>
      </c>
      <c r="E82" s="344">
        <v>12</v>
      </c>
      <c r="F82" s="344">
        <v>15</v>
      </c>
      <c r="G82" s="344">
        <v>18</v>
      </c>
      <c r="H82" s="344">
        <v>21</v>
      </c>
      <c r="I82" s="344">
        <v>24</v>
      </c>
      <c r="J82" s="344">
        <v>26</v>
      </c>
      <c r="K82" s="344">
        <v>28</v>
      </c>
      <c r="L82" s="344">
        <v>30</v>
      </c>
      <c r="M82" s="344">
        <v>33</v>
      </c>
      <c r="N82" s="344">
        <v>36</v>
      </c>
      <c r="O82" s="344">
        <v>38</v>
      </c>
      <c r="P82" s="344">
        <v>41</v>
      </c>
      <c r="Q82" s="344">
        <v>44</v>
      </c>
      <c r="R82" s="344">
        <v>46</v>
      </c>
      <c r="S82" s="344">
        <v>49</v>
      </c>
      <c r="T82" s="344">
        <v>51</v>
      </c>
      <c r="U82" s="344">
        <v>53</v>
      </c>
      <c r="V82" s="344">
        <v>56</v>
      </c>
      <c r="W82" s="344">
        <v>58</v>
      </c>
      <c r="X82" s="344">
        <v>61</v>
      </c>
      <c r="Y82" s="344">
        <v>63</v>
      </c>
      <c r="Z82" s="344">
        <v>66</v>
      </c>
      <c r="AA82" s="344">
        <v>68</v>
      </c>
      <c r="AB82" s="344">
        <v>70</v>
      </c>
      <c r="AC82" s="344">
        <v>73</v>
      </c>
      <c r="AD82" s="344">
        <v>75</v>
      </c>
      <c r="AE82" s="344">
        <v>78</v>
      </c>
      <c r="AF82" s="337">
        <v>80</v>
      </c>
      <c r="AG82" s="345">
        <v>83</v>
      </c>
      <c r="AH82" s="346">
        <v>85</v>
      </c>
      <c r="AI82">
        <v>88</v>
      </c>
      <c r="AJ82">
        <v>90</v>
      </c>
      <c r="AK82">
        <v>93</v>
      </c>
      <c r="AL82">
        <v>95</v>
      </c>
      <c r="AM82">
        <v>97</v>
      </c>
      <c r="AN82">
        <v>100</v>
      </c>
      <c r="AO82">
        <v>102</v>
      </c>
      <c r="AP82">
        <v>105</v>
      </c>
      <c r="AQ82">
        <v>107</v>
      </c>
      <c r="AR82">
        <v>110</v>
      </c>
      <c r="AS82">
        <v>112</v>
      </c>
      <c r="AT82">
        <v>114</v>
      </c>
      <c r="AU82">
        <v>117</v>
      </c>
      <c r="AV82">
        <v>119</v>
      </c>
      <c r="AW82">
        <v>122</v>
      </c>
      <c r="AX82">
        <v>124</v>
      </c>
      <c r="AY82">
        <v>126</v>
      </c>
      <c r="AZ82">
        <v>129</v>
      </c>
      <c r="BA82">
        <v>131</v>
      </c>
      <c r="BB82">
        <v>133</v>
      </c>
      <c r="BC82">
        <v>136</v>
      </c>
      <c r="BD82">
        <v>138</v>
      </c>
      <c r="BE82">
        <v>140</v>
      </c>
      <c r="BF82">
        <v>142</v>
      </c>
      <c r="BG82">
        <v>145</v>
      </c>
      <c r="BH82">
        <v>147</v>
      </c>
      <c r="BI82">
        <v>149</v>
      </c>
      <c r="BJ82">
        <v>152</v>
      </c>
      <c r="BK82">
        <v>154</v>
      </c>
      <c r="BL82">
        <v>156</v>
      </c>
      <c r="BM82">
        <v>158</v>
      </c>
      <c r="BN82">
        <v>161</v>
      </c>
      <c r="BO82">
        <v>163</v>
      </c>
      <c r="BP82">
        <v>165</v>
      </c>
      <c r="BQ82">
        <v>168</v>
      </c>
      <c r="BR82">
        <v>170</v>
      </c>
      <c r="BS82">
        <v>172</v>
      </c>
      <c r="BT82">
        <v>174</v>
      </c>
      <c r="BU82">
        <v>177</v>
      </c>
      <c r="BV82">
        <v>179</v>
      </c>
      <c r="BW82">
        <v>181</v>
      </c>
      <c r="BX82">
        <v>183</v>
      </c>
      <c r="BY82">
        <v>186</v>
      </c>
      <c r="BZ82">
        <v>188</v>
      </c>
      <c r="CA82">
        <v>190</v>
      </c>
      <c r="CB82">
        <v>192</v>
      </c>
      <c r="CC82">
        <v>195</v>
      </c>
      <c r="CD82">
        <v>197</v>
      </c>
      <c r="CE82">
        <v>199</v>
      </c>
      <c r="CF82">
        <v>201</v>
      </c>
      <c r="CG82">
        <v>203</v>
      </c>
      <c r="CH82">
        <v>206</v>
      </c>
      <c r="CI82">
        <v>208</v>
      </c>
      <c r="CJ82">
        <v>210</v>
      </c>
      <c r="CK82">
        <v>212</v>
      </c>
      <c r="CL82">
        <v>214</v>
      </c>
      <c r="CM82">
        <v>217</v>
      </c>
      <c r="CN82">
        <v>219</v>
      </c>
      <c r="CO82">
        <v>221</v>
      </c>
      <c r="CP82">
        <v>223</v>
      </c>
      <c r="CQ82">
        <v>225</v>
      </c>
      <c r="CR82">
        <v>227</v>
      </c>
      <c r="CS82">
        <v>229</v>
      </c>
      <c r="CT82">
        <v>231</v>
      </c>
      <c r="CU82">
        <v>233</v>
      </c>
      <c r="CV82">
        <v>235</v>
      </c>
      <c r="CW82">
        <v>238</v>
      </c>
      <c r="CX82">
        <v>240</v>
      </c>
      <c r="CY82">
        <v>242</v>
      </c>
      <c r="CZ82">
        <v>245</v>
      </c>
      <c r="DA82">
        <v>247</v>
      </c>
      <c r="DB82">
        <v>249</v>
      </c>
      <c r="DC82">
        <v>252</v>
      </c>
      <c r="DD82">
        <v>254</v>
      </c>
      <c r="DE82">
        <v>257</v>
      </c>
      <c r="DF82">
        <v>259</v>
      </c>
      <c r="DG82">
        <v>261</v>
      </c>
      <c r="DH82">
        <v>264</v>
      </c>
      <c r="DI82">
        <v>266</v>
      </c>
      <c r="DJ82">
        <v>268</v>
      </c>
      <c r="DK82">
        <v>271</v>
      </c>
      <c r="DL82">
        <v>273</v>
      </c>
      <c r="DM82">
        <v>275</v>
      </c>
      <c r="DN82">
        <v>278</v>
      </c>
      <c r="DO82">
        <v>280</v>
      </c>
      <c r="DP82">
        <v>282</v>
      </c>
      <c r="DQ82">
        <v>285</v>
      </c>
      <c r="DR82">
        <v>287</v>
      </c>
      <c r="DS82">
        <v>290</v>
      </c>
      <c r="DT82">
        <v>292</v>
      </c>
      <c r="DU82">
        <v>294</v>
      </c>
      <c r="DV82">
        <v>297</v>
      </c>
      <c r="DW82">
        <v>299</v>
      </c>
      <c r="DX82">
        <v>302</v>
      </c>
      <c r="DY82">
        <v>304</v>
      </c>
      <c r="DZ82">
        <v>306</v>
      </c>
      <c r="EA82">
        <v>309</v>
      </c>
      <c r="EB82">
        <v>311</v>
      </c>
      <c r="EC82">
        <v>313</v>
      </c>
      <c r="ED82">
        <v>316</v>
      </c>
      <c r="EE82">
        <v>318</v>
      </c>
      <c r="EF82">
        <v>321</v>
      </c>
      <c r="EG82">
        <v>323</v>
      </c>
      <c r="EH82">
        <v>325</v>
      </c>
      <c r="EI82">
        <v>328</v>
      </c>
      <c r="EJ82">
        <v>330</v>
      </c>
      <c r="EK82">
        <v>333</v>
      </c>
      <c r="EL82">
        <v>335</v>
      </c>
      <c r="EM82">
        <v>337</v>
      </c>
      <c r="EN82">
        <v>340</v>
      </c>
      <c r="EO82">
        <v>342</v>
      </c>
      <c r="EP82">
        <v>344</v>
      </c>
      <c r="EQ82">
        <v>347</v>
      </c>
      <c r="ER82">
        <v>349</v>
      </c>
      <c r="ES82">
        <v>352</v>
      </c>
      <c r="ET82">
        <v>354</v>
      </c>
      <c r="EU82">
        <v>356</v>
      </c>
      <c r="EV82">
        <v>359</v>
      </c>
      <c r="EW82">
        <v>361</v>
      </c>
      <c r="EX82">
        <v>364</v>
      </c>
      <c r="EY82">
        <v>366</v>
      </c>
      <c r="EZ82">
        <v>368</v>
      </c>
      <c r="FA82">
        <v>371</v>
      </c>
      <c r="FB82">
        <v>373</v>
      </c>
      <c r="FC82">
        <v>375</v>
      </c>
      <c r="FD82">
        <v>378</v>
      </c>
      <c r="FE82">
        <v>380</v>
      </c>
      <c r="FF82">
        <v>383</v>
      </c>
      <c r="FG82">
        <v>385</v>
      </c>
      <c r="FH82">
        <v>387</v>
      </c>
      <c r="FI82">
        <v>390</v>
      </c>
      <c r="FJ82">
        <v>392</v>
      </c>
      <c r="FK82">
        <v>394</v>
      </c>
      <c r="FL82">
        <v>397</v>
      </c>
      <c r="FM82">
        <v>399</v>
      </c>
      <c r="FN82">
        <v>402</v>
      </c>
      <c r="FO82">
        <v>404</v>
      </c>
      <c r="FP82">
        <v>406</v>
      </c>
      <c r="FQ82">
        <v>409</v>
      </c>
      <c r="FR82">
        <v>411</v>
      </c>
      <c r="FS82">
        <v>413</v>
      </c>
      <c r="FT82">
        <v>416</v>
      </c>
      <c r="FU82">
        <v>418</v>
      </c>
      <c r="FV82">
        <v>421</v>
      </c>
      <c r="FW82">
        <v>423</v>
      </c>
      <c r="FX82">
        <v>425</v>
      </c>
      <c r="FY82">
        <v>428</v>
      </c>
      <c r="FZ82">
        <v>430</v>
      </c>
      <c r="GA82">
        <v>432</v>
      </c>
      <c r="GB82">
        <v>435</v>
      </c>
      <c r="GC82">
        <v>437</v>
      </c>
      <c r="GD82">
        <v>440</v>
      </c>
      <c r="GE82">
        <v>442</v>
      </c>
      <c r="GF82">
        <v>444</v>
      </c>
      <c r="GG82">
        <v>447</v>
      </c>
      <c r="GH82">
        <v>449</v>
      </c>
      <c r="GI82">
        <v>452</v>
      </c>
      <c r="GJ82">
        <v>454</v>
      </c>
      <c r="GK82">
        <v>456</v>
      </c>
      <c r="GL82">
        <v>459</v>
      </c>
      <c r="GM82">
        <v>461</v>
      </c>
      <c r="GN82">
        <v>463</v>
      </c>
      <c r="GO82">
        <v>466</v>
      </c>
      <c r="GP82">
        <v>468</v>
      </c>
      <c r="GQ82">
        <v>471</v>
      </c>
      <c r="GR82">
        <v>473</v>
      </c>
      <c r="GS82">
        <v>475</v>
      </c>
      <c r="GU82">
        <v>79</v>
      </c>
      <c r="GV82">
        <v>0.68</v>
      </c>
    </row>
    <row r="83" spans="1:204">
      <c r="A83" s="278">
        <v>80</v>
      </c>
      <c r="B83" s="344">
        <v>3</v>
      </c>
      <c r="C83" s="344">
        <v>6</v>
      </c>
      <c r="D83" s="344">
        <v>9</v>
      </c>
      <c r="E83" s="344">
        <v>12</v>
      </c>
      <c r="F83" s="344">
        <v>15</v>
      </c>
      <c r="G83" s="344">
        <v>18</v>
      </c>
      <c r="H83" s="344">
        <v>21</v>
      </c>
      <c r="I83" s="344">
        <v>24</v>
      </c>
      <c r="J83" s="344">
        <v>26</v>
      </c>
      <c r="K83" s="344">
        <v>28</v>
      </c>
      <c r="L83" s="344">
        <v>31</v>
      </c>
      <c r="M83" s="344">
        <v>33</v>
      </c>
      <c r="N83" s="344">
        <v>36</v>
      </c>
      <c r="O83" s="344">
        <v>39</v>
      </c>
      <c r="P83" s="344">
        <v>41</v>
      </c>
      <c r="Q83" s="344">
        <v>44</v>
      </c>
      <c r="R83" s="344">
        <v>46</v>
      </c>
      <c r="S83" s="344">
        <v>49</v>
      </c>
      <c r="T83" s="344">
        <v>51</v>
      </c>
      <c r="U83" s="344">
        <v>53</v>
      </c>
      <c r="V83" s="344">
        <v>56</v>
      </c>
      <c r="W83" s="344">
        <v>58</v>
      </c>
      <c r="X83" s="344">
        <v>61</v>
      </c>
      <c r="Y83" s="344">
        <v>63</v>
      </c>
      <c r="Z83" s="344">
        <v>66</v>
      </c>
      <c r="AA83" s="344">
        <v>68</v>
      </c>
      <c r="AB83" s="344">
        <v>71</v>
      </c>
      <c r="AC83" s="344">
        <v>73</v>
      </c>
      <c r="AD83" s="344">
        <v>76</v>
      </c>
      <c r="AE83" s="344">
        <v>78</v>
      </c>
      <c r="AF83" s="337">
        <v>81</v>
      </c>
      <c r="AG83" s="345">
        <v>83</v>
      </c>
      <c r="AH83" s="346">
        <v>86</v>
      </c>
      <c r="AI83">
        <v>88</v>
      </c>
      <c r="AJ83">
        <v>91</v>
      </c>
      <c r="AK83">
        <v>93</v>
      </c>
      <c r="AL83">
        <v>96</v>
      </c>
      <c r="AM83">
        <v>98</v>
      </c>
      <c r="AN83">
        <v>101</v>
      </c>
      <c r="AO83">
        <v>103</v>
      </c>
      <c r="AP83">
        <v>105</v>
      </c>
      <c r="AQ83">
        <v>108</v>
      </c>
      <c r="AR83">
        <v>110</v>
      </c>
      <c r="AS83">
        <v>113</v>
      </c>
      <c r="AT83">
        <v>115</v>
      </c>
      <c r="AU83">
        <v>117</v>
      </c>
      <c r="AV83">
        <v>120</v>
      </c>
      <c r="AW83">
        <v>122</v>
      </c>
      <c r="AX83">
        <v>125</v>
      </c>
      <c r="AY83">
        <v>127</v>
      </c>
      <c r="AZ83">
        <v>129</v>
      </c>
      <c r="BA83">
        <v>132</v>
      </c>
      <c r="BB83">
        <v>134</v>
      </c>
      <c r="BC83">
        <v>136</v>
      </c>
      <c r="BD83">
        <v>139</v>
      </c>
      <c r="BE83">
        <v>141</v>
      </c>
      <c r="BF83">
        <v>143</v>
      </c>
      <c r="BG83">
        <v>146</v>
      </c>
      <c r="BH83">
        <v>148</v>
      </c>
      <c r="BI83">
        <v>150</v>
      </c>
      <c r="BJ83">
        <v>152</v>
      </c>
      <c r="BK83">
        <v>155</v>
      </c>
      <c r="BL83">
        <v>157</v>
      </c>
      <c r="BM83">
        <v>159</v>
      </c>
      <c r="BN83">
        <v>162</v>
      </c>
      <c r="BO83">
        <v>164</v>
      </c>
      <c r="BP83">
        <v>166</v>
      </c>
      <c r="BQ83">
        <v>169</v>
      </c>
      <c r="BR83">
        <v>171</v>
      </c>
      <c r="BS83">
        <v>173</v>
      </c>
      <c r="BT83">
        <v>175</v>
      </c>
      <c r="BU83">
        <v>178</v>
      </c>
      <c r="BV83">
        <v>180</v>
      </c>
      <c r="BW83">
        <v>182</v>
      </c>
      <c r="BX83">
        <v>184</v>
      </c>
      <c r="BY83">
        <v>187</v>
      </c>
      <c r="BZ83">
        <v>189</v>
      </c>
      <c r="CA83">
        <v>191</v>
      </c>
      <c r="CB83">
        <v>194</v>
      </c>
      <c r="CC83">
        <v>196</v>
      </c>
      <c r="CD83">
        <v>198</v>
      </c>
      <c r="CE83">
        <v>200</v>
      </c>
      <c r="CF83">
        <v>202</v>
      </c>
      <c r="CG83">
        <v>205</v>
      </c>
      <c r="CH83">
        <v>207</v>
      </c>
      <c r="CI83">
        <v>209</v>
      </c>
      <c r="CJ83">
        <v>211</v>
      </c>
      <c r="CK83">
        <v>213</v>
      </c>
      <c r="CL83">
        <v>216</v>
      </c>
      <c r="CM83">
        <v>218</v>
      </c>
      <c r="CN83">
        <v>220</v>
      </c>
      <c r="CO83">
        <v>222</v>
      </c>
      <c r="CP83">
        <v>224</v>
      </c>
      <c r="CQ83">
        <v>226</v>
      </c>
      <c r="CR83">
        <v>228</v>
      </c>
      <c r="CS83">
        <v>231</v>
      </c>
      <c r="CT83">
        <v>233</v>
      </c>
      <c r="CU83">
        <v>235</v>
      </c>
      <c r="CV83">
        <v>237</v>
      </c>
      <c r="CW83">
        <v>239</v>
      </c>
      <c r="CX83">
        <v>241</v>
      </c>
      <c r="CY83">
        <v>244</v>
      </c>
      <c r="CZ83">
        <v>246</v>
      </c>
      <c r="DA83">
        <v>249</v>
      </c>
      <c r="DB83">
        <v>251</v>
      </c>
      <c r="DC83">
        <v>253</v>
      </c>
      <c r="DD83">
        <v>256</v>
      </c>
      <c r="DE83">
        <v>258</v>
      </c>
      <c r="DF83">
        <v>260</v>
      </c>
      <c r="DG83">
        <v>263</v>
      </c>
      <c r="DH83">
        <v>265</v>
      </c>
      <c r="DI83">
        <v>268</v>
      </c>
      <c r="DJ83">
        <v>270</v>
      </c>
      <c r="DK83">
        <v>272</v>
      </c>
      <c r="DL83">
        <v>275</v>
      </c>
      <c r="DM83">
        <v>277</v>
      </c>
      <c r="DN83">
        <v>279</v>
      </c>
      <c r="DO83">
        <v>282</v>
      </c>
      <c r="DP83">
        <v>284</v>
      </c>
      <c r="DQ83">
        <v>287</v>
      </c>
      <c r="DR83">
        <v>289</v>
      </c>
      <c r="DS83">
        <v>291</v>
      </c>
      <c r="DT83">
        <v>294</v>
      </c>
      <c r="DU83">
        <v>296</v>
      </c>
      <c r="DV83">
        <v>299</v>
      </c>
      <c r="DW83">
        <v>301</v>
      </c>
      <c r="DX83">
        <v>303</v>
      </c>
      <c r="DY83">
        <v>306</v>
      </c>
      <c r="DZ83">
        <v>308</v>
      </c>
      <c r="EA83">
        <v>311</v>
      </c>
      <c r="EB83">
        <v>313</v>
      </c>
      <c r="EC83">
        <v>315</v>
      </c>
      <c r="ED83">
        <v>318</v>
      </c>
      <c r="EE83">
        <v>320</v>
      </c>
      <c r="EF83">
        <v>323</v>
      </c>
      <c r="EG83">
        <v>325</v>
      </c>
      <c r="EH83">
        <v>327</v>
      </c>
      <c r="EI83">
        <v>330</v>
      </c>
      <c r="EJ83">
        <v>332</v>
      </c>
      <c r="EK83">
        <v>334</v>
      </c>
      <c r="EL83">
        <v>337</v>
      </c>
      <c r="EM83">
        <v>339</v>
      </c>
      <c r="EN83">
        <v>342</v>
      </c>
      <c r="EO83">
        <v>344</v>
      </c>
      <c r="EP83">
        <v>346</v>
      </c>
      <c r="EQ83">
        <v>349</v>
      </c>
      <c r="ER83">
        <v>351</v>
      </c>
      <c r="ES83">
        <v>354</v>
      </c>
      <c r="ET83">
        <v>356</v>
      </c>
      <c r="EU83">
        <v>358</v>
      </c>
      <c r="EV83">
        <v>361</v>
      </c>
      <c r="EW83">
        <v>363</v>
      </c>
      <c r="EX83">
        <v>366</v>
      </c>
      <c r="EY83">
        <v>368</v>
      </c>
      <c r="EZ83">
        <v>370</v>
      </c>
      <c r="FA83">
        <v>373</v>
      </c>
      <c r="FB83">
        <v>375</v>
      </c>
      <c r="FC83">
        <v>378</v>
      </c>
      <c r="FD83">
        <v>380</v>
      </c>
      <c r="FE83">
        <v>382</v>
      </c>
      <c r="FF83">
        <v>385</v>
      </c>
      <c r="FG83">
        <v>387</v>
      </c>
      <c r="FH83">
        <v>390</v>
      </c>
      <c r="FI83">
        <v>392</v>
      </c>
      <c r="FJ83">
        <v>394</v>
      </c>
      <c r="FK83">
        <v>397</v>
      </c>
      <c r="FL83">
        <v>399</v>
      </c>
      <c r="FM83">
        <v>402</v>
      </c>
      <c r="FN83">
        <v>404</v>
      </c>
      <c r="FO83">
        <v>406</v>
      </c>
      <c r="FP83">
        <v>409</v>
      </c>
      <c r="FQ83">
        <v>411</v>
      </c>
      <c r="FR83">
        <v>413</v>
      </c>
      <c r="FS83">
        <v>416</v>
      </c>
      <c r="FT83">
        <v>418</v>
      </c>
      <c r="FU83">
        <v>421</v>
      </c>
      <c r="FV83">
        <v>423</v>
      </c>
      <c r="FW83">
        <v>425</v>
      </c>
      <c r="FX83">
        <v>428</v>
      </c>
      <c r="FY83">
        <v>430</v>
      </c>
      <c r="FZ83">
        <v>433</v>
      </c>
      <c r="GA83">
        <v>435</v>
      </c>
      <c r="GB83">
        <v>437</v>
      </c>
      <c r="GC83">
        <v>440</v>
      </c>
      <c r="GD83">
        <v>442</v>
      </c>
      <c r="GE83">
        <v>445</v>
      </c>
      <c r="GF83">
        <v>447</v>
      </c>
      <c r="GG83">
        <v>449</v>
      </c>
      <c r="GH83">
        <v>452</v>
      </c>
      <c r="GI83">
        <v>454</v>
      </c>
      <c r="GJ83">
        <v>457</v>
      </c>
      <c r="GK83">
        <v>459</v>
      </c>
      <c r="GL83">
        <v>461</v>
      </c>
      <c r="GM83">
        <v>464</v>
      </c>
      <c r="GN83">
        <v>466</v>
      </c>
      <c r="GO83">
        <v>469</v>
      </c>
      <c r="GP83">
        <v>471</v>
      </c>
      <c r="GQ83">
        <v>473</v>
      </c>
      <c r="GR83">
        <v>476</v>
      </c>
      <c r="GS83">
        <v>478</v>
      </c>
      <c r="GU83">
        <v>80</v>
      </c>
      <c r="GV83">
        <v>0.68400000000000005</v>
      </c>
    </row>
    <row r="84" spans="1:204">
      <c r="A84" s="278">
        <v>81</v>
      </c>
      <c r="B84" s="344">
        <v>3</v>
      </c>
      <c r="C84" s="344">
        <v>6</v>
      </c>
      <c r="D84" s="344">
        <v>9</v>
      </c>
      <c r="E84" s="344">
        <v>12</v>
      </c>
      <c r="F84" s="344">
        <v>15</v>
      </c>
      <c r="G84" s="344">
        <v>18</v>
      </c>
      <c r="H84" s="344">
        <v>21</v>
      </c>
      <c r="I84" s="344">
        <v>24</v>
      </c>
      <c r="J84" s="344">
        <v>26</v>
      </c>
      <c r="K84" s="344">
        <v>28</v>
      </c>
      <c r="L84" s="344">
        <v>31</v>
      </c>
      <c r="M84" s="344">
        <v>33</v>
      </c>
      <c r="N84" s="344">
        <v>36</v>
      </c>
      <c r="O84" s="344">
        <v>39</v>
      </c>
      <c r="P84" s="344">
        <v>41</v>
      </c>
      <c r="Q84" s="344">
        <v>44</v>
      </c>
      <c r="R84" s="344">
        <v>47</v>
      </c>
      <c r="S84" s="344">
        <v>49</v>
      </c>
      <c r="T84" s="344">
        <v>52</v>
      </c>
      <c r="U84" s="344">
        <v>54</v>
      </c>
      <c r="V84" s="344">
        <v>56</v>
      </c>
      <c r="W84" s="344">
        <v>59</v>
      </c>
      <c r="X84" s="344">
        <v>61</v>
      </c>
      <c r="Y84" s="344">
        <v>64</v>
      </c>
      <c r="Z84" s="344">
        <v>66</v>
      </c>
      <c r="AA84" s="344">
        <v>69</v>
      </c>
      <c r="AB84" s="344">
        <v>71</v>
      </c>
      <c r="AC84" s="344">
        <v>74</v>
      </c>
      <c r="AD84" s="344">
        <v>76</v>
      </c>
      <c r="AE84" s="344">
        <v>79</v>
      </c>
      <c r="AF84" s="337">
        <v>81</v>
      </c>
      <c r="AG84" s="345">
        <v>84</v>
      </c>
      <c r="AH84" s="346">
        <v>86</v>
      </c>
      <c r="AI84">
        <v>89</v>
      </c>
      <c r="AJ84">
        <v>91</v>
      </c>
      <c r="AK84">
        <v>94</v>
      </c>
      <c r="AL84">
        <v>96</v>
      </c>
      <c r="AM84">
        <v>99</v>
      </c>
      <c r="AN84">
        <v>101</v>
      </c>
      <c r="AO84">
        <v>104</v>
      </c>
      <c r="AP84">
        <v>106</v>
      </c>
      <c r="AQ84">
        <v>109</v>
      </c>
      <c r="AR84">
        <v>111</v>
      </c>
      <c r="AS84">
        <v>113</v>
      </c>
      <c r="AT84">
        <v>116</v>
      </c>
      <c r="AU84">
        <v>118</v>
      </c>
      <c r="AV84">
        <v>121</v>
      </c>
      <c r="AW84">
        <v>123</v>
      </c>
      <c r="AX84">
        <v>126</v>
      </c>
      <c r="AY84">
        <v>128</v>
      </c>
      <c r="AZ84">
        <v>130</v>
      </c>
      <c r="BA84">
        <v>133</v>
      </c>
      <c r="BB84">
        <v>135</v>
      </c>
      <c r="BC84">
        <v>137</v>
      </c>
      <c r="BD84">
        <v>140</v>
      </c>
      <c r="BE84">
        <v>142</v>
      </c>
      <c r="BF84">
        <v>144</v>
      </c>
      <c r="BG84">
        <v>147</v>
      </c>
      <c r="BH84">
        <v>149</v>
      </c>
      <c r="BI84">
        <v>151</v>
      </c>
      <c r="BJ84">
        <v>154</v>
      </c>
      <c r="BK84">
        <v>156</v>
      </c>
      <c r="BL84">
        <v>158</v>
      </c>
      <c r="BM84">
        <v>161</v>
      </c>
      <c r="BN84">
        <v>163</v>
      </c>
      <c r="BO84">
        <v>165</v>
      </c>
      <c r="BP84">
        <v>168</v>
      </c>
      <c r="BQ84">
        <v>170</v>
      </c>
      <c r="BR84">
        <v>172</v>
      </c>
      <c r="BS84">
        <v>174</v>
      </c>
      <c r="BT84">
        <v>177</v>
      </c>
      <c r="BU84">
        <v>179</v>
      </c>
      <c r="BV84">
        <v>181</v>
      </c>
      <c r="BW84">
        <v>184</v>
      </c>
      <c r="BX84">
        <v>186</v>
      </c>
      <c r="BY84">
        <v>188</v>
      </c>
      <c r="BZ84">
        <v>190</v>
      </c>
      <c r="CA84">
        <v>193</v>
      </c>
      <c r="CB84">
        <v>195</v>
      </c>
      <c r="CC84">
        <v>197</v>
      </c>
      <c r="CD84">
        <v>199</v>
      </c>
      <c r="CE84">
        <v>202</v>
      </c>
      <c r="CF84">
        <v>204</v>
      </c>
      <c r="CG84">
        <v>206</v>
      </c>
      <c r="CH84">
        <v>208</v>
      </c>
      <c r="CI84">
        <v>211</v>
      </c>
      <c r="CJ84">
        <v>213</v>
      </c>
      <c r="CK84">
        <v>215</v>
      </c>
      <c r="CL84">
        <v>217</v>
      </c>
      <c r="CM84">
        <v>219</v>
      </c>
      <c r="CN84">
        <v>222</v>
      </c>
      <c r="CO84">
        <v>224</v>
      </c>
      <c r="CP84">
        <v>226</v>
      </c>
      <c r="CQ84">
        <v>228</v>
      </c>
      <c r="CR84">
        <v>230</v>
      </c>
      <c r="CS84">
        <v>232</v>
      </c>
      <c r="CT84">
        <v>234</v>
      </c>
      <c r="CU84">
        <v>236</v>
      </c>
      <c r="CV84">
        <v>239</v>
      </c>
      <c r="CW84">
        <v>241</v>
      </c>
      <c r="CX84">
        <v>243</v>
      </c>
      <c r="CY84">
        <v>246</v>
      </c>
      <c r="CZ84">
        <v>248</v>
      </c>
      <c r="DA84">
        <v>250</v>
      </c>
      <c r="DB84">
        <v>253</v>
      </c>
      <c r="DC84">
        <v>255</v>
      </c>
      <c r="DD84">
        <v>258</v>
      </c>
      <c r="DE84">
        <v>260</v>
      </c>
      <c r="DF84">
        <v>262</v>
      </c>
      <c r="DG84">
        <v>265</v>
      </c>
      <c r="DH84">
        <v>267</v>
      </c>
      <c r="DI84">
        <v>269</v>
      </c>
      <c r="DJ84">
        <v>272</v>
      </c>
      <c r="DK84">
        <v>274</v>
      </c>
      <c r="DL84">
        <v>277</v>
      </c>
      <c r="DM84">
        <v>279</v>
      </c>
      <c r="DN84">
        <v>281</v>
      </c>
      <c r="DO84">
        <v>284</v>
      </c>
      <c r="DP84">
        <v>286</v>
      </c>
      <c r="DQ84">
        <v>289</v>
      </c>
      <c r="DR84">
        <v>291</v>
      </c>
      <c r="DS84">
        <v>293</v>
      </c>
      <c r="DT84">
        <v>296</v>
      </c>
      <c r="DU84">
        <v>298</v>
      </c>
      <c r="DV84">
        <v>301</v>
      </c>
      <c r="DW84">
        <v>303</v>
      </c>
      <c r="DX84">
        <v>306</v>
      </c>
      <c r="DY84">
        <v>308</v>
      </c>
      <c r="DZ84">
        <v>310</v>
      </c>
      <c r="EA84">
        <v>313</v>
      </c>
      <c r="EB84">
        <v>315</v>
      </c>
      <c r="EC84">
        <v>318</v>
      </c>
      <c r="ED84">
        <v>320</v>
      </c>
      <c r="EE84">
        <v>322</v>
      </c>
      <c r="EF84">
        <v>325</v>
      </c>
      <c r="EG84">
        <v>327</v>
      </c>
      <c r="EH84">
        <v>330</v>
      </c>
      <c r="EI84">
        <v>332</v>
      </c>
      <c r="EJ84">
        <v>334</v>
      </c>
      <c r="EK84">
        <v>337</v>
      </c>
      <c r="EL84">
        <v>339</v>
      </c>
      <c r="EM84">
        <v>342</v>
      </c>
      <c r="EN84">
        <v>344</v>
      </c>
      <c r="EO84">
        <v>347</v>
      </c>
      <c r="EP84">
        <v>349</v>
      </c>
      <c r="EQ84">
        <v>351</v>
      </c>
      <c r="ER84">
        <v>354</v>
      </c>
      <c r="ES84">
        <v>356</v>
      </c>
      <c r="ET84">
        <v>359</v>
      </c>
      <c r="EU84">
        <v>361</v>
      </c>
      <c r="EV84">
        <v>364</v>
      </c>
      <c r="EW84">
        <v>366</v>
      </c>
      <c r="EX84">
        <v>368</v>
      </c>
      <c r="EY84">
        <v>371</v>
      </c>
      <c r="EZ84">
        <v>373</v>
      </c>
      <c r="FA84">
        <v>376</v>
      </c>
      <c r="FB84">
        <v>378</v>
      </c>
      <c r="FC84">
        <v>380</v>
      </c>
      <c r="FD84">
        <v>383</v>
      </c>
      <c r="FE84">
        <v>385</v>
      </c>
      <c r="FF84">
        <v>388</v>
      </c>
      <c r="FG84">
        <v>390</v>
      </c>
      <c r="FH84">
        <v>392</v>
      </c>
      <c r="FI84">
        <v>395</v>
      </c>
      <c r="FJ84">
        <v>397</v>
      </c>
      <c r="FK84">
        <v>400</v>
      </c>
      <c r="FL84">
        <v>402</v>
      </c>
      <c r="FM84">
        <v>404</v>
      </c>
      <c r="FN84">
        <v>407</v>
      </c>
      <c r="FO84">
        <v>409</v>
      </c>
      <c r="FP84">
        <v>412</v>
      </c>
      <c r="FQ84">
        <v>414</v>
      </c>
      <c r="FR84">
        <v>417</v>
      </c>
      <c r="FS84">
        <v>419</v>
      </c>
      <c r="FT84">
        <v>421</v>
      </c>
      <c r="FU84">
        <v>424</v>
      </c>
      <c r="FV84">
        <v>426</v>
      </c>
      <c r="FW84">
        <v>429</v>
      </c>
      <c r="FX84">
        <v>431</v>
      </c>
      <c r="FY84">
        <v>433</v>
      </c>
      <c r="FZ84">
        <v>436</v>
      </c>
      <c r="GA84">
        <v>438</v>
      </c>
      <c r="GB84">
        <v>441</v>
      </c>
      <c r="GC84">
        <v>443</v>
      </c>
      <c r="GD84">
        <v>445</v>
      </c>
      <c r="GE84">
        <v>448</v>
      </c>
      <c r="GF84">
        <v>450</v>
      </c>
      <c r="GG84">
        <v>453</v>
      </c>
      <c r="GH84">
        <v>455</v>
      </c>
      <c r="GI84">
        <v>458</v>
      </c>
      <c r="GJ84">
        <v>460</v>
      </c>
      <c r="GK84">
        <v>462</v>
      </c>
      <c r="GL84">
        <v>465</v>
      </c>
      <c r="GM84">
        <v>467</v>
      </c>
      <c r="GN84">
        <v>470</v>
      </c>
      <c r="GO84">
        <v>472</v>
      </c>
      <c r="GP84">
        <v>474</v>
      </c>
      <c r="GQ84">
        <v>477</v>
      </c>
      <c r="GR84">
        <v>479</v>
      </c>
      <c r="GS84">
        <v>482</v>
      </c>
      <c r="GU84">
        <v>81</v>
      </c>
      <c r="GV84">
        <v>0.68899999999999995</v>
      </c>
    </row>
    <row r="85" spans="1:204">
      <c r="A85" s="278">
        <v>82</v>
      </c>
      <c r="B85" s="344">
        <v>3</v>
      </c>
      <c r="C85" s="344">
        <v>6</v>
      </c>
      <c r="D85" s="344">
        <v>9</v>
      </c>
      <c r="E85" s="344">
        <v>12</v>
      </c>
      <c r="F85" s="344">
        <v>15</v>
      </c>
      <c r="G85" s="344">
        <v>19</v>
      </c>
      <c r="H85" s="344">
        <v>21</v>
      </c>
      <c r="I85" s="344">
        <v>24</v>
      </c>
      <c r="J85" s="344">
        <v>26</v>
      </c>
      <c r="K85" s="344">
        <v>28</v>
      </c>
      <c r="L85" s="344">
        <v>31</v>
      </c>
      <c r="M85" s="344">
        <v>34</v>
      </c>
      <c r="N85" s="344">
        <v>36</v>
      </c>
      <c r="O85" s="344">
        <v>39</v>
      </c>
      <c r="P85" s="344">
        <v>42</v>
      </c>
      <c r="Q85" s="344">
        <v>44</v>
      </c>
      <c r="R85" s="344">
        <v>47</v>
      </c>
      <c r="S85" s="344">
        <v>50</v>
      </c>
      <c r="T85" s="344">
        <v>52</v>
      </c>
      <c r="U85" s="344">
        <v>54</v>
      </c>
      <c r="V85" s="344">
        <v>57</v>
      </c>
      <c r="W85" s="344">
        <v>59</v>
      </c>
      <c r="X85" s="344">
        <v>62</v>
      </c>
      <c r="Y85" s="344">
        <v>64</v>
      </c>
      <c r="Z85" s="344">
        <v>67</v>
      </c>
      <c r="AA85" s="344">
        <v>69</v>
      </c>
      <c r="AB85" s="344">
        <v>72</v>
      </c>
      <c r="AC85" s="344">
        <v>74</v>
      </c>
      <c r="AD85" s="344">
        <v>77</v>
      </c>
      <c r="AE85" s="344">
        <v>80</v>
      </c>
      <c r="AF85" s="337">
        <v>82</v>
      </c>
      <c r="AG85" s="345">
        <v>85</v>
      </c>
      <c r="AH85" s="346">
        <v>87</v>
      </c>
      <c r="AI85">
        <v>90</v>
      </c>
      <c r="AJ85">
        <v>92</v>
      </c>
      <c r="AK85">
        <v>95</v>
      </c>
      <c r="AL85">
        <v>97</v>
      </c>
      <c r="AM85">
        <v>99</v>
      </c>
      <c r="AN85">
        <v>102</v>
      </c>
      <c r="AO85">
        <v>104</v>
      </c>
      <c r="AP85">
        <v>107</v>
      </c>
      <c r="AQ85">
        <v>109</v>
      </c>
      <c r="AR85">
        <v>112</v>
      </c>
      <c r="AS85">
        <v>114</v>
      </c>
      <c r="AT85">
        <v>117</v>
      </c>
      <c r="AU85">
        <v>119</v>
      </c>
      <c r="AV85">
        <v>122</v>
      </c>
      <c r="AW85">
        <v>124</v>
      </c>
      <c r="AX85">
        <v>126</v>
      </c>
      <c r="AY85">
        <v>129</v>
      </c>
      <c r="AZ85">
        <v>131</v>
      </c>
      <c r="BA85">
        <v>134</v>
      </c>
      <c r="BB85">
        <v>136</v>
      </c>
      <c r="BC85">
        <v>138</v>
      </c>
      <c r="BD85">
        <v>141</v>
      </c>
      <c r="BE85">
        <v>143</v>
      </c>
      <c r="BF85">
        <v>145</v>
      </c>
      <c r="BG85">
        <v>148</v>
      </c>
      <c r="BH85">
        <v>150</v>
      </c>
      <c r="BI85">
        <v>152</v>
      </c>
      <c r="BJ85">
        <v>155</v>
      </c>
      <c r="BK85">
        <v>157</v>
      </c>
      <c r="BL85">
        <v>159</v>
      </c>
      <c r="BM85">
        <v>162</v>
      </c>
      <c r="BN85">
        <v>164</v>
      </c>
      <c r="BO85">
        <v>166</v>
      </c>
      <c r="BP85">
        <v>169</v>
      </c>
      <c r="BQ85">
        <v>171</v>
      </c>
      <c r="BR85">
        <v>173</v>
      </c>
      <c r="BS85">
        <v>176</v>
      </c>
      <c r="BT85">
        <v>178</v>
      </c>
      <c r="BU85">
        <v>180</v>
      </c>
      <c r="BV85">
        <v>183</v>
      </c>
      <c r="BW85">
        <v>185</v>
      </c>
      <c r="BX85">
        <v>187</v>
      </c>
      <c r="BY85">
        <v>189</v>
      </c>
      <c r="BZ85">
        <v>192</v>
      </c>
      <c r="CA85">
        <v>194</v>
      </c>
      <c r="CB85">
        <v>196</v>
      </c>
      <c r="CC85">
        <v>199</v>
      </c>
      <c r="CD85">
        <v>201</v>
      </c>
      <c r="CE85">
        <v>203</v>
      </c>
      <c r="CF85">
        <v>205</v>
      </c>
      <c r="CG85">
        <v>208</v>
      </c>
      <c r="CH85">
        <v>210</v>
      </c>
      <c r="CI85">
        <v>212</v>
      </c>
      <c r="CJ85">
        <v>214</v>
      </c>
      <c r="CK85">
        <v>216</v>
      </c>
      <c r="CL85">
        <v>219</v>
      </c>
      <c r="CM85">
        <v>221</v>
      </c>
      <c r="CN85">
        <v>223</v>
      </c>
      <c r="CO85">
        <v>225</v>
      </c>
      <c r="CP85">
        <v>227</v>
      </c>
      <c r="CQ85">
        <v>230</v>
      </c>
      <c r="CR85">
        <v>232</v>
      </c>
      <c r="CS85">
        <v>234</v>
      </c>
      <c r="CT85">
        <v>236</v>
      </c>
      <c r="CU85">
        <v>238</v>
      </c>
      <c r="CV85">
        <v>240</v>
      </c>
      <c r="CW85">
        <v>243</v>
      </c>
      <c r="CX85">
        <v>245</v>
      </c>
      <c r="CY85">
        <v>247</v>
      </c>
      <c r="CZ85">
        <v>250</v>
      </c>
      <c r="DA85">
        <v>252</v>
      </c>
      <c r="DB85">
        <v>255</v>
      </c>
      <c r="DC85">
        <v>257</v>
      </c>
      <c r="DD85">
        <v>259</v>
      </c>
      <c r="DE85">
        <v>262</v>
      </c>
      <c r="DF85">
        <v>264</v>
      </c>
      <c r="DG85">
        <v>267</v>
      </c>
      <c r="DH85">
        <v>269</v>
      </c>
      <c r="DI85">
        <v>271</v>
      </c>
      <c r="DJ85">
        <v>274</v>
      </c>
      <c r="DK85">
        <v>276</v>
      </c>
      <c r="DL85">
        <v>279</v>
      </c>
      <c r="DM85">
        <v>281</v>
      </c>
      <c r="DN85">
        <v>283</v>
      </c>
      <c r="DO85">
        <v>286</v>
      </c>
      <c r="DP85">
        <v>288</v>
      </c>
      <c r="DQ85">
        <v>291</v>
      </c>
      <c r="DR85">
        <v>293</v>
      </c>
      <c r="DS85">
        <v>296</v>
      </c>
      <c r="DT85">
        <v>298</v>
      </c>
      <c r="DU85">
        <v>300</v>
      </c>
      <c r="DV85">
        <v>303</v>
      </c>
      <c r="DW85">
        <v>305</v>
      </c>
      <c r="DX85">
        <v>308</v>
      </c>
      <c r="DY85">
        <v>310</v>
      </c>
      <c r="DZ85">
        <v>313</v>
      </c>
      <c r="EA85">
        <v>315</v>
      </c>
      <c r="EB85">
        <v>317</v>
      </c>
      <c r="EC85">
        <v>320</v>
      </c>
      <c r="ED85">
        <v>322</v>
      </c>
      <c r="EE85">
        <v>325</v>
      </c>
      <c r="EF85">
        <v>327</v>
      </c>
      <c r="EG85">
        <v>330</v>
      </c>
      <c r="EH85">
        <v>332</v>
      </c>
      <c r="EI85">
        <v>334</v>
      </c>
      <c r="EJ85">
        <v>337</v>
      </c>
      <c r="EK85">
        <v>339</v>
      </c>
      <c r="EL85">
        <v>342</v>
      </c>
      <c r="EM85">
        <v>344</v>
      </c>
      <c r="EN85">
        <v>347</v>
      </c>
      <c r="EO85">
        <v>349</v>
      </c>
      <c r="EP85">
        <v>352</v>
      </c>
      <c r="EQ85">
        <v>354</v>
      </c>
      <c r="ER85">
        <v>356</v>
      </c>
      <c r="ES85">
        <v>359</v>
      </c>
      <c r="ET85">
        <v>361</v>
      </c>
      <c r="EU85">
        <v>364</v>
      </c>
      <c r="EV85">
        <v>366</v>
      </c>
      <c r="EW85">
        <v>369</v>
      </c>
      <c r="EX85">
        <v>371</v>
      </c>
      <c r="EY85">
        <v>373</v>
      </c>
      <c r="EZ85">
        <v>376</v>
      </c>
      <c r="FA85">
        <v>378</v>
      </c>
      <c r="FB85">
        <v>381</v>
      </c>
      <c r="FC85">
        <v>383</v>
      </c>
      <c r="FD85">
        <v>386</v>
      </c>
      <c r="FE85">
        <v>388</v>
      </c>
      <c r="FF85">
        <v>390</v>
      </c>
      <c r="FG85">
        <v>393</v>
      </c>
      <c r="FH85">
        <v>395</v>
      </c>
      <c r="FI85">
        <v>398</v>
      </c>
      <c r="FJ85">
        <v>400</v>
      </c>
      <c r="FK85">
        <v>403</v>
      </c>
      <c r="FL85">
        <v>405</v>
      </c>
      <c r="FM85">
        <v>407</v>
      </c>
      <c r="FN85">
        <v>410</v>
      </c>
      <c r="FO85">
        <v>412</v>
      </c>
      <c r="FP85">
        <v>415</v>
      </c>
      <c r="FQ85">
        <v>417</v>
      </c>
      <c r="FR85">
        <v>420</v>
      </c>
      <c r="FS85">
        <v>422</v>
      </c>
      <c r="FT85">
        <v>424</v>
      </c>
      <c r="FU85">
        <v>427</v>
      </c>
      <c r="FV85">
        <v>429</v>
      </c>
      <c r="FW85">
        <v>432</v>
      </c>
      <c r="FX85">
        <v>434</v>
      </c>
      <c r="FY85">
        <v>437</v>
      </c>
      <c r="FZ85">
        <v>439</v>
      </c>
      <c r="GA85">
        <v>441</v>
      </c>
      <c r="GB85">
        <v>444</v>
      </c>
      <c r="GC85">
        <v>446</v>
      </c>
      <c r="GD85">
        <v>449</v>
      </c>
      <c r="GE85">
        <v>451</v>
      </c>
      <c r="GF85">
        <v>454</v>
      </c>
      <c r="GG85">
        <v>456</v>
      </c>
      <c r="GH85">
        <v>458</v>
      </c>
      <c r="GI85">
        <v>461</v>
      </c>
      <c r="GJ85">
        <v>463</v>
      </c>
      <c r="GK85">
        <v>466</v>
      </c>
      <c r="GL85">
        <v>468</v>
      </c>
      <c r="GM85">
        <v>471</v>
      </c>
      <c r="GN85">
        <v>473</v>
      </c>
      <c r="GO85">
        <v>475</v>
      </c>
      <c r="GP85">
        <v>478</v>
      </c>
      <c r="GQ85">
        <v>480</v>
      </c>
      <c r="GR85">
        <v>483</v>
      </c>
      <c r="GS85">
        <v>485</v>
      </c>
      <c r="GU85">
        <v>82</v>
      </c>
      <c r="GV85">
        <v>0.69399999999999995</v>
      </c>
    </row>
    <row r="86" spans="1:204">
      <c r="A86" s="278">
        <v>83</v>
      </c>
      <c r="B86" s="344">
        <v>3</v>
      </c>
      <c r="C86" s="344">
        <v>6</v>
      </c>
      <c r="D86" s="344">
        <v>9</v>
      </c>
      <c r="E86" s="344">
        <v>12</v>
      </c>
      <c r="F86" s="344">
        <v>16</v>
      </c>
      <c r="G86" s="344">
        <v>19</v>
      </c>
      <c r="H86" s="344">
        <v>22</v>
      </c>
      <c r="I86" s="344">
        <v>25</v>
      </c>
      <c r="J86" s="344">
        <v>27</v>
      </c>
      <c r="K86" s="344">
        <v>28</v>
      </c>
      <c r="L86" s="344">
        <v>31</v>
      </c>
      <c r="M86" s="344">
        <v>34</v>
      </c>
      <c r="N86" s="344">
        <v>37</v>
      </c>
      <c r="O86" s="344">
        <v>39</v>
      </c>
      <c r="P86" s="344">
        <v>42</v>
      </c>
      <c r="Q86" s="344">
        <v>45</v>
      </c>
      <c r="R86" s="344">
        <v>47</v>
      </c>
      <c r="S86" s="344">
        <v>50</v>
      </c>
      <c r="T86" s="344">
        <v>52</v>
      </c>
      <c r="U86" s="344">
        <v>54</v>
      </c>
      <c r="V86" s="344">
        <v>57</v>
      </c>
      <c r="W86" s="344">
        <v>60</v>
      </c>
      <c r="X86" s="344">
        <v>62</v>
      </c>
      <c r="Y86" s="344">
        <v>65</v>
      </c>
      <c r="Z86" s="344">
        <v>67</v>
      </c>
      <c r="AA86" s="344">
        <v>70</v>
      </c>
      <c r="AB86" s="344">
        <v>72</v>
      </c>
      <c r="AC86" s="344">
        <v>75</v>
      </c>
      <c r="AD86" s="344">
        <v>77</v>
      </c>
      <c r="AE86" s="344">
        <v>80</v>
      </c>
      <c r="AF86" s="337">
        <v>83</v>
      </c>
      <c r="AG86" s="345">
        <v>85</v>
      </c>
      <c r="AH86" s="346">
        <v>88</v>
      </c>
      <c r="AI86">
        <v>90</v>
      </c>
      <c r="AJ86">
        <v>93</v>
      </c>
      <c r="AK86">
        <v>95</v>
      </c>
      <c r="AL86">
        <v>98</v>
      </c>
      <c r="AM86">
        <v>100</v>
      </c>
      <c r="AN86">
        <v>103</v>
      </c>
      <c r="AO86">
        <v>105</v>
      </c>
      <c r="AP86">
        <v>108</v>
      </c>
      <c r="AQ86">
        <v>110</v>
      </c>
      <c r="AR86">
        <v>112</v>
      </c>
      <c r="AS86">
        <v>115</v>
      </c>
      <c r="AT86">
        <v>117</v>
      </c>
      <c r="AU86">
        <v>120</v>
      </c>
      <c r="AV86">
        <v>122</v>
      </c>
      <c r="AW86">
        <v>125</v>
      </c>
      <c r="AX86">
        <v>127</v>
      </c>
      <c r="AY86">
        <v>130</v>
      </c>
      <c r="AZ86">
        <v>132</v>
      </c>
      <c r="BA86">
        <v>134</v>
      </c>
      <c r="BB86">
        <v>137</v>
      </c>
      <c r="BC86">
        <v>139</v>
      </c>
      <c r="BD86">
        <v>141</v>
      </c>
      <c r="BE86">
        <v>144</v>
      </c>
      <c r="BF86">
        <v>146</v>
      </c>
      <c r="BG86">
        <v>149</v>
      </c>
      <c r="BH86">
        <v>151</v>
      </c>
      <c r="BI86">
        <v>153</v>
      </c>
      <c r="BJ86">
        <v>156</v>
      </c>
      <c r="BK86">
        <v>158</v>
      </c>
      <c r="BL86">
        <v>160</v>
      </c>
      <c r="BM86">
        <v>163</v>
      </c>
      <c r="BN86">
        <v>165</v>
      </c>
      <c r="BO86">
        <v>167</v>
      </c>
      <c r="BP86">
        <v>170</v>
      </c>
      <c r="BQ86">
        <v>172</v>
      </c>
      <c r="BR86">
        <v>174</v>
      </c>
      <c r="BS86">
        <v>177</v>
      </c>
      <c r="BT86">
        <v>179</v>
      </c>
      <c r="BU86">
        <v>181</v>
      </c>
      <c r="BV86">
        <v>184</v>
      </c>
      <c r="BW86">
        <v>186</v>
      </c>
      <c r="BX86">
        <v>188</v>
      </c>
      <c r="BY86">
        <v>191</v>
      </c>
      <c r="BZ86">
        <v>193</v>
      </c>
      <c r="CA86">
        <v>195</v>
      </c>
      <c r="CB86">
        <v>197</v>
      </c>
      <c r="CC86">
        <v>200</v>
      </c>
      <c r="CD86">
        <v>202</v>
      </c>
      <c r="CE86">
        <v>204</v>
      </c>
      <c r="CF86">
        <v>207</v>
      </c>
      <c r="CG86">
        <v>209</v>
      </c>
      <c r="CH86">
        <v>211</v>
      </c>
      <c r="CI86">
        <v>213</v>
      </c>
      <c r="CJ86">
        <v>215</v>
      </c>
      <c r="CK86">
        <v>218</v>
      </c>
      <c r="CL86">
        <v>220</v>
      </c>
      <c r="CM86">
        <v>222</v>
      </c>
      <c r="CN86">
        <v>224</v>
      </c>
      <c r="CO86">
        <v>227</v>
      </c>
      <c r="CP86">
        <v>229</v>
      </c>
      <c r="CQ86">
        <v>231</v>
      </c>
      <c r="CR86">
        <v>233</v>
      </c>
      <c r="CS86">
        <v>235</v>
      </c>
      <c r="CT86">
        <v>237</v>
      </c>
      <c r="CU86">
        <v>240</v>
      </c>
      <c r="CV86">
        <v>242</v>
      </c>
      <c r="CW86">
        <v>244</v>
      </c>
      <c r="CX86">
        <v>246</v>
      </c>
      <c r="CY86">
        <v>249</v>
      </c>
      <c r="CZ86">
        <v>251</v>
      </c>
      <c r="DA86">
        <v>254</v>
      </c>
      <c r="DB86">
        <v>256</v>
      </c>
      <c r="DC86">
        <v>258</v>
      </c>
      <c r="DD86">
        <v>261</v>
      </c>
      <c r="DE86">
        <v>263</v>
      </c>
      <c r="DF86">
        <v>266</v>
      </c>
      <c r="DG86">
        <v>268</v>
      </c>
      <c r="DH86">
        <v>271</v>
      </c>
      <c r="DI86">
        <v>273</v>
      </c>
      <c r="DJ86">
        <v>275</v>
      </c>
      <c r="DK86">
        <v>278</v>
      </c>
      <c r="DL86">
        <v>280</v>
      </c>
      <c r="DM86">
        <v>283</v>
      </c>
      <c r="DN86">
        <v>285</v>
      </c>
      <c r="DO86">
        <v>288</v>
      </c>
      <c r="DP86">
        <v>290</v>
      </c>
      <c r="DQ86">
        <v>292</v>
      </c>
      <c r="DR86">
        <v>295</v>
      </c>
      <c r="DS86">
        <v>297</v>
      </c>
      <c r="DT86">
        <v>300</v>
      </c>
      <c r="DU86">
        <v>302</v>
      </c>
      <c r="DV86">
        <v>305</v>
      </c>
      <c r="DW86">
        <v>307</v>
      </c>
      <c r="DX86">
        <v>310</v>
      </c>
      <c r="DY86">
        <v>312</v>
      </c>
      <c r="DZ86">
        <v>314</v>
      </c>
      <c r="EA86">
        <v>317</v>
      </c>
      <c r="EB86">
        <v>319</v>
      </c>
      <c r="EC86">
        <v>322</v>
      </c>
      <c r="ED86">
        <v>324</v>
      </c>
      <c r="EE86">
        <v>327</v>
      </c>
      <c r="EF86">
        <v>329</v>
      </c>
      <c r="EG86">
        <v>332</v>
      </c>
      <c r="EH86">
        <v>334</v>
      </c>
      <c r="EI86">
        <v>336</v>
      </c>
      <c r="EJ86">
        <v>339</v>
      </c>
      <c r="EK86">
        <v>341</v>
      </c>
      <c r="EL86">
        <v>344</v>
      </c>
      <c r="EM86">
        <v>346</v>
      </c>
      <c r="EN86">
        <v>349</v>
      </c>
      <c r="EO86">
        <v>351</v>
      </c>
      <c r="EP86">
        <v>354</v>
      </c>
      <c r="EQ86">
        <v>356</v>
      </c>
      <c r="ER86">
        <v>358</v>
      </c>
      <c r="ES86">
        <v>361</v>
      </c>
      <c r="ET86">
        <v>363</v>
      </c>
      <c r="EU86">
        <v>366</v>
      </c>
      <c r="EV86">
        <v>368</v>
      </c>
      <c r="EW86">
        <v>371</v>
      </c>
      <c r="EX86">
        <v>373</v>
      </c>
      <c r="EY86">
        <v>376</v>
      </c>
      <c r="EZ86">
        <v>378</v>
      </c>
      <c r="FA86">
        <v>380</v>
      </c>
      <c r="FB86">
        <v>383</v>
      </c>
      <c r="FC86">
        <v>385</v>
      </c>
      <c r="FD86">
        <v>388</v>
      </c>
      <c r="FE86">
        <v>390</v>
      </c>
      <c r="FF86">
        <v>393</v>
      </c>
      <c r="FG86">
        <v>395</v>
      </c>
      <c r="FH86">
        <v>398</v>
      </c>
      <c r="FI86">
        <v>400</v>
      </c>
      <c r="FJ86">
        <v>402</v>
      </c>
      <c r="FK86">
        <v>405</v>
      </c>
      <c r="FL86">
        <v>407</v>
      </c>
      <c r="FM86">
        <v>410</v>
      </c>
      <c r="FN86">
        <v>412</v>
      </c>
      <c r="FO86">
        <v>415</v>
      </c>
      <c r="FP86">
        <v>417</v>
      </c>
      <c r="FQ86">
        <v>419</v>
      </c>
      <c r="FR86">
        <v>422</v>
      </c>
      <c r="FS86">
        <v>424</v>
      </c>
      <c r="FT86">
        <v>427</v>
      </c>
      <c r="FU86">
        <v>429</v>
      </c>
      <c r="FV86">
        <v>432</v>
      </c>
      <c r="FW86">
        <v>434</v>
      </c>
      <c r="FX86">
        <v>437</v>
      </c>
      <c r="FY86">
        <v>439</v>
      </c>
      <c r="FZ86">
        <v>441</v>
      </c>
      <c r="GA86">
        <v>444</v>
      </c>
      <c r="GB86">
        <v>446</v>
      </c>
      <c r="GC86">
        <v>449</v>
      </c>
      <c r="GD86">
        <v>451</v>
      </c>
      <c r="GE86">
        <v>454</v>
      </c>
      <c r="GF86">
        <v>456</v>
      </c>
      <c r="GG86">
        <v>459</v>
      </c>
      <c r="GH86">
        <v>461</v>
      </c>
      <c r="GI86">
        <v>463</v>
      </c>
      <c r="GJ86">
        <v>466</v>
      </c>
      <c r="GK86">
        <v>468</v>
      </c>
      <c r="GL86">
        <v>471</v>
      </c>
      <c r="GM86">
        <v>473</v>
      </c>
      <c r="GN86">
        <v>476</v>
      </c>
      <c r="GO86">
        <v>478</v>
      </c>
      <c r="GP86">
        <v>481</v>
      </c>
      <c r="GQ86">
        <v>483</v>
      </c>
      <c r="GR86">
        <v>485</v>
      </c>
      <c r="GS86">
        <v>488</v>
      </c>
      <c r="GU86">
        <v>83</v>
      </c>
      <c r="GV86">
        <v>0.69799999999999995</v>
      </c>
    </row>
    <row r="87" spans="1:204">
      <c r="A87" s="278">
        <v>84</v>
      </c>
      <c r="B87" s="344">
        <v>3</v>
      </c>
      <c r="C87" s="344">
        <v>6</v>
      </c>
      <c r="D87" s="344">
        <v>9</v>
      </c>
      <c r="E87" s="344">
        <v>13</v>
      </c>
      <c r="F87" s="344">
        <v>16</v>
      </c>
      <c r="G87" s="344">
        <v>19</v>
      </c>
      <c r="H87" s="344">
        <v>22</v>
      </c>
      <c r="I87" s="344">
        <v>25</v>
      </c>
      <c r="J87" s="344">
        <v>27</v>
      </c>
      <c r="K87" s="344">
        <v>29</v>
      </c>
      <c r="L87" s="344">
        <v>31</v>
      </c>
      <c r="M87" s="344">
        <v>34</v>
      </c>
      <c r="N87" s="344">
        <v>37</v>
      </c>
      <c r="O87" s="344">
        <v>40</v>
      </c>
      <c r="P87" s="344">
        <v>42</v>
      </c>
      <c r="Q87" s="344">
        <v>45</v>
      </c>
      <c r="R87" s="344">
        <v>48</v>
      </c>
      <c r="S87" s="344">
        <v>50</v>
      </c>
      <c r="T87" s="344">
        <v>53</v>
      </c>
      <c r="U87" s="344">
        <v>55</v>
      </c>
      <c r="V87" s="344">
        <v>57</v>
      </c>
      <c r="W87" s="344">
        <v>60</v>
      </c>
      <c r="X87" s="344">
        <v>63</v>
      </c>
      <c r="Y87" s="344">
        <v>65</v>
      </c>
      <c r="Z87" s="344">
        <v>68</v>
      </c>
      <c r="AA87" s="344">
        <v>70</v>
      </c>
      <c r="AB87" s="344">
        <v>73</v>
      </c>
      <c r="AC87" s="344">
        <v>75</v>
      </c>
      <c r="AD87" s="344">
        <v>78</v>
      </c>
      <c r="AE87" s="344">
        <v>81</v>
      </c>
      <c r="AF87" s="337">
        <v>83</v>
      </c>
      <c r="AG87" s="345">
        <v>86</v>
      </c>
      <c r="AH87" s="346">
        <v>88</v>
      </c>
      <c r="AI87">
        <v>91</v>
      </c>
      <c r="AJ87">
        <v>93</v>
      </c>
      <c r="AK87">
        <v>96</v>
      </c>
      <c r="AL87">
        <v>98</v>
      </c>
      <c r="AM87">
        <v>101</v>
      </c>
      <c r="AN87">
        <v>103</v>
      </c>
      <c r="AO87">
        <v>106</v>
      </c>
      <c r="AP87">
        <v>108</v>
      </c>
      <c r="AQ87">
        <v>111</v>
      </c>
      <c r="AR87">
        <v>113</v>
      </c>
      <c r="AS87">
        <v>116</v>
      </c>
      <c r="AT87">
        <v>118</v>
      </c>
      <c r="AU87">
        <v>121</v>
      </c>
      <c r="AV87">
        <v>123</v>
      </c>
      <c r="AW87">
        <v>126</v>
      </c>
      <c r="AX87">
        <v>128</v>
      </c>
      <c r="AY87">
        <v>131</v>
      </c>
      <c r="AZ87">
        <v>133</v>
      </c>
      <c r="BA87">
        <v>135</v>
      </c>
      <c r="BB87">
        <v>138</v>
      </c>
      <c r="BC87">
        <v>140</v>
      </c>
      <c r="BD87">
        <v>142</v>
      </c>
      <c r="BE87">
        <v>145</v>
      </c>
      <c r="BF87">
        <v>147</v>
      </c>
      <c r="BG87">
        <v>150</v>
      </c>
      <c r="BH87">
        <v>152</v>
      </c>
      <c r="BI87">
        <v>154</v>
      </c>
      <c r="BJ87">
        <v>157</v>
      </c>
      <c r="BK87">
        <v>159</v>
      </c>
      <c r="BL87">
        <v>161</v>
      </c>
      <c r="BM87">
        <v>164</v>
      </c>
      <c r="BN87">
        <v>166</v>
      </c>
      <c r="BO87">
        <v>169</v>
      </c>
      <c r="BP87">
        <v>171</v>
      </c>
      <c r="BQ87">
        <v>173</v>
      </c>
      <c r="BR87">
        <v>176</v>
      </c>
      <c r="BS87">
        <v>178</v>
      </c>
      <c r="BT87">
        <v>180</v>
      </c>
      <c r="BU87">
        <v>183</v>
      </c>
      <c r="BV87">
        <v>185</v>
      </c>
      <c r="BW87">
        <v>187</v>
      </c>
      <c r="BX87">
        <v>190</v>
      </c>
      <c r="BY87">
        <v>192</v>
      </c>
      <c r="BZ87">
        <v>194</v>
      </c>
      <c r="CA87">
        <v>197</v>
      </c>
      <c r="CB87">
        <v>199</v>
      </c>
      <c r="CC87">
        <v>201</v>
      </c>
      <c r="CD87">
        <v>203</v>
      </c>
      <c r="CE87">
        <v>206</v>
      </c>
      <c r="CF87">
        <v>208</v>
      </c>
      <c r="CG87">
        <v>210</v>
      </c>
      <c r="CH87">
        <v>213</v>
      </c>
      <c r="CI87">
        <v>215</v>
      </c>
      <c r="CJ87">
        <v>217</v>
      </c>
      <c r="CK87">
        <v>219</v>
      </c>
      <c r="CL87">
        <v>222</v>
      </c>
      <c r="CM87">
        <v>224</v>
      </c>
      <c r="CN87">
        <v>226</v>
      </c>
      <c r="CO87">
        <v>228</v>
      </c>
      <c r="CP87">
        <v>230</v>
      </c>
      <c r="CQ87">
        <v>233</v>
      </c>
      <c r="CR87">
        <v>235</v>
      </c>
      <c r="CS87">
        <v>237</v>
      </c>
      <c r="CT87">
        <v>239</v>
      </c>
      <c r="CU87">
        <v>241</v>
      </c>
      <c r="CV87">
        <v>243</v>
      </c>
      <c r="CW87">
        <v>246</v>
      </c>
      <c r="CX87">
        <v>248</v>
      </c>
      <c r="CY87">
        <v>251</v>
      </c>
      <c r="CZ87">
        <v>253</v>
      </c>
      <c r="DA87">
        <v>255</v>
      </c>
      <c r="DB87">
        <v>258</v>
      </c>
      <c r="DC87">
        <v>260</v>
      </c>
      <c r="DD87">
        <v>263</v>
      </c>
      <c r="DE87">
        <v>265</v>
      </c>
      <c r="DF87">
        <v>268</v>
      </c>
      <c r="DG87">
        <v>270</v>
      </c>
      <c r="DH87">
        <v>273</v>
      </c>
      <c r="DI87">
        <v>275</v>
      </c>
      <c r="DJ87">
        <v>277</v>
      </c>
      <c r="DK87">
        <v>280</v>
      </c>
      <c r="DL87">
        <v>282</v>
      </c>
      <c r="DM87">
        <v>285</v>
      </c>
      <c r="DN87">
        <v>287</v>
      </c>
      <c r="DO87">
        <v>290</v>
      </c>
      <c r="DP87">
        <v>292</v>
      </c>
      <c r="DQ87">
        <v>294</v>
      </c>
      <c r="DR87">
        <v>297</v>
      </c>
      <c r="DS87">
        <v>299</v>
      </c>
      <c r="DT87">
        <v>302</v>
      </c>
      <c r="DU87">
        <v>304</v>
      </c>
      <c r="DV87">
        <v>307</v>
      </c>
      <c r="DW87">
        <v>309</v>
      </c>
      <c r="DX87">
        <v>312</v>
      </c>
      <c r="DY87">
        <v>314</v>
      </c>
      <c r="DZ87">
        <v>317</v>
      </c>
      <c r="EA87">
        <v>319</v>
      </c>
      <c r="EB87">
        <v>322</v>
      </c>
      <c r="EC87">
        <v>324</v>
      </c>
      <c r="ED87">
        <v>327</v>
      </c>
      <c r="EE87">
        <v>329</v>
      </c>
      <c r="EF87">
        <v>331</v>
      </c>
      <c r="EG87">
        <v>334</v>
      </c>
      <c r="EH87">
        <v>336</v>
      </c>
      <c r="EI87">
        <v>339</v>
      </c>
      <c r="EJ87">
        <v>341</v>
      </c>
      <c r="EK87">
        <v>344</v>
      </c>
      <c r="EL87">
        <v>346</v>
      </c>
      <c r="EM87">
        <v>349</v>
      </c>
      <c r="EN87">
        <v>351</v>
      </c>
      <c r="EO87">
        <v>354</v>
      </c>
      <c r="EP87">
        <v>356</v>
      </c>
      <c r="EQ87">
        <v>359</v>
      </c>
      <c r="ER87">
        <v>361</v>
      </c>
      <c r="ES87">
        <v>363</v>
      </c>
      <c r="ET87">
        <v>366</v>
      </c>
      <c r="EU87">
        <v>368</v>
      </c>
      <c r="EV87">
        <v>371</v>
      </c>
      <c r="EW87">
        <v>373</v>
      </c>
      <c r="EX87">
        <v>376</v>
      </c>
      <c r="EY87">
        <v>378</v>
      </c>
      <c r="EZ87">
        <v>381</v>
      </c>
      <c r="FA87">
        <v>383</v>
      </c>
      <c r="FB87">
        <v>386</v>
      </c>
      <c r="FC87">
        <v>388</v>
      </c>
      <c r="FD87">
        <v>391</v>
      </c>
      <c r="FE87">
        <v>393</v>
      </c>
      <c r="FF87">
        <v>395</v>
      </c>
      <c r="FG87">
        <v>398</v>
      </c>
      <c r="FH87">
        <v>400</v>
      </c>
      <c r="FI87">
        <v>403</v>
      </c>
      <c r="FJ87">
        <v>405</v>
      </c>
      <c r="FK87">
        <v>408</v>
      </c>
      <c r="FL87">
        <v>410</v>
      </c>
      <c r="FM87">
        <v>413</v>
      </c>
      <c r="FN87">
        <v>415</v>
      </c>
      <c r="FO87">
        <v>418</v>
      </c>
      <c r="FP87">
        <v>420</v>
      </c>
      <c r="FQ87">
        <v>422</v>
      </c>
      <c r="FR87">
        <v>425</v>
      </c>
      <c r="FS87">
        <v>427</v>
      </c>
      <c r="FT87">
        <v>430</v>
      </c>
      <c r="FU87">
        <v>432</v>
      </c>
      <c r="FV87">
        <v>435</v>
      </c>
      <c r="FW87">
        <v>437</v>
      </c>
      <c r="FX87">
        <v>440</v>
      </c>
      <c r="FY87">
        <v>442</v>
      </c>
      <c r="FZ87">
        <v>445</v>
      </c>
      <c r="GA87">
        <v>447</v>
      </c>
      <c r="GB87">
        <v>450</v>
      </c>
      <c r="GC87">
        <v>452</v>
      </c>
      <c r="GD87">
        <v>454</v>
      </c>
      <c r="GE87">
        <v>457</v>
      </c>
      <c r="GF87">
        <v>459</v>
      </c>
      <c r="GG87">
        <v>462</v>
      </c>
      <c r="GH87">
        <v>464</v>
      </c>
      <c r="GI87">
        <v>467</v>
      </c>
      <c r="GJ87">
        <v>469</v>
      </c>
      <c r="GK87">
        <v>472</v>
      </c>
      <c r="GL87">
        <v>474</v>
      </c>
      <c r="GM87">
        <v>477</v>
      </c>
      <c r="GN87">
        <v>479</v>
      </c>
      <c r="GO87">
        <v>482</v>
      </c>
      <c r="GP87">
        <v>484</v>
      </c>
      <c r="GQ87">
        <v>486</v>
      </c>
      <c r="GR87">
        <v>489</v>
      </c>
      <c r="GS87">
        <v>491</v>
      </c>
      <c r="GU87">
        <v>84</v>
      </c>
      <c r="GV87">
        <v>0.70299999999999996</v>
      </c>
    </row>
    <row r="88" spans="1:204">
      <c r="A88" s="278">
        <v>85</v>
      </c>
      <c r="B88" s="344">
        <v>3</v>
      </c>
      <c r="C88" s="344">
        <v>6</v>
      </c>
      <c r="D88" s="344">
        <v>9</v>
      </c>
      <c r="E88" s="344">
        <v>13</v>
      </c>
      <c r="F88" s="344">
        <v>16</v>
      </c>
      <c r="G88" s="344">
        <v>19</v>
      </c>
      <c r="H88" s="344">
        <v>22</v>
      </c>
      <c r="I88" s="344">
        <v>25</v>
      </c>
      <c r="J88" s="344">
        <v>27</v>
      </c>
      <c r="K88" s="344">
        <v>29</v>
      </c>
      <c r="L88" s="344">
        <v>32</v>
      </c>
      <c r="M88" s="344">
        <v>34</v>
      </c>
      <c r="N88" s="344">
        <v>37</v>
      </c>
      <c r="O88" s="344">
        <v>40</v>
      </c>
      <c r="P88" s="344">
        <v>43</v>
      </c>
      <c r="Q88" s="344">
        <v>45</v>
      </c>
      <c r="R88" s="344">
        <v>48</v>
      </c>
      <c r="S88" s="344">
        <v>51</v>
      </c>
      <c r="T88" s="344">
        <v>53</v>
      </c>
      <c r="U88" s="344">
        <v>55</v>
      </c>
      <c r="V88" s="344">
        <v>58</v>
      </c>
      <c r="W88" s="344">
        <v>60</v>
      </c>
      <c r="X88" s="344">
        <v>63</v>
      </c>
      <c r="Y88" s="344">
        <v>66</v>
      </c>
      <c r="Z88" s="344">
        <v>68</v>
      </c>
      <c r="AA88" s="344">
        <v>71</v>
      </c>
      <c r="AB88" s="344">
        <v>73</v>
      </c>
      <c r="AC88" s="344">
        <v>76</v>
      </c>
      <c r="AD88" s="344">
        <v>79</v>
      </c>
      <c r="AE88" s="344">
        <v>81</v>
      </c>
      <c r="AF88" s="337">
        <v>84</v>
      </c>
      <c r="AG88" s="345">
        <v>86</v>
      </c>
      <c r="AH88" s="346">
        <v>89</v>
      </c>
      <c r="AI88">
        <v>91</v>
      </c>
      <c r="AJ88">
        <v>94</v>
      </c>
      <c r="AK88">
        <v>96</v>
      </c>
      <c r="AL88">
        <v>99</v>
      </c>
      <c r="AM88">
        <v>102</v>
      </c>
      <c r="AN88">
        <v>104</v>
      </c>
      <c r="AO88">
        <v>107</v>
      </c>
      <c r="AP88">
        <v>109</v>
      </c>
      <c r="AQ88">
        <v>112</v>
      </c>
      <c r="AR88">
        <v>114</v>
      </c>
      <c r="AS88">
        <v>117</v>
      </c>
      <c r="AT88">
        <v>119</v>
      </c>
      <c r="AU88">
        <v>122</v>
      </c>
      <c r="AV88">
        <v>124</v>
      </c>
      <c r="AW88">
        <v>127</v>
      </c>
      <c r="AX88">
        <v>129</v>
      </c>
      <c r="AY88">
        <v>131</v>
      </c>
      <c r="AZ88">
        <v>134</v>
      </c>
      <c r="BA88">
        <v>136</v>
      </c>
      <c r="BB88">
        <v>139</v>
      </c>
      <c r="BC88">
        <v>141</v>
      </c>
      <c r="BD88">
        <v>143</v>
      </c>
      <c r="BE88">
        <v>146</v>
      </c>
      <c r="BF88">
        <v>148</v>
      </c>
      <c r="BG88">
        <v>151</v>
      </c>
      <c r="BH88">
        <v>153</v>
      </c>
      <c r="BI88">
        <v>155</v>
      </c>
      <c r="BJ88">
        <v>158</v>
      </c>
      <c r="BK88">
        <v>160</v>
      </c>
      <c r="BL88">
        <v>163</v>
      </c>
      <c r="BM88">
        <v>165</v>
      </c>
      <c r="BN88">
        <v>167</v>
      </c>
      <c r="BO88">
        <v>170</v>
      </c>
      <c r="BP88">
        <v>172</v>
      </c>
      <c r="BQ88">
        <v>175</v>
      </c>
      <c r="BR88">
        <v>177</v>
      </c>
      <c r="BS88">
        <v>179</v>
      </c>
      <c r="BT88">
        <v>182</v>
      </c>
      <c r="BU88">
        <v>184</v>
      </c>
      <c r="BV88">
        <v>186</v>
      </c>
      <c r="BW88">
        <v>189</v>
      </c>
      <c r="BX88">
        <v>191</v>
      </c>
      <c r="BY88">
        <v>193</v>
      </c>
      <c r="BZ88">
        <v>196</v>
      </c>
      <c r="CA88">
        <v>198</v>
      </c>
      <c r="CB88">
        <v>200</v>
      </c>
      <c r="CC88">
        <v>203</v>
      </c>
      <c r="CD88">
        <v>205</v>
      </c>
      <c r="CE88">
        <v>207</v>
      </c>
      <c r="CF88">
        <v>209</v>
      </c>
      <c r="CG88">
        <v>212</v>
      </c>
      <c r="CH88">
        <v>214</v>
      </c>
      <c r="CI88">
        <v>216</v>
      </c>
      <c r="CJ88">
        <v>219</v>
      </c>
      <c r="CK88">
        <v>221</v>
      </c>
      <c r="CL88">
        <v>223</v>
      </c>
      <c r="CM88">
        <v>225</v>
      </c>
      <c r="CN88">
        <v>228</v>
      </c>
      <c r="CO88">
        <v>230</v>
      </c>
      <c r="CP88">
        <v>232</v>
      </c>
      <c r="CQ88">
        <v>234</v>
      </c>
      <c r="CR88">
        <v>236</v>
      </c>
      <c r="CS88">
        <v>239</v>
      </c>
      <c r="CT88">
        <v>241</v>
      </c>
      <c r="CU88">
        <v>243</v>
      </c>
      <c r="CV88">
        <v>245</v>
      </c>
      <c r="CW88">
        <v>247</v>
      </c>
      <c r="CX88">
        <v>250</v>
      </c>
      <c r="CY88">
        <v>252</v>
      </c>
      <c r="CZ88">
        <v>255</v>
      </c>
      <c r="DA88">
        <v>257</v>
      </c>
      <c r="DB88">
        <v>260</v>
      </c>
      <c r="DC88">
        <v>262</v>
      </c>
      <c r="DD88">
        <v>265</v>
      </c>
      <c r="DE88">
        <v>267</v>
      </c>
      <c r="DF88">
        <v>270</v>
      </c>
      <c r="DG88">
        <v>272</v>
      </c>
      <c r="DH88">
        <v>274</v>
      </c>
      <c r="DI88">
        <v>277</v>
      </c>
      <c r="DJ88">
        <v>279</v>
      </c>
      <c r="DK88">
        <v>282</v>
      </c>
      <c r="DL88">
        <v>284</v>
      </c>
      <c r="DM88">
        <v>287</v>
      </c>
      <c r="DN88">
        <v>289</v>
      </c>
      <c r="DO88">
        <v>292</v>
      </c>
      <c r="DP88">
        <v>294</v>
      </c>
      <c r="DQ88">
        <v>297</v>
      </c>
      <c r="DR88">
        <v>299</v>
      </c>
      <c r="DS88">
        <v>302</v>
      </c>
      <c r="DT88">
        <v>304</v>
      </c>
      <c r="DU88">
        <v>306</v>
      </c>
      <c r="DV88">
        <v>309</v>
      </c>
      <c r="DW88">
        <v>311</v>
      </c>
      <c r="DX88">
        <v>314</v>
      </c>
      <c r="DY88">
        <v>316</v>
      </c>
      <c r="DZ88">
        <v>319</v>
      </c>
      <c r="EA88">
        <v>321</v>
      </c>
      <c r="EB88">
        <v>324</v>
      </c>
      <c r="EC88">
        <v>326</v>
      </c>
      <c r="ED88">
        <v>329</v>
      </c>
      <c r="EE88">
        <v>331</v>
      </c>
      <c r="EF88">
        <v>334</v>
      </c>
      <c r="EG88">
        <v>336</v>
      </c>
      <c r="EH88">
        <v>339</v>
      </c>
      <c r="EI88">
        <v>341</v>
      </c>
      <c r="EJ88">
        <v>344</v>
      </c>
      <c r="EK88">
        <v>346</v>
      </c>
      <c r="EL88">
        <v>349</v>
      </c>
      <c r="EM88">
        <v>351</v>
      </c>
      <c r="EN88">
        <v>354</v>
      </c>
      <c r="EO88">
        <v>356</v>
      </c>
      <c r="EP88">
        <v>359</v>
      </c>
      <c r="EQ88">
        <v>361</v>
      </c>
      <c r="ER88">
        <v>364</v>
      </c>
      <c r="ES88">
        <v>366</v>
      </c>
      <c r="ET88">
        <v>369</v>
      </c>
      <c r="EU88">
        <v>371</v>
      </c>
      <c r="EV88">
        <v>374</v>
      </c>
      <c r="EW88">
        <v>376</v>
      </c>
      <c r="EX88">
        <v>379</v>
      </c>
      <c r="EY88">
        <v>381</v>
      </c>
      <c r="EZ88">
        <v>383</v>
      </c>
      <c r="FA88">
        <v>386</v>
      </c>
      <c r="FB88">
        <v>388</v>
      </c>
      <c r="FC88">
        <v>391</v>
      </c>
      <c r="FD88">
        <v>393</v>
      </c>
      <c r="FE88">
        <v>396</v>
      </c>
      <c r="FF88">
        <v>398</v>
      </c>
      <c r="FG88">
        <v>401</v>
      </c>
      <c r="FH88">
        <v>403</v>
      </c>
      <c r="FI88">
        <v>406</v>
      </c>
      <c r="FJ88">
        <v>408</v>
      </c>
      <c r="FK88">
        <v>411</v>
      </c>
      <c r="FL88">
        <v>413</v>
      </c>
      <c r="FM88">
        <v>416</v>
      </c>
      <c r="FN88">
        <v>418</v>
      </c>
      <c r="FO88">
        <v>421</v>
      </c>
      <c r="FP88">
        <v>423</v>
      </c>
      <c r="FQ88">
        <v>426</v>
      </c>
      <c r="FR88">
        <v>428</v>
      </c>
      <c r="FS88">
        <v>430</v>
      </c>
      <c r="FT88">
        <v>433</v>
      </c>
      <c r="FU88">
        <v>435</v>
      </c>
      <c r="FV88">
        <v>438</v>
      </c>
      <c r="FW88">
        <v>440</v>
      </c>
      <c r="FX88">
        <v>443</v>
      </c>
      <c r="FY88">
        <v>445</v>
      </c>
      <c r="FZ88">
        <v>448</v>
      </c>
      <c r="GA88">
        <v>450</v>
      </c>
      <c r="GB88">
        <v>453</v>
      </c>
      <c r="GC88">
        <v>455</v>
      </c>
      <c r="GD88">
        <v>458</v>
      </c>
      <c r="GE88">
        <v>460</v>
      </c>
      <c r="GF88">
        <v>463</v>
      </c>
      <c r="GG88">
        <v>465</v>
      </c>
      <c r="GH88">
        <v>468</v>
      </c>
      <c r="GI88">
        <v>470</v>
      </c>
      <c r="GJ88">
        <v>473</v>
      </c>
      <c r="GK88">
        <v>475</v>
      </c>
      <c r="GL88">
        <v>478</v>
      </c>
      <c r="GM88">
        <v>480</v>
      </c>
      <c r="GN88">
        <v>482</v>
      </c>
      <c r="GO88">
        <v>485</v>
      </c>
      <c r="GP88">
        <v>487</v>
      </c>
      <c r="GQ88">
        <v>490</v>
      </c>
      <c r="GR88">
        <v>492</v>
      </c>
      <c r="GS88">
        <v>495</v>
      </c>
      <c r="GU88">
        <v>85</v>
      </c>
      <c r="GV88">
        <v>0.70799999999999996</v>
      </c>
    </row>
    <row r="89" spans="1:204">
      <c r="A89" s="278">
        <v>86</v>
      </c>
      <c r="B89" s="344">
        <v>3</v>
      </c>
      <c r="C89" s="344">
        <v>6</v>
      </c>
      <c r="D89" s="344">
        <v>9</v>
      </c>
      <c r="E89" s="344">
        <v>13</v>
      </c>
      <c r="F89" s="344">
        <v>16</v>
      </c>
      <c r="G89" s="344">
        <v>19</v>
      </c>
      <c r="H89" s="344">
        <v>22</v>
      </c>
      <c r="I89" s="344">
        <v>25</v>
      </c>
      <c r="J89" s="344">
        <v>27</v>
      </c>
      <c r="K89" s="344">
        <v>29</v>
      </c>
      <c r="L89" s="344">
        <v>32</v>
      </c>
      <c r="M89" s="344">
        <v>35</v>
      </c>
      <c r="N89" s="344">
        <v>37</v>
      </c>
      <c r="O89" s="344">
        <v>40</v>
      </c>
      <c r="P89" s="344">
        <v>43</v>
      </c>
      <c r="Q89" s="344">
        <v>46</v>
      </c>
      <c r="R89" s="344">
        <v>48</v>
      </c>
      <c r="S89" s="344">
        <v>51</v>
      </c>
      <c r="T89" s="344">
        <v>53</v>
      </c>
      <c r="U89" s="344">
        <v>56</v>
      </c>
      <c r="V89" s="344">
        <v>58</v>
      </c>
      <c r="W89" s="344">
        <v>61</v>
      </c>
      <c r="X89" s="344">
        <v>63</v>
      </c>
      <c r="Y89" s="344">
        <v>66</v>
      </c>
      <c r="Z89" s="344">
        <v>69</v>
      </c>
      <c r="AA89" s="344">
        <v>71</v>
      </c>
      <c r="AB89" s="344">
        <v>74</v>
      </c>
      <c r="AC89" s="344">
        <v>76</v>
      </c>
      <c r="AD89" s="344">
        <v>79</v>
      </c>
      <c r="AE89" s="344">
        <v>82</v>
      </c>
      <c r="AF89" s="337">
        <v>84</v>
      </c>
      <c r="AG89" s="345">
        <v>87</v>
      </c>
      <c r="AH89" s="346">
        <v>89</v>
      </c>
      <c r="AI89">
        <v>92</v>
      </c>
      <c r="AJ89">
        <v>94</v>
      </c>
      <c r="AK89">
        <v>97</v>
      </c>
      <c r="AL89">
        <v>100</v>
      </c>
      <c r="AM89">
        <v>102</v>
      </c>
      <c r="AN89">
        <v>105</v>
      </c>
      <c r="AO89">
        <v>107</v>
      </c>
      <c r="AP89">
        <v>110</v>
      </c>
      <c r="AQ89">
        <v>112</v>
      </c>
      <c r="AR89">
        <v>115</v>
      </c>
      <c r="AS89">
        <v>117</v>
      </c>
      <c r="AT89">
        <v>120</v>
      </c>
      <c r="AU89">
        <v>122</v>
      </c>
      <c r="AV89">
        <v>125</v>
      </c>
      <c r="AW89">
        <v>127</v>
      </c>
      <c r="AX89">
        <v>130</v>
      </c>
      <c r="AY89">
        <v>132</v>
      </c>
      <c r="AZ89">
        <v>135</v>
      </c>
      <c r="BA89">
        <v>137</v>
      </c>
      <c r="BB89">
        <v>139</v>
      </c>
      <c r="BC89">
        <v>142</v>
      </c>
      <c r="BD89">
        <v>144</v>
      </c>
      <c r="BE89">
        <v>147</v>
      </c>
      <c r="BF89">
        <v>149</v>
      </c>
      <c r="BG89">
        <v>152</v>
      </c>
      <c r="BH89">
        <v>154</v>
      </c>
      <c r="BI89">
        <v>156</v>
      </c>
      <c r="BJ89">
        <v>159</v>
      </c>
      <c r="BK89">
        <v>161</v>
      </c>
      <c r="BL89">
        <v>163</v>
      </c>
      <c r="BM89">
        <v>166</v>
      </c>
      <c r="BN89">
        <v>168</v>
      </c>
      <c r="BO89">
        <v>171</v>
      </c>
      <c r="BP89">
        <v>173</v>
      </c>
      <c r="BQ89">
        <v>175</v>
      </c>
      <c r="BR89">
        <v>178</v>
      </c>
      <c r="BS89">
        <v>180</v>
      </c>
      <c r="BT89">
        <v>183</v>
      </c>
      <c r="BU89">
        <v>185</v>
      </c>
      <c r="BV89">
        <v>187</v>
      </c>
      <c r="BW89">
        <v>190</v>
      </c>
      <c r="BX89">
        <v>192</v>
      </c>
      <c r="BY89">
        <v>194</v>
      </c>
      <c r="BZ89">
        <v>197</v>
      </c>
      <c r="CA89">
        <v>199</v>
      </c>
      <c r="CB89">
        <v>201</v>
      </c>
      <c r="CC89">
        <v>204</v>
      </c>
      <c r="CD89">
        <v>206</v>
      </c>
      <c r="CE89">
        <v>208</v>
      </c>
      <c r="CF89">
        <v>211</v>
      </c>
      <c r="CG89">
        <v>213</v>
      </c>
      <c r="CH89">
        <v>215</v>
      </c>
      <c r="CI89">
        <v>218</v>
      </c>
      <c r="CJ89">
        <v>220</v>
      </c>
      <c r="CK89">
        <v>222</v>
      </c>
      <c r="CL89">
        <v>224</v>
      </c>
      <c r="CM89">
        <v>227</v>
      </c>
      <c r="CN89">
        <v>229</v>
      </c>
      <c r="CO89">
        <v>231</v>
      </c>
      <c r="CP89">
        <v>233</v>
      </c>
      <c r="CQ89">
        <v>236</v>
      </c>
      <c r="CR89">
        <v>238</v>
      </c>
      <c r="CS89">
        <v>240</v>
      </c>
      <c r="CT89">
        <v>242</v>
      </c>
      <c r="CU89">
        <v>244</v>
      </c>
      <c r="CV89">
        <v>247</v>
      </c>
      <c r="CW89">
        <v>249</v>
      </c>
      <c r="CX89">
        <v>251</v>
      </c>
      <c r="CY89">
        <v>254</v>
      </c>
      <c r="CZ89">
        <v>256</v>
      </c>
      <c r="DA89">
        <v>259</v>
      </c>
      <c r="DB89">
        <v>261</v>
      </c>
      <c r="DC89">
        <v>264</v>
      </c>
      <c r="DD89">
        <v>266</v>
      </c>
      <c r="DE89">
        <v>269</v>
      </c>
      <c r="DF89">
        <v>271</v>
      </c>
      <c r="DG89">
        <v>274</v>
      </c>
      <c r="DH89">
        <v>276</v>
      </c>
      <c r="DI89">
        <v>278</v>
      </c>
      <c r="DJ89">
        <v>281</v>
      </c>
      <c r="DK89">
        <v>283</v>
      </c>
      <c r="DL89">
        <v>286</v>
      </c>
      <c r="DM89">
        <v>288</v>
      </c>
      <c r="DN89">
        <v>291</v>
      </c>
      <c r="DO89">
        <v>293</v>
      </c>
      <c r="DP89">
        <v>296</v>
      </c>
      <c r="DQ89">
        <v>298</v>
      </c>
      <c r="DR89">
        <v>301</v>
      </c>
      <c r="DS89">
        <v>303</v>
      </c>
      <c r="DT89">
        <v>306</v>
      </c>
      <c r="DU89">
        <v>308</v>
      </c>
      <c r="DV89">
        <v>311</v>
      </c>
      <c r="DW89">
        <v>313</v>
      </c>
      <c r="DX89">
        <v>316</v>
      </c>
      <c r="DY89">
        <v>318</v>
      </c>
      <c r="DZ89">
        <v>321</v>
      </c>
      <c r="EA89">
        <v>323</v>
      </c>
      <c r="EB89">
        <v>326</v>
      </c>
      <c r="EC89">
        <v>328</v>
      </c>
      <c r="ED89">
        <v>331</v>
      </c>
      <c r="EE89">
        <v>333</v>
      </c>
      <c r="EF89">
        <v>336</v>
      </c>
      <c r="EG89">
        <v>338</v>
      </c>
      <c r="EH89">
        <v>341</v>
      </c>
      <c r="EI89">
        <v>343</v>
      </c>
      <c r="EJ89">
        <v>346</v>
      </c>
      <c r="EK89">
        <v>348</v>
      </c>
      <c r="EL89">
        <v>351</v>
      </c>
      <c r="EM89">
        <v>353</v>
      </c>
      <c r="EN89">
        <v>356</v>
      </c>
      <c r="EO89">
        <v>358</v>
      </c>
      <c r="EP89">
        <v>361</v>
      </c>
      <c r="EQ89">
        <v>363</v>
      </c>
      <c r="ER89">
        <v>366</v>
      </c>
      <c r="ES89">
        <v>368</v>
      </c>
      <c r="ET89">
        <v>371</v>
      </c>
      <c r="EU89">
        <v>373</v>
      </c>
      <c r="EV89">
        <v>376</v>
      </c>
      <c r="EW89">
        <v>378</v>
      </c>
      <c r="EX89">
        <v>381</v>
      </c>
      <c r="EY89">
        <v>383</v>
      </c>
      <c r="EZ89">
        <v>386</v>
      </c>
      <c r="FA89">
        <v>388</v>
      </c>
      <c r="FB89">
        <v>391</v>
      </c>
      <c r="FC89">
        <v>393</v>
      </c>
      <c r="FD89">
        <v>396</v>
      </c>
      <c r="FE89">
        <v>398</v>
      </c>
      <c r="FF89">
        <v>401</v>
      </c>
      <c r="FG89">
        <v>403</v>
      </c>
      <c r="FH89">
        <v>406</v>
      </c>
      <c r="FI89">
        <v>408</v>
      </c>
      <c r="FJ89">
        <v>411</v>
      </c>
      <c r="FK89">
        <v>413</v>
      </c>
      <c r="FL89">
        <v>415</v>
      </c>
      <c r="FM89">
        <v>418</v>
      </c>
      <c r="FN89">
        <v>420</v>
      </c>
      <c r="FO89">
        <v>423</v>
      </c>
      <c r="FP89">
        <v>425</v>
      </c>
      <c r="FQ89">
        <v>428</v>
      </c>
      <c r="FR89">
        <v>430</v>
      </c>
      <c r="FS89">
        <v>433</v>
      </c>
      <c r="FT89">
        <v>435</v>
      </c>
      <c r="FU89">
        <v>438</v>
      </c>
      <c r="FV89">
        <v>440</v>
      </c>
      <c r="FW89">
        <v>443</v>
      </c>
      <c r="FX89">
        <v>445</v>
      </c>
      <c r="FY89">
        <v>448</v>
      </c>
      <c r="FZ89">
        <v>450</v>
      </c>
      <c r="GA89">
        <v>453</v>
      </c>
      <c r="GB89">
        <v>455</v>
      </c>
      <c r="GC89">
        <v>458</v>
      </c>
      <c r="GD89">
        <v>460</v>
      </c>
      <c r="GE89">
        <v>463</v>
      </c>
      <c r="GF89">
        <v>465</v>
      </c>
      <c r="GG89">
        <v>468</v>
      </c>
      <c r="GH89">
        <v>470</v>
      </c>
      <c r="GI89">
        <v>473</v>
      </c>
      <c r="GJ89">
        <v>475</v>
      </c>
      <c r="GK89">
        <v>478</v>
      </c>
      <c r="GL89">
        <v>480</v>
      </c>
      <c r="GM89">
        <v>483</v>
      </c>
      <c r="GN89">
        <v>485</v>
      </c>
      <c r="GO89">
        <v>488</v>
      </c>
      <c r="GP89">
        <v>490</v>
      </c>
      <c r="GQ89">
        <v>493</v>
      </c>
      <c r="GR89">
        <v>495</v>
      </c>
      <c r="GS89">
        <v>498</v>
      </c>
      <c r="GU89">
        <v>86</v>
      </c>
      <c r="GV89">
        <v>0.71199999999999997</v>
      </c>
    </row>
    <row r="90" spans="1:204">
      <c r="A90" s="278">
        <v>87</v>
      </c>
      <c r="B90" s="344">
        <v>3</v>
      </c>
      <c r="C90" s="344">
        <v>6</v>
      </c>
      <c r="D90" s="344">
        <v>10</v>
      </c>
      <c r="E90" s="344">
        <v>13</v>
      </c>
      <c r="F90" s="344">
        <v>16</v>
      </c>
      <c r="G90" s="344">
        <v>19</v>
      </c>
      <c r="H90" s="344">
        <v>22</v>
      </c>
      <c r="I90" s="344">
        <v>25</v>
      </c>
      <c r="J90" s="344">
        <v>27</v>
      </c>
      <c r="K90" s="344">
        <v>29</v>
      </c>
      <c r="L90" s="344">
        <v>32</v>
      </c>
      <c r="M90" s="344">
        <v>35</v>
      </c>
      <c r="N90" s="344">
        <v>38</v>
      </c>
      <c r="O90" s="344">
        <v>40</v>
      </c>
      <c r="P90" s="344">
        <v>43</v>
      </c>
      <c r="Q90" s="344">
        <v>46</v>
      </c>
      <c r="R90" s="344">
        <v>49</v>
      </c>
      <c r="S90" s="344">
        <v>51</v>
      </c>
      <c r="T90" s="344">
        <v>54</v>
      </c>
      <c r="U90" s="344">
        <v>56</v>
      </c>
      <c r="V90" s="344">
        <v>59</v>
      </c>
      <c r="W90" s="344">
        <v>61</v>
      </c>
      <c r="X90" s="344">
        <v>64</v>
      </c>
      <c r="Y90" s="344">
        <v>66</v>
      </c>
      <c r="Z90" s="344">
        <v>69</v>
      </c>
      <c r="AA90" s="344">
        <v>72</v>
      </c>
      <c r="AB90" s="344">
        <v>74</v>
      </c>
      <c r="AC90" s="344">
        <v>77</v>
      </c>
      <c r="AD90" s="344">
        <v>80</v>
      </c>
      <c r="AE90" s="344">
        <v>82</v>
      </c>
      <c r="AF90" s="337">
        <v>85</v>
      </c>
      <c r="AG90" s="345">
        <v>87</v>
      </c>
      <c r="AH90" s="346">
        <v>90</v>
      </c>
      <c r="AI90">
        <v>93</v>
      </c>
      <c r="AJ90">
        <v>95</v>
      </c>
      <c r="AK90">
        <v>98</v>
      </c>
      <c r="AL90">
        <v>100</v>
      </c>
      <c r="AM90">
        <v>103</v>
      </c>
      <c r="AN90">
        <v>105</v>
      </c>
      <c r="AO90">
        <v>108</v>
      </c>
      <c r="AP90">
        <v>110</v>
      </c>
      <c r="AQ90">
        <v>113</v>
      </c>
      <c r="AR90">
        <v>115</v>
      </c>
      <c r="AS90">
        <v>118</v>
      </c>
      <c r="AT90">
        <v>121</v>
      </c>
      <c r="AU90">
        <v>123</v>
      </c>
      <c r="AV90">
        <v>126</v>
      </c>
      <c r="AW90">
        <v>128</v>
      </c>
      <c r="AX90">
        <v>131</v>
      </c>
      <c r="AY90">
        <v>133</v>
      </c>
      <c r="AZ90">
        <v>136</v>
      </c>
      <c r="BA90">
        <v>138</v>
      </c>
      <c r="BB90">
        <v>140</v>
      </c>
      <c r="BC90">
        <v>143</v>
      </c>
      <c r="BD90">
        <v>145</v>
      </c>
      <c r="BE90">
        <v>148</v>
      </c>
      <c r="BF90">
        <v>150</v>
      </c>
      <c r="BG90">
        <v>153</v>
      </c>
      <c r="BH90">
        <v>155</v>
      </c>
      <c r="BI90">
        <v>157</v>
      </c>
      <c r="BJ90">
        <v>160</v>
      </c>
      <c r="BK90">
        <v>162</v>
      </c>
      <c r="BL90">
        <v>165</v>
      </c>
      <c r="BM90">
        <v>167</v>
      </c>
      <c r="BN90">
        <v>170</v>
      </c>
      <c r="BO90">
        <v>172</v>
      </c>
      <c r="BP90">
        <v>174</v>
      </c>
      <c r="BQ90">
        <v>177</v>
      </c>
      <c r="BR90">
        <v>179</v>
      </c>
      <c r="BS90">
        <v>182</v>
      </c>
      <c r="BT90">
        <v>184</v>
      </c>
      <c r="BU90">
        <v>186</v>
      </c>
      <c r="BV90">
        <v>189</v>
      </c>
      <c r="BW90">
        <v>191</v>
      </c>
      <c r="BX90">
        <v>193</v>
      </c>
      <c r="BY90">
        <v>196</v>
      </c>
      <c r="BZ90">
        <v>198</v>
      </c>
      <c r="CA90">
        <v>200</v>
      </c>
      <c r="CB90">
        <v>203</v>
      </c>
      <c r="CC90">
        <v>205</v>
      </c>
      <c r="CD90">
        <v>207</v>
      </c>
      <c r="CE90">
        <v>210</v>
      </c>
      <c r="CF90">
        <v>212</v>
      </c>
      <c r="CG90">
        <v>214</v>
      </c>
      <c r="CH90">
        <v>217</v>
      </c>
      <c r="CI90">
        <v>219</v>
      </c>
      <c r="CJ90">
        <v>221</v>
      </c>
      <c r="CK90">
        <v>224</v>
      </c>
      <c r="CL90">
        <v>226</v>
      </c>
      <c r="CM90">
        <v>228</v>
      </c>
      <c r="CN90">
        <v>231</v>
      </c>
      <c r="CO90">
        <v>233</v>
      </c>
      <c r="CP90">
        <v>235</v>
      </c>
      <c r="CQ90">
        <v>237</v>
      </c>
      <c r="CR90">
        <v>239</v>
      </c>
      <c r="CS90">
        <v>242</v>
      </c>
      <c r="CT90">
        <v>244</v>
      </c>
      <c r="CU90">
        <v>246</v>
      </c>
      <c r="CV90">
        <v>248</v>
      </c>
      <c r="CW90">
        <v>251</v>
      </c>
      <c r="CX90">
        <v>253</v>
      </c>
      <c r="CY90">
        <v>256</v>
      </c>
      <c r="CZ90">
        <v>258</v>
      </c>
      <c r="DA90">
        <v>261</v>
      </c>
      <c r="DB90">
        <v>263</v>
      </c>
      <c r="DC90">
        <v>265</v>
      </c>
      <c r="DD90">
        <v>268</v>
      </c>
      <c r="DE90">
        <v>270</v>
      </c>
      <c r="DF90">
        <v>273</v>
      </c>
      <c r="DG90">
        <v>275</v>
      </c>
      <c r="DH90">
        <v>278</v>
      </c>
      <c r="DI90">
        <v>280</v>
      </c>
      <c r="DJ90">
        <v>283</v>
      </c>
      <c r="DK90">
        <v>285</v>
      </c>
      <c r="DL90">
        <v>288</v>
      </c>
      <c r="DM90">
        <v>290</v>
      </c>
      <c r="DN90">
        <v>293</v>
      </c>
      <c r="DO90">
        <v>295</v>
      </c>
      <c r="DP90">
        <v>298</v>
      </c>
      <c r="DQ90">
        <v>300</v>
      </c>
      <c r="DR90">
        <v>303</v>
      </c>
      <c r="DS90">
        <v>305</v>
      </c>
      <c r="DT90">
        <v>308</v>
      </c>
      <c r="DU90">
        <v>310</v>
      </c>
      <c r="DV90">
        <v>313</v>
      </c>
      <c r="DW90">
        <v>315</v>
      </c>
      <c r="DX90">
        <v>318</v>
      </c>
      <c r="DY90">
        <v>320</v>
      </c>
      <c r="DZ90">
        <v>323</v>
      </c>
      <c r="EA90">
        <v>325</v>
      </c>
      <c r="EB90">
        <v>328</v>
      </c>
      <c r="EC90">
        <v>331</v>
      </c>
      <c r="ED90">
        <v>333</v>
      </c>
      <c r="EE90">
        <v>336</v>
      </c>
      <c r="EF90">
        <v>338</v>
      </c>
      <c r="EG90">
        <v>341</v>
      </c>
      <c r="EH90">
        <v>343</v>
      </c>
      <c r="EI90">
        <v>346</v>
      </c>
      <c r="EJ90">
        <v>348</v>
      </c>
      <c r="EK90">
        <v>351</v>
      </c>
      <c r="EL90">
        <v>353</v>
      </c>
      <c r="EM90">
        <v>356</v>
      </c>
      <c r="EN90">
        <v>358</v>
      </c>
      <c r="EO90">
        <v>361</v>
      </c>
      <c r="EP90">
        <v>363</v>
      </c>
      <c r="EQ90">
        <v>366</v>
      </c>
      <c r="ER90">
        <v>368</v>
      </c>
      <c r="ES90">
        <v>371</v>
      </c>
      <c r="ET90">
        <v>373</v>
      </c>
      <c r="EU90">
        <v>376</v>
      </c>
      <c r="EV90">
        <v>378</v>
      </c>
      <c r="EW90">
        <v>381</v>
      </c>
      <c r="EX90">
        <v>383</v>
      </c>
      <c r="EY90">
        <v>386</v>
      </c>
      <c r="EZ90">
        <v>388</v>
      </c>
      <c r="FA90">
        <v>391</v>
      </c>
      <c r="FB90">
        <v>393</v>
      </c>
      <c r="FC90">
        <v>396</v>
      </c>
      <c r="FD90">
        <v>398</v>
      </c>
      <c r="FE90">
        <v>401</v>
      </c>
      <c r="FF90">
        <v>403</v>
      </c>
      <c r="FG90">
        <v>406</v>
      </c>
      <c r="FH90">
        <v>408</v>
      </c>
      <c r="FI90">
        <v>411</v>
      </c>
      <c r="FJ90">
        <v>413</v>
      </c>
      <c r="FK90">
        <v>416</v>
      </c>
      <c r="FL90">
        <v>418</v>
      </c>
      <c r="FM90">
        <v>421</v>
      </c>
      <c r="FN90">
        <v>423</v>
      </c>
      <c r="FO90">
        <v>426</v>
      </c>
      <c r="FP90">
        <v>428</v>
      </c>
      <c r="FQ90">
        <v>431</v>
      </c>
      <c r="FR90">
        <v>433</v>
      </c>
      <c r="FS90">
        <v>436</v>
      </c>
      <c r="FT90">
        <v>438</v>
      </c>
      <c r="FU90">
        <v>441</v>
      </c>
      <c r="FV90">
        <v>443</v>
      </c>
      <c r="FW90">
        <v>446</v>
      </c>
      <c r="FX90">
        <v>448</v>
      </c>
      <c r="FY90">
        <v>451</v>
      </c>
      <c r="FZ90">
        <v>454</v>
      </c>
      <c r="GA90">
        <v>456</v>
      </c>
      <c r="GB90">
        <v>459</v>
      </c>
      <c r="GC90">
        <v>461</v>
      </c>
      <c r="GD90">
        <v>464</v>
      </c>
      <c r="GE90">
        <v>466</v>
      </c>
      <c r="GF90">
        <v>469</v>
      </c>
      <c r="GG90">
        <v>471</v>
      </c>
      <c r="GH90">
        <v>474</v>
      </c>
      <c r="GI90">
        <v>476</v>
      </c>
      <c r="GJ90">
        <v>479</v>
      </c>
      <c r="GK90">
        <v>481</v>
      </c>
      <c r="GL90">
        <v>484</v>
      </c>
      <c r="GM90">
        <v>486</v>
      </c>
      <c r="GN90">
        <v>489</v>
      </c>
      <c r="GO90">
        <v>491</v>
      </c>
      <c r="GP90">
        <v>494</v>
      </c>
      <c r="GQ90">
        <v>496</v>
      </c>
      <c r="GR90">
        <v>499</v>
      </c>
      <c r="GS90">
        <v>501</v>
      </c>
      <c r="GU90">
        <v>87</v>
      </c>
      <c r="GV90">
        <v>0.71699999999999997</v>
      </c>
    </row>
    <row r="91" spans="1:204">
      <c r="A91" s="278">
        <v>88</v>
      </c>
      <c r="B91" s="344">
        <v>3</v>
      </c>
      <c r="C91" s="344">
        <v>6</v>
      </c>
      <c r="D91" s="344">
        <v>10</v>
      </c>
      <c r="E91" s="344">
        <v>13</v>
      </c>
      <c r="F91" s="344">
        <v>16</v>
      </c>
      <c r="G91" s="344">
        <v>19</v>
      </c>
      <c r="H91" s="344">
        <v>22</v>
      </c>
      <c r="I91" s="344">
        <v>25</v>
      </c>
      <c r="J91" s="344">
        <v>27</v>
      </c>
      <c r="K91" s="344">
        <v>29</v>
      </c>
      <c r="L91" s="344">
        <v>32</v>
      </c>
      <c r="M91" s="344">
        <v>35</v>
      </c>
      <c r="N91" s="344">
        <v>38</v>
      </c>
      <c r="O91" s="344">
        <v>41</v>
      </c>
      <c r="P91" s="344">
        <v>43</v>
      </c>
      <c r="Q91" s="344">
        <v>46</v>
      </c>
      <c r="R91" s="344">
        <v>49</v>
      </c>
      <c r="S91" s="344">
        <v>52</v>
      </c>
      <c r="T91" s="344">
        <v>54</v>
      </c>
      <c r="U91" s="344">
        <v>56</v>
      </c>
      <c r="V91" s="344">
        <v>59</v>
      </c>
      <c r="W91" s="344">
        <v>62</v>
      </c>
      <c r="X91" s="344">
        <v>64</v>
      </c>
      <c r="Y91" s="344">
        <v>67</v>
      </c>
      <c r="Z91" s="344">
        <v>70</v>
      </c>
      <c r="AA91" s="344">
        <v>72</v>
      </c>
      <c r="AB91" s="344">
        <v>75</v>
      </c>
      <c r="AC91" s="344">
        <v>77</v>
      </c>
      <c r="AD91" s="344">
        <v>80</v>
      </c>
      <c r="AE91" s="344">
        <v>83</v>
      </c>
      <c r="AF91" s="337">
        <v>85</v>
      </c>
      <c r="AG91" s="345">
        <v>88</v>
      </c>
      <c r="AH91" s="346">
        <v>91</v>
      </c>
      <c r="AI91">
        <v>93</v>
      </c>
      <c r="AJ91">
        <v>96</v>
      </c>
      <c r="AK91">
        <v>98</v>
      </c>
      <c r="AL91">
        <v>101</v>
      </c>
      <c r="AM91">
        <v>104</v>
      </c>
      <c r="AN91">
        <v>106</v>
      </c>
      <c r="AO91">
        <v>109</v>
      </c>
      <c r="AP91">
        <v>111</v>
      </c>
      <c r="AQ91">
        <v>114</v>
      </c>
      <c r="AR91">
        <v>116</v>
      </c>
      <c r="AS91">
        <v>119</v>
      </c>
      <c r="AT91">
        <v>121</v>
      </c>
      <c r="AU91">
        <v>124</v>
      </c>
      <c r="AV91">
        <v>126</v>
      </c>
      <c r="AW91">
        <v>129</v>
      </c>
      <c r="AX91">
        <v>132</v>
      </c>
      <c r="AY91">
        <v>134</v>
      </c>
      <c r="AZ91">
        <v>137</v>
      </c>
      <c r="BA91">
        <v>139</v>
      </c>
      <c r="BB91">
        <v>141</v>
      </c>
      <c r="BC91">
        <v>144</v>
      </c>
      <c r="BD91">
        <v>146</v>
      </c>
      <c r="BE91">
        <v>149</v>
      </c>
      <c r="BF91">
        <v>151</v>
      </c>
      <c r="BG91">
        <v>154</v>
      </c>
      <c r="BH91">
        <v>156</v>
      </c>
      <c r="BI91">
        <v>159</v>
      </c>
      <c r="BJ91">
        <v>161</v>
      </c>
      <c r="BK91">
        <v>163</v>
      </c>
      <c r="BL91">
        <v>166</v>
      </c>
      <c r="BM91">
        <v>168</v>
      </c>
      <c r="BN91">
        <v>171</v>
      </c>
      <c r="BO91">
        <v>173</v>
      </c>
      <c r="BP91">
        <v>176</v>
      </c>
      <c r="BQ91">
        <v>178</v>
      </c>
      <c r="BR91">
        <v>180</v>
      </c>
      <c r="BS91">
        <v>183</v>
      </c>
      <c r="BT91">
        <v>185</v>
      </c>
      <c r="BU91">
        <v>188</v>
      </c>
      <c r="BV91">
        <v>190</v>
      </c>
      <c r="BW91">
        <v>192</v>
      </c>
      <c r="BX91">
        <v>195</v>
      </c>
      <c r="BY91">
        <v>197</v>
      </c>
      <c r="BZ91">
        <v>199</v>
      </c>
      <c r="CA91">
        <v>202</v>
      </c>
      <c r="CB91">
        <v>204</v>
      </c>
      <c r="CC91">
        <v>207</v>
      </c>
      <c r="CD91">
        <v>209</v>
      </c>
      <c r="CE91">
        <v>211</v>
      </c>
      <c r="CF91">
        <v>214</v>
      </c>
      <c r="CG91">
        <v>216</v>
      </c>
      <c r="CH91">
        <v>218</v>
      </c>
      <c r="CI91">
        <v>221</v>
      </c>
      <c r="CJ91">
        <v>223</v>
      </c>
      <c r="CK91">
        <v>225</v>
      </c>
      <c r="CL91">
        <v>228</v>
      </c>
      <c r="CM91">
        <v>230</v>
      </c>
      <c r="CN91">
        <v>232</v>
      </c>
      <c r="CO91">
        <v>234</v>
      </c>
      <c r="CP91">
        <v>237</v>
      </c>
      <c r="CQ91">
        <v>239</v>
      </c>
      <c r="CR91">
        <v>241</v>
      </c>
      <c r="CS91">
        <v>243</v>
      </c>
      <c r="CT91">
        <v>246</v>
      </c>
      <c r="CU91">
        <v>248</v>
      </c>
      <c r="CV91">
        <v>250</v>
      </c>
      <c r="CW91">
        <v>252</v>
      </c>
      <c r="CX91">
        <v>255</v>
      </c>
      <c r="CY91">
        <v>257</v>
      </c>
      <c r="CZ91">
        <v>260</v>
      </c>
      <c r="DA91">
        <v>262</v>
      </c>
      <c r="DB91">
        <v>265</v>
      </c>
      <c r="DC91">
        <v>267</v>
      </c>
      <c r="DD91">
        <v>270</v>
      </c>
      <c r="DE91">
        <v>272</v>
      </c>
      <c r="DF91">
        <v>275</v>
      </c>
      <c r="DG91">
        <v>277</v>
      </c>
      <c r="DH91">
        <v>280</v>
      </c>
      <c r="DI91">
        <v>282</v>
      </c>
      <c r="DJ91">
        <v>285</v>
      </c>
      <c r="DK91">
        <v>287</v>
      </c>
      <c r="DL91">
        <v>290</v>
      </c>
      <c r="DM91">
        <v>292</v>
      </c>
      <c r="DN91">
        <v>295</v>
      </c>
      <c r="DO91">
        <v>297</v>
      </c>
      <c r="DP91">
        <v>300</v>
      </c>
      <c r="DQ91">
        <v>302</v>
      </c>
      <c r="DR91">
        <v>305</v>
      </c>
      <c r="DS91">
        <v>307</v>
      </c>
      <c r="DT91">
        <v>310</v>
      </c>
      <c r="DU91">
        <v>313</v>
      </c>
      <c r="DV91">
        <v>315</v>
      </c>
      <c r="DW91">
        <v>318</v>
      </c>
      <c r="DX91">
        <v>320</v>
      </c>
      <c r="DY91">
        <v>323</v>
      </c>
      <c r="DZ91">
        <v>325</v>
      </c>
      <c r="EA91">
        <v>328</v>
      </c>
      <c r="EB91">
        <v>330</v>
      </c>
      <c r="EC91">
        <v>333</v>
      </c>
      <c r="ED91">
        <v>335</v>
      </c>
      <c r="EE91">
        <v>338</v>
      </c>
      <c r="EF91">
        <v>340</v>
      </c>
      <c r="EG91">
        <v>343</v>
      </c>
      <c r="EH91">
        <v>345</v>
      </c>
      <c r="EI91">
        <v>348</v>
      </c>
      <c r="EJ91">
        <v>351</v>
      </c>
      <c r="EK91">
        <v>353</v>
      </c>
      <c r="EL91">
        <v>356</v>
      </c>
      <c r="EM91">
        <v>358</v>
      </c>
      <c r="EN91">
        <v>361</v>
      </c>
      <c r="EO91">
        <v>363</v>
      </c>
      <c r="EP91">
        <v>366</v>
      </c>
      <c r="EQ91">
        <v>368</v>
      </c>
      <c r="ER91">
        <v>371</v>
      </c>
      <c r="ES91">
        <v>373</v>
      </c>
      <c r="ET91">
        <v>376</v>
      </c>
      <c r="EU91">
        <v>378</v>
      </c>
      <c r="EV91">
        <v>381</v>
      </c>
      <c r="EW91">
        <v>383</v>
      </c>
      <c r="EX91">
        <v>386</v>
      </c>
      <c r="EY91">
        <v>388</v>
      </c>
      <c r="EZ91">
        <v>391</v>
      </c>
      <c r="FA91">
        <v>394</v>
      </c>
      <c r="FB91">
        <v>396</v>
      </c>
      <c r="FC91">
        <v>399</v>
      </c>
      <c r="FD91">
        <v>401</v>
      </c>
      <c r="FE91">
        <v>404</v>
      </c>
      <c r="FF91">
        <v>406</v>
      </c>
      <c r="FG91">
        <v>409</v>
      </c>
      <c r="FH91">
        <v>411</v>
      </c>
      <c r="FI91">
        <v>414</v>
      </c>
      <c r="FJ91">
        <v>416</v>
      </c>
      <c r="FK91">
        <v>419</v>
      </c>
      <c r="FL91">
        <v>421</v>
      </c>
      <c r="FM91">
        <v>424</v>
      </c>
      <c r="FN91">
        <v>426</v>
      </c>
      <c r="FO91">
        <v>429</v>
      </c>
      <c r="FP91">
        <v>431</v>
      </c>
      <c r="FQ91">
        <v>434</v>
      </c>
      <c r="FR91">
        <v>436</v>
      </c>
      <c r="FS91">
        <v>439</v>
      </c>
      <c r="FT91">
        <v>442</v>
      </c>
      <c r="FU91">
        <v>444</v>
      </c>
      <c r="FV91">
        <v>447</v>
      </c>
      <c r="FW91">
        <v>449</v>
      </c>
      <c r="FX91">
        <v>452</v>
      </c>
      <c r="FY91">
        <v>454</v>
      </c>
      <c r="FZ91">
        <v>457</v>
      </c>
      <c r="GA91">
        <v>459</v>
      </c>
      <c r="GB91">
        <v>462</v>
      </c>
      <c r="GC91">
        <v>464</v>
      </c>
      <c r="GD91">
        <v>467</v>
      </c>
      <c r="GE91">
        <v>469</v>
      </c>
      <c r="GF91">
        <v>472</v>
      </c>
      <c r="GG91">
        <v>474</v>
      </c>
      <c r="GH91">
        <v>477</v>
      </c>
      <c r="GI91">
        <v>479</v>
      </c>
      <c r="GJ91">
        <v>482</v>
      </c>
      <c r="GK91">
        <v>484</v>
      </c>
      <c r="GL91">
        <v>487</v>
      </c>
      <c r="GM91">
        <v>489</v>
      </c>
      <c r="GN91">
        <v>492</v>
      </c>
      <c r="GO91">
        <v>495</v>
      </c>
      <c r="GP91">
        <v>497</v>
      </c>
      <c r="GQ91">
        <v>500</v>
      </c>
      <c r="GR91">
        <v>502</v>
      </c>
      <c r="GS91">
        <v>505</v>
      </c>
      <c r="GU91">
        <v>88</v>
      </c>
      <c r="GV91">
        <v>0.72199999999999998</v>
      </c>
    </row>
    <row r="92" spans="1:204">
      <c r="A92" s="278">
        <v>89</v>
      </c>
      <c r="B92" s="344">
        <v>3</v>
      </c>
      <c r="C92" s="344">
        <v>6</v>
      </c>
      <c r="D92" s="344">
        <v>10</v>
      </c>
      <c r="E92" s="344">
        <v>13</v>
      </c>
      <c r="F92" s="344">
        <v>16</v>
      </c>
      <c r="G92" s="344">
        <v>19</v>
      </c>
      <c r="H92" s="344">
        <v>22</v>
      </c>
      <c r="I92" s="344">
        <v>26</v>
      </c>
      <c r="J92" s="344">
        <v>28</v>
      </c>
      <c r="K92" s="344">
        <v>30</v>
      </c>
      <c r="L92" s="344">
        <v>32</v>
      </c>
      <c r="M92" s="344">
        <v>35</v>
      </c>
      <c r="N92" s="344">
        <v>38</v>
      </c>
      <c r="O92" s="344">
        <v>41</v>
      </c>
      <c r="P92" s="344">
        <v>44</v>
      </c>
      <c r="Q92" s="344">
        <v>47</v>
      </c>
      <c r="R92" s="344">
        <v>49</v>
      </c>
      <c r="S92" s="344">
        <v>52</v>
      </c>
      <c r="T92" s="344">
        <v>54</v>
      </c>
      <c r="U92" s="344">
        <v>57</v>
      </c>
      <c r="V92" s="344">
        <v>59</v>
      </c>
      <c r="W92" s="344">
        <v>62</v>
      </c>
      <c r="X92" s="344">
        <v>65</v>
      </c>
      <c r="Y92" s="344">
        <v>67</v>
      </c>
      <c r="Z92" s="344">
        <v>70</v>
      </c>
      <c r="AA92" s="344">
        <v>73</v>
      </c>
      <c r="AB92" s="344">
        <v>75</v>
      </c>
      <c r="AC92" s="344">
        <v>78</v>
      </c>
      <c r="AD92" s="344">
        <v>81</v>
      </c>
      <c r="AE92" s="344">
        <v>83</v>
      </c>
      <c r="AF92" s="337">
        <v>86</v>
      </c>
      <c r="AG92" s="345">
        <v>88</v>
      </c>
      <c r="AH92" s="346">
        <v>91</v>
      </c>
      <c r="AI92">
        <v>94</v>
      </c>
      <c r="AJ92">
        <v>96</v>
      </c>
      <c r="AK92">
        <v>99</v>
      </c>
      <c r="AL92">
        <v>101</v>
      </c>
      <c r="AM92">
        <v>104</v>
      </c>
      <c r="AN92">
        <v>107</v>
      </c>
      <c r="AO92">
        <v>109</v>
      </c>
      <c r="AP92">
        <v>112</v>
      </c>
      <c r="AQ92">
        <v>114</v>
      </c>
      <c r="AR92">
        <v>117</v>
      </c>
      <c r="AS92">
        <v>119</v>
      </c>
      <c r="AT92">
        <v>122</v>
      </c>
      <c r="AU92">
        <v>125</v>
      </c>
      <c r="AV92">
        <v>127</v>
      </c>
      <c r="AW92">
        <v>130</v>
      </c>
      <c r="AX92">
        <v>132</v>
      </c>
      <c r="AY92">
        <v>135</v>
      </c>
      <c r="AZ92">
        <v>137</v>
      </c>
      <c r="BA92">
        <v>140</v>
      </c>
      <c r="BB92">
        <v>142</v>
      </c>
      <c r="BC92">
        <v>145</v>
      </c>
      <c r="BD92">
        <v>147</v>
      </c>
      <c r="BE92">
        <v>150</v>
      </c>
      <c r="BF92">
        <v>152</v>
      </c>
      <c r="BG92">
        <v>154</v>
      </c>
      <c r="BH92">
        <v>157</v>
      </c>
      <c r="BI92">
        <v>159</v>
      </c>
      <c r="BJ92">
        <v>162</v>
      </c>
      <c r="BK92">
        <v>164</v>
      </c>
      <c r="BL92">
        <v>167</v>
      </c>
      <c r="BM92">
        <v>169</v>
      </c>
      <c r="BN92">
        <v>172</v>
      </c>
      <c r="BO92">
        <v>174</v>
      </c>
      <c r="BP92">
        <v>177</v>
      </c>
      <c r="BQ92">
        <v>179</v>
      </c>
      <c r="BR92">
        <v>181</v>
      </c>
      <c r="BS92">
        <v>184</v>
      </c>
      <c r="BT92">
        <v>186</v>
      </c>
      <c r="BU92">
        <v>189</v>
      </c>
      <c r="BV92">
        <v>191</v>
      </c>
      <c r="BW92">
        <v>193</v>
      </c>
      <c r="BX92">
        <v>196</v>
      </c>
      <c r="BY92">
        <v>198</v>
      </c>
      <c r="BZ92">
        <v>201</v>
      </c>
      <c r="CA92">
        <v>203</v>
      </c>
      <c r="CB92">
        <v>205</v>
      </c>
      <c r="CC92">
        <v>208</v>
      </c>
      <c r="CD92">
        <v>210</v>
      </c>
      <c r="CE92">
        <v>212</v>
      </c>
      <c r="CF92">
        <v>215</v>
      </c>
      <c r="CG92">
        <v>217</v>
      </c>
      <c r="CH92">
        <v>219</v>
      </c>
      <c r="CI92">
        <v>222</v>
      </c>
      <c r="CJ92">
        <v>224</v>
      </c>
      <c r="CK92">
        <v>226</v>
      </c>
      <c r="CL92">
        <v>229</v>
      </c>
      <c r="CM92">
        <v>231</v>
      </c>
      <c r="CN92">
        <v>233</v>
      </c>
      <c r="CO92">
        <v>236</v>
      </c>
      <c r="CP92">
        <v>238</v>
      </c>
      <c r="CQ92">
        <v>240</v>
      </c>
      <c r="CR92">
        <v>242</v>
      </c>
      <c r="CS92">
        <v>245</v>
      </c>
      <c r="CT92">
        <v>247</v>
      </c>
      <c r="CU92">
        <v>249</v>
      </c>
      <c r="CV92">
        <v>251</v>
      </c>
      <c r="CW92">
        <v>254</v>
      </c>
      <c r="CX92">
        <v>256</v>
      </c>
      <c r="CY92">
        <v>259</v>
      </c>
      <c r="CZ92">
        <v>261</v>
      </c>
      <c r="DA92">
        <v>264</v>
      </c>
      <c r="DB92">
        <v>266</v>
      </c>
      <c r="DC92">
        <v>269</v>
      </c>
      <c r="DD92">
        <v>271</v>
      </c>
      <c r="DE92">
        <v>274</v>
      </c>
      <c r="DF92">
        <v>276</v>
      </c>
      <c r="DG92">
        <v>279</v>
      </c>
      <c r="DH92">
        <v>281</v>
      </c>
      <c r="DI92">
        <v>284</v>
      </c>
      <c r="DJ92">
        <v>286</v>
      </c>
      <c r="DK92">
        <v>289</v>
      </c>
      <c r="DL92">
        <v>292</v>
      </c>
      <c r="DM92">
        <v>294</v>
      </c>
      <c r="DN92">
        <v>297</v>
      </c>
      <c r="DO92">
        <v>299</v>
      </c>
      <c r="DP92">
        <v>302</v>
      </c>
      <c r="DQ92">
        <v>304</v>
      </c>
      <c r="DR92">
        <v>307</v>
      </c>
      <c r="DS92">
        <v>309</v>
      </c>
      <c r="DT92">
        <v>312</v>
      </c>
      <c r="DU92">
        <v>314</v>
      </c>
      <c r="DV92">
        <v>317</v>
      </c>
      <c r="DW92">
        <v>319</v>
      </c>
      <c r="DX92">
        <v>322</v>
      </c>
      <c r="DY92">
        <v>324</v>
      </c>
      <c r="DZ92">
        <v>327</v>
      </c>
      <c r="EA92">
        <v>330</v>
      </c>
      <c r="EB92">
        <v>332</v>
      </c>
      <c r="EC92">
        <v>335</v>
      </c>
      <c r="ED92">
        <v>337</v>
      </c>
      <c r="EE92">
        <v>340</v>
      </c>
      <c r="EF92">
        <v>342</v>
      </c>
      <c r="EG92">
        <v>345</v>
      </c>
      <c r="EH92">
        <v>347</v>
      </c>
      <c r="EI92">
        <v>350</v>
      </c>
      <c r="EJ92">
        <v>352</v>
      </c>
      <c r="EK92">
        <v>355</v>
      </c>
      <c r="EL92">
        <v>358</v>
      </c>
      <c r="EM92">
        <v>360</v>
      </c>
      <c r="EN92">
        <v>363</v>
      </c>
      <c r="EO92">
        <v>365</v>
      </c>
      <c r="EP92">
        <v>368</v>
      </c>
      <c r="EQ92">
        <v>370</v>
      </c>
      <c r="ER92">
        <v>373</v>
      </c>
      <c r="ES92">
        <v>375</v>
      </c>
      <c r="ET92">
        <v>378</v>
      </c>
      <c r="EU92">
        <v>380</v>
      </c>
      <c r="EV92">
        <v>383</v>
      </c>
      <c r="EW92">
        <v>386</v>
      </c>
      <c r="EX92">
        <v>388</v>
      </c>
      <c r="EY92">
        <v>391</v>
      </c>
      <c r="EZ92">
        <v>393</v>
      </c>
      <c r="FA92">
        <v>396</v>
      </c>
      <c r="FB92">
        <v>398</v>
      </c>
      <c r="FC92">
        <v>401</v>
      </c>
      <c r="FD92">
        <v>403</v>
      </c>
      <c r="FE92">
        <v>406</v>
      </c>
      <c r="FF92">
        <v>408</v>
      </c>
      <c r="FG92">
        <v>411</v>
      </c>
      <c r="FH92">
        <v>413</v>
      </c>
      <c r="FI92">
        <v>416</v>
      </c>
      <c r="FJ92">
        <v>419</v>
      </c>
      <c r="FK92">
        <v>421</v>
      </c>
      <c r="FL92">
        <v>424</v>
      </c>
      <c r="FM92">
        <v>426</v>
      </c>
      <c r="FN92">
        <v>429</v>
      </c>
      <c r="FO92">
        <v>431</v>
      </c>
      <c r="FP92">
        <v>434</v>
      </c>
      <c r="FQ92">
        <v>436</v>
      </c>
      <c r="FR92">
        <v>439</v>
      </c>
      <c r="FS92">
        <v>441</v>
      </c>
      <c r="FT92">
        <v>444</v>
      </c>
      <c r="FU92">
        <v>447</v>
      </c>
      <c r="FV92">
        <v>449</v>
      </c>
      <c r="FW92">
        <v>452</v>
      </c>
      <c r="FX92">
        <v>454</v>
      </c>
      <c r="FY92">
        <v>457</v>
      </c>
      <c r="FZ92">
        <v>459</v>
      </c>
      <c r="GA92">
        <v>462</v>
      </c>
      <c r="GB92">
        <v>464</v>
      </c>
      <c r="GC92">
        <v>467</v>
      </c>
      <c r="GD92">
        <v>469</v>
      </c>
      <c r="GE92">
        <v>472</v>
      </c>
      <c r="GF92">
        <v>474</v>
      </c>
      <c r="GG92">
        <v>477</v>
      </c>
      <c r="GH92">
        <v>480</v>
      </c>
      <c r="GI92">
        <v>482</v>
      </c>
      <c r="GJ92">
        <v>485</v>
      </c>
      <c r="GK92">
        <v>487</v>
      </c>
      <c r="GL92">
        <v>490</v>
      </c>
      <c r="GM92">
        <v>492</v>
      </c>
      <c r="GN92">
        <v>495</v>
      </c>
      <c r="GO92">
        <v>497</v>
      </c>
      <c r="GP92">
        <v>500</v>
      </c>
      <c r="GQ92">
        <v>502</v>
      </c>
      <c r="GR92">
        <v>505</v>
      </c>
      <c r="GS92">
        <v>507</v>
      </c>
      <c r="GU92">
        <v>89</v>
      </c>
      <c r="GV92">
        <v>0.72599999999999998</v>
      </c>
    </row>
    <row r="93" spans="1:204">
      <c r="A93" s="339">
        <v>90</v>
      </c>
      <c r="B93" s="340">
        <v>3</v>
      </c>
      <c r="C93" s="340">
        <v>7</v>
      </c>
      <c r="D93" s="340">
        <v>10</v>
      </c>
      <c r="E93" s="340">
        <v>13</v>
      </c>
      <c r="F93" s="340">
        <v>16</v>
      </c>
      <c r="G93" s="340">
        <v>20</v>
      </c>
      <c r="H93" s="340">
        <v>23</v>
      </c>
      <c r="I93" s="340">
        <v>26</v>
      </c>
      <c r="J93" s="340">
        <v>28</v>
      </c>
      <c r="K93" s="340">
        <v>30</v>
      </c>
      <c r="L93" s="340">
        <v>33</v>
      </c>
      <c r="M93" s="340">
        <v>36</v>
      </c>
      <c r="N93" s="340">
        <v>38</v>
      </c>
      <c r="O93" s="340">
        <v>41</v>
      </c>
      <c r="P93" s="340">
        <v>44</v>
      </c>
      <c r="Q93" s="340">
        <v>47</v>
      </c>
      <c r="R93" s="340">
        <v>50</v>
      </c>
      <c r="S93" s="340">
        <v>52</v>
      </c>
      <c r="T93" s="340">
        <v>55</v>
      </c>
      <c r="U93" s="340">
        <v>57</v>
      </c>
      <c r="V93" s="340">
        <v>60</v>
      </c>
      <c r="W93" s="340">
        <v>62</v>
      </c>
      <c r="X93" s="340">
        <v>65</v>
      </c>
      <c r="Y93" s="340">
        <v>68</v>
      </c>
      <c r="Z93" s="340">
        <v>70</v>
      </c>
      <c r="AA93" s="340">
        <v>73</v>
      </c>
      <c r="AB93" s="340">
        <v>76</v>
      </c>
      <c r="AC93" s="340">
        <v>78</v>
      </c>
      <c r="AD93" s="340">
        <v>81</v>
      </c>
      <c r="AE93" s="340">
        <v>84</v>
      </c>
      <c r="AF93" s="341">
        <v>86</v>
      </c>
      <c r="AG93" s="342">
        <v>89</v>
      </c>
      <c r="AH93" s="347">
        <v>92</v>
      </c>
      <c r="AI93" s="341">
        <v>94</v>
      </c>
      <c r="AJ93" s="341">
        <v>97</v>
      </c>
      <c r="AK93" s="341">
        <v>100</v>
      </c>
      <c r="AL93" s="341">
        <v>102</v>
      </c>
      <c r="AM93" s="341">
        <v>105</v>
      </c>
      <c r="AN93" s="341">
        <v>107</v>
      </c>
      <c r="AO93" s="341">
        <v>110</v>
      </c>
      <c r="AP93" s="341">
        <v>113</v>
      </c>
      <c r="AQ93" s="341">
        <v>115</v>
      </c>
      <c r="AR93" s="341">
        <v>118</v>
      </c>
      <c r="AS93" s="341">
        <v>120</v>
      </c>
      <c r="AT93" s="341">
        <v>123</v>
      </c>
      <c r="AU93" s="341">
        <v>125</v>
      </c>
      <c r="AV93" s="341">
        <v>128</v>
      </c>
      <c r="AW93" s="341">
        <v>131</v>
      </c>
      <c r="AX93" s="341">
        <v>133</v>
      </c>
      <c r="AY93" s="341">
        <v>136</v>
      </c>
      <c r="AZ93" s="341">
        <v>138</v>
      </c>
      <c r="BA93" s="341">
        <v>141</v>
      </c>
      <c r="BB93" s="341">
        <v>143</v>
      </c>
      <c r="BC93" s="341">
        <v>146</v>
      </c>
      <c r="BD93" s="341">
        <v>148</v>
      </c>
      <c r="BE93" s="341">
        <v>151</v>
      </c>
      <c r="BF93" s="341">
        <v>153</v>
      </c>
      <c r="BG93" s="341">
        <v>156</v>
      </c>
      <c r="BH93" s="341">
        <v>158</v>
      </c>
      <c r="BI93" s="341">
        <v>161</v>
      </c>
      <c r="BJ93" s="341">
        <v>163</v>
      </c>
      <c r="BK93" s="341">
        <v>165</v>
      </c>
      <c r="BL93" s="341">
        <v>168</v>
      </c>
      <c r="BM93" s="341">
        <v>170</v>
      </c>
      <c r="BN93" s="341">
        <v>173</v>
      </c>
      <c r="BO93" s="341">
        <v>175</v>
      </c>
      <c r="BP93" s="341">
        <v>178</v>
      </c>
      <c r="BQ93" s="341">
        <v>180</v>
      </c>
      <c r="BR93" s="341">
        <v>183</v>
      </c>
      <c r="BS93" s="341">
        <v>185</v>
      </c>
      <c r="BT93" s="341">
        <v>187</v>
      </c>
      <c r="BU93" s="341">
        <v>190</v>
      </c>
      <c r="BV93" s="341">
        <v>192</v>
      </c>
      <c r="BW93" s="341">
        <v>195</v>
      </c>
      <c r="BX93" s="341">
        <v>197</v>
      </c>
      <c r="BY93" s="341">
        <v>200</v>
      </c>
      <c r="BZ93" s="341">
        <v>202</v>
      </c>
      <c r="CA93" s="341">
        <v>204</v>
      </c>
      <c r="CB93" s="341">
        <v>207</v>
      </c>
      <c r="CC93" s="341">
        <v>209</v>
      </c>
      <c r="CD93" s="341">
        <v>212</v>
      </c>
      <c r="CE93" s="341">
        <v>214</v>
      </c>
      <c r="CF93" s="341">
        <v>216</v>
      </c>
      <c r="CG93" s="341">
        <v>219</v>
      </c>
      <c r="CH93" s="341">
        <v>221</v>
      </c>
      <c r="CI93" s="341">
        <v>223</v>
      </c>
      <c r="CJ93" s="341">
        <v>226</v>
      </c>
      <c r="CK93" s="341">
        <v>228</v>
      </c>
      <c r="CL93" s="341">
        <v>230</v>
      </c>
      <c r="CM93" s="341">
        <v>233</v>
      </c>
      <c r="CN93" s="341">
        <v>235</v>
      </c>
      <c r="CO93" s="341">
        <v>237</v>
      </c>
      <c r="CP93" s="341">
        <v>240</v>
      </c>
      <c r="CQ93" s="341">
        <v>242</v>
      </c>
      <c r="CR93" s="341">
        <v>244</v>
      </c>
      <c r="CS93" s="341">
        <v>246</v>
      </c>
      <c r="CT93" s="341">
        <v>249</v>
      </c>
      <c r="CU93" s="341">
        <v>251</v>
      </c>
      <c r="CV93" s="341">
        <v>253</v>
      </c>
      <c r="CW93" s="341">
        <v>255</v>
      </c>
      <c r="CX93" s="341">
        <v>258</v>
      </c>
      <c r="CY93" s="341">
        <v>261</v>
      </c>
      <c r="CZ93" s="341">
        <v>263</v>
      </c>
      <c r="DA93" s="341">
        <v>266</v>
      </c>
      <c r="DB93" s="341">
        <v>268</v>
      </c>
      <c r="DC93" s="341">
        <v>271</v>
      </c>
      <c r="DD93" s="341">
        <v>273</v>
      </c>
      <c r="DE93" s="341">
        <v>276</v>
      </c>
      <c r="DF93" s="341">
        <v>278</v>
      </c>
      <c r="DG93" s="341">
        <v>281</v>
      </c>
      <c r="DH93" s="341">
        <v>283</v>
      </c>
      <c r="DI93" s="341">
        <v>286</v>
      </c>
      <c r="DJ93" s="341">
        <v>288</v>
      </c>
      <c r="DK93" s="341">
        <v>291</v>
      </c>
      <c r="DL93" s="341">
        <v>294</v>
      </c>
      <c r="DM93" s="341">
        <v>296</v>
      </c>
      <c r="DN93" s="341">
        <v>299</v>
      </c>
      <c r="DO93" s="341">
        <v>301</v>
      </c>
      <c r="DP93" s="341">
        <v>304</v>
      </c>
      <c r="DQ93" s="341">
        <v>306</v>
      </c>
      <c r="DR93" s="341">
        <v>309</v>
      </c>
      <c r="DS93" s="341">
        <v>311</v>
      </c>
      <c r="DT93" s="341">
        <v>314</v>
      </c>
      <c r="DU93" s="341">
        <v>316</v>
      </c>
      <c r="DV93" s="341">
        <v>319</v>
      </c>
      <c r="DW93" s="341">
        <v>322</v>
      </c>
      <c r="DX93" s="341">
        <v>324</v>
      </c>
      <c r="DY93" s="341">
        <v>327</v>
      </c>
      <c r="DZ93" s="341">
        <v>329</v>
      </c>
      <c r="EA93" s="341">
        <v>332</v>
      </c>
      <c r="EB93" s="341">
        <v>334</v>
      </c>
      <c r="EC93" s="341">
        <v>337</v>
      </c>
      <c r="ED93" s="341">
        <v>340</v>
      </c>
      <c r="EE93" s="341">
        <v>342</v>
      </c>
      <c r="EF93" s="341">
        <v>345</v>
      </c>
      <c r="EG93" s="341">
        <v>347</v>
      </c>
      <c r="EH93" s="341">
        <v>350</v>
      </c>
      <c r="EI93" s="341">
        <v>352</v>
      </c>
      <c r="EJ93" s="341">
        <v>355</v>
      </c>
      <c r="EK93" s="341">
        <v>357</v>
      </c>
      <c r="EL93" s="341">
        <v>360</v>
      </c>
      <c r="EM93" s="341">
        <v>363</v>
      </c>
      <c r="EN93" s="341">
        <v>365</v>
      </c>
      <c r="EO93" s="341">
        <v>368</v>
      </c>
      <c r="EP93" s="341">
        <v>370</v>
      </c>
      <c r="EQ93" s="341">
        <v>373</v>
      </c>
      <c r="ER93" s="341">
        <v>375</v>
      </c>
      <c r="ES93" s="341">
        <v>378</v>
      </c>
      <c r="ET93" s="341">
        <v>381</v>
      </c>
      <c r="EU93" s="341">
        <v>383</v>
      </c>
      <c r="EV93" s="341">
        <v>386</v>
      </c>
      <c r="EW93" s="341">
        <v>388</v>
      </c>
      <c r="EX93" s="341">
        <v>391</v>
      </c>
      <c r="EY93" s="341">
        <v>393</v>
      </c>
      <c r="EZ93" s="341">
        <v>396</v>
      </c>
      <c r="FA93" s="341">
        <v>398</v>
      </c>
      <c r="FB93" s="341">
        <v>401</v>
      </c>
      <c r="FC93" s="341">
        <v>404</v>
      </c>
      <c r="FD93" s="341">
        <v>406</v>
      </c>
      <c r="FE93" s="341">
        <v>409</v>
      </c>
      <c r="FF93" s="341">
        <v>411</v>
      </c>
      <c r="FG93" s="341">
        <v>414</v>
      </c>
      <c r="FH93" s="341">
        <v>416</v>
      </c>
      <c r="FI93" s="341">
        <v>419</v>
      </c>
      <c r="FJ93" s="341">
        <v>421</v>
      </c>
      <c r="FK93" s="341">
        <v>424</v>
      </c>
      <c r="FL93" s="341">
        <v>427</v>
      </c>
      <c r="FM93" s="341">
        <v>429</v>
      </c>
      <c r="FN93" s="341">
        <v>432</v>
      </c>
      <c r="FO93" s="341">
        <v>434</v>
      </c>
      <c r="FP93" s="341">
        <v>437</v>
      </c>
      <c r="FQ93" s="341">
        <v>439</v>
      </c>
      <c r="FR93" s="341">
        <v>442</v>
      </c>
      <c r="FS93" s="341">
        <v>444</v>
      </c>
      <c r="FT93" s="341">
        <v>447</v>
      </c>
      <c r="FU93" s="341">
        <v>450</v>
      </c>
      <c r="FV93" s="341">
        <v>452</v>
      </c>
      <c r="FW93" s="341">
        <v>455</v>
      </c>
      <c r="FX93" s="341">
        <v>457</v>
      </c>
      <c r="FY93" s="341">
        <v>460</v>
      </c>
      <c r="FZ93" s="341">
        <v>462</v>
      </c>
      <c r="GA93" s="341">
        <v>465</v>
      </c>
      <c r="GB93" s="341">
        <v>467</v>
      </c>
      <c r="GC93" s="341">
        <v>470</v>
      </c>
      <c r="GD93" s="341">
        <v>473</v>
      </c>
      <c r="GE93" s="341">
        <v>475</v>
      </c>
      <c r="GF93" s="341">
        <v>478</v>
      </c>
      <c r="GG93" s="341">
        <v>480</v>
      </c>
      <c r="GH93" s="341">
        <v>483</v>
      </c>
      <c r="GI93" s="341">
        <v>485</v>
      </c>
      <c r="GJ93" s="341">
        <v>488</v>
      </c>
      <c r="GK93" s="341">
        <v>490</v>
      </c>
      <c r="GL93" s="341">
        <v>493</v>
      </c>
      <c r="GM93" s="341">
        <v>496</v>
      </c>
      <c r="GN93" s="341">
        <v>498</v>
      </c>
      <c r="GO93" s="341">
        <v>501</v>
      </c>
      <c r="GP93" s="341">
        <v>503</v>
      </c>
      <c r="GQ93" s="341">
        <v>506</v>
      </c>
      <c r="GR93" s="341">
        <v>508</v>
      </c>
      <c r="GS93" s="341">
        <v>511</v>
      </c>
      <c r="GT93" s="341"/>
      <c r="GU93" s="341">
        <v>90</v>
      </c>
      <c r="GV93" s="341">
        <v>0.73099999999999998</v>
      </c>
    </row>
    <row r="94" spans="1:204">
      <c r="A94" s="278">
        <v>91</v>
      </c>
      <c r="B94" s="344">
        <v>3</v>
      </c>
      <c r="C94" s="344">
        <v>7</v>
      </c>
      <c r="D94" s="344">
        <v>10</v>
      </c>
      <c r="E94" s="344">
        <v>13</v>
      </c>
      <c r="F94" s="344">
        <v>16</v>
      </c>
      <c r="G94" s="344">
        <v>20</v>
      </c>
      <c r="H94" s="344">
        <v>23</v>
      </c>
      <c r="I94" s="344">
        <v>26</v>
      </c>
      <c r="J94" s="344">
        <v>28</v>
      </c>
      <c r="K94" s="344">
        <v>30</v>
      </c>
      <c r="L94" s="344">
        <v>33</v>
      </c>
      <c r="M94" s="344">
        <v>36</v>
      </c>
      <c r="N94" s="344">
        <v>39</v>
      </c>
      <c r="O94" s="344">
        <v>41</v>
      </c>
      <c r="P94" s="344">
        <v>44</v>
      </c>
      <c r="Q94" s="344">
        <v>47</v>
      </c>
      <c r="R94" s="344">
        <v>50</v>
      </c>
      <c r="S94" s="344">
        <v>53</v>
      </c>
      <c r="T94" s="344">
        <v>55</v>
      </c>
      <c r="U94" s="344">
        <v>57</v>
      </c>
      <c r="V94" s="344">
        <v>60</v>
      </c>
      <c r="W94" s="344">
        <v>63</v>
      </c>
      <c r="X94" s="344">
        <v>65</v>
      </c>
      <c r="Y94" s="344">
        <v>68</v>
      </c>
      <c r="Z94" s="344">
        <v>71</v>
      </c>
      <c r="AA94" s="344">
        <v>73</v>
      </c>
      <c r="AB94" s="344">
        <v>76</v>
      </c>
      <c r="AC94" s="344">
        <v>79</v>
      </c>
      <c r="AD94" s="344">
        <v>82</v>
      </c>
      <c r="AE94" s="344">
        <v>84</v>
      </c>
      <c r="AF94" s="337">
        <v>87</v>
      </c>
      <c r="AG94" s="345">
        <v>90</v>
      </c>
      <c r="AH94" s="346">
        <v>92</v>
      </c>
      <c r="AI94">
        <v>95</v>
      </c>
      <c r="AJ94">
        <v>97</v>
      </c>
      <c r="AK94">
        <v>100</v>
      </c>
      <c r="AL94">
        <v>103</v>
      </c>
      <c r="AM94">
        <v>105</v>
      </c>
      <c r="AN94">
        <v>108</v>
      </c>
      <c r="AO94">
        <v>111</v>
      </c>
      <c r="AP94">
        <v>113</v>
      </c>
      <c r="AQ94">
        <v>116</v>
      </c>
      <c r="AR94">
        <v>118</v>
      </c>
      <c r="AS94">
        <v>121</v>
      </c>
      <c r="AT94">
        <v>124</v>
      </c>
      <c r="AU94">
        <v>126</v>
      </c>
      <c r="AV94">
        <v>129</v>
      </c>
      <c r="AW94">
        <v>131</v>
      </c>
      <c r="AX94">
        <v>134</v>
      </c>
      <c r="AY94">
        <v>137</v>
      </c>
      <c r="AZ94">
        <v>139</v>
      </c>
      <c r="BA94">
        <v>141</v>
      </c>
      <c r="BB94">
        <v>144</v>
      </c>
      <c r="BC94">
        <v>146</v>
      </c>
      <c r="BD94">
        <v>149</v>
      </c>
      <c r="BE94">
        <v>151</v>
      </c>
      <c r="BF94">
        <v>154</v>
      </c>
      <c r="BG94">
        <v>156</v>
      </c>
      <c r="BH94">
        <v>159</v>
      </c>
      <c r="BI94">
        <v>161</v>
      </c>
      <c r="BJ94">
        <v>164</v>
      </c>
      <c r="BK94">
        <v>166</v>
      </c>
      <c r="BL94">
        <v>169</v>
      </c>
      <c r="BM94">
        <v>171</v>
      </c>
      <c r="BN94">
        <v>174</v>
      </c>
      <c r="BO94">
        <v>176</v>
      </c>
      <c r="BP94">
        <v>179</v>
      </c>
      <c r="BQ94">
        <v>181</v>
      </c>
      <c r="BR94">
        <v>184</v>
      </c>
      <c r="BS94">
        <v>186</v>
      </c>
      <c r="BT94">
        <v>189</v>
      </c>
      <c r="BU94">
        <v>191</v>
      </c>
      <c r="BV94">
        <v>193</v>
      </c>
      <c r="BW94">
        <v>196</v>
      </c>
      <c r="BX94">
        <v>198</v>
      </c>
      <c r="BY94">
        <v>201</v>
      </c>
      <c r="BZ94">
        <v>203</v>
      </c>
      <c r="CA94">
        <v>205</v>
      </c>
      <c r="CB94">
        <v>208</v>
      </c>
      <c r="CC94">
        <v>210</v>
      </c>
      <c r="CD94">
        <v>213</v>
      </c>
      <c r="CE94">
        <v>215</v>
      </c>
      <c r="CF94">
        <v>217</v>
      </c>
      <c r="CG94">
        <v>220</v>
      </c>
      <c r="CH94">
        <v>222</v>
      </c>
      <c r="CI94">
        <v>225</v>
      </c>
      <c r="CJ94">
        <v>227</v>
      </c>
      <c r="CK94">
        <v>229</v>
      </c>
      <c r="CL94">
        <v>232</v>
      </c>
      <c r="CM94">
        <v>234</v>
      </c>
      <c r="CN94">
        <v>236</v>
      </c>
      <c r="CO94">
        <v>239</v>
      </c>
      <c r="CP94">
        <v>241</v>
      </c>
      <c r="CQ94">
        <v>243</v>
      </c>
      <c r="CR94">
        <v>245</v>
      </c>
      <c r="CS94">
        <v>248</v>
      </c>
      <c r="CT94">
        <v>250</v>
      </c>
      <c r="CU94">
        <v>252</v>
      </c>
      <c r="CV94">
        <v>255</v>
      </c>
      <c r="CW94">
        <v>257</v>
      </c>
      <c r="CX94">
        <v>259</v>
      </c>
      <c r="CY94">
        <v>262</v>
      </c>
      <c r="CZ94">
        <v>265</v>
      </c>
      <c r="DA94">
        <v>267</v>
      </c>
      <c r="DB94">
        <v>270</v>
      </c>
      <c r="DC94">
        <v>272</v>
      </c>
      <c r="DD94">
        <v>275</v>
      </c>
      <c r="DE94">
        <v>277</v>
      </c>
      <c r="DF94">
        <v>280</v>
      </c>
      <c r="DG94">
        <v>282</v>
      </c>
      <c r="DH94">
        <v>285</v>
      </c>
      <c r="DI94">
        <v>287</v>
      </c>
      <c r="DJ94">
        <v>290</v>
      </c>
      <c r="DK94">
        <v>293</v>
      </c>
      <c r="DL94">
        <v>295</v>
      </c>
      <c r="DM94">
        <v>298</v>
      </c>
      <c r="DN94">
        <v>300</v>
      </c>
      <c r="DO94">
        <v>303</v>
      </c>
      <c r="DP94">
        <v>305</v>
      </c>
      <c r="DQ94">
        <v>308</v>
      </c>
      <c r="DR94">
        <v>310</v>
      </c>
      <c r="DS94">
        <v>313</v>
      </c>
      <c r="DT94">
        <v>316</v>
      </c>
      <c r="DU94">
        <v>318</v>
      </c>
      <c r="DV94">
        <v>321</v>
      </c>
      <c r="DW94">
        <v>323</v>
      </c>
      <c r="DX94">
        <v>326</v>
      </c>
      <c r="DY94">
        <v>329</v>
      </c>
      <c r="DZ94">
        <v>331</v>
      </c>
      <c r="EA94">
        <v>334</v>
      </c>
      <c r="EB94">
        <v>336</v>
      </c>
      <c r="EC94">
        <v>339</v>
      </c>
      <c r="ED94">
        <v>341</v>
      </c>
      <c r="EE94">
        <v>344</v>
      </c>
      <c r="EF94">
        <v>347</v>
      </c>
      <c r="EG94">
        <v>349</v>
      </c>
      <c r="EH94">
        <v>352</v>
      </c>
      <c r="EI94">
        <v>354</v>
      </c>
      <c r="EJ94">
        <v>357</v>
      </c>
      <c r="EK94">
        <v>359</v>
      </c>
      <c r="EL94">
        <v>362</v>
      </c>
      <c r="EM94">
        <v>365</v>
      </c>
      <c r="EN94">
        <v>367</v>
      </c>
      <c r="EO94">
        <v>370</v>
      </c>
      <c r="EP94">
        <v>372</v>
      </c>
      <c r="EQ94">
        <v>375</v>
      </c>
      <c r="ER94">
        <v>377</v>
      </c>
      <c r="ES94">
        <v>380</v>
      </c>
      <c r="ET94">
        <v>383</v>
      </c>
      <c r="EU94">
        <v>385</v>
      </c>
      <c r="EV94">
        <v>388</v>
      </c>
      <c r="EW94">
        <v>390</v>
      </c>
      <c r="EX94">
        <v>393</v>
      </c>
      <c r="EY94">
        <v>395</v>
      </c>
      <c r="EZ94">
        <v>398</v>
      </c>
      <c r="FA94">
        <v>401</v>
      </c>
      <c r="FB94">
        <v>403</v>
      </c>
      <c r="FC94">
        <v>406</v>
      </c>
      <c r="FD94">
        <v>408</v>
      </c>
      <c r="FE94">
        <v>411</v>
      </c>
      <c r="FF94">
        <v>413</v>
      </c>
      <c r="FG94">
        <v>416</v>
      </c>
      <c r="FH94">
        <v>419</v>
      </c>
      <c r="FI94">
        <v>421</v>
      </c>
      <c r="FJ94">
        <v>424</v>
      </c>
      <c r="FK94">
        <v>426</v>
      </c>
      <c r="FL94">
        <v>429</v>
      </c>
      <c r="FM94">
        <v>431</v>
      </c>
      <c r="FN94">
        <v>434</v>
      </c>
      <c r="FO94">
        <v>437</v>
      </c>
      <c r="FP94">
        <v>439</v>
      </c>
      <c r="FQ94">
        <v>442</v>
      </c>
      <c r="FR94">
        <v>444</v>
      </c>
      <c r="FS94">
        <v>447</v>
      </c>
      <c r="FT94">
        <v>449</v>
      </c>
      <c r="FU94">
        <v>452</v>
      </c>
      <c r="FV94">
        <v>455</v>
      </c>
      <c r="FW94">
        <v>457</v>
      </c>
      <c r="FX94">
        <v>460</v>
      </c>
      <c r="FY94">
        <v>462</v>
      </c>
      <c r="FZ94">
        <v>465</v>
      </c>
      <c r="GA94">
        <v>467</v>
      </c>
      <c r="GB94">
        <v>470</v>
      </c>
      <c r="GC94">
        <v>473</v>
      </c>
      <c r="GD94">
        <v>475</v>
      </c>
      <c r="GE94">
        <v>478</v>
      </c>
      <c r="GF94">
        <v>480</v>
      </c>
      <c r="GG94">
        <v>483</v>
      </c>
      <c r="GH94">
        <v>485</v>
      </c>
      <c r="GI94">
        <v>488</v>
      </c>
      <c r="GJ94">
        <v>491</v>
      </c>
      <c r="GK94">
        <v>493</v>
      </c>
      <c r="GL94">
        <v>496</v>
      </c>
      <c r="GM94">
        <v>498</v>
      </c>
      <c r="GN94">
        <v>501</v>
      </c>
      <c r="GO94">
        <v>503</v>
      </c>
      <c r="GP94">
        <v>506</v>
      </c>
      <c r="GQ94">
        <v>509</v>
      </c>
      <c r="GR94">
        <v>511</v>
      </c>
      <c r="GS94">
        <v>514</v>
      </c>
      <c r="GU94">
        <v>91</v>
      </c>
      <c r="GV94">
        <v>0.73499999999999999</v>
      </c>
    </row>
    <row r="95" spans="1:204">
      <c r="A95" s="278">
        <v>92</v>
      </c>
      <c r="B95" s="344">
        <v>3</v>
      </c>
      <c r="C95" s="344">
        <v>7</v>
      </c>
      <c r="D95" s="344">
        <v>10</v>
      </c>
      <c r="E95" s="344">
        <v>13</v>
      </c>
      <c r="F95" s="344">
        <v>16</v>
      </c>
      <c r="G95" s="344">
        <v>20</v>
      </c>
      <c r="H95" s="344">
        <v>23</v>
      </c>
      <c r="I95" s="344">
        <v>26</v>
      </c>
      <c r="J95" s="344">
        <v>28</v>
      </c>
      <c r="K95" s="344">
        <v>30</v>
      </c>
      <c r="L95" s="344">
        <v>33</v>
      </c>
      <c r="M95" s="344">
        <v>36</v>
      </c>
      <c r="N95" s="344">
        <v>39</v>
      </c>
      <c r="O95" s="344">
        <v>42</v>
      </c>
      <c r="P95" s="344">
        <v>44</v>
      </c>
      <c r="Q95" s="344">
        <v>47</v>
      </c>
      <c r="R95" s="344">
        <v>50</v>
      </c>
      <c r="S95" s="344">
        <v>53</v>
      </c>
      <c r="T95" s="344">
        <v>55</v>
      </c>
      <c r="U95" s="344">
        <v>58</v>
      </c>
      <c r="V95" s="344">
        <v>60</v>
      </c>
      <c r="W95" s="344">
        <v>63</v>
      </c>
      <c r="X95" s="344">
        <v>66</v>
      </c>
      <c r="Y95" s="344">
        <v>68</v>
      </c>
      <c r="Z95" s="344">
        <v>71</v>
      </c>
      <c r="AA95" s="344">
        <v>74</v>
      </c>
      <c r="AB95" s="344">
        <v>77</v>
      </c>
      <c r="AC95" s="344">
        <v>79</v>
      </c>
      <c r="AD95" s="344">
        <v>82</v>
      </c>
      <c r="AE95" s="344">
        <v>85</v>
      </c>
      <c r="AF95" s="337">
        <v>87</v>
      </c>
      <c r="AG95" s="345">
        <v>90</v>
      </c>
      <c r="AH95" s="346">
        <v>93</v>
      </c>
      <c r="AI95">
        <v>95</v>
      </c>
      <c r="AJ95">
        <v>98</v>
      </c>
      <c r="AK95">
        <v>101</v>
      </c>
      <c r="AL95">
        <v>103</v>
      </c>
      <c r="AM95">
        <v>106</v>
      </c>
      <c r="AN95">
        <v>109</v>
      </c>
      <c r="AO95">
        <v>111</v>
      </c>
      <c r="AP95">
        <v>114</v>
      </c>
      <c r="AQ95">
        <v>116</v>
      </c>
      <c r="AR95">
        <v>119</v>
      </c>
      <c r="AS95">
        <v>122</v>
      </c>
      <c r="AT95">
        <v>124</v>
      </c>
      <c r="AU95">
        <v>127</v>
      </c>
      <c r="AV95">
        <v>129</v>
      </c>
      <c r="AW95">
        <v>132</v>
      </c>
      <c r="AX95">
        <v>135</v>
      </c>
      <c r="AY95">
        <v>137</v>
      </c>
      <c r="AZ95">
        <v>140</v>
      </c>
      <c r="BA95">
        <v>142</v>
      </c>
      <c r="BB95">
        <v>145</v>
      </c>
      <c r="BC95">
        <v>147</v>
      </c>
      <c r="BD95">
        <v>150</v>
      </c>
      <c r="BE95">
        <v>152</v>
      </c>
      <c r="BF95">
        <v>155</v>
      </c>
      <c r="BG95">
        <v>157</v>
      </c>
      <c r="BH95">
        <v>160</v>
      </c>
      <c r="BI95">
        <v>162</v>
      </c>
      <c r="BJ95">
        <v>165</v>
      </c>
      <c r="BK95">
        <v>167</v>
      </c>
      <c r="BL95">
        <v>170</v>
      </c>
      <c r="BM95">
        <v>172</v>
      </c>
      <c r="BN95">
        <v>175</v>
      </c>
      <c r="BO95">
        <v>177</v>
      </c>
      <c r="BP95">
        <v>180</v>
      </c>
      <c r="BQ95">
        <v>182</v>
      </c>
      <c r="BR95">
        <v>185</v>
      </c>
      <c r="BS95">
        <v>187</v>
      </c>
      <c r="BT95">
        <v>190</v>
      </c>
      <c r="BU95">
        <v>192</v>
      </c>
      <c r="BV95">
        <v>194</v>
      </c>
      <c r="BW95">
        <v>197</v>
      </c>
      <c r="BX95">
        <v>199</v>
      </c>
      <c r="BY95">
        <v>202</v>
      </c>
      <c r="BZ95">
        <v>204</v>
      </c>
      <c r="CA95">
        <v>207</v>
      </c>
      <c r="CB95">
        <v>209</v>
      </c>
      <c r="CC95">
        <v>211</v>
      </c>
      <c r="CD95">
        <v>214</v>
      </c>
      <c r="CE95">
        <v>216</v>
      </c>
      <c r="CF95">
        <v>219</v>
      </c>
      <c r="CG95">
        <v>221</v>
      </c>
      <c r="CH95">
        <v>223</v>
      </c>
      <c r="CI95">
        <v>226</v>
      </c>
      <c r="CJ95">
        <v>228</v>
      </c>
      <c r="CK95">
        <v>231</v>
      </c>
      <c r="CL95">
        <v>233</v>
      </c>
      <c r="CM95">
        <v>235</v>
      </c>
      <c r="CN95">
        <v>238</v>
      </c>
      <c r="CO95">
        <v>240</v>
      </c>
      <c r="CP95">
        <v>242</v>
      </c>
      <c r="CQ95">
        <v>244</v>
      </c>
      <c r="CR95">
        <v>247</v>
      </c>
      <c r="CS95">
        <v>249</v>
      </c>
      <c r="CT95">
        <v>251</v>
      </c>
      <c r="CU95">
        <v>254</v>
      </c>
      <c r="CV95">
        <v>256</v>
      </c>
      <c r="CW95">
        <v>258</v>
      </c>
      <c r="CX95">
        <v>261</v>
      </c>
      <c r="CY95">
        <v>263</v>
      </c>
      <c r="CZ95">
        <v>266</v>
      </c>
      <c r="DA95">
        <v>268</v>
      </c>
      <c r="DB95">
        <v>271</v>
      </c>
      <c r="DC95">
        <v>274</v>
      </c>
      <c r="DD95">
        <v>276</v>
      </c>
      <c r="DE95">
        <v>279</v>
      </c>
      <c r="DF95">
        <v>281</v>
      </c>
      <c r="DG95">
        <v>284</v>
      </c>
      <c r="DH95">
        <v>286</v>
      </c>
      <c r="DI95">
        <v>289</v>
      </c>
      <c r="DJ95">
        <v>292</v>
      </c>
      <c r="DK95">
        <v>294</v>
      </c>
      <c r="DL95">
        <v>297</v>
      </c>
      <c r="DM95">
        <v>299</v>
      </c>
      <c r="DN95">
        <v>302</v>
      </c>
      <c r="DO95">
        <v>304</v>
      </c>
      <c r="DP95">
        <v>307</v>
      </c>
      <c r="DQ95">
        <v>310</v>
      </c>
      <c r="DR95">
        <v>312</v>
      </c>
      <c r="DS95">
        <v>315</v>
      </c>
      <c r="DT95">
        <v>317</v>
      </c>
      <c r="DU95">
        <v>320</v>
      </c>
      <c r="DV95">
        <v>323</v>
      </c>
      <c r="DW95">
        <v>325</v>
      </c>
      <c r="DX95">
        <v>328</v>
      </c>
      <c r="DY95">
        <v>330</v>
      </c>
      <c r="DZ95">
        <v>333</v>
      </c>
      <c r="EA95">
        <v>335</v>
      </c>
      <c r="EB95">
        <v>338</v>
      </c>
      <c r="EC95">
        <v>341</v>
      </c>
      <c r="ED95">
        <v>343</v>
      </c>
      <c r="EE95">
        <v>346</v>
      </c>
      <c r="EF95">
        <v>348</v>
      </c>
      <c r="EG95">
        <v>351</v>
      </c>
      <c r="EH95">
        <v>354</v>
      </c>
      <c r="EI95">
        <v>356</v>
      </c>
      <c r="EJ95">
        <v>359</v>
      </c>
      <c r="EK95">
        <v>361</v>
      </c>
      <c r="EL95">
        <v>364</v>
      </c>
      <c r="EM95">
        <v>367</v>
      </c>
      <c r="EN95">
        <v>369</v>
      </c>
      <c r="EO95">
        <v>372</v>
      </c>
      <c r="EP95">
        <v>374</v>
      </c>
      <c r="EQ95">
        <v>377</v>
      </c>
      <c r="ER95">
        <v>380</v>
      </c>
      <c r="ES95">
        <v>382</v>
      </c>
      <c r="ET95">
        <v>385</v>
      </c>
      <c r="EU95">
        <v>387</v>
      </c>
      <c r="EV95">
        <v>390</v>
      </c>
      <c r="EW95">
        <v>392</v>
      </c>
      <c r="EX95">
        <v>395</v>
      </c>
      <c r="EY95">
        <v>398</v>
      </c>
      <c r="EZ95">
        <v>400</v>
      </c>
      <c r="FA95">
        <v>403</v>
      </c>
      <c r="FB95">
        <v>405</v>
      </c>
      <c r="FC95">
        <v>408</v>
      </c>
      <c r="FD95">
        <v>411</v>
      </c>
      <c r="FE95">
        <v>413</v>
      </c>
      <c r="FF95">
        <v>416</v>
      </c>
      <c r="FG95">
        <v>418</v>
      </c>
      <c r="FH95">
        <v>421</v>
      </c>
      <c r="FI95">
        <v>423</v>
      </c>
      <c r="FJ95">
        <v>426</v>
      </c>
      <c r="FK95">
        <v>429</v>
      </c>
      <c r="FL95">
        <v>431</v>
      </c>
      <c r="FM95">
        <v>434</v>
      </c>
      <c r="FN95">
        <v>436</v>
      </c>
      <c r="FO95">
        <v>439</v>
      </c>
      <c r="FP95">
        <v>442</v>
      </c>
      <c r="FQ95">
        <v>444</v>
      </c>
      <c r="FR95">
        <v>447</v>
      </c>
      <c r="FS95">
        <v>449</v>
      </c>
      <c r="FT95">
        <v>452</v>
      </c>
      <c r="FU95">
        <v>455</v>
      </c>
      <c r="FV95">
        <v>457</v>
      </c>
      <c r="FW95">
        <v>460</v>
      </c>
      <c r="FX95">
        <v>462</v>
      </c>
      <c r="FY95">
        <v>465</v>
      </c>
      <c r="FZ95">
        <v>467</v>
      </c>
      <c r="GA95">
        <v>470</v>
      </c>
      <c r="GB95">
        <v>473</v>
      </c>
      <c r="GC95">
        <v>475</v>
      </c>
      <c r="GD95">
        <v>478</v>
      </c>
      <c r="GE95">
        <v>480</v>
      </c>
      <c r="GF95">
        <v>483</v>
      </c>
      <c r="GG95">
        <v>486</v>
      </c>
      <c r="GH95">
        <v>488</v>
      </c>
      <c r="GI95">
        <v>491</v>
      </c>
      <c r="GJ95">
        <v>493</v>
      </c>
      <c r="GK95">
        <v>496</v>
      </c>
      <c r="GL95">
        <v>498</v>
      </c>
      <c r="GM95">
        <v>501</v>
      </c>
      <c r="GN95">
        <v>504</v>
      </c>
      <c r="GO95">
        <v>506</v>
      </c>
      <c r="GP95">
        <v>509</v>
      </c>
      <c r="GQ95">
        <v>511</v>
      </c>
      <c r="GR95">
        <v>514</v>
      </c>
      <c r="GS95">
        <v>517</v>
      </c>
      <c r="GU95">
        <v>92</v>
      </c>
      <c r="GV95">
        <v>0.73899999999999999</v>
      </c>
    </row>
    <row r="96" spans="1:204">
      <c r="A96" s="278">
        <v>93</v>
      </c>
      <c r="B96" s="344">
        <v>3</v>
      </c>
      <c r="C96" s="344">
        <v>7</v>
      </c>
      <c r="D96" s="344">
        <v>10</v>
      </c>
      <c r="E96" s="344">
        <v>13</v>
      </c>
      <c r="F96" s="344">
        <v>17</v>
      </c>
      <c r="G96" s="344">
        <v>20</v>
      </c>
      <c r="H96" s="344">
        <v>23</v>
      </c>
      <c r="I96" s="344">
        <v>26</v>
      </c>
      <c r="J96" s="344">
        <v>28</v>
      </c>
      <c r="K96" s="344">
        <v>30</v>
      </c>
      <c r="L96" s="344">
        <v>33</v>
      </c>
      <c r="M96" s="344">
        <v>36</v>
      </c>
      <c r="N96" s="344">
        <v>39</v>
      </c>
      <c r="O96" s="344">
        <v>42</v>
      </c>
      <c r="P96" s="344">
        <v>45</v>
      </c>
      <c r="Q96" s="344">
        <v>48</v>
      </c>
      <c r="R96" s="344">
        <v>50</v>
      </c>
      <c r="S96" s="344">
        <v>53</v>
      </c>
      <c r="T96" s="344">
        <v>56</v>
      </c>
      <c r="U96" s="344">
        <v>58</v>
      </c>
      <c r="V96" s="344">
        <v>61</v>
      </c>
      <c r="W96" s="344">
        <v>63</v>
      </c>
      <c r="X96" s="344">
        <v>66</v>
      </c>
      <c r="Y96" s="344">
        <v>69</v>
      </c>
      <c r="Z96" s="344">
        <v>72</v>
      </c>
      <c r="AA96" s="344">
        <v>74</v>
      </c>
      <c r="AB96" s="344">
        <v>77</v>
      </c>
      <c r="AC96" s="344">
        <v>80</v>
      </c>
      <c r="AD96" s="344">
        <v>83</v>
      </c>
      <c r="AE96" s="344">
        <v>85</v>
      </c>
      <c r="AF96" s="337">
        <v>88</v>
      </c>
      <c r="AG96" s="345">
        <v>91</v>
      </c>
      <c r="AH96" s="346">
        <v>93</v>
      </c>
      <c r="AI96">
        <v>96</v>
      </c>
      <c r="AJ96">
        <v>99</v>
      </c>
      <c r="AK96">
        <v>101</v>
      </c>
      <c r="AL96">
        <v>104</v>
      </c>
      <c r="AM96">
        <v>107</v>
      </c>
      <c r="AN96">
        <v>109</v>
      </c>
      <c r="AO96">
        <v>112</v>
      </c>
      <c r="AP96">
        <v>115</v>
      </c>
      <c r="AQ96">
        <v>117</v>
      </c>
      <c r="AR96">
        <v>120</v>
      </c>
      <c r="AS96">
        <v>122</v>
      </c>
      <c r="AT96">
        <v>125</v>
      </c>
      <c r="AU96">
        <v>128</v>
      </c>
      <c r="AV96">
        <v>130</v>
      </c>
      <c r="AW96">
        <v>133</v>
      </c>
      <c r="AX96">
        <v>136</v>
      </c>
      <c r="AY96">
        <v>138</v>
      </c>
      <c r="AZ96">
        <v>141</v>
      </c>
      <c r="BA96">
        <v>143</v>
      </c>
      <c r="BB96">
        <v>146</v>
      </c>
      <c r="BC96">
        <v>148</v>
      </c>
      <c r="BD96">
        <v>151</v>
      </c>
      <c r="BE96">
        <v>153</v>
      </c>
      <c r="BF96">
        <v>156</v>
      </c>
      <c r="BG96">
        <v>158</v>
      </c>
      <c r="BH96">
        <v>161</v>
      </c>
      <c r="BI96">
        <v>163</v>
      </c>
      <c r="BJ96">
        <v>166</v>
      </c>
      <c r="BK96">
        <v>168</v>
      </c>
      <c r="BL96">
        <v>171</v>
      </c>
      <c r="BM96">
        <v>173</v>
      </c>
      <c r="BN96">
        <v>176</v>
      </c>
      <c r="BO96">
        <v>178</v>
      </c>
      <c r="BP96">
        <v>181</v>
      </c>
      <c r="BQ96">
        <v>183</v>
      </c>
      <c r="BR96">
        <v>186</v>
      </c>
      <c r="BS96">
        <v>188</v>
      </c>
      <c r="BT96">
        <v>191</v>
      </c>
      <c r="BU96">
        <v>193</v>
      </c>
      <c r="BV96">
        <v>196</v>
      </c>
      <c r="BW96">
        <v>198</v>
      </c>
      <c r="BX96">
        <v>201</v>
      </c>
      <c r="BY96">
        <v>203</v>
      </c>
      <c r="BZ96">
        <v>206</v>
      </c>
      <c r="CA96">
        <v>208</v>
      </c>
      <c r="CB96">
        <v>210</v>
      </c>
      <c r="CC96">
        <v>213</v>
      </c>
      <c r="CD96">
        <v>215</v>
      </c>
      <c r="CE96">
        <v>218</v>
      </c>
      <c r="CF96">
        <v>220</v>
      </c>
      <c r="CG96">
        <v>222</v>
      </c>
      <c r="CH96">
        <v>225</v>
      </c>
      <c r="CI96">
        <v>227</v>
      </c>
      <c r="CJ96">
        <v>230</v>
      </c>
      <c r="CK96">
        <v>232</v>
      </c>
      <c r="CL96">
        <v>235</v>
      </c>
      <c r="CM96">
        <v>237</v>
      </c>
      <c r="CN96">
        <v>239</v>
      </c>
      <c r="CO96">
        <v>242</v>
      </c>
      <c r="CP96">
        <v>244</v>
      </c>
      <c r="CQ96">
        <v>246</v>
      </c>
      <c r="CR96">
        <v>248</v>
      </c>
      <c r="CS96">
        <v>251</v>
      </c>
      <c r="CT96">
        <v>253</v>
      </c>
      <c r="CU96">
        <v>255</v>
      </c>
      <c r="CV96">
        <v>258</v>
      </c>
      <c r="CW96">
        <v>260</v>
      </c>
      <c r="CX96">
        <v>263</v>
      </c>
      <c r="CY96">
        <v>265</v>
      </c>
      <c r="CZ96">
        <v>268</v>
      </c>
      <c r="DA96">
        <v>270</v>
      </c>
      <c r="DB96">
        <v>273</v>
      </c>
      <c r="DC96">
        <v>275</v>
      </c>
      <c r="DD96">
        <v>278</v>
      </c>
      <c r="DE96">
        <v>281</v>
      </c>
      <c r="DF96">
        <v>283</v>
      </c>
      <c r="DG96">
        <v>286</v>
      </c>
      <c r="DH96">
        <v>288</v>
      </c>
      <c r="DI96">
        <v>291</v>
      </c>
      <c r="DJ96">
        <v>294</v>
      </c>
      <c r="DK96">
        <v>296</v>
      </c>
      <c r="DL96">
        <v>299</v>
      </c>
      <c r="DM96">
        <v>301</v>
      </c>
      <c r="DN96">
        <v>304</v>
      </c>
      <c r="DO96">
        <v>306</v>
      </c>
      <c r="DP96">
        <v>309</v>
      </c>
      <c r="DQ96">
        <v>312</v>
      </c>
      <c r="DR96">
        <v>314</v>
      </c>
      <c r="DS96">
        <v>317</v>
      </c>
      <c r="DT96">
        <v>319</v>
      </c>
      <c r="DU96">
        <v>322</v>
      </c>
      <c r="DV96">
        <v>325</v>
      </c>
      <c r="DW96">
        <v>327</v>
      </c>
      <c r="DX96">
        <v>330</v>
      </c>
      <c r="DY96">
        <v>333</v>
      </c>
      <c r="DZ96">
        <v>335</v>
      </c>
      <c r="EA96">
        <v>338</v>
      </c>
      <c r="EB96">
        <v>340</v>
      </c>
      <c r="EC96">
        <v>343</v>
      </c>
      <c r="ED96">
        <v>346</v>
      </c>
      <c r="EE96">
        <v>348</v>
      </c>
      <c r="EF96">
        <v>351</v>
      </c>
      <c r="EG96">
        <v>353</v>
      </c>
      <c r="EH96">
        <v>356</v>
      </c>
      <c r="EI96">
        <v>359</v>
      </c>
      <c r="EJ96">
        <v>361</v>
      </c>
      <c r="EK96">
        <v>364</v>
      </c>
      <c r="EL96">
        <v>366</v>
      </c>
      <c r="EM96">
        <v>369</v>
      </c>
      <c r="EN96">
        <v>372</v>
      </c>
      <c r="EO96">
        <v>374</v>
      </c>
      <c r="EP96">
        <v>377</v>
      </c>
      <c r="EQ96">
        <v>379</v>
      </c>
      <c r="ER96">
        <v>382</v>
      </c>
      <c r="ES96">
        <v>385</v>
      </c>
      <c r="ET96">
        <v>387</v>
      </c>
      <c r="EU96">
        <v>390</v>
      </c>
      <c r="EV96">
        <v>393</v>
      </c>
      <c r="EW96">
        <v>395</v>
      </c>
      <c r="EX96">
        <v>398</v>
      </c>
      <c r="EY96">
        <v>400</v>
      </c>
      <c r="EZ96">
        <v>403</v>
      </c>
      <c r="FA96">
        <v>406</v>
      </c>
      <c r="FB96">
        <v>408</v>
      </c>
      <c r="FC96">
        <v>411</v>
      </c>
      <c r="FD96">
        <v>413</v>
      </c>
      <c r="FE96">
        <v>416</v>
      </c>
      <c r="FF96">
        <v>419</v>
      </c>
      <c r="FG96">
        <v>421</v>
      </c>
      <c r="FH96">
        <v>424</v>
      </c>
      <c r="FI96">
        <v>426</v>
      </c>
      <c r="FJ96">
        <v>429</v>
      </c>
      <c r="FK96">
        <v>432</v>
      </c>
      <c r="FL96">
        <v>434</v>
      </c>
      <c r="FM96">
        <v>437</v>
      </c>
      <c r="FN96">
        <v>439</v>
      </c>
      <c r="FO96">
        <v>442</v>
      </c>
      <c r="FP96">
        <v>445</v>
      </c>
      <c r="FQ96">
        <v>447</v>
      </c>
      <c r="FR96">
        <v>450</v>
      </c>
      <c r="FS96">
        <v>452</v>
      </c>
      <c r="FT96">
        <v>455</v>
      </c>
      <c r="FU96">
        <v>458</v>
      </c>
      <c r="FV96">
        <v>460</v>
      </c>
      <c r="FW96">
        <v>463</v>
      </c>
      <c r="FX96">
        <v>465</v>
      </c>
      <c r="FY96">
        <v>468</v>
      </c>
      <c r="FZ96">
        <v>471</v>
      </c>
      <c r="GA96">
        <v>473</v>
      </c>
      <c r="GB96">
        <v>476</v>
      </c>
      <c r="GC96">
        <v>478</v>
      </c>
      <c r="GD96">
        <v>481</v>
      </c>
      <c r="GE96">
        <v>484</v>
      </c>
      <c r="GF96">
        <v>486</v>
      </c>
      <c r="GG96">
        <v>489</v>
      </c>
      <c r="GH96">
        <v>491</v>
      </c>
      <c r="GI96">
        <v>494</v>
      </c>
      <c r="GJ96">
        <v>497</v>
      </c>
      <c r="GK96">
        <v>499</v>
      </c>
      <c r="GL96">
        <v>502</v>
      </c>
      <c r="GM96">
        <v>504</v>
      </c>
      <c r="GN96">
        <v>507</v>
      </c>
      <c r="GO96">
        <v>510</v>
      </c>
      <c r="GP96">
        <v>512</v>
      </c>
      <c r="GQ96">
        <v>515</v>
      </c>
      <c r="GR96">
        <v>517</v>
      </c>
      <c r="GS96">
        <v>520</v>
      </c>
      <c r="GU96">
        <v>93</v>
      </c>
      <c r="GV96">
        <v>0.74399999999999999</v>
      </c>
    </row>
    <row r="97" spans="1:204">
      <c r="A97" s="278">
        <v>94</v>
      </c>
      <c r="B97" s="344">
        <v>3</v>
      </c>
      <c r="C97" s="344">
        <v>7</v>
      </c>
      <c r="D97" s="344">
        <v>10</v>
      </c>
      <c r="E97" s="344">
        <v>13</v>
      </c>
      <c r="F97" s="344">
        <v>17</v>
      </c>
      <c r="G97" s="344">
        <v>20</v>
      </c>
      <c r="H97" s="344">
        <v>23</v>
      </c>
      <c r="I97" s="344">
        <v>26</v>
      </c>
      <c r="J97" s="344">
        <v>28</v>
      </c>
      <c r="K97" s="344">
        <v>31</v>
      </c>
      <c r="L97" s="344">
        <v>33</v>
      </c>
      <c r="M97" s="344">
        <v>36</v>
      </c>
      <c r="N97" s="344">
        <v>39</v>
      </c>
      <c r="O97" s="344">
        <v>42</v>
      </c>
      <c r="P97" s="344">
        <v>45</v>
      </c>
      <c r="Q97" s="344">
        <v>48</v>
      </c>
      <c r="R97" s="344">
        <v>51</v>
      </c>
      <c r="S97" s="344">
        <v>54</v>
      </c>
      <c r="T97" s="344">
        <v>56</v>
      </c>
      <c r="U97" s="344">
        <v>58</v>
      </c>
      <c r="V97" s="344">
        <v>61</v>
      </c>
      <c r="W97" s="344">
        <v>64</v>
      </c>
      <c r="X97" s="344">
        <v>67</v>
      </c>
      <c r="Y97" s="344">
        <v>69</v>
      </c>
      <c r="Z97" s="344">
        <v>72</v>
      </c>
      <c r="AA97" s="344">
        <v>75</v>
      </c>
      <c r="AB97" s="344">
        <v>78</v>
      </c>
      <c r="AC97" s="344">
        <v>80</v>
      </c>
      <c r="AD97" s="344">
        <v>83</v>
      </c>
      <c r="AE97" s="344">
        <v>86</v>
      </c>
      <c r="AF97" s="337">
        <v>88</v>
      </c>
      <c r="AG97" s="345">
        <v>91</v>
      </c>
      <c r="AH97" s="346">
        <v>94</v>
      </c>
      <c r="AI97">
        <v>97</v>
      </c>
      <c r="AJ97">
        <v>99</v>
      </c>
      <c r="AK97">
        <v>102</v>
      </c>
      <c r="AL97">
        <v>105</v>
      </c>
      <c r="AM97">
        <v>107</v>
      </c>
      <c r="AN97">
        <v>110</v>
      </c>
      <c r="AO97">
        <v>113</v>
      </c>
      <c r="AP97">
        <v>115</v>
      </c>
      <c r="AQ97">
        <v>118</v>
      </c>
      <c r="AR97">
        <v>120</v>
      </c>
      <c r="AS97">
        <v>123</v>
      </c>
      <c r="AT97">
        <v>126</v>
      </c>
      <c r="AU97">
        <v>128</v>
      </c>
      <c r="AV97">
        <v>131</v>
      </c>
      <c r="AW97">
        <v>134</v>
      </c>
      <c r="AX97">
        <v>136</v>
      </c>
      <c r="AY97">
        <v>139</v>
      </c>
      <c r="AZ97">
        <v>141</v>
      </c>
      <c r="BA97">
        <v>144</v>
      </c>
      <c r="BB97">
        <v>147</v>
      </c>
      <c r="BC97">
        <v>149</v>
      </c>
      <c r="BD97">
        <v>152</v>
      </c>
      <c r="BE97">
        <v>154</v>
      </c>
      <c r="BF97">
        <v>157</v>
      </c>
      <c r="BG97">
        <v>159</v>
      </c>
      <c r="BH97">
        <v>162</v>
      </c>
      <c r="BI97">
        <v>164</v>
      </c>
      <c r="BJ97">
        <v>167</v>
      </c>
      <c r="BK97">
        <v>169</v>
      </c>
      <c r="BL97">
        <v>172</v>
      </c>
      <c r="BM97">
        <v>174</v>
      </c>
      <c r="BN97">
        <v>177</v>
      </c>
      <c r="BO97">
        <v>179</v>
      </c>
      <c r="BP97">
        <v>182</v>
      </c>
      <c r="BQ97">
        <v>184</v>
      </c>
      <c r="BR97">
        <v>187</v>
      </c>
      <c r="BS97">
        <v>189</v>
      </c>
      <c r="BT97">
        <v>192</v>
      </c>
      <c r="BU97">
        <v>194</v>
      </c>
      <c r="BV97">
        <v>197</v>
      </c>
      <c r="BW97">
        <v>199</v>
      </c>
      <c r="BX97">
        <v>202</v>
      </c>
      <c r="BY97">
        <v>204</v>
      </c>
      <c r="BZ97">
        <v>207</v>
      </c>
      <c r="CA97">
        <v>209</v>
      </c>
      <c r="CB97">
        <v>212</v>
      </c>
      <c r="CC97">
        <v>214</v>
      </c>
      <c r="CD97">
        <v>216</v>
      </c>
      <c r="CE97">
        <v>219</v>
      </c>
      <c r="CF97">
        <v>221</v>
      </c>
      <c r="CG97">
        <v>224</v>
      </c>
      <c r="CH97">
        <v>226</v>
      </c>
      <c r="CI97">
        <v>229</v>
      </c>
      <c r="CJ97">
        <v>231</v>
      </c>
      <c r="CK97">
        <v>233</v>
      </c>
      <c r="CL97">
        <v>236</v>
      </c>
      <c r="CM97">
        <v>238</v>
      </c>
      <c r="CN97">
        <v>240</v>
      </c>
      <c r="CO97">
        <v>243</v>
      </c>
      <c r="CP97">
        <v>245</v>
      </c>
      <c r="CQ97">
        <v>247</v>
      </c>
      <c r="CR97">
        <v>250</v>
      </c>
      <c r="CS97">
        <v>252</v>
      </c>
      <c r="CT97">
        <v>254</v>
      </c>
      <c r="CU97">
        <v>257</v>
      </c>
      <c r="CV97">
        <v>259</v>
      </c>
      <c r="CW97">
        <v>261</v>
      </c>
      <c r="CX97">
        <v>264</v>
      </c>
      <c r="CY97">
        <v>267</v>
      </c>
      <c r="CZ97">
        <v>269</v>
      </c>
      <c r="DA97">
        <v>272</v>
      </c>
      <c r="DB97">
        <v>274</v>
      </c>
      <c r="DC97">
        <v>277</v>
      </c>
      <c r="DD97">
        <v>280</v>
      </c>
      <c r="DE97">
        <v>282</v>
      </c>
      <c r="DF97">
        <v>285</v>
      </c>
      <c r="DG97">
        <v>287</v>
      </c>
      <c r="DH97">
        <v>290</v>
      </c>
      <c r="DI97">
        <v>293</v>
      </c>
      <c r="DJ97">
        <v>295</v>
      </c>
      <c r="DK97">
        <v>298</v>
      </c>
      <c r="DL97">
        <v>300</v>
      </c>
      <c r="DM97">
        <v>303</v>
      </c>
      <c r="DN97">
        <v>306</v>
      </c>
      <c r="DO97">
        <v>308</v>
      </c>
      <c r="DP97">
        <v>311</v>
      </c>
      <c r="DQ97">
        <v>313</v>
      </c>
      <c r="DR97">
        <v>316</v>
      </c>
      <c r="DS97">
        <v>319</v>
      </c>
      <c r="DT97">
        <v>321</v>
      </c>
      <c r="DU97">
        <v>324</v>
      </c>
      <c r="DV97">
        <v>326</v>
      </c>
      <c r="DW97">
        <v>329</v>
      </c>
      <c r="DX97">
        <v>332</v>
      </c>
      <c r="DY97">
        <v>334</v>
      </c>
      <c r="DZ97">
        <v>337</v>
      </c>
      <c r="EA97">
        <v>340</v>
      </c>
      <c r="EB97">
        <v>342</v>
      </c>
      <c r="EC97">
        <v>345</v>
      </c>
      <c r="ED97">
        <v>347</v>
      </c>
      <c r="EE97">
        <v>350</v>
      </c>
      <c r="EF97">
        <v>353</v>
      </c>
      <c r="EG97">
        <v>355</v>
      </c>
      <c r="EH97">
        <v>358</v>
      </c>
      <c r="EI97">
        <v>361</v>
      </c>
      <c r="EJ97">
        <v>363</v>
      </c>
      <c r="EK97">
        <v>366</v>
      </c>
      <c r="EL97">
        <v>368</v>
      </c>
      <c r="EM97">
        <v>371</v>
      </c>
      <c r="EN97">
        <v>374</v>
      </c>
      <c r="EO97">
        <v>376</v>
      </c>
      <c r="EP97">
        <v>379</v>
      </c>
      <c r="EQ97">
        <v>382</v>
      </c>
      <c r="ER97">
        <v>384</v>
      </c>
      <c r="ES97">
        <v>387</v>
      </c>
      <c r="ET97">
        <v>389</v>
      </c>
      <c r="EU97">
        <v>392</v>
      </c>
      <c r="EV97">
        <v>395</v>
      </c>
      <c r="EW97">
        <v>397</v>
      </c>
      <c r="EX97">
        <v>400</v>
      </c>
      <c r="EY97">
        <v>402</v>
      </c>
      <c r="EZ97">
        <v>405</v>
      </c>
      <c r="FA97">
        <v>408</v>
      </c>
      <c r="FB97">
        <v>410</v>
      </c>
      <c r="FC97">
        <v>413</v>
      </c>
      <c r="FD97">
        <v>416</v>
      </c>
      <c r="FE97">
        <v>418</v>
      </c>
      <c r="FF97">
        <v>421</v>
      </c>
      <c r="FG97">
        <v>423</v>
      </c>
      <c r="FH97">
        <v>426</v>
      </c>
      <c r="FI97">
        <v>429</v>
      </c>
      <c r="FJ97">
        <v>431</v>
      </c>
      <c r="FK97">
        <v>434</v>
      </c>
      <c r="FL97">
        <v>436</v>
      </c>
      <c r="FM97">
        <v>439</v>
      </c>
      <c r="FN97">
        <v>442</v>
      </c>
      <c r="FO97">
        <v>444</v>
      </c>
      <c r="FP97">
        <v>447</v>
      </c>
      <c r="FQ97">
        <v>450</v>
      </c>
      <c r="FR97">
        <v>452</v>
      </c>
      <c r="FS97">
        <v>455</v>
      </c>
      <c r="FT97">
        <v>457</v>
      </c>
      <c r="FU97">
        <v>460</v>
      </c>
      <c r="FV97">
        <v>463</v>
      </c>
      <c r="FW97">
        <v>465</v>
      </c>
      <c r="FX97">
        <v>468</v>
      </c>
      <c r="FY97">
        <v>470</v>
      </c>
      <c r="FZ97">
        <v>473</v>
      </c>
      <c r="GA97">
        <v>476</v>
      </c>
      <c r="GB97">
        <v>478</v>
      </c>
      <c r="GC97">
        <v>481</v>
      </c>
      <c r="GD97">
        <v>484</v>
      </c>
      <c r="GE97">
        <v>486</v>
      </c>
      <c r="GF97">
        <v>489</v>
      </c>
      <c r="GG97">
        <v>491</v>
      </c>
      <c r="GH97">
        <v>494</v>
      </c>
      <c r="GI97">
        <v>497</v>
      </c>
      <c r="GJ97">
        <v>499</v>
      </c>
      <c r="GK97">
        <v>502</v>
      </c>
      <c r="GL97">
        <v>505</v>
      </c>
      <c r="GM97">
        <v>507</v>
      </c>
      <c r="GN97">
        <v>510</v>
      </c>
      <c r="GO97">
        <v>512</v>
      </c>
      <c r="GP97">
        <v>515</v>
      </c>
      <c r="GQ97">
        <v>518</v>
      </c>
      <c r="GR97">
        <v>520</v>
      </c>
      <c r="GS97">
        <v>523</v>
      </c>
      <c r="GU97">
        <v>94</v>
      </c>
      <c r="GV97">
        <v>0.748</v>
      </c>
    </row>
    <row r="98" spans="1:204">
      <c r="A98" s="278">
        <v>95</v>
      </c>
      <c r="B98" s="344">
        <v>3</v>
      </c>
      <c r="C98" s="344">
        <v>7</v>
      </c>
      <c r="D98" s="344">
        <v>10</v>
      </c>
      <c r="E98" s="344">
        <v>13</v>
      </c>
      <c r="F98" s="344">
        <v>17</v>
      </c>
      <c r="G98" s="344">
        <v>20</v>
      </c>
      <c r="H98" s="344">
        <v>23</v>
      </c>
      <c r="I98" s="344">
        <v>27</v>
      </c>
      <c r="J98" s="344">
        <v>29</v>
      </c>
      <c r="K98" s="344">
        <v>31</v>
      </c>
      <c r="L98" s="344">
        <v>34</v>
      </c>
      <c r="M98" s="344">
        <v>37</v>
      </c>
      <c r="N98" s="344">
        <v>39</v>
      </c>
      <c r="O98" s="344">
        <v>42</v>
      </c>
      <c r="P98" s="344">
        <v>45</v>
      </c>
      <c r="Q98" s="344">
        <v>48</v>
      </c>
      <c r="R98" s="344">
        <v>51</v>
      </c>
      <c r="S98" s="344">
        <v>54</v>
      </c>
      <c r="T98" s="344">
        <v>56</v>
      </c>
      <c r="U98" s="344">
        <v>59</v>
      </c>
      <c r="V98" s="344">
        <v>61</v>
      </c>
      <c r="W98" s="344">
        <v>64</v>
      </c>
      <c r="X98" s="344">
        <v>67</v>
      </c>
      <c r="Y98" s="344">
        <v>70</v>
      </c>
      <c r="Z98" s="344">
        <v>72</v>
      </c>
      <c r="AA98" s="344">
        <v>75</v>
      </c>
      <c r="AB98" s="344">
        <v>78</v>
      </c>
      <c r="AC98" s="344">
        <v>81</v>
      </c>
      <c r="AD98" s="344">
        <v>83</v>
      </c>
      <c r="AE98" s="344">
        <v>86</v>
      </c>
      <c r="AF98" s="337">
        <v>89</v>
      </c>
      <c r="AG98" s="345">
        <v>92</v>
      </c>
      <c r="AH98" s="346">
        <v>94</v>
      </c>
      <c r="AI98">
        <v>97</v>
      </c>
      <c r="AJ98">
        <v>100</v>
      </c>
      <c r="AK98">
        <v>102</v>
      </c>
      <c r="AL98">
        <v>105</v>
      </c>
      <c r="AM98">
        <v>108</v>
      </c>
      <c r="AN98">
        <v>111</v>
      </c>
      <c r="AO98">
        <v>113</v>
      </c>
      <c r="AP98">
        <v>116</v>
      </c>
      <c r="AQ98">
        <v>118</v>
      </c>
      <c r="AR98">
        <v>121</v>
      </c>
      <c r="AS98">
        <v>124</v>
      </c>
      <c r="AT98">
        <v>126</v>
      </c>
      <c r="AU98">
        <v>129</v>
      </c>
      <c r="AV98">
        <v>132</v>
      </c>
      <c r="AW98">
        <v>134</v>
      </c>
      <c r="AX98">
        <v>137</v>
      </c>
      <c r="AY98">
        <v>140</v>
      </c>
      <c r="AZ98">
        <v>142</v>
      </c>
      <c r="BA98">
        <v>145</v>
      </c>
      <c r="BB98">
        <v>147</v>
      </c>
      <c r="BC98">
        <v>150</v>
      </c>
      <c r="BD98">
        <v>152</v>
      </c>
      <c r="BE98">
        <v>155</v>
      </c>
      <c r="BF98">
        <v>157</v>
      </c>
      <c r="BG98">
        <v>160</v>
      </c>
      <c r="BH98">
        <v>163</v>
      </c>
      <c r="BI98">
        <v>165</v>
      </c>
      <c r="BJ98">
        <v>168</v>
      </c>
      <c r="BK98">
        <v>170</v>
      </c>
      <c r="BL98">
        <v>173</v>
      </c>
      <c r="BM98">
        <v>175</v>
      </c>
      <c r="BN98">
        <v>178</v>
      </c>
      <c r="BO98">
        <v>180</v>
      </c>
      <c r="BP98">
        <v>183</v>
      </c>
      <c r="BQ98">
        <v>185</v>
      </c>
      <c r="BR98">
        <v>188</v>
      </c>
      <c r="BS98">
        <v>190</v>
      </c>
      <c r="BT98">
        <v>193</v>
      </c>
      <c r="BU98">
        <v>195</v>
      </c>
      <c r="BV98">
        <v>198</v>
      </c>
      <c r="BW98">
        <v>200</v>
      </c>
      <c r="BX98">
        <v>203</v>
      </c>
      <c r="BY98">
        <v>205</v>
      </c>
      <c r="BZ98">
        <v>208</v>
      </c>
      <c r="CA98">
        <v>210</v>
      </c>
      <c r="CB98">
        <v>213</v>
      </c>
      <c r="CC98">
        <v>215</v>
      </c>
      <c r="CD98">
        <v>218</v>
      </c>
      <c r="CE98">
        <v>220</v>
      </c>
      <c r="CF98">
        <v>222</v>
      </c>
      <c r="CG98">
        <v>225</v>
      </c>
      <c r="CH98">
        <v>227</v>
      </c>
      <c r="CI98">
        <v>230</v>
      </c>
      <c r="CJ98">
        <v>232</v>
      </c>
      <c r="CK98">
        <v>235</v>
      </c>
      <c r="CL98">
        <v>237</v>
      </c>
      <c r="CM98">
        <v>239</v>
      </c>
      <c r="CN98">
        <v>242</v>
      </c>
      <c r="CO98">
        <v>244</v>
      </c>
      <c r="CP98">
        <v>246</v>
      </c>
      <c r="CQ98">
        <v>249</v>
      </c>
      <c r="CR98">
        <v>251</v>
      </c>
      <c r="CS98">
        <v>253</v>
      </c>
      <c r="CT98">
        <v>256</v>
      </c>
      <c r="CU98">
        <v>258</v>
      </c>
      <c r="CV98">
        <v>260</v>
      </c>
      <c r="CW98">
        <v>263</v>
      </c>
      <c r="CX98">
        <v>265</v>
      </c>
      <c r="CY98">
        <v>268</v>
      </c>
      <c r="CZ98">
        <v>271</v>
      </c>
      <c r="DA98">
        <v>273</v>
      </c>
      <c r="DB98">
        <v>276</v>
      </c>
      <c r="DC98">
        <v>278</v>
      </c>
      <c r="DD98">
        <v>281</v>
      </c>
      <c r="DE98">
        <v>284</v>
      </c>
      <c r="DF98">
        <v>286</v>
      </c>
      <c r="DG98">
        <v>289</v>
      </c>
      <c r="DH98">
        <v>292</v>
      </c>
      <c r="DI98">
        <v>294</v>
      </c>
      <c r="DJ98">
        <v>297</v>
      </c>
      <c r="DK98">
        <v>299</v>
      </c>
      <c r="DL98">
        <v>302</v>
      </c>
      <c r="DM98">
        <v>305</v>
      </c>
      <c r="DN98">
        <v>307</v>
      </c>
      <c r="DO98">
        <v>310</v>
      </c>
      <c r="DP98">
        <v>312</v>
      </c>
      <c r="DQ98">
        <v>315</v>
      </c>
      <c r="DR98">
        <v>318</v>
      </c>
      <c r="DS98">
        <v>320</v>
      </c>
      <c r="DT98">
        <v>323</v>
      </c>
      <c r="DU98">
        <v>326</v>
      </c>
      <c r="DV98">
        <v>328</v>
      </c>
      <c r="DW98">
        <v>331</v>
      </c>
      <c r="DX98">
        <v>333</v>
      </c>
      <c r="DY98">
        <v>336</v>
      </c>
      <c r="DZ98">
        <v>339</v>
      </c>
      <c r="EA98">
        <v>341</v>
      </c>
      <c r="EB98">
        <v>344</v>
      </c>
      <c r="EC98">
        <v>347</v>
      </c>
      <c r="ED98">
        <v>349</v>
      </c>
      <c r="EE98">
        <v>352</v>
      </c>
      <c r="EF98">
        <v>355</v>
      </c>
      <c r="EG98">
        <v>357</v>
      </c>
      <c r="EH98">
        <v>360</v>
      </c>
      <c r="EI98">
        <v>362</v>
      </c>
      <c r="EJ98">
        <v>365</v>
      </c>
      <c r="EK98">
        <v>368</v>
      </c>
      <c r="EL98">
        <v>370</v>
      </c>
      <c r="EM98">
        <v>373</v>
      </c>
      <c r="EN98">
        <v>376</v>
      </c>
      <c r="EO98">
        <v>378</v>
      </c>
      <c r="EP98">
        <v>381</v>
      </c>
      <c r="EQ98">
        <v>384</v>
      </c>
      <c r="ER98">
        <v>386</v>
      </c>
      <c r="ES98">
        <v>389</v>
      </c>
      <c r="ET98">
        <v>391</v>
      </c>
      <c r="EU98">
        <v>394</v>
      </c>
      <c r="EV98">
        <v>397</v>
      </c>
      <c r="EW98">
        <v>399</v>
      </c>
      <c r="EX98">
        <v>402</v>
      </c>
      <c r="EY98">
        <v>405</v>
      </c>
      <c r="EZ98">
        <v>407</v>
      </c>
      <c r="FA98">
        <v>410</v>
      </c>
      <c r="FB98">
        <v>413</v>
      </c>
      <c r="FC98">
        <v>415</v>
      </c>
      <c r="FD98">
        <v>418</v>
      </c>
      <c r="FE98">
        <v>420</v>
      </c>
      <c r="FF98">
        <v>423</v>
      </c>
      <c r="FG98">
        <v>426</v>
      </c>
      <c r="FH98">
        <v>428</v>
      </c>
      <c r="FI98">
        <v>431</v>
      </c>
      <c r="FJ98">
        <v>434</v>
      </c>
      <c r="FK98">
        <v>436</v>
      </c>
      <c r="FL98">
        <v>439</v>
      </c>
      <c r="FM98">
        <v>441</v>
      </c>
      <c r="FN98">
        <v>444</v>
      </c>
      <c r="FO98">
        <v>447</v>
      </c>
      <c r="FP98">
        <v>449</v>
      </c>
      <c r="FQ98">
        <v>452</v>
      </c>
      <c r="FR98">
        <v>455</v>
      </c>
      <c r="FS98">
        <v>457</v>
      </c>
      <c r="FT98">
        <v>460</v>
      </c>
      <c r="FU98">
        <v>463</v>
      </c>
      <c r="FV98">
        <v>465</v>
      </c>
      <c r="FW98">
        <v>468</v>
      </c>
      <c r="FX98">
        <v>470</v>
      </c>
      <c r="FY98">
        <v>473</v>
      </c>
      <c r="FZ98">
        <v>476</v>
      </c>
      <c r="GA98">
        <v>478</v>
      </c>
      <c r="GB98">
        <v>481</v>
      </c>
      <c r="GC98">
        <v>484</v>
      </c>
      <c r="GD98">
        <v>486</v>
      </c>
      <c r="GE98">
        <v>489</v>
      </c>
      <c r="GF98">
        <v>491</v>
      </c>
      <c r="GG98">
        <v>494</v>
      </c>
      <c r="GH98">
        <v>497</v>
      </c>
      <c r="GI98">
        <v>499</v>
      </c>
      <c r="GJ98">
        <v>502</v>
      </c>
      <c r="GK98">
        <v>505</v>
      </c>
      <c r="GL98">
        <v>507</v>
      </c>
      <c r="GM98">
        <v>510</v>
      </c>
      <c r="GN98">
        <v>512</v>
      </c>
      <c r="GO98">
        <v>515</v>
      </c>
      <c r="GP98">
        <v>518</v>
      </c>
      <c r="GQ98">
        <v>520</v>
      </c>
      <c r="GR98">
        <v>523</v>
      </c>
      <c r="GS98">
        <v>526</v>
      </c>
      <c r="GU98">
        <v>95</v>
      </c>
      <c r="GV98">
        <v>0.752</v>
      </c>
    </row>
    <row r="99" spans="1:204">
      <c r="A99" s="278">
        <v>96</v>
      </c>
      <c r="B99" s="344">
        <v>3</v>
      </c>
      <c r="C99" s="344">
        <v>7</v>
      </c>
      <c r="D99" s="344">
        <v>10</v>
      </c>
      <c r="E99" s="344">
        <v>13</v>
      </c>
      <c r="F99" s="344">
        <v>17</v>
      </c>
      <c r="G99" s="344">
        <v>20</v>
      </c>
      <c r="H99" s="344">
        <v>23</v>
      </c>
      <c r="I99" s="344">
        <v>27</v>
      </c>
      <c r="J99" s="344">
        <v>29</v>
      </c>
      <c r="K99" s="344">
        <v>31</v>
      </c>
      <c r="L99" s="344">
        <v>34</v>
      </c>
      <c r="M99" s="344">
        <v>37</v>
      </c>
      <c r="N99" s="344">
        <v>40</v>
      </c>
      <c r="O99" s="344">
        <v>43</v>
      </c>
      <c r="P99" s="344">
        <v>46</v>
      </c>
      <c r="Q99" s="344">
        <v>48</v>
      </c>
      <c r="R99" s="344">
        <v>51</v>
      </c>
      <c r="S99" s="344">
        <v>54</v>
      </c>
      <c r="T99" s="344">
        <v>57</v>
      </c>
      <c r="U99" s="344">
        <v>59</v>
      </c>
      <c r="V99" s="344">
        <v>62</v>
      </c>
      <c r="W99" s="344">
        <v>65</v>
      </c>
      <c r="X99" s="344">
        <v>67</v>
      </c>
      <c r="Y99" s="344">
        <v>70</v>
      </c>
      <c r="Z99" s="344">
        <v>73</v>
      </c>
      <c r="AA99" s="344">
        <v>76</v>
      </c>
      <c r="AB99" s="344">
        <v>78</v>
      </c>
      <c r="AC99" s="344">
        <v>81</v>
      </c>
      <c r="AD99" s="344">
        <v>84</v>
      </c>
      <c r="AE99" s="344">
        <v>87</v>
      </c>
      <c r="AF99" s="337">
        <v>89</v>
      </c>
      <c r="AG99" s="345">
        <v>92</v>
      </c>
      <c r="AH99" s="346">
        <v>95</v>
      </c>
      <c r="AI99">
        <v>98</v>
      </c>
      <c r="AJ99">
        <v>100</v>
      </c>
      <c r="AK99">
        <v>103</v>
      </c>
      <c r="AL99">
        <v>106</v>
      </c>
      <c r="AM99">
        <v>108</v>
      </c>
      <c r="AN99">
        <v>111</v>
      </c>
      <c r="AO99">
        <v>114</v>
      </c>
      <c r="AP99">
        <v>116</v>
      </c>
      <c r="AQ99">
        <v>119</v>
      </c>
      <c r="AR99">
        <v>122</v>
      </c>
      <c r="AS99">
        <v>124</v>
      </c>
      <c r="AT99">
        <v>127</v>
      </c>
      <c r="AU99">
        <v>130</v>
      </c>
      <c r="AV99">
        <v>132</v>
      </c>
      <c r="AW99">
        <v>135</v>
      </c>
      <c r="AX99">
        <v>138</v>
      </c>
      <c r="AY99">
        <v>140</v>
      </c>
      <c r="AZ99">
        <v>143</v>
      </c>
      <c r="BA99">
        <v>146</v>
      </c>
      <c r="BB99">
        <v>148</v>
      </c>
      <c r="BC99">
        <v>151</v>
      </c>
      <c r="BD99">
        <v>153</v>
      </c>
      <c r="BE99">
        <v>156</v>
      </c>
      <c r="BF99">
        <v>158</v>
      </c>
      <c r="BG99">
        <v>161</v>
      </c>
      <c r="BH99">
        <v>163</v>
      </c>
      <c r="BI99">
        <v>166</v>
      </c>
      <c r="BJ99">
        <v>169</v>
      </c>
      <c r="BK99">
        <v>171</v>
      </c>
      <c r="BL99">
        <v>174</v>
      </c>
      <c r="BM99">
        <v>176</v>
      </c>
      <c r="BN99">
        <v>179</v>
      </c>
      <c r="BO99">
        <v>181</v>
      </c>
      <c r="BP99">
        <v>184</v>
      </c>
      <c r="BQ99">
        <v>186</v>
      </c>
      <c r="BR99">
        <v>189</v>
      </c>
      <c r="BS99">
        <v>191</v>
      </c>
      <c r="BT99">
        <v>194</v>
      </c>
      <c r="BU99">
        <v>196</v>
      </c>
      <c r="BV99">
        <v>199</v>
      </c>
      <c r="BW99">
        <v>201</v>
      </c>
      <c r="BX99">
        <v>204</v>
      </c>
      <c r="BY99">
        <v>206</v>
      </c>
      <c r="BZ99">
        <v>209</v>
      </c>
      <c r="CA99">
        <v>211</v>
      </c>
      <c r="CB99">
        <v>214</v>
      </c>
      <c r="CC99">
        <v>216</v>
      </c>
      <c r="CD99">
        <v>219</v>
      </c>
      <c r="CE99">
        <v>221</v>
      </c>
      <c r="CF99">
        <v>224</v>
      </c>
      <c r="CG99">
        <v>226</v>
      </c>
      <c r="CH99">
        <v>229</v>
      </c>
      <c r="CI99">
        <v>231</v>
      </c>
      <c r="CJ99">
        <v>233</v>
      </c>
      <c r="CK99">
        <v>236</v>
      </c>
      <c r="CL99">
        <v>238</v>
      </c>
      <c r="CM99">
        <v>241</v>
      </c>
      <c r="CN99">
        <v>243</v>
      </c>
      <c r="CO99">
        <v>245</v>
      </c>
      <c r="CP99">
        <v>248</v>
      </c>
      <c r="CQ99">
        <v>250</v>
      </c>
      <c r="CR99">
        <v>252</v>
      </c>
      <c r="CS99">
        <v>255</v>
      </c>
      <c r="CT99">
        <v>257</v>
      </c>
      <c r="CU99">
        <v>259</v>
      </c>
      <c r="CV99">
        <v>262</v>
      </c>
      <c r="CW99">
        <v>264</v>
      </c>
      <c r="CX99">
        <v>267</v>
      </c>
      <c r="CY99">
        <v>269</v>
      </c>
      <c r="CZ99">
        <v>272</v>
      </c>
      <c r="DA99">
        <v>275</v>
      </c>
      <c r="DB99">
        <v>277</v>
      </c>
      <c r="DC99">
        <v>280</v>
      </c>
      <c r="DD99">
        <v>283</v>
      </c>
      <c r="DE99">
        <v>285</v>
      </c>
      <c r="DF99">
        <v>288</v>
      </c>
      <c r="DG99">
        <v>290</v>
      </c>
      <c r="DH99">
        <v>293</v>
      </c>
      <c r="DI99">
        <v>296</v>
      </c>
      <c r="DJ99">
        <v>298</v>
      </c>
      <c r="DK99">
        <v>301</v>
      </c>
      <c r="DL99">
        <v>304</v>
      </c>
      <c r="DM99">
        <v>306</v>
      </c>
      <c r="DN99">
        <v>309</v>
      </c>
      <c r="DO99">
        <v>311</v>
      </c>
      <c r="DP99">
        <v>314</v>
      </c>
      <c r="DQ99">
        <v>317</v>
      </c>
      <c r="DR99">
        <v>319</v>
      </c>
      <c r="DS99">
        <v>322</v>
      </c>
      <c r="DT99">
        <v>325</v>
      </c>
      <c r="DU99">
        <v>327</v>
      </c>
      <c r="DV99">
        <v>330</v>
      </c>
      <c r="DW99">
        <v>333</v>
      </c>
      <c r="DX99">
        <v>335</v>
      </c>
      <c r="DY99">
        <v>338</v>
      </c>
      <c r="DZ99">
        <v>341</v>
      </c>
      <c r="EA99">
        <v>343</v>
      </c>
      <c r="EB99">
        <v>346</v>
      </c>
      <c r="EC99">
        <v>349</v>
      </c>
      <c r="ED99">
        <v>351</v>
      </c>
      <c r="EE99">
        <v>354</v>
      </c>
      <c r="EF99">
        <v>356</v>
      </c>
      <c r="EG99">
        <v>359</v>
      </c>
      <c r="EH99">
        <v>362</v>
      </c>
      <c r="EI99">
        <v>364</v>
      </c>
      <c r="EJ99">
        <v>367</v>
      </c>
      <c r="EK99">
        <v>370</v>
      </c>
      <c r="EL99">
        <v>372</v>
      </c>
      <c r="EM99">
        <v>375</v>
      </c>
      <c r="EN99">
        <v>378</v>
      </c>
      <c r="EO99">
        <v>380</v>
      </c>
      <c r="EP99">
        <v>383</v>
      </c>
      <c r="EQ99">
        <v>386</v>
      </c>
      <c r="ER99">
        <v>388</v>
      </c>
      <c r="ES99">
        <v>391</v>
      </c>
      <c r="ET99">
        <v>394</v>
      </c>
      <c r="EU99">
        <v>396</v>
      </c>
      <c r="EV99">
        <v>399</v>
      </c>
      <c r="EW99">
        <v>402</v>
      </c>
      <c r="EX99">
        <v>404</v>
      </c>
      <c r="EY99">
        <v>407</v>
      </c>
      <c r="EZ99">
        <v>409</v>
      </c>
      <c r="FA99">
        <v>412</v>
      </c>
      <c r="FB99">
        <v>415</v>
      </c>
      <c r="FC99">
        <v>417</v>
      </c>
      <c r="FD99">
        <v>420</v>
      </c>
      <c r="FE99">
        <v>423</v>
      </c>
      <c r="FF99">
        <v>425</v>
      </c>
      <c r="FG99">
        <v>428</v>
      </c>
      <c r="FH99">
        <v>431</v>
      </c>
      <c r="FI99">
        <v>433</v>
      </c>
      <c r="FJ99">
        <v>436</v>
      </c>
      <c r="FK99">
        <v>438</v>
      </c>
      <c r="FL99">
        <v>441</v>
      </c>
      <c r="FM99">
        <v>444</v>
      </c>
      <c r="FN99">
        <v>446</v>
      </c>
      <c r="FO99">
        <v>449</v>
      </c>
      <c r="FP99">
        <v>452</v>
      </c>
      <c r="FQ99">
        <v>454</v>
      </c>
      <c r="FR99">
        <v>457</v>
      </c>
      <c r="FS99">
        <v>460</v>
      </c>
      <c r="FT99">
        <v>462</v>
      </c>
      <c r="FU99">
        <v>465</v>
      </c>
      <c r="FV99">
        <v>468</v>
      </c>
      <c r="FW99">
        <v>470</v>
      </c>
      <c r="FX99">
        <v>473</v>
      </c>
      <c r="FY99">
        <v>476</v>
      </c>
      <c r="FZ99">
        <v>478</v>
      </c>
      <c r="GA99">
        <v>481</v>
      </c>
      <c r="GB99">
        <v>483</v>
      </c>
      <c r="GC99">
        <v>486</v>
      </c>
      <c r="GD99">
        <v>489</v>
      </c>
      <c r="GE99">
        <v>491</v>
      </c>
      <c r="GF99">
        <v>494</v>
      </c>
      <c r="GG99">
        <v>497</v>
      </c>
      <c r="GH99">
        <v>499</v>
      </c>
      <c r="GI99">
        <v>502</v>
      </c>
      <c r="GJ99">
        <v>505</v>
      </c>
      <c r="GK99">
        <v>507</v>
      </c>
      <c r="GL99">
        <v>510</v>
      </c>
      <c r="GM99">
        <v>513</v>
      </c>
      <c r="GN99">
        <v>515</v>
      </c>
      <c r="GO99">
        <v>518</v>
      </c>
      <c r="GP99">
        <v>520</v>
      </c>
      <c r="GQ99">
        <v>523</v>
      </c>
      <c r="GR99">
        <v>526</v>
      </c>
      <c r="GS99">
        <v>528</v>
      </c>
      <c r="GU99">
        <v>96</v>
      </c>
      <c r="GV99">
        <v>0.75600000000000001</v>
      </c>
    </row>
    <row r="100" spans="1:204">
      <c r="A100" s="278">
        <v>97</v>
      </c>
      <c r="B100" s="344">
        <v>3</v>
      </c>
      <c r="C100" s="344">
        <v>7</v>
      </c>
      <c r="D100" s="344">
        <v>10</v>
      </c>
      <c r="E100" s="344">
        <v>14</v>
      </c>
      <c r="F100" s="344">
        <v>17</v>
      </c>
      <c r="G100" s="344">
        <v>20</v>
      </c>
      <c r="H100" s="344">
        <v>24</v>
      </c>
      <c r="I100" s="344">
        <v>27</v>
      </c>
      <c r="J100" s="344">
        <v>29</v>
      </c>
      <c r="K100" s="344">
        <v>31</v>
      </c>
      <c r="L100" s="344">
        <v>34</v>
      </c>
      <c r="M100" s="344">
        <v>37</v>
      </c>
      <c r="N100" s="344">
        <v>40</v>
      </c>
      <c r="O100" s="344">
        <v>43</v>
      </c>
      <c r="P100" s="344">
        <v>46</v>
      </c>
      <c r="Q100" s="344">
        <v>49</v>
      </c>
      <c r="R100" s="344">
        <v>52</v>
      </c>
      <c r="S100" s="344">
        <v>54</v>
      </c>
      <c r="T100" s="344">
        <v>57</v>
      </c>
      <c r="U100" s="344">
        <v>59</v>
      </c>
      <c r="V100" s="344">
        <v>62</v>
      </c>
      <c r="W100" s="344">
        <v>65</v>
      </c>
      <c r="X100" s="344">
        <v>68</v>
      </c>
      <c r="Y100" s="344">
        <v>70</v>
      </c>
      <c r="Z100" s="344">
        <v>73</v>
      </c>
      <c r="AA100" s="344">
        <v>76</v>
      </c>
      <c r="AB100" s="344">
        <v>79</v>
      </c>
      <c r="AC100" s="344">
        <v>82</v>
      </c>
      <c r="AD100" s="344">
        <v>84</v>
      </c>
      <c r="AE100" s="344">
        <v>87</v>
      </c>
      <c r="AF100" s="337">
        <v>90</v>
      </c>
      <c r="AG100" s="345">
        <v>93</v>
      </c>
      <c r="AH100" s="346">
        <v>95</v>
      </c>
      <c r="AI100">
        <v>98</v>
      </c>
      <c r="AJ100">
        <v>101</v>
      </c>
      <c r="AK100">
        <v>104</v>
      </c>
      <c r="AL100">
        <v>106</v>
      </c>
      <c r="AM100">
        <v>109</v>
      </c>
      <c r="AN100">
        <v>112</v>
      </c>
      <c r="AO100">
        <v>114</v>
      </c>
      <c r="AP100">
        <v>117</v>
      </c>
      <c r="AQ100">
        <v>120</v>
      </c>
      <c r="AR100">
        <v>122</v>
      </c>
      <c r="AS100">
        <v>125</v>
      </c>
      <c r="AT100">
        <v>128</v>
      </c>
      <c r="AU100">
        <v>130</v>
      </c>
      <c r="AV100">
        <v>133</v>
      </c>
      <c r="AW100">
        <v>136</v>
      </c>
      <c r="AX100">
        <v>138</v>
      </c>
      <c r="AY100">
        <v>141</v>
      </c>
      <c r="AZ100">
        <v>144</v>
      </c>
      <c r="BA100">
        <v>146</v>
      </c>
      <c r="BB100">
        <v>149</v>
      </c>
      <c r="BC100">
        <v>151</v>
      </c>
      <c r="BD100">
        <v>154</v>
      </c>
      <c r="BE100">
        <v>157</v>
      </c>
      <c r="BF100">
        <v>159</v>
      </c>
      <c r="BG100">
        <v>162</v>
      </c>
      <c r="BH100">
        <v>164</v>
      </c>
      <c r="BI100">
        <v>167</v>
      </c>
      <c r="BJ100">
        <v>169</v>
      </c>
      <c r="BK100">
        <v>172</v>
      </c>
      <c r="BL100">
        <v>175</v>
      </c>
      <c r="BM100">
        <v>177</v>
      </c>
      <c r="BN100">
        <v>180</v>
      </c>
      <c r="BO100">
        <v>182</v>
      </c>
      <c r="BP100">
        <v>185</v>
      </c>
      <c r="BQ100">
        <v>187</v>
      </c>
      <c r="BR100">
        <v>190</v>
      </c>
      <c r="BS100">
        <v>192</v>
      </c>
      <c r="BT100">
        <v>195</v>
      </c>
      <c r="BU100">
        <v>197</v>
      </c>
      <c r="BV100">
        <v>200</v>
      </c>
      <c r="BW100">
        <v>202</v>
      </c>
      <c r="BX100">
        <v>205</v>
      </c>
      <c r="BY100">
        <v>207</v>
      </c>
      <c r="BZ100">
        <v>210</v>
      </c>
      <c r="CA100">
        <v>212</v>
      </c>
      <c r="CB100">
        <v>215</v>
      </c>
      <c r="CC100">
        <v>217</v>
      </c>
      <c r="CD100">
        <v>220</v>
      </c>
      <c r="CE100">
        <v>222</v>
      </c>
      <c r="CF100">
        <v>225</v>
      </c>
      <c r="CG100">
        <v>227</v>
      </c>
      <c r="CH100">
        <v>230</v>
      </c>
      <c r="CI100">
        <v>232</v>
      </c>
      <c r="CJ100">
        <v>235</v>
      </c>
      <c r="CK100">
        <v>237</v>
      </c>
      <c r="CL100">
        <v>240</v>
      </c>
      <c r="CM100">
        <v>242</v>
      </c>
      <c r="CN100">
        <v>244</v>
      </c>
      <c r="CO100">
        <v>247</v>
      </c>
      <c r="CP100">
        <v>249</v>
      </c>
      <c r="CQ100">
        <v>251</v>
      </c>
      <c r="CR100">
        <v>254</v>
      </c>
      <c r="CS100">
        <v>256</v>
      </c>
      <c r="CT100">
        <v>259</v>
      </c>
      <c r="CU100">
        <v>261</v>
      </c>
      <c r="CV100">
        <v>263</v>
      </c>
      <c r="CW100">
        <v>266</v>
      </c>
      <c r="CX100">
        <v>268</v>
      </c>
      <c r="CY100">
        <v>271</v>
      </c>
      <c r="CZ100">
        <v>274</v>
      </c>
      <c r="DA100">
        <v>276</v>
      </c>
      <c r="DB100">
        <v>279</v>
      </c>
      <c r="DC100">
        <v>281</v>
      </c>
      <c r="DD100">
        <v>284</v>
      </c>
      <c r="DE100">
        <v>287</v>
      </c>
      <c r="DF100">
        <v>289</v>
      </c>
      <c r="DG100">
        <v>292</v>
      </c>
      <c r="DH100">
        <v>295</v>
      </c>
      <c r="DI100">
        <v>297</v>
      </c>
      <c r="DJ100">
        <v>300</v>
      </c>
      <c r="DK100">
        <v>303</v>
      </c>
      <c r="DL100">
        <v>305</v>
      </c>
      <c r="DM100">
        <v>308</v>
      </c>
      <c r="DN100">
        <v>310</v>
      </c>
      <c r="DO100">
        <v>313</v>
      </c>
      <c r="DP100">
        <v>316</v>
      </c>
      <c r="DQ100">
        <v>318</v>
      </c>
      <c r="DR100">
        <v>321</v>
      </c>
      <c r="DS100">
        <v>324</v>
      </c>
      <c r="DT100">
        <v>326</v>
      </c>
      <c r="DU100">
        <v>329</v>
      </c>
      <c r="DV100">
        <v>332</v>
      </c>
      <c r="DW100">
        <v>334</v>
      </c>
      <c r="DX100">
        <v>337</v>
      </c>
      <c r="DY100">
        <v>340</v>
      </c>
      <c r="DZ100">
        <v>342</v>
      </c>
      <c r="EA100">
        <v>345</v>
      </c>
      <c r="EB100">
        <v>348</v>
      </c>
      <c r="EC100">
        <v>350</v>
      </c>
      <c r="ED100">
        <v>353</v>
      </c>
      <c r="EE100">
        <v>356</v>
      </c>
      <c r="EF100">
        <v>358</v>
      </c>
      <c r="EG100">
        <v>361</v>
      </c>
      <c r="EH100">
        <v>364</v>
      </c>
      <c r="EI100">
        <v>366</v>
      </c>
      <c r="EJ100">
        <v>369</v>
      </c>
      <c r="EK100">
        <v>372</v>
      </c>
      <c r="EL100">
        <v>374</v>
      </c>
      <c r="EM100">
        <v>377</v>
      </c>
      <c r="EN100">
        <v>380</v>
      </c>
      <c r="EO100">
        <v>382</v>
      </c>
      <c r="EP100">
        <v>385</v>
      </c>
      <c r="EQ100">
        <v>388</v>
      </c>
      <c r="ER100">
        <v>390</v>
      </c>
      <c r="ES100">
        <v>393</v>
      </c>
      <c r="ET100">
        <v>396</v>
      </c>
      <c r="EU100">
        <v>398</v>
      </c>
      <c r="EV100">
        <v>401</v>
      </c>
      <c r="EW100">
        <v>404</v>
      </c>
      <c r="EX100">
        <v>406</v>
      </c>
      <c r="EY100">
        <v>409</v>
      </c>
      <c r="EZ100">
        <v>412</v>
      </c>
      <c r="FA100">
        <v>414</v>
      </c>
      <c r="FB100">
        <v>417</v>
      </c>
      <c r="FC100">
        <v>420</v>
      </c>
      <c r="FD100">
        <v>422</v>
      </c>
      <c r="FE100">
        <v>425</v>
      </c>
      <c r="FF100">
        <v>428</v>
      </c>
      <c r="FG100">
        <v>430</v>
      </c>
      <c r="FH100">
        <v>433</v>
      </c>
      <c r="FI100">
        <v>436</v>
      </c>
      <c r="FJ100">
        <v>438</v>
      </c>
      <c r="FK100">
        <v>441</v>
      </c>
      <c r="FL100">
        <v>443</v>
      </c>
      <c r="FM100">
        <v>446</v>
      </c>
      <c r="FN100">
        <v>449</v>
      </c>
      <c r="FO100">
        <v>451</v>
      </c>
      <c r="FP100">
        <v>454</v>
      </c>
      <c r="FQ100">
        <v>457</v>
      </c>
      <c r="FR100">
        <v>459</v>
      </c>
      <c r="FS100">
        <v>462</v>
      </c>
      <c r="FT100">
        <v>465</v>
      </c>
      <c r="FU100">
        <v>467</v>
      </c>
      <c r="FV100">
        <v>470</v>
      </c>
      <c r="FW100">
        <v>473</v>
      </c>
      <c r="FX100">
        <v>475</v>
      </c>
      <c r="FY100">
        <v>478</v>
      </c>
      <c r="FZ100">
        <v>481</v>
      </c>
      <c r="GA100">
        <v>483</v>
      </c>
      <c r="GB100">
        <v>486</v>
      </c>
      <c r="GC100">
        <v>489</v>
      </c>
      <c r="GD100">
        <v>491</v>
      </c>
      <c r="GE100">
        <v>494</v>
      </c>
      <c r="GF100">
        <v>497</v>
      </c>
      <c r="GG100">
        <v>499</v>
      </c>
      <c r="GH100">
        <v>502</v>
      </c>
      <c r="GI100">
        <v>505</v>
      </c>
      <c r="GJ100">
        <v>507</v>
      </c>
      <c r="GK100">
        <v>510</v>
      </c>
      <c r="GL100">
        <v>513</v>
      </c>
      <c r="GM100">
        <v>515</v>
      </c>
      <c r="GN100">
        <v>518</v>
      </c>
      <c r="GO100">
        <v>521</v>
      </c>
      <c r="GP100">
        <v>523</v>
      </c>
      <c r="GQ100">
        <v>526</v>
      </c>
      <c r="GR100">
        <v>529</v>
      </c>
      <c r="GS100">
        <v>531</v>
      </c>
      <c r="GU100">
        <v>97</v>
      </c>
      <c r="GV100">
        <v>0.76</v>
      </c>
    </row>
    <row r="101" spans="1:204">
      <c r="A101" s="278">
        <v>98</v>
      </c>
      <c r="B101" s="344">
        <v>3</v>
      </c>
      <c r="C101" s="344">
        <v>7</v>
      </c>
      <c r="D101" s="344">
        <v>10</v>
      </c>
      <c r="E101" s="344">
        <v>14</v>
      </c>
      <c r="F101" s="344">
        <v>17</v>
      </c>
      <c r="G101" s="344">
        <v>20</v>
      </c>
      <c r="H101" s="344">
        <v>24</v>
      </c>
      <c r="I101" s="344">
        <v>27</v>
      </c>
      <c r="J101" s="344">
        <v>29</v>
      </c>
      <c r="K101" s="344">
        <v>31</v>
      </c>
      <c r="L101" s="344">
        <v>34</v>
      </c>
      <c r="M101" s="344">
        <v>37</v>
      </c>
      <c r="N101" s="344">
        <v>40</v>
      </c>
      <c r="O101" s="344">
        <v>43</v>
      </c>
      <c r="P101" s="344">
        <v>46</v>
      </c>
      <c r="Q101" s="344">
        <v>49</v>
      </c>
      <c r="R101" s="344">
        <v>52</v>
      </c>
      <c r="S101" s="344">
        <v>55</v>
      </c>
      <c r="T101" s="344">
        <v>57</v>
      </c>
      <c r="U101" s="344">
        <v>60</v>
      </c>
      <c r="V101" s="344">
        <v>62</v>
      </c>
      <c r="W101" s="344">
        <v>65</v>
      </c>
      <c r="X101" s="344">
        <v>68</v>
      </c>
      <c r="Y101" s="344">
        <v>71</v>
      </c>
      <c r="Z101" s="344">
        <v>74</v>
      </c>
      <c r="AA101" s="344">
        <v>76</v>
      </c>
      <c r="AB101" s="344">
        <v>79</v>
      </c>
      <c r="AC101" s="344">
        <v>82</v>
      </c>
      <c r="AD101" s="344">
        <v>85</v>
      </c>
      <c r="AE101" s="344">
        <v>88</v>
      </c>
      <c r="AF101" s="337">
        <v>90</v>
      </c>
      <c r="AG101" s="345">
        <v>93</v>
      </c>
      <c r="AH101" s="346">
        <v>96</v>
      </c>
      <c r="AI101">
        <v>99</v>
      </c>
      <c r="AJ101">
        <v>101</v>
      </c>
      <c r="AK101">
        <v>104</v>
      </c>
      <c r="AL101">
        <v>107</v>
      </c>
      <c r="AM101">
        <v>110</v>
      </c>
      <c r="AN101">
        <v>112</v>
      </c>
      <c r="AO101">
        <v>115</v>
      </c>
      <c r="AP101">
        <v>118</v>
      </c>
      <c r="AQ101">
        <v>120</v>
      </c>
      <c r="AR101">
        <v>123</v>
      </c>
      <c r="AS101">
        <v>126</v>
      </c>
      <c r="AT101">
        <v>128</v>
      </c>
      <c r="AU101">
        <v>131</v>
      </c>
      <c r="AV101">
        <v>134</v>
      </c>
      <c r="AW101">
        <v>137</v>
      </c>
      <c r="AX101">
        <v>139</v>
      </c>
      <c r="AY101">
        <v>142</v>
      </c>
      <c r="AZ101">
        <v>144</v>
      </c>
      <c r="BA101">
        <v>147</v>
      </c>
      <c r="BB101">
        <v>150</v>
      </c>
      <c r="BC101">
        <v>152</v>
      </c>
      <c r="BD101">
        <v>155</v>
      </c>
      <c r="BE101">
        <v>157</v>
      </c>
      <c r="BF101">
        <v>160</v>
      </c>
      <c r="BG101">
        <v>163</v>
      </c>
      <c r="BH101">
        <v>165</v>
      </c>
      <c r="BI101">
        <v>168</v>
      </c>
      <c r="BJ101">
        <v>170</v>
      </c>
      <c r="BK101">
        <v>173</v>
      </c>
      <c r="BL101">
        <v>175</v>
      </c>
      <c r="BM101">
        <v>178</v>
      </c>
      <c r="BN101">
        <v>181</v>
      </c>
      <c r="BO101">
        <v>183</v>
      </c>
      <c r="BP101">
        <v>186</v>
      </c>
      <c r="BQ101">
        <v>188</v>
      </c>
      <c r="BR101">
        <v>191</v>
      </c>
      <c r="BS101">
        <v>193</v>
      </c>
      <c r="BT101">
        <v>196</v>
      </c>
      <c r="BU101">
        <v>199</v>
      </c>
      <c r="BV101">
        <v>201</v>
      </c>
      <c r="BW101">
        <v>204</v>
      </c>
      <c r="BX101">
        <v>206</v>
      </c>
      <c r="BY101">
        <v>209</v>
      </c>
      <c r="BZ101">
        <v>211</v>
      </c>
      <c r="CA101">
        <v>214</v>
      </c>
      <c r="CB101">
        <v>216</v>
      </c>
      <c r="CC101">
        <v>219</v>
      </c>
      <c r="CD101">
        <v>221</v>
      </c>
      <c r="CE101">
        <v>224</v>
      </c>
      <c r="CF101">
        <v>226</v>
      </c>
      <c r="CG101">
        <v>228</v>
      </c>
      <c r="CH101">
        <v>231</v>
      </c>
      <c r="CI101">
        <v>233</v>
      </c>
      <c r="CJ101">
        <v>236</v>
      </c>
      <c r="CK101">
        <v>238</v>
      </c>
      <c r="CL101">
        <v>241</v>
      </c>
      <c r="CM101">
        <v>243</v>
      </c>
      <c r="CN101">
        <v>246</v>
      </c>
      <c r="CO101">
        <v>248</v>
      </c>
      <c r="CP101">
        <v>250</v>
      </c>
      <c r="CQ101">
        <v>253</v>
      </c>
      <c r="CR101">
        <v>255</v>
      </c>
      <c r="CS101">
        <v>257</v>
      </c>
      <c r="CT101">
        <v>260</v>
      </c>
      <c r="CU101">
        <v>262</v>
      </c>
      <c r="CV101">
        <v>265</v>
      </c>
      <c r="CW101">
        <v>267</v>
      </c>
      <c r="CX101">
        <v>270</v>
      </c>
      <c r="CY101">
        <v>272</v>
      </c>
      <c r="CZ101">
        <v>275</v>
      </c>
      <c r="DA101">
        <v>278</v>
      </c>
      <c r="DB101">
        <v>280</v>
      </c>
      <c r="DC101">
        <v>283</v>
      </c>
      <c r="DD101">
        <v>286</v>
      </c>
      <c r="DE101">
        <v>288</v>
      </c>
      <c r="DF101">
        <v>291</v>
      </c>
      <c r="DG101">
        <v>293</v>
      </c>
      <c r="DH101">
        <v>296</v>
      </c>
      <c r="DI101">
        <v>299</v>
      </c>
      <c r="DJ101">
        <v>301</v>
      </c>
      <c r="DK101">
        <v>304</v>
      </c>
      <c r="DL101">
        <v>307</v>
      </c>
      <c r="DM101">
        <v>309</v>
      </c>
      <c r="DN101">
        <v>312</v>
      </c>
      <c r="DO101">
        <v>315</v>
      </c>
      <c r="DP101">
        <v>317</v>
      </c>
      <c r="DQ101">
        <v>320</v>
      </c>
      <c r="DR101">
        <v>323</v>
      </c>
      <c r="DS101">
        <v>325</v>
      </c>
      <c r="DT101">
        <v>328</v>
      </c>
      <c r="DU101">
        <v>331</v>
      </c>
      <c r="DV101">
        <v>333</v>
      </c>
      <c r="DW101">
        <v>336</v>
      </c>
      <c r="DX101">
        <v>339</v>
      </c>
      <c r="DY101">
        <v>341</v>
      </c>
      <c r="DZ101">
        <v>344</v>
      </c>
      <c r="EA101">
        <v>347</v>
      </c>
      <c r="EB101">
        <v>350</v>
      </c>
      <c r="EC101">
        <v>352</v>
      </c>
      <c r="ED101">
        <v>355</v>
      </c>
      <c r="EE101">
        <v>358</v>
      </c>
      <c r="EF101">
        <v>360</v>
      </c>
      <c r="EG101">
        <v>363</v>
      </c>
      <c r="EH101">
        <v>366</v>
      </c>
      <c r="EI101">
        <v>368</v>
      </c>
      <c r="EJ101">
        <v>371</v>
      </c>
      <c r="EK101">
        <v>374</v>
      </c>
      <c r="EL101">
        <v>376</v>
      </c>
      <c r="EM101">
        <v>379</v>
      </c>
      <c r="EN101">
        <v>382</v>
      </c>
      <c r="EO101">
        <v>384</v>
      </c>
      <c r="EP101">
        <v>387</v>
      </c>
      <c r="EQ101">
        <v>390</v>
      </c>
      <c r="ER101">
        <v>392</v>
      </c>
      <c r="ES101">
        <v>395</v>
      </c>
      <c r="ET101">
        <v>398</v>
      </c>
      <c r="EU101">
        <v>400</v>
      </c>
      <c r="EV101">
        <v>403</v>
      </c>
      <c r="EW101">
        <v>406</v>
      </c>
      <c r="EX101">
        <v>408</v>
      </c>
      <c r="EY101">
        <v>411</v>
      </c>
      <c r="EZ101">
        <v>414</v>
      </c>
      <c r="FA101">
        <v>416</v>
      </c>
      <c r="FB101">
        <v>419</v>
      </c>
      <c r="FC101">
        <v>422</v>
      </c>
      <c r="FD101">
        <v>424</v>
      </c>
      <c r="FE101">
        <v>427</v>
      </c>
      <c r="FF101">
        <v>430</v>
      </c>
      <c r="FG101">
        <v>432</v>
      </c>
      <c r="FH101">
        <v>435</v>
      </c>
      <c r="FI101">
        <v>438</v>
      </c>
      <c r="FJ101">
        <v>441</v>
      </c>
      <c r="FK101">
        <v>443</v>
      </c>
      <c r="FL101">
        <v>446</v>
      </c>
      <c r="FM101">
        <v>448</v>
      </c>
      <c r="FN101">
        <v>451</v>
      </c>
      <c r="FO101">
        <v>454</v>
      </c>
      <c r="FP101">
        <v>457</v>
      </c>
      <c r="FQ101">
        <v>459</v>
      </c>
      <c r="FR101">
        <v>462</v>
      </c>
      <c r="FS101">
        <v>465</v>
      </c>
      <c r="FT101">
        <v>467</v>
      </c>
      <c r="FU101">
        <v>470</v>
      </c>
      <c r="FV101">
        <v>473</v>
      </c>
      <c r="FW101">
        <v>475</v>
      </c>
      <c r="FX101">
        <v>478</v>
      </c>
      <c r="FY101">
        <v>481</v>
      </c>
      <c r="FZ101">
        <v>483</v>
      </c>
      <c r="GA101">
        <v>486</v>
      </c>
      <c r="GB101">
        <v>489</v>
      </c>
      <c r="GC101">
        <v>491</v>
      </c>
      <c r="GD101">
        <v>494</v>
      </c>
      <c r="GE101">
        <v>497</v>
      </c>
      <c r="GF101">
        <v>499</v>
      </c>
      <c r="GG101">
        <v>502</v>
      </c>
      <c r="GH101">
        <v>505</v>
      </c>
      <c r="GI101">
        <v>507</v>
      </c>
      <c r="GJ101">
        <v>510</v>
      </c>
      <c r="GK101">
        <v>513</v>
      </c>
      <c r="GL101">
        <v>515</v>
      </c>
      <c r="GM101">
        <v>518</v>
      </c>
      <c r="GN101">
        <v>521</v>
      </c>
      <c r="GO101">
        <v>523</v>
      </c>
      <c r="GP101">
        <v>526</v>
      </c>
      <c r="GQ101">
        <v>529</v>
      </c>
      <c r="GR101">
        <v>531</v>
      </c>
      <c r="GS101">
        <v>534</v>
      </c>
      <c r="GU101">
        <v>98</v>
      </c>
      <c r="GV101">
        <v>0.76400000000000001</v>
      </c>
    </row>
    <row r="102" spans="1:204">
      <c r="A102" s="278">
        <v>99</v>
      </c>
      <c r="B102" s="344">
        <v>3</v>
      </c>
      <c r="C102" s="344">
        <v>7</v>
      </c>
      <c r="D102" s="344">
        <v>10</v>
      </c>
      <c r="E102" s="344">
        <v>14</v>
      </c>
      <c r="F102" s="344">
        <v>17</v>
      </c>
      <c r="G102" s="344">
        <v>21</v>
      </c>
      <c r="H102" s="344">
        <v>24</v>
      </c>
      <c r="I102" s="344">
        <v>27</v>
      </c>
      <c r="J102" s="344">
        <v>29</v>
      </c>
      <c r="K102" s="344">
        <v>31</v>
      </c>
      <c r="L102" s="344">
        <v>34</v>
      </c>
      <c r="M102" s="344">
        <v>37</v>
      </c>
      <c r="N102" s="344">
        <v>40</v>
      </c>
      <c r="O102" s="344">
        <v>43</v>
      </c>
      <c r="P102" s="344">
        <v>46</v>
      </c>
      <c r="Q102" s="344">
        <v>49</v>
      </c>
      <c r="R102" s="344">
        <v>52</v>
      </c>
      <c r="S102" s="344">
        <v>55</v>
      </c>
      <c r="T102" s="344">
        <v>58</v>
      </c>
      <c r="U102" s="344">
        <v>60</v>
      </c>
      <c r="V102" s="344">
        <v>63</v>
      </c>
      <c r="W102" s="344">
        <v>66</v>
      </c>
      <c r="X102" s="344">
        <v>68</v>
      </c>
      <c r="Y102" s="344">
        <v>71</v>
      </c>
      <c r="Z102" s="344">
        <v>74</v>
      </c>
      <c r="AA102" s="344">
        <v>77</v>
      </c>
      <c r="AB102" s="344">
        <v>80</v>
      </c>
      <c r="AC102" s="344">
        <v>83</v>
      </c>
      <c r="AD102" s="344">
        <v>85</v>
      </c>
      <c r="AE102" s="344">
        <v>88</v>
      </c>
      <c r="AF102" s="337">
        <v>91</v>
      </c>
      <c r="AG102" s="345">
        <v>94</v>
      </c>
      <c r="AH102" s="346">
        <v>96</v>
      </c>
      <c r="AI102">
        <v>99</v>
      </c>
      <c r="AJ102">
        <v>102</v>
      </c>
      <c r="AK102">
        <v>105</v>
      </c>
      <c r="AL102">
        <v>107</v>
      </c>
      <c r="AM102">
        <v>110</v>
      </c>
      <c r="AN102">
        <v>113</v>
      </c>
      <c r="AO102">
        <v>116</v>
      </c>
      <c r="AP102">
        <v>118</v>
      </c>
      <c r="AQ102">
        <v>121</v>
      </c>
      <c r="AR102">
        <v>124</v>
      </c>
      <c r="AS102">
        <v>127</v>
      </c>
      <c r="AT102">
        <v>129</v>
      </c>
      <c r="AU102">
        <v>132</v>
      </c>
      <c r="AV102">
        <v>135</v>
      </c>
      <c r="AW102">
        <v>137</v>
      </c>
      <c r="AX102">
        <v>140</v>
      </c>
      <c r="AY102">
        <v>143</v>
      </c>
      <c r="AZ102">
        <v>145</v>
      </c>
      <c r="BA102">
        <v>148</v>
      </c>
      <c r="BB102">
        <v>151</v>
      </c>
      <c r="BC102">
        <v>153</v>
      </c>
      <c r="BD102">
        <v>156</v>
      </c>
      <c r="BE102">
        <v>158</v>
      </c>
      <c r="BF102">
        <v>161</v>
      </c>
      <c r="BG102">
        <v>164</v>
      </c>
      <c r="BH102">
        <v>166</v>
      </c>
      <c r="BI102">
        <v>169</v>
      </c>
      <c r="BJ102">
        <v>171</v>
      </c>
      <c r="BK102">
        <v>174</v>
      </c>
      <c r="BL102">
        <v>177</v>
      </c>
      <c r="BM102">
        <v>179</v>
      </c>
      <c r="BN102">
        <v>182</v>
      </c>
      <c r="BO102">
        <v>184</v>
      </c>
      <c r="BP102">
        <v>187</v>
      </c>
      <c r="BQ102">
        <v>190</v>
      </c>
      <c r="BR102">
        <v>192</v>
      </c>
      <c r="BS102">
        <v>195</v>
      </c>
      <c r="BT102">
        <v>197</v>
      </c>
      <c r="BU102">
        <v>200</v>
      </c>
      <c r="BV102">
        <v>202</v>
      </c>
      <c r="BW102">
        <v>205</v>
      </c>
      <c r="BX102">
        <v>207</v>
      </c>
      <c r="BY102">
        <v>210</v>
      </c>
      <c r="BZ102">
        <v>212</v>
      </c>
      <c r="CA102">
        <v>215</v>
      </c>
      <c r="CB102">
        <v>218</v>
      </c>
      <c r="CC102">
        <v>220</v>
      </c>
      <c r="CD102">
        <v>223</v>
      </c>
      <c r="CE102">
        <v>225</v>
      </c>
      <c r="CF102">
        <v>228</v>
      </c>
      <c r="CG102">
        <v>230</v>
      </c>
      <c r="CH102">
        <v>232</v>
      </c>
      <c r="CI102">
        <v>235</v>
      </c>
      <c r="CJ102">
        <v>237</v>
      </c>
      <c r="CK102">
        <v>240</v>
      </c>
      <c r="CL102">
        <v>242</v>
      </c>
      <c r="CM102">
        <v>245</v>
      </c>
      <c r="CN102">
        <v>247</v>
      </c>
      <c r="CO102">
        <v>250</v>
      </c>
      <c r="CP102">
        <v>252</v>
      </c>
      <c r="CQ102">
        <v>254</v>
      </c>
      <c r="CR102">
        <v>257</v>
      </c>
      <c r="CS102">
        <v>259</v>
      </c>
      <c r="CT102">
        <v>262</v>
      </c>
      <c r="CU102">
        <v>264</v>
      </c>
      <c r="CV102">
        <v>266</v>
      </c>
      <c r="CW102">
        <v>269</v>
      </c>
      <c r="CX102">
        <v>271</v>
      </c>
      <c r="CY102">
        <v>274</v>
      </c>
      <c r="CZ102">
        <v>277</v>
      </c>
      <c r="DA102">
        <v>279</v>
      </c>
      <c r="DB102">
        <v>282</v>
      </c>
      <c r="DC102">
        <v>285</v>
      </c>
      <c r="DD102">
        <v>287</v>
      </c>
      <c r="DE102">
        <v>290</v>
      </c>
      <c r="DF102">
        <v>293</v>
      </c>
      <c r="DG102">
        <v>295</v>
      </c>
      <c r="DH102">
        <v>298</v>
      </c>
      <c r="DI102">
        <v>301</v>
      </c>
      <c r="DJ102">
        <v>303</v>
      </c>
      <c r="DK102">
        <v>306</v>
      </c>
      <c r="DL102">
        <v>309</v>
      </c>
      <c r="DM102">
        <v>311</v>
      </c>
      <c r="DN102">
        <v>314</v>
      </c>
      <c r="DO102">
        <v>317</v>
      </c>
      <c r="DP102">
        <v>319</v>
      </c>
      <c r="DQ102">
        <v>322</v>
      </c>
      <c r="DR102">
        <v>325</v>
      </c>
      <c r="DS102">
        <v>328</v>
      </c>
      <c r="DT102">
        <v>330</v>
      </c>
      <c r="DU102">
        <v>333</v>
      </c>
      <c r="DV102">
        <v>336</v>
      </c>
      <c r="DW102">
        <v>338</v>
      </c>
      <c r="DX102">
        <v>341</v>
      </c>
      <c r="DY102">
        <v>344</v>
      </c>
      <c r="DZ102">
        <v>346</v>
      </c>
      <c r="EA102">
        <v>349</v>
      </c>
      <c r="EB102">
        <v>352</v>
      </c>
      <c r="EC102">
        <v>354</v>
      </c>
      <c r="ED102">
        <v>357</v>
      </c>
      <c r="EE102">
        <v>360</v>
      </c>
      <c r="EF102">
        <v>363</v>
      </c>
      <c r="EG102">
        <v>365</v>
      </c>
      <c r="EH102">
        <v>368</v>
      </c>
      <c r="EI102">
        <v>371</v>
      </c>
      <c r="EJ102">
        <v>373</v>
      </c>
      <c r="EK102">
        <v>376</v>
      </c>
      <c r="EL102">
        <v>379</v>
      </c>
      <c r="EM102">
        <v>381</v>
      </c>
      <c r="EN102">
        <v>384</v>
      </c>
      <c r="EO102">
        <v>387</v>
      </c>
      <c r="EP102">
        <v>390</v>
      </c>
      <c r="EQ102">
        <v>392</v>
      </c>
      <c r="ER102">
        <v>395</v>
      </c>
      <c r="ES102">
        <v>398</v>
      </c>
      <c r="ET102">
        <v>400</v>
      </c>
      <c r="EU102">
        <v>403</v>
      </c>
      <c r="EV102">
        <v>406</v>
      </c>
      <c r="EW102">
        <v>408</v>
      </c>
      <c r="EX102">
        <v>411</v>
      </c>
      <c r="EY102">
        <v>414</v>
      </c>
      <c r="EZ102">
        <v>416</v>
      </c>
      <c r="FA102">
        <v>419</v>
      </c>
      <c r="FB102">
        <v>422</v>
      </c>
      <c r="FC102">
        <v>425</v>
      </c>
      <c r="FD102">
        <v>427</v>
      </c>
      <c r="FE102">
        <v>430</v>
      </c>
      <c r="FF102">
        <v>433</v>
      </c>
      <c r="FG102">
        <v>435</v>
      </c>
      <c r="FH102">
        <v>438</v>
      </c>
      <c r="FI102">
        <v>441</v>
      </c>
      <c r="FJ102">
        <v>443</v>
      </c>
      <c r="FK102">
        <v>446</v>
      </c>
      <c r="FL102">
        <v>449</v>
      </c>
      <c r="FM102">
        <v>451</v>
      </c>
      <c r="FN102">
        <v>454</v>
      </c>
      <c r="FO102">
        <v>457</v>
      </c>
      <c r="FP102">
        <v>460</v>
      </c>
      <c r="FQ102">
        <v>462</v>
      </c>
      <c r="FR102">
        <v>465</v>
      </c>
      <c r="FS102">
        <v>468</v>
      </c>
      <c r="FT102">
        <v>470</v>
      </c>
      <c r="FU102">
        <v>473</v>
      </c>
      <c r="FV102">
        <v>476</v>
      </c>
      <c r="FW102">
        <v>478</v>
      </c>
      <c r="FX102">
        <v>481</v>
      </c>
      <c r="FY102">
        <v>484</v>
      </c>
      <c r="FZ102">
        <v>486</v>
      </c>
      <c r="GA102">
        <v>489</v>
      </c>
      <c r="GB102">
        <v>492</v>
      </c>
      <c r="GC102">
        <v>494</v>
      </c>
      <c r="GD102">
        <v>497</v>
      </c>
      <c r="GE102">
        <v>500</v>
      </c>
      <c r="GF102">
        <v>503</v>
      </c>
      <c r="GG102">
        <v>505</v>
      </c>
      <c r="GH102">
        <v>508</v>
      </c>
      <c r="GI102">
        <v>511</v>
      </c>
      <c r="GJ102">
        <v>513</v>
      </c>
      <c r="GK102">
        <v>516</v>
      </c>
      <c r="GL102">
        <v>519</v>
      </c>
      <c r="GM102">
        <v>521</v>
      </c>
      <c r="GN102">
        <v>524</v>
      </c>
      <c r="GO102">
        <v>527</v>
      </c>
      <c r="GP102">
        <v>529</v>
      </c>
      <c r="GQ102">
        <v>532</v>
      </c>
      <c r="GR102">
        <v>535</v>
      </c>
      <c r="GS102">
        <v>537</v>
      </c>
      <c r="GU102">
        <v>99</v>
      </c>
      <c r="GV102">
        <v>0.76900000000000002</v>
      </c>
    </row>
    <row r="103" spans="1:204">
      <c r="A103" s="278">
        <v>100</v>
      </c>
      <c r="B103" s="344">
        <v>3</v>
      </c>
      <c r="C103" s="344">
        <v>7</v>
      </c>
      <c r="D103" s="344">
        <v>10</v>
      </c>
      <c r="E103" s="344">
        <v>14</v>
      </c>
      <c r="F103" s="344">
        <v>17</v>
      </c>
      <c r="G103" s="344">
        <v>21</v>
      </c>
      <c r="H103" s="344">
        <v>24</v>
      </c>
      <c r="I103" s="344">
        <v>27</v>
      </c>
      <c r="J103" s="344">
        <v>29</v>
      </c>
      <c r="K103" s="344">
        <v>32</v>
      </c>
      <c r="L103" s="344">
        <v>35</v>
      </c>
      <c r="M103" s="344">
        <v>38</v>
      </c>
      <c r="N103" s="344">
        <v>41</v>
      </c>
      <c r="O103" s="344">
        <v>44</v>
      </c>
      <c r="P103" s="344">
        <v>47</v>
      </c>
      <c r="Q103" s="344">
        <v>50</v>
      </c>
      <c r="R103" s="344">
        <v>52</v>
      </c>
      <c r="S103" s="344">
        <v>55</v>
      </c>
      <c r="T103" s="344">
        <v>58</v>
      </c>
      <c r="U103" s="344">
        <v>60</v>
      </c>
      <c r="V103" s="344">
        <v>63</v>
      </c>
      <c r="W103" s="344">
        <v>66</v>
      </c>
      <c r="X103" s="344">
        <v>69</v>
      </c>
      <c r="Y103" s="344">
        <v>72</v>
      </c>
      <c r="Z103" s="344">
        <v>74</v>
      </c>
      <c r="AA103" s="344">
        <v>77</v>
      </c>
      <c r="AB103" s="344">
        <v>80</v>
      </c>
      <c r="AC103" s="344">
        <v>83</v>
      </c>
      <c r="AD103" s="344">
        <v>86</v>
      </c>
      <c r="AE103" s="344">
        <v>89</v>
      </c>
      <c r="AF103" s="337">
        <v>91</v>
      </c>
      <c r="AG103" s="345">
        <v>94</v>
      </c>
      <c r="AH103" s="346">
        <v>97</v>
      </c>
      <c r="AI103">
        <v>100</v>
      </c>
      <c r="AJ103">
        <v>102</v>
      </c>
      <c r="AK103">
        <v>105</v>
      </c>
      <c r="AL103">
        <v>108</v>
      </c>
      <c r="AM103">
        <v>111</v>
      </c>
      <c r="AN103">
        <v>114</v>
      </c>
      <c r="AO103">
        <v>116</v>
      </c>
      <c r="AP103">
        <v>119</v>
      </c>
      <c r="AQ103">
        <v>122</v>
      </c>
      <c r="AR103">
        <v>125</v>
      </c>
      <c r="AS103">
        <v>127</v>
      </c>
      <c r="AT103">
        <v>130</v>
      </c>
      <c r="AU103">
        <v>133</v>
      </c>
      <c r="AV103">
        <v>135</v>
      </c>
      <c r="AW103">
        <v>138</v>
      </c>
      <c r="AX103">
        <v>141</v>
      </c>
      <c r="AY103">
        <v>144</v>
      </c>
      <c r="AZ103">
        <v>146</v>
      </c>
      <c r="BA103">
        <v>149</v>
      </c>
      <c r="BB103">
        <v>151</v>
      </c>
      <c r="BC103">
        <v>154</v>
      </c>
      <c r="BD103">
        <v>157</v>
      </c>
      <c r="BE103">
        <v>159</v>
      </c>
      <c r="BF103">
        <v>162</v>
      </c>
      <c r="BG103">
        <v>164</v>
      </c>
      <c r="BH103">
        <v>167</v>
      </c>
      <c r="BI103">
        <v>170</v>
      </c>
      <c r="BJ103">
        <v>172</v>
      </c>
      <c r="BK103">
        <v>175</v>
      </c>
      <c r="BL103">
        <v>178</v>
      </c>
      <c r="BM103">
        <v>180</v>
      </c>
      <c r="BN103">
        <v>183</v>
      </c>
      <c r="BO103">
        <v>185</v>
      </c>
      <c r="BP103">
        <v>188</v>
      </c>
      <c r="BQ103">
        <v>191</v>
      </c>
      <c r="BR103">
        <v>193</v>
      </c>
      <c r="BS103">
        <v>196</v>
      </c>
      <c r="BT103">
        <v>198</v>
      </c>
      <c r="BU103">
        <v>201</v>
      </c>
      <c r="BV103">
        <v>203</v>
      </c>
      <c r="BW103">
        <v>206</v>
      </c>
      <c r="BX103">
        <v>208</v>
      </c>
      <c r="BY103">
        <v>211</v>
      </c>
      <c r="BZ103">
        <v>214</v>
      </c>
      <c r="CA103">
        <v>216</v>
      </c>
      <c r="CB103">
        <v>219</v>
      </c>
      <c r="CC103">
        <v>221</v>
      </c>
      <c r="CD103">
        <v>224</v>
      </c>
      <c r="CE103">
        <v>226</v>
      </c>
      <c r="CF103">
        <v>229</v>
      </c>
      <c r="CG103">
        <v>231</v>
      </c>
      <c r="CH103">
        <v>234</v>
      </c>
      <c r="CI103">
        <v>236</v>
      </c>
      <c r="CJ103">
        <v>239</v>
      </c>
      <c r="CK103">
        <v>241</v>
      </c>
      <c r="CL103">
        <v>244</v>
      </c>
      <c r="CM103">
        <v>246</v>
      </c>
      <c r="CN103">
        <v>249</v>
      </c>
      <c r="CO103">
        <v>251</v>
      </c>
      <c r="CP103">
        <v>253</v>
      </c>
      <c r="CQ103">
        <v>256</v>
      </c>
      <c r="CR103">
        <v>258</v>
      </c>
      <c r="CS103">
        <v>261</v>
      </c>
      <c r="CT103">
        <v>263</v>
      </c>
      <c r="CU103">
        <v>265</v>
      </c>
      <c r="CV103">
        <v>268</v>
      </c>
      <c r="CW103">
        <v>270</v>
      </c>
      <c r="CX103">
        <v>273</v>
      </c>
      <c r="CY103">
        <v>275</v>
      </c>
      <c r="CZ103">
        <v>278</v>
      </c>
      <c r="DA103">
        <v>281</v>
      </c>
      <c r="DB103">
        <v>284</v>
      </c>
      <c r="DC103">
        <v>286</v>
      </c>
      <c r="DD103">
        <v>289</v>
      </c>
      <c r="DE103">
        <v>292</v>
      </c>
      <c r="DF103">
        <v>294</v>
      </c>
      <c r="DG103">
        <v>297</v>
      </c>
      <c r="DH103">
        <v>300</v>
      </c>
      <c r="DI103">
        <v>302</v>
      </c>
      <c r="DJ103">
        <v>305</v>
      </c>
      <c r="DK103">
        <v>308</v>
      </c>
      <c r="DL103">
        <v>310</v>
      </c>
      <c r="DM103">
        <v>313</v>
      </c>
      <c r="DN103">
        <v>316</v>
      </c>
      <c r="DO103">
        <v>318</v>
      </c>
      <c r="DP103">
        <v>321</v>
      </c>
      <c r="DQ103">
        <v>324</v>
      </c>
      <c r="DR103">
        <v>326</v>
      </c>
      <c r="DS103">
        <v>329</v>
      </c>
      <c r="DT103">
        <v>332</v>
      </c>
      <c r="DU103">
        <v>335</v>
      </c>
      <c r="DV103">
        <v>337</v>
      </c>
      <c r="DW103">
        <v>340</v>
      </c>
      <c r="DX103">
        <v>343</v>
      </c>
      <c r="DY103">
        <v>345</v>
      </c>
      <c r="DZ103">
        <v>348</v>
      </c>
      <c r="EA103">
        <v>351</v>
      </c>
      <c r="EB103">
        <v>354</v>
      </c>
      <c r="EC103">
        <v>356</v>
      </c>
      <c r="ED103">
        <v>359</v>
      </c>
      <c r="EE103">
        <v>362</v>
      </c>
      <c r="EF103">
        <v>364</v>
      </c>
      <c r="EG103">
        <v>367</v>
      </c>
      <c r="EH103">
        <v>370</v>
      </c>
      <c r="EI103">
        <v>373</v>
      </c>
      <c r="EJ103">
        <v>375</v>
      </c>
      <c r="EK103">
        <v>378</v>
      </c>
      <c r="EL103">
        <v>381</v>
      </c>
      <c r="EM103">
        <v>383</v>
      </c>
      <c r="EN103">
        <v>386</v>
      </c>
      <c r="EO103">
        <v>389</v>
      </c>
      <c r="EP103">
        <v>392</v>
      </c>
      <c r="EQ103">
        <v>394</v>
      </c>
      <c r="ER103">
        <v>397</v>
      </c>
      <c r="ES103">
        <v>400</v>
      </c>
      <c r="ET103">
        <v>402</v>
      </c>
      <c r="EU103">
        <v>405</v>
      </c>
      <c r="EV103">
        <v>408</v>
      </c>
      <c r="EW103">
        <v>411</v>
      </c>
      <c r="EX103">
        <v>413</v>
      </c>
      <c r="EY103">
        <v>416</v>
      </c>
      <c r="EZ103">
        <v>419</v>
      </c>
      <c r="FA103">
        <v>421</v>
      </c>
      <c r="FB103">
        <v>424</v>
      </c>
      <c r="FC103">
        <v>427</v>
      </c>
      <c r="FD103">
        <v>429</v>
      </c>
      <c r="FE103">
        <v>432</v>
      </c>
      <c r="FF103">
        <v>435</v>
      </c>
      <c r="FG103">
        <v>438</v>
      </c>
      <c r="FH103">
        <v>440</v>
      </c>
      <c r="FI103">
        <v>443</v>
      </c>
      <c r="FJ103">
        <v>446</v>
      </c>
      <c r="FK103">
        <v>448</v>
      </c>
      <c r="FL103">
        <v>451</v>
      </c>
      <c r="FM103">
        <v>454</v>
      </c>
      <c r="FN103">
        <v>456</v>
      </c>
      <c r="FO103">
        <v>459</v>
      </c>
      <c r="FP103">
        <v>462</v>
      </c>
      <c r="FQ103">
        <v>465</v>
      </c>
      <c r="FR103">
        <v>467</v>
      </c>
      <c r="FS103">
        <v>470</v>
      </c>
      <c r="FT103">
        <v>473</v>
      </c>
      <c r="FU103">
        <v>475</v>
      </c>
      <c r="FV103">
        <v>478</v>
      </c>
      <c r="FW103">
        <v>481</v>
      </c>
      <c r="FX103">
        <v>483</v>
      </c>
      <c r="FY103">
        <v>486</v>
      </c>
      <c r="FZ103">
        <v>489</v>
      </c>
      <c r="GA103">
        <v>492</v>
      </c>
      <c r="GB103">
        <v>494</v>
      </c>
      <c r="GC103">
        <v>497</v>
      </c>
      <c r="GD103">
        <v>500</v>
      </c>
      <c r="GE103">
        <v>502</v>
      </c>
      <c r="GF103">
        <v>505</v>
      </c>
      <c r="GG103">
        <v>508</v>
      </c>
      <c r="GH103">
        <v>511</v>
      </c>
      <c r="GI103">
        <v>513</v>
      </c>
      <c r="GJ103">
        <v>516</v>
      </c>
      <c r="GK103">
        <v>519</v>
      </c>
      <c r="GL103">
        <v>521</v>
      </c>
      <c r="GM103">
        <v>524</v>
      </c>
      <c r="GN103">
        <v>527</v>
      </c>
      <c r="GO103">
        <v>530</v>
      </c>
      <c r="GP103">
        <v>532</v>
      </c>
      <c r="GQ103">
        <v>535</v>
      </c>
      <c r="GR103">
        <v>538</v>
      </c>
      <c r="GS103">
        <v>540</v>
      </c>
      <c r="GU103">
        <v>100</v>
      </c>
      <c r="GV103">
        <v>0.77300000000000002</v>
      </c>
    </row>
    <row r="104" spans="1:204">
      <c r="A104" s="278">
        <v>101</v>
      </c>
      <c r="B104" s="344">
        <v>3</v>
      </c>
      <c r="C104" s="344">
        <v>7</v>
      </c>
      <c r="D104" s="344">
        <v>10</v>
      </c>
      <c r="E104" s="344">
        <v>14</v>
      </c>
      <c r="F104" s="344">
        <v>17</v>
      </c>
      <c r="G104" s="344">
        <v>21</v>
      </c>
      <c r="H104" s="344">
        <v>24</v>
      </c>
      <c r="I104" s="344">
        <v>27</v>
      </c>
      <c r="J104" s="344">
        <v>30</v>
      </c>
      <c r="K104" s="344">
        <v>32</v>
      </c>
      <c r="L104" s="344">
        <v>35</v>
      </c>
      <c r="M104" s="344">
        <v>38</v>
      </c>
      <c r="N104" s="344">
        <v>41</v>
      </c>
      <c r="O104" s="344">
        <v>44</v>
      </c>
      <c r="P104" s="344">
        <v>47</v>
      </c>
      <c r="Q104" s="344">
        <v>50</v>
      </c>
      <c r="R104" s="344">
        <v>53</v>
      </c>
      <c r="S104" s="344">
        <v>56</v>
      </c>
      <c r="T104" s="344">
        <v>58</v>
      </c>
      <c r="U104" s="344">
        <v>61</v>
      </c>
      <c r="V104" s="344">
        <v>63</v>
      </c>
      <c r="W104" s="344">
        <v>66</v>
      </c>
      <c r="X104" s="344">
        <v>69</v>
      </c>
      <c r="Y104" s="344">
        <v>72</v>
      </c>
      <c r="Z104" s="344">
        <v>75</v>
      </c>
      <c r="AA104" s="344">
        <v>78</v>
      </c>
      <c r="AB104" s="344">
        <v>81</v>
      </c>
      <c r="AC104" s="344">
        <v>83</v>
      </c>
      <c r="AD104" s="344">
        <v>86</v>
      </c>
      <c r="AE104" s="344">
        <v>89</v>
      </c>
      <c r="AF104" s="337">
        <v>92</v>
      </c>
      <c r="AG104" s="345">
        <v>95</v>
      </c>
      <c r="AH104" s="346">
        <v>97</v>
      </c>
      <c r="AI104">
        <v>100</v>
      </c>
      <c r="AJ104">
        <v>103</v>
      </c>
      <c r="AK104">
        <v>106</v>
      </c>
      <c r="AL104">
        <v>109</v>
      </c>
      <c r="AM104">
        <v>111</v>
      </c>
      <c r="AN104">
        <v>114</v>
      </c>
      <c r="AO104">
        <v>117</v>
      </c>
      <c r="AP104">
        <v>120</v>
      </c>
      <c r="AQ104">
        <v>122</v>
      </c>
      <c r="AR104">
        <v>125</v>
      </c>
      <c r="AS104">
        <v>128</v>
      </c>
      <c r="AT104">
        <v>131</v>
      </c>
      <c r="AU104">
        <v>133</v>
      </c>
      <c r="AV104">
        <v>136</v>
      </c>
      <c r="AW104">
        <v>139</v>
      </c>
      <c r="AX104">
        <v>142</v>
      </c>
      <c r="AY104">
        <v>144</v>
      </c>
      <c r="AZ104">
        <v>147</v>
      </c>
      <c r="BA104">
        <v>150</v>
      </c>
      <c r="BB104">
        <v>152</v>
      </c>
      <c r="BC104">
        <v>155</v>
      </c>
      <c r="BD104">
        <v>157</v>
      </c>
      <c r="BE104">
        <v>160</v>
      </c>
      <c r="BF104">
        <v>163</v>
      </c>
      <c r="BG104">
        <v>165</v>
      </c>
      <c r="BH104">
        <v>168</v>
      </c>
      <c r="BI104">
        <v>171</v>
      </c>
      <c r="BJ104">
        <v>173</v>
      </c>
      <c r="BK104">
        <v>176</v>
      </c>
      <c r="BL104">
        <v>178</v>
      </c>
      <c r="BM104">
        <v>181</v>
      </c>
      <c r="BN104">
        <v>184</v>
      </c>
      <c r="BO104">
        <v>186</v>
      </c>
      <c r="BP104">
        <v>189</v>
      </c>
      <c r="BQ104">
        <v>192</v>
      </c>
      <c r="BR104">
        <v>194</v>
      </c>
      <c r="BS104">
        <v>197</v>
      </c>
      <c r="BT104">
        <v>199</v>
      </c>
      <c r="BU104">
        <v>202</v>
      </c>
      <c r="BV104">
        <v>204</v>
      </c>
      <c r="BW104">
        <v>207</v>
      </c>
      <c r="BX104">
        <v>210</v>
      </c>
      <c r="BY104">
        <v>212</v>
      </c>
      <c r="BZ104">
        <v>215</v>
      </c>
      <c r="CA104">
        <v>217</v>
      </c>
      <c r="CB104">
        <v>220</v>
      </c>
      <c r="CC104">
        <v>222</v>
      </c>
      <c r="CD104">
        <v>225</v>
      </c>
      <c r="CE104">
        <v>227</v>
      </c>
      <c r="CF104">
        <v>230</v>
      </c>
      <c r="CG104">
        <v>232</v>
      </c>
      <c r="CH104">
        <v>235</v>
      </c>
      <c r="CI104">
        <v>237</v>
      </c>
      <c r="CJ104">
        <v>240</v>
      </c>
      <c r="CK104">
        <v>242</v>
      </c>
      <c r="CL104">
        <v>245</v>
      </c>
      <c r="CM104">
        <v>247</v>
      </c>
      <c r="CN104">
        <v>250</v>
      </c>
      <c r="CO104">
        <v>252</v>
      </c>
      <c r="CP104">
        <v>255</v>
      </c>
      <c r="CQ104">
        <v>257</v>
      </c>
      <c r="CR104">
        <v>259</v>
      </c>
      <c r="CS104">
        <v>262</v>
      </c>
      <c r="CT104">
        <v>264</v>
      </c>
      <c r="CU104">
        <v>267</v>
      </c>
      <c r="CV104">
        <v>269</v>
      </c>
      <c r="CW104">
        <v>272</v>
      </c>
      <c r="CX104">
        <v>274</v>
      </c>
      <c r="CY104">
        <v>277</v>
      </c>
      <c r="CZ104">
        <v>280</v>
      </c>
      <c r="DA104">
        <v>282</v>
      </c>
      <c r="DB104">
        <v>285</v>
      </c>
      <c r="DC104">
        <v>288</v>
      </c>
      <c r="DD104">
        <v>290</v>
      </c>
      <c r="DE104">
        <v>293</v>
      </c>
      <c r="DF104">
        <v>296</v>
      </c>
      <c r="DG104">
        <v>298</v>
      </c>
      <c r="DH104">
        <v>301</v>
      </c>
      <c r="DI104">
        <v>304</v>
      </c>
      <c r="DJ104">
        <v>307</v>
      </c>
      <c r="DK104">
        <v>309</v>
      </c>
      <c r="DL104">
        <v>312</v>
      </c>
      <c r="DM104">
        <v>315</v>
      </c>
      <c r="DN104">
        <v>317</v>
      </c>
      <c r="DO104">
        <v>320</v>
      </c>
      <c r="DP104">
        <v>323</v>
      </c>
      <c r="DQ104">
        <v>325</v>
      </c>
      <c r="DR104">
        <v>328</v>
      </c>
      <c r="DS104">
        <v>331</v>
      </c>
      <c r="DT104">
        <v>334</v>
      </c>
      <c r="DU104">
        <v>336</v>
      </c>
      <c r="DV104">
        <v>339</v>
      </c>
      <c r="DW104">
        <v>342</v>
      </c>
      <c r="DX104">
        <v>345</v>
      </c>
      <c r="DY104">
        <v>347</v>
      </c>
      <c r="DZ104">
        <v>350</v>
      </c>
      <c r="EA104">
        <v>353</v>
      </c>
      <c r="EB104">
        <v>355</v>
      </c>
      <c r="EC104">
        <v>358</v>
      </c>
      <c r="ED104">
        <v>361</v>
      </c>
      <c r="EE104">
        <v>364</v>
      </c>
      <c r="EF104">
        <v>366</v>
      </c>
      <c r="EG104">
        <v>369</v>
      </c>
      <c r="EH104">
        <v>372</v>
      </c>
      <c r="EI104">
        <v>374</v>
      </c>
      <c r="EJ104">
        <v>377</v>
      </c>
      <c r="EK104">
        <v>380</v>
      </c>
      <c r="EL104">
        <v>383</v>
      </c>
      <c r="EM104">
        <v>385</v>
      </c>
      <c r="EN104">
        <v>388</v>
      </c>
      <c r="EO104">
        <v>391</v>
      </c>
      <c r="EP104">
        <v>394</v>
      </c>
      <c r="EQ104">
        <v>396</v>
      </c>
      <c r="ER104">
        <v>399</v>
      </c>
      <c r="ES104">
        <v>402</v>
      </c>
      <c r="ET104">
        <v>404</v>
      </c>
      <c r="EU104">
        <v>407</v>
      </c>
      <c r="EV104">
        <v>410</v>
      </c>
      <c r="EW104">
        <v>413</v>
      </c>
      <c r="EX104">
        <v>415</v>
      </c>
      <c r="EY104">
        <v>418</v>
      </c>
      <c r="EZ104">
        <v>421</v>
      </c>
      <c r="FA104">
        <v>424</v>
      </c>
      <c r="FB104">
        <v>426</v>
      </c>
      <c r="FC104">
        <v>429</v>
      </c>
      <c r="FD104">
        <v>432</v>
      </c>
      <c r="FE104">
        <v>434</v>
      </c>
      <c r="FF104">
        <v>437</v>
      </c>
      <c r="FG104">
        <v>440</v>
      </c>
      <c r="FH104">
        <v>443</v>
      </c>
      <c r="FI104">
        <v>445</v>
      </c>
      <c r="FJ104">
        <v>448</v>
      </c>
      <c r="FK104">
        <v>451</v>
      </c>
      <c r="FL104">
        <v>453</v>
      </c>
      <c r="FM104">
        <v>456</v>
      </c>
      <c r="FN104">
        <v>459</v>
      </c>
      <c r="FO104">
        <v>462</v>
      </c>
      <c r="FP104">
        <v>464</v>
      </c>
      <c r="FQ104">
        <v>467</v>
      </c>
      <c r="FR104">
        <v>470</v>
      </c>
      <c r="FS104">
        <v>472</v>
      </c>
      <c r="FT104">
        <v>475</v>
      </c>
      <c r="FU104">
        <v>478</v>
      </c>
      <c r="FV104">
        <v>481</v>
      </c>
      <c r="FW104">
        <v>483</v>
      </c>
      <c r="FX104">
        <v>486</v>
      </c>
      <c r="FY104">
        <v>489</v>
      </c>
      <c r="FZ104">
        <v>491</v>
      </c>
      <c r="GA104">
        <v>494</v>
      </c>
      <c r="GB104">
        <v>497</v>
      </c>
      <c r="GC104">
        <v>500</v>
      </c>
      <c r="GD104">
        <v>502</v>
      </c>
      <c r="GE104">
        <v>505</v>
      </c>
      <c r="GF104">
        <v>508</v>
      </c>
      <c r="GG104">
        <v>510</v>
      </c>
      <c r="GH104">
        <v>513</v>
      </c>
      <c r="GI104">
        <v>516</v>
      </c>
      <c r="GJ104">
        <v>519</v>
      </c>
      <c r="GK104">
        <v>521</v>
      </c>
      <c r="GL104">
        <v>524</v>
      </c>
      <c r="GM104">
        <v>527</v>
      </c>
      <c r="GN104">
        <v>530</v>
      </c>
      <c r="GO104">
        <v>532</v>
      </c>
      <c r="GP104">
        <v>535</v>
      </c>
      <c r="GQ104">
        <v>538</v>
      </c>
      <c r="GR104">
        <v>540</v>
      </c>
      <c r="GS104">
        <v>543</v>
      </c>
      <c r="GU104">
        <v>101</v>
      </c>
      <c r="GV104">
        <v>0.77700000000000002</v>
      </c>
    </row>
    <row r="105" spans="1:204">
      <c r="A105" s="278">
        <v>102</v>
      </c>
      <c r="B105" s="344">
        <v>3</v>
      </c>
      <c r="C105" s="344">
        <v>7</v>
      </c>
      <c r="D105" s="344">
        <v>10</v>
      </c>
      <c r="E105" s="344">
        <v>14</v>
      </c>
      <c r="F105" s="344">
        <v>17</v>
      </c>
      <c r="G105" s="344">
        <v>21</v>
      </c>
      <c r="H105" s="344">
        <v>24</v>
      </c>
      <c r="I105" s="344">
        <v>28</v>
      </c>
      <c r="J105" s="344">
        <v>30</v>
      </c>
      <c r="K105" s="344">
        <v>32</v>
      </c>
      <c r="L105" s="344">
        <v>35</v>
      </c>
      <c r="M105" s="344">
        <v>38</v>
      </c>
      <c r="N105" s="344">
        <v>41</v>
      </c>
      <c r="O105" s="344">
        <v>44</v>
      </c>
      <c r="P105" s="344">
        <v>47</v>
      </c>
      <c r="Q105" s="344">
        <v>50</v>
      </c>
      <c r="R105" s="344">
        <v>53</v>
      </c>
      <c r="S105" s="344">
        <v>56</v>
      </c>
      <c r="T105" s="344">
        <v>58</v>
      </c>
      <c r="U105" s="344">
        <v>61</v>
      </c>
      <c r="V105" s="344">
        <v>64</v>
      </c>
      <c r="W105" s="344">
        <v>67</v>
      </c>
      <c r="X105" s="344">
        <v>70</v>
      </c>
      <c r="Y105" s="344">
        <v>72</v>
      </c>
      <c r="Z105" s="344">
        <v>75</v>
      </c>
      <c r="AA105" s="344">
        <v>78</v>
      </c>
      <c r="AB105" s="344">
        <v>81</v>
      </c>
      <c r="AC105" s="344">
        <v>84</v>
      </c>
      <c r="AD105" s="344">
        <v>87</v>
      </c>
      <c r="AE105" s="344">
        <v>90</v>
      </c>
      <c r="AF105" s="337">
        <v>92</v>
      </c>
      <c r="AG105" s="345">
        <v>95</v>
      </c>
      <c r="AH105" s="346">
        <v>98</v>
      </c>
      <c r="AI105">
        <v>101</v>
      </c>
      <c r="AJ105">
        <v>104</v>
      </c>
      <c r="AK105">
        <v>106</v>
      </c>
      <c r="AL105">
        <v>109</v>
      </c>
      <c r="AM105">
        <v>112</v>
      </c>
      <c r="AN105">
        <v>115</v>
      </c>
      <c r="AO105">
        <v>118</v>
      </c>
      <c r="AP105">
        <v>120</v>
      </c>
      <c r="AQ105">
        <v>123</v>
      </c>
      <c r="AR105">
        <v>126</v>
      </c>
      <c r="AS105">
        <v>129</v>
      </c>
      <c r="AT105">
        <v>131</v>
      </c>
      <c r="AU105">
        <v>134</v>
      </c>
      <c r="AV105">
        <v>137</v>
      </c>
      <c r="AW105">
        <v>140</v>
      </c>
      <c r="AX105">
        <v>142</v>
      </c>
      <c r="AY105">
        <v>145</v>
      </c>
      <c r="AZ105">
        <v>148</v>
      </c>
      <c r="BA105">
        <v>150</v>
      </c>
      <c r="BB105">
        <v>153</v>
      </c>
      <c r="BC105">
        <v>156</v>
      </c>
      <c r="BD105">
        <v>158</v>
      </c>
      <c r="BE105">
        <v>161</v>
      </c>
      <c r="BF105">
        <v>164</v>
      </c>
      <c r="BG105">
        <v>166</v>
      </c>
      <c r="BH105">
        <v>169</v>
      </c>
      <c r="BI105">
        <v>171</v>
      </c>
      <c r="BJ105">
        <v>174</v>
      </c>
      <c r="BK105">
        <v>177</v>
      </c>
      <c r="BL105">
        <v>179</v>
      </c>
      <c r="BM105">
        <v>182</v>
      </c>
      <c r="BN105">
        <v>185</v>
      </c>
      <c r="BO105">
        <v>187</v>
      </c>
      <c r="BP105">
        <v>190</v>
      </c>
      <c r="BQ105">
        <v>193</v>
      </c>
      <c r="BR105">
        <v>195</v>
      </c>
      <c r="BS105">
        <v>198</v>
      </c>
      <c r="BT105">
        <v>200</v>
      </c>
      <c r="BU105">
        <v>203</v>
      </c>
      <c r="BV105">
        <v>205</v>
      </c>
      <c r="BW105">
        <v>208</v>
      </c>
      <c r="BX105">
        <v>211</v>
      </c>
      <c r="BY105">
        <v>213</v>
      </c>
      <c r="BZ105">
        <v>216</v>
      </c>
      <c r="CA105">
        <v>218</v>
      </c>
      <c r="CB105">
        <v>221</v>
      </c>
      <c r="CC105">
        <v>224</v>
      </c>
      <c r="CD105">
        <v>226</v>
      </c>
      <c r="CE105">
        <v>229</v>
      </c>
      <c r="CF105">
        <v>231</v>
      </c>
      <c r="CG105">
        <v>234</v>
      </c>
      <c r="CH105">
        <v>236</v>
      </c>
      <c r="CI105">
        <v>239</v>
      </c>
      <c r="CJ105">
        <v>241</v>
      </c>
      <c r="CK105">
        <v>244</v>
      </c>
      <c r="CL105">
        <v>246</v>
      </c>
      <c r="CM105">
        <v>249</v>
      </c>
      <c r="CN105">
        <v>251</v>
      </c>
      <c r="CO105">
        <v>254</v>
      </c>
      <c r="CP105">
        <v>256</v>
      </c>
      <c r="CQ105">
        <v>258</v>
      </c>
      <c r="CR105">
        <v>261</v>
      </c>
      <c r="CS105">
        <v>263</v>
      </c>
      <c r="CT105">
        <v>266</v>
      </c>
      <c r="CU105">
        <v>268</v>
      </c>
      <c r="CV105">
        <v>270</v>
      </c>
      <c r="CW105">
        <v>273</v>
      </c>
      <c r="CX105">
        <v>276</v>
      </c>
      <c r="CY105">
        <v>278</v>
      </c>
      <c r="CZ105">
        <v>281</v>
      </c>
      <c r="DA105">
        <v>284</v>
      </c>
      <c r="DB105">
        <v>286</v>
      </c>
      <c r="DC105">
        <v>289</v>
      </c>
      <c r="DD105">
        <v>292</v>
      </c>
      <c r="DE105">
        <v>295</v>
      </c>
      <c r="DF105">
        <v>297</v>
      </c>
      <c r="DG105">
        <v>300</v>
      </c>
      <c r="DH105">
        <v>303</v>
      </c>
      <c r="DI105">
        <v>305</v>
      </c>
      <c r="DJ105">
        <v>308</v>
      </c>
      <c r="DK105">
        <v>311</v>
      </c>
      <c r="DL105">
        <v>314</v>
      </c>
      <c r="DM105">
        <v>316</v>
      </c>
      <c r="DN105">
        <v>319</v>
      </c>
      <c r="DO105">
        <v>322</v>
      </c>
      <c r="DP105">
        <v>324</v>
      </c>
      <c r="DQ105">
        <v>327</v>
      </c>
      <c r="DR105">
        <v>330</v>
      </c>
      <c r="DS105">
        <v>333</v>
      </c>
      <c r="DT105">
        <v>335</v>
      </c>
      <c r="DU105">
        <v>338</v>
      </c>
      <c r="DV105">
        <v>341</v>
      </c>
      <c r="DW105">
        <v>344</v>
      </c>
      <c r="DX105">
        <v>346</v>
      </c>
      <c r="DY105">
        <v>349</v>
      </c>
      <c r="DZ105">
        <v>352</v>
      </c>
      <c r="EA105">
        <v>355</v>
      </c>
      <c r="EB105">
        <v>357</v>
      </c>
      <c r="EC105">
        <v>360</v>
      </c>
      <c r="ED105">
        <v>363</v>
      </c>
      <c r="EE105">
        <v>366</v>
      </c>
      <c r="EF105">
        <v>368</v>
      </c>
      <c r="EG105">
        <v>371</v>
      </c>
      <c r="EH105">
        <v>374</v>
      </c>
      <c r="EI105">
        <v>376</v>
      </c>
      <c r="EJ105">
        <v>379</v>
      </c>
      <c r="EK105">
        <v>382</v>
      </c>
      <c r="EL105">
        <v>385</v>
      </c>
      <c r="EM105">
        <v>387</v>
      </c>
      <c r="EN105">
        <v>390</v>
      </c>
      <c r="EO105">
        <v>393</v>
      </c>
      <c r="EP105">
        <v>396</v>
      </c>
      <c r="EQ105">
        <v>398</v>
      </c>
      <c r="ER105">
        <v>401</v>
      </c>
      <c r="ES105">
        <v>404</v>
      </c>
      <c r="ET105">
        <v>407</v>
      </c>
      <c r="EU105">
        <v>409</v>
      </c>
      <c r="EV105">
        <v>412</v>
      </c>
      <c r="EW105">
        <v>415</v>
      </c>
      <c r="EX105">
        <v>418</v>
      </c>
      <c r="EY105">
        <v>420</v>
      </c>
      <c r="EZ105">
        <v>423</v>
      </c>
      <c r="FA105">
        <v>426</v>
      </c>
      <c r="FB105">
        <v>428</v>
      </c>
      <c r="FC105">
        <v>431</v>
      </c>
      <c r="FD105">
        <v>434</v>
      </c>
      <c r="FE105">
        <v>437</v>
      </c>
      <c r="FF105">
        <v>439</v>
      </c>
      <c r="FG105">
        <v>442</v>
      </c>
      <c r="FH105">
        <v>445</v>
      </c>
      <c r="FI105">
        <v>448</v>
      </c>
      <c r="FJ105">
        <v>450</v>
      </c>
      <c r="FK105">
        <v>453</v>
      </c>
      <c r="FL105">
        <v>456</v>
      </c>
      <c r="FM105">
        <v>458</v>
      </c>
      <c r="FN105">
        <v>461</v>
      </c>
      <c r="FO105">
        <v>464</v>
      </c>
      <c r="FP105">
        <v>467</v>
      </c>
      <c r="FQ105">
        <v>469</v>
      </c>
      <c r="FR105">
        <v>472</v>
      </c>
      <c r="FS105">
        <v>475</v>
      </c>
      <c r="FT105">
        <v>478</v>
      </c>
      <c r="FU105">
        <v>480</v>
      </c>
      <c r="FV105">
        <v>483</v>
      </c>
      <c r="FW105">
        <v>486</v>
      </c>
      <c r="FX105">
        <v>489</v>
      </c>
      <c r="FY105">
        <v>491</v>
      </c>
      <c r="FZ105">
        <v>494</v>
      </c>
      <c r="GA105">
        <v>497</v>
      </c>
      <c r="GB105">
        <v>499</v>
      </c>
      <c r="GC105">
        <v>502</v>
      </c>
      <c r="GD105">
        <v>505</v>
      </c>
      <c r="GE105">
        <v>508</v>
      </c>
      <c r="GF105">
        <v>510</v>
      </c>
      <c r="GG105">
        <v>513</v>
      </c>
      <c r="GH105">
        <v>516</v>
      </c>
      <c r="GI105">
        <v>519</v>
      </c>
      <c r="GJ105">
        <v>521</v>
      </c>
      <c r="GK105">
        <v>524</v>
      </c>
      <c r="GL105">
        <v>527</v>
      </c>
      <c r="GM105">
        <v>529</v>
      </c>
      <c r="GN105">
        <v>532</v>
      </c>
      <c r="GO105">
        <v>535</v>
      </c>
      <c r="GP105">
        <v>538</v>
      </c>
      <c r="GQ105">
        <v>540</v>
      </c>
      <c r="GR105">
        <v>543</v>
      </c>
      <c r="GS105">
        <v>546</v>
      </c>
      <c r="GU105">
        <v>102</v>
      </c>
      <c r="GV105">
        <v>0.78100000000000003</v>
      </c>
    </row>
    <row r="106" spans="1:204">
      <c r="A106" s="278">
        <v>103</v>
      </c>
      <c r="B106" s="344">
        <v>3</v>
      </c>
      <c r="C106" s="344">
        <v>7</v>
      </c>
      <c r="D106" s="344">
        <v>10</v>
      </c>
      <c r="E106" s="344">
        <v>14</v>
      </c>
      <c r="F106" s="344">
        <v>17</v>
      </c>
      <c r="G106" s="344">
        <v>21</v>
      </c>
      <c r="H106" s="344">
        <v>24</v>
      </c>
      <c r="I106" s="344">
        <v>28</v>
      </c>
      <c r="J106" s="344">
        <v>30</v>
      </c>
      <c r="K106" s="344">
        <v>32</v>
      </c>
      <c r="L106" s="344">
        <v>35</v>
      </c>
      <c r="M106" s="344">
        <v>38</v>
      </c>
      <c r="N106" s="344">
        <v>41</v>
      </c>
      <c r="O106" s="344">
        <v>44</v>
      </c>
      <c r="P106" s="344">
        <v>47</v>
      </c>
      <c r="Q106" s="344">
        <v>50</v>
      </c>
      <c r="R106" s="344">
        <v>53</v>
      </c>
      <c r="S106" s="344">
        <v>56</v>
      </c>
      <c r="T106" s="344">
        <v>59</v>
      </c>
      <c r="U106" s="344">
        <v>61</v>
      </c>
      <c r="V106" s="344">
        <v>64</v>
      </c>
      <c r="W106" s="344">
        <v>67</v>
      </c>
      <c r="X106" s="344">
        <v>70</v>
      </c>
      <c r="Y106" s="344">
        <v>73</v>
      </c>
      <c r="Z106" s="344">
        <v>76</v>
      </c>
      <c r="AA106" s="344">
        <v>78</v>
      </c>
      <c r="AB106" s="344">
        <v>81</v>
      </c>
      <c r="AC106" s="344">
        <v>84</v>
      </c>
      <c r="AD106" s="344">
        <v>87</v>
      </c>
      <c r="AE106" s="344">
        <v>90</v>
      </c>
      <c r="AF106" s="337">
        <v>93</v>
      </c>
      <c r="AG106" s="345">
        <v>96</v>
      </c>
      <c r="AH106" s="346">
        <v>98</v>
      </c>
      <c r="AI106">
        <v>101</v>
      </c>
      <c r="AJ106">
        <v>104</v>
      </c>
      <c r="AK106">
        <v>107</v>
      </c>
      <c r="AL106">
        <v>110</v>
      </c>
      <c r="AM106">
        <v>113</v>
      </c>
      <c r="AN106">
        <v>115</v>
      </c>
      <c r="AO106">
        <v>118</v>
      </c>
      <c r="AP106">
        <v>121</v>
      </c>
      <c r="AQ106">
        <v>124</v>
      </c>
      <c r="AR106">
        <v>126</v>
      </c>
      <c r="AS106">
        <v>129</v>
      </c>
      <c r="AT106">
        <v>132</v>
      </c>
      <c r="AU106">
        <v>135</v>
      </c>
      <c r="AV106">
        <v>138</v>
      </c>
      <c r="AW106">
        <v>140</v>
      </c>
      <c r="AX106">
        <v>143</v>
      </c>
      <c r="AY106">
        <v>146</v>
      </c>
      <c r="AZ106">
        <v>148</v>
      </c>
      <c r="BA106">
        <v>151</v>
      </c>
      <c r="BB106">
        <v>154</v>
      </c>
      <c r="BC106">
        <v>156</v>
      </c>
      <c r="BD106">
        <v>159</v>
      </c>
      <c r="BE106">
        <v>162</v>
      </c>
      <c r="BF106">
        <v>164</v>
      </c>
      <c r="BG106">
        <v>167</v>
      </c>
      <c r="BH106">
        <v>170</v>
      </c>
      <c r="BI106">
        <v>172</v>
      </c>
      <c r="BJ106">
        <v>175</v>
      </c>
      <c r="BK106">
        <v>178</v>
      </c>
      <c r="BL106">
        <v>180</v>
      </c>
      <c r="BM106">
        <v>183</v>
      </c>
      <c r="BN106">
        <v>186</v>
      </c>
      <c r="BO106">
        <v>188</v>
      </c>
      <c r="BP106">
        <v>191</v>
      </c>
      <c r="BQ106">
        <v>193</v>
      </c>
      <c r="BR106">
        <v>196</v>
      </c>
      <c r="BS106">
        <v>199</v>
      </c>
      <c r="BT106">
        <v>201</v>
      </c>
      <c r="BU106">
        <v>204</v>
      </c>
      <c r="BV106">
        <v>207</v>
      </c>
      <c r="BW106">
        <v>209</v>
      </c>
      <c r="BX106">
        <v>212</v>
      </c>
      <c r="BY106">
        <v>214</v>
      </c>
      <c r="BZ106">
        <v>217</v>
      </c>
      <c r="CA106">
        <v>219</v>
      </c>
      <c r="CB106">
        <v>222</v>
      </c>
      <c r="CC106">
        <v>225</v>
      </c>
      <c r="CD106">
        <v>227</v>
      </c>
      <c r="CE106">
        <v>230</v>
      </c>
      <c r="CF106">
        <v>232</v>
      </c>
      <c r="CG106">
        <v>235</v>
      </c>
      <c r="CH106">
        <v>237</v>
      </c>
      <c r="CI106">
        <v>240</v>
      </c>
      <c r="CJ106">
        <v>242</v>
      </c>
      <c r="CK106">
        <v>245</v>
      </c>
      <c r="CL106">
        <v>247</v>
      </c>
      <c r="CM106">
        <v>250</v>
      </c>
      <c r="CN106">
        <v>252</v>
      </c>
      <c r="CO106">
        <v>255</v>
      </c>
      <c r="CP106">
        <v>257</v>
      </c>
      <c r="CQ106">
        <v>260</v>
      </c>
      <c r="CR106">
        <v>262</v>
      </c>
      <c r="CS106">
        <v>265</v>
      </c>
      <c r="CT106">
        <v>267</v>
      </c>
      <c r="CU106">
        <v>269</v>
      </c>
      <c r="CV106">
        <v>272</v>
      </c>
      <c r="CW106">
        <v>274</v>
      </c>
      <c r="CX106">
        <v>277</v>
      </c>
      <c r="CY106">
        <v>280</v>
      </c>
      <c r="CZ106">
        <v>283</v>
      </c>
      <c r="DA106">
        <v>285</v>
      </c>
      <c r="DB106">
        <v>288</v>
      </c>
      <c r="DC106">
        <v>291</v>
      </c>
      <c r="DD106">
        <v>293</v>
      </c>
      <c r="DE106">
        <v>296</v>
      </c>
      <c r="DF106">
        <v>299</v>
      </c>
      <c r="DG106">
        <v>302</v>
      </c>
      <c r="DH106">
        <v>304</v>
      </c>
      <c r="DI106">
        <v>307</v>
      </c>
      <c r="DJ106">
        <v>310</v>
      </c>
      <c r="DK106">
        <v>312</v>
      </c>
      <c r="DL106">
        <v>315</v>
      </c>
      <c r="DM106">
        <v>318</v>
      </c>
      <c r="DN106">
        <v>321</v>
      </c>
      <c r="DO106">
        <v>323</v>
      </c>
      <c r="DP106">
        <v>326</v>
      </c>
      <c r="DQ106">
        <v>329</v>
      </c>
      <c r="DR106">
        <v>332</v>
      </c>
      <c r="DS106">
        <v>334</v>
      </c>
      <c r="DT106">
        <v>337</v>
      </c>
      <c r="DU106">
        <v>340</v>
      </c>
      <c r="DV106">
        <v>343</v>
      </c>
      <c r="DW106">
        <v>345</v>
      </c>
      <c r="DX106">
        <v>348</v>
      </c>
      <c r="DY106">
        <v>351</v>
      </c>
      <c r="DZ106">
        <v>354</v>
      </c>
      <c r="EA106">
        <v>356</v>
      </c>
      <c r="EB106">
        <v>359</v>
      </c>
      <c r="EC106">
        <v>362</v>
      </c>
      <c r="ED106">
        <v>365</v>
      </c>
      <c r="EE106">
        <v>367</v>
      </c>
      <c r="EF106">
        <v>370</v>
      </c>
      <c r="EG106">
        <v>373</v>
      </c>
      <c r="EH106">
        <v>376</v>
      </c>
      <c r="EI106">
        <v>378</v>
      </c>
      <c r="EJ106">
        <v>381</v>
      </c>
      <c r="EK106">
        <v>384</v>
      </c>
      <c r="EL106">
        <v>387</v>
      </c>
      <c r="EM106">
        <v>389</v>
      </c>
      <c r="EN106">
        <v>392</v>
      </c>
      <c r="EO106">
        <v>395</v>
      </c>
      <c r="EP106">
        <v>398</v>
      </c>
      <c r="EQ106">
        <v>400</v>
      </c>
      <c r="ER106">
        <v>403</v>
      </c>
      <c r="ES106">
        <v>406</v>
      </c>
      <c r="ET106">
        <v>409</v>
      </c>
      <c r="EU106">
        <v>411</v>
      </c>
      <c r="EV106">
        <v>414</v>
      </c>
      <c r="EW106">
        <v>417</v>
      </c>
      <c r="EX106">
        <v>420</v>
      </c>
      <c r="EY106">
        <v>422</v>
      </c>
      <c r="EZ106">
        <v>425</v>
      </c>
      <c r="FA106">
        <v>428</v>
      </c>
      <c r="FB106">
        <v>431</v>
      </c>
      <c r="FC106">
        <v>433</v>
      </c>
      <c r="FD106">
        <v>436</v>
      </c>
      <c r="FE106">
        <v>439</v>
      </c>
      <c r="FF106">
        <v>442</v>
      </c>
      <c r="FG106">
        <v>444</v>
      </c>
      <c r="FH106">
        <v>447</v>
      </c>
      <c r="FI106">
        <v>450</v>
      </c>
      <c r="FJ106">
        <v>453</v>
      </c>
      <c r="FK106">
        <v>455</v>
      </c>
      <c r="FL106">
        <v>458</v>
      </c>
      <c r="FM106">
        <v>461</v>
      </c>
      <c r="FN106">
        <v>464</v>
      </c>
      <c r="FO106">
        <v>466</v>
      </c>
      <c r="FP106">
        <v>469</v>
      </c>
      <c r="FQ106">
        <v>472</v>
      </c>
      <c r="FR106">
        <v>475</v>
      </c>
      <c r="FS106">
        <v>477</v>
      </c>
      <c r="FT106">
        <v>480</v>
      </c>
      <c r="FU106">
        <v>483</v>
      </c>
      <c r="FV106">
        <v>486</v>
      </c>
      <c r="FW106">
        <v>488</v>
      </c>
      <c r="FX106">
        <v>491</v>
      </c>
      <c r="FY106">
        <v>494</v>
      </c>
      <c r="FZ106">
        <v>497</v>
      </c>
      <c r="GA106">
        <v>499</v>
      </c>
      <c r="GB106">
        <v>502</v>
      </c>
      <c r="GC106">
        <v>505</v>
      </c>
      <c r="GD106">
        <v>507</v>
      </c>
      <c r="GE106">
        <v>510</v>
      </c>
      <c r="GF106">
        <v>513</v>
      </c>
      <c r="GG106">
        <v>516</v>
      </c>
      <c r="GH106">
        <v>518</v>
      </c>
      <c r="GI106">
        <v>521</v>
      </c>
      <c r="GJ106">
        <v>524</v>
      </c>
      <c r="GK106">
        <v>527</v>
      </c>
      <c r="GL106">
        <v>529</v>
      </c>
      <c r="GM106">
        <v>532</v>
      </c>
      <c r="GN106">
        <v>535</v>
      </c>
      <c r="GO106">
        <v>538</v>
      </c>
      <c r="GP106">
        <v>540</v>
      </c>
      <c r="GQ106">
        <v>543</v>
      </c>
      <c r="GR106">
        <v>546</v>
      </c>
      <c r="GS106">
        <v>549</v>
      </c>
      <c r="GU106">
        <v>103</v>
      </c>
      <c r="GV106">
        <v>0.78500000000000003</v>
      </c>
    </row>
    <row r="107" spans="1:204">
      <c r="A107" s="278">
        <v>104</v>
      </c>
      <c r="B107" s="344">
        <v>3</v>
      </c>
      <c r="C107" s="344">
        <v>7</v>
      </c>
      <c r="D107" s="344">
        <v>11</v>
      </c>
      <c r="E107" s="344">
        <v>14</v>
      </c>
      <c r="F107" s="344">
        <v>18</v>
      </c>
      <c r="G107" s="344">
        <v>21</v>
      </c>
      <c r="H107" s="344">
        <v>24</v>
      </c>
      <c r="I107" s="344">
        <v>28</v>
      </c>
      <c r="J107" s="344">
        <v>30</v>
      </c>
      <c r="K107" s="344">
        <v>32</v>
      </c>
      <c r="L107" s="344">
        <v>35</v>
      </c>
      <c r="M107" s="344">
        <v>38</v>
      </c>
      <c r="N107" s="344">
        <v>41</v>
      </c>
      <c r="O107" s="344">
        <v>44</v>
      </c>
      <c r="P107" s="344">
        <v>48</v>
      </c>
      <c r="Q107" s="344">
        <v>51</v>
      </c>
      <c r="R107" s="344">
        <v>54</v>
      </c>
      <c r="S107" s="344">
        <v>56</v>
      </c>
      <c r="T107" s="344">
        <v>59</v>
      </c>
      <c r="U107" s="344">
        <v>62</v>
      </c>
      <c r="V107" s="344">
        <v>64</v>
      </c>
      <c r="W107" s="344">
        <v>67</v>
      </c>
      <c r="X107" s="344">
        <v>70</v>
      </c>
      <c r="Y107" s="344">
        <v>73</v>
      </c>
      <c r="Z107" s="344">
        <v>76</v>
      </c>
      <c r="AA107" s="344">
        <v>79</v>
      </c>
      <c r="AB107" s="344">
        <v>82</v>
      </c>
      <c r="AC107" s="344">
        <v>85</v>
      </c>
      <c r="AD107" s="344">
        <v>88</v>
      </c>
      <c r="AE107" s="344">
        <v>90</v>
      </c>
      <c r="AF107" s="337">
        <v>93</v>
      </c>
      <c r="AG107" s="345">
        <v>96</v>
      </c>
      <c r="AH107" s="346">
        <v>99</v>
      </c>
      <c r="AI107">
        <v>102</v>
      </c>
      <c r="AJ107">
        <v>105</v>
      </c>
      <c r="AK107">
        <v>107</v>
      </c>
      <c r="AL107">
        <v>110</v>
      </c>
      <c r="AM107">
        <v>113</v>
      </c>
      <c r="AN107">
        <v>116</v>
      </c>
      <c r="AO107">
        <v>119</v>
      </c>
      <c r="AP107">
        <v>122</v>
      </c>
      <c r="AQ107">
        <v>124</v>
      </c>
      <c r="AR107">
        <v>127</v>
      </c>
      <c r="AS107">
        <v>130</v>
      </c>
      <c r="AT107">
        <v>133</v>
      </c>
      <c r="AU107">
        <v>135</v>
      </c>
      <c r="AV107">
        <v>138</v>
      </c>
      <c r="AW107">
        <v>141</v>
      </c>
      <c r="AX107">
        <v>144</v>
      </c>
      <c r="AY107">
        <v>147</v>
      </c>
      <c r="AZ107">
        <v>149</v>
      </c>
      <c r="BA107">
        <v>152</v>
      </c>
      <c r="BB107">
        <v>155</v>
      </c>
      <c r="BC107">
        <v>157</v>
      </c>
      <c r="BD107">
        <v>160</v>
      </c>
      <c r="BE107">
        <v>163</v>
      </c>
      <c r="BF107">
        <v>165</v>
      </c>
      <c r="BG107">
        <v>168</v>
      </c>
      <c r="BH107">
        <v>171</v>
      </c>
      <c r="BI107">
        <v>173</v>
      </c>
      <c r="BJ107">
        <v>176</v>
      </c>
      <c r="BK107">
        <v>179</v>
      </c>
      <c r="BL107">
        <v>181</v>
      </c>
      <c r="BM107">
        <v>184</v>
      </c>
      <c r="BN107">
        <v>187</v>
      </c>
      <c r="BO107">
        <v>189</v>
      </c>
      <c r="BP107">
        <v>192</v>
      </c>
      <c r="BQ107">
        <v>194</v>
      </c>
      <c r="BR107">
        <v>197</v>
      </c>
      <c r="BS107">
        <v>200</v>
      </c>
      <c r="BT107">
        <v>202</v>
      </c>
      <c r="BU107">
        <v>205</v>
      </c>
      <c r="BV107">
        <v>208</v>
      </c>
      <c r="BW107">
        <v>210</v>
      </c>
      <c r="BX107">
        <v>213</v>
      </c>
      <c r="BY107">
        <v>215</v>
      </c>
      <c r="BZ107">
        <v>218</v>
      </c>
      <c r="CA107">
        <v>221</v>
      </c>
      <c r="CB107">
        <v>223</v>
      </c>
      <c r="CC107">
        <v>226</v>
      </c>
      <c r="CD107">
        <v>228</v>
      </c>
      <c r="CE107">
        <v>231</v>
      </c>
      <c r="CF107">
        <v>233</v>
      </c>
      <c r="CG107">
        <v>236</v>
      </c>
      <c r="CH107">
        <v>239</v>
      </c>
      <c r="CI107">
        <v>241</v>
      </c>
      <c r="CJ107">
        <v>244</v>
      </c>
      <c r="CK107">
        <v>246</v>
      </c>
      <c r="CL107">
        <v>249</v>
      </c>
      <c r="CM107">
        <v>251</v>
      </c>
      <c r="CN107">
        <v>254</v>
      </c>
      <c r="CO107">
        <v>256</v>
      </c>
      <c r="CP107">
        <v>259</v>
      </c>
      <c r="CQ107">
        <v>261</v>
      </c>
      <c r="CR107">
        <v>263</v>
      </c>
      <c r="CS107">
        <v>266</v>
      </c>
      <c r="CT107">
        <v>268</v>
      </c>
      <c r="CU107">
        <v>271</v>
      </c>
      <c r="CV107">
        <v>273</v>
      </c>
      <c r="CW107">
        <v>276</v>
      </c>
      <c r="CX107">
        <v>278</v>
      </c>
      <c r="CY107">
        <v>281</v>
      </c>
      <c r="CZ107">
        <v>284</v>
      </c>
      <c r="DA107">
        <v>287</v>
      </c>
      <c r="DB107">
        <v>289</v>
      </c>
      <c r="DC107">
        <v>292</v>
      </c>
      <c r="DD107">
        <v>295</v>
      </c>
      <c r="DE107">
        <v>298</v>
      </c>
      <c r="DF107">
        <v>300</v>
      </c>
      <c r="DG107">
        <v>303</v>
      </c>
      <c r="DH107">
        <v>306</v>
      </c>
      <c r="DI107">
        <v>309</v>
      </c>
      <c r="DJ107">
        <v>311</v>
      </c>
      <c r="DK107">
        <v>314</v>
      </c>
      <c r="DL107">
        <v>317</v>
      </c>
      <c r="DM107">
        <v>320</v>
      </c>
      <c r="DN107">
        <v>322</v>
      </c>
      <c r="DO107">
        <v>325</v>
      </c>
      <c r="DP107">
        <v>328</v>
      </c>
      <c r="DQ107">
        <v>330</v>
      </c>
      <c r="DR107">
        <v>333</v>
      </c>
      <c r="DS107">
        <v>336</v>
      </c>
      <c r="DT107">
        <v>339</v>
      </c>
      <c r="DU107">
        <v>342</v>
      </c>
      <c r="DV107">
        <v>344</v>
      </c>
      <c r="DW107">
        <v>347</v>
      </c>
      <c r="DX107">
        <v>350</v>
      </c>
      <c r="DY107">
        <v>353</v>
      </c>
      <c r="DZ107">
        <v>355</v>
      </c>
      <c r="EA107">
        <v>358</v>
      </c>
      <c r="EB107">
        <v>361</v>
      </c>
      <c r="EC107">
        <v>364</v>
      </c>
      <c r="ED107">
        <v>366</v>
      </c>
      <c r="EE107">
        <v>369</v>
      </c>
      <c r="EF107">
        <v>372</v>
      </c>
      <c r="EG107">
        <v>375</v>
      </c>
      <c r="EH107">
        <v>377</v>
      </c>
      <c r="EI107">
        <v>380</v>
      </c>
      <c r="EJ107">
        <v>383</v>
      </c>
      <c r="EK107">
        <v>386</v>
      </c>
      <c r="EL107">
        <v>389</v>
      </c>
      <c r="EM107">
        <v>391</v>
      </c>
      <c r="EN107">
        <v>394</v>
      </c>
      <c r="EO107">
        <v>397</v>
      </c>
      <c r="EP107">
        <v>400</v>
      </c>
      <c r="EQ107">
        <v>402</v>
      </c>
      <c r="ER107">
        <v>405</v>
      </c>
      <c r="ES107">
        <v>408</v>
      </c>
      <c r="ET107">
        <v>411</v>
      </c>
      <c r="EU107">
        <v>414</v>
      </c>
      <c r="EV107">
        <v>416</v>
      </c>
      <c r="EW107">
        <v>419</v>
      </c>
      <c r="EX107">
        <v>422</v>
      </c>
      <c r="EY107">
        <v>425</v>
      </c>
      <c r="EZ107">
        <v>427</v>
      </c>
      <c r="FA107">
        <v>430</v>
      </c>
      <c r="FB107">
        <v>433</v>
      </c>
      <c r="FC107">
        <v>436</v>
      </c>
      <c r="FD107">
        <v>438</v>
      </c>
      <c r="FE107">
        <v>441</v>
      </c>
      <c r="FF107">
        <v>444</v>
      </c>
      <c r="FG107">
        <v>447</v>
      </c>
      <c r="FH107">
        <v>449</v>
      </c>
      <c r="FI107">
        <v>452</v>
      </c>
      <c r="FJ107">
        <v>455</v>
      </c>
      <c r="FK107">
        <v>458</v>
      </c>
      <c r="FL107">
        <v>460</v>
      </c>
      <c r="FM107">
        <v>463</v>
      </c>
      <c r="FN107">
        <v>466</v>
      </c>
      <c r="FO107">
        <v>469</v>
      </c>
      <c r="FP107">
        <v>471</v>
      </c>
      <c r="FQ107">
        <v>474</v>
      </c>
      <c r="FR107">
        <v>477</v>
      </c>
      <c r="FS107">
        <v>480</v>
      </c>
      <c r="FT107">
        <v>482</v>
      </c>
      <c r="FU107">
        <v>485</v>
      </c>
      <c r="FV107">
        <v>488</v>
      </c>
      <c r="FW107">
        <v>491</v>
      </c>
      <c r="FX107">
        <v>494</v>
      </c>
      <c r="FY107">
        <v>496</v>
      </c>
      <c r="FZ107">
        <v>499</v>
      </c>
      <c r="GA107">
        <v>502</v>
      </c>
      <c r="GB107">
        <v>505</v>
      </c>
      <c r="GC107">
        <v>507</v>
      </c>
      <c r="GD107">
        <v>510</v>
      </c>
      <c r="GE107">
        <v>513</v>
      </c>
      <c r="GF107">
        <v>516</v>
      </c>
      <c r="GG107">
        <v>518</v>
      </c>
      <c r="GH107">
        <v>521</v>
      </c>
      <c r="GI107">
        <v>524</v>
      </c>
      <c r="GJ107">
        <v>527</v>
      </c>
      <c r="GK107">
        <v>529</v>
      </c>
      <c r="GL107">
        <v>532</v>
      </c>
      <c r="GM107">
        <v>535</v>
      </c>
      <c r="GN107">
        <v>538</v>
      </c>
      <c r="GO107">
        <v>540</v>
      </c>
      <c r="GP107">
        <v>543</v>
      </c>
      <c r="GQ107">
        <v>546</v>
      </c>
      <c r="GR107">
        <v>549</v>
      </c>
      <c r="GS107">
        <v>551</v>
      </c>
      <c r="GU107">
        <v>104</v>
      </c>
      <c r="GV107">
        <v>0.78900000000000003</v>
      </c>
    </row>
    <row r="108" spans="1:204">
      <c r="A108" s="278">
        <v>105</v>
      </c>
      <c r="B108" s="344">
        <v>3</v>
      </c>
      <c r="C108" s="344">
        <v>7</v>
      </c>
      <c r="D108" s="344">
        <v>11</v>
      </c>
      <c r="E108" s="344">
        <v>14</v>
      </c>
      <c r="F108" s="344">
        <v>18</v>
      </c>
      <c r="G108" s="344">
        <v>21</v>
      </c>
      <c r="H108" s="344">
        <v>25</v>
      </c>
      <c r="I108" s="344">
        <v>28</v>
      </c>
      <c r="J108" s="344">
        <v>30</v>
      </c>
      <c r="K108" s="344">
        <v>32</v>
      </c>
      <c r="L108" s="344">
        <v>35</v>
      </c>
      <c r="M108" s="344">
        <v>39</v>
      </c>
      <c r="N108" s="344">
        <v>42</v>
      </c>
      <c r="O108" s="344">
        <v>45</v>
      </c>
      <c r="P108" s="344">
        <v>48</v>
      </c>
      <c r="Q108" s="344">
        <v>51</v>
      </c>
      <c r="R108" s="344">
        <v>54</v>
      </c>
      <c r="S108" s="344">
        <v>57</v>
      </c>
      <c r="T108" s="344">
        <v>59</v>
      </c>
      <c r="U108" s="344">
        <v>62</v>
      </c>
      <c r="V108" s="344">
        <v>65</v>
      </c>
      <c r="W108" s="344">
        <v>68</v>
      </c>
      <c r="X108" s="344">
        <v>71</v>
      </c>
      <c r="Y108" s="344">
        <v>74</v>
      </c>
      <c r="Z108" s="344">
        <v>76</v>
      </c>
      <c r="AA108" s="344">
        <v>79</v>
      </c>
      <c r="AB108" s="344">
        <v>82</v>
      </c>
      <c r="AC108" s="344">
        <v>85</v>
      </c>
      <c r="AD108" s="344">
        <v>88</v>
      </c>
      <c r="AE108" s="344">
        <v>91</v>
      </c>
      <c r="AF108" s="337">
        <v>94</v>
      </c>
      <c r="AG108" s="345">
        <v>97</v>
      </c>
      <c r="AH108" s="346">
        <v>100</v>
      </c>
      <c r="AI108">
        <v>102</v>
      </c>
      <c r="AJ108">
        <v>105</v>
      </c>
      <c r="AK108">
        <v>108</v>
      </c>
      <c r="AL108">
        <v>111</v>
      </c>
      <c r="AM108">
        <v>114</v>
      </c>
      <c r="AN108">
        <v>117</v>
      </c>
      <c r="AO108">
        <v>120</v>
      </c>
      <c r="AP108">
        <v>122</v>
      </c>
      <c r="AQ108">
        <v>125</v>
      </c>
      <c r="AR108">
        <v>128</v>
      </c>
      <c r="AS108">
        <v>131</v>
      </c>
      <c r="AT108">
        <v>134</v>
      </c>
      <c r="AU108">
        <v>136</v>
      </c>
      <c r="AV108">
        <v>139</v>
      </c>
      <c r="AW108">
        <v>142</v>
      </c>
      <c r="AX108">
        <v>145</v>
      </c>
      <c r="AY108">
        <v>147</v>
      </c>
      <c r="AZ108">
        <v>150</v>
      </c>
      <c r="BA108">
        <v>153</v>
      </c>
      <c r="BB108">
        <v>156</v>
      </c>
      <c r="BC108">
        <v>158</v>
      </c>
      <c r="BD108">
        <v>161</v>
      </c>
      <c r="BE108">
        <v>164</v>
      </c>
      <c r="BF108">
        <v>166</v>
      </c>
      <c r="BG108">
        <v>169</v>
      </c>
      <c r="BH108">
        <v>172</v>
      </c>
      <c r="BI108">
        <v>174</v>
      </c>
      <c r="BJ108">
        <v>177</v>
      </c>
      <c r="BK108">
        <v>180</v>
      </c>
      <c r="BL108">
        <v>182</v>
      </c>
      <c r="BM108">
        <v>185</v>
      </c>
      <c r="BN108">
        <v>188</v>
      </c>
      <c r="BO108">
        <v>190</v>
      </c>
      <c r="BP108">
        <v>193</v>
      </c>
      <c r="BQ108">
        <v>196</v>
      </c>
      <c r="BR108">
        <v>198</v>
      </c>
      <c r="BS108">
        <v>201</v>
      </c>
      <c r="BT108">
        <v>204</v>
      </c>
      <c r="BU108">
        <v>206</v>
      </c>
      <c r="BV108">
        <v>209</v>
      </c>
      <c r="BW108">
        <v>211</v>
      </c>
      <c r="BX108">
        <v>214</v>
      </c>
      <c r="BY108">
        <v>217</v>
      </c>
      <c r="BZ108">
        <v>219</v>
      </c>
      <c r="CA108">
        <v>222</v>
      </c>
      <c r="CB108">
        <v>225</v>
      </c>
      <c r="CC108">
        <v>227</v>
      </c>
      <c r="CD108">
        <v>230</v>
      </c>
      <c r="CE108">
        <v>232</v>
      </c>
      <c r="CF108">
        <v>235</v>
      </c>
      <c r="CG108">
        <v>237</v>
      </c>
      <c r="CH108">
        <v>240</v>
      </c>
      <c r="CI108">
        <v>243</v>
      </c>
      <c r="CJ108">
        <v>245</v>
      </c>
      <c r="CK108">
        <v>248</v>
      </c>
      <c r="CL108">
        <v>250</v>
      </c>
      <c r="CM108">
        <v>253</v>
      </c>
      <c r="CN108">
        <v>255</v>
      </c>
      <c r="CO108">
        <v>258</v>
      </c>
      <c r="CP108">
        <v>260</v>
      </c>
      <c r="CQ108">
        <v>263</v>
      </c>
      <c r="CR108">
        <v>265</v>
      </c>
      <c r="CS108">
        <v>268</v>
      </c>
      <c r="CT108">
        <v>270</v>
      </c>
      <c r="CU108">
        <v>273</v>
      </c>
      <c r="CV108">
        <v>275</v>
      </c>
      <c r="CW108">
        <v>277</v>
      </c>
      <c r="CX108">
        <v>280</v>
      </c>
      <c r="CY108">
        <v>283</v>
      </c>
      <c r="CZ108">
        <v>286</v>
      </c>
      <c r="DA108">
        <v>288</v>
      </c>
      <c r="DB108">
        <v>291</v>
      </c>
      <c r="DC108">
        <v>294</v>
      </c>
      <c r="DD108">
        <v>297</v>
      </c>
      <c r="DE108">
        <v>300</v>
      </c>
      <c r="DF108">
        <v>302</v>
      </c>
      <c r="DG108">
        <v>305</v>
      </c>
      <c r="DH108">
        <v>308</v>
      </c>
      <c r="DI108">
        <v>311</v>
      </c>
      <c r="DJ108">
        <v>313</v>
      </c>
      <c r="DK108">
        <v>316</v>
      </c>
      <c r="DL108">
        <v>319</v>
      </c>
      <c r="DM108">
        <v>322</v>
      </c>
      <c r="DN108">
        <v>324</v>
      </c>
      <c r="DO108">
        <v>327</v>
      </c>
      <c r="DP108">
        <v>330</v>
      </c>
      <c r="DQ108">
        <v>333</v>
      </c>
      <c r="DR108">
        <v>335</v>
      </c>
      <c r="DS108">
        <v>338</v>
      </c>
      <c r="DT108">
        <v>341</v>
      </c>
      <c r="DU108">
        <v>344</v>
      </c>
      <c r="DV108">
        <v>347</v>
      </c>
      <c r="DW108">
        <v>349</v>
      </c>
      <c r="DX108">
        <v>352</v>
      </c>
      <c r="DY108">
        <v>355</v>
      </c>
      <c r="DZ108">
        <v>358</v>
      </c>
      <c r="EA108">
        <v>360</v>
      </c>
      <c r="EB108">
        <v>363</v>
      </c>
      <c r="EC108">
        <v>366</v>
      </c>
      <c r="ED108">
        <v>369</v>
      </c>
      <c r="EE108">
        <v>372</v>
      </c>
      <c r="EF108">
        <v>374</v>
      </c>
      <c r="EG108">
        <v>377</v>
      </c>
      <c r="EH108">
        <v>380</v>
      </c>
      <c r="EI108">
        <v>383</v>
      </c>
      <c r="EJ108">
        <v>385</v>
      </c>
      <c r="EK108">
        <v>388</v>
      </c>
      <c r="EL108">
        <v>391</v>
      </c>
      <c r="EM108">
        <v>394</v>
      </c>
      <c r="EN108">
        <v>397</v>
      </c>
      <c r="EO108">
        <v>399</v>
      </c>
      <c r="EP108">
        <v>402</v>
      </c>
      <c r="EQ108">
        <v>405</v>
      </c>
      <c r="ER108">
        <v>408</v>
      </c>
      <c r="ES108">
        <v>411</v>
      </c>
      <c r="ET108">
        <v>413</v>
      </c>
      <c r="EU108">
        <v>416</v>
      </c>
      <c r="EV108">
        <v>419</v>
      </c>
      <c r="EW108">
        <v>422</v>
      </c>
      <c r="EX108">
        <v>424</v>
      </c>
      <c r="EY108">
        <v>427</v>
      </c>
      <c r="EZ108">
        <v>430</v>
      </c>
      <c r="FA108">
        <v>433</v>
      </c>
      <c r="FB108">
        <v>436</v>
      </c>
      <c r="FC108">
        <v>438</v>
      </c>
      <c r="FD108">
        <v>441</v>
      </c>
      <c r="FE108">
        <v>444</v>
      </c>
      <c r="FF108">
        <v>447</v>
      </c>
      <c r="FG108">
        <v>449</v>
      </c>
      <c r="FH108">
        <v>452</v>
      </c>
      <c r="FI108">
        <v>455</v>
      </c>
      <c r="FJ108">
        <v>458</v>
      </c>
      <c r="FK108">
        <v>461</v>
      </c>
      <c r="FL108">
        <v>463</v>
      </c>
      <c r="FM108">
        <v>466</v>
      </c>
      <c r="FN108">
        <v>469</v>
      </c>
      <c r="FO108">
        <v>472</v>
      </c>
      <c r="FP108">
        <v>474</v>
      </c>
      <c r="FQ108">
        <v>477</v>
      </c>
      <c r="FR108">
        <v>480</v>
      </c>
      <c r="FS108">
        <v>483</v>
      </c>
      <c r="FT108">
        <v>486</v>
      </c>
      <c r="FU108">
        <v>488</v>
      </c>
      <c r="FV108">
        <v>491</v>
      </c>
      <c r="FW108">
        <v>494</v>
      </c>
      <c r="FX108">
        <v>497</v>
      </c>
      <c r="FY108">
        <v>499</v>
      </c>
      <c r="FZ108">
        <v>502</v>
      </c>
      <c r="GA108">
        <v>505</v>
      </c>
      <c r="GB108">
        <v>508</v>
      </c>
      <c r="GC108">
        <v>511</v>
      </c>
      <c r="GD108">
        <v>513</v>
      </c>
      <c r="GE108">
        <v>516</v>
      </c>
      <c r="GF108">
        <v>519</v>
      </c>
      <c r="GG108">
        <v>522</v>
      </c>
      <c r="GH108">
        <v>524</v>
      </c>
      <c r="GI108">
        <v>527</v>
      </c>
      <c r="GJ108">
        <v>530</v>
      </c>
      <c r="GK108">
        <v>533</v>
      </c>
      <c r="GL108">
        <v>536</v>
      </c>
      <c r="GM108">
        <v>538</v>
      </c>
      <c r="GN108">
        <v>541</v>
      </c>
      <c r="GO108">
        <v>544</v>
      </c>
      <c r="GP108">
        <v>547</v>
      </c>
      <c r="GQ108">
        <v>549</v>
      </c>
      <c r="GR108">
        <v>552</v>
      </c>
      <c r="GS108">
        <v>555</v>
      </c>
      <c r="GU108">
        <v>105</v>
      </c>
      <c r="GV108">
        <v>0.79400000000000004</v>
      </c>
    </row>
    <row r="109" spans="1:204">
      <c r="A109" s="278">
        <v>106</v>
      </c>
      <c r="B109" s="344">
        <v>3</v>
      </c>
      <c r="C109" s="344">
        <v>7</v>
      </c>
      <c r="D109" s="344">
        <v>11</v>
      </c>
      <c r="E109" s="344">
        <v>14</v>
      </c>
      <c r="F109" s="344">
        <v>18</v>
      </c>
      <c r="G109" s="344">
        <v>21</v>
      </c>
      <c r="H109" s="344">
        <v>25</v>
      </c>
      <c r="I109" s="344">
        <v>28</v>
      </c>
      <c r="J109" s="344">
        <v>30</v>
      </c>
      <c r="K109" s="344">
        <v>33</v>
      </c>
      <c r="L109" s="344">
        <v>36</v>
      </c>
      <c r="M109" s="344">
        <v>39</v>
      </c>
      <c r="N109" s="344">
        <v>42</v>
      </c>
      <c r="O109" s="344">
        <v>45</v>
      </c>
      <c r="P109" s="344">
        <v>48</v>
      </c>
      <c r="Q109" s="344">
        <v>51</v>
      </c>
      <c r="R109" s="344">
        <v>54</v>
      </c>
      <c r="S109" s="344">
        <v>57</v>
      </c>
      <c r="T109" s="344">
        <v>60</v>
      </c>
      <c r="U109" s="344">
        <v>62</v>
      </c>
      <c r="V109" s="344">
        <v>65</v>
      </c>
      <c r="W109" s="344">
        <v>68</v>
      </c>
      <c r="X109" s="344">
        <v>71</v>
      </c>
      <c r="Y109" s="344">
        <v>74</v>
      </c>
      <c r="Z109" s="344">
        <v>77</v>
      </c>
      <c r="AA109" s="344">
        <v>80</v>
      </c>
      <c r="AB109" s="344">
        <v>83</v>
      </c>
      <c r="AC109" s="344">
        <v>86</v>
      </c>
      <c r="AD109" s="344">
        <v>89</v>
      </c>
      <c r="AE109" s="344">
        <v>91</v>
      </c>
      <c r="AF109" s="337">
        <v>94</v>
      </c>
      <c r="AG109" s="345">
        <v>97</v>
      </c>
      <c r="AH109" s="346">
        <v>100</v>
      </c>
      <c r="AI109">
        <v>103</v>
      </c>
      <c r="AJ109">
        <v>106</v>
      </c>
      <c r="AK109">
        <v>109</v>
      </c>
      <c r="AL109">
        <v>112</v>
      </c>
      <c r="AM109">
        <v>114</v>
      </c>
      <c r="AN109">
        <v>117</v>
      </c>
      <c r="AO109">
        <v>120</v>
      </c>
      <c r="AP109">
        <v>123</v>
      </c>
      <c r="AQ109">
        <v>126</v>
      </c>
      <c r="AR109">
        <v>129</v>
      </c>
      <c r="AS109">
        <v>131</v>
      </c>
      <c r="AT109">
        <v>134</v>
      </c>
      <c r="AU109">
        <v>137</v>
      </c>
      <c r="AV109">
        <v>140</v>
      </c>
      <c r="AW109">
        <v>143</v>
      </c>
      <c r="AX109">
        <v>145</v>
      </c>
      <c r="AY109">
        <v>148</v>
      </c>
      <c r="AZ109">
        <v>151</v>
      </c>
      <c r="BA109">
        <v>154</v>
      </c>
      <c r="BB109">
        <v>156</v>
      </c>
      <c r="BC109">
        <v>159</v>
      </c>
      <c r="BD109">
        <v>162</v>
      </c>
      <c r="BE109">
        <v>164</v>
      </c>
      <c r="BF109">
        <v>167</v>
      </c>
      <c r="BG109">
        <v>170</v>
      </c>
      <c r="BH109">
        <v>173</v>
      </c>
      <c r="BI109">
        <v>175</v>
      </c>
      <c r="BJ109">
        <v>178</v>
      </c>
      <c r="BK109">
        <v>181</v>
      </c>
      <c r="BL109">
        <v>183</v>
      </c>
      <c r="BM109">
        <v>186</v>
      </c>
      <c r="BN109">
        <v>189</v>
      </c>
      <c r="BO109">
        <v>191</v>
      </c>
      <c r="BP109">
        <v>194</v>
      </c>
      <c r="BQ109">
        <v>197</v>
      </c>
      <c r="BR109">
        <v>199</v>
      </c>
      <c r="BS109">
        <v>202</v>
      </c>
      <c r="BT109">
        <v>205</v>
      </c>
      <c r="BU109">
        <v>207</v>
      </c>
      <c r="BV109">
        <v>210</v>
      </c>
      <c r="BW109">
        <v>213</v>
      </c>
      <c r="BX109">
        <v>215</v>
      </c>
      <c r="BY109">
        <v>218</v>
      </c>
      <c r="BZ109">
        <v>220</v>
      </c>
      <c r="CA109">
        <v>223</v>
      </c>
      <c r="CB109">
        <v>226</v>
      </c>
      <c r="CC109">
        <v>228</v>
      </c>
      <c r="CD109">
        <v>231</v>
      </c>
      <c r="CE109">
        <v>234</v>
      </c>
      <c r="CF109">
        <v>236</v>
      </c>
      <c r="CG109">
        <v>239</v>
      </c>
      <c r="CH109">
        <v>241</v>
      </c>
      <c r="CI109">
        <v>244</v>
      </c>
      <c r="CJ109">
        <v>246</v>
      </c>
      <c r="CK109">
        <v>249</v>
      </c>
      <c r="CL109">
        <v>252</v>
      </c>
      <c r="CM109">
        <v>254</v>
      </c>
      <c r="CN109">
        <v>257</v>
      </c>
      <c r="CO109">
        <v>259</v>
      </c>
      <c r="CP109">
        <v>261</v>
      </c>
      <c r="CQ109">
        <v>264</v>
      </c>
      <c r="CR109">
        <v>266</v>
      </c>
      <c r="CS109">
        <v>269</v>
      </c>
      <c r="CT109">
        <v>271</v>
      </c>
      <c r="CU109">
        <v>274</v>
      </c>
      <c r="CV109">
        <v>276</v>
      </c>
      <c r="CW109">
        <v>279</v>
      </c>
      <c r="CX109">
        <v>282</v>
      </c>
      <c r="CY109">
        <v>284</v>
      </c>
      <c r="CZ109">
        <v>287</v>
      </c>
      <c r="DA109">
        <v>290</v>
      </c>
      <c r="DB109">
        <v>293</v>
      </c>
      <c r="DC109">
        <v>295</v>
      </c>
      <c r="DD109">
        <v>298</v>
      </c>
      <c r="DE109">
        <v>301</v>
      </c>
      <c r="DF109">
        <v>304</v>
      </c>
      <c r="DG109">
        <v>307</v>
      </c>
      <c r="DH109">
        <v>309</v>
      </c>
      <c r="DI109">
        <v>312</v>
      </c>
      <c r="DJ109">
        <v>315</v>
      </c>
      <c r="DK109">
        <v>318</v>
      </c>
      <c r="DL109">
        <v>320</v>
      </c>
      <c r="DM109">
        <v>323</v>
      </c>
      <c r="DN109">
        <v>326</v>
      </c>
      <c r="DO109">
        <v>329</v>
      </c>
      <c r="DP109">
        <v>332</v>
      </c>
      <c r="DQ109">
        <v>334</v>
      </c>
      <c r="DR109">
        <v>337</v>
      </c>
      <c r="DS109">
        <v>340</v>
      </c>
      <c r="DT109">
        <v>343</v>
      </c>
      <c r="DU109">
        <v>345</v>
      </c>
      <c r="DV109">
        <v>348</v>
      </c>
      <c r="DW109">
        <v>351</v>
      </c>
      <c r="DX109">
        <v>354</v>
      </c>
      <c r="DY109">
        <v>357</v>
      </c>
      <c r="DZ109">
        <v>359</v>
      </c>
      <c r="EA109">
        <v>362</v>
      </c>
      <c r="EB109">
        <v>365</v>
      </c>
      <c r="EC109">
        <v>368</v>
      </c>
      <c r="ED109">
        <v>371</v>
      </c>
      <c r="EE109">
        <v>373</v>
      </c>
      <c r="EF109">
        <v>376</v>
      </c>
      <c r="EG109">
        <v>379</v>
      </c>
      <c r="EH109">
        <v>382</v>
      </c>
      <c r="EI109">
        <v>385</v>
      </c>
      <c r="EJ109">
        <v>387</v>
      </c>
      <c r="EK109">
        <v>390</v>
      </c>
      <c r="EL109">
        <v>393</v>
      </c>
      <c r="EM109">
        <v>396</v>
      </c>
      <c r="EN109">
        <v>399</v>
      </c>
      <c r="EO109">
        <v>401</v>
      </c>
      <c r="EP109">
        <v>404</v>
      </c>
      <c r="EQ109">
        <v>407</v>
      </c>
      <c r="ER109">
        <v>410</v>
      </c>
      <c r="ES109">
        <v>413</v>
      </c>
      <c r="ET109">
        <v>415</v>
      </c>
      <c r="EU109">
        <v>418</v>
      </c>
      <c r="EV109">
        <v>421</v>
      </c>
      <c r="EW109">
        <v>424</v>
      </c>
      <c r="EX109">
        <v>427</v>
      </c>
      <c r="EY109">
        <v>429</v>
      </c>
      <c r="EZ109">
        <v>432</v>
      </c>
      <c r="FA109">
        <v>435</v>
      </c>
      <c r="FB109">
        <v>438</v>
      </c>
      <c r="FC109">
        <v>441</v>
      </c>
      <c r="FD109">
        <v>443</v>
      </c>
      <c r="FE109">
        <v>446</v>
      </c>
      <c r="FF109">
        <v>449</v>
      </c>
      <c r="FG109">
        <v>452</v>
      </c>
      <c r="FH109">
        <v>455</v>
      </c>
      <c r="FI109">
        <v>457</v>
      </c>
      <c r="FJ109">
        <v>460</v>
      </c>
      <c r="FK109">
        <v>463</v>
      </c>
      <c r="FL109">
        <v>466</v>
      </c>
      <c r="FM109">
        <v>468</v>
      </c>
      <c r="FN109">
        <v>471</v>
      </c>
      <c r="FO109">
        <v>474</v>
      </c>
      <c r="FP109">
        <v>477</v>
      </c>
      <c r="FQ109">
        <v>480</v>
      </c>
      <c r="FR109">
        <v>482</v>
      </c>
      <c r="FS109">
        <v>485</v>
      </c>
      <c r="FT109">
        <v>488</v>
      </c>
      <c r="FU109">
        <v>491</v>
      </c>
      <c r="FV109">
        <v>494</v>
      </c>
      <c r="FW109">
        <v>496</v>
      </c>
      <c r="FX109">
        <v>499</v>
      </c>
      <c r="FY109">
        <v>502</v>
      </c>
      <c r="FZ109">
        <v>505</v>
      </c>
      <c r="GA109">
        <v>508</v>
      </c>
      <c r="GB109">
        <v>510</v>
      </c>
      <c r="GC109">
        <v>513</v>
      </c>
      <c r="GD109">
        <v>516</v>
      </c>
      <c r="GE109">
        <v>519</v>
      </c>
      <c r="GF109">
        <v>521</v>
      </c>
      <c r="GG109">
        <v>524</v>
      </c>
      <c r="GH109">
        <v>527</v>
      </c>
      <c r="GI109">
        <v>530</v>
      </c>
      <c r="GJ109">
        <v>533</v>
      </c>
      <c r="GK109">
        <v>535</v>
      </c>
      <c r="GL109">
        <v>538</v>
      </c>
      <c r="GM109">
        <v>541</v>
      </c>
      <c r="GN109">
        <v>544</v>
      </c>
      <c r="GO109">
        <v>547</v>
      </c>
      <c r="GP109">
        <v>549</v>
      </c>
      <c r="GQ109">
        <v>552</v>
      </c>
      <c r="GR109">
        <v>555</v>
      </c>
      <c r="GS109">
        <v>558</v>
      </c>
      <c r="GU109">
        <v>106</v>
      </c>
      <c r="GV109">
        <v>0.79800000000000004</v>
      </c>
    </row>
    <row r="110" spans="1:204">
      <c r="A110" s="278">
        <v>107</v>
      </c>
      <c r="B110" s="344">
        <v>3</v>
      </c>
      <c r="C110" s="344">
        <v>7</v>
      </c>
      <c r="D110" s="344">
        <v>11</v>
      </c>
      <c r="E110" s="344">
        <v>14</v>
      </c>
      <c r="F110" s="344">
        <v>18</v>
      </c>
      <c r="G110" s="344">
        <v>21</v>
      </c>
      <c r="H110" s="344">
        <v>25</v>
      </c>
      <c r="I110" s="344">
        <v>28</v>
      </c>
      <c r="J110" s="344">
        <v>31</v>
      </c>
      <c r="K110" s="344">
        <v>33</v>
      </c>
      <c r="L110" s="344">
        <v>36</v>
      </c>
      <c r="M110" s="344">
        <v>39</v>
      </c>
      <c r="N110" s="344">
        <v>42</v>
      </c>
      <c r="O110" s="344">
        <v>45</v>
      </c>
      <c r="P110" s="344">
        <v>48</v>
      </c>
      <c r="Q110" s="344">
        <v>51</v>
      </c>
      <c r="R110" s="344">
        <v>54</v>
      </c>
      <c r="S110" s="344">
        <v>57</v>
      </c>
      <c r="T110" s="344">
        <v>60</v>
      </c>
      <c r="U110" s="344">
        <v>63</v>
      </c>
      <c r="V110" s="344">
        <v>65</v>
      </c>
      <c r="W110" s="344">
        <v>68</v>
      </c>
      <c r="X110" s="344">
        <v>71</v>
      </c>
      <c r="Y110" s="344">
        <v>74</v>
      </c>
      <c r="Z110" s="344">
        <v>77</v>
      </c>
      <c r="AA110" s="344">
        <v>80</v>
      </c>
      <c r="AB110" s="344">
        <v>83</v>
      </c>
      <c r="AC110" s="344">
        <v>86</v>
      </c>
      <c r="AD110" s="344">
        <v>89</v>
      </c>
      <c r="AE110" s="344">
        <v>92</v>
      </c>
      <c r="AF110" s="337">
        <v>95</v>
      </c>
      <c r="AG110" s="345">
        <v>98</v>
      </c>
      <c r="AH110" s="346">
        <v>101</v>
      </c>
      <c r="AI110">
        <v>103</v>
      </c>
      <c r="AJ110">
        <v>106</v>
      </c>
      <c r="AK110">
        <v>109</v>
      </c>
      <c r="AL110">
        <v>112</v>
      </c>
      <c r="AM110">
        <v>115</v>
      </c>
      <c r="AN110">
        <v>118</v>
      </c>
      <c r="AO110">
        <v>121</v>
      </c>
      <c r="AP110">
        <v>124</v>
      </c>
      <c r="AQ110">
        <v>126</v>
      </c>
      <c r="AR110">
        <v>129</v>
      </c>
      <c r="AS110">
        <v>132</v>
      </c>
      <c r="AT110">
        <v>135</v>
      </c>
      <c r="AU110">
        <v>138</v>
      </c>
      <c r="AV110">
        <v>141</v>
      </c>
      <c r="AW110">
        <v>143</v>
      </c>
      <c r="AX110">
        <v>146</v>
      </c>
      <c r="AY110">
        <v>149</v>
      </c>
      <c r="AZ110">
        <v>152</v>
      </c>
      <c r="BA110">
        <v>154</v>
      </c>
      <c r="BB110">
        <v>157</v>
      </c>
      <c r="BC110">
        <v>160</v>
      </c>
      <c r="BD110">
        <v>163</v>
      </c>
      <c r="BE110">
        <v>165</v>
      </c>
      <c r="BF110">
        <v>168</v>
      </c>
      <c r="BG110">
        <v>171</v>
      </c>
      <c r="BH110">
        <v>173</v>
      </c>
      <c r="BI110">
        <v>176</v>
      </c>
      <c r="BJ110">
        <v>179</v>
      </c>
      <c r="BK110">
        <v>181</v>
      </c>
      <c r="BL110">
        <v>184</v>
      </c>
      <c r="BM110">
        <v>187</v>
      </c>
      <c r="BN110">
        <v>190</v>
      </c>
      <c r="BO110">
        <v>192</v>
      </c>
      <c r="BP110">
        <v>195</v>
      </c>
      <c r="BQ110">
        <v>198</v>
      </c>
      <c r="BR110">
        <v>200</v>
      </c>
      <c r="BS110">
        <v>203</v>
      </c>
      <c r="BT110">
        <v>206</v>
      </c>
      <c r="BU110">
        <v>208</v>
      </c>
      <c r="BV110">
        <v>211</v>
      </c>
      <c r="BW110">
        <v>214</v>
      </c>
      <c r="BX110">
        <v>216</v>
      </c>
      <c r="BY110">
        <v>219</v>
      </c>
      <c r="BZ110">
        <v>222</v>
      </c>
      <c r="CA110">
        <v>224</v>
      </c>
      <c r="CB110">
        <v>227</v>
      </c>
      <c r="CC110">
        <v>230</v>
      </c>
      <c r="CD110">
        <v>232</v>
      </c>
      <c r="CE110">
        <v>235</v>
      </c>
      <c r="CF110">
        <v>237</v>
      </c>
      <c r="CG110">
        <v>240</v>
      </c>
      <c r="CH110">
        <v>242</v>
      </c>
      <c r="CI110">
        <v>245</v>
      </c>
      <c r="CJ110">
        <v>248</v>
      </c>
      <c r="CK110">
        <v>250</v>
      </c>
      <c r="CL110">
        <v>253</v>
      </c>
      <c r="CM110">
        <v>255</v>
      </c>
      <c r="CN110">
        <v>258</v>
      </c>
      <c r="CO110">
        <v>260</v>
      </c>
      <c r="CP110">
        <v>263</v>
      </c>
      <c r="CQ110">
        <v>265</v>
      </c>
      <c r="CR110">
        <v>268</v>
      </c>
      <c r="CS110">
        <v>270</v>
      </c>
      <c r="CT110">
        <v>273</v>
      </c>
      <c r="CU110">
        <v>275</v>
      </c>
      <c r="CV110">
        <v>278</v>
      </c>
      <c r="CW110">
        <v>280</v>
      </c>
      <c r="CX110">
        <v>283</v>
      </c>
      <c r="CY110">
        <v>286</v>
      </c>
      <c r="CZ110">
        <v>289</v>
      </c>
      <c r="DA110">
        <v>291</v>
      </c>
      <c r="DB110">
        <v>294</v>
      </c>
      <c r="DC110">
        <v>297</v>
      </c>
      <c r="DD110">
        <v>300</v>
      </c>
      <c r="DE110">
        <v>303</v>
      </c>
      <c r="DF110">
        <v>305</v>
      </c>
      <c r="DG110">
        <v>308</v>
      </c>
      <c r="DH110">
        <v>311</v>
      </c>
      <c r="DI110">
        <v>314</v>
      </c>
      <c r="DJ110">
        <v>316</v>
      </c>
      <c r="DK110">
        <v>319</v>
      </c>
      <c r="DL110">
        <v>322</v>
      </c>
      <c r="DM110">
        <v>325</v>
      </c>
      <c r="DN110">
        <v>328</v>
      </c>
      <c r="DO110">
        <v>330</v>
      </c>
      <c r="DP110">
        <v>333</v>
      </c>
      <c r="DQ110">
        <v>336</v>
      </c>
      <c r="DR110">
        <v>339</v>
      </c>
      <c r="DS110">
        <v>342</v>
      </c>
      <c r="DT110">
        <v>344</v>
      </c>
      <c r="DU110">
        <v>347</v>
      </c>
      <c r="DV110">
        <v>350</v>
      </c>
      <c r="DW110">
        <v>353</v>
      </c>
      <c r="DX110">
        <v>356</v>
      </c>
      <c r="DY110">
        <v>358</v>
      </c>
      <c r="DZ110">
        <v>361</v>
      </c>
      <c r="EA110">
        <v>364</v>
      </c>
      <c r="EB110">
        <v>367</v>
      </c>
      <c r="EC110">
        <v>370</v>
      </c>
      <c r="ED110">
        <v>373</v>
      </c>
      <c r="EE110">
        <v>375</v>
      </c>
      <c r="EF110">
        <v>378</v>
      </c>
      <c r="EG110">
        <v>381</v>
      </c>
      <c r="EH110">
        <v>384</v>
      </c>
      <c r="EI110">
        <v>387</v>
      </c>
      <c r="EJ110">
        <v>389</v>
      </c>
      <c r="EK110">
        <v>392</v>
      </c>
      <c r="EL110">
        <v>395</v>
      </c>
      <c r="EM110">
        <v>398</v>
      </c>
      <c r="EN110">
        <v>401</v>
      </c>
      <c r="EO110">
        <v>403</v>
      </c>
      <c r="EP110">
        <v>406</v>
      </c>
      <c r="EQ110">
        <v>409</v>
      </c>
      <c r="ER110">
        <v>412</v>
      </c>
      <c r="ES110">
        <v>415</v>
      </c>
      <c r="ET110">
        <v>417</v>
      </c>
      <c r="EU110">
        <v>420</v>
      </c>
      <c r="EV110">
        <v>423</v>
      </c>
      <c r="EW110">
        <v>426</v>
      </c>
      <c r="EX110">
        <v>429</v>
      </c>
      <c r="EY110">
        <v>432</v>
      </c>
      <c r="EZ110">
        <v>434</v>
      </c>
      <c r="FA110">
        <v>437</v>
      </c>
      <c r="FB110">
        <v>440</v>
      </c>
      <c r="FC110">
        <v>443</v>
      </c>
      <c r="FD110">
        <v>446</v>
      </c>
      <c r="FE110">
        <v>448</v>
      </c>
      <c r="FF110">
        <v>451</v>
      </c>
      <c r="FG110">
        <v>454</v>
      </c>
      <c r="FH110">
        <v>457</v>
      </c>
      <c r="FI110">
        <v>460</v>
      </c>
      <c r="FJ110">
        <v>462</v>
      </c>
      <c r="FK110">
        <v>465</v>
      </c>
      <c r="FL110">
        <v>468</v>
      </c>
      <c r="FM110">
        <v>471</v>
      </c>
      <c r="FN110">
        <v>474</v>
      </c>
      <c r="FO110">
        <v>476</v>
      </c>
      <c r="FP110">
        <v>479</v>
      </c>
      <c r="FQ110">
        <v>482</v>
      </c>
      <c r="FR110">
        <v>485</v>
      </c>
      <c r="FS110">
        <v>488</v>
      </c>
      <c r="FT110">
        <v>490</v>
      </c>
      <c r="FU110">
        <v>493</v>
      </c>
      <c r="FV110">
        <v>496</v>
      </c>
      <c r="FW110">
        <v>499</v>
      </c>
      <c r="FX110">
        <v>502</v>
      </c>
      <c r="FY110">
        <v>504</v>
      </c>
      <c r="FZ110">
        <v>507</v>
      </c>
      <c r="GA110">
        <v>510</v>
      </c>
      <c r="GB110">
        <v>513</v>
      </c>
      <c r="GC110">
        <v>516</v>
      </c>
      <c r="GD110">
        <v>518</v>
      </c>
      <c r="GE110">
        <v>521</v>
      </c>
      <c r="GF110">
        <v>524</v>
      </c>
      <c r="GG110">
        <v>527</v>
      </c>
      <c r="GH110">
        <v>530</v>
      </c>
      <c r="GI110">
        <v>533</v>
      </c>
      <c r="GJ110">
        <v>535</v>
      </c>
      <c r="GK110">
        <v>538</v>
      </c>
      <c r="GL110">
        <v>541</v>
      </c>
      <c r="GM110">
        <v>544</v>
      </c>
      <c r="GN110">
        <v>547</v>
      </c>
      <c r="GO110">
        <v>549</v>
      </c>
      <c r="GP110">
        <v>552</v>
      </c>
      <c r="GQ110">
        <v>555</v>
      </c>
      <c r="GR110">
        <v>558</v>
      </c>
      <c r="GS110">
        <v>561</v>
      </c>
      <c r="GU110">
        <v>107</v>
      </c>
      <c r="GV110">
        <v>0.80200000000000005</v>
      </c>
    </row>
    <row r="111" spans="1:204">
      <c r="A111" s="278">
        <v>108</v>
      </c>
      <c r="B111" s="344">
        <v>3</v>
      </c>
      <c r="C111" s="344">
        <v>7</v>
      </c>
      <c r="D111" s="344">
        <v>11</v>
      </c>
      <c r="E111" s="344">
        <v>14</v>
      </c>
      <c r="F111" s="344">
        <v>18</v>
      </c>
      <c r="G111" s="344">
        <v>22</v>
      </c>
      <c r="H111" s="344">
        <v>25</v>
      </c>
      <c r="I111" s="344">
        <v>28</v>
      </c>
      <c r="J111" s="344">
        <v>31</v>
      </c>
      <c r="K111" s="344">
        <v>33</v>
      </c>
      <c r="L111" s="344">
        <v>36</v>
      </c>
      <c r="M111" s="344">
        <v>39</v>
      </c>
      <c r="N111" s="344">
        <v>42</v>
      </c>
      <c r="O111" s="344">
        <v>45</v>
      </c>
      <c r="P111" s="344">
        <v>49</v>
      </c>
      <c r="Q111" s="344">
        <v>52</v>
      </c>
      <c r="R111" s="344">
        <v>55</v>
      </c>
      <c r="S111" s="344">
        <v>58</v>
      </c>
      <c r="T111" s="344">
        <v>60</v>
      </c>
      <c r="U111" s="344">
        <v>63</v>
      </c>
      <c r="V111" s="344">
        <v>66</v>
      </c>
      <c r="W111" s="344">
        <v>69</v>
      </c>
      <c r="X111" s="344">
        <v>72</v>
      </c>
      <c r="Y111" s="344">
        <v>75</v>
      </c>
      <c r="Z111" s="344">
        <v>78</v>
      </c>
      <c r="AA111" s="344">
        <v>81</v>
      </c>
      <c r="AB111" s="344">
        <v>84</v>
      </c>
      <c r="AC111" s="344">
        <v>87</v>
      </c>
      <c r="AD111" s="344">
        <v>89</v>
      </c>
      <c r="AE111" s="344">
        <v>92</v>
      </c>
      <c r="AF111" s="337">
        <v>95</v>
      </c>
      <c r="AG111" s="345">
        <v>98</v>
      </c>
      <c r="AH111" s="346">
        <v>101</v>
      </c>
      <c r="AI111">
        <v>104</v>
      </c>
      <c r="AJ111">
        <v>107</v>
      </c>
      <c r="AK111">
        <v>110</v>
      </c>
      <c r="AL111">
        <v>113</v>
      </c>
      <c r="AM111">
        <v>116</v>
      </c>
      <c r="AN111">
        <v>118</v>
      </c>
      <c r="AO111">
        <v>121</v>
      </c>
      <c r="AP111">
        <v>124</v>
      </c>
      <c r="AQ111">
        <v>127</v>
      </c>
      <c r="AR111">
        <v>130</v>
      </c>
      <c r="AS111">
        <v>133</v>
      </c>
      <c r="AT111">
        <v>136</v>
      </c>
      <c r="AU111">
        <v>138</v>
      </c>
      <c r="AV111">
        <v>141</v>
      </c>
      <c r="AW111">
        <v>144</v>
      </c>
      <c r="AX111">
        <v>147</v>
      </c>
      <c r="AY111">
        <v>150</v>
      </c>
      <c r="AZ111">
        <v>152</v>
      </c>
      <c r="BA111">
        <v>155</v>
      </c>
      <c r="BB111">
        <v>158</v>
      </c>
      <c r="BC111">
        <v>161</v>
      </c>
      <c r="BD111">
        <v>163</v>
      </c>
      <c r="BE111">
        <v>166</v>
      </c>
      <c r="BF111">
        <v>169</v>
      </c>
      <c r="BG111">
        <v>172</v>
      </c>
      <c r="BH111">
        <v>174</v>
      </c>
      <c r="BI111">
        <v>177</v>
      </c>
      <c r="BJ111">
        <v>180</v>
      </c>
      <c r="BK111">
        <v>182</v>
      </c>
      <c r="BL111">
        <v>185</v>
      </c>
      <c r="BM111">
        <v>188</v>
      </c>
      <c r="BN111">
        <v>191</v>
      </c>
      <c r="BO111">
        <v>193</v>
      </c>
      <c r="BP111">
        <v>196</v>
      </c>
      <c r="BQ111">
        <v>199</v>
      </c>
      <c r="BR111">
        <v>201</v>
      </c>
      <c r="BS111">
        <v>204</v>
      </c>
      <c r="BT111">
        <v>207</v>
      </c>
      <c r="BU111">
        <v>209</v>
      </c>
      <c r="BV111">
        <v>212</v>
      </c>
      <c r="BW111">
        <v>215</v>
      </c>
      <c r="BX111">
        <v>217</v>
      </c>
      <c r="BY111">
        <v>220</v>
      </c>
      <c r="BZ111">
        <v>223</v>
      </c>
      <c r="CA111">
        <v>225</v>
      </c>
      <c r="CB111">
        <v>228</v>
      </c>
      <c r="CC111">
        <v>231</v>
      </c>
      <c r="CD111">
        <v>233</v>
      </c>
      <c r="CE111">
        <v>236</v>
      </c>
      <c r="CF111">
        <v>238</v>
      </c>
      <c r="CG111">
        <v>241</v>
      </c>
      <c r="CH111">
        <v>244</v>
      </c>
      <c r="CI111">
        <v>246</v>
      </c>
      <c r="CJ111">
        <v>249</v>
      </c>
      <c r="CK111">
        <v>251</v>
      </c>
      <c r="CL111">
        <v>254</v>
      </c>
      <c r="CM111">
        <v>257</v>
      </c>
      <c r="CN111">
        <v>259</v>
      </c>
      <c r="CO111">
        <v>262</v>
      </c>
      <c r="CP111">
        <v>264</v>
      </c>
      <c r="CQ111">
        <v>267</v>
      </c>
      <c r="CR111">
        <v>269</v>
      </c>
      <c r="CS111">
        <v>272</v>
      </c>
      <c r="CT111">
        <v>274</v>
      </c>
      <c r="CU111">
        <v>277</v>
      </c>
      <c r="CV111">
        <v>279</v>
      </c>
      <c r="CW111">
        <v>282</v>
      </c>
      <c r="CX111">
        <v>284</v>
      </c>
      <c r="CY111">
        <v>287</v>
      </c>
      <c r="CZ111">
        <v>290</v>
      </c>
      <c r="DA111">
        <v>293</v>
      </c>
      <c r="DB111">
        <v>296</v>
      </c>
      <c r="DC111">
        <v>298</v>
      </c>
      <c r="DD111">
        <v>301</v>
      </c>
      <c r="DE111">
        <v>304</v>
      </c>
      <c r="DF111">
        <v>307</v>
      </c>
      <c r="DG111">
        <v>310</v>
      </c>
      <c r="DH111">
        <v>312</v>
      </c>
      <c r="DI111">
        <v>315</v>
      </c>
      <c r="DJ111">
        <v>318</v>
      </c>
      <c r="DK111">
        <v>321</v>
      </c>
      <c r="DL111">
        <v>324</v>
      </c>
      <c r="DM111">
        <v>326</v>
      </c>
      <c r="DN111">
        <v>329</v>
      </c>
      <c r="DO111">
        <v>332</v>
      </c>
      <c r="DP111">
        <v>335</v>
      </c>
      <c r="DQ111">
        <v>338</v>
      </c>
      <c r="DR111">
        <v>340</v>
      </c>
      <c r="DS111">
        <v>343</v>
      </c>
      <c r="DT111">
        <v>346</v>
      </c>
      <c r="DU111">
        <v>349</v>
      </c>
      <c r="DV111">
        <v>352</v>
      </c>
      <c r="DW111">
        <v>355</v>
      </c>
      <c r="DX111">
        <v>357</v>
      </c>
      <c r="DY111">
        <v>360</v>
      </c>
      <c r="DZ111">
        <v>363</v>
      </c>
      <c r="EA111">
        <v>366</v>
      </c>
      <c r="EB111">
        <v>369</v>
      </c>
      <c r="EC111">
        <v>372</v>
      </c>
      <c r="ED111">
        <v>374</v>
      </c>
      <c r="EE111">
        <v>377</v>
      </c>
      <c r="EF111">
        <v>380</v>
      </c>
      <c r="EG111">
        <v>383</v>
      </c>
      <c r="EH111">
        <v>386</v>
      </c>
      <c r="EI111">
        <v>388</v>
      </c>
      <c r="EJ111">
        <v>391</v>
      </c>
      <c r="EK111">
        <v>394</v>
      </c>
      <c r="EL111">
        <v>397</v>
      </c>
      <c r="EM111">
        <v>400</v>
      </c>
      <c r="EN111">
        <v>403</v>
      </c>
      <c r="EO111">
        <v>405</v>
      </c>
      <c r="EP111">
        <v>408</v>
      </c>
      <c r="EQ111">
        <v>411</v>
      </c>
      <c r="ER111">
        <v>414</v>
      </c>
      <c r="ES111">
        <v>417</v>
      </c>
      <c r="ET111">
        <v>420</v>
      </c>
      <c r="EU111">
        <v>422</v>
      </c>
      <c r="EV111">
        <v>425</v>
      </c>
      <c r="EW111">
        <v>428</v>
      </c>
      <c r="EX111">
        <v>431</v>
      </c>
      <c r="EY111">
        <v>434</v>
      </c>
      <c r="EZ111">
        <v>436</v>
      </c>
      <c r="FA111">
        <v>439</v>
      </c>
      <c r="FB111">
        <v>442</v>
      </c>
      <c r="FC111">
        <v>445</v>
      </c>
      <c r="FD111">
        <v>448</v>
      </c>
      <c r="FE111">
        <v>451</v>
      </c>
      <c r="FF111">
        <v>453</v>
      </c>
      <c r="FG111">
        <v>456</v>
      </c>
      <c r="FH111">
        <v>459</v>
      </c>
      <c r="FI111">
        <v>462</v>
      </c>
      <c r="FJ111">
        <v>465</v>
      </c>
      <c r="FK111">
        <v>467</v>
      </c>
      <c r="FL111">
        <v>470</v>
      </c>
      <c r="FM111">
        <v>473</v>
      </c>
      <c r="FN111">
        <v>476</v>
      </c>
      <c r="FO111">
        <v>479</v>
      </c>
      <c r="FP111">
        <v>482</v>
      </c>
      <c r="FQ111">
        <v>484</v>
      </c>
      <c r="FR111">
        <v>487</v>
      </c>
      <c r="FS111">
        <v>490</v>
      </c>
      <c r="FT111">
        <v>493</v>
      </c>
      <c r="FU111">
        <v>496</v>
      </c>
      <c r="FV111">
        <v>499</v>
      </c>
      <c r="FW111">
        <v>501</v>
      </c>
      <c r="FX111">
        <v>504</v>
      </c>
      <c r="FY111">
        <v>507</v>
      </c>
      <c r="FZ111">
        <v>510</v>
      </c>
      <c r="GA111">
        <v>513</v>
      </c>
      <c r="GB111">
        <v>515</v>
      </c>
      <c r="GC111">
        <v>518</v>
      </c>
      <c r="GD111">
        <v>521</v>
      </c>
      <c r="GE111">
        <v>524</v>
      </c>
      <c r="GF111">
        <v>527</v>
      </c>
      <c r="GG111">
        <v>530</v>
      </c>
      <c r="GH111">
        <v>532</v>
      </c>
      <c r="GI111">
        <v>535</v>
      </c>
      <c r="GJ111">
        <v>538</v>
      </c>
      <c r="GK111">
        <v>541</v>
      </c>
      <c r="GL111">
        <v>544</v>
      </c>
      <c r="GM111">
        <v>546</v>
      </c>
      <c r="GN111">
        <v>549</v>
      </c>
      <c r="GO111">
        <v>552</v>
      </c>
      <c r="GP111">
        <v>555</v>
      </c>
      <c r="GQ111">
        <v>558</v>
      </c>
      <c r="GR111">
        <v>561</v>
      </c>
      <c r="GS111">
        <v>563</v>
      </c>
      <c r="GU111">
        <v>108</v>
      </c>
      <c r="GV111">
        <v>0.80600000000000005</v>
      </c>
    </row>
    <row r="112" spans="1:204">
      <c r="A112" s="278">
        <v>109</v>
      </c>
      <c r="B112" s="344">
        <v>3</v>
      </c>
      <c r="C112" s="344">
        <v>7</v>
      </c>
      <c r="D112" s="344">
        <v>11</v>
      </c>
      <c r="E112" s="344">
        <v>14</v>
      </c>
      <c r="F112" s="344">
        <v>18</v>
      </c>
      <c r="G112" s="344">
        <v>22</v>
      </c>
      <c r="H112" s="344">
        <v>25</v>
      </c>
      <c r="I112" s="344">
        <v>29</v>
      </c>
      <c r="J112" s="344">
        <v>31</v>
      </c>
      <c r="K112" s="344">
        <v>33</v>
      </c>
      <c r="L112" s="344">
        <v>36</v>
      </c>
      <c r="M112" s="344">
        <v>39</v>
      </c>
      <c r="N112" s="344">
        <v>43</v>
      </c>
      <c r="O112" s="344">
        <v>46</v>
      </c>
      <c r="P112" s="344">
        <v>49</v>
      </c>
      <c r="Q112" s="344">
        <v>52</v>
      </c>
      <c r="R112" s="344">
        <v>55</v>
      </c>
      <c r="S112" s="344">
        <v>58</v>
      </c>
      <c r="T112" s="344">
        <v>61</v>
      </c>
      <c r="U112" s="344">
        <v>63</v>
      </c>
      <c r="V112" s="344">
        <v>66</v>
      </c>
      <c r="W112" s="344">
        <v>69</v>
      </c>
      <c r="X112" s="344">
        <v>72</v>
      </c>
      <c r="Y112" s="344">
        <v>75</v>
      </c>
      <c r="Z112" s="344">
        <v>78</v>
      </c>
      <c r="AA112" s="344">
        <v>81</v>
      </c>
      <c r="AB112" s="344">
        <v>84</v>
      </c>
      <c r="AC112" s="344">
        <v>87</v>
      </c>
      <c r="AD112" s="344">
        <v>90</v>
      </c>
      <c r="AE112" s="344">
        <v>93</v>
      </c>
      <c r="AF112" s="337">
        <v>96</v>
      </c>
      <c r="AG112" s="345">
        <v>99</v>
      </c>
      <c r="AH112" s="346">
        <v>102</v>
      </c>
      <c r="AI112">
        <v>104</v>
      </c>
      <c r="AJ112">
        <v>107</v>
      </c>
      <c r="AK112">
        <v>110</v>
      </c>
      <c r="AL112">
        <v>113</v>
      </c>
      <c r="AM112">
        <v>116</v>
      </c>
      <c r="AN112">
        <v>119</v>
      </c>
      <c r="AO112">
        <v>122</v>
      </c>
      <c r="AP112">
        <v>125</v>
      </c>
      <c r="AQ112">
        <v>128</v>
      </c>
      <c r="AR112">
        <v>130</v>
      </c>
      <c r="AS112">
        <v>133</v>
      </c>
      <c r="AT112">
        <v>136</v>
      </c>
      <c r="AU112">
        <v>139</v>
      </c>
      <c r="AV112">
        <v>142</v>
      </c>
      <c r="AW112">
        <v>145</v>
      </c>
      <c r="AX112">
        <v>148</v>
      </c>
      <c r="AY112">
        <v>150</v>
      </c>
      <c r="AZ112">
        <v>153</v>
      </c>
      <c r="BA112">
        <v>156</v>
      </c>
      <c r="BB112">
        <v>159</v>
      </c>
      <c r="BC112">
        <v>161</v>
      </c>
      <c r="BD112">
        <v>164</v>
      </c>
      <c r="BE112">
        <v>167</v>
      </c>
      <c r="BF112">
        <v>170</v>
      </c>
      <c r="BG112">
        <v>172</v>
      </c>
      <c r="BH112">
        <v>175</v>
      </c>
      <c r="BI112">
        <v>178</v>
      </c>
      <c r="BJ112">
        <v>181</v>
      </c>
      <c r="BK112">
        <v>183</v>
      </c>
      <c r="BL112">
        <v>186</v>
      </c>
      <c r="BM112">
        <v>189</v>
      </c>
      <c r="BN112">
        <v>191</v>
      </c>
      <c r="BO112">
        <v>194</v>
      </c>
      <c r="BP112">
        <v>197</v>
      </c>
      <c r="BQ112">
        <v>200</v>
      </c>
      <c r="BR112">
        <v>202</v>
      </c>
      <c r="BS112">
        <v>205</v>
      </c>
      <c r="BT112">
        <v>208</v>
      </c>
      <c r="BU112">
        <v>210</v>
      </c>
      <c r="BV112">
        <v>213</v>
      </c>
      <c r="BW112">
        <v>216</v>
      </c>
      <c r="BX112">
        <v>218</v>
      </c>
      <c r="BY112">
        <v>221</v>
      </c>
      <c r="BZ112">
        <v>224</v>
      </c>
      <c r="CA112">
        <v>226</v>
      </c>
      <c r="CB112">
        <v>229</v>
      </c>
      <c r="CC112">
        <v>232</v>
      </c>
      <c r="CD112">
        <v>234</v>
      </c>
      <c r="CE112">
        <v>237</v>
      </c>
      <c r="CF112">
        <v>240</v>
      </c>
      <c r="CG112">
        <v>242</v>
      </c>
      <c r="CH112">
        <v>245</v>
      </c>
      <c r="CI112">
        <v>247</v>
      </c>
      <c r="CJ112">
        <v>250</v>
      </c>
      <c r="CK112">
        <v>253</v>
      </c>
      <c r="CL112">
        <v>255</v>
      </c>
      <c r="CM112">
        <v>258</v>
      </c>
      <c r="CN112">
        <v>260</v>
      </c>
      <c r="CO112">
        <v>263</v>
      </c>
      <c r="CP112">
        <v>265</v>
      </c>
      <c r="CQ112">
        <v>268</v>
      </c>
      <c r="CR112">
        <v>270</v>
      </c>
      <c r="CS112">
        <v>273</v>
      </c>
      <c r="CT112">
        <v>276</v>
      </c>
      <c r="CU112">
        <v>278</v>
      </c>
      <c r="CV112">
        <v>281</v>
      </c>
      <c r="CW112">
        <v>283</v>
      </c>
      <c r="CX112">
        <v>286</v>
      </c>
      <c r="CY112">
        <v>289</v>
      </c>
      <c r="CZ112">
        <v>292</v>
      </c>
      <c r="DA112">
        <v>294</v>
      </c>
      <c r="DB112">
        <v>297</v>
      </c>
      <c r="DC112">
        <v>300</v>
      </c>
      <c r="DD112">
        <v>303</v>
      </c>
      <c r="DE112">
        <v>306</v>
      </c>
      <c r="DF112">
        <v>308</v>
      </c>
      <c r="DG112">
        <v>311</v>
      </c>
      <c r="DH112">
        <v>314</v>
      </c>
      <c r="DI112">
        <v>317</v>
      </c>
      <c r="DJ112">
        <v>320</v>
      </c>
      <c r="DK112">
        <v>322</v>
      </c>
      <c r="DL112">
        <v>325</v>
      </c>
      <c r="DM112">
        <v>328</v>
      </c>
      <c r="DN112">
        <v>331</v>
      </c>
      <c r="DO112">
        <v>334</v>
      </c>
      <c r="DP112">
        <v>336</v>
      </c>
      <c r="DQ112">
        <v>339</v>
      </c>
      <c r="DR112">
        <v>342</v>
      </c>
      <c r="DS112">
        <v>345</v>
      </c>
      <c r="DT112">
        <v>348</v>
      </c>
      <c r="DU112">
        <v>351</v>
      </c>
      <c r="DV112">
        <v>353</v>
      </c>
      <c r="DW112">
        <v>356</v>
      </c>
      <c r="DX112">
        <v>359</v>
      </c>
      <c r="DY112">
        <v>362</v>
      </c>
      <c r="DZ112">
        <v>365</v>
      </c>
      <c r="EA112">
        <v>368</v>
      </c>
      <c r="EB112">
        <v>371</v>
      </c>
      <c r="EC112">
        <v>373</v>
      </c>
      <c r="ED112">
        <v>376</v>
      </c>
      <c r="EE112">
        <v>379</v>
      </c>
      <c r="EF112">
        <v>382</v>
      </c>
      <c r="EG112">
        <v>385</v>
      </c>
      <c r="EH112">
        <v>388</v>
      </c>
      <c r="EI112">
        <v>390</v>
      </c>
      <c r="EJ112">
        <v>393</v>
      </c>
      <c r="EK112">
        <v>396</v>
      </c>
      <c r="EL112">
        <v>399</v>
      </c>
      <c r="EM112">
        <v>402</v>
      </c>
      <c r="EN112">
        <v>405</v>
      </c>
      <c r="EO112">
        <v>407</v>
      </c>
      <c r="EP112">
        <v>410</v>
      </c>
      <c r="EQ112">
        <v>413</v>
      </c>
      <c r="ER112">
        <v>416</v>
      </c>
      <c r="ES112">
        <v>419</v>
      </c>
      <c r="ET112">
        <v>422</v>
      </c>
      <c r="EU112">
        <v>425</v>
      </c>
      <c r="EV112">
        <v>427</v>
      </c>
      <c r="EW112">
        <v>430</v>
      </c>
      <c r="EX112">
        <v>433</v>
      </c>
      <c r="EY112">
        <v>436</v>
      </c>
      <c r="EZ112">
        <v>439</v>
      </c>
      <c r="FA112">
        <v>442</v>
      </c>
      <c r="FB112">
        <v>444</v>
      </c>
      <c r="FC112">
        <v>447</v>
      </c>
      <c r="FD112">
        <v>450</v>
      </c>
      <c r="FE112">
        <v>453</v>
      </c>
      <c r="FF112">
        <v>456</v>
      </c>
      <c r="FG112">
        <v>458</v>
      </c>
      <c r="FH112">
        <v>461</v>
      </c>
      <c r="FI112">
        <v>464</v>
      </c>
      <c r="FJ112">
        <v>467</v>
      </c>
      <c r="FK112">
        <v>470</v>
      </c>
      <c r="FL112">
        <v>473</v>
      </c>
      <c r="FM112">
        <v>475</v>
      </c>
      <c r="FN112">
        <v>478</v>
      </c>
      <c r="FO112">
        <v>481</v>
      </c>
      <c r="FP112">
        <v>484</v>
      </c>
      <c r="FQ112">
        <v>487</v>
      </c>
      <c r="FR112">
        <v>490</v>
      </c>
      <c r="FS112">
        <v>492</v>
      </c>
      <c r="FT112">
        <v>495</v>
      </c>
      <c r="FU112">
        <v>498</v>
      </c>
      <c r="FV112">
        <v>501</v>
      </c>
      <c r="FW112">
        <v>504</v>
      </c>
      <c r="FX112">
        <v>507</v>
      </c>
      <c r="FY112">
        <v>509</v>
      </c>
      <c r="FZ112">
        <v>512</v>
      </c>
      <c r="GA112">
        <v>515</v>
      </c>
      <c r="GB112">
        <v>518</v>
      </c>
      <c r="GC112">
        <v>521</v>
      </c>
      <c r="GD112">
        <v>524</v>
      </c>
      <c r="GE112">
        <v>526</v>
      </c>
      <c r="GF112">
        <v>529</v>
      </c>
      <c r="GG112">
        <v>532</v>
      </c>
      <c r="GH112">
        <v>535</v>
      </c>
      <c r="GI112">
        <v>538</v>
      </c>
      <c r="GJ112">
        <v>541</v>
      </c>
      <c r="GK112">
        <v>543</v>
      </c>
      <c r="GL112">
        <v>546</v>
      </c>
      <c r="GM112">
        <v>549</v>
      </c>
      <c r="GN112">
        <v>552</v>
      </c>
      <c r="GO112">
        <v>555</v>
      </c>
      <c r="GP112">
        <v>558</v>
      </c>
      <c r="GQ112">
        <v>560</v>
      </c>
      <c r="GR112">
        <v>563</v>
      </c>
      <c r="GS112">
        <v>566</v>
      </c>
      <c r="GU112">
        <v>109</v>
      </c>
      <c r="GV112">
        <v>0.81</v>
      </c>
    </row>
    <row r="113" spans="1:204">
      <c r="A113" s="278">
        <v>110</v>
      </c>
      <c r="B113" s="344">
        <v>3</v>
      </c>
      <c r="C113" s="344">
        <v>7</v>
      </c>
      <c r="D113" s="344">
        <v>11</v>
      </c>
      <c r="E113" s="344">
        <v>14</v>
      </c>
      <c r="F113" s="344">
        <v>18</v>
      </c>
      <c r="G113" s="344">
        <v>22</v>
      </c>
      <c r="H113" s="344">
        <v>25</v>
      </c>
      <c r="I113" s="344">
        <v>29</v>
      </c>
      <c r="J113" s="344">
        <v>31</v>
      </c>
      <c r="K113" s="344">
        <v>33</v>
      </c>
      <c r="L113" s="344">
        <v>36</v>
      </c>
      <c r="M113" s="344">
        <v>40</v>
      </c>
      <c r="N113" s="344">
        <v>43</v>
      </c>
      <c r="O113" s="344">
        <v>46</v>
      </c>
      <c r="P113" s="344">
        <v>49</v>
      </c>
      <c r="Q113" s="344">
        <v>52</v>
      </c>
      <c r="R113" s="344">
        <v>55</v>
      </c>
      <c r="S113" s="344">
        <v>58</v>
      </c>
      <c r="T113" s="344">
        <v>61</v>
      </c>
      <c r="U113" s="344">
        <v>63</v>
      </c>
      <c r="V113" s="344">
        <v>66</v>
      </c>
      <c r="W113" s="344">
        <v>69</v>
      </c>
      <c r="X113" s="344">
        <v>72</v>
      </c>
      <c r="Y113" s="344">
        <v>75</v>
      </c>
      <c r="Z113" s="344">
        <v>78</v>
      </c>
      <c r="AA113" s="344">
        <v>81</v>
      </c>
      <c r="AB113" s="344">
        <v>84</v>
      </c>
      <c r="AC113" s="344">
        <v>87</v>
      </c>
      <c r="AD113" s="344">
        <v>90</v>
      </c>
      <c r="AE113" s="344">
        <v>93</v>
      </c>
      <c r="AF113" s="337">
        <v>96</v>
      </c>
      <c r="AG113" s="345">
        <v>99</v>
      </c>
      <c r="AH113" s="346">
        <v>102</v>
      </c>
      <c r="AI113">
        <v>105</v>
      </c>
      <c r="AJ113">
        <v>108</v>
      </c>
      <c r="AK113">
        <v>111</v>
      </c>
      <c r="AL113">
        <v>114</v>
      </c>
      <c r="AM113">
        <v>117</v>
      </c>
      <c r="AN113">
        <v>120</v>
      </c>
      <c r="AO113">
        <v>123</v>
      </c>
      <c r="AP113">
        <v>125</v>
      </c>
      <c r="AQ113">
        <v>128</v>
      </c>
      <c r="AR113">
        <v>131</v>
      </c>
      <c r="AS113">
        <v>134</v>
      </c>
      <c r="AT113">
        <v>137</v>
      </c>
      <c r="AU113">
        <v>140</v>
      </c>
      <c r="AV113">
        <v>143</v>
      </c>
      <c r="AW113">
        <v>145</v>
      </c>
      <c r="AX113">
        <v>148</v>
      </c>
      <c r="AY113">
        <v>151</v>
      </c>
      <c r="AZ113">
        <v>154</v>
      </c>
      <c r="BA113">
        <v>157</v>
      </c>
      <c r="BB113">
        <v>159</v>
      </c>
      <c r="BC113">
        <v>162</v>
      </c>
      <c r="BD113">
        <v>165</v>
      </c>
      <c r="BE113">
        <v>168</v>
      </c>
      <c r="BF113">
        <v>170</v>
      </c>
      <c r="BG113">
        <v>173</v>
      </c>
      <c r="BH113">
        <v>176</v>
      </c>
      <c r="BI113">
        <v>179</v>
      </c>
      <c r="BJ113">
        <v>181</v>
      </c>
      <c r="BK113">
        <v>184</v>
      </c>
      <c r="BL113">
        <v>187</v>
      </c>
      <c r="BM113">
        <v>190</v>
      </c>
      <c r="BN113">
        <v>192</v>
      </c>
      <c r="BO113">
        <v>195</v>
      </c>
      <c r="BP113">
        <v>198</v>
      </c>
      <c r="BQ113">
        <v>201</v>
      </c>
      <c r="BR113">
        <v>203</v>
      </c>
      <c r="BS113">
        <v>206</v>
      </c>
      <c r="BT113">
        <v>209</v>
      </c>
      <c r="BU113">
        <v>211</v>
      </c>
      <c r="BV113">
        <v>214</v>
      </c>
      <c r="BW113">
        <v>217</v>
      </c>
      <c r="BX113">
        <v>220</v>
      </c>
      <c r="BY113">
        <v>222</v>
      </c>
      <c r="BZ113">
        <v>225</v>
      </c>
      <c r="CA113">
        <v>228</v>
      </c>
      <c r="CB113">
        <v>230</v>
      </c>
      <c r="CC113">
        <v>233</v>
      </c>
      <c r="CD113">
        <v>236</v>
      </c>
      <c r="CE113">
        <v>238</v>
      </c>
      <c r="CF113">
        <v>241</v>
      </c>
      <c r="CG113">
        <v>243</v>
      </c>
      <c r="CH113">
        <v>246</v>
      </c>
      <c r="CI113">
        <v>249</v>
      </c>
      <c r="CJ113">
        <v>251</v>
      </c>
      <c r="CK113">
        <v>254</v>
      </c>
      <c r="CL113">
        <v>257</v>
      </c>
      <c r="CM113">
        <v>259</v>
      </c>
      <c r="CN113">
        <v>262</v>
      </c>
      <c r="CO113">
        <v>264</v>
      </c>
      <c r="CP113">
        <v>267</v>
      </c>
      <c r="CQ113">
        <v>269</v>
      </c>
      <c r="CR113">
        <v>272</v>
      </c>
      <c r="CS113">
        <v>274</v>
      </c>
      <c r="CT113">
        <v>277</v>
      </c>
      <c r="CU113">
        <v>279</v>
      </c>
      <c r="CV113">
        <v>282</v>
      </c>
      <c r="CW113">
        <v>284</v>
      </c>
      <c r="CX113">
        <v>287</v>
      </c>
      <c r="CY113">
        <v>290</v>
      </c>
      <c r="CZ113">
        <v>293</v>
      </c>
      <c r="DA113">
        <v>296</v>
      </c>
      <c r="DB113">
        <v>299</v>
      </c>
      <c r="DC113">
        <v>301</v>
      </c>
      <c r="DD113">
        <v>304</v>
      </c>
      <c r="DE113">
        <v>307</v>
      </c>
      <c r="DF113">
        <v>310</v>
      </c>
      <c r="DG113">
        <v>313</v>
      </c>
      <c r="DH113">
        <v>316</v>
      </c>
      <c r="DI113">
        <v>318</v>
      </c>
      <c r="DJ113">
        <v>321</v>
      </c>
      <c r="DK113">
        <v>324</v>
      </c>
      <c r="DL113">
        <v>327</v>
      </c>
      <c r="DM113">
        <v>330</v>
      </c>
      <c r="DN113">
        <v>333</v>
      </c>
      <c r="DO113">
        <v>335</v>
      </c>
      <c r="DP113">
        <v>338</v>
      </c>
      <c r="DQ113">
        <v>341</v>
      </c>
      <c r="DR113">
        <v>344</v>
      </c>
      <c r="DS113">
        <v>347</v>
      </c>
      <c r="DT113">
        <v>350</v>
      </c>
      <c r="DU113">
        <v>352</v>
      </c>
      <c r="DV113">
        <v>355</v>
      </c>
      <c r="DW113">
        <v>358</v>
      </c>
      <c r="DX113">
        <v>361</v>
      </c>
      <c r="DY113">
        <v>364</v>
      </c>
      <c r="DZ113">
        <v>367</v>
      </c>
      <c r="EA113">
        <v>370</v>
      </c>
      <c r="EB113">
        <v>372</v>
      </c>
      <c r="EC113">
        <v>375</v>
      </c>
      <c r="ED113">
        <v>378</v>
      </c>
      <c r="EE113">
        <v>381</v>
      </c>
      <c r="EF113">
        <v>384</v>
      </c>
      <c r="EG113">
        <v>387</v>
      </c>
      <c r="EH113">
        <v>389</v>
      </c>
      <c r="EI113">
        <v>392</v>
      </c>
      <c r="EJ113">
        <v>395</v>
      </c>
      <c r="EK113">
        <v>398</v>
      </c>
      <c r="EL113">
        <v>401</v>
      </c>
      <c r="EM113">
        <v>404</v>
      </c>
      <c r="EN113">
        <v>407</v>
      </c>
      <c r="EO113">
        <v>409</v>
      </c>
      <c r="EP113">
        <v>412</v>
      </c>
      <c r="EQ113">
        <v>415</v>
      </c>
      <c r="ER113">
        <v>418</v>
      </c>
      <c r="ES113">
        <v>421</v>
      </c>
      <c r="ET113">
        <v>424</v>
      </c>
      <c r="EU113">
        <v>427</v>
      </c>
      <c r="EV113">
        <v>429</v>
      </c>
      <c r="EW113">
        <v>432</v>
      </c>
      <c r="EX113">
        <v>435</v>
      </c>
      <c r="EY113">
        <v>438</v>
      </c>
      <c r="EZ113">
        <v>441</v>
      </c>
      <c r="FA113">
        <v>444</v>
      </c>
      <c r="FB113">
        <v>447</v>
      </c>
      <c r="FC113">
        <v>449</v>
      </c>
      <c r="FD113">
        <v>452</v>
      </c>
      <c r="FE113">
        <v>455</v>
      </c>
      <c r="FF113">
        <v>458</v>
      </c>
      <c r="FG113">
        <v>461</v>
      </c>
      <c r="FH113">
        <v>464</v>
      </c>
      <c r="FI113">
        <v>466</v>
      </c>
      <c r="FJ113">
        <v>469</v>
      </c>
      <c r="FK113">
        <v>472</v>
      </c>
      <c r="FL113">
        <v>475</v>
      </c>
      <c r="FM113">
        <v>478</v>
      </c>
      <c r="FN113">
        <v>481</v>
      </c>
      <c r="FO113">
        <v>484</v>
      </c>
      <c r="FP113">
        <v>486</v>
      </c>
      <c r="FQ113">
        <v>489</v>
      </c>
      <c r="FR113">
        <v>492</v>
      </c>
      <c r="FS113">
        <v>495</v>
      </c>
      <c r="FT113">
        <v>498</v>
      </c>
      <c r="FU113">
        <v>501</v>
      </c>
      <c r="FV113">
        <v>503</v>
      </c>
      <c r="FW113">
        <v>506</v>
      </c>
      <c r="FX113">
        <v>509</v>
      </c>
      <c r="FY113">
        <v>512</v>
      </c>
      <c r="FZ113">
        <v>515</v>
      </c>
      <c r="GA113">
        <v>518</v>
      </c>
      <c r="GB113">
        <v>521</v>
      </c>
      <c r="GC113">
        <v>523</v>
      </c>
      <c r="GD113">
        <v>526</v>
      </c>
      <c r="GE113">
        <v>529</v>
      </c>
      <c r="GF113">
        <v>532</v>
      </c>
      <c r="GG113">
        <v>535</v>
      </c>
      <c r="GH113">
        <v>538</v>
      </c>
      <c r="GI113">
        <v>541</v>
      </c>
      <c r="GJ113">
        <v>543</v>
      </c>
      <c r="GK113">
        <v>546</v>
      </c>
      <c r="GL113">
        <v>549</v>
      </c>
      <c r="GM113">
        <v>552</v>
      </c>
      <c r="GN113">
        <v>555</v>
      </c>
      <c r="GO113">
        <v>558</v>
      </c>
      <c r="GP113">
        <v>560</v>
      </c>
      <c r="GQ113">
        <v>563</v>
      </c>
      <c r="GR113">
        <v>566</v>
      </c>
      <c r="GS113">
        <v>569</v>
      </c>
      <c r="GU113">
        <v>110</v>
      </c>
      <c r="GV113">
        <v>0.81399999999999995</v>
      </c>
    </row>
    <row r="114" spans="1:204">
      <c r="A114" s="278">
        <v>111</v>
      </c>
      <c r="B114" s="344">
        <v>3</v>
      </c>
      <c r="C114" s="344">
        <v>7</v>
      </c>
      <c r="D114" s="344">
        <v>11</v>
      </c>
      <c r="E114" s="344">
        <v>15</v>
      </c>
      <c r="F114" s="344">
        <v>18</v>
      </c>
      <c r="G114" s="344">
        <v>22</v>
      </c>
      <c r="H114" s="344">
        <v>25</v>
      </c>
      <c r="I114" s="344">
        <v>29</v>
      </c>
      <c r="J114" s="344">
        <v>31</v>
      </c>
      <c r="K114" s="344">
        <v>33</v>
      </c>
      <c r="L114" s="344">
        <v>37</v>
      </c>
      <c r="M114" s="344">
        <v>40</v>
      </c>
      <c r="N114" s="344">
        <v>43</v>
      </c>
      <c r="O114" s="344">
        <v>46</v>
      </c>
      <c r="P114" s="344">
        <v>49</v>
      </c>
      <c r="Q114" s="344">
        <v>53</v>
      </c>
      <c r="R114" s="344">
        <v>56</v>
      </c>
      <c r="S114" s="344">
        <v>59</v>
      </c>
      <c r="T114" s="344">
        <v>61</v>
      </c>
      <c r="U114" s="344">
        <v>64</v>
      </c>
      <c r="V114" s="344">
        <v>67</v>
      </c>
      <c r="W114" s="344">
        <v>70</v>
      </c>
      <c r="X114" s="344">
        <v>73</v>
      </c>
      <c r="Y114" s="344">
        <v>76</v>
      </c>
      <c r="Z114" s="344">
        <v>79</v>
      </c>
      <c r="AA114" s="344">
        <v>82</v>
      </c>
      <c r="AB114" s="344">
        <v>85</v>
      </c>
      <c r="AC114" s="344">
        <v>88</v>
      </c>
      <c r="AD114" s="344">
        <v>91</v>
      </c>
      <c r="AE114" s="344">
        <v>94</v>
      </c>
      <c r="AF114" s="337">
        <v>97</v>
      </c>
      <c r="AG114" s="345">
        <v>100</v>
      </c>
      <c r="AH114" s="346">
        <v>103</v>
      </c>
      <c r="AI114">
        <v>106</v>
      </c>
      <c r="AJ114">
        <v>109</v>
      </c>
      <c r="AK114">
        <v>112</v>
      </c>
      <c r="AL114">
        <v>114</v>
      </c>
      <c r="AM114">
        <v>117</v>
      </c>
      <c r="AN114">
        <v>120</v>
      </c>
      <c r="AO114">
        <v>123</v>
      </c>
      <c r="AP114">
        <v>126</v>
      </c>
      <c r="AQ114">
        <v>129</v>
      </c>
      <c r="AR114">
        <v>132</v>
      </c>
      <c r="AS114">
        <v>135</v>
      </c>
      <c r="AT114">
        <v>138</v>
      </c>
      <c r="AU114">
        <v>141</v>
      </c>
      <c r="AV114">
        <v>143</v>
      </c>
      <c r="AW114">
        <v>146</v>
      </c>
      <c r="AX114">
        <v>149</v>
      </c>
      <c r="AY114">
        <v>152</v>
      </c>
      <c r="AZ114">
        <v>155</v>
      </c>
      <c r="BA114">
        <v>158</v>
      </c>
      <c r="BB114">
        <v>160</v>
      </c>
      <c r="BC114">
        <v>163</v>
      </c>
      <c r="BD114">
        <v>166</v>
      </c>
      <c r="BE114">
        <v>169</v>
      </c>
      <c r="BF114">
        <v>172</v>
      </c>
      <c r="BG114">
        <v>174</v>
      </c>
      <c r="BH114">
        <v>177</v>
      </c>
      <c r="BI114">
        <v>180</v>
      </c>
      <c r="BJ114">
        <v>183</v>
      </c>
      <c r="BK114">
        <v>185</v>
      </c>
      <c r="BL114">
        <v>188</v>
      </c>
      <c r="BM114">
        <v>191</v>
      </c>
      <c r="BN114">
        <v>194</v>
      </c>
      <c r="BO114">
        <v>196</v>
      </c>
      <c r="BP114">
        <v>199</v>
      </c>
      <c r="BQ114">
        <v>202</v>
      </c>
      <c r="BR114">
        <v>205</v>
      </c>
      <c r="BS114">
        <v>207</v>
      </c>
      <c r="BT114">
        <v>210</v>
      </c>
      <c r="BU114">
        <v>213</v>
      </c>
      <c r="BV114">
        <v>215</v>
      </c>
      <c r="BW114">
        <v>218</v>
      </c>
      <c r="BX114">
        <v>221</v>
      </c>
      <c r="BY114">
        <v>224</v>
      </c>
      <c r="BZ114">
        <v>226</v>
      </c>
      <c r="CA114">
        <v>229</v>
      </c>
      <c r="CB114">
        <v>232</v>
      </c>
      <c r="CC114">
        <v>234</v>
      </c>
      <c r="CD114">
        <v>237</v>
      </c>
      <c r="CE114">
        <v>240</v>
      </c>
      <c r="CF114">
        <v>242</v>
      </c>
      <c r="CG114">
        <v>245</v>
      </c>
      <c r="CH114">
        <v>248</v>
      </c>
      <c r="CI114">
        <v>250</v>
      </c>
      <c r="CJ114">
        <v>253</v>
      </c>
      <c r="CK114">
        <v>255</v>
      </c>
      <c r="CL114">
        <v>258</v>
      </c>
      <c r="CM114">
        <v>261</v>
      </c>
      <c r="CN114">
        <v>263</v>
      </c>
      <c r="CO114">
        <v>266</v>
      </c>
      <c r="CP114">
        <v>268</v>
      </c>
      <c r="CQ114">
        <v>271</v>
      </c>
      <c r="CR114">
        <v>273</v>
      </c>
      <c r="CS114">
        <v>276</v>
      </c>
      <c r="CT114">
        <v>279</v>
      </c>
      <c r="CU114">
        <v>281</v>
      </c>
      <c r="CV114">
        <v>284</v>
      </c>
      <c r="CW114">
        <v>286</v>
      </c>
      <c r="CX114">
        <v>289</v>
      </c>
      <c r="CY114">
        <v>292</v>
      </c>
      <c r="CZ114">
        <v>295</v>
      </c>
      <c r="DA114">
        <v>298</v>
      </c>
      <c r="DB114">
        <v>300</v>
      </c>
      <c r="DC114">
        <v>303</v>
      </c>
      <c r="DD114">
        <v>306</v>
      </c>
      <c r="DE114">
        <v>309</v>
      </c>
      <c r="DF114">
        <v>312</v>
      </c>
      <c r="DG114">
        <v>315</v>
      </c>
      <c r="DH114">
        <v>317</v>
      </c>
      <c r="DI114">
        <v>320</v>
      </c>
      <c r="DJ114">
        <v>323</v>
      </c>
      <c r="DK114">
        <v>326</v>
      </c>
      <c r="DL114">
        <v>329</v>
      </c>
      <c r="DM114">
        <v>332</v>
      </c>
      <c r="DN114">
        <v>335</v>
      </c>
      <c r="DO114">
        <v>337</v>
      </c>
      <c r="DP114">
        <v>340</v>
      </c>
      <c r="DQ114">
        <v>343</v>
      </c>
      <c r="DR114">
        <v>346</v>
      </c>
      <c r="DS114">
        <v>349</v>
      </c>
      <c r="DT114">
        <v>352</v>
      </c>
      <c r="DU114">
        <v>355</v>
      </c>
      <c r="DV114">
        <v>357</v>
      </c>
      <c r="DW114">
        <v>360</v>
      </c>
      <c r="DX114">
        <v>363</v>
      </c>
      <c r="DY114">
        <v>366</v>
      </c>
      <c r="DZ114">
        <v>369</v>
      </c>
      <c r="EA114">
        <v>372</v>
      </c>
      <c r="EB114">
        <v>375</v>
      </c>
      <c r="EC114">
        <v>378</v>
      </c>
      <c r="ED114">
        <v>380</v>
      </c>
      <c r="EE114">
        <v>383</v>
      </c>
      <c r="EF114">
        <v>386</v>
      </c>
      <c r="EG114">
        <v>389</v>
      </c>
      <c r="EH114">
        <v>392</v>
      </c>
      <c r="EI114">
        <v>395</v>
      </c>
      <c r="EJ114">
        <v>398</v>
      </c>
      <c r="EK114">
        <v>400</v>
      </c>
      <c r="EL114">
        <v>403</v>
      </c>
      <c r="EM114">
        <v>406</v>
      </c>
      <c r="EN114">
        <v>409</v>
      </c>
      <c r="EO114">
        <v>412</v>
      </c>
      <c r="EP114">
        <v>415</v>
      </c>
      <c r="EQ114">
        <v>418</v>
      </c>
      <c r="ER114">
        <v>421</v>
      </c>
      <c r="ES114">
        <v>423</v>
      </c>
      <c r="ET114">
        <v>426</v>
      </c>
      <c r="EU114">
        <v>429</v>
      </c>
      <c r="EV114">
        <v>432</v>
      </c>
      <c r="EW114">
        <v>435</v>
      </c>
      <c r="EX114">
        <v>438</v>
      </c>
      <c r="EY114">
        <v>441</v>
      </c>
      <c r="EZ114">
        <v>444</v>
      </c>
      <c r="FA114">
        <v>446</v>
      </c>
      <c r="FB114">
        <v>449</v>
      </c>
      <c r="FC114">
        <v>452</v>
      </c>
      <c r="FD114">
        <v>455</v>
      </c>
      <c r="FE114">
        <v>458</v>
      </c>
      <c r="FF114">
        <v>461</v>
      </c>
      <c r="FG114">
        <v>464</v>
      </c>
      <c r="FH114">
        <v>466</v>
      </c>
      <c r="FI114">
        <v>469</v>
      </c>
      <c r="FJ114">
        <v>472</v>
      </c>
      <c r="FK114">
        <v>475</v>
      </c>
      <c r="FL114">
        <v>478</v>
      </c>
      <c r="FM114">
        <v>481</v>
      </c>
      <c r="FN114">
        <v>484</v>
      </c>
      <c r="FO114">
        <v>487</v>
      </c>
      <c r="FP114">
        <v>489</v>
      </c>
      <c r="FQ114">
        <v>492</v>
      </c>
      <c r="FR114">
        <v>495</v>
      </c>
      <c r="FS114">
        <v>498</v>
      </c>
      <c r="FT114">
        <v>501</v>
      </c>
      <c r="FU114">
        <v>504</v>
      </c>
      <c r="FV114">
        <v>507</v>
      </c>
      <c r="FW114">
        <v>509</v>
      </c>
      <c r="FX114">
        <v>512</v>
      </c>
      <c r="FY114">
        <v>515</v>
      </c>
      <c r="FZ114">
        <v>518</v>
      </c>
      <c r="GA114">
        <v>521</v>
      </c>
      <c r="GB114">
        <v>524</v>
      </c>
      <c r="GC114">
        <v>527</v>
      </c>
      <c r="GD114">
        <v>529</v>
      </c>
      <c r="GE114">
        <v>532</v>
      </c>
      <c r="GF114">
        <v>535</v>
      </c>
      <c r="GG114">
        <v>538</v>
      </c>
      <c r="GH114">
        <v>541</v>
      </c>
      <c r="GI114">
        <v>544</v>
      </c>
      <c r="GJ114">
        <v>547</v>
      </c>
      <c r="GK114">
        <v>550</v>
      </c>
      <c r="GL114">
        <v>552</v>
      </c>
      <c r="GM114">
        <v>555</v>
      </c>
      <c r="GN114">
        <v>558</v>
      </c>
      <c r="GO114">
        <v>561</v>
      </c>
      <c r="GP114">
        <v>564</v>
      </c>
      <c r="GQ114">
        <v>567</v>
      </c>
      <c r="GR114">
        <v>570</v>
      </c>
      <c r="GS114">
        <v>572</v>
      </c>
      <c r="GU114">
        <v>111</v>
      </c>
      <c r="GV114">
        <v>0.81899999999999995</v>
      </c>
    </row>
    <row r="115" spans="1:204">
      <c r="A115" s="278">
        <v>112</v>
      </c>
      <c r="B115" s="344">
        <v>3</v>
      </c>
      <c r="C115" s="344">
        <v>7</v>
      </c>
      <c r="D115" s="344">
        <v>11</v>
      </c>
      <c r="E115" s="344">
        <v>15</v>
      </c>
      <c r="F115" s="344">
        <v>18</v>
      </c>
      <c r="G115" s="344">
        <v>22</v>
      </c>
      <c r="H115" s="344">
        <v>25</v>
      </c>
      <c r="I115" s="344">
        <v>29</v>
      </c>
      <c r="J115" s="344">
        <v>31</v>
      </c>
      <c r="K115" s="344">
        <v>34</v>
      </c>
      <c r="L115" s="344">
        <v>37</v>
      </c>
      <c r="M115" s="344">
        <v>40</v>
      </c>
      <c r="N115" s="344">
        <v>43</v>
      </c>
      <c r="O115" s="344">
        <v>46</v>
      </c>
      <c r="P115" s="344">
        <v>50</v>
      </c>
      <c r="Q115" s="344">
        <v>53</v>
      </c>
      <c r="R115" s="344">
        <v>56</v>
      </c>
      <c r="S115" s="344">
        <v>59</v>
      </c>
      <c r="T115" s="344">
        <v>62</v>
      </c>
      <c r="U115" s="344">
        <v>64</v>
      </c>
      <c r="V115" s="344">
        <v>67</v>
      </c>
      <c r="W115" s="344">
        <v>70</v>
      </c>
      <c r="X115" s="344">
        <v>73</v>
      </c>
      <c r="Y115" s="344">
        <v>76</v>
      </c>
      <c r="Z115" s="344">
        <v>79</v>
      </c>
      <c r="AA115" s="344">
        <v>82</v>
      </c>
      <c r="AB115" s="344">
        <v>85</v>
      </c>
      <c r="AC115" s="344">
        <v>88</v>
      </c>
      <c r="AD115" s="344">
        <v>91</v>
      </c>
      <c r="AE115" s="344">
        <v>94</v>
      </c>
      <c r="AF115" s="337">
        <v>97</v>
      </c>
      <c r="AG115" s="345">
        <v>100</v>
      </c>
      <c r="AH115" s="346">
        <v>103</v>
      </c>
      <c r="AI115">
        <v>106</v>
      </c>
      <c r="AJ115">
        <v>109</v>
      </c>
      <c r="AK115">
        <v>112</v>
      </c>
      <c r="AL115">
        <v>115</v>
      </c>
      <c r="AM115">
        <v>118</v>
      </c>
      <c r="AN115">
        <v>121</v>
      </c>
      <c r="AO115">
        <v>124</v>
      </c>
      <c r="AP115">
        <v>127</v>
      </c>
      <c r="AQ115">
        <v>130</v>
      </c>
      <c r="AR115">
        <v>133</v>
      </c>
      <c r="AS115">
        <v>135</v>
      </c>
      <c r="AT115">
        <v>138</v>
      </c>
      <c r="AU115">
        <v>141</v>
      </c>
      <c r="AV115">
        <v>144</v>
      </c>
      <c r="AW115">
        <v>147</v>
      </c>
      <c r="AX115">
        <v>150</v>
      </c>
      <c r="AY115">
        <v>153</v>
      </c>
      <c r="AZ115">
        <v>156</v>
      </c>
      <c r="BA115">
        <v>158</v>
      </c>
      <c r="BB115">
        <v>161</v>
      </c>
      <c r="BC115">
        <v>164</v>
      </c>
      <c r="BD115">
        <v>167</v>
      </c>
      <c r="BE115">
        <v>170</v>
      </c>
      <c r="BF115">
        <v>172</v>
      </c>
      <c r="BG115">
        <v>175</v>
      </c>
      <c r="BH115">
        <v>178</v>
      </c>
      <c r="BI115">
        <v>181</v>
      </c>
      <c r="BJ115">
        <v>183</v>
      </c>
      <c r="BK115">
        <v>186</v>
      </c>
      <c r="BL115">
        <v>189</v>
      </c>
      <c r="BM115">
        <v>192</v>
      </c>
      <c r="BN115">
        <v>195</v>
      </c>
      <c r="BO115">
        <v>197</v>
      </c>
      <c r="BP115">
        <v>200</v>
      </c>
      <c r="BQ115">
        <v>203</v>
      </c>
      <c r="BR115">
        <v>206</v>
      </c>
      <c r="BS115">
        <v>208</v>
      </c>
      <c r="BT115">
        <v>211</v>
      </c>
      <c r="BU115">
        <v>214</v>
      </c>
      <c r="BV115">
        <v>217</v>
      </c>
      <c r="BW115">
        <v>219</v>
      </c>
      <c r="BX115">
        <v>222</v>
      </c>
      <c r="BY115">
        <v>225</v>
      </c>
      <c r="BZ115">
        <v>227</v>
      </c>
      <c r="CA115">
        <v>230</v>
      </c>
      <c r="CB115">
        <v>233</v>
      </c>
      <c r="CC115">
        <v>236</v>
      </c>
      <c r="CD115">
        <v>238</v>
      </c>
      <c r="CE115">
        <v>241</v>
      </c>
      <c r="CF115">
        <v>243</v>
      </c>
      <c r="CG115">
        <v>246</v>
      </c>
      <c r="CH115">
        <v>249</v>
      </c>
      <c r="CI115">
        <v>251</v>
      </c>
      <c r="CJ115">
        <v>254</v>
      </c>
      <c r="CK115">
        <v>257</v>
      </c>
      <c r="CL115">
        <v>259</v>
      </c>
      <c r="CM115">
        <v>262</v>
      </c>
      <c r="CN115">
        <v>265</v>
      </c>
      <c r="CO115">
        <v>267</v>
      </c>
      <c r="CP115">
        <v>270</v>
      </c>
      <c r="CQ115">
        <v>272</v>
      </c>
      <c r="CR115">
        <v>275</v>
      </c>
      <c r="CS115">
        <v>277</v>
      </c>
      <c r="CT115">
        <v>280</v>
      </c>
      <c r="CU115">
        <v>282</v>
      </c>
      <c r="CV115">
        <v>285</v>
      </c>
      <c r="CW115">
        <v>288</v>
      </c>
      <c r="CX115">
        <v>290</v>
      </c>
      <c r="CY115">
        <v>293</v>
      </c>
      <c r="CZ115">
        <v>296</v>
      </c>
      <c r="DA115">
        <v>299</v>
      </c>
      <c r="DB115">
        <v>302</v>
      </c>
      <c r="DC115">
        <v>305</v>
      </c>
      <c r="DD115">
        <v>308</v>
      </c>
      <c r="DE115">
        <v>310</v>
      </c>
      <c r="DF115">
        <v>313</v>
      </c>
      <c r="DG115">
        <v>316</v>
      </c>
      <c r="DH115">
        <v>319</v>
      </c>
      <c r="DI115">
        <v>322</v>
      </c>
      <c r="DJ115">
        <v>325</v>
      </c>
      <c r="DK115">
        <v>328</v>
      </c>
      <c r="DL115">
        <v>330</v>
      </c>
      <c r="DM115">
        <v>333</v>
      </c>
      <c r="DN115">
        <v>336</v>
      </c>
      <c r="DO115">
        <v>339</v>
      </c>
      <c r="DP115">
        <v>342</v>
      </c>
      <c r="DQ115">
        <v>345</v>
      </c>
      <c r="DR115">
        <v>348</v>
      </c>
      <c r="DS115">
        <v>350</v>
      </c>
      <c r="DT115">
        <v>353</v>
      </c>
      <c r="DU115">
        <v>356</v>
      </c>
      <c r="DV115">
        <v>359</v>
      </c>
      <c r="DW115">
        <v>362</v>
      </c>
      <c r="DX115">
        <v>365</v>
      </c>
      <c r="DY115">
        <v>368</v>
      </c>
      <c r="DZ115">
        <v>371</v>
      </c>
      <c r="EA115">
        <v>374</v>
      </c>
      <c r="EB115">
        <v>376</v>
      </c>
      <c r="EC115">
        <v>379</v>
      </c>
      <c r="ED115">
        <v>382</v>
      </c>
      <c r="EE115">
        <v>385</v>
      </c>
      <c r="EF115">
        <v>388</v>
      </c>
      <c r="EG115">
        <v>391</v>
      </c>
      <c r="EH115">
        <v>394</v>
      </c>
      <c r="EI115">
        <v>397</v>
      </c>
      <c r="EJ115">
        <v>400</v>
      </c>
      <c r="EK115">
        <v>402</v>
      </c>
      <c r="EL115">
        <v>405</v>
      </c>
      <c r="EM115">
        <v>408</v>
      </c>
      <c r="EN115">
        <v>411</v>
      </c>
      <c r="EO115">
        <v>414</v>
      </c>
      <c r="EP115">
        <v>417</v>
      </c>
      <c r="EQ115">
        <v>420</v>
      </c>
      <c r="ER115">
        <v>423</v>
      </c>
      <c r="ES115">
        <v>426</v>
      </c>
      <c r="ET115">
        <v>428</v>
      </c>
      <c r="EU115">
        <v>431</v>
      </c>
      <c r="EV115">
        <v>434</v>
      </c>
      <c r="EW115">
        <v>437</v>
      </c>
      <c r="EX115">
        <v>440</v>
      </c>
      <c r="EY115">
        <v>443</v>
      </c>
      <c r="EZ115">
        <v>446</v>
      </c>
      <c r="FA115">
        <v>449</v>
      </c>
      <c r="FB115">
        <v>451</v>
      </c>
      <c r="FC115">
        <v>454</v>
      </c>
      <c r="FD115">
        <v>457</v>
      </c>
      <c r="FE115">
        <v>460</v>
      </c>
      <c r="FF115">
        <v>463</v>
      </c>
      <c r="FG115">
        <v>466</v>
      </c>
      <c r="FH115">
        <v>469</v>
      </c>
      <c r="FI115">
        <v>472</v>
      </c>
      <c r="FJ115">
        <v>475</v>
      </c>
      <c r="FK115">
        <v>477</v>
      </c>
      <c r="FL115">
        <v>480</v>
      </c>
      <c r="FM115">
        <v>483</v>
      </c>
      <c r="FN115">
        <v>486</v>
      </c>
      <c r="FO115">
        <v>489</v>
      </c>
      <c r="FP115">
        <v>492</v>
      </c>
      <c r="FQ115">
        <v>495</v>
      </c>
      <c r="FR115">
        <v>498</v>
      </c>
      <c r="FS115">
        <v>500</v>
      </c>
      <c r="FT115">
        <v>503</v>
      </c>
      <c r="FU115">
        <v>506</v>
      </c>
      <c r="FV115">
        <v>509</v>
      </c>
      <c r="FW115">
        <v>512</v>
      </c>
      <c r="FX115">
        <v>515</v>
      </c>
      <c r="FY115">
        <v>518</v>
      </c>
      <c r="FZ115">
        <v>521</v>
      </c>
      <c r="GA115">
        <v>523</v>
      </c>
      <c r="GB115">
        <v>526</v>
      </c>
      <c r="GC115">
        <v>529</v>
      </c>
      <c r="GD115">
        <v>532</v>
      </c>
      <c r="GE115">
        <v>535</v>
      </c>
      <c r="GF115">
        <v>538</v>
      </c>
      <c r="GG115">
        <v>541</v>
      </c>
      <c r="GH115">
        <v>544</v>
      </c>
      <c r="GI115">
        <v>546</v>
      </c>
      <c r="GJ115">
        <v>549</v>
      </c>
      <c r="GK115">
        <v>552</v>
      </c>
      <c r="GL115">
        <v>555</v>
      </c>
      <c r="GM115">
        <v>558</v>
      </c>
      <c r="GN115">
        <v>561</v>
      </c>
      <c r="GO115">
        <v>564</v>
      </c>
      <c r="GP115">
        <v>567</v>
      </c>
      <c r="GQ115">
        <v>569</v>
      </c>
      <c r="GR115">
        <v>572</v>
      </c>
      <c r="GS115">
        <v>575</v>
      </c>
      <c r="GU115">
        <v>112</v>
      </c>
      <c r="GV115">
        <v>0.82299999999999995</v>
      </c>
    </row>
    <row r="116" spans="1:204">
      <c r="A116" s="278">
        <v>113</v>
      </c>
      <c r="B116" s="344">
        <v>3</v>
      </c>
      <c r="C116" s="344">
        <v>7</v>
      </c>
      <c r="D116" s="344">
        <v>11</v>
      </c>
      <c r="E116" s="344">
        <v>15</v>
      </c>
      <c r="F116" s="344">
        <v>18</v>
      </c>
      <c r="G116" s="344">
        <v>22</v>
      </c>
      <c r="H116" s="344">
        <v>26</v>
      </c>
      <c r="I116" s="344">
        <v>29</v>
      </c>
      <c r="J116" s="344">
        <v>31</v>
      </c>
      <c r="K116" s="344">
        <v>34</v>
      </c>
      <c r="L116" s="344">
        <v>37</v>
      </c>
      <c r="M116" s="344">
        <v>40</v>
      </c>
      <c r="N116" s="344">
        <v>43</v>
      </c>
      <c r="O116" s="344">
        <v>47</v>
      </c>
      <c r="P116" s="344">
        <v>50</v>
      </c>
      <c r="Q116" s="344">
        <v>53</v>
      </c>
      <c r="R116" s="344">
        <v>56</v>
      </c>
      <c r="S116" s="344">
        <v>59</v>
      </c>
      <c r="T116" s="344">
        <v>62</v>
      </c>
      <c r="U116" s="344">
        <v>65</v>
      </c>
      <c r="V116" s="344">
        <v>68</v>
      </c>
      <c r="W116" s="344">
        <v>71</v>
      </c>
      <c r="X116" s="344">
        <v>74</v>
      </c>
      <c r="Y116" s="344">
        <v>77</v>
      </c>
      <c r="Z116" s="344">
        <v>80</v>
      </c>
      <c r="AA116" s="344">
        <v>83</v>
      </c>
      <c r="AB116" s="344">
        <v>86</v>
      </c>
      <c r="AC116" s="344">
        <v>89</v>
      </c>
      <c r="AD116" s="344">
        <v>92</v>
      </c>
      <c r="AE116" s="344">
        <v>95</v>
      </c>
      <c r="AF116" s="337">
        <v>98</v>
      </c>
      <c r="AG116" s="345">
        <v>101</v>
      </c>
      <c r="AH116" s="346">
        <v>104</v>
      </c>
      <c r="AI116">
        <v>107</v>
      </c>
      <c r="AJ116">
        <v>110</v>
      </c>
      <c r="AK116">
        <v>113</v>
      </c>
      <c r="AL116">
        <v>116</v>
      </c>
      <c r="AM116">
        <v>119</v>
      </c>
      <c r="AN116">
        <v>122</v>
      </c>
      <c r="AO116">
        <v>124</v>
      </c>
      <c r="AP116">
        <v>127</v>
      </c>
      <c r="AQ116">
        <v>130</v>
      </c>
      <c r="AR116">
        <v>133</v>
      </c>
      <c r="AS116">
        <v>136</v>
      </c>
      <c r="AT116">
        <v>139</v>
      </c>
      <c r="AU116">
        <v>142</v>
      </c>
      <c r="AV116">
        <v>145</v>
      </c>
      <c r="AW116">
        <v>148</v>
      </c>
      <c r="AX116">
        <v>151</v>
      </c>
      <c r="AY116">
        <v>154</v>
      </c>
      <c r="AZ116">
        <v>156</v>
      </c>
      <c r="BA116">
        <v>159</v>
      </c>
      <c r="BB116">
        <v>162</v>
      </c>
      <c r="BC116">
        <v>165</v>
      </c>
      <c r="BD116">
        <v>168</v>
      </c>
      <c r="BE116">
        <v>170</v>
      </c>
      <c r="BF116">
        <v>173</v>
      </c>
      <c r="BG116">
        <v>176</v>
      </c>
      <c r="BH116">
        <v>179</v>
      </c>
      <c r="BI116">
        <v>182</v>
      </c>
      <c r="BJ116">
        <v>184</v>
      </c>
      <c r="BK116">
        <v>187</v>
      </c>
      <c r="BL116">
        <v>190</v>
      </c>
      <c r="BM116">
        <v>193</v>
      </c>
      <c r="BN116">
        <v>196</v>
      </c>
      <c r="BO116">
        <v>198</v>
      </c>
      <c r="BP116">
        <v>201</v>
      </c>
      <c r="BQ116">
        <v>204</v>
      </c>
      <c r="BR116">
        <v>207</v>
      </c>
      <c r="BS116">
        <v>209</v>
      </c>
      <c r="BT116">
        <v>212</v>
      </c>
      <c r="BU116">
        <v>215</v>
      </c>
      <c r="BV116">
        <v>218</v>
      </c>
      <c r="BW116">
        <v>220</v>
      </c>
      <c r="BX116">
        <v>223</v>
      </c>
      <c r="BY116">
        <v>226</v>
      </c>
      <c r="BZ116">
        <v>228</v>
      </c>
      <c r="CA116">
        <v>231</v>
      </c>
      <c r="CB116">
        <v>234</v>
      </c>
      <c r="CC116">
        <v>237</v>
      </c>
      <c r="CD116">
        <v>239</v>
      </c>
      <c r="CE116">
        <v>242</v>
      </c>
      <c r="CF116">
        <v>245</v>
      </c>
      <c r="CG116">
        <v>247</v>
      </c>
      <c r="CH116">
        <v>250</v>
      </c>
      <c r="CI116">
        <v>253</v>
      </c>
      <c r="CJ116">
        <v>255</v>
      </c>
      <c r="CK116">
        <v>258</v>
      </c>
      <c r="CL116">
        <v>261</v>
      </c>
      <c r="CM116">
        <v>263</v>
      </c>
      <c r="CN116">
        <v>266</v>
      </c>
      <c r="CO116">
        <v>268</v>
      </c>
      <c r="CP116">
        <v>271</v>
      </c>
      <c r="CQ116">
        <v>274</v>
      </c>
      <c r="CR116">
        <v>276</v>
      </c>
      <c r="CS116">
        <v>279</v>
      </c>
      <c r="CT116">
        <v>281</v>
      </c>
      <c r="CU116">
        <v>284</v>
      </c>
      <c r="CV116">
        <v>286</v>
      </c>
      <c r="CW116">
        <v>289</v>
      </c>
      <c r="CX116">
        <v>292</v>
      </c>
      <c r="CY116">
        <v>295</v>
      </c>
      <c r="CZ116">
        <v>298</v>
      </c>
      <c r="DA116">
        <v>300</v>
      </c>
      <c r="DB116">
        <v>303</v>
      </c>
      <c r="DC116">
        <v>306</v>
      </c>
      <c r="DD116">
        <v>309</v>
      </c>
      <c r="DE116">
        <v>312</v>
      </c>
      <c r="DF116">
        <v>315</v>
      </c>
      <c r="DG116">
        <v>318</v>
      </c>
      <c r="DH116">
        <v>321</v>
      </c>
      <c r="DI116">
        <v>323</v>
      </c>
      <c r="DJ116">
        <v>326</v>
      </c>
      <c r="DK116">
        <v>329</v>
      </c>
      <c r="DL116">
        <v>332</v>
      </c>
      <c r="DM116">
        <v>335</v>
      </c>
      <c r="DN116">
        <v>338</v>
      </c>
      <c r="DO116">
        <v>341</v>
      </c>
      <c r="DP116">
        <v>344</v>
      </c>
      <c r="DQ116">
        <v>346</v>
      </c>
      <c r="DR116">
        <v>349</v>
      </c>
      <c r="DS116">
        <v>352</v>
      </c>
      <c r="DT116">
        <v>355</v>
      </c>
      <c r="DU116">
        <v>358</v>
      </c>
      <c r="DV116">
        <v>361</v>
      </c>
      <c r="DW116">
        <v>364</v>
      </c>
      <c r="DX116">
        <v>367</v>
      </c>
      <c r="DY116">
        <v>370</v>
      </c>
      <c r="DZ116">
        <v>373</v>
      </c>
      <c r="EA116">
        <v>375</v>
      </c>
      <c r="EB116">
        <v>378</v>
      </c>
      <c r="EC116">
        <v>381</v>
      </c>
      <c r="ED116">
        <v>384</v>
      </c>
      <c r="EE116">
        <v>387</v>
      </c>
      <c r="EF116">
        <v>390</v>
      </c>
      <c r="EG116">
        <v>393</v>
      </c>
      <c r="EH116">
        <v>396</v>
      </c>
      <c r="EI116">
        <v>399</v>
      </c>
      <c r="EJ116">
        <v>401</v>
      </c>
      <c r="EK116">
        <v>404</v>
      </c>
      <c r="EL116">
        <v>407</v>
      </c>
      <c r="EM116">
        <v>410</v>
      </c>
      <c r="EN116">
        <v>413</v>
      </c>
      <c r="EO116">
        <v>416</v>
      </c>
      <c r="EP116">
        <v>419</v>
      </c>
      <c r="EQ116">
        <v>422</v>
      </c>
      <c r="ER116">
        <v>425</v>
      </c>
      <c r="ES116">
        <v>428</v>
      </c>
      <c r="ET116">
        <v>431</v>
      </c>
      <c r="EU116">
        <v>433</v>
      </c>
      <c r="EV116">
        <v>436</v>
      </c>
      <c r="EW116">
        <v>439</v>
      </c>
      <c r="EX116">
        <v>442</v>
      </c>
      <c r="EY116">
        <v>445</v>
      </c>
      <c r="EZ116">
        <v>448</v>
      </c>
      <c r="FA116">
        <v>451</v>
      </c>
      <c r="FB116">
        <v>454</v>
      </c>
      <c r="FC116">
        <v>457</v>
      </c>
      <c r="FD116">
        <v>459</v>
      </c>
      <c r="FE116">
        <v>462</v>
      </c>
      <c r="FF116">
        <v>465</v>
      </c>
      <c r="FG116">
        <v>468</v>
      </c>
      <c r="FH116">
        <v>471</v>
      </c>
      <c r="FI116">
        <v>474</v>
      </c>
      <c r="FJ116">
        <v>477</v>
      </c>
      <c r="FK116">
        <v>480</v>
      </c>
      <c r="FL116">
        <v>483</v>
      </c>
      <c r="FM116">
        <v>485</v>
      </c>
      <c r="FN116">
        <v>488</v>
      </c>
      <c r="FO116">
        <v>491</v>
      </c>
      <c r="FP116">
        <v>494</v>
      </c>
      <c r="FQ116">
        <v>497</v>
      </c>
      <c r="FR116">
        <v>500</v>
      </c>
      <c r="FS116">
        <v>503</v>
      </c>
      <c r="FT116">
        <v>506</v>
      </c>
      <c r="FU116">
        <v>509</v>
      </c>
      <c r="FV116">
        <v>512</v>
      </c>
      <c r="FW116">
        <v>514</v>
      </c>
      <c r="FX116">
        <v>517</v>
      </c>
      <c r="FY116">
        <v>520</v>
      </c>
      <c r="FZ116">
        <v>523</v>
      </c>
      <c r="GA116">
        <v>526</v>
      </c>
      <c r="GB116">
        <v>529</v>
      </c>
      <c r="GC116">
        <v>532</v>
      </c>
      <c r="GD116">
        <v>535</v>
      </c>
      <c r="GE116">
        <v>538</v>
      </c>
      <c r="GF116">
        <v>540</v>
      </c>
      <c r="GG116">
        <v>543</v>
      </c>
      <c r="GH116">
        <v>546</v>
      </c>
      <c r="GI116">
        <v>549</v>
      </c>
      <c r="GJ116">
        <v>552</v>
      </c>
      <c r="GK116">
        <v>555</v>
      </c>
      <c r="GL116">
        <v>558</v>
      </c>
      <c r="GM116">
        <v>561</v>
      </c>
      <c r="GN116">
        <v>564</v>
      </c>
      <c r="GO116">
        <v>566</v>
      </c>
      <c r="GP116">
        <v>569</v>
      </c>
      <c r="GQ116">
        <v>572</v>
      </c>
      <c r="GR116">
        <v>575</v>
      </c>
      <c r="GS116">
        <v>578</v>
      </c>
      <c r="GU116">
        <v>113</v>
      </c>
      <c r="GV116">
        <v>0.82699999999999996</v>
      </c>
    </row>
    <row r="117" spans="1:204">
      <c r="A117" s="278">
        <v>114</v>
      </c>
      <c r="B117" s="344">
        <v>3</v>
      </c>
      <c r="C117" s="344">
        <v>7</v>
      </c>
      <c r="D117" s="344">
        <v>11</v>
      </c>
      <c r="E117" s="344">
        <v>15</v>
      </c>
      <c r="F117" s="344">
        <v>18</v>
      </c>
      <c r="G117" s="344">
        <v>22</v>
      </c>
      <c r="H117" s="344">
        <v>26</v>
      </c>
      <c r="I117" s="344">
        <v>29</v>
      </c>
      <c r="J117" s="344">
        <v>32</v>
      </c>
      <c r="K117" s="344">
        <v>34</v>
      </c>
      <c r="L117" s="344">
        <v>37</v>
      </c>
      <c r="M117" s="344">
        <v>40</v>
      </c>
      <c r="N117" s="344">
        <v>44</v>
      </c>
      <c r="O117" s="344">
        <v>47</v>
      </c>
      <c r="P117" s="344">
        <v>50</v>
      </c>
      <c r="Q117" s="344">
        <v>53</v>
      </c>
      <c r="R117" s="344">
        <v>56</v>
      </c>
      <c r="S117" s="344">
        <v>60</v>
      </c>
      <c r="T117" s="344">
        <v>62</v>
      </c>
      <c r="U117" s="344">
        <v>65</v>
      </c>
      <c r="V117" s="344">
        <v>68</v>
      </c>
      <c r="W117" s="344">
        <v>71</v>
      </c>
      <c r="X117" s="344">
        <v>74</v>
      </c>
      <c r="Y117" s="344">
        <v>77</v>
      </c>
      <c r="Z117" s="344">
        <v>80</v>
      </c>
      <c r="AA117" s="344">
        <v>83</v>
      </c>
      <c r="AB117" s="344">
        <v>86</v>
      </c>
      <c r="AC117" s="344">
        <v>89</v>
      </c>
      <c r="AD117" s="344">
        <v>92</v>
      </c>
      <c r="AE117" s="344">
        <v>95</v>
      </c>
      <c r="AF117" s="337">
        <v>98</v>
      </c>
      <c r="AG117" s="345">
        <v>101</v>
      </c>
      <c r="AH117" s="346">
        <v>104</v>
      </c>
      <c r="AI117">
        <v>107</v>
      </c>
      <c r="AJ117">
        <v>110</v>
      </c>
      <c r="AK117">
        <v>113</v>
      </c>
      <c r="AL117">
        <v>116</v>
      </c>
      <c r="AM117">
        <v>119</v>
      </c>
      <c r="AN117">
        <v>122</v>
      </c>
      <c r="AO117">
        <v>125</v>
      </c>
      <c r="AP117">
        <v>128</v>
      </c>
      <c r="AQ117">
        <v>131</v>
      </c>
      <c r="AR117">
        <v>134</v>
      </c>
      <c r="AS117">
        <v>137</v>
      </c>
      <c r="AT117">
        <v>140</v>
      </c>
      <c r="AU117">
        <v>143</v>
      </c>
      <c r="AV117">
        <v>146</v>
      </c>
      <c r="AW117">
        <v>148</v>
      </c>
      <c r="AX117">
        <v>151</v>
      </c>
      <c r="AY117">
        <v>154</v>
      </c>
      <c r="AZ117">
        <v>157</v>
      </c>
      <c r="BA117">
        <v>160</v>
      </c>
      <c r="BB117">
        <v>163</v>
      </c>
      <c r="BC117">
        <v>166</v>
      </c>
      <c r="BD117">
        <v>168</v>
      </c>
      <c r="BE117">
        <v>171</v>
      </c>
      <c r="BF117">
        <v>174</v>
      </c>
      <c r="BG117">
        <v>177</v>
      </c>
      <c r="BH117">
        <v>180</v>
      </c>
      <c r="BI117">
        <v>182</v>
      </c>
      <c r="BJ117">
        <v>185</v>
      </c>
      <c r="BK117">
        <v>188</v>
      </c>
      <c r="BL117">
        <v>191</v>
      </c>
      <c r="BM117">
        <v>194</v>
      </c>
      <c r="BN117">
        <v>196</v>
      </c>
      <c r="BO117">
        <v>199</v>
      </c>
      <c r="BP117">
        <v>202</v>
      </c>
      <c r="BQ117">
        <v>205</v>
      </c>
      <c r="BR117">
        <v>208</v>
      </c>
      <c r="BS117">
        <v>210</v>
      </c>
      <c r="BT117">
        <v>213</v>
      </c>
      <c r="BU117">
        <v>216</v>
      </c>
      <c r="BV117">
        <v>219</v>
      </c>
      <c r="BW117">
        <v>221</v>
      </c>
      <c r="BX117">
        <v>224</v>
      </c>
      <c r="BY117">
        <v>227</v>
      </c>
      <c r="BZ117">
        <v>230</v>
      </c>
      <c r="CA117">
        <v>232</v>
      </c>
      <c r="CB117">
        <v>235</v>
      </c>
      <c r="CC117">
        <v>238</v>
      </c>
      <c r="CD117">
        <v>240</v>
      </c>
      <c r="CE117">
        <v>243</v>
      </c>
      <c r="CF117">
        <v>246</v>
      </c>
      <c r="CG117">
        <v>249</v>
      </c>
      <c r="CH117">
        <v>251</v>
      </c>
      <c r="CI117">
        <v>254</v>
      </c>
      <c r="CJ117">
        <v>257</v>
      </c>
      <c r="CK117">
        <v>259</v>
      </c>
      <c r="CL117">
        <v>262</v>
      </c>
      <c r="CM117">
        <v>265</v>
      </c>
      <c r="CN117">
        <v>267</v>
      </c>
      <c r="CO117">
        <v>270</v>
      </c>
      <c r="CP117">
        <v>272</v>
      </c>
      <c r="CQ117">
        <v>275</v>
      </c>
      <c r="CR117">
        <v>277</v>
      </c>
      <c r="CS117">
        <v>280</v>
      </c>
      <c r="CT117">
        <v>283</v>
      </c>
      <c r="CU117">
        <v>285</v>
      </c>
      <c r="CV117">
        <v>288</v>
      </c>
      <c r="CW117">
        <v>290</v>
      </c>
      <c r="CX117">
        <v>293</v>
      </c>
      <c r="CY117">
        <v>296</v>
      </c>
      <c r="CZ117">
        <v>299</v>
      </c>
      <c r="DA117">
        <v>302</v>
      </c>
      <c r="DB117">
        <v>305</v>
      </c>
      <c r="DC117">
        <v>308</v>
      </c>
      <c r="DD117">
        <v>311</v>
      </c>
      <c r="DE117">
        <v>313</v>
      </c>
      <c r="DF117">
        <v>316</v>
      </c>
      <c r="DG117">
        <v>319</v>
      </c>
      <c r="DH117">
        <v>322</v>
      </c>
      <c r="DI117">
        <v>325</v>
      </c>
      <c r="DJ117">
        <v>328</v>
      </c>
      <c r="DK117">
        <v>331</v>
      </c>
      <c r="DL117">
        <v>334</v>
      </c>
      <c r="DM117">
        <v>337</v>
      </c>
      <c r="DN117">
        <v>339</v>
      </c>
      <c r="DO117">
        <v>342</v>
      </c>
      <c r="DP117">
        <v>345</v>
      </c>
      <c r="DQ117">
        <v>348</v>
      </c>
      <c r="DR117">
        <v>351</v>
      </c>
      <c r="DS117">
        <v>354</v>
      </c>
      <c r="DT117">
        <v>357</v>
      </c>
      <c r="DU117">
        <v>360</v>
      </c>
      <c r="DV117">
        <v>363</v>
      </c>
      <c r="DW117">
        <v>366</v>
      </c>
      <c r="DX117">
        <v>368</v>
      </c>
      <c r="DY117">
        <v>371</v>
      </c>
      <c r="DZ117">
        <v>374</v>
      </c>
      <c r="EA117">
        <v>377</v>
      </c>
      <c r="EB117">
        <v>380</v>
      </c>
      <c r="EC117">
        <v>383</v>
      </c>
      <c r="ED117">
        <v>386</v>
      </c>
      <c r="EE117">
        <v>389</v>
      </c>
      <c r="EF117">
        <v>392</v>
      </c>
      <c r="EG117">
        <v>395</v>
      </c>
      <c r="EH117">
        <v>398</v>
      </c>
      <c r="EI117">
        <v>401</v>
      </c>
      <c r="EJ117">
        <v>403</v>
      </c>
      <c r="EK117">
        <v>406</v>
      </c>
      <c r="EL117">
        <v>409</v>
      </c>
      <c r="EM117">
        <v>412</v>
      </c>
      <c r="EN117">
        <v>415</v>
      </c>
      <c r="EO117">
        <v>418</v>
      </c>
      <c r="EP117">
        <v>421</v>
      </c>
      <c r="EQ117">
        <v>424</v>
      </c>
      <c r="ER117">
        <v>427</v>
      </c>
      <c r="ES117">
        <v>430</v>
      </c>
      <c r="ET117">
        <v>433</v>
      </c>
      <c r="EU117">
        <v>436</v>
      </c>
      <c r="EV117">
        <v>438</v>
      </c>
      <c r="EW117">
        <v>441</v>
      </c>
      <c r="EX117">
        <v>444</v>
      </c>
      <c r="EY117">
        <v>447</v>
      </c>
      <c r="EZ117">
        <v>450</v>
      </c>
      <c r="FA117">
        <v>453</v>
      </c>
      <c r="FB117">
        <v>456</v>
      </c>
      <c r="FC117">
        <v>459</v>
      </c>
      <c r="FD117">
        <v>462</v>
      </c>
      <c r="FE117">
        <v>465</v>
      </c>
      <c r="FF117">
        <v>467</v>
      </c>
      <c r="FG117">
        <v>470</v>
      </c>
      <c r="FH117">
        <v>473</v>
      </c>
      <c r="FI117">
        <v>476</v>
      </c>
      <c r="FJ117">
        <v>479</v>
      </c>
      <c r="FK117">
        <v>482</v>
      </c>
      <c r="FL117">
        <v>485</v>
      </c>
      <c r="FM117">
        <v>488</v>
      </c>
      <c r="FN117">
        <v>491</v>
      </c>
      <c r="FO117">
        <v>494</v>
      </c>
      <c r="FP117">
        <v>497</v>
      </c>
      <c r="FQ117">
        <v>499</v>
      </c>
      <c r="FR117">
        <v>502</v>
      </c>
      <c r="FS117">
        <v>505</v>
      </c>
      <c r="FT117">
        <v>508</v>
      </c>
      <c r="FU117">
        <v>511</v>
      </c>
      <c r="FV117">
        <v>514</v>
      </c>
      <c r="FW117">
        <v>517</v>
      </c>
      <c r="FX117">
        <v>520</v>
      </c>
      <c r="FY117">
        <v>523</v>
      </c>
      <c r="FZ117">
        <v>526</v>
      </c>
      <c r="GA117">
        <v>529</v>
      </c>
      <c r="GB117">
        <v>531</v>
      </c>
      <c r="GC117">
        <v>534</v>
      </c>
      <c r="GD117">
        <v>537</v>
      </c>
      <c r="GE117">
        <v>540</v>
      </c>
      <c r="GF117">
        <v>543</v>
      </c>
      <c r="GG117">
        <v>546</v>
      </c>
      <c r="GH117">
        <v>549</v>
      </c>
      <c r="GI117">
        <v>552</v>
      </c>
      <c r="GJ117">
        <v>555</v>
      </c>
      <c r="GK117">
        <v>558</v>
      </c>
      <c r="GL117">
        <v>560</v>
      </c>
      <c r="GM117">
        <v>563</v>
      </c>
      <c r="GN117">
        <v>566</v>
      </c>
      <c r="GO117">
        <v>569</v>
      </c>
      <c r="GP117">
        <v>572</v>
      </c>
      <c r="GQ117">
        <v>575</v>
      </c>
      <c r="GR117">
        <v>578</v>
      </c>
      <c r="GS117">
        <v>581</v>
      </c>
      <c r="GU117">
        <v>114</v>
      </c>
      <c r="GV117">
        <v>0.83099999999999996</v>
      </c>
    </row>
    <row r="118" spans="1:204">
      <c r="A118" s="278">
        <v>115</v>
      </c>
      <c r="B118" s="344">
        <v>3</v>
      </c>
      <c r="C118" s="344">
        <v>7</v>
      </c>
      <c r="D118" s="344">
        <v>11</v>
      </c>
      <c r="E118" s="344">
        <v>15</v>
      </c>
      <c r="F118" s="344">
        <v>19</v>
      </c>
      <c r="G118" s="344">
        <v>22</v>
      </c>
      <c r="H118" s="344">
        <v>26</v>
      </c>
      <c r="I118" s="344">
        <v>29</v>
      </c>
      <c r="J118" s="344">
        <v>32</v>
      </c>
      <c r="K118" s="344">
        <v>34</v>
      </c>
      <c r="L118" s="344">
        <v>37</v>
      </c>
      <c r="M118" s="344">
        <v>41</v>
      </c>
      <c r="N118" s="344">
        <v>44</v>
      </c>
      <c r="O118" s="344">
        <v>47</v>
      </c>
      <c r="P118" s="344">
        <v>50</v>
      </c>
      <c r="Q118" s="344">
        <v>54</v>
      </c>
      <c r="R118" s="344">
        <v>57</v>
      </c>
      <c r="S118" s="344">
        <v>60</v>
      </c>
      <c r="T118" s="344">
        <v>62</v>
      </c>
      <c r="U118" s="344">
        <v>65</v>
      </c>
      <c r="V118" s="344">
        <v>68</v>
      </c>
      <c r="W118" s="344">
        <v>71</v>
      </c>
      <c r="X118" s="344">
        <v>74</v>
      </c>
      <c r="Y118" s="344">
        <v>77</v>
      </c>
      <c r="Z118" s="344">
        <v>80</v>
      </c>
      <c r="AA118" s="344">
        <v>83</v>
      </c>
      <c r="AB118" s="344">
        <v>87</v>
      </c>
      <c r="AC118" s="344">
        <v>90</v>
      </c>
      <c r="AD118" s="344">
        <v>93</v>
      </c>
      <c r="AE118" s="344">
        <v>96</v>
      </c>
      <c r="AF118" s="337">
        <v>99</v>
      </c>
      <c r="AG118" s="345">
        <v>102</v>
      </c>
      <c r="AH118" s="346">
        <v>105</v>
      </c>
      <c r="AI118">
        <v>108</v>
      </c>
      <c r="AJ118">
        <v>111</v>
      </c>
      <c r="AK118">
        <v>114</v>
      </c>
      <c r="AL118">
        <v>117</v>
      </c>
      <c r="AM118">
        <v>120</v>
      </c>
      <c r="AN118">
        <v>123</v>
      </c>
      <c r="AO118">
        <v>126</v>
      </c>
      <c r="AP118">
        <v>129</v>
      </c>
      <c r="AQ118">
        <v>132</v>
      </c>
      <c r="AR118">
        <v>134</v>
      </c>
      <c r="AS118">
        <v>137</v>
      </c>
      <c r="AT118">
        <v>140</v>
      </c>
      <c r="AU118">
        <v>143</v>
      </c>
      <c r="AV118">
        <v>146</v>
      </c>
      <c r="AW118">
        <v>149</v>
      </c>
      <c r="AX118">
        <v>152</v>
      </c>
      <c r="AY118">
        <v>155</v>
      </c>
      <c r="AZ118">
        <v>158</v>
      </c>
      <c r="BA118">
        <v>161</v>
      </c>
      <c r="BB118">
        <v>164</v>
      </c>
      <c r="BC118">
        <v>166</v>
      </c>
      <c r="BD118">
        <v>169</v>
      </c>
      <c r="BE118">
        <v>172</v>
      </c>
      <c r="BF118">
        <v>175</v>
      </c>
      <c r="BG118">
        <v>178</v>
      </c>
      <c r="BH118">
        <v>181</v>
      </c>
      <c r="BI118">
        <v>183</v>
      </c>
      <c r="BJ118">
        <v>186</v>
      </c>
      <c r="BK118">
        <v>189</v>
      </c>
      <c r="BL118">
        <v>192</v>
      </c>
      <c r="BM118">
        <v>195</v>
      </c>
      <c r="BN118">
        <v>197</v>
      </c>
      <c r="BO118">
        <v>200</v>
      </c>
      <c r="BP118">
        <v>203</v>
      </c>
      <c r="BQ118">
        <v>206</v>
      </c>
      <c r="BR118">
        <v>209</v>
      </c>
      <c r="BS118">
        <v>211</v>
      </c>
      <c r="BT118">
        <v>214</v>
      </c>
      <c r="BU118">
        <v>217</v>
      </c>
      <c r="BV118">
        <v>220</v>
      </c>
      <c r="BW118">
        <v>222</v>
      </c>
      <c r="BX118">
        <v>225</v>
      </c>
      <c r="BY118">
        <v>228</v>
      </c>
      <c r="BZ118">
        <v>231</v>
      </c>
      <c r="CA118">
        <v>233</v>
      </c>
      <c r="CB118">
        <v>236</v>
      </c>
      <c r="CC118">
        <v>239</v>
      </c>
      <c r="CD118">
        <v>242</v>
      </c>
      <c r="CE118">
        <v>244</v>
      </c>
      <c r="CF118">
        <v>247</v>
      </c>
      <c r="CG118">
        <v>250</v>
      </c>
      <c r="CH118">
        <v>252</v>
      </c>
      <c r="CI118">
        <v>255</v>
      </c>
      <c r="CJ118">
        <v>258</v>
      </c>
      <c r="CK118">
        <v>260</v>
      </c>
      <c r="CL118">
        <v>263</v>
      </c>
      <c r="CM118">
        <v>266</v>
      </c>
      <c r="CN118">
        <v>268</v>
      </c>
      <c r="CO118">
        <v>271</v>
      </c>
      <c r="CP118">
        <v>274</v>
      </c>
      <c r="CQ118">
        <v>276</v>
      </c>
      <c r="CR118">
        <v>279</v>
      </c>
      <c r="CS118">
        <v>281</v>
      </c>
      <c r="CT118">
        <v>284</v>
      </c>
      <c r="CU118">
        <v>287</v>
      </c>
      <c r="CV118">
        <v>289</v>
      </c>
      <c r="CW118">
        <v>292</v>
      </c>
      <c r="CX118">
        <v>295</v>
      </c>
      <c r="CY118">
        <v>298</v>
      </c>
      <c r="CZ118">
        <v>301</v>
      </c>
      <c r="DA118">
        <v>303</v>
      </c>
      <c r="DB118">
        <v>306</v>
      </c>
      <c r="DC118">
        <v>309</v>
      </c>
      <c r="DD118">
        <v>312</v>
      </c>
      <c r="DE118">
        <v>315</v>
      </c>
      <c r="DF118">
        <v>318</v>
      </c>
      <c r="DG118">
        <v>321</v>
      </c>
      <c r="DH118">
        <v>324</v>
      </c>
      <c r="DI118">
        <v>327</v>
      </c>
      <c r="DJ118">
        <v>329</v>
      </c>
      <c r="DK118">
        <v>332</v>
      </c>
      <c r="DL118">
        <v>335</v>
      </c>
      <c r="DM118">
        <v>338</v>
      </c>
      <c r="DN118">
        <v>341</v>
      </c>
      <c r="DO118">
        <v>344</v>
      </c>
      <c r="DP118">
        <v>347</v>
      </c>
      <c r="DQ118">
        <v>350</v>
      </c>
      <c r="DR118">
        <v>353</v>
      </c>
      <c r="DS118">
        <v>356</v>
      </c>
      <c r="DT118">
        <v>359</v>
      </c>
      <c r="DU118">
        <v>361</v>
      </c>
      <c r="DV118">
        <v>364</v>
      </c>
      <c r="DW118">
        <v>367</v>
      </c>
      <c r="DX118">
        <v>370</v>
      </c>
      <c r="DY118">
        <v>373</v>
      </c>
      <c r="DZ118">
        <v>376</v>
      </c>
      <c r="EA118">
        <v>379</v>
      </c>
      <c r="EB118">
        <v>382</v>
      </c>
      <c r="EC118">
        <v>385</v>
      </c>
      <c r="ED118">
        <v>388</v>
      </c>
      <c r="EE118">
        <v>391</v>
      </c>
      <c r="EF118">
        <v>394</v>
      </c>
      <c r="EG118">
        <v>397</v>
      </c>
      <c r="EH118">
        <v>400</v>
      </c>
      <c r="EI118">
        <v>402</v>
      </c>
      <c r="EJ118">
        <v>405</v>
      </c>
      <c r="EK118">
        <v>408</v>
      </c>
      <c r="EL118">
        <v>411</v>
      </c>
      <c r="EM118">
        <v>414</v>
      </c>
      <c r="EN118">
        <v>417</v>
      </c>
      <c r="EO118">
        <v>420</v>
      </c>
      <c r="EP118">
        <v>423</v>
      </c>
      <c r="EQ118">
        <v>426</v>
      </c>
      <c r="ER118">
        <v>429</v>
      </c>
      <c r="ES118">
        <v>432</v>
      </c>
      <c r="ET118">
        <v>435</v>
      </c>
      <c r="EU118">
        <v>438</v>
      </c>
      <c r="EV118">
        <v>441</v>
      </c>
      <c r="EW118">
        <v>443</v>
      </c>
      <c r="EX118">
        <v>446</v>
      </c>
      <c r="EY118">
        <v>449</v>
      </c>
      <c r="EZ118">
        <v>452</v>
      </c>
      <c r="FA118">
        <v>455</v>
      </c>
      <c r="FB118">
        <v>458</v>
      </c>
      <c r="FC118">
        <v>461</v>
      </c>
      <c r="FD118">
        <v>464</v>
      </c>
      <c r="FE118">
        <v>467</v>
      </c>
      <c r="FF118">
        <v>470</v>
      </c>
      <c r="FG118">
        <v>473</v>
      </c>
      <c r="FH118">
        <v>476</v>
      </c>
      <c r="FI118">
        <v>479</v>
      </c>
      <c r="FJ118">
        <v>481</v>
      </c>
      <c r="FK118">
        <v>484</v>
      </c>
      <c r="FL118">
        <v>487</v>
      </c>
      <c r="FM118">
        <v>490</v>
      </c>
      <c r="FN118">
        <v>493</v>
      </c>
      <c r="FO118">
        <v>496</v>
      </c>
      <c r="FP118">
        <v>499</v>
      </c>
      <c r="FQ118">
        <v>502</v>
      </c>
      <c r="FR118">
        <v>505</v>
      </c>
      <c r="FS118">
        <v>508</v>
      </c>
      <c r="FT118">
        <v>511</v>
      </c>
      <c r="FU118">
        <v>514</v>
      </c>
      <c r="FV118">
        <v>516</v>
      </c>
      <c r="FW118">
        <v>519</v>
      </c>
      <c r="FX118">
        <v>522</v>
      </c>
      <c r="FY118">
        <v>525</v>
      </c>
      <c r="FZ118">
        <v>528</v>
      </c>
      <c r="GA118">
        <v>531</v>
      </c>
      <c r="GB118">
        <v>534</v>
      </c>
      <c r="GC118">
        <v>537</v>
      </c>
      <c r="GD118">
        <v>540</v>
      </c>
      <c r="GE118">
        <v>543</v>
      </c>
      <c r="GF118">
        <v>546</v>
      </c>
      <c r="GG118">
        <v>549</v>
      </c>
      <c r="GH118">
        <v>552</v>
      </c>
      <c r="GI118">
        <v>554</v>
      </c>
      <c r="GJ118">
        <v>557</v>
      </c>
      <c r="GK118">
        <v>560</v>
      </c>
      <c r="GL118">
        <v>563</v>
      </c>
      <c r="GM118">
        <v>566</v>
      </c>
      <c r="GN118">
        <v>569</v>
      </c>
      <c r="GO118">
        <v>572</v>
      </c>
      <c r="GP118">
        <v>575</v>
      </c>
      <c r="GQ118">
        <v>578</v>
      </c>
      <c r="GR118">
        <v>581</v>
      </c>
      <c r="GS118">
        <v>584</v>
      </c>
      <c r="GU118">
        <v>115</v>
      </c>
      <c r="GV118">
        <v>0.83499999999999996</v>
      </c>
    </row>
    <row r="119" spans="1:204">
      <c r="A119" s="278">
        <v>116</v>
      </c>
      <c r="B119" s="344">
        <v>3</v>
      </c>
      <c r="C119" s="344">
        <v>7</v>
      </c>
      <c r="D119" s="344">
        <v>11</v>
      </c>
      <c r="E119" s="344">
        <v>15</v>
      </c>
      <c r="F119" s="344">
        <v>19</v>
      </c>
      <c r="G119" s="344">
        <v>22</v>
      </c>
      <c r="H119" s="344">
        <v>26</v>
      </c>
      <c r="I119" s="344">
        <v>30</v>
      </c>
      <c r="J119" s="344">
        <v>32</v>
      </c>
      <c r="K119" s="344">
        <v>34</v>
      </c>
      <c r="L119" s="344">
        <v>37</v>
      </c>
      <c r="M119" s="344">
        <v>41</v>
      </c>
      <c r="N119" s="344">
        <v>44</v>
      </c>
      <c r="O119" s="344">
        <v>47</v>
      </c>
      <c r="P119" s="344">
        <v>51</v>
      </c>
      <c r="Q119" s="344">
        <v>54</v>
      </c>
      <c r="R119" s="344">
        <v>57</v>
      </c>
      <c r="S119" s="344">
        <v>60</v>
      </c>
      <c r="T119" s="344">
        <v>63</v>
      </c>
      <c r="U119" s="344">
        <v>65</v>
      </c>
      <c r="V119" s="344">
        <v>69</v>
      </c>
      <c r="W119" s="344">
        <v>72</v>
      </c>
      <c r="X119" s="344">
        <v>75</v>
      </c>
      <c r="Y119" s="344">
        <v>78</v>
      </c>
      <c r="Z119" s="344">
        <v>81</v>
      </c>
      <c r="AA119" s="344">
        <v>84</v>
      </c>
      <c r="AB119" s="344">
        <v>87</v>
      </c>
      <c r="AC119" s="344">
        <v>90</v>
      </c>
      <c r="AD119" s="344">
        <v>93</v>
      </c>
      <c r="AE119" s="344">
        <v>96</v>
      </c>
      <c r="AF119" s="337">
        <v>99</v>
      </c>
      <c r="AG119" s="345">
        <v>102</v>
      </c>
      <c r="AH119" s="346">
        <v>105</v>
      </c>
      <c r="AI119">
        <v>108</v>
      </c>
      <c r="AJ119">
        <v>111</v>
      </c>
      <c r="AK119">
        <v>114</v>
      </c>
      <c r="AL119">
        <v>117</v>
      </c>
      <c r="AM119">
        <v>120</v>
      </c>
      <c r="AN119">
        <v>123</v>
      </c>
      <c r="AO119">
        <v>126</v>
      </c>
      <c r="AP119">
        <v>129</v>
      </c>
      <c r="AQ119">
        <v>132</v>
      </c>
      <c r="AR119">
        <v>135</v>
      </c>
      <c r="AS119">
        <v>138</v>
      </c>
      <c r="AT119">
        <v>141</v>
      </c>
      <c r="AU119">
        <v>144</v>
      </c>
      <c r="AV119">
        <v>147</v>
      </c>
      <c r="AW119">
        <v>150</v>
      </c>
      <c r="AX119">
        <v>153</v>
      </c>
      <c r="AY119">
        <v>156</v>
      </c>
      <c r="AZ119">
        <v>159</v>
      </c>
      <c r="BA119">
        <v>162</v>
      </c>
      <c r="BB119">
        <v>164</v>
      </c>
      <c r="BC119">
        <v>167</v>
      </c>
      <c r="BD119">
        <v>170</v>
      </c>
      <c r="BE119">
        <v>173</v>
      </c>
      <c r="BF119">
        <v>176</v>
      </c>
      <c r="BG119">
        <v>179</v>
      </c>
      <c r="BH119">
        <v>181</v>
      </c>
      <c r="BI119">
        <v>184</v>
      </c>
      <c r="BJ119">
        <v>187</v>
      </c>
      <c r="BK119">
        <v>190</v>
      </c>
      <c r="BL119">
        <v>193</v>
      </c>
      <c r="BM119">
        <v>195</v>
      </c>
      <c r="BN119">
        <v>198</v>
      </c>
      <c r="BO119">
        <v>201</v>
      </c>
      <c r="BP119">
        <v>204</v>
      </c>
      <c r="BQ119">
        <v>207</v>
      </c>
      <c r="BR119">
        <v>210</v>
      </c>
      <c r="BS119">
        <v>212</v>
      </c>
      <c r="BT119">
        <v>215</v>
      </c>
      <c r="BU119">
        <v>218</v>
      </c>
      <c r="BV119">
        <v>221</v>
      </c>
      <c r="BW119">
        <v>223</v>
      </c>
      <c r="BX119">
        <v>226</v>
      </c>
      <c r="BY119">
        <v>229</v>
      </c>
      <c r="BZ119">
        <v>232</v>
      </c>
      <c r="CA119">
        <v>235</v>
      </c>
      <c r="CB119">
        <v>237</v>
      </c>
      <c r="CC119">
        <v>240</v>
      </c>
      <c r="CD119">
        <v>243</v>
      </c>
      <c r="CE119">
        <v>246</v>
      </c>
      <c r="CF119">
        <v>248</v>
      </c>
      <c r="CG119">
        <v>251</v>
      </c>
      <c r="CH119">
        <v>254</v>
      </c>
      <c r="CI119">
        <v>256</v>
      </c>
      <c r="CJ119">
        <v>259</v>
      </c>
      <c r="CK119">
        <v>262</v>
      </c>
      <c r="CL119">
        <v>264</v>
      </c>
      <c r="CM119">
        <v>267</v>
      </c>
      <c r="CN119">
        <v>270</v>
      </c>
      <c r="CO119">
        <v>272</v>
      </c>
      <c r="CP119">
        <v>275</v>
      </c>
      <c r="CQ119">
        <v>278</v>
      </c>
      <c r="CR119">
        <v>280</v>
      </c>
      <c r="CS119">
        <v>283</v>
      </c>
      <c r="CT119">
        <v>285</v>
      </c>
      <c r="CU119">
        <v>288</v>
      </c>
      <c r="CV119">
        <v>291</v>
      </c>
      <c r="CW119">
        <v>293</v>
      </c>
      <c r="CX119">
        <v>296</v>
      </c>
      <c r="CY119">
        <v>299</v>
      </c>
      <c r="CZ119">
        <v>302</v>
      </c>
      <c r="DA119">
        <v>305</v>
      </c>
      <c r="DB119">
        <v>308</v>
      </c>
      <c r="DC119">
        <v>311</v>
      </c>
      <c r="DD119">
        <v>314</v>
      </c>
      <c r="DE119">
        <v>316</v>
      </c>
      <c r="DF119">
        <v>319</v>
      </c>
      <c r="DG119">
        <v>322</v>
      </c>
      <c r="DH119">
        <v>325</v>
      </c>
      <c r="DI119">
        <v>328</v>
      </c>
      <c r="DJ119">
        <v>331</v>
      </c>
      <c r="DK119">
        <v>334</v>
      </c>
      <c r="DL119">
        <v>337</v>
      </c>
      <c r="DM119">
        <v>340</v>
      </c>
      <c r="DN119">
        <v>343</v>
      </c>
      <c r="DO119">
        <v>346</v>
      </c>
      <c r="DP119">
        <v>349</v>
      </c>
      <c r="DQ119">
        <v>351</v>
      </c>
      <c r="DR119">
        <v>354</v>
      </c>
      <c r="DS119">
        <v>357</v>
      </c>
      <c r="DT119">
        <v>360</v>
      </c>
      <c r="DU119">
        <v>363</v>
      </c>
      <c r="DV119">
        <v>366</v>
      </c>
      <c r="DW119">
        <v>369</v>
      </c>
      <c r="DX119">
        <v>372</v>
      </c>
      <c r="DY119">
        <v>375</v>
      </c>
      <c r="DZ119">
        <v>378</v>
      </c>
      <c r="EA119">
        <v>381</v>
      </c>
      <c r="EB119">
        <v>384</v>
      </c>
      <c r="EC119">
        <v>387</v>
      </c>
      <c r="ED119">
        <v>390</v>
      </c>
      <c r="EE119">
        <v>393</v>
      </c>
      <c r="EF119">
        <v>396</v>
      </c>
      <c r="EG119">
        <v>398</v>
      </c>
      <c r="EH119">
        <v>401</v>
      </c>
      <c r="EI119">
        <v>404</v>
      </c>
      <c r="EJ119">
        <v>407</v>
      </c>
      <c r="EK119">
        <v>410</v>
      </c>
      <c r="EL119">
        <v>413</v>
      </c>
      <c r="EM119">
        <v>416</v>
      </c>
      <c r="EN119">
        <v>419</v>
      </c>
      <c r="EO119">
        <v>422</v>
      </c>
      <c r="EP119">
        <v>425</v>
      </c>
      <c r="EQ119">
        <v>428</v>
      </c>
      <c r="ER119">
        <v>431</v>
      </c>
      <c r="ES119">
        <v>434</v>
      </c>
      <c r="ET119">
        <v>437</v>
      </c>
      <c r="EU119">
        <v>440</v>
      </c>
      <c r="EV119">
        <v>443</v>
      </c>
      <c r="EW119">
        <v>446</v>
      </c>
      <c r="EX119">
        <v>449</v>
      </c>
      <c r="EY119">
        <v>451</v>
      </c>
      <c r="EZ119">
        <v>454</v>
      </c>
      <c r="FA119">
        <v>457</v>
      </c>
      <c r="FB119">
        <v>460</v>
      </c>
      <c r="FC119">
        <v>463</v>
      </c>
      <c r="FD119">
        <v>466</v>
      </c>
      <c r="FE119">
        <v>469</v>
      </c>
      <c r="FF119">
        <v>472</v>
      </c>
      <c r="FG119">
        <v>475</v>
      </c>
      <c r="FH119">
        <v>478</v>
      </c>
      <c r="FI119">
        <v>481</v>
      </c>
      <c r="FJ119">
        <v>484</v>
      </c>
      <c r="FK119">
        <v>487</v>
      </c>
      <c r="FL119">
        <v>490</v>
      </c>
      <c r="FM119">
        <v>493</v>
      </c>
      <c r="FN119">
        <v>495</v>
      </c>
      <c r="FO119">
        <v>498</v>
      </c>
      <c r="FP119">
        <v>501</v>
      </c>
      <c r="FQ119">
        <v>504</v>
      </c>
      <c r="FR119">
        <v>507</v>
      </c>
      <c r="FS119">
        <v>510</v>
      </c>
      <c r="FT119">
        <v>513</v>
      </c>
      <c r="FU119">
        <v>516</v>
      </c>
      <c r="FV119">
        <v>519</v>
      </c>
      <c r="FW119">
        <v>522</v>
      </c>
      <c r="FX119">
        <v>525</v>
      </c>
      <c r="FY119">
        <v>528</v>
      </c>
      <c r="FZ119">
        <v>531</v>
      </c>
      <c r="GA119">
        <v>534</v>
      </c>
      <c r="GB119">
        <v>537</v>
      </c>
      <c r="GC119">
        <v>540</v>
      </c>
      <c r="GD119">
        <v>542</v>
      </c>
      <c r="GE119">
        <v>545</v>
      </c>
      <c r="GF119">
        <v>548</v>
      </c>
      <c r="GG119">
        <v>551</v>
      </c>
      <c r="GH119">
        <v>554</v>
      </c>
      <c r="GI119">
        <v>557</v>
      </c>
      <c r="GJ119">
        <v>560</v>
      </c>
      <c r="GK119">
        <v>563</v>
      </c>
      <c r="GL119">
        <v>566</v>
      </c>
      <c r="GM119">
        <v>569</v>
      </c>
      <c r="GN119">
        <v>572</v>
      </c>
      <c r="GO119">
        <v>575</v>
      </c>
      <c r="GP119">
        <v>578</v>
      </c>
      <c r="GQ119">
        <v>581</v>
      </c>
      <c r="GR119">
        <v>583</v>
      </c>
      <c r="GS119">
        <v>586</v>
      </c>
      <c r="GU119">
        <v>116</v>
      </c>
      <c r="GV119">
        <v>0.83899999999999997</v>
      </c>
    </row>
    <row r="120" spans="1:204">
      <c r="A120" s="278">
        <v>117</v>
      </c>
      <c r="B120" s="344">
        <v>3</v>
      </c>
      <c r="C120" s="344">
        <v>8</v>
      </c>
      <c r="D120" s="344">
        <v>11</v>
      </c>
      <c r="E120" s="344">
        <v>15</v>
      </c>
      <c r="F120" s="344">
        <v>19</v>
      </c>
      <c r="G120" s="344">
        <v>23</v>
      </c>
      <c r="H120" s="344">
        <v>26</v>
      </c>
      <c r="I120" s="344">
        <v>30</v>
      </c>
      <c r="J120" s="344">
        <v>32</v>
      </c>
      <c r="K120" s="344">
        <v>34</v>
      </c>
      <c r="L120" s="344">
        <v>38</v>
      </c>
      <c r="M120" s="344">
        <v>41</v>
      </c>
      <c r="N120" s="344">
        <v>44</v>
      </c>
      <c r="O120" s="344">
        <v>48</v>
      </c>
      <c r="P120" s="344">
        <v>51</v>
      </c>
      <c r="Q120" s="344">
        <v>54</v>
      </c>
      <c r="R120" s="344">
        <v>57</v>
      </c>
      <c r="S120" s="344">
        <v>60</v>
      </c>
      <c r="T120" s="344">
        <v>63</v>
      </c>
      <c r="U120" s="344">
        <v>66</v>
      </c>
      <c r="V120" s="344">
        <v>69</v>
      </c>
      <c r="W120" s="344">
        <v>72</v>
      </c>
      <c r="X120" s="344">
        <v>75</v>
      </c>
      <c r="Y120" s="344">
        <v>78</v>
      </c>
      <c r="Z120" s="344">
        <v>81</v>
      </c>
      <c r="AA120" s="344">
        <v>84</v>
      </c>
      <c r="AB120" s="344">
        <v>87</v>
      </c>
      <c r="AC120" s="344">
        <v>91</v>
      </c>
      <c r="AD120" s="344">
        <v>94</v>
      </c>
      <c r="AE120" s="344">
        <v>97</v>
      </c>
      <c r="AF120" s="337">
        <v>100</v>
      </c>
      <c r="AG120" s="345">
        <v>103</v>
      </c>
      <c r="AH120" s="346">
        <v>106</v>
      </c>
      <c r="AI120">
        <v>109</v>
      </c>
      <c r="AJ120">
        <v>112</v>
      </c>
      <c r="AK120">
        <v>115</v>
      </c>
      <c r="AL120">
        <v>118</v>
      </c>
      <c r="AM120">
        <v>121</v>
      </c>
      <c r="AN120">
        <v>124</v>
      </c>
      <c r="AO120">
        <v>127</v>
      </c>
      <c r="AP120">
        <v>130</v>
      </c>
      <c r="AQ120">
        <v>133</v>
      </c>
      <c r="AR120">
        <v>136</v>
      </c>
      <c r="AS120">
        <v>139</v>
      </c>
      <c r="AT120">
        <v>142</v>
      </c>
      <c r="AU120">
        <v>145</v>
      </c>
      <c r="AV120">
        <v>148</v>
      </c>
      <c r="AW120">
        <v>151</v>
      </c>
      <c r="AX120">
        <v>154</v>
      </c>
      <c r="AY120">
        <v>157</v>
      </c>
      <c r="AZ120">
        <v>160</v>
      </c>
      <c r="BA120">
        <v>162</v>
      </c>
      <c r="BB120">
        <v>165</v>
      </c>
      <c r="BC120">
        <v>168</v>
      </c>
      <c r="BD120">
        <v>171</v>
      </c>
      <c r="BE120">
        <v>174</v>
      </c>
      <c r="BF120">
        <v>177</v>
      </c>
      <c r="BG120">
        <v>180</v>
      </c>
      <c r="BH120">
        <v>182</v>
      </c>
      <c r="BI120">
        <v>185</v>
      </c>
      <c r="BJ120">
        <v>188</v>
      </c>
      <c r="BK120">
        <v>191</v>
      </c>
      <c r="BL120">
        <v>194</v>
      </c>
      <c r="BM120">
        <v>197</v>
      </c>
      <c r="BN120">
        <v>200</v>
      </c>
      <c r="BO120">
        <v>202</v>
      </c>
      <c r="BP120">
        <v>205</v>
      </c>
      <c r="BQ120">
        <v>208</v>
      </c>
      <c r="BR120">
        <v>211</v>
      </c>
      <c r="BS120">
        <v>214</v>
      </c>
      <c r="BT120">
        <v>216</v>
      </c>
      <c r="BU120">
        <v>219</v>
      </c>
      <c r="BV120">
        <v>222</v>
      </c>
      <c r="BW120">
        <v>225</v>
      </c>
      <c r="BX120">
        <v>228</v>
      </c>
      <c r="BY120">
        <v>230</v>
      </c>
      <c r="BZ120">
        <v>233</v>
      </c>
      <c r="CA120">
        <v>236</v>
      </c>
      <c r="CB120">
        <v>239</v>
      </c>
      <c r="CC120">
        <v>242</v>
      </c>
      <c r="CD120">
        <v>244</v>
      </c>
      <c r="CE120">
        <v>247</v>
      </c>
      <c r="CF120">
        <v>250</v>
      </c>
      <c r="CG120">
        <v>252</v>
      </c>
      <c r="CH120">
        <v>255</v>
      </c>
      <c r="CI120">
        <v>258</v>
      </c>
      <c r="CJ120">
        <v>261</v>
      </c>
      <c r="CK120">
        <v>263</v>
      </c>
      <c r="CL120">
        <v>266</v>
      </c>
      <c r="CM120">
        <v>269</v>
      </c>
      <c r="CN120">
        <v>271</v>
      </c>
      <c r="CO120">
        <v>274</v>
      </c>
      <c r="CP120">
        <v>277</v>
      </c>
      <c r="CQ120">
        <v>279</v>
      </c>
      <c r="CR120">
        <v>282</v>
      </c>
      <c r="CS120">
        <v>284</v>
      </c>
      <c r="CT120">
        <v>287</v>
      </c>
      <c r="CU120">
        <v>290</v>
      </c>
      <c r="CV120">
        <v>292</v>
      </c>
      <c r="CW120">
        <v>295</v>
      </c>
      <c r="CX120">
        <v>298</v>
      </c>
      <c r="CY120">
        <v>301</v>
      </c>
      <c r="CZ120">
        <v>304</v>
      </c>
      <c r="DA120">
        <v>307</v>
      </c>
      <c r="DB120">
        <v>310</v>
      </c>
      <c r="DC120">
        <v>313</v>
      </c>
      <c r="DD120">
        <v>315</v>
      </c>
      <c r="DE120">
        <v>318</v>
      </c>
      <c r="DF120">
        <v>321</v>
      </c>
      <c r="DG120">
        <v>324</v>
      </c>
      <c r="DH120">
        <v>327</v>
      </c>
      <c r="DI120">
        <v>330</v>
      </c>
      <c r="DJ120">
        <v>333</v>
      </c>
      <c r="DK120">
        <v>336</v>
      </c>
      <c r="DL120">
        <v>339</v>
      </c>
      <c r="DM120">
        <v>342</v>
      </c>
      <c r="DN120">
        <v>345</v>
      </c>
      <c r="DO120">
        <v>348</v>
      </c>
      <c r="DP120">
        <v>351</v>
      </c>
      <c r="DQ120">
        <v>354</v>
      </c>
      <c r="DR120">
        <v>356</v>
      </c>
      <c r="DS120">
        <v>359</v>
      </c>
      <c r="DT120">
        <v>362</v>
      </c>
      <c r="DU120">
        <v>365</v>
      </c>
      <c r="DV120">
        <v>368</v>
      </c>
      <c r="DW120">
        <v>371</v>
      </c>
      <c r="DX120">
        <v>374</v>
      </c>
      <c r="DY120">
        <v>377</v>
      </c>
      <c r="DZ120">
        <v>380</v>
      </c>
      <c r="EA120">
        <v>383</v>
      </c>
      <c r="EB120">
        <v>386</v>
      </c>
      <c r="EC120">
        <v>389</v>
      </c>
      <c r="ED120">
        <v>392</v>
      </c>
      <c r="EE120">
        <v>395</v>
      </c>
      <c r="EF120">
        <v>398</v>
      </c>
      <c r="EG120">
        <v>401</v>
      </c>
      <c r="EH120">
        <v>404</v>
      </c>
      <c r="EI120">
        <v>407</v>
      </c>
      <c r="EJ120">
        <v>410</v>
      </c>
      <c r="EK120">
        <v>413</v>
      </c>
      <c r="EL120">
        <v>416</v>
      </c>
      <c r="EM120">
        <v>419</v>
      </c>
      <c r="EN120">
        <v>422</v>
      </c>
      <c r="EO120">
        <v>425</v>
      </c>
      <c r="EP120">
        <v>428</v>
      </c>
      <c r="EQ120">
        <v>430</v>
      </c>
      <c r="ER120">
        <v>433</v>
      </c>
      <c r="ES120">
        <v>436</v>
      </c>
      <c r="ET120">
        <v>439</v>
      </c>
      <c r="EU120">
        <v>442</v>
      </c>
      <c r="EV120">
        <v>445</v>
      </c>
      <c r="EW120">
        <v>448</v>
      </c>
      <c r="EX120">
        <v>451</v>
      </c>
      <c r="EY120">
        <v>454</v>
      </c>
      <c r="EZ120">
        <v>457</v>
      </c>
      <c r="FA120">
        <v>460</v>
      </c>
      <c r="FB120">
        <v>463</v>
      </c>
      <c r="FC120">
        <v>466</v>
      </c>
      <c r="FD120">
        <v>469</v>
      </c>
      <c r="FE120">
        <v>472</v>
      </c>
      <c r="FF120">
        <v>475</v>
      </c>
      <c r="FG120">
        <v>478</v>
      </c>
      <c r="FH120">
        <v>481</v>
      </c>
      <c r="FI120">
        <v>484</v>
      </c>
      <c r="FJ120">
        <v>487</v>
      </c>
      <c r="FK120">
        <v>490</v>
      </c>
      <c r="FL120">
        <v>492</v>
      </c>
      <c r="FM120">
        <v>495</v>
      </c>
      <c r="FN120">
        <v>498</v>
      </c>
      <c r="FO120">
        <v>501</v>
      </c>
      <c r="FP120">
        <v>504</v>
      </c>
      <c r="FQ120">
        <v>507</v>
      </c>
      <c r="FR120">
        <v>510</v>
      </c>
      <c r="FS120">
        <v>513</v>
      </c>
      <c r="FT120">
        <v>516</v>
      </c>
      <c r="FU120">
        <v>519</v>
      </c>
      <c r="FV120">
        <v>522</v>
      </c>
      <c r="FW120">
        <v>525</v>
      </c>
      <c r="FX120">
        <v>528</v>
      </c>
      <c r="FY120">
        <v>531</v>
      </c>
      <c r="FZ120">
        <v>534</v>
      </c>
      <c r="GA120">
        <v>537</v>
      </c>
      <c r="GB120">
        <v>540</v>
      </c>
      <c r="GC120">
        <v>543</v>
      </c>
      <c r="GD120">
        <v>546</v>
      </c>
      <c r="GE120">
        <v>549</v>
      </c>
      <c r="GF120">
        <v>552</v>
      </c>
      <c r="GG120">
        <v>555</v>
      </c>
      <c r="GH120">
        <v>557</v>
      </c>
      <c r="GI120">
        <v>560</v>
      </c>
      <c r="GJ120">
        <v>563</v>
      </c>
      <c r="GK120">
        <v>566</v>
      </c>
      <c r="GL120">
        <v>569</v>
      </c>
      <c r="GM120">
        <v>572</v>
      </c>
      <c r="GN120">
        <v>575</v>
      </c>
      <c r="GO120">
        <v>578</v>
      </c>
      <c r="GP120">
        <v>581</v>
      </c>
      <c r="GQ120">
        <v>584</v>
      </c>
      <c r="GR120">
        <v>587</v>
      </c>
      <c r="GS120">
        <v>590</v>
      </c>
      <c r="GU120">
        <v>117</v>
      </c>
      <c r="GV120">
        <v>0.84399999999999997</v>
      </c>
    </row>
    <row r="121" spans="1:204">
      <c r="A121" s="278">
        <v>118</v>
      </c>
      <c r="B121" s="344">
        <v>4</v>
      </c>
      <c r="C121" s="344">
        <v>8</v>
      </c>
      <c r="D121" s="344">
        <v>11</v>
      </c>
      <c r="E121" s="344">
        <v>15</v>
      </c>
      <c r="F121" s="344">
        <v>19</v>
      </c>
      <c r="G121" s="344">
        <v>23</v>
      </c>
      <c r="H121" s="344">
        <v>26</v>
      </c>
      <c r="I121" s="344">
        <v>30</v>
      </c>
      <c r="J121" s="344">
        <v>32</v>
      </c>
      <c r="K121" s="344">
        <v>35</v>
      </c>
      <c r="L121" s="344">
        <v>38</v>
      </c>
      <c r="M121" s="344">
        <v>41</v>
      </c>
      <c r="N121" s="344">
        <v>45</v>
      </c>
      <c r="O121" s="344">
        <v>48</v>
      </c>
      <c r="P121" s="344">
        <v>51</v>
      </c>
      <c r="Q121" s="344">
        <v>54</v>
      </c>
      <c r="R121" s="344">
        <v>58</v>
      </c>
      <c r="S121" s="344">
        <v>61</v>
      </c>
      <c r="T121" s="344">
        <v>63</v>
      </c>
      <c r="U121" s="344">
        <v>66</v>
      </c>
      <c r="V121" s="344">
        <v>69</v>
      </c>
      <c r="W121" s="344">
        <v>72</v>
      </c>
      <c r="X121" s="344">
        <v>75</v>
      </c>
      <c r="Y121" s="344">
        <v>79</v>
      </c>
      <c r="Z121" s="344">
        <v>82</v>
      </c>
      <c r="AA121" s="344">
        <v>85</v>
      </c>
      <c r="AB121" s="344">
        <v>88</v>
      </c>
      <c r="AC121" s="344">
        <v>91</v>
      </c>
      <c r="AD121" s="344">
        <v>94</v>
      </c>
      <c r="AE121" s="344">
        <v>97</v>
      </c>
      <c r="AF121" s="337">
        <v>100</v>
      </c>
      <c r="AG121" s="345">
        <v>103</v>
      </c>
      <c r="AH121" s="346">
        <v>106</v>
      </c>
      <c r="AI121">
        <v>109</v>
      </c>
      <c r="AJ121">
        <v>112</v>
      </c>
      <c r="AK121">
        <v>115</v>
      </c>
      <c r="AL121">
        <v>119</v>
      </c>
      <c r="AM121">
        <v>122</v>
      </c>
      <c r="AN121">
        <v>125</v>
      </c>
      <c r="AO121">
        <v>128</v>
      </c>
      <c r="AP121">
        <v>131</v>
      </c>
      <c r="AQ121">
        <v>134</v>
      </c>
      <c r="AR121">
        <v>137</v>
      </c>
      <c r="AS121">
        <v>140</v>
      </c>
      <c r="AT121">
        <v>143</v>
      </c>
      <c r="AU121">
        <v>146</v>
      </c>
      <c r="AV121">
        <v>149</v>
      </c>
      <c r="AW121">
        <v>152</v>
      </c>
      <c r="AX121">
        <v>155</v>
      </c>
      <c r="AY121">
        <v>157</v>
      </c>
      <c r="AZ121">
        <v>160</v>
      </c>
      <c r="BA121">
        <v>163</v>
      </c>
      <c r="BB121">
        <v>166</v>
      </c>
      <c r="BC121">
        <v>169</v>
      </c>
      <c r="BD121">
        <v>172</v>
      </c>
      <c r="BE121">
        <v>175</v>
      </c>
      <c r="BF121">
        <v>178</v>
      </c>
      <c r="BG121">
        <v>180</v>
      </c>
      <c r="BH121">
        <v>183</v>
      </c>
      <c r="BI121">
        <v>186</v>
      </c>
      <c r="BJ121">
        <v>189</v>
      </c>
      <c r="BK121">
        <v>192</v>
      </c>
      <c r="BL121">
        <v>195</v>
      </c>
      <c r="BM121">
        <v>198</v>
      </c>
      <c r="BN121">
        <v>200</v>
      </c>
      <c r="BO121">
        <v>203</v>
      </c>
      <c r="BP121">
        <v>206</v>
      </c>
      <c r="BQ121">
        <v>209</v>
      </c>
      <c r="BR121">
        <v>212</v>
      </c>
      <c r="BS121">
        <v>215</v>
      </c>
      <c r="BT121">
        <v>217</v>
      </c>
      <c r="BU121">
        <v>220</v>
      </c>
      <c r="BV121">
        <v>223</v>
      </c>
      <c r="BW121">
        <v>226</v>
      </c>
      <c r="BX121">
        <v>229</v>
      </c>
      <c r="BY121">
        <v>232</v>
      </c>
      <c r="BZ121">
        <v>234</v>
      </c>
      <c r="CA121">
        <v>237</v>
      </c>
      <c r="CB121">
        <v>240</v>
      </c>
      <c r="CC121">
        <v>243</v>
      </c>
      <c r="CD121">
        <v>245</v>
      </c>
      <c r="CE121">
        <v>248</v>
      </c>
      <c r="CF121">
        <v>251</v>
      </c>
      <c r="CG121">
        <v>254</v>
      </c>
      <c r="CH121">
        <v>256</v>
      </c>
      <c r="CI121">
        <v>259</v>
      </c>
      <c r="CJ121">
        <v>262</v>
      </c>
      <c r="CK121">
        <v>265</v>
      </c>
      <c r="CL121">
        <v>267</v>
      </c>
      <c r="CM121">
        <v>270</v>
      </c>
      <c r="CN121">
        <v>273</v>
      </c>
      <c r="CO121">
        <v>275</v>
      </c>
      <c r="CP121">
        <v>278</v>
      </c>
      <c r="CQ121">
        <v>281</v>
      </c>
      <c r="CR121">
        <v>283</v>
      </c>
      <c r="CS121">
        <v>286</v>
      </c>
      <c r="CT121">
        <v>288</v>
      </c>
      <c r="CU121">
        <v>291</v>
      </c>
      <c r="CV121">
        <v>294</v>
      </c>
      <c r="CW121">
        <v>296</v>
      </c>
      <c r="CX121">
        <v>299</v>
      </c>
      <c r="CY121">
        <v>302</v>
      </c>
      <c r="CZ121">
        <v>305</v>
      </c>
      <c r="DA121">
        <v>308</v>
      </c>
      <c r="DB121">
        <v>311</v>
      </c>
      <c r="DC121">
        <v>314</v>
      </c>
      <c r="DD121">
        <v>317</v>
      </c>
      <c r="DE121">
        <v>320</v>
      </c>
      <c r="DF121">
        <v>323</v>
      </c>
      <c r="DG121">
        <v>326</v>
      </c>
      <c r="DH121">
        <v>329</v>
      </c>
      <c r="DI121">
        <v>332</v>
      </c>
      <c r="DJ121">
        <v>335</v>
      </c>
      <c r="DK121">
        <v>338</v>
      </c>
      <c r="DL121">
        <v>341</v>
      </c>
      <c r="DM121">
        <v>343</v>
      </c>
      <c r="DN121">
        <v>346</v>
      </c>
      <c r="DO121">
        <v>349</v>
      </c>
      <c r="DP121">
        <v>352</v>
      </c>
      <c r="DQ121">
        <v>355</v>
      </c>
      <c r="DR121">
        <v>358</v>
      </c>
      <c r="DS121">
        <v>361</v>
      </c>
      <c r="DT121">
        <v>364</v>
      </c>
      <c r="DU121">
        <v>367</v>
      </c>
      <c r="DV121">
        <v>370</v>
      </c>
      <c r="DW121">
        <v>373</v>
      </c>
      <c r="DX121">
        <v>376</v>
      </c>
      <c r="DY121">
        <v>379</v>
      </c>
      <c r="DZ121">
        <v>382</v>
      </c>
      <c r="EA121">
        <v>385</v>
      </c>
      <c r="EB121">
        <v>388</v>
      </c>
      <c r="EC121">
        <v>391</v>
      </c>
      <c r="ED121">
        <v>394</v>
      </c>
      <c r="EE121">
        <v>397</v>
      </c>
      <c r="EF121">
        <v>400</v>
      </c>
      <c r="EG121">
        <v>403</v>
      </c>
      <c r="EH121">
        <v>406</v>
      </c>
      <c r="EI121">
        <v>409</v>
      </c>
      <c r="EJ121">
        <v>412</v>
      </c>
      <c r="EK121">
        <v>415</v>
      </c>
      <c r="EL121">
        <v>418</v>
      </c>
      <c r="EM121">
        <v>421</v>
      </c>
      <c r="EN121">
        <v>424</v>
      </c>
      <c r="EO121">
        <v>427</v>
      </c>
      <c r="EP121">
        <v>430</v>
      </c>
      <c r="EQ121">
        <v>433</v>
      </c>
      <c r="ER121">
        <v>435</v>
      </c>
      <c r="ES121">
        <v>438</v>
      </c>
      <c r="ET121">
        <v>441</v>
      </c>
      <c r="EU121">
        <v>444</v>
      </c>
      <c r="EV121">
        <v>447</v>
      </c>
      <c r="EW121">
        <v>450</v>
      </c>
      <c r="EX121">
        <v>453</v>
      </c>
      <c r="EY121">
        <v>456</v>
      </c>
      <c r="EZ121">
        <v>459</v>
      </c>
      <c r="FA121">
        <v>462</v>
      </c>
      <c r="FB121">
        <v>465</v>
      </c>
      <c r="FC121">
        <v>468</v>
      </c>
      <c r="FD121">
        <v>471</v>
      </c>
      <c r="FE121">
        <v>474</v>
      </c>
      <c r="FF121">
        <v>477</v>
      </c>
      <c r="FG121">
        <v>480</v>
      </c>
      <c r="FH121">
        <v>483</v>
      </c>
      <c r="FI121">
        <v>486</v>
      </c>
      <c r="FJ121">
        <v>489</v>
      </c>
      <c r="FK121">
        <v>492</v>
      </c>
      <c r="FL121">
        <v>495</v>
      </c>
      <c r="FM121">
        <v>498</v>
      </c>
      <c r="FN121">
        <v>501</v>
      </c>
      <c r="FO121">
        <v>504</v>
      </c>
      <c r="FP121">
        <v>507</v>
      </c>
      <c r="FQ121">
        <v>510</v>
      </c>
      <c r="FR121">
        <v>513</v>
      </c>
      <c r="FS121">
        <v>516</v>
      </c>
      <c r="FT121">
        <v>519</v>
      </c>
      <c r="FU121">
        <v>522</v>
      </c>
      <c r="FV121">
        <v>525</v>
      </c>
      <c r="FW121">
        <v>527</v>
      </c>
      <c r="FX121">
        <v>530</v>
      </c>
      <c r="FY121">
        <v>533</v>
      </c>
      <c r="FZ121">
        <v>536</v>
      </c>
      <c r="GA121">
        <v>539</v>
      </c>
      <c r="GB121">
        <v>542</v>
      </c>
      <c r="GC121">
        <v>545</v>
      </c>
      <c r="GD121">
        <v>548</v>
      </c>
      <c r="GE121">
        <v>551</v>
      </c>
      <c r="GF121">
        <v>554</v>
      </c>
      <c r="GG121">
        <v>557</v>
      </c>
      <c r="GH121">
        <v>560</v>
      </c>
      <c r="GI121">
        <v>563</v>
      </c>
      <c r="GJ121">
        <v>566</v>
      </c>
      <c r="GK121">
        <v>569</v>
      </c>
      <c r="GL121">
        <v>572</v>
      </c>
      <c r="GM121">
        <v>575</v>
      </c>
      <c r="GN121">
        <v>578</v>
      </c>
      <c r="GO121">
        <v>581</v>
      </c>
      <c r="GP121">
        <v>584</v>
      </c>
      <c r="GQ121">
        <v>587</v>
      </c>
      <c r="GR121">
        <v>590</v>
      </c>
      <c r="GS121">
        <v>593</v>
      </c>
      <c r="GU121">
        <v>118</v>
      </c>
      <c r="GV121">
        <v>0.84799999999999998</v>
      </c>
    </row>
    <row r="122" spans="1:204">
      <c r="A122" s="278">
        <v>119</v>
      </c>
      <c r="B122" s="344">
        <v>4</v>
      </c>
      <c r="C122" s="344">
        <v>8</v>
      </c>
      <c r="D122" s="344">
        <v>11</v>
      </c>
      <c r="E122" s="344">
        <v>15</v>
      </c>
      <c r="F122" s="344">
        <v>19</v>
      </c>
      <c r="G122" s="344">
        <v>23</v>
      </c>
      <c r="H122" s="344">
        <v>26</v>
      </c>
      <c r="I122" s="344">
        <v>30</v>
      </c>
      <c r="J122" s="344">
        <v>32</v>
      </c>
      <c r="K122" s="344">
        <v>35</v>
      </c>
      <c r="L122" s="344">
        <v>38</v>
      </c>
      <c r="M122" s="344">
        <v>41</v>
      </c>
      <c r="N122" s="344">
        <v>45</v>
      </c>
      <c r="O122" s="344">
        <v>48</v>
      </c>
      <c r="P122" s="344">
        <v>51</v>
      </c>
      <c r="Q122" s="344">
        <v>55</v>
      </c>
      <c r="R122" s="344">
        <v>58</v>
      </c>
      <c r="S122" s="344">
        <v>61</v>
      </c>
      <c r="T122" s="344">
        <v>64</v>
      </c>
      <c r="U122" s="344">
        <v>66</v>
      </c>
      <c r="V122" s="344">
        <v>70</v>
      </c>
      <c r="W122" s="344">
        <v>73</v>
      </c>
      <c r="X122" s="344">
        <v>76</v>
      </c>
      <c r="Y122" s="344">
        <v>79</v>
      </c>
      <c r="Z122" s="344">
        <v>82</v>
      </c>
      <c r="AA122" s="344">
        <v>85</v>
      </c>
      <c r="AB122" s="344">
        <v>88</v>
      </c>
      <c r="AC122" s="344">
        <v>91</v>
      </c>
      <c r="AD122" s="344">
        <v>95</v>
      </c>
      <c r="AE122" s="344">
        <v>98</v>
      </c>
      <c r="AF122" s="337">
        <v>101</v>
      </c>
      <c r="AG122" s="345">
        <v>104</v>
      </c>
      <c r="AH122" s="346">
        <v>107</v>
      </c>
      <c r="AI122">
        <v>110</v>
      </c>
      <c r="AJ122">
        <v>113</v>
      </c>
      <c r="AK122">
        <v>116</v>
      </c>
      <c r="AL122">
        <v>119</v>
      </c>
      <c r="AM122">
        <v>122</v>
      </c>
      <c r="AN122">
        <v>125</v>
      </c>
      <c r="AO122">
        <v>128</v>
      </c>
      <c r="AP122">
        <v>131</v>
      </c>
      <c r="AQ122">
        <v>134</v>
      </c>
      <c r="AR122">
        <v>137</v>
      </c>
      <c r="AS122">
        <v>140</v>
      </c>
      <c r="AT122">
        <v>143</v>
      </c>
      <c r="AU122">
        <v>146</v>
      </c>
      <c r="AV122">
        <v>149</v>
      </c>
      <c r="AW122">
        <v>152</v>
      </c>
      <c r="AX122">
        <v>155</v>
      </c>
      <c r="AY122">
        <v>158</v>
      </c>
      <c r="AZ122">
        <v>161</v>
      </c>
      <c r="BA122">
        <v>164</v>
      </c>
      <c r="BB122">
        <v>167</v>
      </c>
      <c r="BC122">
        <v>170</v>
      </c>
      <c r="BD122">
        <v>173</v>
      </c>
      <c r="BE122">
        <v>176</v>
      </c>
      <c r="BF122">
        <v>178</v>
      </c>
      <c r="BG122">
        <v>181</v>
      </c>
      <c r="BH122">
        <v>184</v>
      </c>
      <c r="BI122">
        <v>187</v>
      </c>
      <c r="BJ122">
        <v>190</v>
      </c>
      <c r="BK122">
        <v>193</v>
      </c>
      <c r="BL122">
        <v>196</v>
      </c>
      <c r="BM122">
        <v>199</v>
      </c>
      <c r="BN122">
        <v>201</v>
      </c>
      <c r="BO122">
        <v>204</v>
      </c>
      <c r="BP122">
        <v>207</v>
      </c>
      <c r="BQ122">
        <v>210</v>
      </c>
      <c r="BR122">
        <v>213</v>
      </c>
      <c r="BS122">
        <v>216</v>
      </c>
      <c r="BT122">
        <v>219</v>
      </c>
      <c r="BU122">
        <v>221</v>
      </c>
      <c r="BV122">
        <v>224</v>
      </c>
      <c r="BW122">
        <v>227</v>
      </c>
      <c r="BX122">
        <v>230</v>
      </c>
      <c r="BY122">
        <v>233</v>
      </c>
      <c r="BZ122">
        <v>235</v>
      </c>
      <c r="CA122">
        <v>238</v>
      </c>
      <c r="CB122">
        <v>241</v>
      </c>
      <c r="CC122">
        <v>244</v>
      </c>
      <c r="CD122">
        <v>247</v>
      </c>
      <c r="CE122">
        <v>249</v>
      </c>
      <c r="CF122">
        <v>252</v>
      </c>
      <c r="CG122">
        <v>255</v>
      </c>
      <c r="CH122">
        <v>258</v>
      </c>
      <c r="CI122">
        <v>260</v>
      </c>
      <c r="CJ122">
        <v>263</v>
      </c>
      <c r="CK122">
        <v>266</v>
      </c>
      <c r="CL122">
        <v>269</v>
      </c>
      <c r="CM122">
        <v>271</v>
      </c>
      <c r="CN122">
        <v>274</v>
      </c>
      <c r="CO122">
        <v>277</v>
      </c>
      <c r="CP122">
        <v>279</v>
      </c>
      <c r="CQ122">
        <v>282</v>
      </c>
      <c r="CR122">
        <v>284</v>
      </c>
      <c r="CS122">
        <v>287</v>
      </c>
      <c r="CT122">
        <v>290</v>
      </c>
      <c r="CU122">
        <v>292</v>
      </c>
      <c r="CV122">
        <v>295</v>
      </c>
      <c r="CW122">
        <v>298</v>
      </c>
      <c r="CX122">
        <v>301</v>
      </c>
      <c r="CY122">
        <v>304</v>
      </c>
      <c r="CZ122">
        <v>307</v>
      </c>
      <c r="DA122">
        <v>310</v>
      </c>
      <c r="DB122">
        <v>313</v>
      </c>
      <c r="DC122">
        <v>315</v>
      </c>
      <c r="DD122">
        <v>318</v>
      </c>
      <c r="DE122">
        <v>321</v>
      </c>
      <c r="DF122">
        <v>324</v>
      </c>
      <c r="DG122">
        <v>327</v>
      </c>
      <c r="DH122">
        <v>330</v>
      </c>
      <c r="DI122">
        <v>333</v>
      </c>
      <c r="DJ122">
        <v>336</v>
      </c>
      <c r="DK122">
        <v>339</v>
      </c>
      <c r="DL122">
        <v>342</v>
      </c>
      <c r="DM122">
        <v>345</v>
      </c>
      <c r="DN122">
        <v>348</v>
      </c>
      <c r="DO122">
        <v>351</v>
      </c>
      <c r="DP122">
        <v>354</v>
      </c>
      <c r="DQ122">
        <v>357</v>
      </c>
      <c r="DR122">
        <v>360</v>
      </c>
      <c r="DS122">
        <v>363</v>
      </c>
      <c r="DT122">
        <v>366</v>
      </c>
      <c r="DU122">
        <v>369</v>
      </c>
      <c r="DV122">
        <v>372</v>
      </c>
      <c r="DW122">
        <v>375</v>
      </c>
      <c r="DX122">
        <v>378</v>
      </c>
      <c r="DY122">
        <v>381</v>
      </c>
      <c r="DZ122">
        <v>384</v>
      </c>
      <c r="EA122">
        <v>387</v>
      </c>
      <c r="EB122">
        <v>390</v>
      </c>
      <c r="EC122">
        <v>393</v>
      </c>
      <c r="ED122">
        <v>396</v>
      </c>
      <c r="EE122">
        <v>399</v>
      </c>
      <c r="EF122">
        <v>402</v>
      </c>
      <c r="EG122">
        <v>405</v>
      </c>
      <c r="EH122">
        <v>408</v>
      </c>
      <c r="EI122">
        <v>411</v>
      </c>
      <c r="EJ122">
        <v>414</v>
      </c>
      <c r="EK122">
        <v>417</v>
      </c>
      <c r="EL122">
        <v>420</v>
      </c>
      <c r="EM122">
        <v>423</v>
      </c>
      <c r="EN122">
        <v>426</v>
      </c>
      <c r="EO122">
        <v>429</v>
      </c>
      <c r="EP122">
        <v>432</v>
      </c>
      <c r="EQ122">
        <v>435</v>
      </c>
      <c r="ER122">
        <v>438</v>
      </c>
      <c r="ES122">
        <v>441</v>
      </c>
      <c r="ET122">
        <v>444</v>
      </c>
      <c r="EU122">
        <v>447</v>
      </c>
      <c r="EV122">
        <v>450</v>
      </c>
      <c r="EW122">
        <v>452</v>
      </c>
      <c r="EX122">
        <v>455</v>
      </c>
      <c r="EY122">
        <v>458</v>
      </c>
      <c r="EZ122">
        <v>461</v>
      </c>
      <c r="FA122">
        <v>464</v>
      </c>
      <c r="FB122">
        <v>467</v>
      </c>
      <c r="FC122">
        <v>470</v>
      </c>
      <c r="FD122">
        <v>473</v>
      </c>
      <c r="FE122">
        <v>476</v>
      </c>
      <c r="FF122">
        <v>479</v>
      </c>
      <c r="FG122">
        <v>482</v>
      </c>
      <c r="FH122">
        <v>485</v>
      </c>
      <c r="FI122">
        <v>488</v>
      </c>
      <c r="FJ122">
        <v>491</v>
      </c>
      <c r="FK122">
        <v>494</v>
      </c>
      <c r="FL122">
        <v>497</v>
      </c>
      <c r="FM122">
        <v>500</v>
      </c>
      <c r="FN122">
        <v>503</v>
      </c>
      <c r="FO122">
        <v>506</v>
      </c>
      <c r="FP122">
        <v>509</v>
      </c>
      <c r="FQ122">
        <v>512</v>
      </c>
      <c r="FR122">
        <v>515</v>
      </c>
      <c r="FS122">
        <v>518</v>
      </c>
      <c r="FT122">
        <v>521</v>
      </c>
      <c r="FU122">
        <v>524</v>
      </c>
      <c r="FV122">
        <v>527</v>
      </c>
      <c r="FW122">
        <v>530</v>
      </c>
      <c r="FX122">
        <v>533</v>
      </c>
      <c r="FY122">
        <v>536</v>
      </c>
      <c r="FZ122">
        <v>539</v>
      </c>
      <c r="GA122">
        <v>542</v>
      </c>
      <c r="GB122">
        <v>545</v>
      </c>
      <c r="GC122">
        <v>548</v>
      </c>
      <c r="GD122">
        <v>551</v>
      </c>
      <c r="GE122">
        <v>554</v>
      </c>
      <c r="GF122">
        <v>557</v>
      </c>
      <c r="GG122">
        <v>560</v>
      </c>
      <c r="GH122">
        <v>563</v>
      </c>
      <c r="GI122">
        <v>566</v>
      </c>
      <c r="GJ122">
        <v>569</v>
      </c>
      <c r="GK122">
        <v>572</v>
      </c>
      <c r="GL122">
        <v>575</v>
      </c>
      <c r="GM122">
        <v>578</v>
      </c>
      <c r="GN122">
        <v>581</v>
      </c>
      <c r="GO122">
        <v>584</v>
      </c>
      <c r="GP122">
        <v>587</v>
      </c>
      <c r="GQ122">
        <v>590</v>
      </c>
      <c r="GR122">
        <v>593</v>
      </c>
      <c r="GS122">
        <v>596</v>
      </c>
      <c r="GU122">
        <v>119</v>
      </c>
      <c r="GV122">
        <v>0.85199999999999998</v>
      </c>
    </row>
    <row r="123" spans="1:204">
      <c r="A123" s="339">
        <v>120</v>
      </c>
      <c r="B123" s="340">
        <v>4</v>
      </c>
      <c r="C123" s="340">
        <v>8</v>
      </c>
      <c r="D123" s="340">
        <v>11</v>
      </c>
      <c r="E123" s="340">
        <v>15</v>
      </c>
      <c r="F123" s="340">
        <v>19</v>
      </c>
      <c r="G123" s="340">
        <v>23</v>
      </c>
      <c r="H123" s="340">
        <v>27</v>
      </c>
      <c r="I123" s="340">
        <v>30</v>
      </c>
      <c r="J123" s="340">
        <v>33</v>
      </c>
      <c r="K123" s="340">
        <v>35</v>
      </c>
      <c r="L123" s="340">
        <v>38</v>
      </c>
      <c r="M123" s="340">
        <v>42</v>
      </c>
      <c r="N123" s="340">
        <v>45</v>
      </c>
      <c r="O123" s="340">
        <v>48</v>
      </c>
      <c r="P123" s="340">
        <v>52</v>
      </c>
      <c r="Q123" s="340">
        <v>55</v>
      </c>
      <c r="R123" s="340">
        <v>58</v>
      </c>
      <c r="S123" s="340">
        <v>61</v>
      </c>
      <c r="T123" s="340">
        <v>64</v>
      </c>
      <c r="U123" s="340">
        <v>67</v>
      </c>
      <c r="V123" s="340">
        <v>70</v>
      </c>
      <c r="W123" s="340">
        <v>73</v>
      </c>
      <c r="X123" s="340">
        <v>76</v>
      </c>
      <c r="Y123" s="340">
        <v>79</v>
      </c>
      <c r="Z123" s="340">
        <v>82</v>
      </c>
      <c r="AA123" s="340">
        <v>86</v>
      </c>
      <c r="AB123" s="340">
        <v>89</v>
      </c>
      <c r="AC123" s="340">
        <v>92</v>
      </c>
      <c r="AD123" s="340">
        <v>95</v>
      </c>
      <c r="AE123" s="340">
        <v>98</v>
      </c>
      <c r="AF123" s="341">
        <v>101</v>
      </c>
      <c r="AG123" s="342">
        <v>104</v>
      </c>
      <c r="AH123" s="347">
        <v>107</v>
      </c>
      <c r="AI123" s="341">
        <v>110</v>
      </c>
      <c r="AJ123" s="341">
        <v>114</v>
      </c>
      <c r="AK123" s="341">
        <v>117</v>
      </c>
      <c r="AL123" s="341">
        <v>120</v>
      </c>
      <c r="AM123" s="341">
        <v>123</v>
      </c>
      <c r="AN123" s="341">
        <v>126</v>
      </c>
      <c r="AO123" s="341">
        <v>129</v>
      </c>
      <c r="AP123" s="341">
        <v>132</v>
      </c>
      <c r="AQ123" s="341">
        <v>135</v>
      </c>
      <c r="AR123" s="341">
        <v>138</v>
      </c>
      <c r="AS123" s="341">
        <v>141</v>
      </c>
      <c r="AT123" s="341">
        <v>144</v>
      </c>
      <c r="AU123" s="341">
        <v>147</v>
      </c>
      <c r="AV123" s="341">
        <v>150</v>
      </c>
      <c r="AW123" s="341">
        <v>153</v>
      </c>
      <c r="AX123" s="341">
        <v>156</v>
      </c>
      <c r="AY123" s="341">
        <v>159</v>
      </c>
      <c r="AZ123" s="341">
        <v>162</v>
      </c>
      <c r="BA123" s="341">
        <v>165</v>
      </c>
      <c r="BB123" s="341">
        <v>168</v>
      </c>
      <c r="BC123" s="341">
        <v>171</v>
      </c>
      <c r="BD123" s="341">
        <v>173</v>
      </c>
      <c r="BE123" s="341">
        <v>176</v>
      </c>
      <c r="BF123" s="341">
        <v>179</v>
      </c>
      <c r="BG123" s="341">
        <v>182</v>
      </c>
      <c r="BH123" s="341">
        <v>185</v>
      </c>
      <c r="BI123" s="341">
        <v>188</v>
      </c>
      <c r="BJ123" s="341">
        <v>191</v>
      </c>
      <c r="BK123" s="341">
        <v>194</v>
      </c>
      <c r="BL123" s="341">
        <v>197</v>
      </c>
      <c r="BM123" s="341">
        <v>199</v>
      </c>
      <c r="BN123" s="341">
        <v>202</v>
      </c>
      <c r="BO123" s="341">
        <v>205</v>
      </c>
      <c r="BP123" s="341">
        <v>208</v>
      </c>
      <c r="BQ123" s="341">
        <v>211</v>
      </c>
      <c r="BR123" s="341">
        <v>214</v>
      </c>
      <c r="BS123" s="341">
        <v>217</v>
      </c>
      <c r="BT123" s="341">
        <v>220</v>
      </c>
      <c r="BU123" s="341">
        <v>222</v>
      </c>
      <c r="BV123" s="341">
        <v>225</v>
      </c>
      <c r="BW123" s="341">
        <v>228</v>
      </c>
      <c r="BX123" s="341">
        <v>231</v>
      </c>
      <c r="BY123" s="341">
        <v>234</v>
      </c>
      <c r="BZ123" s="341">
        <v>236</v>
      </c>
      <c r="CA123" s="341">
        <v>239</v>
      </c>
      <c r="CB123" s="341">
        <v>242</v>
      </c>
      <c r="CC123" s="341">
        <v>245</v>
      </c>
      <c r="CD123" s="341">
        <v>248</v>
      </c>
      <c r="CE123" s="341">
        <v>251</v>
      </c>
      <c r="CF123" s="341">
        <v>253</v>
      </c>
      <c r="CG123" s="341">
        <v>256</v>
      </c>
      <c r="CH123" s="341">
        <v>259</v>
      </c>
      <c r="CI123" s="341">
        <v>262</v>
      </c>
      <c r="CJ123" s="341">
        <v>264</v>
      </c>
      <c r="CK123" s="341">
        <v>267</v>
      </c>
      <c r="CL123" s="341">
        <v>270</v>
      </c>
      <c r="CM123" s="341">
        <v>273</v>
      </c>
      <c r="CN123" s="341">
        <v>275</v>
      </c>
      <c r="CO123" s="341">
        <v>278</v>
      </c>
      <c r="CP123" s="341">
        <v>280</v>
      </c>
      <c r="CQ123" s="341">
        <v>283</v>
      </c>
      <c r="CR123" s="341">
        <v>286</v>
      </c>
      <c r="CS123" s="341">
        <v>289</v>
      </c>
      <c r="CT123" s="341">
        <v>291</v>
      </c>
      <c r="CU123" s="341">
        <v>294</v>
      </c>
      <c r="CV123" s="341">
        <v>296</v>
      </c>
      <c r="CW123" s="341">
        <v>299</v>
      </c>
      <c r="CX123" s="341">
        <v>302</v>
      </c>
      <c r="CY123" s="341">
        <v>305</v>
      </c>
      <c r="CZ123" s="341">
        <v>308</v>
      </c>
      <c r="DA123" s="341">
        <v>311</v>
      </c>
      <c r="DB123" s="341">
        <v>314</v>
      </c>
      <c r="DC123" s="341">
        <v>317</v>
      </c>
      <c r="DD123" s="341">
        <v>320</v>
      </c>
      <c r="DE123" s="341">
        <v>323</v>
      </c>
      <c r="DF123" s="341">
        <v>326</v>
      </c>
      <c r="DG123" s="341">
        <v>329</v>
      </c>
      <c r="DH123" s="341">
        <v>332</v>
      </c>
      <c r="DI123" s="341">
        <v>335</v>
      </c>
      <c r="DJ123" s="341">
        <v>338</v>
      </c>
      <c r="DK123" s="341">
        <v>341</v>
      </c>
      <c r="DL123" s="341">
        <v>344</v>
      </c>
      <c r="DM123" s="341">
        <v>347</v>
      </c>
      <c r="DN123" s="341">
        <v>350</v>
      </c>
      <c r="DO123" s="341">
        <v>353</v>
      </c>
      <c r="DP123" s="341">
        <v>356</v>
      </c>
      <c r="DQ123" s="341">
        <v>359</v>
      </c>
      <c r="DR123" s="341">
        <v>362</v>
      </c>
      <c r="DS123" s="341">
        <v>365</v>
      </c>
      <c r="DT123" s="341">
        <v>368</v>
      </c>
      <c r="DU123" s="341">
        <v>371</v>
      </c>
      <c r="DV123" s="341">
        <v>374</v>
      </c>
      <c r="DW123" s="341">
        <v>377</v>
      </c>
      <c r="DX123" s="341">
        <v>380</v>
      </c>
      <c r="DY123" s="341">
        <v>383</v>
      </c>
      <c r="DZ123" s="341">
        <v>386</v>
      </c>
      <c r="EA123" s="341">
        <v>389</v>
      </c>
      <c r="EB123" s="341">
        <v>392</v>
      </c>
      <c r="EC123" s="341">
        <v>395</v>
      </c>
      <c r="ED123" s="341">
        <v>398</v>
      </c>
      <c r="EE123" s="341">
        <v>401</v>
      </c>
      <c r="EF123" s="341">
        <v>404</v>
      </c>
      <c r="EG123" s="341">
        <v>407</v>
      </c>
      <c r="EH123" s="341">
        <v>410</v>
      </c>
      <c r="EI123" s="341">
        <v>413</v>
      </c>
      <c r="EJ123" s="341">
        <v>416</v>
      </c>
      <c r="EK123" s="341">
        <v>419</v>
      </c>
      <c r="EL123" s="341">
        <v>422</v>
      </c>
      <c r="EM123" s="341">
        <v>425</v>
      </c>
      <c r="EN123" s="341">
        <v>428</v>
      </c>
      <c r="EO123" s="341">
        <v>431</v>
      </c>
      <c r="EP123" s="341">
        <v>434</v>
      </c>
      <c r="EQ123" s="341">
        <v>437</v>
      </c>
      <c r="ER123" s="341">
        <v>440</v>
      </c>
      <c r="ES123" s="341">
        <v>443</v>
      </c>
      <c r="ET123" s="341">
        <v>446</v>
      </c>
      <c r="EU123" s="341">
        <v>449</v>
      </c>
      <c r="EV123" s="341">
        <v>452</v>
      </c>
      <c r="EW123" s="341">
        <v>455</v>
      </c>
      <c r="EX123" s="341">
        <v>458</v>
      </c>
      <c r="EY123" s="341">
        <v>461</v>
      </c>
      <c r="EZ123" s="341">
        <v>464</v>
      </c>
      <c r="FA123" s="341">
        <v>467</v>
      </c>
      <c r="FB123" s="341">
        <v>470</v>
      </c>
      <c r="FC123" s="341">
        <v>473</v>
      </c>
      <c r="FD123" s="341">
        <v>476</v>
      </c>
      <c r="FE123" s="341">
        <v>479</v>
      </c>
      <c r="FF123" s="341">
        <v>482</v>
      </c>
      <c r="FG123" s="341">
        <v>485</v>
      </c>
      <c r="FH123" s="341">
        <v>488</v>
      </c>
      <c r="FI123" s="341">
        <v>491</v>
      </c>
      <c r="FJ123" s="341">
        <v>494</v>
      </c>
      <c r="FK123" s="341">
        <v>496</v>
      </c>
      <c r="FL123" s="341">
        <v>499</v>
      </c>
      <c r="FM123" s="341">
        <v>502</v>
      </c>
      <c r="FN123" s="341">
        <v>506</v>
      </c>
      <c r="FO123" s="341">
        <v>509</v>
      </c>
      <c r="FP123" s="341">
        <v>512</v>
      </c>
      <c r="FQ123" s="341">
        <v>514</v>
      </c>
      <c r="FR123" s="341">
        <v>517</v>
      </c>
      <c r="FS123" s="341">
        <v>520</v>
      </c>
      <c r="FT123" s="341">
        <v>523</v>
      </c>
      <c r="FU123" s="341">
        <v>526</v>
      </c>
      <c r="FV123" s="341">
        <v>529</v>
      </c>
      <c r="FW123" s="341">
        <v>532</v>
      </c>
      <c r="FX123" s="341">
        <v>535</v>
      </c>
      <c r="FY123" s="341">
        <v>538</v>
      </c>
      <c r="FZ123" s="341">
        <v>541</v>
      </c>
      <c r="GA123" s="341">
        <v>544</v>
      </c>
      <c r="GB123" s="341">
        <v>547</v>
      </c>
      <c r="GC123" s="341">
        <v>550</v>
      </c>
      <c r="GD123" s="341">
        <v>553</v>
      </c>
      <c r="GE123" s="341">
        <v>556</v>
      </c>
      <c r="GF123" s="341">
        <v>559</v>
      </c>
      <c r="GG123" s="341">
        <v>562</v>
      </c>
      <c r="GH123" s="341">
        <v>565</v>
      </c>
      <c r="GI123" s="341">
        <v>568</v>
      </c>
      <c r="GJ123" s="341">
        <v>571</v>
      </c>
      <c r="GK123" s="341">
        <v>574</v>
      </c>
      <c r="GL123" s="341">
        <v>577</v>
      </c>
      <c r="GM123" s="341">
        <v>580</v>
      </c>
      <c r="GN123" s="341">
        <v>583</v>
      </c>
      <c r="GO123" s="341">
        <v>586</v>
      </c>
      <c r="GP123" s="341">
        <v>589</v>
      </c>
      <c r="GQ123" s="341">
        <v>592</v>
      </c>
      <c r="GR123" s="341">
        <v>595</v>
      </c>
      <c r="GS123" s="341">
        <v>598</v>
      </c>
      <c r="GT123" s="341"/>
      <c r="GU123" s="341">
        <v>120</v>
      </c>
      <c r="GV123" s="341">
        <v>0.85599999999999998</v>
      </c>
    </row>
    <row r="124" spans="1:204">
      <c r="A124" s="278">
        <v>121</v>
      </c>
      <c r="B124" s="344">
        <v>4</v>
      </c>
      <c r="C124" s="344">
        <v>8</v>
      </c>
      <c r="D124" s="344">
        <v>11</v>
      </c>
      <c r="E124" s="344">
        <v>15</v>
      </c>
      <c r="F124" s="344">
        <v>19</v>
      </c>
      <c r="G124" s="344">
        <v>23</v>
      </c>
      <c r="H124" s="344">
        <v>27</v>
      </c>
      <c r="I124" s="344">
        <v>30</v>
      </c>
      <c r="J124" s="344">
        <v>33</v>
      </c>
      <c r="K124" s="344">
        <v>35</v>
      </c>
      <c r="L124" s="344">
        <v>38</v>
      </c>
      <c r="M124" s="344">
        <v>42</v>
      </c>
      <c r="N124" s="344">
        <v>45</v>
      </c>
      <c r="O124" s="344">
        <v>48</v>
      </c>
      <c r="P124" s="344">
        <v>52</v>
      </c>
      <c r="Q124" s="344">
        <v>55</v>
      </c>
      <c r="R124" s="344">
        <v>58</v>
      </c>
      <c r="S124" s="344">
        <v>62</v>
      </c>
      <c r="T124" s="344">
        <v>64</v>
      </c>
      <c r="U124" s="344">
        <v>67</v>
      </c>
      <c r="V124" s="344">
        <v>70</v>
      </c>
      <c r="W124" s="344">
        <v>73</v>
      </c>
      <c r="X124" s="344">
        <v>76</v>
      </c>
      <c r="Y124" s="344">
        <v>80</v>
      </c>
      <c r="Z124" s="344">
        <v>83</v>
      </c>
      <c r="AA124" s="344">
        <v>86</v>
      </c>
      <c r="AB124" s="344">
        <v>89</v>
      </c>
      <c r="AC124" s="344">
        <v>92</v>
      </c>
      <c r="AD124" s="344">
        <v>95</v>
      </c>
      <c r="AE124" s="344">
        <v>98</v>
      </c>
      <c r="AF124" s="337">
        <v>102</v>
      </c>
      <c r="AG124" s="345">
        <v>105</v>
      </c>
      <c r="AH124" s="346">
        <v>108</v>
      </c>
      <c r="AI124">
        <v>111</v>
      </c>
      <c r="AJ124">
        <v>114</v>
      </c>
      <c r="AK124">
        <v>117</v>
      </c>
      <c r="AL124">
        <v>120</v>
      </c>
      <c r="AM124">
        <v>123</v>
      </c>
      <c r="AN124">
        <v>126</v>
      </c>
      <c r="AO124">
        <v>129</v>
      </c>
      <c r="AP124">
        <v>132</v>
      </c>
      <c r="AQ124">
        <v>135</v>
      </c>
      <c r="AR124">
        <v>138</v>
      </c>
      <c r="AS124">
        <v>141</v>
      </c>
      <c r="AT124">
        <v>144</v>
      </c>
      <c r="AU124">
        <v>147</v>
      </c>
      <c r="AV124">
        <v>150</v>
      </c>
      <c r="AW124">
        <v>154</v>
      </c>
      <c r="AX124">
        <v>157</v>
      </c>
      <c r="AY124">
        <v>160</v>
      </c>
      <c r="AZ124">
        <v>162</v>
      </c>
      <c r="BA124">
        <v>165</v>
      </c>
      <c r="BB124">
        <v>168</v>
      </c>
      <c r="BC124">
        <v>171</v>
      </c>
      <c r="BD124">
        <v>174</v>
      </c>
      <c r="BE124">
        <v>177</v>
      </c>
      <c r="BF124">
        <v>180</v>
      </c>
      <c r="BG124">
        <v>183</v>
      </c>
      <c r="BH124">
        <v>186</v>
      </c>
      <c r="BI124">
        <v>189</v>
      </c>
      <c r="BJ124">
        <v>191</v>
      </c>
      <c r="BK124">
        <v>194</v>
      </c>
      <c r="BL124">
        <v>197</v>
      </c>
      <c r="BM124">
        <v>200</v>
      </c>
      <c r="BN124">
        <v>203</v>
      </c>
      <c r="BO124">
        <v>206</v>
      </c>
      <c r="BP124">
        <v>209</v>
      </c>
      <c r="BQ124">
        <v>212</v>
      </c>
      <c r="BR124">
        <v>215</v>
      </c>
      <c r="BS124">
        <v>217</v>
      </c>
      <c r="BT124">
        <v>220</v>
      </c>
      <c r="BU124">
        <v>223</v>
      </c>
      <c r="BV124">
        <v>226</v>
      </c>
      <c r="BW124">
        <v>229</v>
      </c>
      <c r="BX124">
        <v>232</v>
      </c>
      <c r="BY124">
        <v>235</v>
      </c>
      <c r="BZ124">
        <v>237</v>
      </c>
      <c r="CA124">
        <v>240</v>
      </c>
      <c r="CB124">
        <v>243</v>
      </c>
      <c r="CC124">
        <v>246</v>
      </c>
      <c r="CD124">
        <v>249</v>
      </c>
      <c r="CE124">
        <v>251</v>
      </c>
      <c r="CF124">
        <v>254</v>
      </c>
      <c r="CG124">
        <v>257</v>
      </c>
      <c r="CH124">
        <v>260</v>
      </c>
      <c r="CI124">
        <v>262</v>
      </c>
      <c r="CJ124">
        <v>265</v>
      </c>
      <c r="CK124">
        <v>268</v>
      </c>
      <c r="CL124">
        <v>271</v>
      </c>
      <c r="CM124">
        <v>274</v>
      </c>
      <c r="CN124">
        <v>276</v>
      </c>
      <c r="CO124">
        <v>279</v>
      </c>
      <c r="CP124">
        <v>281</v>
      </c>
      <c r="CQ124">
        <v>284</v>
      </c>
      <c r="CR124">
        <v>287</v>
      </c>
      <c r="CS124">
        <v>290</v>
      </c>
      <c r="CT124">
        <v>292</v>
      </c>
      <c r="CU124">
        <v>295</v>
      </c>
      <c r="CV124">
        <v>297</v>
      </c>
      <c r="CW124">
        <v>300</v>
      </c>
      <c r="CX124">
        <v>303</v>
      </c>
      <c r="CY124">
        <v>306</v>
      </c>
      <c r="CZ124">
        <v>309</v>
      </c>
      <c r="DA124">
        <v>312</v>
      </c>
      <c r="DB124">
        <v>315</v>
      </c>
      <c r="DC124">
        <v>318</v>
      </c>
      <c r="DD124">
        <v>321</v>
      </c>
      <c r="DE124">
        <v>324</v>
      </c>
      <c r="DF124">
        <v>327</v>
      </c>
      <c r="DG124">
        <v>330</v>
      </c>
      <c r="DH124">
        <v>333</v>
      </c>
      <c r="DI124">
        <v>336</v>
      </c>
      <c r="DJ124">
        <v>339</v>
      </c>
      <c r="DK124">
        <v>342</v>
      </c>
      <c r="DL124">
        <v>345</v>
      </c>
      <c r="DM124">
        <v>348</v>
      </c>
      <c r="DN124">
        <v>351</v>
      </c>
      <c r="DO124">
        <v>354</v>
      </c>
      <c r="DP124">
        <v>357</v>
      </c>
      <c r="DQ124">
        <v>360</v>
      </c>
      <c r="DR124">
        <v>363</v>
      </c>
      <c r="DS124">
        <v>366</v>
      </c>
      <c r="DT124">
        <v>369</v>
      </c>
      <c r="DU124">
        <v>372</v>
      </c>
      <c r="DV124">
        <v>375</v>
      </c>
      <c r="DW124">
        <v>378</v>
      </c>
      <c r="DX124">
        <v>381</v>
      </c>
      <c r="DY124">
        <v>384</v>
      </c>
      <c r="DZ124">
        <v>387</v>
      </c>
      <c r="EA124">
        <v>390</v>
      </c>
      <c r="EB124">
        <v>393</v>
      </c>
      <c r="EC124">
        <v>396</v>
      </c>
      <c r="ED124">
        <v>399</v>
      </c>
      <c r="EE124">
        <v>402</v>
      </c>
      <c r="EF124">
        <v>405</v>
      </c>
      <c r="EG124">
        <v>408</v>
      </c>
      <c r="EH124">
        <v>411</v>
      </c>
      <c r="EI124">
        <v>414</v>
      </c>
      <c r="EJ124">
        <v>417</v>
      </c>
      <c r="EK124">
        <v>420</v>
      </c>
      <c r="EL124">
        <v>423</v>
      </c>
      <c r="EM124">
        <v>426</v>
      </c>
      <c r="EN124">
        <v>429</v>
      </c>
      <c r="EO124">
        <v>432</v>
      </c>
      <c r="EP124">
        <v>435</v>
      </c>
      <c r="EQ124">
        <v>438</v>
      </c>
      <c r="ER124">
        <v>441</v>
      </c>
      <c r="ES124">
        <v>444</v>
      </c>
      <c r="ET124">
        <v>447</v>
      </c>
      <c r="EU124">
        <v>450</v>
      </c>
      <c r="EV124">
        <v>453</v>
      </c>
      <c r="EW124">
        <v>456</v>
      </c>
      <c r="EX124">
        <v>459</v>
      </c>
      <c r="EY124">
        <v>462</v>
      </c>
      <c r="EZ124">
        <v>465</v>
      </c>
      <c r="FA124">
        <v>468</v>
      </c>
      <c r="FB124">
        <v>471</v>
      </c>
      <c r="FC124">
        <v>474</v>
      </c>
      <c r="FD124">
        <v>477</v>
      </c>
      <c r="FE124">
        <v>480</v>
      </c>
      <c r="FF124">
        <v>483</v>
      </c>
      <c r="FG124">
        <v>486</v>
      </c>
      <c r="FH124">
        <v>489</v>
      </c>
      <c r="FI124">
        <v>492</v>
      </c>
      <c r="FJ124">
        <v>495</v>
      </c>
      <c r="FK124">
        <v>498</v>
      </c>
      <c r="FL124">
        <v>501</v>
      </c>
      <c r="FM124">
        <v>504</v>
      </c>
      <c r="FN124">
        <v>507</v>
      </c>
      <c r="FO124">
        <v>510</v>
      </c>
      <c r="FP124">
        <v>513</v>
      </c>
      <c r="FQ124">
        <v>516</v>
      </c>
      <c r="FR124">
        <v>519</v>
      </c>
      <c r="FS124">
        <v>522</v>
      </c>
      <c r="FT124">
        <v>525</v>
      </c>
      <c r="FU124">
        <v>528</v>
      </c>
      <c r="FV124">
        <v>531</v>
      </c>
      <c r="FW124">
        <v>534</v>
      </c>
      <c r="FX124">
        <v>537</v>
      </c>
      <c r="FY124">
        <v>540</v>
      </c>
      <c r="FZ124">
        <v>543</v>
      </c>
      <c r="GA124">
        <v>546</v>
      </c>
      <c r="GB124">
        <v>549</v>
      </c>
      <c r="GC124">
        <v>552</v>
      </c>
      <c r="GD124">
        <v>555</v>
      </c>
      <c r="GE124">
        <v>558</v>
      </c>
      <c r="GF124">
        <v>561</v>
      </c>
      <c r="GG124">
        <v>564</v>
      </c>
      <c r="GH124">
        <v>567</v>
      </c>
      <c r="GI124">
        <v>570</v>
      </c>
      <c r="GJ124">
        <v>573</v>
      </c>
      <c r="GK124">
        <v>576</v>
      </c>
      <c r="GL124">
        <v>579</v>
      </c>
      <c r="GM124">
        <v>582</v>
      </c>
      <c r="GN124">
        <v>585</v>
      </c>
      <c r="GO124">
        <v>588</v>
      </c>
      <c r="GP124">
        <v>591</v>
      </c>
      <c r="GQ124">
        <v>594</v>
      </c>
      <c r="GR124">
        <v>597</v>
      </c>
      <c r="GS124">
        <v>600</v>
      </c>
      <c r="GU124">
        <v>121</v>
      </c>
      <c r="GV124">
        <v>0.85899999999999999</v>
      </c>
    </row>
    <row r="125" spans="1:204">
      <c r="A125" s="278">
        <v>122</v>
      </c>
      <c r="B125" s="344">
        <v>4</v>
      </c>
      <c r="C125" s="344">
        <v>8</v>
      </c>
      <c r="D125" s="344">
        <v>11</v>
      </c>
      <c r="E125" s="344">
        <v>15</v>
      </c>
      <c r="F125" s="344">
        <v>19</v>
      </c>
      <c r="G125" s="344">
        <v>23</v>
      </c>
      <c r="H125" s="344">
        <v>27</v>
      </c>
      <c r="I125" s="344">
        <v>30</v>
      </c>
      <c r="J125" s="344">
        <v>33</v>
      </c>
      <c r="K125" s="344">
        <v>35</v>
      </c>
      <c r="L125" s="344">
        <v>39</v>
      </c>
      <c r="M125" s="344">
        <v>42</v>
      </c>
      <c r="N125" s="344">
        <v>45</v>
      </c>
      <c r="O125" s="344">
        <v>49</v>
      </c>
      <c r="P125" s="344">
        <v>52</v>
      </c>
      <c r="Q125" s="344">
        <v>55</v>
      </c>
      <c r="R125" s="344">
        <v>58</v>
      </c>
      <c r="S125" s="344">
        <v>62</v>
      </c>
      <c r="T125" s="344">
        <v>64</v>
      </c>
      <c r="U125" s="344">
        <v>67</v>
      </c>
      <c r="V125" s="344">
        <v>70</v>
      </c>
      <c r="W125" s="344">
        <v>74</v>
      </c>
      <c r="X125" s="344">
        <v>77</v>
      </c>
      <c r="Y125" s="344">
        <v>80</v>
      </c>
      <c r="Z125" s="344">
        <v>83</v>
      </c>
      <c r="AA125" s="344">
        <v>86</v>
      </c>
      <c r="AB125" s="344">
        <v>89</v>
      </c>
      <c r="AC125" s="344">
        <v>93</v>
      </c>
      <c r="AD125" s="344">
        <v>96</v>
      </c>
      <c r="AE125" s="344">
        <v>99</v>
      </c>
      <c r="AF125" s="337">
        <v>102</v>
      </c>
      <c r="AG125" s="345">
        <v>105</v>
      </c>
      <c r="AH125" s="346">
        <v>108</v>
      </c>
      <c r="AI125">
        <v>111</v>
      </c>
      <c r="AJ125">
        <v>114</v>
      </c>
      <c r="AK125">
        <v>117</v>
      </c>
      <c r="AL125">
        <v>120</v>
      </c>
      <c r="AM125">
        <v>124</v>
      </c>
      <c r="AN125">
        <v>127</v>
      </c>
      <c r="AO125">
        <v>130</v>
      </c>
      <c r="AP125">
        <v>133</v>
      </c>
      <c r="AQ125">
        <v>136</v>
      </c>
      <c r="AR125">
        <v>139</v>
      </c>
      <c r="AS125">
        <v>142</v>
      </c>
      <c r="AT125">
        <v>145</v>
      </c>
      <c r="AU125">
        <v>148</v>
      </c>
      <c r="AV125">
        <v>151</v>
      </c>
      <c r="AW125">
        <v>154</v>
      </c>
      <c r="AX125">
        <v>157</v>
      </c>
      <c r="AY125">
        <v>160</v>
      </c>
      <c r="AZ125">
        <v>163</v>
      </c>
      <c r="BA125">
        <v>166</v>
      </c>
      <c r="BB125">
        <v>169</v>
      </c>
      <c r="BC125">
        <v>172</v>
      </c>
      <c r="BD125">
        <v>175</v>
      </c>
      <c r="BE125">
        <v>178</v>
      </c>
      <c r="BF125">
        <v>181</v>
      </c>
      <c r="BG125">
        <v>183</v>
      </c>
      <c r="BH125">
        <v>186</v>
      </c>
      <c r="BI125">
        <v>189</v>
      </c>
      <c r="BJ125">
        <v>192</v>
      </c>
      <c r="BK125">
        <v>195</v>
      </c>
      <c r="BL125">
        <v>198</v>
      </c>
      <c r="BM125">
        <v>201</v>
      </c>
      <c r="BN125">
        <v>204</v>
      </c>
      <c r="BO125">
        <v>207</v>
      </c>
      <c r="BP125">
        <v>210</v>
      </c>
      <c r="BQ125">
        <v>212</v>
      </c>
      <c r="BR125">
        <v>215</v>
      </c>
      <c r="BS125">
        <v>218</v>
      </c>
      <c r="BT125">
        <v>221</v>
      </c>
      <c r="BU125">
        <v>224</v>
      </c>
      <c r="BV125">
        <v>227</v>
      </c>
      <c r="BW125">
        <v>230</v>
      </c>
      <c r="BX125">
        <v>233</v>
      </c>
      <c r="BY125">
        <v>235</v>
      </c>
      <c r="BZ125">
        <v>238</v>
      </c>
      <c r="CA125">
        <v>241</v>
      </c>
      <c r="CB125">
        <v>244</v>
      </c>
      <c r="CC125">
        <v>247</v>
      </c>
      <c r="CD125">
        <v>249</v>
      </c>
      <c r="CE125">
        <v>252</v>
      </c>
      <c r="CF125">
        <v>255</v>
      </c>
      <c r="CG125">
        <v>258</v>
      </c>
      <c r="CH125">
        <v>261</v>
      </c>
      <c r="CI125">
        <v>263</v>
      </c>
      <c r="CJ125">
        <v>266</v>
      </c>
      <c r="CK125">
        <v>269</v>
      </c>
      <c r="CL125">
        <v>272</v>
      </c>
      <c r="CM125">
        <v>274</v>
      </c>
      <c r="CN125">
        <v>277</v>
      </c>
      <c r="CO125">
        <v>280</v>
      </c>
      <c r="CP125">
        <v>282</v>
      </c>
      <c r="CQ125">
        <v>285</v>
      </c>
      <c r="CR125">
        <v>288</v>
      </c>
      <c r="CS125">
        <v>291</v>
      </c>
      <c r="CT125">
        <v>293</v>
      </c>
      <c r="CU125">
        <v>296</v>
      </c>
      <c r="CV125">
        <v>299</v>
      </c>
      <c r="CW125">
        <v>301</v>
      </c>
      <c r="CX125">
        <v>304</v>
      </c>
      <c r="CY125">
        <v>307</v>
      </c>
      <c r="CZ125">
        <v>310</v>
      </c>
      <c r="DA125">
        <v>313</v>
      </c>
      <c r="DB125">
        <v>316</v>
      </c>
      <c r="DC125">
        <v>319</v>
      </c>
      <c r="DD125">
        <v>322</v>
      </c>
      <c r="DE125">
        <v>325</v>
      </c>
      <c r="DF125">
        <v>328</v>
      </c>
      <c r="DG125">
        <v>331</v>
      </c>
      <c r="DH125">
        <v>334</v>
      </c>
      <c r="DI125">
        <v>337</v>
      </c>
      <c r="DJ125">
        <v>340</v>
      </c>
      <c r="DK125">
        <v>343</v>
      </c>
      <c r="DL125">
        <v>346</v>
      </c>
      <c r="DM125">
        <v>349</v>
      </c>
      <c r="DN125">
        <v>352</v>
      </c>
      <c r="DO125">
        <v>355</v>
      </c>
      <c r="DP125">
        <v>358</v>
      </c>
      <c r="DQ125">
        <v>361</v>
      </c>
      <c r="DR125">
        <v>364</v>
      </c>
      <c r="DS125">
        <v>367</v>
      </c>
      <c r="DT125">
        <v>370</v>
      </c>
      <c r="DU125">
        <v>373</v>
      </c>
      <c r="DV125">
        <v>376</v>
      </c>
      <c r="DW125">
        <v>379</v>
      </c>
      <c r="DX125">
        <v>382</v>
      </c>
      <c r="DY125">
        <v>385</v>
      </c>
      <c r="DZ125">
        <v>388</v>
      </c>
      <c r="EA125">
        <v>391</v>
      </c>
      <c r="EB125">
        <v>394</v>
      </c>
      <c r="EC125">
        <v>397</v>
      </c>
      <c r="ED125">
        <v>400</v>
      </c>
      <c r="EE125">
        <v>403</v>
      </c>
      <c r="EF125">
        <v>406</v>
      </c>
      <c r="EG125">
        <v>409</v>
      </c>
      <c r="EH125">
        <v>412</v>
      </c>
      <c r="EI125">
        <v>415</v>
      </c>
      <c r="EJ125">
        <v>418</v>
      </c>
      <c r="EK125">
        <v>422</v>
      </c>
      <c r="EL125">
        <v>425</v>
      </c>
      <c r="EM125">
        <v>428</v>
      </c>
      <c r="EN125">
        <v>431</v>
      </c>
      <c r="EO125">
        <v>434</v>
      </c>
      <c r="EP125">
        <v>437</v>
      </c>
      <c r="EQ125">
        <v>440</v>
      </c>
      <c r="ER125">
        <v>443</v>
      </c>
      <c r="ES125">
        <v>446</v>
      </c>
      <c r="ET125">
        <v>449</v>
      </c>
      <c r="EU125">
        <v>452</v>
      </c>
      <c r="EV125">
        <v>455</v>
      </c>
      <c r="EW125">
        <v>458</v>
      </c>
      <c r="EX125">
        <v>461</v>
      </c>
      <c r="EY125">
        <v>464</v>
      </c>
      <c r="EZ125">
        <v>467</v>
      </c>
      <c r="FA125">
        <v>470</v>
      </c>
      <c r="FB125">
        <v>473</v>
      </c>
      <c r="FC125">
        <v>476</v>
      </c>
      <c r="FD125">
        <v>479</v>
      </c>
      <c r="FE125">
        <v>482</v>
      </c>
      <c r="FF125">
        <v>485</v>
      </c>
      <c r="FG125">
        <v>488</v>
      </c>
      <c r="FH125">
        <v>491</v>
      </c>
      <c r="FI125">
        <v>494</v>
      </c>
      <c r="FJ125">
        <v>497</v>
      </c>
      <c r="FK125">
        <v>500</v>
      </c>
      <c r="FL125">
        <v>503</v>
      </c>
      <c r="FM125">
        <v>506</v>
      </c>
      <c r="FN125">
        <v>509</v>
      </c>
      <c r="FO125">
        <v>512</v>
      </c>
      <c r="FP125">
        <v>515</v>
      </c>
      <c r="FQ125">
        <v>518</v>
      </c>
      <c r="FR125">
        <v>521</v>
      </c>
      <c r="FS125">
        <v>524</v>
      </c>
      <c r="FT125">
        <v>527</v>
      </c>
      <c r="FU125">
        <v>530</v>
      </c>
      <c r="FV125">
        <v>533</v>
      </c>
      <c r="FW125">
        <v>536</v>
      </c>
      <c r="FX125">
        <v>539</v>
      </c>
      <c r="FY125">
        <v>542</v>
      </c>
      <c r="FZ125">
        <v>545</v>
      </c>
      <c r="GA125">
        <v>548</v>
      </c>
      <c r="GB125">
        <v>551</v>
      </c>
      <c r="GC125">
        <v>554</v>
      </c>
      <c r="GD125">
        <v>557</v>
      </c>
      <c r="GE125">
        <v>560</v>
      </c>
      <c r="GF125">
        <v>563</v>
      </c>
      <c r="GG125">
        <v>566</v>
      </c>
      <c r="GH125">
        <v>569</v>
      </c>
      <c r="GI125">
        <v>572</v>
      </c>
      <c r="GJ125">
        <v>575</v>
      </c>
      <c r="GK125">
        <v>578</v>
      </c>
      <c r="GL125">
        <v>581</v>
      </c>
      <c r="GM125">
        <v>584</v>
      </c>
      <c r="GN125">
        <v>587</v>
      </c>
      <c r="GO125">
        <v>590</v>
      </c>
      <c r="GP125">
        <v>593</v>
      </c>
      <c r="GQ125">
        <v>596</v>
      </c>
      <c r="GR125">
        <v>599</v>
      </c>
      <c r="GS125">
        <v>603</v>
      </c>
      <c r="GU125">
        <v>122</v>
      </c>
      <c r="GV125">
        <v>0.86199999999999999</v>
      </c>
    </row>
    <row r="126" spans="1:204">
      <c r="A126" s="278">
        <v>123</v>
      </c>
      <c r="B126" s="344">
        <v>4</v>
      </c>
      <c r="C126" s="344">
        <v>8</v>
      </c>
      <c r="D126" s="344">
        <v>12</v>
      </c>
      <c r="E126" s="344">
        <v>15</v>
      </c>
      <c r="F126" s="344">
        <v>19</v>
      </c>
      <c r="G126" s="344">
        <v>23</v>
      </c>
      <c r="H126" s="344">
        <v>27</v>
      </c>
      <c r="I126" s="344">
        <v>30</v>
      </c>
      <c r="J126" s="344">
        <v>33</v>
      </c>
      <c r="K126" s="344">
        <v>35</v>
      </c>
      <c r="L126" s="344">
        <v>39</v>
      </c>
      <c r="M126" s="344">
        <v>42</v>
      </c>
      <c r="N126" s="344">
        <v>45</v>
      </c>
      <c r="O126" s="344">
        <v>49</v>
      </c>
      <c r="P126" s="344">
        <v>52</v>
      </c>
      <c r="Q126" s="344">
        <v>55</v>
      </c>
      <c r="R126" s="344">
        <v>59</v>
      </c>
      <c r="S126" s="344">
        <v>62</v>
      </c>
      <c r="T126" s="344">
        <v>65</v>
      </c>
      <c r="U126" s="344">
        <v>67</v>
      </c>
      <c r="V126" s="344">
        <v>71</v>
      </c>
      <c r="W126" s="344">
        <v>74</v>
      </c>
      <c r="X126" s="344">
        <v>77</v>
      </c>
      <c r="Y126" s="344">
        <v>80</v>
      </c>
      <c r="Z126" s="344">
        <v>83</v>
      </c>
      <c r="AA126" s="344">
        <v>86</v>
      </c>
      <c r="AB126" s="344">
        <v>90</v>
      </c>
      <c r="AC126" s="344">
        <v>93</v>
      </c>
      <c r="AD126" s="344">
        <v>96</v>
      </c>
      <c r="AE126" s="344">
        <v>99</v>
      </c>
      <c r="AF126" s="337">
        <v>102</v>
      </c>
      <c r="AG126" s="345">
        <v>105</v>
      </c>
      <c r="AH126" s="346">
        <v>108</v>
      </c>
      <c r="AI126">
        <v>112</v>
      </c>
      <c r="AJ126">
        <v>115</v>
      </c>
      <c r="AK126">
        <v>118</v>
      </c>
      <c r="AL126">
        <v>121</v>
      </c>
      <c r="AM126">
        <v>124</v>
      </c>
      <c r="AN126">
        <v>127</v>
      </c>
      <c r="AO126">
        <v>130</v>
      </c>
      <c r="AP126">
        <v>133</v>
      </c>
      <c r="AQ126">
        <v>136</v>
      </c>
      <c r="AR126">
        <v>139</v>
      </c>
      <c r="AS126">
        <v>142</v>
      </c>
      <c r="AT126">
        <v>145</v>
      </c>
      <c r="AU126">
        <v>149</v>
      </c>
      <c r="AV126">
        <v>152</v>
      </c>
      <c r="AW126">
        <v>155</v>
      </c>
      <c r="AX126">
        <v>158</v>
      </c>
      <c r="AY126">
        <v>161</v>
      </c>
      <c r="AZ126">
        <v>164</v>
      </c>
      <c r="BA126">
        <v>167</v>
      </c>
      <c r="BB126">
        <v>169</v>
      </c>
      <c r="BC126">
        <v>172</v>
      </c>
      <c r="BD126">
        <v>175</v>
      </c>
      <c r="BE126">
        <v>178</v>
      </c>
      <c r="BF126">
        <v>181</v>
      </c>
      <c r="BG126">
        <v>184</v>
      </c>
      <c r="BH126">
        <v>187</v>
      </c>
      <c r="BI126">
        <v>190</v>
      </c>
      <c r="BJ126">
        <v>193</v>
      </c>
      <c r="BK126">
        <v>196</v>
      </c>
      <c r="BL126">
        <v>199</v>
      </c>
      <c r="BM126">
        <v>202</v>
      </c>
      <c r="BN126">
        <v>205</v>
      </c>
      <c r="BO126">
        <v>207</v>
      </c>
      <c r="BP126">
        <v>210</v>
      </c>
      <c r="BQ126">
        <v>213</v>
      </c>
      <c r="BR126">
        <v>216</v>
      </c>
      <c r="BS126">
        <v>219</v>
      </c>
      <c r="BT126">
        <v>222</v>
      </c>
      <c r="BU126">
        <v>225</v>
      </c>
      <c r="BV126">
        <v>228</v>
      </c>
      <c r="BW126">
        <v>230</v>
      </c>
      <c r="BX126">
        <v>233</v>
      </c>
      <c r="BY126">
        <v>236</v>
      </c>
      <c r="BZ126">
        <v>239</v>
      </c>
      <c r="CA126">
        <v>242</v>
      </c>
      <c r="CB126">
        <v>245</v>
      </c>
      <c r="CC126">
        <v>248</v>
      </c>
      <c r="CD126">
        <v>250</v>
      </c>
      <c r="CE126">
        <v>253</v>
      </c>
      <c r="CF126">
        <v>256</v>
      </c>
      <c r="CG126">
        <v>259</v>
      </c>
      <c r="CH126">
        <v>262</v>
      </c>
      <c r="CI126">
        <v>264</v>
      </c>
      <c r="CJ126">
        <v>267</v>
      </c>
      <c r="CK126">
        <v>270</v>
      </c>
      <c r="CL126">
        <v>273</v>
      </c>
      <c r="CM126">
        <v>275</v>
      </c>
      <c r="CN126">
        <v>278</v>
      </c>
      <c r="CO126">
        <v>281</v>
      </c>
      <c r="CP126">
        <v>283</v>
      </c>
      <c r="CQ126">
        <v>286</v>
      </c>
      <c r="CR126">
        <v>289</v>
      </c>
      <c r="CS126">
        <v>292</v>
      </c>
      <c r="CT126">
        <v>294</v>
      </c>
      <c r="CU126">
        <v>297</v>
      </c>
      <c r="CV126">
        <v>300</v>
      </c>
      <c r="CW126">
        <v>302</v>
      </c>
      <c r="CX126">
        <v>305</v>
      </c>
      <c r="CY126">
        <v>308</v>
      </c>
      <c r="CZ126">
        <v>311</v>
      </c>
      <c r="DA126">
        <v>314</v>
      </c>
      <c r="DB126">
        <v>317</v>
      </c>
      <c r="DC126">
        <v>320</v>
      </c>
      <c r="DD126">
        <v>323</v>
      </c>
      <c r="DE126">
        <v>326</v>
      </c>
      <c r="DF126">
        <v>329</v>
      </c>
      <c r="DG126">
        <v>332</v>
      </c>
      <c r="DH126">
        <v>335</v>
      </c>
      <c r="DI126">
        <v>338</v>
      </c>
      <c r="DJ126">
        <v>341</v>
      </c>
      <c r="DK126">
        <v>344</v>
      </c>
      <c r="DL126">
        <v>347</v>
      </c>
      <c r="DM126">
        <v>350</v>
      </c>
      <c r="DN126">
        <v>353</v>
      </c>
      <c r="DO126">
        <v>356</v>
      </c>
      <c r="DP126">
        <v>359</v>
      </c>
      <c r="DQ126">
        <v>362</v>
      </c>
      <c r="DR126">
        <v>365</v>
      </c>
      <c r="DS126">
        <v>368</v>
      </c>
      <c r="DT126">
        <v>371</v>
      </c>
      <c r="DU126">
        <v>374</v>
      </c>
      <c r="DV126">
        <v>377</v>
      </c>
      <c r="DW126">
        <v>381</v>
      </c>
      <c r="DX126">
        <v>384</v>
      </c>
      <c r="DY126">
        <v>387</v>
      </c>
      <c r="DZ126">
        <v>390</v>
      </c>
      <c r="EA126">
        <v>393</v>
      </c>
      <c r="EB126">
        <v>396</v>
      </c>
      <c r="EC126">
        <v>399</v>
      </c>
      <c r="ED126">
        <v>402</v>
      </c>
      <c r="EE126">
        <v>405</v>
      </c>
      <c r="EF126">
        <v>408</v>
      </c>
      <c r="EG126">
        <v>411</v>
      </c>
      <c r="EH126">
        <v>414</v>
      </c>
      <c r="EI126">
        <v>417</v>
      </c>
      <c r="EJ126">
        <v>420</v>
      </c>
      <c r="EK126">
        <v>423</v>
      </c>
      <c r="EL126">
        <v>426</v>
      </c>
      <c r="EM126">
        <v>429</v>
      </c>
      <c r="EN126">
        <v>432</v>
      </c>
      <c r="EO126">
        <v>435</v>
      </c>
      <c r="EP126">
        <v>438</v>
      </c>
      <c r="EQ126">
        <v>441</v>
      </c>
      <c r="ER126">
        <v>444</v>
      </c>
      <c r="ES126">
        <v>447</v>
      </c>
      <c r="ET126">
        <v>450</v>
      </c>
      <c r="EU126">
        <v>453</v>
      </c>
      <c r="EV126">
        <v>456</v>
      </c>
      <c r="EW126">
        <v>459</v>
      </c>
      <c r="EX126">
        <v>462</v>
      </c>
      <c r="EY126">
        <v>465</v>
      </c>
      <c r="EZ126">
        <v>468</v>
      </c>
      <c r="FA126">
        <v>471</v>
      </c>
      <c r="FB126">
        <v>475</v>
      </c>
      <c r="FC126">
        <v>478</v>
      </c>
      <c r="FD126">
        <v>481</v>
      </c>
      <c r="FE126">
        <v>484</v>
      </c>
      <c r="FF126">
        <v>487</v>
      </c>
      <c r="FG126">
        <v>490</v>
      </c>
      <c r="FH126">
        <v>493</v>
      </c>
      <c r="FI126">
        <v>496</v>
      </c>
      <c r="FJ126">
        <v>499</v>
      </c>
      <c r="FK126">
        <v>502</v>
      </c>
      <c r="FL126">
        <v>505</v>
      </c>
      <c r="FM126">
        <v>508</v>
      </c>
      <c r="FN126">
        <v>511</v>
      </c>
      <c r="FO126">
        <v>514</v>
      </c>
      <c r="FP126">
        <v>517</v>
      </c>
      <c r="FQ126">
        <v>520</v>
      </c>
      <c r="FR126">
        <v>523</v>
      </c>
      <c r="FS126">
        <v>526</v>
      </c>
      <c r="FT126">
        <v>529</v>
      </c>
      <c r="FU126">
        <v>532</v>
      </c>
      <c r="FV126">
        <v>535</v>
      </c>
      <c r="FW126">
        <v>538</v>
      </c>
      <c r="FX126">
        <v>541</v>
      </c>
      <c r="FY126">
        <v>544</v>
      </c>
      <c r="FZ126">
        <v>547</v>
      </c>
      <c r="GA126">
        <v>550</v>
      </c>
      <c r="GB126">
        <v>553</v>
      </c>
      <c r="GC126">
        <v>556</v>
      </c>
      <c r="GD126">
        <v>559</v>
      </c>
      <c r="GE126">
        <v>562</v>
      </c>
      <c r="GF126">
        <v>565</v>
      </c>
      <c r="GG126">
        <v>568</v>
      </c>
      <c r="GH126">
        <v>571</v>
      </c>
      <c r="GI126">
        <v>574</v>
      </c>
      <c r="GJ126">
        <v>577</v>
      </c>
      <c r="GK126">
        <v>580</v>
      </c>
      <c r="GL126">
        <v>583</v>
      </c>
      <c r="GM126">
        <v>586</v>
      </c>
      <c r="GN126">
        <v>589</v>
      </c>
      <c r="GO126">
        <v>593</v>
      </c>
      <c r="GP126">
        <v>595</v>
      </c>
      <c r="GQ126">
        <v>599</v>
      </c>
      <c r="GR126">
        <v>602</v>
      </c>
      <c r="GS126">
        <v>605</v>
      </c>
      <c r="GU126">
        <v>123</v>
      </c>
      <c r="GV126">
        <v>0.86499999999999999</v>
      </c>
    </row>
    <row r="127" spans="1:204">
      <c r="A127" s="278">
        <v>124</v>
      </c>
      <c r="B127" s="344">
        <v>4</v>
      </c>
      <c r="C127" s="344">
        <v>8</v>
      </c>
      <c r="D127" s="344">
        <v>12</v>
      </c>
      <c r="E127" s="344">
        <v>15</v>
      </c>
      <c r="F127" s="344">
        <v>19</v>
      </c>
      <c r="G127" s="344">
        <v>23</v>
      </c>
      <c r="H127" s="344">
        <v>27</v>
      </c>
      <c r="I127" s="344">
        <v>31</v>
      </c>
      <c r="J127" s="344">
        <v>33</v>
      </c>
      <c r="K127" s="344">
        <v>35</v>
      </c>
      <c r="L127" s="344">
        <v>39</v>
      </c>
      <c r="M127" s="344">
        <v>42</v>
      </c>
      <c r="N127" s="344">
        <v>46</v>
      </c>
      <c r="O127" s="344">
        <v>49</v>
      </c>
      <c r="P127" s="344">
        <v>52</v>
      </c>
      <c r="Q127" s="344">
        <v>56</v>
      </c>
      <c r="R127" s="344">
        <v>59</v>
      </c>
      <c r="S127" s="344">
        <v>62</v>
      </c>
      <c r="T127" s="344">
        <v>65</v>
      </c>
      <c r="U127" s="344">
        <v>68</v>
      </c>
      <c r="V127" s="344">
        <v>71</v>
      </c>
      <c r="W127" s="344">
        <v>74</v>
      </c>
      <c r="X127" s="344">
        <v>77</v>
      </c>
      <c r="Y127" s="344">
        <v>80</v>
      </c>
      <c r="Z127" s="344">
        <v>84</v>
      </c>
      <c r="AA127" s="344">
        <v>87</v>
      </c>
      <c r="AB127" s="344">
        <v>90</v>
      </c>
      <c r="AC127" s="344">
        <v>93</v>
      </c>
      <c r="AD127" s="344">
        <v>96</v>
      </c>
      <c r="AE127" s="344">
        <v>99</v>
      </c>
      <c r="AF127" s="337">
        <v>103</v>
      </c>
      <c r="AG127" s="345">
        <v>106</v>
      </c>
      <c r="AH127" s="346">
        <v>109</v>
      </c>
      <c r="AI127">
        <v>112</v>
      </c>
      <c r="AJ127">
        <v>115</v>
      </c>
      <c r="AK127">
        <v>118</v>
      </c>
      <c r="AL127">
        <v>121</v>
      </c>
      <c r="AM127">
        <v>124</v>
      </c>
      <c r="AN127">
        <v>127</v>
      </c>
      <c r="AO127">
        <v>131</v>
      </c>
      <c r="AP127">
        <v>134</v>
      </c>
      <c r="AQ127">
        <v>137</v>
      </c>
      <c r="AR127">
        <v>140</v>
      </c>
      <c r="AS127">
        <v>143</v>
      </c>
      <c r="AT127">
        <v>146</v>
      </c>
      <c r="AU127">
        <v>149</v>
      </c>
      <c r="AV127">
        <v>152</v>
      </c>
      <c r="AW127">
        <v>155</v>
      </c>
      <c r="AX127">
        <v>158</v>
      </c>
      <c r="AY127">
        <v>161</v>
      </c>
      <c r="AZ127">
        <v>164</v>
      </c>
      <c r="BA127">
        <v>167</v>
      </c>
      <c r="BB127">
        <v>170</v>
      </c>
      <c r="BC127">
        <v>173</v>
      </c>
      <c r="BD127">
        <v>176</v>
      </c>
      <c r="BE127">
        <v>179</v>
      </c>
      <c r="BF127">
        <v>182</v>
      </c>
      <c r="BG127">
        <v>184</v>
      </c>
      <c r="BH127">
        <v>187</v>
      </c>
      <c r="BI127">
        <v>190</v>
      </c>
      <c r="BJ127">
        <v>193</v>
      </c>
      <c r="BK127">
        <v>196</v>
      </c>
      <c r="BL127">
        <v>199</v>
      </c>
      <c r="BM127">
        <v>202</v>
      </c>
      <c r="BN127">
        <v>205</v>
      </c>
      <c r="BO127">
        <v>208</v>
      </c>
      <c r="BP127">
        <v>211</v>
      </c>
      <c r="BQ127">
        <v>214</v>
      </c>
      <c r="BR127">
        <v>217</v>
      </c>
      <c r="BS127">
        <v>220</v>
      </c>
      <c r="BT127">
        <v>222</v>
      </c>
      <c r="BU127">
        <v>225</v>
      </c>
      <c r="BV127">
        <v>228</v>
      </c>
      <c r="BW127">
        <v>231</v>
      </c>
      <c r="BX127">
        <v>234</v>
      </c>
      <c r="BY127">
        <v>237</v>
      </c>
      <c r="BZ127">
        <v>240</v>
      </c>
      <c r="CA127">
        <v>242</v>
      </c>
      <c r="CB127">
        <v>245</v>
      </c>
      <c r="CC127">
        <v>248</v>
      </c>
      <c r="CD127">
        <v>251</v>
      </c>
      <c r="CE127">
        <v>254</v>
      </c>
      <c r="CF127">
        <v>257</v>
      </c>
      <c r="CG127">
        <v>259</v>
      </c>
      <c r="CH127">
        <v>262</v>
      </c>
      <c r="CI127">
        <v>265</v>
      </c>
      <c r="CJ127">
        <v>268</v>
      </c>
      <c r="CK127">
        <v>270</v>
      </c>
      <c r="CL127">
        <v>273</v>
      </c>
      <c r="CM127">
        <v>276</v>
      </c>
      <c r="CN127">
        <v>279</v>
      </c>
      <c r="CO127">
        <v>281</v>
      </c>
      <c r="CP127">
        <v>284</v>
      </c>
      <c r="CQ127">
        <v>287</v>
      </c>
      <c r="CR127">
        <v>290</v>
      </c>
      <c r="CS127">
        <v>292</v>
      </c>
      <c r="CT127">
        <v>295</v>
      </c>
      <c r="CU127">
        <v>298</v>
      </c>
      <c r="CV127">
        <v>300</v>
      </c>
      <c r="CW127">
        <v>303</v>
      </c>
      <c r="CX127">
        <v>306</v>
      </c>
      <c r="CY127">
        <v>309</v>
      </c>
      <c r="CZ127">
        <v>312</v>
      </c>
      <c r="DA127">
        <v>315</v>
      </c>
      <c r="DB127">
        <v>318</v>
      </c>
      <c r="DC127">
        <v>321</v>
      </c>
      <c r="DD127">
        <v>324</v>
      </c>
      <c r="DE127">
        <v>327</v>
      </c>
      <c r="DF127">
        <v>330</v>
      </c>
      <c r="DG127">
        <v>333</v>
      </c>
      <c r="DH127">
        <v>336</v>
      </c>
      <c r="DI127">
        <v>339</v>
      </c>
      <c r="DJ127">
        <v>342</v>
      </c>
      <c r="DK127">
        <v>345</v>
      </c>
      <c r="DL127">
        <v>348</v>
      </c>
      <c r="DM127">
        <v>351</v>
      </c>
      <c r="DN127">
        <v>354</v>
      </c>
      <c r="DO127">
        <v>357</v>
      </c>
      <c r="DP127">
        <v>360</v>
      </c>
      <c r="DQ127">
        <v>363</v>
      </c>
      <c r="DR127">
        <v>366</v>
      </c>
      <c r="DS127">
        <v>369</v>
      </c>
      <c r="DT127">
        <v>372</v>
      </c>
      <c r="DU127">
        <v>375</v>
      </c>
      <c r="DV127">
        <v>378</v>
      </c>
      <c r="DW127">
        <v>381</v>
      </c>
      <c r="DX127">
        <v>384</v>
      </c>
      <c r="DY127">
        <v>387</v>
      </c>
      <c r="DZ127">
        <v>391</v>
      </c>
      <c r="EA127">
        <v>394</v>
      </c>
      <c r="EB127">
        <v>397</v>
      </c>
      <c r="EC127">
        <v>400</v>
      </c>
      <c r="ED127">
        <v>403</v>
      </c>
      <c r="EE127">
        <v>406</v>
      </c>
      <c r="EF127">
        <v>409</v>
      </c>
      <c r="EG127">
        <v>412</v>
      </c>
      <c r="EH127">
        <v>415</v>
      </c>
      <c r="EI127">
        <v>418</v>
      </c>
      <c r="EJ127">
        <v>421</v>
      </c>
      <c r="EK127">
        <v>424</v>
      </c>
      <c r="EL127">
        <v>427</v>
      </c>
      <c r="EM127">
        <v>430</v>
      </c>
      <c r="EN127">
        <v>433</v>
      </c>
      <c r="EO127">
        <v>436</v>
      </c>
      <c r="EP127">
        <v>439</v>
      </c>
      <c r="EQ127">
        <v>442</v>
      </c>
      <c r="ER127">
        <v>445</v>
      </c>
      <c r="ES127">
        <v>448</v>
      </c>
      <c r="ET127">
        <v>451</v>
      </c>
      <c r="EU127">
        <v>454</v>
      </c>
      <c r="EV127">
        <v>457</v>
      </c>
      <c r="EW127">
        <v>460</v>
      </c>
      <c r="EX127">
        <v>464</v>
      </c>
      <c r="EY127">
        <v>466</v>
      </c>
      <c r="EZ127">
        <v>470</v>
      </c>
      <c r="FA127">
        <v>473</v>
      </c>
      <c r="FB127">
        <v>476</v>
      </c>
      <c r="FC127">
        <v>479</v>
      </c>
      <c r="FD127">
        <v>482</v>
      </c>
      <c r="FE127">
        <v>485</v>
      </c>
      <c r="FF127">
        <v>488</v>
      </c>
      <c r="FG127">
        <v>491</v>
      </c>
      <c r="FH127">
        <v>494</v>
      </c>
      <c r="FI127">
        <v>497</v>
      </c>
      <c r="FJ127">
        <v>500</v>
      </c>
      <c r="FK127">
        <v>503</v>
      </c>
      <c r="FL127">
        <v>506</v>
      </c>
      <c r="FM127">
        <v>509</v>
      </c>
      <c r="FN127">
        <v>512</v>
      </c>
      <c r="FO127">
        <v>515</v>
      </c>
      <c r="FP127">
        <v>518</v>
      </c>
      <c r="FQ127">
        <v>521</v>
      </c>
      <c r="FR127">
        <v>524</v>
      </c>
      <c r="FS127">
        <v>527</v>
      </c>
      <c r="FT127">
        <v>530</v>
      </c>
      <c r="FU127">
        <v>533</v>
      </c>
      <c r="FV127">
        <v>536</v>
      </c>
      <c r="FW127">
        <v>539</v>
      </c>
      <c r="FX127">
        <v>542</v>
      </c>
      <c r="FY127">
        <v>545</v>
      </c>
      <c r="FZ127">
        <v>548</v>
      </c>
      <c r="GA127">
        <v>551</v>
      </c>
      <c r="GB127">
        <v>554</v>
      </c>
      <c r="GC127">
        <v>558</v>
      </c>
      <c r="GD127">
        <v>560</v>
      </c>
      <c r="GE127">
        <v>564</v>
      </c>
      <c r="GF127">
        <v>567</v>
      </c>
      <c r="GG127">
        <v>570</v>
      </c>
      <c r="GH127">
        <v>573</v>
      </c>
      <c r="GI127">
        <v>576</v>
      </c>
      <c r="GJ127">
        <v>579</v>
      </c>
      <c r="GK127">
        <v>582</v>
      </c>
      <c r="GL127">
        <v>585</v>
      </c>
      <c r="GM127">
        <v>588</v>
      </c>
      <c r="GN127">
        <v>591</v>
      </c>
      <c r="GO127">
        <v>594</v>
      </c>
      <c r="GP127">
        <v>597</v>
      </c>
      <c r="GQ127">
        <v>600</v>
      </c>
      <c r="GR127">
        <v>603</v>
      </c>
      <c r="GS127">
        <v>606</v>
      </c>
      <c r="GU127">
        <v>124</v>
      </c>
      <c r="GV127">
        <v>0.86699999999999999</v>
      </c>
    </row>
    <row r="128" spans="1:204">
      <c r="A128" s="278">
        <v>125</v>
      </c>
      <c r="B128" s="344">
        <v>4</v>
      </c>
      <c r="C128" s="344">
        <v>8</v>
      </c>
      <c r="D128" s="344">
        <v>12</v>
      </c>
      <c r="E128" s="344">
        <v>15</v>
      </c>
      <c r="F128" s="344">
        <v>19</v>
      </c>
      <c r="G128" s="344">
        <v>23</v>
      </c>
      <c r="H128" s="344">
        <v>27</v>
      </c>
      <c r="I128" s="344">
        <v>31</v>
      </c>
      <c r="J128" s="344">
        <v>33</v>
      </c>
      <c r="K128" s="344">
        <v>35</v>
      </c>
      <c r="L128" s="344">
        <v>39</v>
      </c>
      <c r="M128" s="344">
        <v>42</v>
      </c>
      <c r="N128" s="344">
        <v>46</v>
      </c>
      <c r="O128" s="344">
        <v>49</v>
      </c>
      <c r="P128" s="344">
        <v>52</v>
      </c>
      <c r="Q128" s="344">
        <v>56</v>
      </c>
      <c r="R128" s="344">
        <v>59</v>
      </c>
      <c r="S128" s="344">
        <v>62</v>
      </c>
      <c r="T128" s="344">
        <v>65</v>
      </c>
      <c r="U128" s="344">
        <v>68</v>
      </c>
      <c r="V128" s="344">
        <v>71</v>
      </c>
      <c r="W128" s="344">
        <v>74</v>
      </c>
      <c r="X128" s="344">
        <v>77</v>
      </c>
      <c r="Y128" s="344">
        <v>81</v>
      </c>
      <c r="Z128" s="344">
        <v>84</v>
      </c>
      <c r="AA128" s="344">
        <v>87</v>
      </c>
      <c r="AB128" s="344">
        <v>90</v>
      </c>
      <c r="AC128" s="344">
        <v>93</v>
      </c>
      <c r="AD128" s="344">
        <v>97</v>
      </c>
      <c r="AE128" s="344">
        <v>100</v>
      </c>
      <c r="AF128" s="337">
        <v>103</v>
      </c>
      <c r="AG128" s="345">
        <v>106</v>
      </c>
      <c r="AH128" s="346">
        <v>109</v>
      </c>
      <c r="AI128">
        <v>112</v>
      </c>
      <c r="AJ128">
        <v>115</v>
      </c>
      <c r="AK128">
        <v>118</v>
      </c>
      <c r="AL128">
        <v>122</v>
      </c>
      <c r="AM128">
        <v>125</v>
      </c>
      <c r="AN128">
        <v>128</v>
      </c>
      <c r="AO128">
        <v>131</v>
      </c>
      <c r="AP128">
        <v>134</v>
      </c>
      <c r="AQ128">
        <v>137</v>
      </c>
      <c r="AR128">
        <v>140</v>
      </c>
      <c r="AS128">
        <v>143</v>
      </c>
      <c r="AT128">
        <v>146</v>
      </c>
      <c r="AU128">
        <v>149</v>
      </c>
      <c r="AV128">
        <v>152</v>
      </c>
      <c r="AW128">
        <v>155</v>
      </c>
      <c r="AX128">
        <v>159</v>
      </c>
      <c r="AY128">
        <v>162</v>
      </c>
      <c r="AZ128">
        <v>164</v>
      </c>
      <c r="BA128">
        <v>167</v>
      </c>
      <c r="BB128">
        <v>170</v>
      </c>
      <c r="BC128">
        <v>173</v>
      </c>
      <c r="BD128">
        <v>176</v>
      </c>
      <c r="BE128">
        <v>179</v>
      </c>
      <c r="BF128">
        <v>182</v>
      </c>
      <c r="BG128">
        <v>185</v>
      </c>
      <c r="BH128">
        <v>188</v>
      </c>
      <c r="BI128">
        <v>191</v>
      </c>
      <c r="BJ128">
        <v>194</v>
      </c>
      <c r="BK128">
        <v>197</v>
      </c>
      <c r="BL128">
        <v>200</v>
      </c>
      <c r="BM128">
        <v>203</v>
      </c>
      <c r="BN128">
        <v>206</v>
      </c>
      <c r="BO128">
        <v>209</v>
      </c>
      <c r="BP128">
        <v>212</v>
      </c>
      <c r="BQ128">
        <v>214</v>
      </c>
      <c r="BR128">
        <v>217</v>
      </c>
      <c r="BS128">
        <v>220</v>
      </c>
      <c r="BT128">
        <v>223</v>
      </c>
      <c r="BU128">
        <v>226</v>
      </c>
      <c r="BV128">
        <v>229</v>
      </c>
      <c r="BW128">
        <v>232</v>
      </c>
      <c r="BX128">
        <v>235</v>
      </c>
      <c r="BY128">
        <v>238</v>
      </c>
      <c r="BZ128">
        <v>240</v>
      </c>
      <c r="CA128">
        <v>243</v>
      </c>
      <c r="CB128">
        <v>246</v>
      </c>
      <c r="CC128">
        <v>249</v>
      </c>
      <c r="CD128">
        <v>252</v>
      </c>
      <c r="CE128">
        <v>255</v>
      </c>
      <c r="CF128">
        <v>257</v>
      </c>
      <c r="CG128">
        <v>260</v>
      </c>
      <c r="CH128">
        <v>263</v>
      </c>
      <c r="CI128">
        <v>266</v>
      </c>
      <c r="CJ128">
        <v>269</v>
      </c>
      <c r="CK128">
        <v>271</v>
      </c>
      <c r="CL128">
        <v>274</v>
      </c>
      <c r="CM128">
        <v>277</v>
      </c>
      <c r="CN128">
        <v>280</v>
      </c>
      <c r="CO128">
        <v>282</v>
      </c>
      <c r="CP128">
        <v>285</v>
      </c>
      <c r="CQ128">
        <v>288</v>
      </c>
      <c r="CR128">
        <v>291</v>
      </c>
      <c r="CS128">
        <v>293</v>
      </c>
      <c r="CT128">
        <v>296</v>
      </c>
      <c r="CU128">
        <v>299</v>
      </c>
      <c r="CV128">
        <v>301</v>
      </c>
      <c r="CW128">
        <v>304</v>
      </c>
      <c r="CX128">
        <v>307</v>
      </c>
      <c r="CY128">
        <v>310</v>
      </c>
      <c r="CZ128">
        <v>313</v>
      </c>
      <c r="DA128">
        <v>316</v>
      </c>
      <c r="DB128">
        <v>319</v>
      </c>
      <c r="DC128">
        <v>322</v>
      </c>
      <c r="DD128">
        <v>325</v>
      </c>
      <c r="DE128">
        <v>328</v>
      </c>
      <c r="DF128">
        <v>331</v>
      </c>
      <c r="DG128">
        <v>334</v>
      </c>
      <c r="DH128">
        <v>337</v>
      </c>
      <c r="DI128">
        <v>340</v>
      </c>
      <c r="DJ128">
        <v>343</v>
      </c>
      <c r="DK128">
        <v>346</v>
      </c>
      <c r="DL128">
        <v>349</v>
      </c>
      <c r="DM128">
        <v>352</v>
      </c>
      <c r="DN128">
        <v>355</v>
      </c>
      <c r="DO128">
        <v>358</v>
      </c>
      <c r="DP128">
        <v>361</v>
      </c>
      <c r="DQ128">
        <v>364</v>
      </c>
      <c r="DR128">
        <v>367</v>
      </c>
      <c r="DS128">
        <v>371</v>
      </c>
      <c r="DT128">
        <v>374</v>
      </c>
      <c r="DU128">
        <v>377</v>
      </c>
      <c r="DV128">
        <v>380</v>
      </c>
      <c r="DW128">
        <v>383</v>
      </c>
      <c r="DX128">
        <v>386</v>
      </c>
      <c r="DY128">
        <v>389</v>
      </c>
      <c r="DZ128">
        <v>392</v>
      </c>
      <c r="EA128">
        <v>395</v>
      </c>
      <c r="EB128">
        <v>398</v>
      </c>
      <c r="EC128">
        <v>401</v>
      </c>
      <c r="ED128">
        <v>404</v>
      </c>
      <c r="EE128">
        <v>407</v>
      </c>
      <c r="EF128">
        <v>410</v>
      </c>
      <c r="EG128">
        <v>413</v>
      </c>
      <c r="EH128">
        <v>416</v>
      </c>
      <c r="EI128">
        <v>419</v>
      </c>
      <c r="EJ128">
        <v>422</v>
      </c>
      <c r="EK128">
        <v>425</v>
      </c>
      <c r="EL128">
        <v>428</v>
      </c>
      <c r="EM128">
        <v>432</v>
      </c>
      <c r="EN128">
        <v>435</v>
      </c>
      <c r="EO128">
        <v>438</v>
      </c>
      <c r="EP128">
        <v>441</v>
      </c>
      <c r="EQ128">
        <v>444</v>
      </c>
      <c r="ER128">
        <v>447</v>
      </c>
      <c r="ES128">
        <v>450</v>
      </c>
      <c r="ET128">
        <v>453</v>
      </c>
      <c r="EU128">
        <v>456</v>
      </c>
      <c r="EV128">
        <v>459</v>
      </c>
      <c r="EW128">
        <v>462</v>
      </c>
      <c r="EX128">
        <v>465</v>
      </c>
      <c r="EY128">
        <v>468</v>
      </c>
      <c r="EZ128">
        <v>471</v>
      </c>
      <c r="FA128">
        <v>474</v>
      </c>
      <c r="FB128">
        <v>477</v>
      </c>
      <c r="FC128">
        <v>480</v>
      </c>
      <c r="FD128">
        <v>483</v>
      </c>
      <c r="FE128">
        <v>486</v>
      </c>
      <c r="FF128">
        <v>489</v>
      </c>
      <c r="FG128">
        <v>492</v>
      </c>
      <c r="FH128">
        <v>496</v>
      </c>
      <c r="FI128">
        <v>499</v>
      </c>
      <c r="FJ128">
        <v>502</v>
      </c>
      <c r="FK128">
        <v>505</v>
      </c>
      <c r="FL128">
        <v>508</v>
      </c>
      <c r="FM128">
        <v>511</v>
      </c>
      <c r="FN128">
        <v>514</v>
      </c>
      <c r="FO128">
        <v>517</v>
      </c>
      <c r="FP128">
        <v>520</v>
      </c>
      <c r="FQ128">
        <v>523</v>
      </c>
      <c r="FR128">
        <v>526</v>
      </c>
      <c r="FS128">
        <v>529</v>
      </c>
      <c r="FT128">
        <v>532</v>
      </c>
      <c r="FU128">
        <v>535</v>
      </c>
      <c r="FV128">
        <v>538</v>
      </c>
      <c r="FW128">
        <v>541</v>
      </c>
      <c r="FX128">
        <v>544</v>
      </c>
      <c r="FY128">
        <v>547</v>
      </c>
      <c r="FZ128">
        <v>550</v>
      </c>
      <c r="GA128">
        <v>553</v>
      </c>
      <c r="GB128">
        <v>556</v>
      </c>
      <c r="GC128">
        <v>559</v>
      </c>
      <c r="GD128">
        <v>562</v>
      </c>
      <c r="GE128">
        <v>565</v>
      </c>
      <c r="GF128">
        <v>569</v>
      </c>
      <c r="GG128">
        <v>572</v>
      </c>
      <c r="GH128">
        <v>575</v>
      </c>
      <c r="GI128">
        <v>578</v>
      </c>
      <c r="GJ128">
        <v>581</v>
      </c>
      <c r="GK128">
        <v>584</v>
      </c>
      <c r="GL128">
        <v>587</v>
      </c>
      <c r="GM128">
        <v>590</v>
      </c>
      <c r="GN128">
        <v>593</v>
      </c>
      <c r="GO128">
        <v>596</v>
      </c>
      <c r="GP128">
        <v>599</v>
      </c>
      <c r="GQ128">
        <v>602</v>
      </c>
      <c r="GR128">
        <v>605</v>
      </c>
      <c r="GS128">
        <v>608</v>
      </c>
      <c r="GU128">
        <v>125</v>
      </c>
      <c r="GV128">
        <v>0.87</v>
      </c>
    </row>
    <row r="129" spans="1:204">
      <c r="A129" s="278">
        <v>126</v>
      </c>
      <c r="B129" s="344">
        <v>4</v>
      </c>
      <c r="C129" s="344">
        <v>8</v>
      </c>
      <c r="D129" s="344">
        <v>12</v>
      </c>
      <c r="E129" s="344">
        <v>16</v>
      </c>
      <c r="F129" s="344">
        <v>19</v>
      </c>
      <c r="G129" s="344">
        <v>23</v>
      </c>
      <c r="H129" s="344">
        <v>27</v>
      </c>
      <c r="I129" s="344">
        <v>31</v>
      </c>
      <c r="J129" s="344">
        <v>33</v>
      </c>
      <c r="K129" s="344">
        <v>36</v>
      </c>
      <c r="L129" s="344">
        <v>39</v>
      </c>
      <c r="M129" s="344">
        <v>42</v>
      </c>
      <c r="N129" s="344">
        <v>46</v>
      </c>
      <c r="O129" s="344">
        <v>49</v>
      </c>
      <c r="P129" s="344">
        <v>53</v>
      </c>
      <c r="Q129" s="344">
        <v>56</v>
      </c>
      <c r="R129" s="344">
        <v>59</v>
      </c>
      <c r="S129" s="344">
        <v>63</v>
      </c>
      <c r="T129" s="344">
        <v>65</v>
      </c>
      <c r="U129" s="344">
        <v>68</v>
      </c>
      <c r="V129" s="344">
        <v>71</v>
      </c>
      <c r="W129" s="344">
        <v>74</v>
      </c>
      <c r="X129" s="344">
        <v>78</v>
      </c>
      <c r="Y129" s="344">
        <v>81</v>
      </c>
      <c r="Z129" s="344">
        <v>84</v>
      </c>
      <c r="AA129" s="344">
        <v>87</v>
      </c>
      <c r="AB129" s="344">
        <v>90</v>
      </c>
      <c r="AC129" s="344">
        <v>94</v>
      </c>
      <c r="AD129" s="344">
        <v>97</v>
      </c>
      <c r="AE129" s="344">
        <v>100</v>
      </c>
      <c r="AF129" s="337">
        <v>103</v>
      </c>
      <c r="AG129" s="345">
        <v>106</v>
      </c>
      <c r="AH129" s="346">
        <v>109</v>
      </c>
      <c r="AI129">
        <v>113</v>
      </c>
      <c r="AJ129">
        <v>116</v>
      </c>
      <c r="AK129">
        <v>119</v>
      </c>
      <c r="AL129">
        <v>122</v>
      </c>
      <c r="AM129">
        <v>125</v>
      </c>
      <c r="AN129">
        <v>128</v>
      </c>
      <c r="AO129">
        <v>131</v>
      </c>
      <c r="AP129">
        <v>134</v>
      </c>
      <c r="AQ129">
        <v>138</v>
      </c>
      <c r="AR129">
        <v>141</v>
      </c>
      <c r="AS129">
        <v>144</v>
      </c>
      <c r="AT129">
        <v>147</v>
      </c>
      <c r="AU129">
        <v>150</v>
      </c>
      <c r="AV129">
        <v>153</v>
      </c>
      <c r="AW129">
        <v>156</v>
      </c>
      <c r="AX129">
        <v>159</v>
      </c>
      <c r="AY129">
        <v>162</v>
      </c>
      <c r="AZ129">
        <v>165</v>
      </c>
      <c r="BA129">
        <v>168</v>
      </c>
      <c r="BB129">
        <v>171</v>
      </c>
      <c r="BC129">
        <v>174</v>
      </c>
      <c r="BD129">
        <v>177</v>
      </c>
      <c r="BE129">
        <v>180</v>
      </c>
      <c r="BF129">
        <v>183</v>
      </c>
      <c r="BG129">
        <v>186</v>
      </c>
      <c r="BH129">
        <v>189</v>
      </c>
      <c r="BI129">
        <v>192</v>
      </c>
      <c r="BJ129">
        <v>195</v>
      </c>
      <c r="BK129">
        <v>198</v>
      </c>
      <c r="BL129">
        <v>200</v>
      </c>
      <c r="BM129">
        <v>203</v>
      </c>
      <c r="BN129">
        <v>206</v>
      </c>
      <c r="BO129">
        <v>209</v>
      </c>
      <c r="BP129">
        <v>212</v>
      </c>
      <c r="BQ129">
        <v>215</v>
      </c>
      <c r="BR129">
        <v>218</v>
      </c>
      <c r="BS129">
        <v>221</v>
      </c>
      <c r="BT129">
        <v>224</v>
      </c>
      <c r="BU129">
        <v>227</v>
      </c>
      <c r="BV129">
        <v>230</v>
      </c>
      <c r="BW129">
        <v>233</v>
      </c>
      <c r="BX129">
        <v>235</v>
      </c>
      <c r="BY129">
        <v>238</v>
      </c>
      <c r="BZ129">
        <v>241</v>
      </c>
      <c r="CA129">
        <v>244</v>
      </c>
      <c r="CB129">
        <v>247</v>
      </c>
      <c r="CC129">
        <v>250</v>
      </c>
      <c r="CD129">
        <v>253</v>
      </c>
      <c r="CE129">
        <v>255</v>
      </c>
      <c r="CF129">
        <v>258</v>
      </c>
      <c r="CG129">
        <v>261</v>
      </c>
      <c r="CH129">
        <v>264</v>
      </c>
      <c r="CI129">
        <v>267</v>
      </c>
      <c r="CJ129">
        <v>270</v>
      </c>
      <c r="CK129">
        <v>272</v>
      </c>
      <c r="CL129">
        <v>275</v>
      </c>
      <c r="CM129">
        <v>278</v>
      </c>
      <c r="CN129">
        <v>281</v>
      </c>
      <c r="CO129">
        <v>283</v>
      </c>
      <c r="CP129">
        <v>286</v>
      </c>
      <c r="CQ129">
        <v>289</v>
      </c>
      <c r="CR129">
        <v>292</v>
      </c>
      <c r="CS129">
        <v>294</v>
      </c>
      <c r="CT129">
        <v>297</v>
      </c>
      <c r="CU129">
        <v>300</v>
      </c>
      <c r="CV129">
        <v>302</v>
      </c>
      <c r="CW129">
        <v>305</v>
      </c>
      <c r="CX129">
        <v>308</v>
      </c>
      <c r="CY129">
        <v>311</v>
      </c>
      <c r="CZ129">
        <v>314</v>
      </c>
      <c r="DA129">
        <v>317</v>
      </c>
      <c r="DB129">
        <v>320</v>
      </c>
      <c r="DC129">
        <v>323</v>
      </c>
      <c r="DD129">
        <v>326</v>
      </c>
      <c r="DE129">
        <v>329</v>
      </c>
      <c r="DF129">
        <v>332</v>
      </c>
      <c r="DG129">
        <v>335</v>
      </c>
      <c r="DH129">
        <v>338</v>
      </c>
      <c r="DI129">
        <v>341</v>
      </c>
      <c r="DJ129">
        <v>344</v>
      </c>
      <c r="DK129">
        <v>347</v>
      </c>
      <c r="DL129">
        <v>351</v>
      </c>
      <c r="DM129">
        <v>354</v>
      </c>
      <c r="DN129">
        <v>357</v>
      </c>
      <c r="DO129">
        <v>360</v>
      </c>
      <c r="DP129">
        <v>363</v>
      </c>
      <c r="DQ129">
        <v>366</v>
      </c>
      <c r="DR129">
        <v>369</v>
      </c>
      <c r="DS129">
        <v>372</v>
      </c>
      <c r="DT129">
        <v>375</v>
      </c>
      <c r="DU129">
        <v>378</v>
      </c>
      <c r="DV129">
        <v>381</v>
      </c>
      <c r="DW129">
        <v>384</v>
      </c>
      <c r="DX129">
        <v>387</v>
      </c>
      <c r="DY129">
        <v>390</v>
      </c>
      <c r="DZ129">
        <v>393</v>
      </c>
      <c r="EA129">
        <v>396</v>
      </c>
      <c r="EB129">
        <v>399</v>
      </c>
      <c r="EC129">
        <v>402</v>
      </c>
      <c r="ED129">
        <v>405</v>
      </c>
      <c r="EE129">
        <v>409</v>
      </c>
      <c r="EF129">
        <v>412</v>
      </c>
      <c r="EG129">
        <v>415</v>
      </c>
      <c r="EH129">
        <v>418</v>
      </c>
      <c r="EI129">
        <v>421</v>
      </c>
      <c r="EJ129">
        <v>424</v>
      </c>
      <c r="EK129">
        <v>427</v>
      </c>
      <c r="EL129">
        <v>430</v>
      </c>
      <c r="EM129">
        <v>433</v>
      </c>
      <c r="EN129">
        <v>436</v>
      </c>
      <c r="EO129">
        <v>439</v>
      </c>
      <c r="EP129">
        <v>442</v>
      </c>
      <c r="EQ129">
        <v>445</v>
      </c>
      <c r="ER129">
        <v>448</v>
      </c>
      <c r="ES129">
        <v>451</v>
      </c>
      <c r="ET129">
        <v>454</v>
      </c>
      <c r="EU129">
        <v>458</v>
      </c>
      <c r="EV129">
        <v>461</v>
      </c>
      <c r="EW129">
        <v>464</v>
      </c>
      <c r="EX129">
        <v>467</v>
      </c>
      <c r="EY129">
        <v>470</v>
      </c>
      <c r="EZ129">
        <v>473</v>
      </c>
      <c r="FA129">
        <v>476</v>
      </c>
      <c r="FB129">
        <v>479</v>
      </c>
      <c r="FC129">
        <v>482</v>
      </c>
      <c r="FD129">
        <v>485</v>
      </c>
      <c r="FE129">
        <v>488</v>
      </c>
      <c r="FF129">
        <v>491</v>
      </c>
      <c r="FG129">
        <v>494</v>
      </c>
      <c r="FH129">
        <v>497</v>
      </c>
      <c r="FI129">
        <v>500</v>
      </c>
      <c r="FJ129">
        <v>503</v>
      </c>
      <c r="FK129">
        <v>506</v>
      </c>
      <c r="FL129">
        <v>509</v>
      </c>
      <c r="FM129">
        <v>512</v>
      </c>
      <c r="FN129">
        <v>516</v>
      </c>
      <c r="FO129">
        <v>519</v>
      </c>
      <c r="FP129">
        <v>522</v>
      </c>
      <c r="FQ129">
        <v>525</v>
      </c>
      <c r="FR129">
        <v>528</v>
      </c>
      <c r="FS129">
        <v>531</v>
      </c>
      <c r="FT129">
        <v>534</v>
      </c>
      <c r="FU129">
        <v>537</v>
      </c>
      <c r="FV129">
        <v>540</v>
      </c>
      <c r="FW129">
        <v>543</v>
      </c>
      <c r="FX129">
        <v>546</v>
      </c>
      <c r="FY129">
        <v>549</v>
      </c>
      <c r="FZ129">
        <v>552</v>
      </c>
      <c r="GA129">
        <v>555</v>
      </c>
      <c r="GB129">
        <v>558</v>
      </c>
      <c r="GC129">
        <v>561</v>
      </c>
      <c r="GD129">
        <v>564</v>
      </c>
      <c r="GE129">
        <v>567</v>
      </c>
      <c r="GF129">
        <v>570</v>
      </c>
      <c r="GG129">
        <v>574</v>
      </c>
      <c r="GH129">
        <v>577</v>
      </c>
      <c r="GI129">
        <v>580</v>
      </c>
      <c r="GJ129">
        <v>583</v>
      </c>
      <c r="GK129">
        <v>586</v>
      </c>
      <c r="GL129">
        <v>589</v>
      </c>
      <c r="GM129">
        <v>592</v>
      </c>
      <c r="GN129">
        <v>595</v>
      </c>
      <c r="GO129">
        <v>598</v>
      </c>
      <c r="GP129">
        <v>601</v>
      </c>
      <c r="GQ129">
        <v>604</v>
      </c>
      <c r="GR129">
        <v>607</v>
      </c>
      <c r="GS129">
        <v>610</v>
      </c>
      <c r="GU129">
        <v>126</v>
      </c>
      <c r="GV129">
        <v>0.873</v>
      </c>
    </row>
    <row r="130" spans="1:204">
      <c r="A130" s="278">
        <v>127</v>
      </c>
      <c r="B130" s="344">
        <v>4</v>
      </c>
      <c r="C130" s="344">
        <v>8</v>
      </c>
      <c r="D130" s="344">
        <v>12</v>
      </c>
      <c r="E130" s="344">
        <v>16</v>
      </c>
      <c r="F130" s="344">
        <v>19</v>
      </c>
      <c r="G130" s="344">
        <v>23</v>
      </c>
      <c r="H130" s="344">
        <v>27</v>
      </c>
      <c r="I130" s="344">
        <v>31</v>
      </c>
      <c r="J130" s="344">
        <v>33</v>
      </c>
      <c r="K130" s="344">
        <v>36</v>
      </c>
      <c r="L130" s="344">
        <v>39</v>
      </c>
      <c r="M130" s="344">
        <v>43</v>
      </c>
      <c r="N130" s="344">
        <v>46</v>
      </c>
      <c r="O130" s="344">
        <v>49</v>
      </c>
      <c r="P130" s="344">
        <v>53</v>
      </c>
      <c r="Q130" s="344">
        <v>56</v>
      </c>
      <c r="R130" s="344">
        <v>59</v>
      </c>
      <c r="S130" s="344">
        <v>63</v>
      </c>
      <c r="T130" s="344">
        <v>66</v>
      </c>
      <c r="U130" s="344">
        <v>68</v>
      </c>
      <c r="V130" s="344">
        <v>72</v>
      </c>
      <c r="W130" s="344">
        <v>75</v>
      </c>
      <c r="X130" s="344">
        <v>78</v>
      </c>
      <c r="Y130" s="344">
        <v>81</v>
      </c>
      <c r="Z130" s="344">
        <v>84</v>
      </c>
      <c r="AA130" s="344">
        <v>88</v>
      </c>
      <c r="AB130" s="344">
        <v>91</v>
      </c>
      <c r="AC130" s="344">
        <v>94</v>
      </c>
      <c r="AD130" s="344">
        <v>97</v>
      </c>
      <c r="AE130" s="344">
        <v>100</v>
      </c>
      <c r="AF130" s="337">
        <v>104</v>
      </c>
      <c r="AG130" s="345">
        <v>107</v>
      </c>
      <c r="AH130" s="346">
        <v>110</v>
      </c>
      <c r="AI130">
        <v>113</v>
      </c>
      <c r="AJ130">
        <v>116</v>
      </c>
      <c r="AK130">
        <v>119</v>
      </c>
      <c r="AL130">
        <v>122</v>
      </c>
      <c r="AM130">
        <v>126</v>
      </c>
      <c r="AN130">
        <v>129</v>
      </c>
      <c r="AO130">
        <v>132</v>
      </c>
      <c r="AP130">
        <v>135</v>
      </c>
      <c r="AQ130">
        <v>138</v>
      </c>
      <c r="AR130">
        <v>141</v>
      </c>
      <c r="AS130">
        <v>144</v>
      </c>
      <c r="AT130">
        <v>147</v>
      </c>
      <c r="AU130">
        <v>150</v>
      </c>
      <c r="AV130">
        <v>153</v>
      </c>
      <c r="AW130">
        <v>157</v>
      </c>
      <c r="AX130">
        <v>160</v>
      </c>
      <c r="AY130">
        <v>163</v>
      </c>
      <c r="AZ130">
        <v>166</v>
      </c>
      <c r="BA130">
        <v>169</v>
      </c>
      <c r="BB130">
        <v>172</v>
      </c>
      <c r="BC130">
        <v>175</v>
      </c>
      <c r="BD130">
        <v>178</v>
      </c>
      <c r="BE130">
        <v>180</v>
      </c>
      <c r="BF130">
        <v>183</v>
      </c>
      <c r="BG130">
        <v>186</v>
      </c>
      <c r="BH130">
        <v>189</v>
      </c>
      <c r="BI130">
        <v>192</v>
      </c>
      <c r="BJ130">
        <v>195</v>
      </c>
      <c r="BK130">
        <v>198</v>
      </c>
      <c r="BL130">
        <v>201</v>
      </c>
      <c r="BM130">
        <v>204</v>
      </c>
      <c r="BN130">
        <v>207</v>
      </c>
      <c r="BO130">
        <v>210</v>
      </c>
      <c r="BP130">
        <v>213</v>
      </c>
      <c r="BQ130">
        <v>216</v>
      </c>
      <c r="BR130">
        <v>219</v>
      </c>
      <c r="BS130">
        <v>222</v>
      </c>
      <c r="BT130">
        <v>225</v>
      </c>
      <c r="BU130">
        <v>228</v>
      </c>
      <c r="BV130">
        <v>230</v>
      </c>
      <c r="BW130">
        <v>233</v>
      </c>
      <c r="BX130">
        <v>236</v>
      </c>
      <c r="BY130">
        <v>239</v>
      </c>
      <c r="BZ130">
        <v>242</v>
      </c>
      <c r="CA130">
        <v>245</v>
      </c>
      <c r="CB130">
        <v>248</v>
      </c>
      <c r="CC130">
        <v>251</v>
      </c>
      <c r="CD130">
        <v>253</v>
      </c>
      <c r="CE130">
        <v>256</v>
      </c>
      <c r="CF130">
        <v>259</v>
      </c>
      <c r="CG130">
        <v>262</v>
      </c>
      <c r="CH130">
        <v>265</v>
      </c>
      <c r="CI130">
        <v>268</v>
      </c>
      <c r="CJ130">
        <v>270</v>
      </c>
      <c r="CK130">
        <v>273</v>
      </c>
      <c r="CL130">
        <v>276</v>
      </c>
      <c r="CM130">
        <v>279</v>
      </c>
      <c r="CN130">
        <v>282</v>
      </c>
      <c r="CO130">
        <v>284</v>
      </c>
      <c r="CP130">
        <v>287</v>
      </c>
      <c r="CQ130">
        <v>290</v>
      </c>
      <c r="CR130">
        <v>293</v>
      </c>
      <c r="CS130">
        <v>295</v>
      </c>
      <c r="CT130">
        <v>298</v>
      </c>
      <c r="CU130">
        <v>301</v>
      </c>
      <c r="CV130">
        <v>303</v>
      </c>
      <c r="CW130">
        <v>306</v>
      </c>
      <c r="CX130">
        <v>309</v>
      </c>
      <c r="CY130">
        <v>312</v>
      </c>
      <c r="CZ130">
        <v>315</v>
      </c>
      <c r="DA130">
        <v>318</v>
      </c>
      <c r="DB130">
        <v>321</v>
      </c>
      <c r="DC130">
        <v>324</v>
      </c>
      <c r="DD130">
        <v>327</v>
      </c>
      <c r="DE130">
        <v>330</v>
      </c>
      <c r="DF130">
        <v>334</v>
      </c>
      <c r="DG130">
        <v>337</v>
      </c>
      <c r="DH130">
        <v>340</v>
      </c>
      <c r="DI130">
        <v>343</v>
      </c>
      <c r="DJ130">
        <v>346</v>
      </c>
      <c r="DK130">
        <v>349</v>
      </c>
      <c r="DL130">
        <v>352</v>
      </c>
      <c r="DM130">
        <v>355</v>
      </c>
      <c r="DN130">
        <v>358</v>
      </c>
      <c r="DO130">
        <v>361</v>
      </c>
      <c r="DP130">
        <v>364</v>
      </c>
      <c r="DQ130">
        <v>367</v>
      </c>
      <c r="DR130">
        <v>370</v>
      </c>
      <c r="DS130">
        <v>373</v>
      </c>
      <c r="DT130">
        <v>376</v>
      </c>
      <c r="DU130">
        <v>379</v>
      </c>
      <c r="DV130">
        <v>382</v>
      </c>
      <c r="DW130">
        <v>385</v>
      </c>
      <c r="DX130">
        <v>388</v>
      </c>
      <c r="DY130">
        <v>392</v>
      </c>
      <c r="DZ130">
        <v>395</v>
      </c>
      <c r="EA130">
        <v>398</v>
      </c>
      <c r="EB130">
        <v>401</v>
      </c>
      <c r="EC130">
        <v>404</v>
      </c>
      <c r="ED130">
        <v>407</v>
      </c>
      <c r="EE130">
        <v>410</v>
      </c>
      <c r="EF130">
        <v>413</v>
      </c>
      <c r="EG130">
        <v>416</v>
      </c>
      <c r="EH130">
        <v>419</v>
      </c>
      <c r="EI130">
        <v>422</v>
      </c>
      <c r="EJ130">
        <v>425</v>
      </c>
      <c r="EK130">
        <v>428</v>
      </c>
      <c r="EL130">
        <v>431</v>
      </c>
      <c r="EM130">
        <v>434</v>
      </c>
      <c r="EN130">
        <v>438</v>
      </c>
      <c r="EO130">
        <v>441</v>
      </c>
      <c r="EP130">
        <v>444</v>
      </c>
      <c r="EQ130">
        <v>447</v>
      </c>
      <c r="ER130">
        <v>450</v>
      </c>
      <c r="ES130">
        <v>453</v>
      </c>
      <c r="ET130">
        <v>456</v>
      </c>
      <c r="EU130">
        <v>459</v>
      </c>
      <c r="EV130">
        <v>462</v>
      </c>
      <c r="EW130">
        <v>465</v>
      </c>
      <c r="EX130">
        <v>468</v>
      </c>
      <c r="EY130">
        <v>471</v>
      </c>
      <c r="EZ130">
        <v>474</v>
      </c>
      <c r="FA130">
        <v>477</v>
      </c>
      <c r="FB130">
        <v>481</v>
      </c>
      <c r="FC130">
        <v>484</v>
      </c>
      <c r="FD130">
        <v>487</v>
      </c>
      <c r="FE130">
        <v>490</v>
      </c>
      <c r="FF130">
        <v>493</v>
      </c>
      <c r="FG130">
        <v>496</v>
      </c>
      <c r="FH130">
        <v>499</v>
      </c>
      <c r="FI130">
        <v>502</v>
      </c>
      <c r="FJ130">
        <v>505</v>
      </c>
      <c r="FK130">
        <v>508</v>
      </c>
      <c r="FL130">
        <v>511</v>
      </c>
      <c r="FM130">
        <v>514</v>
      </c>
      <c r="FN130">
        <v>517</v>
      </c>
      <c r="FO130">
        <v>520</v>
      </c>
      <c r="FP130">
        <v>523</v>
      </c>
      <c r="FQ130">
        <v>526</v>
      </c>
      <c r="FR130">
        <v>530</v>
      </c>
      <c r="FS130">
        <v>533</v>
      </c>
      <c r="FT130">
        <v>536</v>
      </c>
      <c r="FU130">
        <v>539</v>
      </c>
      <c r="FV130">
        <v>542</v>
      </c>
      <c r="FW130">
        <v>545</v>
      </c>
      <c r="FX130">
        <v>548</v>
      </c>
      <c r="FY130">
        <v>551</v>
      </c>
      <c r="FZ130">
        <v>554</v>
      </c>
      <c r="GA130">
        <v>557</v>
      </c>
      <c r="GB130">
        <v>560</v>
      </c>
      <c r="GC130">
        <v>563</v>
      </c>
      <c r="GD130">
        <v>566</v>
      </c>
      <c r="GE130">
        <v>569</v>
      </c>
      <c r="GF130">
        <v>572</v>
      </c>
      <c r="GG130">
        <v>576</v>
      </c>
      <c r="GH130">
        <v>579</v>
      </c>
      <c r="GI130">
        <v>582</v>
      </c>
      <c r="GJ130">
        <v>585</v>
      </c>
      <c r="GK130">
        <v>588</v>
      </c>
      <c r="GL130">
        <v>591</v>
      </c>
      <c r="GM130">
        <v>594</v>
      </c>
      <c r="GN130">
        <v>597</v>
      </c>
      <c r="GO130">
        <v>600</v>
      </c>
      <c r="GP130">
        <v>603</v>
      </c>
      <c r="GQ130">
        <v>606</v>
      </c>
      <c r="GR130">
        <v>609</v>
      </c>
      <c r="GS130">
        <v>612</v>
      </c>
      <c r="GU130">
        <v>127</v>
      </c>
      <c r="GV130">
        <v>0.876</v>
      </c>
    </row>
    <row r="131" spans="1:204">
      <c r="A131" s="278">
        <v>128</v>
      </c>
      <c r="B131" s="344">
        <v>4</v>
      </c>
      <c r="C131" s="344">
        <v>8</v>
      </c>
      <c r="D131" s="344">
        <v>12</v>
      </c>
      <c r="E131" s="344">
        <v>16</v>
      </c>
      <c r="F131" s="344">
        <v>20</v>
      </c>
      <c r="G131" s="344">
        <v>23</v>
      </c>
      <c r="H131" s="344">
        <v>27</v>
      </c>
      <c r="I131" s="344">
        <v>31</v>
      </c>
      <c r="J131" s="344">
        <v>33</v>
      </c>
      <c r="K131" s="344">
        <v>36</v>
      </c>
      <c r="L131" s="344">
        <v>39</v>
      </c>
      <c r="M131" s="344">
        <v>43</v>
      </c>
      <c r="N131" s="344">
        <v>46</v>
      </c>
      <c r="O131" s="344">
        <v>50</v>
      </c>
      <c r="P131" s="344">
        <v>53</v>
      </c>
      <c r="Q131" s="344">
        <v>56</v>
      </c>
      <c r="R131" s="344">
        <v>60</v>
      </c>
      <c r="S131" s="344">
        <v>63</v>
      </c>
      <c r="T131" s="344">
        <v>66</v>
      </c>
      <c r="U131" s="344">
        <v>69</v>
      </c>
      <c r="V131" s="344">
        <v>72</v>
      </c>
      <c r="W131" s="344">
        <v>75</v>
      </c>
      <c r="X131" s="344">
        <v>78</v>
      </c>
      <c r="Y131" s="344">
        <v>81</v>
      </c>
      <c r="Z131" s="344">
        <v>85</v>
      </c>
      <c r="AA131" s="344">
        <v>88</v>
      </c>
      <c r="AB131" s="344">
        <v>91</v>
      </c>
      <c r="AC131" s="344">
        <v>94</v>
      </c>
      <c r="AD131" s="344">
        <v>98</v>
      </c>
      <c r="AE131" s="344">
        <v>101</v>
      </c>
      <c r="AF131" s="337">
        <v>104</v>
      </c>
      <c r="AG131" s="345">
        <v>107</v>
      </c>
      <c r="AH131" s="346">
        <v>110</v>
      </c>
      <c r="AI131">
        <v>113</v>
      </c>
      <c r="AJ131">
        <v>117</v>
      </c>
      <c r="AK131">
        <v>120</v>
      </c>
      <c r="AL131">
        <v>123</v>
      </c>
      <c r="AM131">
        <v>126</v>
      </c>
      <c r="AN131">
        <v>129</v>
      </c>
      <c r="AO131">
        <v>132</v>
      </c>
      <c r="AP131">
        <v>135</v>
      </c>
      <c r="AQ131">
        <v>138</v>
      </c>
      <c r="AR131">
        <v>142</v>
      </c>
      <c r="AS131">
        <v>145</v>
      </c>
      <c r="AT131">
        <v>148</v>
      </c>
      <c r="AU131">
        <v>151</v>
      </c>
      <c r="AV131">
        <v>154</v>
      </c>
      <c r="AW131">
        <v>157</v>
      </c>
      <c r="AX131">
        <v>160</v>
      </c>
      <c r="AY131">
        <v>163</v>
      </c>
      <c r="AZ131">
        <v>166</v>
      </c>
      <c r="BA131">
        <v>169</v>
      </c>
      <c r="BB131">
        <v>172</v>
      </c>
      <c r="BC131">
        <v>175</v>
      </c>
      <c r="BD131">
        <v>178</v>
      </c>
      <c r="BE131">
        <v>181</v>
      </c>
      <c r="BF131">
        <v>184</v>
      </c>
      <c r="BG131">
        <v>187</v>
      </c>
      <c r="BH131">
        <v>190</v>
      </c>
      <c r="BI131">
        <v>193</v>
      </c>
      <c r="BJ131">
        <v>196</v>
      </c>
      <c r="BK131">
        <v>199</v>
      </c>
      <c r="BL131">
        <v>202</v>
      </c>
      <c r="BM131">
        <v>205</v>
      </c>
      <c r="BN131">
        <v>208</v>
      </c>
      <c r="BO131">
        <v>211</v>
      </c>
      <c r="BP131">
        <v>214</v>
      </c>
      <c r="BQ131">
        <v>217</v>
      </c>
      <c r="BR131">
        <v>220</v>
      </c>
      <c r="BS131">
        <v>223</v>
      </c>
      <c r="BT131">
        <v>225</v>
      </c>
      <c r="BU131">
        <v>228</v>
      </c>
      <c r="BV131">
        <v>231</v>
      </c>
      <c r="BW131">
        <v>234</v>
      </c>
      <c r="BX131">
        <v>237</v>
      </c>
      <c r="BY131">
        <v>240</v>
      </c>
      <c r="BZ131">
        <v>243</v>
      </c>
      <c r="CA131">
        <v>246</v>
      </c>
      <c r="CB131">
        <v>249</v>
      </c>
      <c r="CC131">
        <v>252</v>
      </c>
      <c r="CD131">
        <v>254</v>
      </c>
      <c r="CE131">
        <v>257</v>
      </c>
      <c r="CF131">
        <v>260</v>
      </c>
      <c r="CG131">
        <v>263</v>
      </c>
      <c r="CH131">
        <v>266</v>
      </c>
      <c r="CI131">
        <v>269</v>
      </c>
      <c r="CJ131">
        <v>271</v>
      </c>
      <c r="CK131">
        <v>274</v>
      </c>
      <c r="CL131">
        <v>277</v>
      </c>
      <c r="CM131">
        <v>280</v>
      </c>
      <c r="CN131">
        <v>283</v>
      </c>
      <c r="CO131">
        <v>285</v>
      </c>
      <c r="CP131">
        <v>288</v>
      </c>
      <c r="CQ131">
        <v>291</v>
      </c>
      <c r="CR131">
        <v>294</v>
      </c>
      <c r="CS131">
        <v>296</v>
      </c>
      <c r="CT131">
        <v>299</v>
      </c>
      <c r="CU131">
        <v>302</v>
      </c>
      <c r="CV131">
        <v>304</v>
      </c>
      <c r="CW131">
        <v>307</v>
      </c>
      <c r="CX131">
        <v>310</v>
      </c>
      <c r="CY131">
        <v>313</v>
      </c>
      <c r="CZ131">
        <v>316</v>
      </c>
      <c r="DA131">
        <v>319</v>
      </c>
      <c r="DB131">
        <v>322</v>
      </c>
      <c r="DC131">
        <v>325</v>
      </c>
      <c r="DD131">
        <v>329</v>
      </c>
      <c r="DE131">
        <v>332</v>
      </c>
      <c r="DF131">
        <v>335</v>
      </c>
      <c r="DG131">
        <v>338</v>
      </c>
      <c r="DH131">
        <v>341</v>
      </c>
      <c r="DI131">
        <v>344</v>
      </c>
      <c r="DJ131">
        <v>347</v>
      </c>
      <c r="DK131">
        <v>350</v>
      </c>
      <c r="DL131">
        <v>353</v>
      </c>
      <c r="DM131">
        <v>356</v>
      </c>
      <c r="DN131">
        <v>359</v>
      </c>
      <c r="DO131">
        <v>362</v>
      </c>
      <c r="DP131">
        <v>365</v>
      </c>
      <c r="DQ131">
        <v>368</v>
      </c>
      <c r="DR131">
        <v>371</v>
      </c>
      <c r="DS131">
        <v>374</v>
      </c>
      <c r="DT131">
        <v>377</v>
      </c>
      <c r="DU131">
        <v>381</v>
      </c>
      <c r="DV131">
        <v>384</v>
      </c>
      <c r="DW131">
        <v>387</v>
      </c>
      <c r="DX131">
        <v>390</v>
      </c>
      <c r="DY131">
        <v>393</v>
      </c>
      <c r="DZ131">
        <v>396</v>
      </c>
      <c r="EA131">
        <v>399</v>
      </c>
      <c r="EB131">
        <v>402</v>
      </c>
      <c r="EC131">
        <v>405</v>
      </c>
      <c r="ED131">
        <v>408</v>
      </c>
      <c r="EE131">
        <v>411</v>
      </c>
      <c r="EF131">
        <v>414</v>
      </c>
      <c r="EG131">
        <v>417</v>
      </c>
      <c r="EH131">
        <v>421</v>
      </c>
      <c r="EI131">
        <v>424</v>
      </c>
      <c r="EJ131">
        <v>427</v>
      </c>
      <c r="EK131">
        <v>430</v>
      </c>
      <c r="EL131">
        <v>433</v>
      </c>
      <c r="EM131">
        <v>436</v>
      </c>
      <c r="EN131">
        <v>439</v>
      </c>
      <c r="EO131">
        <v>442</v>
      </c>
      <c r="EP131">
        <v>445</v>
      </c>
      <c r="EQ131">
        <v>448</v>
      </c>
      <c r="ER131">
        <v>451</v>
      </c>
      <c r="ES131">
        <v>454</v>
      </c>
      <c r="ET131">
        <v>458</v>
      </c>
      <c r="EU131">
        <v>461</v>
      </c>
      <c r="EV131">
        <v>464</v>
      </c>
      <c r="EW131">
        <v>467</v>
      </c>
      <c r="EX131">
        <v>470</v>
      </c>
      <c r="EY131">
        <v>473</v>
      </c>
      <c r="EZ131">
        <v>476</v>
      </c>
      <c r="FA131">
        <v>479</v>
      </c>
      <c r="FB131">
        <v>482</v>
      </c>
      <c r="FC131">
        <v>485</v>
      </c>
      <c r="FD131">
        <v>488</v>
      </c>
      <c r="FE131">
        <v>491</v>
      </c>
      <c r="FF131">
        <v>494</v>
      </c>
      <c r="FG131">
        <v>498</v>
      </c>
      <c r="FH131">
        <v>501</v>
      </c>
      <c r="FI131">
        <v>504</v>
      </c>
      <c r="FJ131">
        <v>507</v>
      </c>
      <c r="FK131">
        <v>510</v>
      </c>
      <c r="FL131">
        <v>513</v>
      </c>
      <c r="FM131">
        <v>516</v>
      </c>
      <c r="FN131">
        <v>519</v>
      </c>
      <c r="FO131">
        <v>522</v>
      </c>
      <c r="FP131">
        <v>525</v>
      </c>
      <c r="FQ131">
        <v>528</v>
      </c>
      <c r="FR131">
        <v>531</v>
      </c>
      <c r="FS131">
        <v>534</v>
      </c>
      <c r="FT131">
        <v>538</v>
      </c>
      <c r="FU131">
        <v>541</v>
      </c>
      <c r="FV131">
        <v>544</v>
      </c>
      <c r="FW131">
        <v>547</v>
      </c>
      <c r="FX131">
        <v>550</v>
      </c>
      <c r="FY131">
        <v>553</v>
      </c>
      <c r="FZ131">
        <v>556</v>
      </c>
      <c r="GA131">
        <v>559</v>
      </c>
      <c r="GB131">
        <v>562</v>
      </c>
      <c r="GC131">
        <v>565</v>
      </c>
      <c r="GD131">
        <v>568</v>
      </c>
      <c r="GE131">
        <v>571</v>
      </c>
      <c r="GF131">
        <v>574</v>
      </c>
      <c r="GG131">
        <v>577</v>
      </c>
      <c r="GH131">
        <v>581</v>
      </c>
      <c r="GI131">
        <v>584</v>
      </c>
      <c r="GJ131">
        <v>587</v>
      </c>
      <c r="GK131">
        <v>590</v>
      </c>
      <c r="GL131">
        <v>593</v>
      </c>
      <c r="GM131">
        <v>596</v>
      </c>
      <c r="GN131">
        <v>599</v>
      </c>
      <c r="GO131">
        <v>602</v>
      </c>
      <c r="GP131">
        <v>605</v>
      </c>
      <c r="GQ131">
        <v>608</v>
      </c>
      <c r="GR131">
        <v>611</v>
      </c>
      <c r="GS131">
        <v>614</v>
      </c>
      <c r="GU131">
        <v>128</v>
      </c>
      <c r="GV131">
        <v>0.879</v>
      </c>
    </row>
    <row r="132" spans="1:204">
      <c r="A132" s="278">
        <v>129</v>
      </c>
      <c r="B132" s="344">
        <v>4</v>
      </c>
      <c r="C132" s="344">
        <v>8</v>
      </c>
      <c r="D132" s="344">
        <v>12</v>
      </c>
      <c r="E132" s="344">
        <v>16</v>
      </c>
      <c r="F132" s="344">
        <v>20</v>
      </c>
      <c r="G132" s="344">
        <v>24</v>
      </c>
      <c r="H132" s="344">
        <v>27</v>
      </c>
      <c r="I132" s="344">
        <v>31</v>
      </c>
      <c r="J132" s="344">
        <v>34</v>
      </c>
      <c r="K132" s="344">
        <v>36</v>
      </c>
      <c r="L132" s="344">
        <v>39</v>
      </c>
      <c r="M132" s="344">
        <v>43</v>
      </c>
      <c r="N132" s="344">
        <v>46</v>
      </c>
      <c r="O132" s="344">
        <v>50</v>
      </c>
      <c r="P132" s="344">
        <v>53</v>
      </c>
      <c r="Q132" s="344">
        <v>57</v>
      </c>
      <c r="R132" s="344">
        <v>60</v>
      </c>
      <c r="S132" s="344">
        <v>63</v>
      </c>
      <c r="T132" s="344">
        <v>66</v>
      </c>
      <c r="U132" s="344">
        <v>69</v>
      </c>
      <c r="V132" s="344">
        <v>72</v>
      </c>
      <c r="W132" s="344">
        <v>75</v>
      </c>
      <c r="X132" s="344">
        <v>78</v>
      </c>
      <c r="Y132" s="344">
        <v>82</v>
      </c>
      <c r="Z132" s="344">
        <v>85</v>
      </c>
      <c r="AA132" s="344">
        <v>88</v>
      </c>
      <c r="AB132" s="344">
        <v>91</v>
      </c>
      <c r="AC132" s="344">
        <v>95</v>
      </c>
      <c r="AD132" s="344">
        <v>98</v>
      </c>
      <c r="AE132" s="344">
        <v>101</v>
      </c>
      <c r="AF132" s="337">
        <v>104</v>
      </c>
      <c r="AG132" s="345">
        <v>107</v>
      </c>
      <c r="AH132" s="346">
        <v>111</v>
      </c>
      <c r="AI132">
        <v>114</v>
      </c>
      <c r="AJ132">
        <v>117</v>
      </c>
      <c r="AK132">
        <v>120</v>
      </c>
      <c r="AL132">
        <v>123</v>
      </c>
      <c r="AM132">
        <v>126</v>
      </c>
      <c r="AN132">
        <v>130</v>
      </c>
      <c r="AO132">
        <v>133</v>
      </c>
      <c r="AP132">
        <v>136</v>
      </c>
      <c r="AQ132">
        <v>139</v>
      </c>
      <c r="AR132">
        <v>142</v>
      </c>
      <c r="AS132">
        <v>145</v>
      </c>
      <c r="AT132">
        <v>148</v>
      </c>
      <c r="AU132">
        <v>151</v>
      </c>
      <c r="AV132">
        <v>155</v>
      </c>
      <c r="AW132">
        <v>158</v>
      </c>
      <c r="AX132">
        <v>161</v>
      </c>
      <c r="AY132">
        <v>164</v>
      </c>
      <c r="AZ132">
        <v>167</v>
      </c>
      <c r="BA132">
        <v>170</v>
      </c>
      <c r="BB132">
        <v>173</v>
      </c>
      <c r="BC132">
        <v>176</v>
      </c>
      <c r="BD132">
        <v>179</v>
      </c>
      <c r="BE132">
        <v>182</v>
      </c>
      <c r="BF132">
        <v>185</v>
      </c>
      <c r="BG132">
        <v>188</v>
      </c>
      <c r="BH132">
        <v>191</v>
      </c>
      <c r="BI132">
        <v>194</v>
      </c>
      <c r="BJ132">
        <v>197</v>
      </c>
      <c r="BK132">
        <v>200</v>
      </c>
      <c r="BL132">
        <v>203</v>
      </c>
      <c r="BM132">
        <v>205</v>
      </c>
      <c r="BN132">
        <v>209</v>
      </c>
      <c r="BO132">
        <v>211</v>
      </c>
      <c r="BP132">
        <v>214</v>
      </c>
      <c r="BQ132">
        <v>217</v>
      </c>
      <c r="BR132">
        <v>220</v>
      </c>
      <c r="BS132">
        <v>223</v>
      </c>
      <c r="BT132">
        <v>226</v>
      </c>
      <c r="BU132">
        <v>229</v>
      </c>
      <c r="BV132">
        <v>232</v>
      </c>
      <c r="BW132">
        <v>235</v>
      </c>
      <c r="BX132">
        <v>238</v>
      </c>
      <c r="BY132">
        <v>241</v>
      </c>
      <c r="BZ132">
        <v>244</v>
      </c>
      <c r="CA132">
        <v>247</v>
      </c>
      <c r="CB132">
        <v>250</v>
      </c>
      <c r="CC132">
        <v>252</v>
      </c>
      <c r="CD132">
        <v>255</v>
      </c>
      <c r="CE132">
        <v>258</v>
      </c>
      <c r="CF132">
        <v>261</v>
      </c>
      <c r="CG132">
        <v>264</v>
      </c>
      <c r="CH132">
        <v>267</v>
      </c>
      <c r="CI132">
        <v>269</v>
      </c>
      <c r="CJ132">
        <v>272</v>
      </c>
      <c r="CK132">
        <v>275</v>
      </c>
      <c r="CL132">
        <v>278</v>
      </c>
      <c r="CM132">
        <v>281</v>
      </c>
      <c r="CN132">
        <v>284</v>
      </c>
      <c r="CO132">
        <v>286</v>
      </c>
      <c r="CP132">
        <v>289</v>
      </c>
      <c r="CQ132">
        <v>292</v>
      </c>
      <c r="CR132">
        <v>295</v>
      </c>
      <c r="CS132">
        <v>297</v>
      </c>
      <c r="CT132">
        <v>300</v>
      </c>
      <c r="CU132">
        <v>303</v>
      </c>
      <c r="CV132">
        <v>305</v>
      </c>
      <c r="CW132">
        <v>308</v>
      </c>
      <c r="CX132">
        <v>311</v>
      </c>
      <c r="CY132">
        <v>314</v>
      </c>
      <c r="CZ132">
        <v>317</v>
      </c>
      <c r="DA132">
        <v>320</v>
      </c>
      <c r="DB132">
        <v>324</v>
      </c>
      <c r="DC132">
        <v>327</v>
      </c>
      <c r="DD132">
        <v>330</v>
      </c>
      <c r="DE132">
        <v>333</v>
      </c>
      <c r="DF132">
        <v>336</v>
      </c>
      <c r="DG132">
        <v>339</v>
      </c>
      <c r="DH132">
        <v>342</v>
      </c>
      <c r="DI132">
        <v>345</v>
      </c>
      <c r="DJ132">
        <v>348</v>
      </c>
      <c r="DK132">
        <v>351</v>
      </c>
      <c r="DL132">
        <v>354</v>
      </c>
      <c r="DM132">
        <v>357</v>
      </c>
      <c r="DN132">
        <v>360</v>
      </c>
      <c r="DO132">
        <v>363</v>
      </c>
      <c r="DP132">
        <v>366</v>
      </c>
      <c r="DQ132">
        <v>369</v>
      </c>
      <c r="DR132">
        <v>373</v>
      </c>
      <c r="DS132">
        <v>376</v>
      </c>
      <c r="DT132">
        <v>379</v>
      </c>
      <c r="DU132">
        <v>382</v>
      </c>
      <c r="DV132">
        <v>385</v>
      </c>
      <c r="DW132">
        <v>388</v>
      </c>
      <c r="DX132">
        <v>391</v>
      </c>
      <c r="DY132">
        <v>394</v>
      </c>
      <c r="DZ132">
        <v>397</v>
      </c>
      <c r="EA132">
        <v>400</v>
      </c>
      <c r="EB132">
        <v>403</v>
      </c>
      <c r="EC132">
        <v>407</v>
      </c>
      <c r="ED132">
        <v>410</v>
      </c>
      <c r="EE132">
        <v>413</v>
      </c>
      <c r="EF132">
        <v>416</v>
      </c>
      <c r="EG132">
        <v>419</v>
      </c>
      <c r="EH132">
        <v>422</v>
      </c>
      <c r="EI132">
        <v>425</v>
      </c>
      <c r="EJ132">
        <v>428</v>
      </c>
      <c r="EK132">
        <v>431</v>
      </c>
      <c r="EL132">
        <v>434</v>
      </c>
      <c r="EM132">
        <v>437</v>
      </c>
      <c r="EN132">
        <v>441</v>
      </c>
      <c r="EO132">
        <v>444</v>
      </c>
      <c r="EP132">
        <v>447</v>
      </c>
      <c r="EQ132">
        <v>450</v>
      </c>
      <c r="ER132">
        <v>453</v>
      </c>
      <c r="ES132">
        <v>456</v>
      </c>
      <c r="ET132">
        <v>459</v>
      </c>
      <c r="EU132">
        <v>462</v>
      </c>
      <c r="EV132">
        <v>465</v>
      </c>
      <c r="EW132">
        <v>468</v>
      </c>
      <c r="EX132">
        <v>472</v>
      </c>
      <c r="EY132">
        <v>475</v>
      </c>
      <c r="EZ132">
        <v>478</v>
      </c>
      <c r="FA132">
        <v>481</v>
      </c>
      <c r="FB132">
        <v>484</v>
      </c>
      <c r="FC132">
        <v>487</v>
      </c>
      <c r="FD132">
        <v>490</v>
      </c>
      <c r="FE132">
        <v>493</v>
      </c>
      <c r="FF132">
        <v>496</v>
      </c>
      <c r="FG132">
        <v>499</v>
      </c>
      <c r="FH132">
        <v>502</v>
      </c>
      <c r="FI132">
        <v>505</v>
      </c>
      <c r="FJ132">
        <v>509</v>
      </c>
      <c r="FK132">
        <v>512</v>
      </c>
      <c r="FL132">
        <v>515</v>
      </c>
      <c r="FM132">
        <v>518</v>
      </c>
      <c r="FN132">
        <v>521</v>
      </c>
      <c r="FO132">
        <v>524</v>
      </c>
      <c r="FP132">
        <v>527</v>
      </c>
      <c r="FQ132">
        <v>530</v>
      </c>
      <c r="FR132">
        <v>533</v>
      </c>
      <c r="FS132">
        <v>536</v>
      </c>
      <c r="FT132">
        <v>539</v>
      </c>
      <c r="FU132">
        <v>542</v>
      </c>
      <c r="FV132">
        <v>546</v>
      </c>
      <c r="FW132">
        <v>549</v>
      </c>
      <c r="FX132">
        <v>552</v>
      </c>
      <c r="FY132">
        <v>555</v>
      </c>
      <c r="FZ132">
        <v>558</v>
      </c>
      <c r="GA132">
        <v>561</v>
      </c>
      <c r="GB132">
        <v>564</v>
      </c>
      <c r="GC132">
        <v>567</v>
      </c>
      <c r="GD132">
        <v>570</v>
      </c>
      <c r="GE132">
        <v>573</v>
      </c>
      <c r="GF132">
        <v>576</v>
      </c>
      <c r="GG132">
        <v>579</v>
      </c>
      <c r="GH132">
        <v>583</v>
      </c>
      <c r="GI132">
        <v>586</v>
      </c>
      <c r="GJ132">
        <v>589</v>
      </c>
      <c r="GK132">
        <v>592</v>
      </c>
      <c r="GL132">
        <v>595</v>
      </c>
      <c r="GM132">
        <v>598</v>
      </c>
      <c r="GN132">
        <v>601</v>
      </c>
      <c r="GO132">
        <v>604</v>
      </c>
      <c r="GP132">
        <v>607</v>
      </c>
      <c r="GQ132">
        <v>610</v>
      </c>
      <c r="GR132">
        <v>613</v>
      </c>
      <c r="GS132">
        <v>616</v>
      </c>
      <c r="GU132">
        <v>129</v>
      </c>
      <c r="GV132">
        <v>0.88200000000000001</v>
      </c>
    </row>
    <row r="133" spans="1:204">
      <c r="A133" s="278">
        <v>130</v>
      </c>
      <c r="B133" s="344">
        <v>4</v>
      </c>
      <c r="C133" s="344">
        <v>8</v>
      </c>
      <c r="D133" s="344">
        <v>12</v>
      </c>
      <c r="E133" s="344">
        <v>16</v>
      </c>
      <c r="F133" s="344">
        <v>20</v>
      </c>
      <c r="G133" s="344">
        <v>24</v>
      </c>
      <c r="H133" s="344">
        <v>27</v>
      </c>
      <c r="I133" s="344">
        <v>31</v>
      </c>
      <c r="J133" s="344">
        <v>34</v>
      </c>
      <c r="K133" s="344">
        <v>36</v>
      </c>
      <c r="L133" s="344">
        <v>40</v>
      </c>
      <c r="M133" s="344">
        <v>43</v>
      </c>
      <c r="N133" s="344">
        <v>46</v>
      </c>
      <c r="O133" s="344">
        <v>50</v>
      </c>
      <c r="P133" s="344">
        <v>53</v>
      </c>
      <c r="Q133" s="344">
        <v>57</v>
      </c>
      <c r="R133" s="344">
        <v>60</v>
      </c>
      <c r="S133" s="344">
        <v>63</v>
      </c>
      <c r="T133" s="344">
        <v>66</v>
      </c>
      <c r="U133" s="344">
        <v>69</v>
      </c>
      <c r="V133" s="344">
        <v>72</v>
      </c>
      <c r="W133" s="344">
        <v>75</v>
      </c>
      <c r="X133" s="344">
        <v>79</v>
      </c>
      <c r="Y133" s="344">
        <v>82</v>
      </c>
      <c r="Z133" s="344">
        <v>85</v>
      </c>
      <c r="AA133" s="344">
        <v>88</v>
      </c>
      <c r="AB133" s="344">
        <v>92</v>
      </c>
      <c r="AC133" s="344">
        <v>95</v>
      </c>
      <c r="AD133" s="344">
        <v>98</v>
      </c>
      <c r="AE133" s="344">
        <v>101</v>
      </c>
      <c r="AF133" s="337">
        <v>105</v>
      </c>
      <c r="AG133" s="345">
        <v>108</v>
      </c>
      <c r="AH133" s="346">
        <v>111</v>
      </c>
      <c r="AI133">
        <v>114</v>
      </c>
      <c r="AJ133">
        <v>117</v>
      </c>
      <c r="AK133">
        <v>120</v>
      </c>
      <c r="AL133">
        <v>124</v>
      </c>
      <c r="AM133">
        <v>127</v>
      </c>
      <c r="AN133">
        <v>130</v>
      </c>
      <c r="AO133">
        <v>133</v>
      </c>
      <c r="AP133">
        <v>136</v>
      </c>
      <c r="AQ133">
        <v>139</v>
      </c>
      <c r="AR133">
        <v>142</v>
      </c>
      <c r="AS133">
        <v>145</v>
      </c>
      <c r="AT133">
        <v>149</v>
      </c>
      <c r="AU133">
        <v>152</v>
      </c>
      <c r="AV133">
        <v>155</v>
      </c>
      <c r="AW133">
        <v>158</v>
      </c>
      <c r="AX133">
        <v>161</v>
      </c>
      <c r="AY133">
        <v>164</v>
      </c>
      <c r="AZ133">
        <v>167</v>
      </c>
      <c r="BA133">
        <v>170</v>
      </c>
      <c r="BB133">
        <v>173</v>
      </c>
      <c r="BC133">
        <v>176</v>
      </c>
      <c r="BD133">
        <v>179</v>
      </c>
      <c r="BE133">
        <v>182</v>
      </c>
      <c r="BF133">
        <v>185</v>
      </c>
      <c r="BG133">
        <v>188</v>
      </c>
      <c r="BH133">
        <v>191</v>
      </c>
      <c r="BI133">
        <v>194</v>
      </c>
      <c r="BJ133">
        <v>197</v>
      </c>
      <c r="BK133">
        <v>200</v>
      </c>
      <c r="BL133">
        <v>203</v>
      </c>
      <c r="BM133">
        <v>206</v>
      </c>
      <c r="BN133">
        <v>209</v>
      </c>
      <c r="BO133">
        <v>212</v>
      </c>
      <c r="BP133">
        <v>215</v>
      </c>
      <c r="BQ133">
        <v>218</v>
      </c>
      <c r="BR133">
        <v>221</v>
      </c>
      <c r="BS133">
        <v>224</v>
      </c>
      <c r="BT133">
        <v>227</v>
      </c>
      <c r="BU133">
        <v>230</v>
      </c>
      <c r="BV133">
        <v>233</v>
      </c>
      <c r="BW133">
        <v>235</v>
      </c>
      <c r="BX133">
        <v>238</v>
      </c>
      <c r="BY133">
        <v>241</v>
      </c>
      <c r="BZ133">
        <v>244</v>
      </c>
      <c r="CA133">
        <v>247</v>
      </c>
      <c r="CB133">
        <v>250</v>
      </c>
      <c r="CC133">
        <v>253</v>
      </c>
      <c r="CD133">
        <v>256</v>
      </c>
      <c r="CE133">
        <v>259</v>
      </c>
      <c r="CF133">
        <v>262</v>
      </c>
      <c r="CG133">
        <v>264</v>
      </c>
      <c r="CH133">
        <v>267</v>
      </c>
      <c r="CI133">
        <v>270</v>
      </c>
      <c r="CJ133">
        <v>273</v>
      </c>
      <c r="CK133">
        <v>276</v>
      </c>
      <c r="CL133">
        <v>279</v>
      </c>
      <c r="CM133">
        <v>281</v>
      </c>
      <c r="CN133">
        <v>284</v>
      </c>
      <c r="CO133">
        <v>287</v>
      </c>
      <c r="CP133">
        <v>290</v>
      </c>
      <c r="CQ133">
        <v>292</v>
      </c>
      <c r="CR133">
        <v>295</v>
      </c>
      <c r="CS133">
        <v>298</v>
      </c>
      <c r="CT133">
        <v>301</v>
      </c>
      <c r="CU133">
        <v>303</v>
      </c>
      <c r="CV133">
        <v>306</v>
      </c>
      <c r="CW133">
        <v>309</v>
      </c>
      <c r="CX133">
        <v>312</v>
      </c>
      <c r="CY133">
        <v>315</v>
      </c>
      <c r="CZ133">
        <v>318</v>
      </c>
      <c r="DA133">
        <v>321</v>
      </c>
      <c r="DB133">
        <v>324</v>
      </c>
      <c r="DC133">
        <v>327</v>
      </c>
      <c r="DD133">
        <v>330</v>
      </c>
      <c r="DE133">
        <v>333</v>
      </c>
      <c r="DF133">
        <v>337</v>
      </c>
      <c r="DG133">
        <v>340</v>
      </c>
      <c r="DH133">
        <v>343</v>
      </c>
      <c r="DI133">
        <v>346</v>
      </c>
      <c r="DJ133">
        <v>349</v>
      </c>
      <c r="DK133">
        <v>352</v>
      </c>
      <c r="DL133">
        <v>355</v>
      </c>
      <c r="DM133">
        <v>358</v>
      </c>
      <c r="DN133">
        <v>361</v>
      </c>
      <c r="DO133">
        <v>364</v>
      </c>
      <c r="DP133">
        <v>367</v>
      </c>
      <c r="DQ133">
        <v>370</v>
      </c>
      <c r="DR133">
        <v>373</v>
      </c>
      <c r="DS133">
        <v>376</v>
      </c>
      <c r="DT133">
        <v>380</v>
      </c>
      <c r="DU133">
        <v>383</v>
      </c>
      <c r="DV133">
        <v>386</v>
      </c>
      <c r="DW133">
        <v>389</v>
      </c>
      <c r="DX133">
        <v>392</v>
      </c>
      <c r="DY133">
        <v>395</v>
      </c>
      <c r="DZ133">
        <v>398</v>
      </c>
      <c r="EA133">
        <v>401</v>
      </c>
      <c r="EB133">
        <v>404</v>
      </c>
      <c r="EC133">
        <v>408</v>
      </c>
      <c r="ED133">
        <v>411</v>
      </c>
      <c r="EE133">
        <v>414</v>
      </c>
      <c r="EF133">
        <v>417</v>
      </c>
      <c r="EG133">
        <v>420</v>
      </c>
      <c r="EH133">
        <v>423</v>
      </c>
      <c r="EI133">
        <v>426</v>
      </c>
      <c r="EJ133">
        <v>429</v>
      </c>
      <c r="EK133">
        <v>432</v>
      </c>
      <c r="EL133">
        <v>435</v>
      </c>
      <c r="EM133">
        <v>438</v>
      </c>
      <c r="EN133">
        <v>442</v>
      </c>
      <c r="EO133">
        <v>445</v>
      </c>
      <c r="EP133">
        <v>448</v>
      </c>
      <c r="EQ133">
        <v>451</v>
      </c>
      <c r="ER133">
        <v>454</v>
      </c>
      <c r="ES133">
        <v>457</v>
      </c>
      <c r="ET133">
        <v>460</v>
      </c>
      <c r="EU133">
        <v>463</v>
      </c>
      <c r="EV133">
        <v>466</v>
      </c>
      <c r="EW133">
        <v>469</v>
      </c>
      <c r="EX133">
        <v>473</v>
      </c>
      <c r="EY133">
        <v>476</v>
      </c>
      <c r="EZ133">
        <v>479</v>
      </c>
      <c r="FA133">
        <v>482</v>
      </c>
      <c r="FB133">
        <v>485</v>
      </c>
      <c r="FC133">
        <v>488</v>
      </c>
      <c r="FD133">
        <v>491</v>
      </c>
      <c r="FE133">
        <v>494</v>
      </c>
      <c r="FF133">
        <v>497</v>
      </c>
      <c r="FG133">
        <v>500</v>
      </c>
      <c r="FH133">
        <v>503</v>
      </c>
      <c r="FI133">
        <v>507</v>
      </c>
      <c r="FJ133">
        <v>510</v>
      </c>
      <c r="FK133">
        <v>513</v>
      </c>
      <c r="FL133">
        <v>516</v>
      </c>
      <c r="FM133">
        <v>519</v>
      </c>
      <c r="FN133">
        <v>522</v>
      </c>
      <c r="FO133">
        <v>525</v>
      </c>
      <c r="FP133">
        <v>528</v>
      </c>
      <c r="FQ133">
        <v>531</v>
      </c>
      <c r="FR133">
        <v>534</v>
      </c>
      <c r="FS133">
        <v>537</v>
      </c>
      <c r="FT133">
        <v>541</v>
      </c>
      <c r="FU133">
        <v>544</v>
      </c>
      <c r="FV133">
        <v>547</v>
      </c>
      <c r="FW133">
        <v>550</v>
      </c>
      <c r="FX133">
        <v>553</v>
      </c>
      <c r="FY133">
        <v>556</v>
      </c>
      <c r="FZ133">
        <v>559</v>
      </c>
      <c r="GA133">
        <v>562</v>
      </c>
      <c r="GB133">
        <v>565</v>
      </c>
      <c r="GC133">
        <v>568</v>
      </c>
      <c r="GD133">
        <v>571</v>
      </c>
      <c r="GE133">
        <v>575</v>
      </c>
      <c r="GF133">
        <v>578</v>
      </c>
      <c r="GG133">
        <v>581</v>
      </c>
      <c r="GH133">
        <v>584</v>
      </c>
      <c r="GI133">
        <v>587</v>
      </c>
      <c r="GJ133">
        <v>590</v>
      </c>
      <c r="GK133">
        <v>593</v>
      </c>
      <c r="GL133">
        <v>596</v>
      </c>
      <c r="GM133">
        <v>599</v>
      </c>
      <c r="GN133">
        <v>602</v>
      </c>
      <c r="GO133">
        <v>606</v>
      </c>
      <c r="GP133">
        <v>609</v>
      </c>
      <c r="GQ133">
        <v>612</v>
      </c>
      <c r="GR133">
        <v>615</v>
      </c>
      <c r="GS133">
        <v>618</v>
      </c>
      <c r="GU133">
        <v>130</v>
      </c>
      <c r="GV133">
        <v>0.88400000000000001</v>
      </c>
    </row>
    <row r="134" spans="1:204">
      <c r="A134" s="278">
        <v>131</v>
      </c>
      <c r="B134" s="344">
        <v>4</v>
      </c>
      <c r="C134" s="344">
        <v>8</v>
      </c>
      <c r="D134" s="344">
        <v>12</v>
      </c>
      <c r="E134" s="344">
        <v>16</v>
      </c>
      <c r="F134" s="344">
        <v>20</v>
      </c>
      <c r="G134" s="344">
        <v>24</v>
      </c>
      <c r="H134" s="344">
        <v>27</v>
      </c>
      <c r="I134" s="344">
        <v>31</v>
      </c>
      <c r="J134" s="344">
        <v>34</v>
      </c>
      <c r="K134" s="344">
        <v>36</v>
      </c>
      <c r="L134" s="344">
        <v>40</v>
      </c>
      <c r="M134" s="344">
        <v>43</v>
      </c>
      <c r="N134" s="344">
        <v>47</v>
      </c>
      <c r="O134" s="344">
        <v>50</v>
      </c>
      <c r="P134" s="344">
        <v>53</v>
      </c>
      <c r="Q134" s="344">
        <v>57</v>
      </c>
      <c r="R134" s="344">
        <v>60</v>
      </c>
      <c r="S134" s="344">
        <v>64</v>
      </c>
      <c r="T134" s="344">
        <v>66</v>
      </c>
      <c r="U134" s="344">
        <v>69</v>
      </c>
      <c r="V134" s="344">
        <v>72</v>
      </c>
      <c r="W134" s="344">
        <v>76</v>
      </c>
      <c r="X134" s="344">
        <v>79</v>
      </c>
      <c r="Y134" s="344">
        <v>82</v>
      </c>
      <c r="Z134" s="344">
        <v>85</v>
      </c>
      <c r="AA134" s="344">
        <v>89</v>
      </c>
      <c r="AB134" s="344">
        <v>92</v>
      </c>
      <c r="AC134" s="344">
        <v>95</v>
      </c>
      <c r="AD134" s="344">
        <v>98</v>
      </c>
      <c r="AE134" s="344">
        <v>102</v>
      </c>
      <c r="AF134" s="337">
        <v>105</v>
      </c>
      <c r="AG134" s="345">
        <v>108</v>
      </c>
      <c r="AH134" s="346">
        <v>111</v>
      </c>
      <c r="AI134">
        <v>114</v>
      </c>
      <c r="AJ134">
        <v>118</v>
      </c>
      <c r="AK134">
        <v>121</v>
      </c>
      <c r="AL134">
        <v>124</v>
      </c>
      <c r="AM134">
        <v>127</v>
      </c>
      <c r="AN134">
        <v>130</v>
      </c>
      <c r="AO134">
        <v>134</v>
      </c>
      <c r="AP134">
        <v>137</v>
      </c>
      <c r="AQ134">
        <v>140</v>
      </c>
      <c r="AR134">
        <v>143</v>
      </c>
      <c r="AS134">
        <v>146</v>
      </c>
      <c r="AT134">
        <v>149</v>
      </c>
      <c r="AU134">
        <v>152</v>
      </c>
      <c r="AV134">
        <v>155</v>
      </c>
      <c r="AW134">
        <v>159</v>
      </c>
      <c r="AX134">
        <v>162</v>
      </c>
      <c r="AY134">
        <v>165</v>
      </c>
      <c r="AZ134">
        <v>168</v>
      </c>
      <c r="BA134">
        <v>171</v>
      </c>
      <c r="BB134">
        <v>174</v>
      </c>
      <c r="BC134">
        <v>177</v>
      </c>
      <c r="BD134">
        <v>180</v>
      </c>
      <c r="BE134">
        <v>183</v>
      </c>
      <c r="BF134">
        <v>186</v>
      </c>
      <c r="BG134">
        <v>189</v>
      </c>
      <c r="BH134">
        <v>192</v>
      </c>
      <c r="BI134">
        <v>195</v>
      </c>
      <c r="BJ134">
        <v>198</v>
      </c>
      <c r="BK134">
        <v>201</v>
      </c>
      <c r="BL134">
        <v>204</v>
      </c>
      <c r="BM134">
        <v>207</v>
      </c>
      <c r="BN134">
        <v>210</v>
      </c>
      <c r="BO134">
        <v>213</v>
      </c>
      <c r="BP134">
        <v>216</v>
      </c>
      <c r="BQ134">
        <v>219</v>
      </c>
      <c r="BR134">
        <v>222</v>
      </c>
      <c r="BS134">
        <v>225</v>
      </c>
      <c r="BT134">
        <v>227</v>
      </c>
      <c r="BU134">
        <v>230</v>
      </c>
      <c r="BV134">
        <v>233</v>
      </c>
      <c r="BW134">
        <v>236</v>
      </c>
      <c r="BX134">
        <v>239</v>
      </c>
      <c r="BY134">
        <v>242</v>
      </c>
      <c r="BZ134">
        <v>245</v>
      </c>
      <c r="CA134">
        <v>248</v>
      </c>
      <c r="CB134">
        <v>251</v>
      </c>
      <c r="CC134">
        <v>254</v>
      </c>
      <c r="CD134">
        <v>257</v>
      </c>
      <c r="CE134">
        <v>260</v>
      </c>
      <c r="CF134">
        <v>262</v>
      </c>
      <c r="CG134">
        <v>265</v>
      </c>
      <c r="CH134">
        <v>268</v>
      </c>
      <c r="CI134">
        <v>271</v>
      </c>
      <c r="CJ134">
        <v>274</v>
      </c>
      <c r="CK134">
        <v>277</v>
      </c>
      <c r="CL134">
        <v>280</v>
      </c>
      <c r="CM134">
        <v>282</v>
      </c>
      <c r="CN134">
        <v>285</v>
      </c>
      <c r="CO134">
        <v>288</v>
      </c>
      <c r="CP134">
        <v>291</v>
      </c>
      <c r="CQ134">
        <v>293</v>
      </c>
      <c r="CR134">
        <v>296</v>
      </c>
      <c r="CS134">
        <v>299</v>
      </c>
      <c r="CT134">
        <v>302</v>
      </c>
      <c r="CU134">
        <v>304</v>
      </c>
      <c r="CV134">
        <v>307</v>
      </c>
      <c r="CW134">
        <v>310</v>
      </c>
      <c r="CX134">
        <v>313</v>
      </c>
      <c r="CY134">
        <v>316</v>
      </c>
      <c r="CZ134">
        <v>319</v>
      </c>
      <c r="DA134">
        <v>322</v>
      </c>
      <c r="DB134">
        <v>325</v>
      </c>
      <c r="DC134">
        <v>328</v>
      </c>
      <c r="DD134">
        <v>332</v>
      </c>
      <c r="DE134">
        <v>335</v>
      </c>
      <c r="DF134">
        <v>338</v>
      </c>
      <c r="DG134">
        <v>341</v>
      </c>
      <c r="DH134">
        <v>344</v>
      </c>
      <c r="DI134">
        <v>347</v>
      </c>
      <c r="DJ134">
        <v>350</v>
      </c>
      <c r="DK134">
        <v>353</v>
      </c>
      <c r="DL134">
        <v>356</v>
      </c>
      <c r="DM134">
        <v>359</v>
      </c>
      <c r="DN134">
        <v>362</v>
      </c>
      <c r="DO134">
        <v>365</v>
      </c>
      <c r="DP134">
        <v>368</v>
      </c>
      <c r="DQ134">
        <v>372</v>
      </c>
      <c r="DR134">
        <v>375</v>
      </c>
      <c r="DS134">
        <v>378</v>
      </c>
      <c r="DT134">
        <v>381</v>
      </c>
      <c r="DU134">
        <v>384</v>
      </c>
      <c r="DV134">
        <v>387</v>
      </c>
      <c r="DW134">
        <v>390</v>
      </c>
      <c r="DX134">
        <v>393</v>
      </c>
      <c r="DY134">
        <v>396</v>
      </c>
      <c r="DZ134">
        <v>400</v>
      </c>
      <c r="EA134">
        <v>403</v>
      </c>
      <c r="EB134">
        <v>406</v>
      </c>
      <c r="EC134">
        <v>409</v>
      </c>
      <c r="ED134">
        <v>412</v>
      </c>
      <c r="EE134">
        <v>415</v>
      </c>
      <c r="EF134">
        <v>418</v>
      </c>
      <c r="EG134">
        <v>421</v>
      </c>
      <c r="EH134">
        <v>424</v>
      </c>
      <c r="EI134">
        <v>428</v>
      </c>
      <c r="EJ134">
        <v>431</v>
      </c>
      <c r="EK134">
        <v>434</v>
      </c>
      <c r="EL134">
        <v>437</v>
      </c>
      <c r="EM134">
        <v>440</v>
      </c>
      <c r="EN134">
        <v>443</v>
      </c>
      <c r="EO134">
        <v>446</v>
      </c>
      <c r="EP134">
        <v>449</v>
      </c>
      <c r="EQ134">
        <v>452</v>
      </c>
      <c r="ER134">
        <v>456</v>
      </c>
      <c r="ES134">
        <v>459</v>
      </c>
      <c r="ET134">
        <v>462</v>
      </c>
      <c r="EU134">
        <v>465</v>
      </c>
      <c r="EV134">
        <v>468</v>
      </c>
      <c r="EW134">
        <v>471</v>
      </c>
      <c r="EX134">
        <v>474</v>
      </c>
      <c r="EY134">
        <v>477</v>
      </c>
      <c r="EZ134">
        <v>480</v>
      </c>
      <c r="FA134">
        <v>483</v>
      </c>
      <c r="FB134">
        <v>487</v>
      </c>
      <c r="FC134">
        <v>490</v>
      </c>
      <c r="FD134">
        <v>493</v>
      </c>
      <c r="FE134">
        <v>496</v>
      </c>
      <c r="FF134">
        <v>499</v>
      </c>
      <c r="FG134">
        <v>502</v>
      </c>
      <c r="FH134">
        <v>505</v>
      </c>
      <c r="FI134">
        <v>508</v>
      </c>
      <c r="FJ134">
        <v>511</v>
      </c>
      <c r="FK134">
        <v>514</v>
      </c>
      <c r="FL134">
        <v>518</v>
      </c>
      <c r="FM134">
        <v>521</v>
      </c>
      <c r="FN134">
        <v>524</v>
      </c>
      <c r="FO134">
        <v>527</v>
      </c>
      <c r="FP134">
        <v>530</v>
      </c>
      <c r="FQ134">
        <v>533</v>
      </c>
      <c r="FR134">
        <v>536</v>
      </c>
      <c r="FS134">
        <v>539</v>
      </c>
      <c r="FT134">
        <v>542</v>
      </c>
      <c r="FU134">
        <v>546</v>
      </c>
      <c r="FV134">
        <v>549</v>
      </c>
      <c r="FW134">
        <v>552</v>
      </c>
      <c r="FX134">
        <v>555</v>
      </c>
      <c r="FY134">
        <v>558</v>
      </c>
      <c r="FZ134">
        <v>561</v>
      </c>
      <c r="GA134">
        <v>564</v>
      </c>
      <c r="GB134">
        <v>567</v>
      </c>
      <c r="GC134">
        <v>570</v>
      </c>
      <c r="GD134">
        <v>573</v>
      </c>
      <c r="GE134">
        <v>577</v>
      </c>
      <c r="GF134">
        <v>580</v>
      </c>
      <c r="GG134">
        <v>583</v>
      </c>
      <c r="GH134">
        <v>586</v>
      </c>
      <c r="GI134">
        <v>589</v>
      </c>
      <c r="GJ134">
        <v>592</v>
      </c>
      <c r="GK134">
        <v>595</v>
      </c>
      <c r="GL134">
        <v>598</v>
      </c>
      <c r="GM134">
        <v>601</v>
      </c>
      <c r="GN134">
        <v>604</v>
      </c>
      <c r="GO134">
        <v>608</v>
      </c>
      <c r="GP134">
        <v>611</v>
      </c>
      <c r="GQ134">
        <v>614</v>
      </c>
      <c r="GR134">
        <v>617</v>
      </c>
      <c r="GS134">
        <v>620</v>
      </c>
      <c r="GU134">
        <v>131</v>
      </c>
      <c r="GV134">
        <v>0.88700000000000001</v>
      </c>
    </row>
    <row r="135" spans="1:204">
      <c r="A135" s="278">
        <v>132</v>
      </c>
      <c r="B135" s="344">
        <v>4</v>
      </c>
      <c r="C135" s="344">
        <v>8</v>
      </c>
      <c r="D135" s="344">
        <v>12</v>
      </c>
      <c r="E135" s="344">
        <v>16</v>
      </c>
      <c r="F135" s="344">
        <v>20</v>
      </c>
      <c r="G135" s="344">
        <v>24</v>
      </c>
      <c r="H135" s="344">
        <v>28</v>
      </c>
      <c r="I135" s="344">
        <v>31</v>
      </c>
      <c r="J135" s="344">
        <v>34</v>
      </c>
      <c r="K135" s="344">
        <v>36</v>
      </c>
      <c r="L135" s="344">
        <v>40</v>
      </c>
      <c r="M135" s="344">
        <v>43</v>
      </c>
      <c r="N135" s="344">
        <v>47</v>
      </c>
      <c r="O135" s="344">
        <v>50</v>
      </c>
      <c r="P135" s="344">
        <v>54</v>
      </c>
      <c r="Q135" s="344">
        <v>57</v>
      </c>
      <c r="R135" s="344">
        <v>60</v>
      </c>
      <c r="S135" s="344">
        <v>64</v>
      </c>
      <c r="T135" s="344">
        <v>67</v>
      </c>
      <c r="U135" s="344">
        <v>69</v>
      </c>
      <c r="V135" s="344">
        <v>73</v>
      </c>
      <c r="W135" s="344">
        <v>76</v>
      </c>
      <c r="X135" s="344">
        <v>79</v>
      </c>
      <c r="Y135" s="344">
        <v>82</v>
      </c>
      <c r="Z135" s="344">
        <v>86</v>
      </c>
      <c r="AA135" s="344">
        <v>89</v>
      </c>
      <c r="AB135" s="344">
        <v>92</v>
      </c>
      <c r="AC135" s="344">
        <v>96</v>
      </c>
      <c r="AD135" s="344">
        <v>99</v>
      </c>
      <c r="AE135" s="344">
        <v>102</v>
      </c>
      <c r="AF135" s="337">
        <v>105</v>
      </c>
      <c r="AG135" s="345">
        <v>108</v>
      </c>
      <c r="AH135" s="346">
        <v>112</v>
      </c>
      <c r="AI135">
        <v>115</v>
      </c>
      <c r="AJ135">
        <v>118</v>
      </c>
      <c r="AK135">
        <v>121</v>
      </c>
      <c r="AL135">
        <v>124</v>
      </c>
      <c r="AM135">
        <v>128</v>
      </c>
      <c r="AN135">
        <v>131</v>
      </c>
      <c r="AO135">
        <v>134</v>
      </c>
      <c r="AP135">
        <v>137</v>
      </c>
      <c r="AQ135">
        <v>140</v>
      </c>
      <c r="AR135">
        <v>143</v>
      </c>
      <c r="AS135">
        <v>146</v>
      </c>
      <c r="AT135">
        <v>150</v>
      </c>
      <c r="AU135">
        <v>153</v>
      </c>
      <c r="AV135">
        <v>156</v>
      </c>
      <c r="AW135">
        <v>159</v>
      </c>
      <c r="AX135">
        <v>162</v>
      </c>
      <c r="AY135">
        <v>165</v>
      </c>
      <c r="AZ135">
        <v>168</v>
      </c>
      <c r="BA135">
        <v>171</v>
      </c>
      <c r="BB135">
        <v>174</v>
      </c>
      <c r="BC135">
        <v>177</v>
      </c>
      <c r="BD135">
        <v>180</v>
      </c>
      <c r="BE135">
        <v>183</v>
      </c>
      <c r="BF135">
        <v>186</v>
      </c>
      <c r="BG135">
        <v>189</v>
      </c>
      <c r="BH135">
        <v>192</v>
      </c>
      <c r="BI135">
        <v>195</v>
      </c>
      <c r="BJ135">
        <v>198</v>
      </c>
      <c r="BK135">
        <v>201</v>
      </c>
      <c r="BL135">
        <v>204</v>
      </c>
      <c r="BM135">
        <v>207</v>
      </c>
      <c r="BN135">
        <v>210</v>
      </c>
      <c r="BO135">
        <v>213</v>
      </c>
      <c r="BP135">
        <v>216</v>
      </c>
      <c r="BQ135">
        <v>219</v>
      </c>
      <c r="BR135">
        <v>222</v>
      </c>
      <c r="BS135">
        <v>225</v>
      </c>
      <c r="BT135">
        <v>228</v>
      </c>
      <c r="BU135">
        <v>231</v>
      </c>
      <c r="BV135">
        <v>234</v>
      </c>
      <c r="BW135">
        <v>237</v>
      </c>
      <c r="BX135">
        <v>240</v>
      </c>
      <c r="BY135">
        <v>243</v>
      </c>
      <c r="BZ135">
        <v>246</v>
      </c>
      <c r="CA135">
        <v>249</v>
      </c>
      <c r="CB135">
        <v>252</v>
      </c>
      <c r="CC135">
        <v>255</v>
      </c>
      <c r="CD135">
        <v>258</v>
      </c>
      <c r="CE135">
        <v>260</v>
      </c>
      <c r="CF135">
        <v>263</v>
      </c>
      <c r="CG135">
        <v>266</v>
      </c>
      <c r="CH135">
        <v>269</v>
      </c>
      <c r="CI135">
        <v>272</v>
      </c>
      <c r="CJ135">
        <v>275</v>
      </c>
      <c r="CK135">
        <v>278</v>
      </c>
      <c r="CL135">
        <v>281</v>
      </c>
      <c r="CM135">
        <v>283</v>
      </c>
      <c r="CN135">
        <v>286</v>
      </c>
      <c r="CO135">
        <v>289</v>
      </c>
      <c r="CP135">
        <v>292</v>
      </c>
      <c r="CQ135">
        <v>294</v>
      </c>
      <c r="CR135">
        <v>297</v>
      </c>
      <c r="CS135">
        <v>300</v>
      </c>
      <c r="CT135">
        <v>303</v>
      </c>
      <c r="CU135">
        <v>305</v>
      </c>
      <c r="CV135">
        <v>308</v>
      </c>
      <c r="CW135">
        <v>311</v>
      </c>
      <c r="CX135">
        <v>314</v>
      </c>
      <c r="CY135">
        <v>317</v>
      </c>
      <c r="CZ135">
        <v>320</v>
      </c>
      <c r="DA135">
        <v>323</v>
      </c>
      <c r="DB135">
        <v>326</v>
      </c>
      <c r="DC135">
        <v>330</v>
      </c>
      <c r="DD135">
        <v>333</v>
      </c>
      <c r="DE135">
        <v>336</v>
      </c>
      <c r="DF135">
        <v>339</v>
      </c>
      <c r="DG135">
        <v>342</v>
      </c>
      <c r="DH135">
        <v>345</v>
      </c>
      <c r="DI135">
        <v>348</v>
      </c>
      <c r="DJ135">
        <v>351</v>
      </c>
      <c r="DK135">
        <v>354</v>
      </c>
      <c r="DL135">
        <v>357</v>
      </c>
      <c r="DM135">
        <v>360</v>
      </c>
      <c r="DN135">
        <v>364</v>
      </c>
      <c r="DO135">
        <v>367</v>
      </c>
      <c r="DP135">
        <v>370</v>
      </c>
      <c r="DQ135">
        <v>373</v>
      </c>
      <c r="DR135">
        <v>376</v>
      </c>
      <c r="DS135">
        <v>379</v>
      </c>
      <c r="DT135">
        <v>382</v>
      </c>
      <c r="DU135">
        <v>385</v>
      </c>
      <c r="DV135">
        <v>388</v>
      </c>
      <c r="DW135">
        <v>392</v>
      </c>
      <c r="DX135">
        <v>395</v>
      </c>
      <c r="DY135">
        <v>398</v>
      </c>
      <c r="DZ135">
        <v>401</v>
      </c>
      <c r="EA135">
        <v>404</v>
      </c>
      <c r="EB135">
        <v>407</v>
      </c>
      <c r="EC135">
        <v>410</v>
      </c>
      <c r="ED135">
        <v>413</v>
      </c>
      <c r="EE135">
        <v>417</v>
      </c>
      <c r="EF135">
        <v>420</v>
      </c>
      <c r="EG135">
        <v>423</v>
      </c>
      <c r="EH135">
        <v>426</v>
      </c>
      <c r="EI135">
        <v>429</v>
      </c>
      <c r="EJ135">
        <v>432</v>
      </c>
      <c r="EK135">
        <v>435</v>
      </c>
      <c r="EL135">
        <v>438</v>
      </c>
      <c r="EM135">
        <v>441</v>
      </c>
      <c r="EN135">
        <v>445</v>
      </c>
      <c r="EO135">
        <v>448</v>
      </c>
      <c r="EP135">
        <v>451</v>
      </c>
      <c r="EQ135">
        <v>454</v>
      </c>
      <c r="ER135">
        <v>457</v>
      </c>
      <c r="ES135">
        <v>460</v>
      </c>
      <c r="ET135">
        <v>463</v>
      </c>
      <c r="EU135">
        <v>466</v>
      </c>
      <c r="EV135">
        <v>470</v>
      </c>
      <c r="EW135">
        <v>473</v>
      </c>
      <c r="EX135">
        <v>476</v>
      </c>
      <c r="EY135">
        <v>479</v>
      </c>
      <c r="EZ135">
        <v>482</v>
      </c>
      <c r="FA135">
        <v>485</v>
      </c>
      <c r="FB135">
        <v>488</v>
      </c>
      <c r="FC135">
        <v>491</v>
      </c>
      <c r="FD135">
        <v>494</v>
      </c>
      <c r="FE135">
        <v>498</v>
      </c>
      <c r="FF135">
        <v>501</v>
      </c>
      <c r="FG135">
        <v>504</v>
      </c>
      <c r="FH135">
        <v>507</v>
      </c>
      <c r="FI135">
        <v>510</v>
      </c>
      <c r="FJ135">
        <v>513</v>
      </c>
      <c r="FK135">
        <v>516</v>
      </c>
      <c r="FL135">
        <v>519</v>
      </c>
      <c r="FM135">
        <v>522</v>
      </c>
      <c r="FN135">
        <v>526</v>
      </c>
      <c r="FO135">
        <v>529</v>
      </c>
      <c r="FP135">
        <v>532</v>
      </c>
      <c r="FQ135">
        <v>535</v>
      </c>
      <c r="FR135">
        <v>538</v>
      </c>
      <c r="FS135">
        <v>541</v>
      </c>
      <c r="FT135">
        <v>544</v>
      </c>
      <c r="FU135">
        <v>547</v>
      </c>
      <c r="FV135">
        <v>551</v>
      </c>
      <c r="FW135">
        <v>554</v>
      </c>
      <c r="FX135">
        <v>557</v>
      </c>
      <c r="FY135">
        <v>560</v>
      </c>
      <c r="FZ135">
        <v>563</v>
      </c>
      <c r="GA135">
        <v>566</v>
      </c>
      <c r="GB135">
        <v>569</v>
      </c>
      <c r="GC135">
        <v>572</v>
      </c>
      <c r="GD135">
        <v>575</v>
      </c>
      <c r="GE135">
        <v>578</v>
      </c>
      <c r="GF135">
        <v>582</v>
      </c>
      <c r="GG135">
        <v>585</v>
      </c>
      <c r="GH135">
        <v>588</v>
      </c>
      <c r="GI135">
        <v>591</v>
      </c>
      <c r="GJ135">
        <v>594</v>
      </c>
      <c r="GK135">
        <v>597</v>
      </c>
      <c r="GL135">
        <v>600</v>
      </c>
      <c r="GM135">
        <v>603</v>
      </c>
      <c r="GN135">
        <v>607</v>
      </c>
      <c r="GO135">
        <v>610</v>
      </c>
      <c r="GP135">
        <v>613</v>
      </c>
      <c r="GQ135">
        <v>616</v>
      </c>
      <c r="GR135">
        <v>619</v>
      </c>
      <c r="GS135">
        <v>622</v>
      </c>
      <c r="GU135">
        <v>132</v>
      </c>
      <c r="GV135">
        <v>0.89</v>
      </c>
    </row>
    <row r="136" spans="1:204">
      <c r="A136" s="278">
        <v>133</v>
      </c>
      <c r="B136" s="344">
        <v>4</v>
      </c>
      <c r="C136" s="344">
        <v>8</v>
      </c>
      <c r="D136" s="344">
        <v>12</v>
      </c>
      <c r="E136" s="344">
        <v>16</v>
      </c>
      <c r="F136" s="344">
        <v>20</v>
      </c>
      <c r="G136" s="344">
        <v>24</v>
      </c>
      <c r="H136" s="344">
        <v>28</v>
      </c>
      <c r="I136" s="344">
        <v>31</v>
      </c>
      <c r="J136" s="344">
        <v>34</v>
      </c>
      <c r="K136" s="344">
        <v>36</v>
      </c>
      <c r="L136" s="344">
        <v>40</v>
      </c>
      <c r="M136" s="344">
        <v>43</v>
      </c>
      <c r="N136" s="344">
        <v>47</v>
      </c>
      <c r="O136" s="344">
        <v>50</v>
      </c>
      <c r="P136" s="344">
        <v>54</v>
      </c>
      <c r="Q136" s="344">
        <v>57</v>
      </c>
      <c r="R136" s="344">
        <v>61</v>
      </c>
      <c r="S136" s="344">
        <v>64</v>
      </c>
      <c r="T136" s="344">
        <v>67</v>
      </c>
      <c r="U136" s="344">
        <v>70</v>
      </c>
      <c r="V136" s="344">
        <v>73</v>
      </c>
      <c r="W136" s="344">
        <v>76</v>
      </c>
      <c r="X136" s="344">
        <v>79</v>
      </c>
      <c r="Y136" s="344">
        <v>83</v>
      </c>
      <c r="Z136" s="344">
        <v>86</v>
      </c>
      <c r="AA136" s="344">
        <v>89</v>
      </c>
      <c r="AB136" s="344">
        <v>93</v>
      </c>
      <c r="AC136" s="344">
        <v>96</v>
      </c>
      <c r="AD136" s="344">
        <v>99</v>
      </c>
      <c r="AE136" s="344">
        <v>102</v>
      </c>
      <c r="AF136" s="337">
        <v>106</v>
      </c>
      <c r="AG136" s="345">
        <v>109</v>
      </c>
      <c r="AH136" s="346">
        <v>112</v>
      </c>
      <c r="AI136">
        <v>115</v>
      </c>
      <c r="AJ136">
        <v>118</v>
      </c>
      <c r="AK136">
        <v>122</v>
      </c>
      <c r="AL136">
        <v>125</v>
      </c>
      <c r="AM136">
        <v>128</v>
      </c>
      <c r="AN136">
        <v>131</v>
      </c>
      <c r="AO136">
        <v>134</v>
      </c>
      <c r="AP136">
        <v>138</v>
      </c>
      <c r="AQ136">
        <v>141</v>
      </c>
      <c r="AR136">
        <v>144</v>
      </c>
      <c r="AS136">
        <v>147</v>
      </c>
      <c r="AT136">
        <v>150</v>
      </c>
      <c r="AU136">
        <v>153</v>
      </c>
      <c r="AV136">
        <v>156</v>
      </c>
      <c r="AW136">
        <v>160</v>
      </c>
      <c r="AX136">
        <v>163</v>
      </c>
      <c r="AY136">
        <v>166</v>
      </c>
      <c r="AZ136">
        <v>169</v>
      </c>
      <c r="BA136">
        <v>172</v>
      </c>
      <c r="BB136">
        <v>175</v>
      </c>
      <c r="BC136">
        <v>178</v>
      </c>
      <c r="BD136">
        <v>181</v>
      </c>
      <c r="BE136">
        <v>184</v>
      </c>
      <c r="BF136">
        <v>187</v>
      </c>
      <c r="BG136">
        <v>190</v>
      </c>
      <c r="BH136">
        <v>193</v>
      </c>
      <c r="BI136">
        <v>196</v>
      </c>
      <c r="BJ136">
        <v>199</v>
      </c>
      <c r="BK136">
        <v>202</v>
      </c>
      <c r="BL136">
        <v>205</v>
      </c>
      <c r="BM136">
        <v>208</v>
      </c>
      <c r="BN136">
        <v>211</v>
      </c>
      <c r="BO136">
        <v>214</v>
      </c>
      <c r="BP136">
        <v>217</v>
      </c>
      <c r="BQ136">
        <v>220</v>
      </c>
      <c r="BR136">
        <v>223</v>
      </c>
      <c r="BS136">
        <v>226</v>
      </c>
      <c r="BT136">
        <v>229</v>
      </c>
      <c r="BU136">
        <v>232</v>
      </c>
      <c r="BV136">
        <v>235</v>
      </c>
      <c r="BW136">
        <v>238</v>
      </c>
      <c r="BX136">
        <v>241</v>
      </c>
      <c r="BY136">
        <v>244</v>
      </c>
      <c r="BZ136">
        <v>247</v>
      </c>
      <c r="CA136">
        <v>250</v>
      </c>
      <c r="CB136">
        <v>253</v>
      </c>
      <c r="CC136">
        <v>256</v>
      </c>
      <c r="CD136">
        <v>258</v>
      </c>
      <c r="CE136">
        <v>261</v>
      </c>
      <c r="CF136">
        <v>264</v>
      </c>
      <c r="CG136">
        <v>267</v>
      </c>
      <c r="CH136">
        <v>270</v>
      </c>
      <c r="CI136">
        <v>273</v>
      </c>
      <c r="CJ136">
        <v>276</v>
      </c>
      <c r="CK136">
        <v>279</v>
      </c>
      <c r="CL136">
        <v>281</v>
      </c>
      <c r="CM136">
        <v>284</v>
      </c>
      <c r="CN136">
        <v>287</v>
      </c>
      <c r="CO136">
        <v>290</v>
      </c>
      <c r="CP136">
        <v>293</v>
      </c>
      <c r="CQ136">
        <v>295</v>
      </c>
      <c r="CR136">
        <v>298</v>
      </c>
      <c r="CS136">
        <v>301</v>
      </c>
      <c r="CT136">
        <v>304</v>
      </c>
      <c r="CU136">
        <v>306</v>
      </c>
      <c r="CV136">
        <v>309</v>
      </c>
      <c r="CW136">
        <v>312</v>
      </c>
      <c r="CX136">
        <v>315</v>
      </c>
      <c r="CY136">
        <v>318</v>
      </c>
      <c r="CZ136">
        <v>321</v>
      </c>
      <c r="DA136">
        <v>324</v>
      </c>
      <c r="DB136">
        <v>328</v>
      </c>
      <c r="DC136">
        <v>331</v>
      </c>
      <c r="DD136">
        <v>334</v>
      </c>
      <c r="DE136">
        <v>337</v>
      </c>
      <c r="DF136">
        <v>340</v>
      </c>
      <c r="DG136">
        <v>343</v>
      </c>
      <c r="DH136">
        <v>346</v>
      </c>
      <c r="DI136">
        <v>349</v>
      </c>
      <c r="DJ136">
        <v>352</v>
      </c>
      <c r="DK136">
        <v>355</v>
      </c>
      <c r="DL136">
        <v>359</v>
      </c>
      <c r="DM136">
        <v>362</v>
      </c>
      <c r="DN136">
        <v>365</v>
      </c>
      <c r="DO136">
        <v>368</v>
      </c>
      <c r="DP136">
        <v>371</v>
      </c>
      <c r="DQ136">
        <v>374</v>
      </c>
      <c r="DR136">
        <v>377</v>
      </c>
      <c r="DS136">
        <v>380</v>
      </c>
      <c r="DT136">
        <v>383</v>
      </c>
      <c r="DU136">
        <v>387</v>
      </c>
      <c r="DV136">
        <v>390</v>
      </c>
      <c r="DW136">
        <v>393</v>
      </c>
      <c r="DX136">
        <v>396</v>
      </c>
      <c r="DY136">
        <v>399</v>
      </c>
      <c r="DZ136">
        <v>402</v>
      </c>
      <c r="EA136">
        <v>405</v>
      </c>
      <c r="EB136">
        <v>409</v>
      </c>
      <c r="EC136">
        <v>412</v>
      </c>
      <c r="ED136">
        <v>415</v>
      </c>
      <c r="EE136">
        <v>418</v>
      </c>
      <c r="EF136">
        <v>421</v>
      </c>
      <c r="EG136">
        <v>424</v>
      </c>
      <c r="EH136">
        <v>427</v>
      </c>
      <c r="EI136">
        <v>430</v>
      </c>
      <c r="EJ136">
        <v>434</v>
      </c>
      <c r="EK136">
        <v>437</v>
      </c>
      <c r="EL136">
        <v>440</v>
      </c>
      <c r="EM136">
        <v>443</v>
      </c>
      <c r="EN136">
        <v>446</v>
      </c>
      <c r="EO136">
        <v>449</v>
      </c>
      <c r="EP136">
        <v>452</v>
      </c>
      <c r="EQ136">
        <v>455</v>
      </c>
      <c r="ER136">
        <v>459</v>
      </c>
      <c r="ES136">
        <v>462</v>
      </c>
      <c r="ET136">
        <v>465</v>
      </c>
      <c r="EU136">
        <v>468</v>
      </c>
      <c r="EV136">
        <v>471</v>
      </c>
      <c r="EW136">
        <v>474</v>
      </c>
      <c r="EX136">
        <v>477</v>
      </c>
      <c r="EY136">
        <v>480</v>
      </c>
      <c r="EZ136">
        <v>484</v>
      </c>
      <c r="FA136">
        <v>487</v>
      </c>
      <c r="FB136">
        <v>490</v>
      </c>
      <c r="FC136">
        <v>493</v>
      </c>
      <c r="FD136">
        <v>496</v>
      </c>
      <c r="FE136">
        <v>499</v>
      </c>
      <c r="FF136">
        <v>502</v>
      </c>
      <c r="FG136">
        <v>505</v>
      </c>
      <c r="FH136">
        <v>509</v>
      </c>
      <c r="FI136">
        <v>512</v>
      </c>
      <c r="FJ136">
        <v>515</v>
      </c>
      <c r="FK136">
        <v>518</v>
      </c>
      <c r="FL136">
        <v>521</v>
      </c>
      <c r="FM136">
        <v>524</v>
      </c>
      <c r="FN136">
        <v>527</v>
      </c>
      <c r="FO136">
        <v>530</v>
      </c>
      <c r="FP136">
        <v>534</v>
      </c>
      <c r="FQ136">
        <v>537</v>
      </c>
      <c r="FR136">
        <v>540</v>
      </c>
      <c r="FS136">
        <v>543</v>
      </c>
      <c r="FT136">
        <v>546</v>
      </c>
      <c r="FU136">
        <v>549</v>
      </c>
      <c r="FV136">
        <v>552</v>
      </c>
      <c r="FW136">
        <v>555</v>
      </c>
      <c r="FX136">
        <v>559</v>
      </c>
      <c r="FY136">
        <v>562</v>
      </c>
      <c r="FZ136">
        <v>565</v>
      </c>
      <c r="GA136">
        <v>568</v>
      </c>
      <c r="GB136">
        <v>571</v>
      </c>
      <c r="GC136">
        <v>574</v>
      </c>
      <c r="GD136">
        <v>577</v>
      </c>
      <c r="GE136">
        <v>580</v>
      </c>
      <c r="GF136">
        <v>584</v>
      </c>
      <c r="GG136">
        <v>587</v>
      </c>
      <c r="GH136">
        <v>590</v>
      </c>
      <c r="GI136">
        <v>593</v>
      </c>
      <c r="GJ136">
        <v>596</v>
      </c>
      <c r="GK136">
        <v>599</v>
      </c>
      <c r="GL136">
        <v>602</v>
      </c>
      <c r="GM136">
        <v>605</v>
      </c>
      <c r="GN136">
        <v>609</v>
      </c>
      <c r="GO136">
        <v>612</v>
      </c>
      <c r="GP136">
        <v>615</v>
      </c>
      <c r="GQ136">
        <v>618</v>
      </c>
      <c r="GR136">
        <v>621</v>
      </c>
      <c r="GS136">
        <v>624</v>
      </c>
      <c r="GU136">
        <v>133</v>
      </c>
      <c r="GV136">
        <v>0.89300000000000002</v>
      </c>
    </row>
    <row r="137" spans="1:204">
      <c r="A137" s="278">
        <v>134</v>
      </c>
      <c r="B137" s="344">
        <v>4</v>
      </c>
      <c r="C137" s="344">
        <v>8</v>
      </c>
      <c r="D137" s="344">
        <v>12</v>
      </c>
      <c r="E137" s="344">
        <v>16</v>
      </c>
      <c r="F137" s="344">
        <v>20</v>
      </c>
      <c r="G137" s="344">
        <v>24</v>
      </c>
      <c r="H137" s="344">
        <v>28</v>
      </c>
      <c r="I137" s="344">
        <v>32</v>
      </c>
      <c r="J137" s="344">
        <v>34</v>
      </c>
      <c r="K137" s="344">
        <v>37</v>
      </c>
      <c r="L137" s="344">
        <v>40</v>
      </c>
      <c r="M137" s="344">
        <v>44</v>
      </c>
      <c r="N137" s="344">
        <v>47</v>
      </c>
      <c r="O137" s="344">
        <v>50</v>
      </c>
      <c r="P137" s="344">
        <v>54</v>
      </c>
      <c r="Q137" s="344">
        <v>57</v>
      </c>
      <c r="R137" s="344">
        <v>61</v>
      </c>
      <c r="S137" s="344">
        <v>64</v>
      </c>
      <c r="T137" s="344">
        <v>67</v>
      </c>
      <c r="U137" s="344">
        <v>70</v>
      </c>
      <c r="V137" s="344">
        <v>73</v>
      </c>
      <c r="W137" s="344">
        <v>76</v>
      </c>
      <c r="X137" s="344">
        <v>80</v>
      </c>
      <c r="Y137" s="344">
        <v>83</v>
      </c>
      <c r="Z137" s="344">
        <v>86</v>
      </c>
      <c r="AA137" s="344">
        <v>90</v>
      </c>
      <c r="AB137" s="344">
        <v>93</v>
      </c>
      <c r="AC137" s="344">
        <v>96</v>
      </c>
      <c r="AD137" s="344">
        <v>99</v>
      </c>
      <c r="AE137" s="344">
        <v>103</v>
      </c>
      <c r="AF137" s="337">
        <v>106</v>
      </c>
      <c r="AG137" s="345">
        <v>109</v>
      </c>
      <c r="AH137" s="346">
        <v>112</v>
      </c>
      <c r="AI137">
        <v>116</v>
      </c>
      <c r="AJ137">
        <v>119</v>
      </c>
      <c r="AK137">
        <v>122</v>
      </c>
      <c r="AL137">
        <v>125</v>
      </c>
      <c r="AM137">
        <v>128</v>
      </c>
      <c r="AN137">
        <v>132</v>
      </c>
      <c r="AO137">
        <v>135</v>
      </c>
      <c r="AP137">
        <v>138</v>
      </c>
      <c r="AQ137">
        <v>141</v>
      </c>
      <c r="AR137">
        <v>144</v>
      </c>
      <c r="AS137">
        <v>147</v>
      </c>
      <c r="AT137">
        <v>151</v>
      </c>
      <c r="AU137">
        <v>154</v>
      </c>
      <c r="AV137">
        <v>157</v>
      </c>
      <c r="AW137">
        <v>160</v>
      </c>
      <c r="AX137">
        <v>163</v>
      </c>
      <c r="AY137">
        <v>166</v>
      </c>
      <c r="AZ137">
        <v>169</v>
      </c>
      <c r="BA137">
        <v>172</v>
      </c>
      <c r="BB137">
        <v>175</v>
      </c>
      <c r="BC137">
        <v>179</v>
      </c>
      <c r="BD137">
        <v>182</v>
      </c>
      <c r="BE137">
        <v>185</v>
      </c>
      <c r="BF137">
        <v>188</v>
      </c>
      <c r="BG137">
        <v>191</v>
      </c>
      <c r="BH137">
        <v>194</v>
      </c>
      <c r="BI137">
        <v>197</v>
      </c>
      <c r="BJ137">
        <v>200</v>
      </c>
      <c r="BK137">
        <v>203</v>
      </c>
      <c r="BL137">
        <v>206</v>
      </c>
      <c r="BM137">
        <v>209</v>
      </c>
      <c r="BN137">
        <v>212</v>
      </c>
      <c r="BO137">
        <v>215</v>
      </c>
      <c r="BP137">
        <v>218</v>
      </c>
      <c r="BQ137">
        <v>221</v>
      </c>
      <c r="BR137">
        <v>224</v>
      </c>
      <c r="BS137">
        <v>227</v>
      </c>
      <c r="BT137">
        <v>230</v>
      </c>
      <c r="BU137">
        <v>233</v>
      </c>
      <c r="BV137">
        <v>236</v>
      </c>
      <c r="BW137">
        <v>239</v>
      </c>
      <c r="BX137">
        <v>242</v>
      </c>
      <c r="BY137">
        <v>245</v>
      </c>
      <c r="BZ137">
        <v>248</v>
      </c>
      <c r="CA137">
        <v>250</v>
      </c>
      <c r="CB137">
        <v>253</v>
      </c>
      <c r="CC137">
        <v>256</v>
      </c>
      <c r="CD137">
        <v>259</v>
      </c>
      <c r="CE137">
        <v>262</v>
      </c>
      <c r="CF137">
        <v>265</v>
      </c>
      <c r="CG137">
        <v>268</v>
      </c>
      <c r="CH137">
        <v>271</v>
      </c>
      <c r="CI137">
        <v>274</v>
      </c>
      <c r="CJ137">
        <v>277</v>
      </c>
      <c r="CK137">
        <v>279</v>
      </c>
      <c r="CL137">
        <v>282</v>
      </c>
      <c r="CM137">
        <v>285</v>
      </c>
      <c r="CN137">
        <v>288</v>
      </c>
      <c r="CO137">
        <v>291</v>
      </c>
      <c r="CP137">
        <v>294</v>
      </c>
      <c r="CQ137">
        <v>296</v>
      </c>
      <c r="CR137">
        <v>299</v>
      </c>
      <c r="CS137">
        <v>302</v>
      </c>
      <c r="CT137">
        <v>305</v>
      </c>
      <c r="CU137">
        <v>308</v>
      </c>
      <c r="CV137">
        <v>310</v>
      </c>
      <c r="CW137">
        <v>313</v>
      </c>
      <c r="CX137">
        <v>316</v>
      </c>
      <c r="CY137">
        <v>319</v>
      </c>
      <c r="CZ137">
        <v>322</v>
      </c>
      <c r="DA137">
        <v>326</v>
      </c>
      <c r="DB137">
        <v>329</v>
      </c>
      <c r="DC137">
        <v>332</v>
      </c>
      <c r="DD137">
        <v>335</v>
      </c>
      <c r="DE137">
        <v>338</v>
      </c>
      <c r="DF137">
        <v>341</v>
      </c>
      <c r="DG137">
        <v>344</v>
      </c>
      <c r="DH137">
        <v>347</v>
      </c>
      <c r="DI137">
        <v>350</v>
      </c>
      <c r="DJ137">
        <v>354</v>
      </c>
      <c r="DK137">
        <v>357</v>
      </c>
      <c r="DL137">
        <v>360</v>
      </c>
      <c r="DM137">
        <v>363</v>
      </c>
      <c r="DN137">
        <v>366</v>
      </c>
      <c r="DO137">
        <v>369</v>
      </c>
      <c r="DP137">
        <v>372</v>
      </c>
      <c r="DQ137">
        <v>375</v>
      </c>
      <c r="DR137">
        <v>378</v>
      </c>
      <c r="DS137">
        <v>382</v>
      </c>
      <c r="DT137">
        <v>385</v>
      </c>
      <c r="DU137">
        <v>388</v>
      </c>
      <c r="DV137">
        <v>391</v>
      </c>
      <c r="DW137">
        <v>394</v>
      </c>
      <c r="DX137">
        <v>397</v>
      </c>
      <c r="DY137">
        <v>400</v>
      </c>
      <c r="DZ137">
        <v>404</v>
      </c>
      <c r="EA137">
        <v>407</v>
      </c>
      <c r="EB137">
        <v>410</v>
      </c>
      <c r="EC137">
        <v>413</v>
      </c>
      <c r="ED137">
        <v>416</v>
      </c>
      <c r="EE137">
        <v>419</v>
      </c>
      <c r="EF137">
        <v>422</v>
      </c>
      <c r="EG137">
        <v>426</v>
      </c>
      <c r="EH137">
        <v>429</v>
      </c>
      <c r="EI137">
        <v>432</v>
      </c>
      <c r="EJ137">
        <v>435</v>
      </c>
      <c r="EK137">
        <v>438</v>
      </c>
      <c r="EL137">
        <v>441</v>
      </c>
      <c r="EM137">
        <v>444</v>
      </c>
      <c r="EN137">
        <v>448</v>
      </c>
      <c r="EO137">
        <v>451</v>
      </c>
      <c r="EP137">
        <v>454</v>
      </c>
      <c r="EQ137">
        <v>457</v>
      </c>
      <c r="ER137">
        <v>460</v>
      </c>
      <c r="ES137">
        <v>463</v>
      </c>
      <c r="ET137">
        <v>466</v>
      </c>
      <c r="EU137">
        <v>470</v>
      </c>
      <c r="EV137">
        <v>473</v>
      </c>
      <c r="EW137">
        <v>476</v>
      </c>
      <c r="EX137">
        <v>479</v>
      </c>
      <c r="EY137">
        <v>482</v>
      </c>
      <c r="EZ137">
        <v>485</v>
      </c>
      <c r="FA137">
        <v>488</v>
      </c>
      <c r="FB137">
        <v>492</v>
      </c>
      <c r="FC137">
        <v>495</v>
      </c>
      <c r="FD137">
        <v>498</v>
      </c>
      <c r="FE137">
        <v>501</v>
      </c>
      <c r="FF137">
        <v>504</v>
      </c>
      <c r="FG137">
        <v>507</v>
      </c>
      <c r="FH137">
        <v>510</v>
      </c>
      <c r="FI137">
        <v>513</v>
      </c>
      <c r="FJ137">
        <v>517</v>
      </c>
      <c r="FK137">
        <v>520</v>
      </c>
      <c r="FL137">
        <v>523</v>
      </c>
      <c r="FM137">
        <v>526</v>
      </c>
      <c r="FN137">
        <v>529</v>
      </c>
      <c r="FO137">
        <v>532</v>
      </c>
      <c r="FP137">
        <v>535</v>
      </c>
      <c r="FQ137">
        <v>538</v>
      </c>
      <c r="FR137">
        <v>542</v>
      </c>
      <c r="FS137">
        <v>545</v>
      </c>
      <c r="FT137">
        <v>548</v>
      </c>
      <c r="FU137">
        <v>551</v>
      </c>
      <c r="FV137">
        <v>554</v>
      </c>
      <c r="FW137">
        <v>557</v>
      </c>
      <c r="FX137">
        <v>560</v>
      </c>
      <c r="FY137">
        <v>564</v>
      </c>
      <c r="FZ137">
        <v>567</v>
      </c>
      <c r="GA137">
        <v>570</v>
      </c>
      <c r="GB137">
        <v>573</v>
      </c>
      <c r="GC137">
        <v>576</v>
      </c>
      <c r="GD137">
        <v>579</v>
      </c>
      <c r="GE137">
        <v>582</v>
      </c>
      <c r="GF137">
        <v>586</v>
      </c>
      <c r="GG137">
        <v>589</v>
      </c>
      <c r="GH137">
        <v>592</v>
      </c>
      <c r="GI137">
        <v>595</v>
      </c>
      <c r="GJ137">
        <v>598</v>
      </c>
      <c r="GK137">
        <v>601</v>
      </c>
      <c r="GL137">
        <v>604</v>
      </c>
      <c r="GM137">
        <v>607</v>
      </c>
      <c r="GN137">
        <v>611</v>
      </c>
      <c r="GO137">
        <v>614</v>
      </c>
      <c r="GP137">
        <v>617</v>
      </c>
      <c r="GQ137">
        <v>620</v>
      </c>
      <c r="GR137">
        <v>623</v>
      </c>
      <c r="GS137">
        <v>626</v>
      </c>
      <c r="GU137">
        <v>134</v>
      </c>
      <c r="GV137">
        <v>0.89600000000000002</v>
      </c>
    </row>
    <row r="138" spans="1:204">
      <c r="A138" s="278">
        <v>135</v>
      </c>
      <c r="B138" s="344">
        <v>4</v>
      </c>
      <c r="C138" s="344">
        <v>8</v>
      </c>
      <c r="D138" s="344">
        <v>12</v>
      </c>
      <c r="E138" s="344">
        <v>16</v>
      </c>
      <c r="F138" s="344">
        <v>20</v>
      </c>
      <c r="G138" s="344">
        <v>24</v>
      </c>
      <c r="H138" s="344">
        <v>28</v>
      </c>
      <c r="I138" s="344">
        <v>32</v>
      </c>
      <c r="J138" s="344">
        <v>34</v>
      </c>
      <c r="K138" s="344">
        <v>37</v>
      </c>
      <c r="L138" s="344">
        <v>40</v>
      </c>
      <c r="M138" s="344">
        <v>44</v>
      </c>
      <c r="N138" s="344">
        <v>47</v>
      </c>
      <c r="O138" s="344">
        <v>51</v>
      </c>
      <c r="P138" s="344">
        <v>54</v>
      </c>
      <c r="Q138" s="344">
        <v>58</v>
      </c>
      <c r="R138" s="344">
        <v>61</v>
      </c>
      <c r="S138" s="344">
        <v>64</v>
      </c>
      <c r="T138" s="344">
        <v>67</v>
      </c>
      <c r="U138" s="344">
        <v>70</v>
      </c>
      <c r="V138" s="344">
        <v>73</v>
      </c>
      <c r="W138" s="344">
        <v>77</v>
      </c>
      <c r="X138" s="344">
        <v>80</v>
      </c>
      <c r="Y138" s="344">
        <v>83</v>
      </c>
      <c r="Z138" s="344">
        <v>87</v>
      </c>
      <c r="AA138" s="344">
        <v>90</v>
      </c>
      <c r="AB138" s="344">
        <v>93</v>
      </c>
      <c r="AC138" s="344">
        <v>96</v>
      </c>
      <c r="AD138" s="344">
        <v>100</v>
      </c>
      <c r="AE138" s="344">
        <v>103</v>
      </c>
      <c r="AF138" s="337">
        <v>106</v>
      </c>
      <c r="AG138" s="345">
        <v>110</v>
      </c>
      <c r="AH138" s="346">
        <v>113</v>
      </c>
      <c r="AI138">
        <v>116</v>
      </c>
      <c r="AJ138">
        <v>119</v>
      </c>
      <c r="AK138">
        <v>122</v>
      </c>
      <c r="AL138">
        <v>126</v>
      </c>
      <c r="AM138">
        <v>129</v>
      </c>
      <c r="AN138">
        <v>132</v>
      </c>
      <c r="AO138">
        <v>135</v>
      </c>
      <c r="AP138">
        <v>138</v>
      </c>
      <c r="AQ138">
        <v>142</v>
      </c>
      <c r="AR138">
        <v>145</v>
      </c>
      <c r="AS138">
        <v>148</v>
      </c>
      <c r="AT138">
        <v>151</v>
      </c>
      <c r="AU138">
        <v>154</v>
      </c>
      <c r="AV138">
        <v>157</v>
      </c>
      <c r="AW138">
        <v>161</v>
      </c>
      <c r="AX138">
        <v>164</v>
      </c>
      <c r="AY138">
        <v>167</v>
      </c>
      <c r="AZ138">
        <v>170</v>
      </c>
      <c r="BA138">
        <v>173</v>
      </c>
      <c r="BB138">
        <v>176</v>
      </c>
      <c r="BC138">
        <v>179</v>
      </c>
      <c r="BD138">
        <v>182</v>
      </c>
      <c r="BE138">
        <v>185</v>
      </c>
      <c r="BF138">
        <v>188</v>
      </c>
      <c r="BG138">
        <v>191</v>
      </c>
      <c r="BH138">
        <v>194</v>
      </c>
      <c r="BI138">
        <v>197</v>
      </c>
      <c r="BJ138">
        <v>200</v>
      </c>
      <c r="BK138">
        <v>203</v>
      </c>
      <c r="BL138">
        <v>206</v>
      </c>
      <c r="BM138">
        <v>209</v>
      </c>
      <c r="BN138">
        <v>213</v>
      </c>
      <c r="BO138">
        <v>216</v>
      </c>
      <c r="BP138">
        <v>219</v>
      </c>
      <c r="BQ138">
        <v>222</v>
      </c>
      <c r="BR138">
        <v>225</v>
      </c>
      <c r="BS138">
        <v>228</v>
      </c>
      <c r="BT138">
        <v>231</v>
      </c>
      <c r="BU138">
        <v>234</v>
      </c>
      <c r="BV138">
        <v>237</v>
      </c>
      <c r="BW138">
        <v>239</v>
      </c>
      <c r="BX138">
        <v>242</v>
      </c>
      <c r="BY138">
        <v>245</v>
      </c>
      <c r="BZ138">
        <v>248</v>
      </c>
      <c r="CA138">
        <v>251</v>
      </c>
      <c r="CB138">
        <v>254</v>
      </c>
      <c r="CC138">
        <v>257</v>
      </c>
      <c r="CD138">
        <v>260</v>
      </c>
      <c r="CE138">
        <v>263</v>
      </c>
      <c r="CF138">
        <v>266</v>
      </c>
      <c r="CG138">
        <v>269</v>
      </c>
      <c r="CH138">
        <v>272</v>
      </c>
      <c r="CI138">
        <v>275</v>
      </c>
      <c r="CJ138">
        <v>278</v>
      </c>
      <c r="CK138">
        <v>280</v>
      </c>
      <c r="CL138">
        <v>283</v>
      </c>
      <c r="CM138">
        <v>286</v>
      </c>
      <c r="CN138">
        <v>289</v>
      </c>
      <c r="CO138">
        <v>292</v>
      </c>
      <c r="CP138">
        <v>295</v>
      </c>
      <c r="CQ138">
        <v>297</v>
      </c>
      <c r="CR138">
        <v>300</v>
      </c>
      <c r="CS138">
        <v>303</v>
      </c>
      <c r="CT138">
        <v>306</v>
      </c>
      <c r="CU138">
        <v>309</v>
      </c>
      <c r="CV138">
        <v>311</v>
      </c>
      <c r="CW138">
        <v>314</v>
      </c>
      <c r="CX138">
        <v>317</v>
      </c>
      <c r="CY138">
        <v>320</v>
      </c>
      <c r="CZ138">
        <v>324</v>
      </c>
      <c r="DA138">
        <v>327</v>
      </c>
      <c r="DB138">
        <v>330</v>
      </c>
      <c r="DC138">
        <v>333</v>
      </c>
      <c r="DD138">
        <v>336</v>
      </c>
      <c r="DE138">
        <v>339</v>
      </c>
      <c r="DF138">
        <v>342</v>
      </c>
      <c r="DG138">
        <v>345</v>
      </c>
      <c r="DH138">
        <v>349</v>
      </c>
      <c r="DI138">
        <v>352</v>
      </c>
      <c r="DJ138">
        <v>355</v>
      </c>
      <c r="DK138">
        <v>358</v>
      </c>
      <c r="DL138">
        <v>361</v>
      </c>
      <c r="DM138">
        <v>364</v>
      </c>
      <c r="DN138">
        <v>367</v>
      </c>
      <c r="DO138">
        <v>370</v>
      </c>
      <c r="DP138">
        <v>373</v>
      </c>
      <c r="DQ138">
        <v>377</v>
      </c>
      <c r="DR138">
        <v>380</v>
      </c>
      <c r="DS138">
        <v>383</v>
      </c>
      <c r="DT138">
        <v>386</v>
      </c>
      <c r="DU138">
        <v>389</v>
      </c>
      <c r="DV138">
        <v>392</v>
      </c>
      <c r="DW138">
        <v>395</v>
      </c>
      <c r="DX138">
        <v>399</v>
      </c>
      <c r="DY138">
        <v>402</v>
      </c>
      <c r="DZ138">
        <v>405</v>
      </c>
      <c r="EA138">
        <v>408</v>
      </c>
      <c r="EB138">
        <v>411</v>
      </c>
      <c r="EC138">
        <v>414</v>
      </c>
      <c r="ED138">
        <v>418</v>
      </c>
      <c r="EE138">
        <v>421</v>
      </c>
      <c r="EF138">
        <v>424</v>
      </c>
      <c r="EG138">
        <v>427</v>
      </c>
      <c r="EH138">
        <v>430</v>
      </c>
      <c r="EI138">
        <v>433</v>
      </c>
      <c r="EJ138">
        <v>436</v>
      </c>
      <c r="EK138">
        <v>440</v>
      </c>
      <c r="EL138">
        <v>443</v>
      </c>
      <c r="EM138">
        <v>446</v>
      </c>
      <c r="EN138">
        <v>449</v>
      </c>
      <c r="EO138">
        <v>452</v>
      </c>
      <c r="EP138">
        <v>455</v>
      </c>
      <c r="EQ138">
        <v>459</v>
      </c>
      <c r="ER138">
        <v>462</v>
      </c>
      <c r="ES138">
        <v>465</v>
      </c>
      <c r="ET138">
        <v>468</v>
      </c>
      <c r="EU138">
        <v>471</v>
      </c>
      <c r="EV138">
        <v>474</v>
      </c>
      <c r="EW138">
        <v>477</v>
      </c>
      <c r="EX138">
        <v>481</v>
      </c>
      <c r="EY138">
        <v>484</v>
      </c>
      <c r="EZ138">
        <v>487</v>
      </c>
      <c r="FA138">
        <v>490</v>
      </c>
      <c r="FB138">
        <v>493</v>
      </c>
      <c r="FC138">
        <v>496</v>
      </c>
      <c r="FD138">
        <v>499</v>
      </c>
      <c r="FE138">
        <v>503</v>
      </c>
      <c r="FF138">
        <v>506</v>
      </c>
      <c r="FG138">
        <v>509</v>
      </c>
      <c r="FH138">
        <v>512</v>
      </c>
      <c r="FI138">
        <v>515</v>
      </c>
      <c r="FJ138">
        <v>518</v>
      </c>
      <c r="FK138">
        <v>521</v>
      </c>
      <c r="FL138">
        <v>525</v>
      </c>
      <c r="FM138">
        <v>528</v>
      </c>
      <c r="FN138">
        <v>531</v>
      </c>
      <c r="FO138">
        <v>534</v>
      </c>
      <c r="FP138">
        <v>537</v>
      </c>
      <c r="FQ138">
        <v>540</v>
      </c>
      <c r="FR138">
        <v>543</v>
      </c>
      <c r="FS138">
        <v>547</v>
      </c>
      <c r="FT138">
        <v>550</v>
      </c>
      <c r="FU138">
        <v>553</v>
      </c>
      <c r="FV138">
        <v>556</v>
      </c>
      <c r="FW138">
        <v>559</v>
      </c>
      <c r="FX138">
        <v>562</v>
      </c>
      <c r="FY138">
        <v>565</v>
      </c>
      <c r="FZ138">
        <v>569</v>
      </c>
      <c r="GA138">
        <v>572</v>
      </c>
      <c r="GB138">
        <v>575</v>
      </c>
      <c r="GC138">
        <v>578</v>
      </c>
      <c r="GD138">
        <v>581</v>
      </c>
      <c r="GE138">
        <v>584</v>
      </c>
      <c r="GF138">
        <v>587</v>
      </c>
      <c r="GG138">
        <v>591</v>
      </c>
      <c r="GH138">
        <v>594</v>
      </c>
      <c r="GI138">
        <v>597</v>
      </c>
      <c r="GJ138">
        <v>600</v>
      </c>
      <c r="GK138">
        <v>603</v>
      </c>
      <c r="GL138">
        <v>606</v>
      </c>
      <c r="GM138">
        <v>610</v>
      </c>
      <c r="GN138">
        <v>613</v>
      </c>
      <c r="GO138">
        <v>616</v>
      </c>
      <c r="GP138">
        <v>619</v>
      </c>
      <c r="GQ138">
        <v>622</v>
      </c>
      <c r="GR138">
        <v>625</v>
      </c>
      <c r="GS138">
        <v>628</v>
      </c>
      <c r="GU138">
        <v>135</v>
      </c>
      <c r="GV138">
        <v>0.89900000000000002</v>
      </c>
    </row>
    <row r="139" spans="1:204">
      <c r="A139" s="278">
        <v>136</v>
      </c>
      <c r="B139" s="344">
        <v>4</v>
      </c>
      <c r="C139" s="344">
        <v>8</v>
      </c>
      <c r="D139" s="344">
        <v>12</v>
      </c>
      <c r="E139" s="344">
        <v>16</v>
      </c>
      <c r="F139" s="344">
        <v>20</v>
      </c>
      <c r="G139" s="344">
        <v>24</v>
      </c>
      <c r="H139" s="344">
        <v>28</v>
      </c>
      <c r="I139" s="344">
        <v>32</v>
      </c>
      <c r="J139" s="344">
        <v>34</v>
      </c>
      <c r="K139" s="344">
        <v>37</v>
      </c>
      <c r="L139" s="344">
        <v>40</v>
      </c>
      <c r="M139" s="344">
        <v>44</v>
      </c>
      <c r="N139" s="344">
        <v>47</v>
      </c>
      <c r="O139" s="344">
        <v>51</v>
      </c>
      <c r="P139" s="344">
        <v>54</v>
      </c>
      <c r="Q139" s="344">
        <v>58</v>
      </c>
      <c r="R139" s="344">
        <v>61</v>
      </c>
      <c r="S139" s="344">
        <v>65</v>
      </c>
      <c r="T139" s="344">
        <v>67</v>
      </c>
      <c r="U139" s="344">
        <v>70</v>
      </c>
      <c r="V139" s="344">
        <v>74</v>
      </c>
      <c r="W139" s="344">
        <v>77</v>
      </c>
      <c r="X139" s="344">
        <v>80</v>
      </c>
      <c r="Y139" s="344">
        <v>83</v>
      </c>
      <c r="Z139" s="344">
        <v>87</v>
      </c>
      <c r="AA139" s="344">
        <v>90</v>
      </c>
      <c r="AB139" s="344">
        <v>93</v>
      </c>
      <c r="AC139" s="344">
        <v>97</v>
      </c>
      <c r="AD139" s="344">
        <v>100</v>
      </c>
      <c r="AE139" s="344">
        <v>103</v>
      </c>
      <c r="AF139" s="337">
        <v>107</v>
      </c>
      <c r="AG139" s="345">
        <v>110</v>
      </c>
      <c r="AH139" s="346">
        <v>113</v>
      </c>
      <c r="AI139">
        <v>116</v>
      </c>
      <c r="AJ139">
        <v>119</v>
      </c>
      <c r="AK139">
        <v>123</v>
      </c>
      <c r="AL139">
        <v>126</v>
      </c>
      <c r="AM139">
        <v>129</v>
      </c>
      <c r="AN139">
        <v>132</v>
      </c>
      <c r="AO139">
        <v>136</v>
      </c>
      <c r="AP139">
        <v>139</v>
      </c>
      <c r="AQ139">
        <v>142</v>
      </c>
      <c r="AR139">
        <v>145</v>
      </c>
      <c r="AS139">
        <v>148</v>
      </c>
      <c r="AT139">
        <v>152</v>
      </c>
      <c r="AU139">
        <v>155</v>
      </c>
      <c r="AV139">
        <v>158</v>
      </c>
      <c r="AW139">
        <v>161</v>
      </c>
      <c r="AX139">
        <v>164</v>
      </c>
      <c r="AY139">
        <v>167</v>
      </c>
      <c r="AZ139">
        <v>170</v>
      </c>
      <c r="BA139">
        <v>173</v>
      </c>
      <c r="BB139">
        <v>176</v>
      </c>
      <c r="BC139">
        <v>180</v>
      </c>
      <c r="BD139">
        <v>183</v>
      </c>
      <c r="BE139">
        <v>186</v>
      </c>
      <c r="BF139">
        <v>189</v>
      </c>
      <c r="BG139">
        <v>192</v>
      </c>
      <c r="BH139">
        <v>195</v>
      </c>
      <c r="BI139">
        <v>198</v>
      </c>
      <c r="BJ139">
        <v>201</v>
      </c>
      <c r="BK139">
        <v>204</v>
      </c>
      <c r="BL139">
        <v>207</v>
      </c>
      <c r="BM139">
        <v>210</v>
      </c>
      <c r="BN139">
        <v>213</v>
      </c>
      <c r="BO139">
        <v>216</v>
      </c>
      <c r="BP139">
        <v>219</v>
      </c>
      <c r="BQ139">
        <v>222</v>
      </c>
      <c r="BR139">
        <v>225</v>
      </c>
      <c r="BS139">
        <v>228</v>
      </c>
      <c r="BT139">
        <v>231</v>
      </c>
      <c r="BU139">
        <v>234</v>
      </c>
      <c r="BV139">
        <v>237</v>
      </c>
      <c r="BW139">
        <v>240</v>
      </c>
      <c r="BX139">
        <v>243</v>
      </c>
      <c r="BY139">
        <v>246</v>
      </c>
      <c r="BZ139">
        <v>249</v>
      </c>
      <c r="CA139">
        <v>252</v>
      </c>
      <c r="CB139">
        <v>255</v>
      </c>
      <c r="CC139">
        <v>258</v>
      </c>
      <c r="CD139">
        <v>261</v>
      </c>
      <c r="CE139">
        <v>264</v>
      </c>
      <c r="CF139">
        <v>267</v>
      </c>
      <c r="CG139">
        <v>269</v>
      </c>
      <c r="CH139">
        <v>272</v>
      </c>
      <c r="CI139">
        <v>275</v>
      </c>
      <c r="CJ139">
        <v>278</v>
      </c>
      <c r="CK139">
        <v>281</v>
      </c>
      <c r="CL139">
        <v>284</v>
      </c>
      <c r="CM139">
        <v>287</v>
      </c>
      <c r="CN139">
        <v>290</v>
      </c>
      <c r="CO139">
        <v>292</v>
      </c>
      <c r="CP139">
        <v>295</v>
      </c>
      <c r="CQ139">
        <v>298</v>
      </c>
      <c r="CR139">
        <v>301</v>
      </c>
      <c r="CS139">
        <v>304</v>
      </c>
      <c r="CT139">
        <v>306</v>
      </c>
      <c r="CU139">
        <v>309</v>
      </c>
      <c r="CV139">
        <v>312</v>
      </c>
      <c r="CW139">
        <v>315</v>
      </c>
      <c r="CX139">
        <v>318</v>
      </c>
      <c r="CY139">
        <v>321</v>
      </c>
      <c r="CZ139">
        <v>324</v>
      </c>
      <c r="DA139">
        <v>327</v>
      </c>
      <c r="DB139">
        <v>331</v>
      </c>
      <c r="DC139">
        <v>334</v>
      </c>
      <c r="DD139">
        <v>337</v>
      </c>
      <c r="DE139">
        <v>340</v>
      </c>
      <c r="DF139">
        <v>343</v>
      </c>
      <c r="DG139">
        <v>346</v>
      </c>
      <c r="DH139">
        <v>349</v>
      </c>
      <c r="DI139">
        <v>352</v>
      </c>
      <c r="DJ139">
        <v>356</v>
      </c>
      <c r="DK139">
        <v>359</v>
      </c>
      <c r="DL139">
        <v>362</v>
      </c>
      <c r="DM139">
        <v>365</v>
      </c>
      <c r="DN139">
        <v>368</v>
      </c>
      <c r="DO139">
        <v>371</v>
      </c>
      <c r="DP139">
        <v>374</v>
      </c>
      <c r="DQ139">
        <v>377</v>
      </c>
      <c r="DR139">
        <v>381</v>
      </c>
      <c r="DS139">
        <v>384</v>
      </c>
      <c r="DT139">
        <v>387</v>
      </c>
      <c r="DU139">
        <v>390</v>
      </c>
      <c r="DV139">
        <v>393</v>
      </c>
      <c r="DW139">
        <v>396</v>
      </c>
      <c r="DX139">
        <v>400</v>
      </c>
      <c r="DY139">
        <v>403</v>
      </c>
      <c r="DZ139">
        <v>406</v>
      </c>
      <c r="EA139">
        <v>409</v>
      </c>
      <c r="EB139">
        <v>412</v>
      </c>
      <c r="EC139">
        <v>415</v>
      </c>
      <c r="ED139">
        <v>419</v>
      </c>
      <c r="EE139">
        <v>422</v>
      </c>
      <c r="EF139">
        <v>425</v>
      </c>
      <c r="EG139">
        <v>428</v>
      </c>
      <c r="EH139">
        <v>431</v>
      </c>
      <c r="EI139">
        <v>434</v>
      </c>
      <c r="EJ139">
        <v>437</v>
      </c>
      <c r="EK139">
        <v>441</v>
      </c>
      <c r="EL139">
        <v>444</v>
      </c>
      <c r="EM139">
        <v>447</v>
      </c>
      <c r="EN139">
        <v>450</v>
      </c>
      <c r="EO139">
        <v>453</v>
      </c>
      <c r="EP139">
        <v>456</v>
      </c>
      <c r="EQ139">
        <v>460</v>
      </c>
      <c r="ER139">
        <v>463</v>
      </c>
      <c r="ES139">
        <v>466</v>
      </c>
      <c r="ET139">
        <v>469</v>
      </c>
      <c r="EU139">
        <v>472</v>
      </c>
      <c r="EV139">
        <v>475</v>
      </c>
      <c r="EW139">
        <v>479</v>
      </c>
      <c r="EX139">
        <v>482</v>
      </c>
      <c r="EY139">
        <v>485</v>
      </c>
      <c r="EZ139">
        <v>488</v>
      </c>
      <c r="FA139">
        <v>491</v>
      </c>
      <c r="FB139">
        <v>494</v>
      </c>
      <c r="FC139">
        <v>497</v>
      </c>
      <c r="FD139">
        <v>501</v>
      </c>
      <c r="FE139">
        <v>504</v>
      </c>
      <c r="FF139">
        <v>507</v>
      </c>
      <c r="FG139">
        <v>510</v>
      </c>
      <c r="FH139">
        <v>513</v>
      </c>
      <c r="FI139">
        <v>516</v>
      </c>
      <c r="FJ139">
        <v>519</v>
      </c>
      <c r="FK139">
        <v>523</v>
      </c>
      <c r="FL139">
        <v>526</v>
      </c>
      <c r="FM139">
        <v>529</v>
      </c>
      <c r="FN139">
        <v>532</v>
      </c>
      <c r="FO139">
        <v>535</v>
      </c>
      <c r="FP139">
        <v>538</v>
      </c>
      <c r="FQ139">
        <v>541</v>
      </c>
      <c r="FR139">
        <v>545</v>
      </c>
      <c r="FS139">
        <v>548</v>
      </c>
      <c r="FT139">
        <v>551</v>
      </c>
      <c r="FU139">
        <v>554</v>
      </c>
      <c r="FV139">
        <v>557</v>
      </c>
      <c r="FW139">
        <v>560</v>
      </c>
      <c r="FX139">
        <v>564</v>
      </c>
      <c r="FY139">
        <v>567</v>
      </c>
      <c r="FZ139">
        <v>570</v>
      </c>
      <c r="GA139">
        <v>573</v>
      </c>
      <c r="GB139">
        <v>576</v>
      </c>
      <c r="GC139">
        <v>579</v>
      </c>
      <c r="GD139">
        <v>582</v>
      </c>
      <c r="GE139">
        <v>586</v>
      </c>
      <c r="GF139">
        <v>589</v>
      </c>
      <c r="GG139">
        <v>592</v>
      </c>
      <c r="GH139">
        <v>595</v>
      </c>
      <c r="GI139">
        <v>598</v>
      </c>
      <c r="GJ139">
        <v>601</v>
      </c>
      <c r="GK139">
        <v>605</v>
      </c>
      <c r="GL139">
        <v>608</v>
      </c>
      <c r="GM139">
        <v>611</v>
      </c>
      <c r="GN139">
        <v>614</v>
      </c>
      <c r="GO139">
        <v>617</v>
      </c>
      <c r="GP139">
        <v>620</v>
      </c>
      <c r="GQ139">
        <v>623</v>
      </c>
      <c r="GR139">
        <v>627</v>
      </c>
      <c r="GS139">
        <v>630</v>
      </c>
      <c r="GU139">
        <v>136</v>
      </c>
      <c r="GV139">
        <v>0.90100000000000002</v>
      </c>
    </row>
    <row r="140" spans="1:204">
      <c r="A140" s="278">
        <v>137</v>
      </c>
      <c r="B140" s="344">
        <v>4</v>
      </c>
      <c r="C140" s="344">
        <v>8</v>
      </c>
      <c r="D140" s="344">
        <v>12</v>
      </c>
      <c r="E140" s="344">
        <v>16</v>
      </c>
      <c r="F140" s="344">
        <v>20</v>
      </c>
      <c r="G140" s="344">
        <v>24</v>
      </c>
      <c r="H140" s="344">
        <v>28</v>
      </c>
      <c r="I140" s="344">
        <v>32</v>
      </c>
      <c r="J140" s="344">
        <v>34</v>
      </c>
      <c r="K140" s="344">
        <v>37</v>
      </c>
      <c r="L140" s="344">
        <v>40</v>
      </c>
      <c r="M140" s="344">
        <v>44</v>
      </c>
      <c r="N140" s="344">
        <v>47</v>
      </c>
      <c r="O140" s="344">
        <v>51</v>
      </c>
      <c r="P140" s="344">
        <v>54</v>
      </c>
      <c r="Q140" s="344">
        <v>58</v>
      </c>
      <c r="R140" s="344">
        <v>61</v>
      </c>
      <c r="S140" s="344">
        <v>65</v>
      </c>
      <c r="T140" s="344">
        <v>68</v>
      </c>
      <c r="U140" s="344">
        <v>71</v>
      </c>
      <c r="V140" s="344">
        <v>74</v>
      </c>
      <c r="W140" s="344">
        <v>77</v>
      </c>
      <c r="X140" s="344">
        <v>80</v>
      </c>
      <c r="Y140" s="344">
        <v>84</v>
      </c>
      <c r="Z140" s="344">
        <v>87</v>
      </c>
      <c r="AA140" s="344">
        <v>90</v>
      </c>
      <c r="AB140" s="344">
        <v>94</v>
      </c>
      <c r="AC140" s="344">
        <v>97</v>
      </c>
      <c r="AD140" s="344">
        <v>100</v>
      </c>
      <c r="AE140" s="344">
        <v>104</v>
      </c>
      <c r="AF140" s="337">
        <v>107</v>
      </c>
      <c r="AG140" s="345">
        <v>110</v>
      </c>
      <c r="AH140" s="346">
        <v>113</v>
      </c>
      <c r="AI140">
        <v>117</v>
      </c>
      <c r="AJ140">
        <v>120</v>
      </c>
      <c r="AK140">
        <v>123</v>
      </c>
      <c r="AL140">
        <v>126</v>
      </c>
      <c r="AM140">
        <v>130</v>
      </c>
      <c r="AN140">
        <v>133</v>
      </c>
      <c r="AO140">
        <v>136</v>
      </c>
      <c r="AP140">
        <v>139</v>
      </c>
      <c r="AQ140">
        <v>142</v>
      </c>
      <c r="AR140">
        <v>146</v>
      </c>
      <c r="AS140">
        <v>149</v>
      </c>
      <c r="AT140">
        <v>152</v>
      </c>
      <c r="AU140">
        <v>155</v>
      </c>
      <c r="AV140">
        <v>158</v>
      </c>
      <c r="AW140">
        <v>162</v>
      </c>
      <c r="AX140">
        <v>165</v>
      </c>
      <c r="AY140">
        <v>168</v>
      </c>
      <c r="AZ140">
        <v>171</v>
      </c>
      <c r="BA140">
        <v>174</v>
      </c>
      <c r="BB140">
        <v>177</v>
      </c>
      <c r="BC140">
        <v>180</v>
      </c>
      <c r="BD140">
        <v>183</v>
      </c>
      <c r="BE140">
        <v>186</v>
      </c>
      <c r="BF140">
        <v>189</v>
      </c>
      <c r="BG140">
        <v>192</v>
      </c>
      <c r="BH140">
        <v>195</v>
      </c>
      <c r="BI140">
        <v>198</v>
      </c>
      <c r="BJ140">
        <v>202</v>
      </c>
      <c r="BK140">
        <v>205</v>
      </c>
      <c r="BL140">
        <v>208</v>
      </c>
      <c r="BM140">
        <v>211</v>
      </c>
      <c r="BN140">
        <v>214</v>
      </c>
      <c r="BO140">
        <v>217</v>
      </c>
      <c r="BP140">
        <v>220</v>
      </c>
      <c r="BQ140">
        <v>223</v>
      </c>
      <c r="BR140">
        <v>226</v>
      </c>
      <c r="BS140">
        <v>229</v>
      </c>
      <c r="BT140">
        <v>232</v>
      </c>
      <c r="BU140">
        <v>235</v>
      </c>
      <c r="BV140">
        <v>238</v>
      </c>
      <c r="BW140">
        <v>241</v>
      </c>
      <c r="BX140">
        <v>244</v>
      </c>
      <c r="BY140">
        <v>247</v>
      </c>
      <c r="BZ140">
        <v>250</v>
      </c>
      <c r="CA140">
        <v>253</v>
      </c>
      <c r="CB140">
        <v>256</v>
      </c>
      <c r="CC140">
        <v>259</v>
      </c>
      <c r="CD140">
        <v>262</v>
      </c>
      <c r="CE140">
        <v>265</v>
      </c>
      <c r="CF140">
        <v>267</v>
      </c>
      <c r="CG140">
        <v>270</v>
      </c>
      <c r="CH140">
        <v>273</v>
      </c>
      <c r="CI140">
        <v>276</v>
      </c>
      <c r="CJ140">
        <v>279</v>
      </c>
      <c r="CK140">
        <v>282</v>
      </c>
      <c r="CL140">
        <v>285</v>
      </c>
      <c r="CM140">
        <v>288</v>
      </c>
      <c r="CN140">
        <v>291</v>
      </c>
      <c r="CO140">
        <v>293</v>
      </c>
      <c r="CP140">
        <v>296</v>
      </c>
      <c r="CQ140">
        <v>299</v>
      </c>
      <c r="CR140">
        <v>302</v>
      </c>
      <c r="CS140">
        <v>305</v>
      </c>
      <c r="CT140">
        <v>308</v>
      </c>
      <c r="CU140">
        <v>310</v>
      </c>
      <c r="CV140">
        <v>313</v>
      </c>
      <c r="CW140">
        <v>316</v>
      </c>
      <c r="CX140">
        <v>319</v>
      </c>
      <c r="CY140">
        <v>322</v>
      </c>
      <c r="CZ140">
        <v>325</v>
      </c>
      <c r="DA140">
        <v>328</v>
      </c>
      <c r="DB140">
        <v>332</v>
      </c>
      <c r="DC140">
        <v>335</v>
      </c>
      <c r="DD140">
        <v>338</v>
      </c>
      <c r="DE140">
        <v>341</v>
      </c>
      <c r="DF140">
        <v>344</v>
      </c>
      <c r="DG140">
        <v>347</v>
      </c>
      <c r="DH140">
        <v>350</v>
      </c>
      <c r="DI140">
        <v>354</v>
      </c>
      <c r="DJ140">
        <v>357</v>
      </c>
      <c r="DK140">
        <v>360</v>
      </c>
      <c r="DL140">
        <v>363</v>
      </c>
      <c r="DM140">
        <v>366</v>
      </c>
      <c r="DN140">
        <v>369</v>
      </c>
      <c r="DO140">
        <v>372</v>
      </c>
      <c r="DP140">
        <v>376</v>
      </c>
      <c r="DQ140">
        <v>379</v>
      </c>
      <c r="DR140">
        <v>382</v>
      </c>
      <c r="DS140">
        <v>385</v>
      </c>
      <c r="DT140">
        <v>388</v>
      </c>
      <c r="DU140">
        <v>391</v>
      </c>
      <c r="DV140">
        <v>395</v>
      </c>
      <c r="DW140">
        <v>398</v>
      </c>
      <c r="DX140">
        <v>401</v>
      </c>
      <c r="DY140">
        <v>404</v>
      </c>
      <c r="DZ140">
        <v>407</v>
      </c>
      <c r="EA140">
        <v>410</v>
      </c>
      <c r="EB140">
        <v>414</v>
      </c>
      <c r="EC140">
        <v>417</v>
      </c>
      <c r="ED140">
        <v>420</v>
      </c>
      <c r="EE140">
        <v>423</v>
      </c>
      <c r="EF140">
        <v>426</v>
      </c>
      <c r="EG140">
        <v>429</v>
      </c>
      <c r="EH140">
        <v>433</v>
      </c>
      <c r="EI140">
        <v>436</v>
      </c>
      <c r="EJ140">
        <v>439</v>
      </c>
      <c r="EK140">
        <v>442</v>
      </c>
      <c r="EL140">
        <v>445</v>
      </c>
      <c r="EM140">
        <v>448</v>
      </c>
      <c r="EN140">
        <v>452</v>
      </c>
      <c r="EO140">
        <v>455</v>
      </c>
      <c r="EP140">
        <v>458</v>
      </c>
      <c r="EQ140">
        <v>461</v>
      </c>
      <c r="ER140">
        <v>464</v>
      </c>
      <c r="ES140">
        <v>467</v>
      </c>
      <c r="ET140">
        <v>471</v>
      </c>
      <c r="EU140">
        <v>474</v>
      </c>
      <c r="EV140">
        <v>477</v>
      </c>
      <c r="EW140">
        <v>480</v>
      </c>
      <c r="EX140">
        <v>483</v>
      </c>
      <c r="EY140">
        <v>486</v>
      </c>
      <c r="EZ140">
        <v>490</v>
      </c>
      <c r="FA140">
        <v>493</v>
      </c>
      <c r="FB140">
        <v>496</v>
      </c>
      <c r="FC140">
        <v>499</v>
      </c>
      <c r="FD140">
        <v>502</v>
      </c>
      <c r="FE140">
        <v>505</v>
      </c>
      <c r="FF140">
        <v>509</v>
      </c>
      <c r="FG140">
        <v>512</v>
      </c>
      <c r="FH140">
        <v>515</v>
      </c>
      <c r="FI140">
        <v>518</v>
      </c>
      <c r="FJ140">
        <v>521</v>
      </c>
      <c r="FK140">
        <v>524</v>
      </c>
      <c r="FL140">
        <v>528</v>
      </c>
      <c r="FM140">
        <v>531</v>
      </c>
      <c r="FN140">
        <v>534</v>
      </c>
      <c r="FO140">
        <v>537</v>
      </c>
      <c r="FP140">
        <v>540</v>
      </c>
      <c r="FQ140">
        <v>543</v>
      </c>
      <c r="FR140">
        <v>546</v>
      </c>
      <c r="FS140">
        <v>550</v>
      </c>
      <c r="FT140">
        <v>553</v>
      </c>
      <c r="FU140">
        <v>556</v>
      </c>
      <c r="FV140">
        <v>559</v>
      </c>
      <c r="FW140">
        <v>562</v>
      </c>
      <c r="FX140">
        <v>565</v>
      </c>
      <c r="FY140">
        <v>569</v>
      </c>
      <c r="FZ140">
        <v>572</v>
      </c>
      <c r="GA140">
        <v>575</v>
      </c>
      <c r="GB140">
        <v>578</v>
      </c>
      <c r="GC140">
        <v>581</v>
      </c>
      <c r="GD140">
        <v>584</v>
      </c>
      <c r="GE140">
        <v>588</v>
      </c>
      <c r="GF140">
        <v>591</v>
      </c>
      <c r="GG140">
        <v>594</v>
      </c>
      <c r="GH140">
        <v>597</v>
      </c>
      <c r="GI140">
        <v>600</v>
      </c>
      <c r="GJ140">
        <v>603</v>
      </c>
      <c r="GK140">
        <v>607</v>
      </c>
      <c r="GL140">
        <v>610</v>
      </c>
      <c r="GM140">
        <v>613</v>
      </c>
      <c r="GN140">
        <v>616</v>
      </c>
      <c r="GO140">
        <v>619</v>
      </c>
      <c r="GP140">
        <v>622</v>
      </c>
      <c r="GQ140">
        <v>626</v>
      </c>
      <c r="GR140">
        <v>629</v>
      </c>
      <c r="GS140">
        <v>632</v>
      </c>
      <c r="GU140">
        <v>137</v>
      </c>
      <c r="GV140">
        <v>0.90400000000000003</v>
      </c>
    </row>
    <row r="141" spans="1:204">
      <c r="A141" s="278">
        <v>138</v>
      </c>
      <c r="B141" s="344">
        <v>4</v>
      </c>
      <c r="C141" s="344">
        <v>8</v>
      </c>
      <c r="D141" s="344">
        <v>12</v>
      </c>
      <c r="E141" s="344">
        <v>16</v>
      </c>
      <c r="F141" s="344">
        <v>20</v>
      </c>
      <c r="G141" s="344">
        <v>24</v>
      </c>
      <c r="H141" s="344">
        <v>28</v>
      </c>
      <c r="I141" s="344">
        <v>32</v>
      </c>
      <c r="J141" s="344">
        <v>35</v>
      </c>
      <c r="K141" s="344">
        <v>37</v>
      </c>
      <c r="L141" s="344">
        <v>41</v>
      </c>
      <c r="M141" s="344">
        <v>44</v>
      </c>
      <c r="N141" s="344">
        <v>48</v>
      </c>
      <c r="O141" s="344">
        <v>51</v>
      </c>
      <c r="P141" s="344">
        <v>55</v>
      </c>
      <c r="Q141" s="344">
        <v>58</v>
      </c>
      <c r="R141" s="344">
        <v>62</v>
      </c>
      <c r="S141" s="344">
        <v>65</v>
      </c>
      <c r="T141" s="344">
        <v>68</v>
      </c>
      <c r="U141" s="344">
        <v>71</v>
      </c>
      <c r="V141" s="344">
        <v>74</v>
      </c>
      <c r="W141" s="344">
        <v>77</v>
      </c>
      <c r="X141" s="344">
        <v>81</v>
      </c>
      <c r="Y141" s="344">
        <v>84</v>
      </c>
      <c r="Z141" s="344">
        <v>87</v>
      </c>
      <c r="AA141" s="344">
        <v>91</v>
      </c>
      <c r="AB141" s="344">
        <v>94</v>
      </c>
      <c r="AC141" s="344">
        <v>97</v>
      </c>
      <c r="AD141" s="344">
        <v>101</v>
      </c>
      <c r="AE141" s="344">
        <v>104</v>
      </c>
      <c r="AF141" s="337">
        <v>107</v>
      </c>
      <c r="AG141" s="345">
        <v>111</v>
      </c>
      <c r="AH141" s="346">
        <v>114</v>
      </c>
      <c r="AI141">
        <v>117</v>
      </c>
      <c r="AJ141">
        <v>120</v>
      </c>
      <c r="AK141">
        <v>124</v>
      </c>
      <c r="AL141">
        <v>127</v>
      </c>
      <c r="AM141">
        <v>130</v>
      </c>
      <c r="AN141">
        <v>133</v>
      </c>
      <c r="AO141">
        <v>137</v>
      </c>
      <c r="AP141">
        <v>140</v>
      </c>
      <c r="AQ141">
        <v>143</v>
      </c>
      <c r="AR141">
        <v>146</v>
      </c>
      <c r="AS141">
        <v>149</v>
      </c>
      <c r="AT141">
        <v>153</v>
      </c>
      <c r="AU141">
        <v>156</v>
      </c>
      <c r="AV141">
        <v>159</v>
      </c>
      <c r="AW141">
        <v>162</v>
      </c>
      <c r="AX141">
        <v>165</v>
      </c>
      <c r="AY141">
        <v>168</v>
      </c>
      <c r="AZ141">
        <v>171</v>
      </c>
      <c r="BA141">
        <v>175</v>
      </c>
      <c r="BB141">
        <v>178</v>
      </c>
      <c r="BC141">
        <v>181</v>
      </c>
      <c r="BD141">
        <v>184</v>
      </c>
      <c r="BE141">
        <v>187</v>
      </c>
      <c r="BF141">
        <v>190</v>
      </c>
      <c r="BG141">
        <v>193</v>
      </c>
      <c r="BH141">
        <v>196</v>
      </c>
      <c r="BI141">
        <v>199</v>
      </c>
      <c r="BJ141">
        <v>202</v>
      </c>
      <c r="BK141">
        <v>205</v>
      </c>
      <c r="BL141">
        <v>208</v>
      </c>
      <c r="BM141">
        <v>211</v>
      </c>
      <c r="BN141">
        <v>214</v>
      </c>
      <c r="BO141">
        <v>217</v>
      </c>
      <c r="BP141">
        <v>221</v>
      </c>
      <c r="BQ141">
        <v>224</v>
      </c>
      <c r="BR141">
        <v>227</v>
      </c>
      <c r="BS141">
        <v>230</v>
      </c>
      <c r="BT141">
        <v>233</v>
      </c>
      <c r="BU141">
        <v>236</v>
      </c>
      <c r="BV141">
        <v>239</v>
      </c>
      <c r="BW141">
        <v>242</v>
      </c>
      <c r="BX141">
        <v>245</v>
      </c>
      <c r="BY141">
        <v>248</v>
      </c>
      <c r="BZ141">
        <v>251</v>
      </c>
      <c r="CA141">
        <v>254</v>
      </c>
      <c r="CB141">
        <v>257</v>
      </c>
      <c r="CC141">
        <v>260</v>
      </c>
      <c r="CD141">
        <v>262</v>
      </c>
      <c r="CE141">
        <v>265</v>
      </c>
      <c r="CF141">
        <v>268</v>
      </c>
      <c r="CG141">
        <v>271</v>
      </c>
      <c r="CH141">
        <v>274</v>
      </c>
      <c r="CI141">
        <v>277</v>
      </c>
      <c r="CJ141">
        <v>280</v>
      </c>
      <c r="CK141">
        <v>283</v>
      </c>
      <c r="CL141">
        <v>286</v>
      </c>
      <c r="CM141">
        <v>289</v>
      </c>
      <c r="CN141">
        <v>292</v>
      </c>
      <c r="CO141">
        <v>294</v>
      </c>
      <c r="CP141">
        <v>297</v>
      </c>
      <c r="CQ141">
        <v>300</v>
      </c>
      <c r="CR141">
        <v>303</v>
      </c>
      <c r="CS141">
        <v>306</v>
      </c>
      <c r="CT141">
        <v>309</v>
      </c>
      <c r="CU141">
        <v>311</v>
      </c>
      <c r="CV141">
        <v>314</v>
      </c>
      <c r="CW141">
        <v>317</v>
      </c>
      <c r="CX141">
        <v>320</v>
      </c>
      <c r="CY141">
        <v>323</v>
      </c>
      <c r="CZ141">
        <v>326</v>
      </c>
      <c r="DA141">
        <v>330</v>
      </c>
      <c r="DB141">
        <v>333</v>
      </c>
      <c r="DC141">
        <v>336</v>
      </c>
      <c r="DD141">
        <v>339</v>
      </c>
      <c r="DE141">
        <v>342</v>
      </c>
      <c r="DF141">
        <v>345</v>
      </c>
      <c r="DG141">
        <v>348</v>
      </c>
      <c r="DH141">
        <v>352</v>
      </c>
      <c r="DI141">
        <v>355</v>
      </c>
      <c r="DJ141">
        <v>358</v>
      </c>
      <c r="DK141">
        <v>361</v>
      </c>
      <c r="DL141">
        <v>364</v>
      </c>
      <c r="DM141">
        <v>367</v>
      </c>
      <c r="DN141">
        <v>370</v>
      </c>
      <c r="DO141">
        <v>374</v>
      </c>
      <c r="DP141">
        <v>377</v>
      </c>
      <c r="DQ141">
        <v>380</v>
      </c>
      <c r="DR141">
        <v>383</v>
      </c>
      <c r="DS141">
        <v>386</v>
      </c>
      <c r="DT141">
        <v>389</v>
      </c>
      <c r="DU141">
        <v>393</v>
      </c>
      <c r="DV141">
        <v>396</v>
      </c>
      <c r="DW141">
        <v>399</v>
      </c>
      <c r="DX141">
        <v>402</v>
      </c>
      <c r="DY141">
        <v>405</v>
      </c>
      <c r="DZ141">
        <v>409</v>
      </c>
      <c r="EA141">
        <v>412</v>
      </c>
      <c r="EB141">
        <v>415</v>
      </c>
      <c r="EC141">
        <v>418</v>
      </c>
      <c r="ED141">
        <v>421</v>
      </c>
      <c r="EE141">
        <v>424</v>
      </c>
      <c r="EF141">
        <v>428</v>
      </c>
      <c r="EG141">
        <v>431</v>
      </c>
      <c r="EH141">
        <v>434</v>
      </c>
      <c r="EI141">
        <v>437</v>
      </c>
      <c r="EJ141">
        <v>440</v>
      </c>
      <c r="EK141">
        <v>444</v>
      </c>
      <c r="EL141">
        <v>447</v>
      </c>
      <c r="EM141">
        <v>450</v>
      </c>
      <c r="EN141">
        <v>453</v>
      </c>
      <c r="EO141">
        <v>456</v>
      </c>
      <c r="EP141">
        <v>459</v>
      </c>
      <c r="EQ141">
        <v>463</v>
      </c>
      <c r="ER141">
        <v>466</v>
      </c>
      <c r="ES141">
        <v>469</v>
      </c>
      <c r="ET141">
        <v>472</v>
      </c>
      <c r="EU141">
        <v>475</v>
      </c>
      <c r="EV141">
        <v>479</v>
      </c>
      <c r="EW141">
        <v>482</v>
      </c>
      <c r="EX141">
        <v>485</v>
      </c>
      <c r="EY141">
        <v>488</v>
      </c>
      <c r="EZ141">
        <v>491</v>
      </c>
      <c r="FA141">
        <v>494</v>
      </c>
      <c r="FB141">
        <v>498</v>
      </c>
      <c r="FC141">
        <v>501</v>
      </c>
      <c r="FD141">
        <v>504</v>
      </c>
      <c r="FE141">
        <v>507</v>
      </c>
      <c r="FF141">
        <v>510</v>
      </c>
      <c r="FG141">
        <v>513</v>
      </c>
      <c r="FH141">
        <v>517</v>
      </c>
      <c r="FI141">
        <v>520</v>
      </c>
      <c r="FJ141">
        <v>523</v>
      </c>
      <c r="FK141">
        <v>526</v>
      </c>
      <c r="FL141">
        <v>529</v>
      </c>
      <c r="FM141">
        <v>532</v>
      </c>
      <c r="FN141">
        <v>536</v>
      </c>
      <c r="FO141">
        <v>539</v>
      </c>
      <c r="FP141">
        <v>542</v>
      </c>
      <c r="FQ141">
        <v>545</v>
      </c>
      <c r="FR141">
        <v>548</v>
      </c>
      <c r="FS141">
        <v>551</v>
      </c>
      <c r="FT141">
        <v>555</v>
      </c>
      <c r="FU141">
        <v>558</v>
      </c>
      <c r="FV141">
        <v>561</v>
      </c>
      <c r="FW141">
        <v>564</v>
      </c>
      <c r="FX141">
        <v>567</v>
      </c>
      <c r="FY141">
        <v>570</v>
      </c>
      <c r="FZ141">
        <v>574</v>
      </c>
      <c r="GA141">
        <v>577</v>
      </c>
      <c r="GB141">
        <v>580</v>
      </c>
      <c r="GC141">
        <v>583</v>
      </c>
      <c r="GD141">
        <v>586</v>
      </c>
      <c r="GE141">
        <v>590</v>
      </c>
      <c r="GF141">
        <v>593</v>
      </c>
      <c r="GG141">
        <v>596</v>
      </c>
      <c r="GH141">
        <v>599</v>
      </c>
      <c r="GI141">
        <v>602</v>
      </c>
      <c r="GJ141">
        <v>605</v>
      </c>
      <c r="GK141">
        <v>609</v>
      </c>
      <c r="GL141">
        <v>612</v>
      </c>
      <c r="GM141">
        <v>615</v>
      </c>
      <c r="GN141">
        <v>618</v>
      </c>
      <c r="GO141">
        <v>621</v>
      </c>
      <c r="GP141">
        <v>624</v>
      </c>
      <c r="GQ141">
        <v>628</v>
      </c>
      <c r="GR141">
        <v>631</v>
      </c>
      <c r="GS141">
        <v>634</v>
      </c>
      <c r="GU141">
        <v>138</v>
      </c>
      <c r="GV141">
        <v>0.90700000000000003</v>
      </c>
    </row>
    <row r="142" spans="1:204">
      <c r="A142" s="278">
        <v>139</v>
      </c>
      <c r="B142" s="344">
        <v>4</v>
      </c>
      <c r="C142" s="344">
        <v>8</v>
      </c>
      <c r="D142" s="344">
        <v>12</v>
      </c>
      <c r="E142" s="344">
        <v>16</v>
      </c>
      <c r="F142" s="344">
        <v>20</v>
      </c>
      <c r="G142" s="344">
        <v>24</v>
      </c>
      <c r="H142" s="344">
        <v>28</v>
      </c>
      <c r="I142" s="344">
        <v>32</v>
      </c>
      <c r="J142" s="344">
        <v>35</v>
      </c>
      <c r="K142" s="344">
        <v>37</v>
      </c>
      <c r="L142" s="344">
        <v>41</v>
      </c>
      <c r="M142" s="344">
        <v>44</v>
      </c>
      <c r="N142" s="344">
        <v>48</v>
      </c>
      <c r="O142" s="344">
        <v>51</v>
      </c>
      <c r="P142" s="344">
        <v>55</v>
      </c>
      <c r="Q142" s="344">
        <v>58</v>
      </c>
      <c r="R142" s="344">
        <v>62</v>
      </c>
      <c r="S142" s="344">
        <v>65</v>
      </c>
      <c r="T142" s="344">
        <v>68</v>
      </c>
      <c r="U142" s="344">
        <v>71</v>
      </c>
      <c r="V142" s="344">
        <v>74</v>
      </c>
      <c r="W142" s="344">
        <v>78</v>
      </c>
      <c r="X142" s="344">
        <v>81</v>
      </c>
      <c r="Y142" s="344">
        <v>84</v>
      </c>
      <c r="Z142" s="344">
        <v>88</v>
      </c>
      <c r="AA142" s="344">
        <v>91</v>
      </c>
      <c r="AB142" s="344">
        <v>94</v>
      </c>
      <c r="AC142" s="344">
        <v>98</v>
      </c>
      <c r="AD142" s="344">
        <v>101</v>
      </c>
      <c r="AE142" s="344">
        <v>104</v>
      </c>
      <c r="AF142" s="337">
        <v>108</v>
      </c>
      <c r="AG142" s="345">
        <v>111</v>
      </c>
      <c r="AH142" s="346">
        <v>114</v>
      </c>
      <c r="AI142">
        <v>117</v>
      </c>
      <c r="AJ142">
        <v>121</v>
      </c>
      <c r="AK142">
        <v>124</v>
      </c>
      <c r="AL142">
        <v>127</v>
      </c>
      <c r="AM142">
        <v>130</v>
      </c>
      <c r="AN142">
        <v>134</v>
      </c>
      <c r="AO142">
        <v>137</v>
      </c>
      <c r="AP142">
        <v>140</v>
      </c>
      <c r="AQ142">
        <v>143</v>
      </c>
      <c r="AR142">
        <v>147</v>
      </c>
      <c r="AS142">
        <v>150</v>
      </c>
      <c r="AT142">
        <v>153</v>
      </c>
      <c r="AU142">
        <v>156</v>
      </c>
      <c r="AV142">
        <v>159</v>
      </c>
      <c r="AW142">
        <v>163</v>
      </c>
      <c r="AX142">
        <v>166</v>
      </c>
      <c r="AY142">
        <v>169</v>
      </c>
      <c r="AZ142">
        <v>172</v>
      </c>
      <c r="BA142">
        <v>175</v>
      </c>
      <c r="BB142">
        <v>178</v>
      </c>
      <c r="BC142">
        <v>181</v>
      </c>
      <c r="BD142">
        <v>184</v>
      </c>
      <c r="BE142">
        <v>187</v>
      </c>
      <c r="BF142">
        <v>191</v>
      </c>
      <c r="BG142">
        <v>194</v>
      </c>
      <c r="BH142">
        <v>197</v>
      </c>
      <c r="BI142">
        <v>200</v>
      </c>
      <c r="BJ142">
        <v>203</v>
      </c>
      <c r="BK142">
        <v>206</v>
      </c>
      <c r="BL142">
        <v>209</v>
      </c>
      <c r="BM142">
        <v>212</v>
      </c>
      <c r="BN142">
        <v>215</v>
      </c>
      <c r="BO142">
        <v>218</v>
      </c>
      <c r="BP142">
        <v>221</v>
      </c>
      <c r="BQ142">
        <v>224</v>
      </c>
      <c r="BR142">
        <v>227</v>
      </c>
      <c r="BS142">
        <v>230</v>
      </c>
      <c r="BT142">
        <v>233</v>
      </c>
      <c r="BU142">
        <v>236</v>
      </c>
      <c r="BV142">
        <v>239</v>
      </c>
      <c r="BW142">
        <v>242</v>
      </c>
      <c r="BX142">
        <v>245</v>
      </c>
      <c r="BY142">
        <v>248</v>
      </c>
      <c r="BZ142">
        <v>251</v>
      </c>
      <c r="CA142">
        <v>254</v>
      </c>
      <c r="CB142">
        <v>257</v>
      </c>
      <c r="CC142">
        <v>260</v>
      </c>
      <c r="CD142">
        <v>263</v>
      </c>
      <c r="CE142">
        <v>266</v>
      </c>
      <c r="CF142">
        <v>269</v>
      </c>
      <c r="CG142">
        <v>272</v>
      </c>
      <c r="CH142">
        <v>275</v>
      </c>
      <c r="CI142">
        <v>278</v>
      </c>
      <c r="CJ142">
        <v>281</v>
      </c>
      <c r="CK142">
        <v>284</v>
      </c>
      <c r="CL142">
        <v>287</v>
      </c>
      <c r="CM142">
        <v>290</v>
      </c>
      <c r="CN142">
        <v>293</v>
      </c>
      <c r="CO142">
        <v>295</v>
      </c>
      <c r="CP142">
        <v>298</v>
      </c>
      <c r="CQ142">
        <v>301</v>
      </c>
      <c r="CR142">
        <v>304</v>
      </c>
      <c r="CS142">
        <v>307</v>
      </c>
      <c r="CT142">
        <v>310</v>
      </c>
      <c r="CU142">
        <v>312</v>
      </c>
      <c r="CV142">
        <v>315</v>
      </c>
      <c r="CW142">
        <v>318</v>
      </c>
      <c r="CX142">
        <v>321</v>
      </c>
      <c r="CY142">
        <v>324</v>
      </c>
      <c r="CZ142">
        <v>328</v>
      </c>
      <c r="DA142">
        <v>331</v>
      </c>
      <c r="DB142">
        <v>334</v>
      </c>
      <c r="DC142">
        <v>337</v>
      </c>
      <c r="DD142">
        <v>340</v>
      </c>
      <c r="DE142">
        <v>343</v>
      </c>
      <c r="DF142">
        <v>346</v>
      </c>
      <c r="DG142">
        <v>350</v>
      </c>
      <c r="DH142">
        <v>353</v>
      </c>
      <c r="DI142">
        <v>356</v>
      </c>
      <c r="DJ142">
        <v>359</v>
      </c>
      <c r="DK142">
        <v>362</v>
      </c>
      <c r="DL142">
        <v>365</v>
      </c>
      <c r="DM142">
        <v>369</v>
      </c>
      <c r="DN142">
        <v>372</v>
      </c>
      <c r="DO142">
        <v>375</v>
      </c>
      <c r="DP142">
        <v>378</v>
      </c>
      <c r="DQ142">
        <v>381</v>
      </c>
      <c r="DR142">
        <v>384</v>
      </c>
      <c r="DS142">
        <v>388</v>
      </c>
      <c r="DT142">
        <v>391</v>
      </c>
      <c r="DU142">
        <v>394</v>
      </c>
      <c r="DV142">
        <v>397</v>
      </c>
      <c r="DW142">
        <v>400</v>
      </c>
      <c r="DX142">
        <v>404</v>
      </c>
      <c r="DY142">
        <v>407</v>
      </c>
      <c r="DZ142">
        <v>410</v>
      </c>
      <c r="EA142">
        <v>413</v>
      </c>
      <c r="EB142">
        <v>416</v>
      </c>
      <c r="EC142">
        <v>419</v>
      </c>
      <c r="ED142">
        <v>423</v>
      </c>
      <c r="EE142">
        <v>426</v>
      </c>
      <c r="EF142">
        <v>429</v>
      </c>
      <c r="EG142">
        <v>432</v>
      </c>
      <c r="EH142">
        <v>435</v>
      </c>
      <c r="EI142">
        <v>439</v>
      </c>
      <c r="EJ142">
        <v>442</v>
      </c>
      <c r="EK142">
        <v>445</v>
      </c>
      <c r="EL142">
        <v>448</v>
      </c>
      <c r="EM142">
        <v>451</v>
      </c>
      <c r="EN142">
        <v>455</v>
      </c>
      <c r="EO142">
        <v>458</v>
      </c>
      <c r="EP142">
        <v>461</v>
      </c>
      <c r="EQ142">
        <v>464</v>
      </c>
      <c r="ER142">
        <v>467</v>
      </c>
      <c r="ES142">
        <v>471</v>
      </c>
      <c r="ET142">
        <v>474</v>
      </c>
      <c r="EU142">
        <v>477</v>
      </c>
      <c r="EV142">
        <v>480</v>
      </c>
      <c r="EW142">
        <v>483</v>
      </c>
      <c r="EX142">
        <v>486</v>
      </c>
      <c r="EY142">
        <v>490</v>
      </c>
      <c r="EZ142">
        <v>493</v>
      </c>
      <c r="FA142">
        <v>496</v>
      </c>
      <c r="FB142">
        <v>499</v>
      </c>
      <c r="FC142">
        <v>502</v>
      </c>
      <c r="FD142">
        <v>506</v>
      </c>
      <c r="FE142">
        <v>509</v>
      </c>
      <c r="FF142">
        <v>512</v>
      </c>
      <c r="FG142">
        <v>515</v>
      </c>
      <c r="FH142">
        <v>518</v>
      </c>
      <c r="FI142">
        <v>521</v>
      </c>
      <c r="FJ142">
        <v>525</v>
      </c>
      <c r="FK142">
        <v>528</v>
      </c>
      <c r="FL142">
        <v>531</v>
      </c>
      <c r="FM142">
        <v>534</v>
      </c>
      <c r="FN142">
        <v>537</v>
      </c>
      <c r="FO142">
        <v>541</v>
      </c>
      <c r="FP142">
        <v>544</v>
      </c>
      <c r="FQ142">
        <v>547</v>
      </c>
      <c r="FR142">
        <v>550</v>
      </c>
      <c r="FS142">
        <v>553</v>
      </c>
      <c r="FT142">
        <v>556</v>
      </c>
      <c r="FU142">
        <v>560</v>
      </c>
      <c r="FV142">
        <v>563</v>
      </c>
      <c r="FW142">
        <v>566</v>
      </c>
      <c r="FX142">
        <v>569</v>
      </c>
      <c r="FY142">
        <v>572</v>
      </c>
      <c r="FZ142">
        <v>576</v>
      </c>
      <c r="GA142">
        <v>579</v>
      </c>
      <c r="GB142">
        <v>582</v>
      </c>
      <c r="GC142">
        <v>585</v>
      </c>
      <c r="GD142">
        <v>588</v>
      </c>
      <c r="GE142">
        <v>591</v>
      </c>
      <c r="GF142">
        <v>595</v>
      </c>
      <c r="GG142">
        <v>598</v>
      </c>
      <c r="GH142">
        <v>601</v>
      </c>
      <c r="GI142">
        <v>604</v>
      </c>
      <c r="GJ142">
        <v>607</v>
      </c>
      <c r="GK142">
        <v>611</v>
      </c>
      <c r="GL142">
        <v>614</v>
      </c>
      <c r="GM142">
        <v>617</v>
      </c>
      <c r="GN142">
        <v>620</v>
      </c>
      <c r="GO142">
        <v>623</v>
      </c>
      <c r="GP142">
        <v>626</v>
      </c>
      <c r="GQ142">
        <v>630</v>
      </c>
      <c r="GR142">
        <v>633</v>
      </c>
      <c r="GS142">
        <v>636</v>
      </c>
      <c r="GU142">
        <v>139</v>
      </c>
      <c r="GV142">
        <v>0.91</v>
      </c>
    </row>
    <row r="143" spans="1:204">
      <c r="A143" s="278">
        <v>140</v>
      </c>
      <c r="B143" s="344">
        <v>4</v>
      </c>
      <c r="C143" s="344">
        <v>8</v>
      </c>
      <c r="D143" s="344">
        <v>12</v>
      </c>
      <c r="E143" s="344">
        <v>16</v>
      </c>
      <c r="F143" s="344">
        <v>20</v>
      </c>
      <c r="G143" s="344">
        <v>24</v>
      </c>
      <c r="H143" s="344">
        <v>28</v>
      </c>
      <c r="I143" s="344">
        <v>32</v>
      </c>
      <c r="J143" s="344">
        <v>35</v>
      </c>
      <c r="K143" s="344">
        <v>37</v>
      </c>
      <c r="L143" s="344">
        <v>41</v>
      </c>
      <c r="M143" s="344">
        <v>44</v>
      </c>
      <c r="N143" s="344">
        <v>48</v>
      </c>
      <c r="O143" s="344">
        <v>51</v>
      </c>
      <c r="P143" s="344">
        <v>55</v>
      </c>
      <c r="Q143" s="344">
        <v>59</v>
      </c>
      <c r="R143" s="344">
        <v>62</v>
      </c>
      <c r="S143" s="344">
        <v>65</v>
      </c>
      <c r="T143" s="344">
        <v>68</v>
      </c>
      <c r="U143" s="344">
        <v>71</v>
      </c>
      <c r="V143" s="344">
        <v>75</v>
      </c>
      <c r="W143" s="344">
        <v>78</v>
      </c>
      <c r="X143" s="344">
        <v>81</v>
      </c>
      <c r="Y143" s="344">
        <v>85</v>
      </c>
      <c r="Z143" s="344">
        <v>88</v>
      </c>
      <c r="AA143" s="344">
        <v>91</v>
      </c>
      <c r="AB143" s="344">
        <v>95</v>
      </c>
      <c r="AC143" s="344">
        <v>98</v>
      </c>
      <c r="AD143" s="344">
        <v>101</v>
      </c>
      <c r="AE143" s="344">
        <v>105</v>
      </c>
      <c r="AF143" s="337">
        <v>108</v>
      </c>
      <c r="AG143" s="345">
        <v>111</v>
      </c>
      <c r="AH143" s="346">
        <v>115</v>
      </c>
      <c r="AI143">
        <v>118</v>
      </c>
      <c r="AJ143">
        <v>121</v>
      </c>
      <c r="AK143">
        <v>124</v>
      </c>
      <c r="AL143">
        <v>128</v>
      </c>
      <c r="AM143">
        <v>131</v>
      </c>
      <c r="AN143">
        <v>134</v>
      </c>
      <c r="AO143">
        <v>137</v>
      </c>
      <c r="AP143">
        <v>141</v>
      </c>
      <c r="AQ143">
        <v>144</v>
      </c>
      <c r="AR143">
        <v>147</v>
      </c>
      <c r="AS143">
        <v>150</v>
      </c>
      <c r="AT143">
        <v>154</v>
      </c>
      <c r="AU143">
        <v>157</v>
      </c>
      <c r="AV143">
        <v>160</v>
      </c>
      <c r="AW143">
        <v>163</v>
      </c>
      <c r="AX143">
        <v>166</v>
      </c>
      <c r="AY143">
        <v>170</v>
      </c>
      <c r="AZ143">
        <v>173</v>
      </c>
      <c r="BA143">
        <v>176</v>
      </c>
      <c r="BB143">
        <v>179</v>
      </c>
      <c r="BC143">
        <v>182</v>
      </c>
      <c r="BD143">
        <v>185</v>
      </c>
      <c r="BE143">
        <v>188</v>
      </c>
      <c r="BF143">
        <v>191</v>
      </c>
      <c r="BG143">
        <v>194</v>
      </c>
      <c r="BH143">
        <v>197</v>
      </c>
      <c r="BI143">
        <v>200</v>
      </c>
      <c r="BJ143">
        <v>204</v>
      </c>
      <c r="BK143">
        <v>207</v>
      </c>
      <c r="BL143">
        <v>210</v>
      </c>
      <c r="BM143">
        <v>213</v>
      </c>
      <c r="BN143">
        <v>216</v>
      </c>
      <c r="BO143">
        <v>219</v>
      </c>
      <c r="BP143">
        <v>222</v>
      </c>
      <c r="BQ143">
        <v>225</v>
      </c>
      <c r="BR143">
        <v>228</v>
      </c>
      <c r="BS143">
        <v>231</v>
      </c>
      <c r="BT143">
        <v>234</v>
      </c>
      <c r="BU143">
        <v>237</v>
      </c>
      <c r="BV143">
        <v>240</v>
      </c>
      <c r="BW143">
        <v>243</v>
      </c>
      <c r="BX143">
        <v>246</v>
      </c>
      <c r="BY143">
        <v>249</v>
      </c>
      <c r="BZ143">
        <v>252</v>
      </c>
      <c r="CA143">
        <v>255</v>
      </c>
      <c r="CB143">
        <v>258</v>
      </c>
      <c r="CC143">
        <v>261</v>
      </c>
      <c r="CD143">
        <v>264</v>
      </c>
      <c r="CE143">
        <v>267</v>
      </c>
      <c r="CF143">
        <v>270</v>
      </c>
      <c r="CG143">
        <v>273</v>
      </c>
      <c r="CH143">
        <v>276</v>
      </c>
      <c r="CI143">
        <v>279</v>
      </c>
      <c r="CJ143">
        <v>282</v>
      </c>
      <c r="CK143">
        <v>285</v>
      </c>
      <c r="CL143">
        <v>288</v>
      </c>
      <c r="CM143">
        <v>291</v>
      </c>
      <c r="CN143">
        <v>294</v>
      </c>
      <c r="CO143">
        <v>296</v>
      </c>
      <c r="CP143">
        <v>299</v>
      </c>
      <c r="CQ143">
        <v>302</v>
      </c>
      <c r="CR143">
        <v>305</v>
      </c>
      <c r="CS143">
        <v>308</v>
      </c>
      <c r="CT143">
        <v>311</v>
      </c>
      <c r="CU143">
        <v>313</v>
      </c>
      <c r="CV143">
        <v>316</v>
      </c>
      <c r="CW143">
        <v>319</v>
      </c>
      <c r="CX143">
        <v>322</v>
      </c>
      <c r="CY143">
        <v>325</v>
      </c>
      <c r="CZ143">
        <v>329</v>
      </c>
      <c r="DA143">
        <v>332</v>
      </c>
      <c r="DB143">
        <v>335</v>
      </c>
      <c r="DC143">
        <v>338</v>
      </c>
      <c r="DD143">
        <v>341</v>
      </c>
      <c r="DE143">
        <v>344</v>
      </c>
      <c r="DF143">
        <v>348</v>
      </c>
      <c r="DG143">
        <v>351</v>
      </c>
      <c r="DH143">
        <v>354</v>
      </c>
      <c r="DI143">
        <v>357</v>
      </c>
      <c r="DJ143">
        <v>360</v>
      </c>
      <c r="DK143">
        <v>363</v>
      </c>
      <c r="DL143">
        <v>367</v>
      </c>
      <c r="DM143">
        <v>370</v>
      </c>
      <c r="DN143">
        <v>373</v>
      </c>
      <c r="DO143">
        <v>376</v>
      </c>
      <c r="DP143">
        <v>379</v>
      </c>
      <c r="DQ143">
        <v>382</v>
      </c>
      <c r="DR143">
        <v>386</v>
      </c>
      <c r="DS143">
        <v>389</v>
      </c>
      <c r="DT143">
        <v>392</v>
      </c>
      <c r="DU143">
        <v>395</v>
      </c>
      <c r="DV143">
        <v>398</v>
      </c>
      <c r="DW143">
        <v>402</v>
      </c>
      <c r="DX143">
        <v>405</v>
      </c>
      <c r="DY143">
        <v>408</v>
      </c>
      <c r="DZ143">
        <v>411</v>
      </c>
      <c r="EA143">
        <v>414</v>
      </c>
      <c r="EB143">
        <v>418</v>
      </c>
      <c r="EC143">
        <v>421</v>
      </c>
      <c r="ED143">
        <v>424</v>
      </c>
      <c r="EE143">
        <v>427</v>
      </c>
      <c r="EF143">
        <v>430</v>
      </c>
      <c r="EG143">
        <v>434</v>
      </c>
      <c r="EH143">
        <v>437</v>
      </c>
      <c r="EI143">
        <v>440</v>
      </c>
      <c r="EJ143">
        <v>443</v>
      </c>
      <c r="EK143">
        <v>446</v>
      </c>
      <c r="EL143">
        <v>450</v>
      </c>
      <c r="EM143">
        <v>453</v>
      </c>
      <c r="EN143">
        <v>456</v>
      </c>
      <c r="EO143">
        <v>459</v>
      </c>
      <c r="EP143">
        <v>462</v>
      </c>
      <c r="EQ143">
        <v>466</v>
      </c>
      <c r="ER143">
        <v>469</v>
      </c>
      <c r="ES143">
        <v>472</v>
      </c>
      <c r="ET143">
        <v>475</v>
      </c>
      <c r="EU143">
        <v>478</v>
      </c>
      <c r="EV143">
        <v>482</v>
      </c>
      <c r="EW143">
        <v>485</v>
      </c>
      <c r="EX143">
        <v>488</v>
      </c>
      <c r="EY143">
        <v>491</v>
      </c>
      <c r="EZ143">
        <v>494</v>
      </c>
      <c r="FA143">
        <v>498</v>
      </c>
      <c r="FB143">
        <v>501</v>
      </c>
      <c r="FC143">
        <v>504</v>
      </c>
      <c r="FD143">
        <v>507</v>
      </c>
      <c r="FE143">
        <v>510</v>
      </c>
      <c r="FF143">
        <v>514</v>
      </c>
      <c r="FG143">
        <v>517</v>
      </c>
      <c r="FH143">
        <v>520</v>
      </c>
      <c r="FI143">
        <v>523</v>
      </c>
      <c r="FJ143">
        <v>526</v>
      </c>
      <c r="FK143">
        <v>530</v>
      </c>
      <c r="FL143">
        <v>533</v>
      </c>
      <c r="FM143">
        <v>536</v>
      </c>
      <c r="FN143">
        <v>539</v>
      </c>
      <c r="FO143">
        <v>542</v>
      </c>
      <c r="FP143">
        <v>546</v>
      </c>
      <c r="FQ143">
        <v>549</v>
      </c>
      <c r="FR143">
        <v>552</v>
      </c>
      <c r="FS143">
        <v>555</v>
      </c>
      <c r="FT143">
        <v>558</v>
      </c>
      <c r="FU143">
        <v>562</v>
      </c>
      <c r="FV143">
        <v>565</v>
      </c>
      <c r="FW143">
        <v>568</v>
      </c>
      <c r="FX143">
        <v>571</v>
      </c>
      <c r="FY143">
        <v>574</v>
      </c>
      <c r="FZ143">
        <v>577</v>
      </c>
      <c r="GA143">
        <v>581</v>
      </c>
      <c r="GB143">
        <v>584</v>
      </c>
      <c r="GC143">
        <v>587</v>
      </c>
      <c r="GD143">
        <v>590</v>
      </c>
      <c r="GE143">
        <v>593</v>
      </c>
      <c r="GF143">
        <v>597</v>
      </c>
      <c r="GG143">
        <v>600</v>
      </c>
      <c r="GH143">
        <v>603</v>
      </c>
      <c r="GI143">
        <v>606</v>
      </c>
      <c r="GJ143">
        <v>609</v>
      </c>
      <c r="GK143">
        <v>613</v>
      </c>
      <c r="GL143">
        <v>616</v>
      </c>
      <c r="GM143">
        <v>619</v>
      </c>
      <c r="GN143">
        <v>622</v>
      </c>
      <c r="GO143">
        <v>625</v>
      </c>
      <c r="GP143">
        <v>629</v>
      </c>
      <c r="GQ143">
        <v>632</v>
      </c>
      <c r="GR143">
        <v>635</v>
      </c>
      <c r="GS143">
        <v>638</v>
      </c>
      <c r="GU143">
        <v>140</v>
      </c>
      <c r="GV143">
        <v>0.91300000000000003</v>
      </c>
    </row>
    <row r="144" spans="1:204">
      <c r="A144" s="278">
        <v>141</v>
      </c>
      <c r="B144" s="344">
        <v>4</v>
      </c>
      <c r="C144" s="344">
        <v>8</v>
      </c>
      <c r="D144" s="344">
        <v>12</v>
      </c>
      <c r="E144" s="344">
        <v>16</v>
      </c>
      <c r="F144" s="344">
        <v>20</v>
      </c>
      <c r="G144" s="344">
        <v>24</v>
      </c>
      <c r="H144" s="344">
        <v>28</v>
      </c>
      <c r="I144" s="344">
        <v>32</v>
      </c>
      <c r="J144" s="344">
        <v>35</v>
      </c>
      <c r="K144" s="344">
        <v>37</v>
      </c>
      <c r="L144" s="344">
        <v>41</v>
      </c>
      <c r="M144" s="344">
        <v>45</v>
      </c>
      <c r="N144" s="344">
        <v>48</v>
      </c>
      <c r="O144" s="344">
        <v>52</v>
      </c>
      <c r="P144" s="344">
        <v>55</v>
      </c>
      <c r="Q144" s="344">
        <v>59</v>
      </c>
      <c r="R144" s="344">
        <v>62</v>
      </c>
      <c r="S144" s="344">
        <v>66</v>
      </c>
      <c r="T144" s="344">
        <v>69</v>
      </c>
      <c r="U144" s="344">
        <v>71</v>
      </c>
      <c r="V144" s="344">
        <v>75</v>
      </c>
      <c r="W144" s="344">
        <v>78</v>
      </c>
      <c r="X144" s="344">
        <v>82</v>
      </c>
      <c r="Y144" s="344">
        <v>85</v>
      </c>
      <c r="Z144" s="344">
        <v>88</v>
      </c>
      <c r="AA144" s="344">
        <v>92</v>
      </c>
      <c r="AB144" s="344">
        <v>95</v>
      </c>
      <c r="AC144" s="344">
        <v>98</v>
      </c>
      <c r="AD144" s="344">
        <v>102</v>
      </c>
      <c r="AE144" s="344">
        <v>105</v>
      </c>
      <c r="AF144" s="337">
        <v>108</v>
      </c>
      <c r="AG144" s="345">
        <v>112</v>
      </c>
      <c r="AH144" s="346">
        <v>115</v>
      </c>
      <c r="AI144">
        <v>118</v>
      </c>
      <c r="AJ144">
        <v>121</v>
      </c>
      <c r="AK144">
        <v>125</v>
      </c>
      <c r="AL144">
        <v>128</v>
      </c>
      <c r="AM144">
        <v>131</v>
      </c>
      <c r="AN144">
        <v>135</v>
      </c>
      <c r="AO144">
        <v>138</v>
      </c>
      <c r="AP144">
        <v>141</v>
      </c>
      <c r="AQ144">
        <v>144</v>
      </c>
      <c r="AR144">
        <v>148</v>
      </c>
      <c r="AS144">
        <v>151</v>
      </c>
      <c r="AT144">
        <v>154</v>
      </c>
      <c r="AU144">
        <v>157</v>
      </c>
      <c r="AV144">
        <v>160</v>
      </c>
      <c r="AW144">
        <v>164</v>
      </c>
      <c r="AX144">
        <v>167</v>
      </c>
      <c r="AY144">
        <v>170</v>
      </c>
      <c r="AZ144">
        <v>173</v>
      </c>
      <c r="BA144">
        <v>176</v>
      </c>
      <c r="BB144">
        <v>179</v>
      </c>
      <c r="BC144">
        <v>183</v>
      </c>
      <c r="BD144">
        <v>186</v>
      </c>
      <c r="BE144">
        <v>189</v>
      </c>
      <c r="BF144">
        <v>192</v>
      </c>
      <c r="BG144">
        <v>195</v>
      </c>
      <c r="BH144">
        <v>198</v>
      </c>
      <c r="BI144">
        <v>201</v>
      </c>
      <c r="BJ144">
        <v>204</v>
      </c>
      <c r="BK144">
        <v>207</v>
      </c>
      <c r="BL144">
        <v>210</v>
      </c>
      <c r="BM144">
        <v>213</v>
      </c>
      <c r="BN144">
        <v>217</v>
      </c>
      <c r="BO144">
        <v>220</v>
      </c>
      <c r="BP144">
        <v>223</v>
      </c>
      <c r="BQ144">
        <v>226</v>
      </c>
      <c r="BR144">
        <v>229</v>
      </c>
      <c r="BS144">
        <v>232</v>
      </c>
      <c r="BT144">
        <v>235</v>
      </c>
      <c r="BU144">
        <v>238</v>
      </c>
      <c r="BV144">
        <v>241</v>
      </c>
      <c r="BW144">
        <v>244</v>
      </c>
      <c r="BX144">
        <v>247</v>
      </c>
      <c r="BY144">
        <v>250</v>
      </c>
      <c r="BZ144">
        <v>253</v>
      </c>
      <c r="CA144">
        <v>256</v>
      </c>
      <c r="CB144">
        <v>259</v>
      </c>
      <c r="CC144">
        <v>262</v>
      </c>
      <c r="CD144">
        <v>265</v>
      </c>
      <c r="CE144">
        <v>268</v>
      </c>
      <c r="CF144">
        <v>271</v>
      </c>
      <c r="CG144">
        <v>274</v>
      </c>
      <c r="CH144">
        <v>277</v>
      </c>
      <c r="CI144">
        <v>280</v>
      </c>
      <c r="CJ144">
        <v>283</v>
      </c>
      <c r="CK144">
        <v>286</v>
      </c>
      <c r="CL144">
        <v>289</v>
      </c>
      <c r="CM144">
        <v>292</v>
      </c>
      <c r="CN144">
        <v>295</v>
      </c>
      <c r="CO144">
        <v>297</v>
      </c>
      <c r="CP144">
        <v>300</v>
      </c>
      <c r="CQ144">
        <v>303</v>
      </c>
      <c r="CR144">
        <v>306</v>
      </c>
      <c r="CS144">
        <v>309</v>
      </c>
      <c r="CT144">
        <v>312</v>
      </c>
      <c r="CU144">
        <v>314</v>
      </c>
      <c r="CV144">
        <v>317</v>
      </c>
      <c r="CW144">
        <v>320</v>
      </c>
      <c r="CX144">
        <v>323</v>
      </c>
      <c r="CY144">
        <v>326</v>
      </c>
      <c r="CZ144">
        <v>330</v>
      </c>
      <c r="DA144">
        <v>333</v>
      </c>
      <c r="DB144">
        <v>336</v>
      </c>
      <c r="DC144">
        <v>339</v>
      </c>
      <c r="DD144">
        <v>342</v>
      </c>
      <c r="DE144">
        <v>346</v>
      </c>
      <c r="DF144">
        <v>349</v>
      </c>
      <c r="DG144">
        <v>352</v>
      </c>
      <c r="DH144">
        <v>355</v>
      </c>
      <c r="DI144">
        <v>358</v>
      </c>
      <c r="DJ144">
        <v>361</v>
      </c>
      <c r="DK144">
        <v>365</v>
      </c>
      <c r="DL144">
        <v>368</v>
      </c>
      <c r="DM144">
        <v>371</v>
      </c>
      <c r="DN144">
        <v>374</v>
      </c>
      <c r="DO144">
        <v>377</v>
      </c>
      <c r="DP144">
        <v>381</v>
      </c>
      <c r="DQ144">
        <v>384</v>
      </c>
      <c r="DR144">
        <v>387</v>
      </c>
      <c r="DS144">
        <v>390</v>
      </c>
      <c r="DT144">
        <v>393</v>
      </c>
      <c r="DU144">
        <v>397</v>
      </c>
      <c r="DV144">
        <v>400</v>
      </c>
      <c r="DW144">
        <v>403</v>
      </c>
      <c r="DX144">
        <v>406</v>
      </c>
      <c r="DY144">
        <v>409</v>
      </c>
      <c r="DZ144">
        <v>413</v>
      </c>
      <c r="EA144">
        <v>416</v>
      </c>
      <c r="EB144">
        <v>419</v>
      </c>
      <c r="EC144">
        <v>422</v>
      </c>
      <c r="ED144">
        <v>425</v>
      </c>
      <c r="EE144">
        <v>429</v>
      </c>
      <c r="EF144">
        <v>432</v>
      </c>
      <c r="EG144">
        <v>435</v>
      </c>
      <c r="EH144">
        <v>438</v>
      </c>
      <c r="EI144">
        <v>441</v>
      </c>
      <c r="EJ144">
        <v>445</v>
      </c>
      <c r="EK144">
        <v>448</v>
      </c>
      <c r="EL144">
        <v>451</v>
      </c>
      <c r="EM144">
        <v>454</v>
      </c>
      <c r="EN144">
        <v>458</v>
      </c>
      <c r="EO144">
        <v>461</v>
      </c>
      <c r="EP144">
        <v>464</v>
      </c>
      <c r="EQ144">
        <v>467</v>
      </c>
      <c r="ER144">
        <v>470</v>
      </c>
      <c r="ES144">
        <v>474</v>
      </c>
      <c r="ET144">
        <v>477</v>
      </c>
      <c r="EU144">
        <v>480</v>
      </c>
      <c r="EV144">
        <v>483</v>
      </c>
      <c r="EW144">
        <v>486</v>
      </c>
      <c r="EX144">
        <v>490</v>
      </c>
      <c r="EY144">
        <v>493</v>
      </c>
      <c r="EZ144">
        <v>496</v>
      </c>
      <c r="FA144">
        <v>499</v>
      </c>
      <c r="FB144">
        <v>502</v>
      </c>
      <c r="FC144">
        <v>506</v>
      </c>
      <c r="FD144">
        <v>509</v>
      </c>
      <c r="FE144">
        <v>512</v>
      </c>
      <c r="FF144">
        <v>515</v>
      </c>
      <c r="FG144">
        <v>518</v>
      </c>
      <c r="FH144">
        <v>522</v>
      </c>
      <c r="FI144">
        <v>525</v>
      </c>
      <c r="FJ144">
        <v>528</v>
      </c>
      <c r="FK144">
        <v>531</v>
      </c>
      <c r="FL144">
        <v>535</v>
      </c>
      <c r="FM144">
        <v>538</v>
      </c>
      <c r="FN144">
        <v>541</v>
      </c>
      <c r="FO144">
        <v>544</v>
      </c>
      <c r="FP144">
        <v>547</v>
      </c>
      <c r="FQ144">
        <v>551</v>
      </c>
      <c r="FR144">
        <v>554</v>
      </c>
      <c r="FS144">
        <v>557</v>
      </c>
      <c r="FT144">
        <v>560</v>
      </c>
      <c r="FU144">
        <v>563</v>
      </c>
      <c r="FV144">
        <v>567</v>
      </c>
      <c r="FW144">
        <v>570</v>
      </c>
      <c r="FX144">
        <v>573</v>
      </c>
      <c r="FY144">
        <v>576</v>
      </c>
      <c r="FZ144">
        <v>579</v>
      </c>
      <c r="GA144">
        <v>583</v>
      </c>
      <c r="GB144">
        <v>586</v>
      </c>
      <c r="GC144">
        <v>589</v>
      </c>
      <c r="GD144">
        <v>592</v>
      </c>
      <c r="GE144">
        <v>595</v>
      </c>
      <c r="GF144">
        <v>599</v>
      </c>
      <c r="GG144">
        <v>602</v>
      </c>
      <c r="GH144">
        <v>605</v>
      </c>
      <c r="GI144">
        <v>608</v>
      </c>
      <c r="GJ144">
        <v>611</v>
      </c>
      <c r="GK144">
        <v>615</v>
      </c>
      <c r="GL144">
        <v>618</v>
      </c>
      <c r="GM144">
        <v>621</v>
      </c>
      <c r="GN144">
        <v>624</v>
      </c>
      <c r="GO144">
        <v>627</v>
      </c>
      <c r="GP144">
        <v>631</v>
      </c>
      <c r="GQ144">
        <v>634</v>
      </c>
      <c r="GR144">
        <v>637</v>
      </c>
      <c r="GS144">
        <v>640</v>
      </c>
      <c r="GU144">
        <v>141</v>
      </c>
      <c r="GV144">
        <v>0.91600000000000004</v>
      </c>
    </row>
    <row r="145" spans="1:204">
      <c r="A145" s="278">
        <v>142</v>
      </c>
      <c r="B145" s="344">
        <v>4</v>
      </c>
      <c r="C145" s="344">
        <v>8</v>
      </c>
      <c r="D145" s="344">
        <v>12</v>
      </c>
      <c r="E145" s="344">
        <v>16</v>
      </c>
      <c r="F145" s="344">
        <v>20</v>
      </c>
      <c r="G145" s="344">
        <v>24</v>
      </c>
      <c r="H145" s="344">
        <v>28</v>
      </c>
      <c r="I145" s="344">
        <v>32</v>
      </c>
      <c r="J145" s="344">
        <v>35</v>
      </c>
      <c r="K145" s="344">
        <v>37</v>
      </c>
      <c r="L145" s="344">
        <v>41</v>
      </c>
      <c r="M145" s="344">
        <v>45</v>
      </c>
      <c r="N145" s="344">
        <v>48</v>
      </c>
      <c r="O145" s="344">
        <v>52</v>
      </c>
      <c r="P145" s="344">
        <v>55</v>
      </c>
      <c r="Q145" s="344">
        <v>59</v>
      </c>
      <c r="R145" s="344">
        <v>62</v>
      </c>
      <c r="S145" s="344">
        <v>66</v>
      </c>
      <c r="T145" s="344">
        <v>69</v>
      </c>
      <c r="U145" s="344">
        <v>72</v>
      </c>
      <c r="V145" s="344">
        <v>75</v>
      </c>
      <c r="W145" s="344">
        <v>78</v>
      </c>
      <c r="X145" s="344">
        <v>82</v>
      </c>
      <c r="Y145" s="344">
        <v>85</v>
      </c>
      <c r="Z145" s="344">
        <v>88</v>
      </c>
      <c r="AA145" s="344">
        <v>92</v>
      </c>
      <c r="AB145" s="344">
        <v>95</v>
      </c>
      <c r="AC145" s="344">
        <v>99</v>
      </c>
      <c r="AD145" s="344">
        <v>102</v>
      </c>
      <c r="AE145" s="344">
        <v>105</v>
      </c>
      <c r="AF145" s="337">
        <v>109</v>
      </c>
      <c r="AG145" s="345">
        <v>112</v>
      </c>
      <c r="AH145" s="346">
        <v>115</v>
      </c>
      <c r="AI145">
        <v>118</v>
      </c>
      <c r="AJ145">
        <v>122</v>
      </c>
      <c r="AK145">
        <v>125</v>
      </c>
      <c r="AL145">
        <v>128</v>
      </c>
      <c r="AM145">
        <v>132</v>
      </c>
      <c r="AN145">
        <v>135</v>
      </c>
      <c r="AO145">
        <v>138</v>
      </c>
      <c r="AP145">
        <v>141</v>
      </c>
      <c r="AQ145">
        <v>145</v>
      </c>
      <c r="AR145">
        <v>148</v>
      </c>
      <c r="AS145">
        <v>151</v>
      </c>
      <c r="AT145">
        <v>154</v>
      </c>
      <c r="AU145">
        <v>158</v>
      </c>
      <c r="AV145">
        <v>161</v>
      </c>
      <c r="AW145">
        <v>164</v>
      </c>
      <c r="AX145">
        <v>167</v>
      </c>
      <c r="AY145">
        <v>170</v>
      </c>
      <c r="AZ145">
        <v>174</v>
      </c>
      <c r="BA145">
        <v>177</v>
      </c>
      <c r="BB145">
        <v>180</v>
      </c>
      <c r="BC145">
        <v>183</v>
      </c>
      <c r="BD145">
        <v>186</v>
      </c>
      <c r="BE145">
        <v>189</v>
      </c>
      <c r="BF145">
        <v>192</v>
      </c>
      <c r="BG145">
        <v>195</v>
      </c>
      <c r="BH145">
        <v>198</v>
      </c>
      <c r="BI145">
        <v>202</v>
      </c>
      <c r="BJ145">
        <v>205</v>
      </c>
      <c r="BK145">
        <v>208</v>
      </c>
      <c r="BL145">
        <v>211</v>
      </c>
      <c r="BM145">
        <v>214</v>
      </c>
      <c r="BN145">
        <v>217</v>
      </c>
      <c r="BO145">
        <v>220</v>
      </c>
      <c r="BP145">
        <v>223</v>
      </c>
      <c r="BQ145">
        <v>226</v>
      </c>
      <c r="BR145">
        <v>229</v>
      </c>
      <c r="BS145">
        <v>232</v>
      </c>
      <c r="BT145">
        <v>235</v>
      </c>
      <c r="BU145">
        <v>239</v>
      </c>
      <c r="BV145">
        <v>242</v>
      </c>
      <c r="BW145">
        <v>245</v>
      </c>
      <c r="BX145">
        <v>248</v>
      </c>
      <c r="BY145">
        <v>251</v>
      </c>
      <c r="BZ145">
        <v>254</v>
      </c>
      <c r="CA145">
        <v>257</v>
      </c>
      <c r="CB145">
        <v>260</v>
      </c>
      <c r="CC145">
        <v>263</v>
      </c>
      <c r="CD145">
        <v>266</v>
      </c>
      <c r="CE145">
        <v>269</v>
      </c>
      <c r="CF145">
        <v>272</v>
      </c>
      <c r="CG145">
        <v>275</v>
      </c>
      <c r="CH145">
        <v>278</v>
      </c>
      <c r="CI145">
        <v>280</v>
      </c>
      <c r="CJ145">
        <v>283</v>
      </c>
      <c r="CK145">
        <v>286</v>
      </c>
      <c r="CL145">
        <v>289</v>
      </c>
      <c r="CM145">
        <v>292</v>
      </c>
      <c r="CN145">
        <v>295</v>
      </c>
      <c r="CO145">
        <v>298</v>
      </c>
      <c r="CP145">
        <v>301</v>
      </c>
      <c r="CQ145">
        <v>304</v>
      </c>
      <c r="CR145">
        <v>307</v>
      </c>
      <c r="CS145">
        <v>309</v>
      </c>
      <c r="CT145">
        <v>312</v>
      </c>
      <c r="CU145">
        <v>315</v>
      </c>
      <c r="CV145">
        <v>318</v>
      </c>
      <c r="CW145">
        <v>321</v>
      </c>
      <c r="CX145">
        <v>324</v>
      </c>
      <c r="CY145">
        <v>327</v>
      </c>
      <c r="CZ145">
        <v>330</v>
      </c>
      <c r="DA145">
        <v>334</v>
      </c>
      <c r="DB145">
        <v>337</v>
      </c>
      <c r="DC145">
        <v>340</v>
      </c>
      <c r="DD145">
        <v>343</v>
      </c>
      <c r="DE145">
        <v>346</v>
      </c>
      <c r="DF145">
        <v>349</v>
      </c>
      <c r="DG145">
        <v>353</v>
      </c>
      <c r="DH145">
        <v>356</v>
      </c>
      <c r="DI145">
        <v>359</v>
      </c>
      <c r="DJ145">
        <v>362</v>
      </c>
      <c r="DK145">
        <v>365</v>
      </c>
      <c r="DL145">
        <v>369</v>
      </c>
      <c r="DM145">
        <v>372</v>
      </c>
      <c r="DN145">
        <v>375</v>
      </c>
      <c r="DO145">
        <v>378</v>
      </c>
      <c r="DP145">
        <v>381</v>
      </c>
      <c r="DQ145">
        <v>385</v>
      </c>
      <c r="DR145">
        <v>388</v>
      </c>
      <c r="DS145">
        <v>391</v>
      </c>
      <c r="DT145">
        <v>394</v>
      </c>
      <c r="DU145">
        <v>397</v>
      </c>
      <c r="DV145">
        <v>401</v>
      </c>
      <c r="DW145">
        <v>404</v>
      </c>
      <c r="DX145">
        <v>407</v>
      </c>
      <c r="DY145">
        <v>410</v>
      </c>
      <c r="DZ145">
        <v>414</v>
      </c>
      <c r="EA145">
        <v>417</v>
      </c>
      <c r="EB145">
        <v>420</v>
      </c>
      <c r="EC145">
        <v>423</v>
      </c>
      <c r="ED145">
        <v>426</v>
      </c>
      <c r="EE145">
        <v>430</v>
      </c>
      <c r="EF145">
        <v>433</v>
      </c>
      <c r="EG145">
        <v>436</v>
      </c>
      <c r="EH145">
        <v>439</v>
      </c>
      <c r="EI145">
        <v>442</v>
      </c>
      <c r="EJ145">
        <v>446</v>
      </c>
      <c r="EK145">
        <v>449</v>
      </c>
      <c r="EL145">
        <v>452</v>
      </c>
      <c r="EM145">
        <v>455</v>
      </c>
      <c r="EN145">
        <v>459</v>
      </c>
      <c r="EO145">
        <v>462</v>
      </c>
      <c r="EP145">
        <v>465</v>
      </c>
      <c r="EQ145">
        <v>468</v>
      </c>
      <c r="ER145">
        <v>471</v>
      </c>
      <c r="ES145">
        <v>475</v>
      </c>
      <c r="ET145">
        <v>478</v>
      </c>
      <c r="EU145">
        <v>481</v>
      </c>
      <c r="EV145">
        <v>484</v>
      </c>
      <c r="EW145">
        <v>488</v>
      </c>
      <c r="EX145">
        <v>491</v>
      </c>
      <c r="EY145">
        <v>494</v>
      </c>
      <c r="EZ145">
        <v>497</v>
      </c>
      <c r="FA145">
        <v>500</v>
      </c>
      <c r="FB145">
        <v>504</v>
      </c>
      <c r="FC145">
        <v>507</v>
      </c>
      <c r="FD145">
        <v>510</v>
      </c>
      <c r="FE145">
        <v>513</v>
      </c>
      <c r="FF145">
        <v>516</v>
      </c>
      <c r="FG145">
        <v>520</v>
      </c>
      <c r="FH145">
        <v>523</v>
      </c>
      <c r="FI145">
        <v>526</v>
      </c>
      <c r="FJ145">
        <v>529</v>
      </c>
      <c r="FK145">
        <v>532</v>
      </c>
      <c r="FL145">
        <v>536</v>
      </c>
      <c r="FM145">
        <v>539</v>
      </c>
      <c r="FN145">
        <v>542</v>
      </c>
      <c r="FO145">
        <v>545</v>
      </c>
      <c r="FP145">
        <v>549</v>
      </c>
      <c r="FQ145">
        <v>552</v>
      </c>
      <c r="FR145">
        <v>555</v>
      </c>
      <c r="FS145">
        <v>558</v>
      </c>
      <c r="FT145">
        <v>561</v>
      </c>
      <c r="FU145">
        <v>565</v>
      </c>
      <c r="FV145">
        <v>568</v>
      </c>
      <c r="FW145">
        <v>571</v>
      </c>
      <c r="FX145">
        <v>574</v>
      </c>
      <c r="FY145">
        <v>577</v>
      </c>
      <c r="FZ145">
        <v>581</v>
      </c>
      <c r="GA145">
        <v>584</v>
      </c>
      <c r="GB145">
        <v>587</v>
      </c>
      <c r="GC145">
        <v>590</v>
      </c>
      <c r="GD145">
        <v>593</v>
      </c>
      <c r="GE145">
        <v>597</v>
      </c>
      <c r="GF145">
        <v>600</v>
      </c>
      <c r="GG145">
        <v>603</v>
      </c>
      <c r="GH145">
        <v>606</v>
      </c>
      <c r="GI145">
        <v>610</v>
      </c>
      <c r="GJ145">
        <v>613</v>
      </c>
      <c r="GK145">
        <v>616</v>
      </c>
      <c r="GL145">
        <v>619</v>
      </c>
      <c r="GM145">
        <v>622</v>
      </c>
      <c r="GN145">
        <v>626</v>
      </c>
      <c r="GO145">
        <v>629</v>
      </c>
      <c r="GP145">
        <v>632</v>
      </c>
      <c r="GQ145">
        <v>635</v>
      </c>
      <c r="GR145">
        <v>638</v>
      </c>
      <c r="GS145">
        <v>642</v>
      </c>
      <c r="GU145">
        <v>142</v>
      </c>
      <c r="GV145">
        <v>0.91800000000000004</v>
      </c>
    </row>
    <row r="146" spans="1:204">
      <c r="A146" s="278">
        <v>143</v>
      </c>
      <c r="B146" s="344">
        <v>4</v>
      </c>
      <c r="C146" s="344">
        <v>8</v>
      </c>
      <c r="D146" s="344">
        <v>12</v>
      </c>
      <c r="E146" s="344">
        <v>16</v>
      </c>
      <c r="F146" s="344">
        <v>20</v>
      </c>
      <c r="G146" s="344">
        <v>25</v>
      </c>
      <c r="H146" s="344">
        <v>29</v>
      </c>
      <c r="I146" s="344">
        <v>32</v>
      </c>
      <c r="J146" s="344">
        <v>35</v>
      </c>
      <c r="K146" s="344">
        <v>38</v>
      </c>
      <c r="L146" s="344">
        <v>41</v>
      </c>
      <c r="M146" s="344">
        <v>45</v>
      </c>
      <c r="N146" s="344">
        <v>48</v>
      </c>
      <c r="O146" s="344">
        <v>52</v>
      </c>
      <c r="P146" s="344">
        <v>55</v>
      </c>
      <c r="Q146" s="344">
        <v>59</v>
      </c>
      <c r="R146" s="344">
        <v>62</v>
      </c>
      <c r="S146" s="344">
        <v>66</v>
      </c>
      <c r="T146" s="344">
        <v>69</v>
      </c>
      <c r="U146" s="344">
        <v>72</v>
      </c>
      <c r="V146" s="344">
        <v>75</v>
      </c>
      <c r="W146" s="344">
        <v>79</v>
      </c>
      <c r="X146" s="344">
        <v>82</v>
      </c>
      <c r="Y146" s="344">
        <v>85</v>
      </c>
      <c r="Z146" s="344">
        <v>89</v>
      </c>
      <c r="AA146" s="344">
        <v>92</v>
      </c>
      <c r="AB146" s="344">
        <v>95</v>
      </c>
      <c r="AC146" s="344">
        <v>99</v>
      </c>
      <c r="AD146" s="344">
        <v>102</v>
      </c>
      <c r="AE146" s="344">
        <v>106</v>
      </c>
      <c r="AF146" s="337">
        <v>109</v>
      </c>
      <c r="AG146" s="345">
        <v>112</v>
      </c>
      <c r="AH146" s="346">
        <v>116</v>
      </c>
      <c r="AI146">
        <v>119</v>
      </c>
      <c r="AJ146">
        <v>122</v>
      </c>
      <c r="AK146">
        <v>125</v>
      </c>
      <c r="AL146">
        <v>129</v>
      </c>
      <c r="AM146">
        <v>132</v>
      </c>
      <c r="AN146">
        <v>135</v>
      </c>
      <c r="AO146">
        <v>139</v>
      </c>
      <c r="AP146">
        <v>142</v>
      </c>
      <c r="AQ146">
        <v>145</v>
      </c>
      <c r="AR146">
        <v>148</v>
      </c>
      <c r="AS146">
        <v>152</v>
      </c>
      <c r="AT146">
        <v>155</v>
      </c>
      <c r="AU146">
        <v>158</v>
      </c>
      <c r="AV146">
        <v>161</v>
      </c>
      <c r="AW146">
        <v>165</v>
      </c>
      <c r="AX146">
        <v>168</v>
      </c>
      <c r="AY146">
        <v>171</v>
      </c>
      <c r="AZ146">
        <v>174</v>
      </c>
      <c r="BA146">
        <v>177</v>
      </c>
      <c r="BB146">
        <v>180</v>
      </c>
      <c r="BC146">
        <v>184</v>
      </c>
      <c r="BD146">
        <v>187</v>
      </c>
      <c r="BE146">
        <v>190</v>
      </c>
      <c r="BF146">
        <v>193</v>
      </c>
      <c r="BG146">
        <v>196</v>
      </c>
      <c r="BH146">
        <v>199</v>
      </c>
      <c r="BI146">
        <v>202</v>
      </c>
      <c r="BJ146">
        <v>205</v>
      </c>
      <c r="BK146">
        <v>208</v>
      </c>
      <c r="BL146">
        <v>211</v>
      </c>
      <c r="BM146">
        <v>215</v>
      </c>
      <c r="BN146">
        <v>218</v>
      </c>
      <c r="BO146">
        <v>221</v>
      </c>
      <c r="BP146">
        <v>224</v>
      </c>
      <c r="BQ146">
        <v>227</v>
      </c>
      <c r="BR146">
        <v>230</v>
      </c>
      <c r="BS146">
        <v>233</v>
      </c>
      <c r="BT146">
        <v>236</v>
      </c>
      <c r="BU146">
        <v>239</v>
      </c>
      <c r="BV146">
        <v>242</v>
      </c>
      <c r="BW146">
        <v>245</v>
      </c>
      <c r="BX146">
        <v>248</v>
      </c>
      <c r="BY146">
        <v>251</v>
      </c>
      <c r="BZ146">
        <v>254</v>
      </c>
      <c r="CA146">
        <v>257</v>
      </c>
      <c r="CB146">
        <v>261</v>
      </c>
      <c r="CC146">
        <v>264</v>
      </c>
      <c r="CD146">
        <v>267</v>
      </c>
      <c r="CE146">
        <v>270</v>
      </c>
      <c r="CF146">
        <v>272</v>
      </c>
      <c r="CG146">
        <v>275</v>
      </c>
      <c r="CH146">
        <v>278</v>
      </c>
      <c r="CI146">
        <v>281</v>
      </c>
      <c r="CJ146">
        <v>284</v>
      </c>
      <c r="CK146">
        <v>287</v>
      </c>
      <c r="CL146">
        <v>290</v>
      </c>
      <c r="CM146">
        <v>293</v>
      </c>
      <c r="CN146">
        <v>296</v>
      </c>
      <c r="CO146">
        <v>299</v>
      </c>
      <c r="CP146">
        <v>302</v>
      </c>
      <c r="CQ146">
        <v>305</v>
      </c>
      <c r="CR146">
        <v>308</v>
      </c>
      <c r="CS146">
        <v>310</v>
      </c>
      <c r="CT146">
        <v>313</v>
      </c>
      <c r="CU146">
        <v>316</v>
      </c>
      <c r="CV146">
        <v>319</v>
      </c>
      <c r="CW146">
        <v>322</v>
      </c>
      <c r="CX146">
        <v>325</v>
      </c>
      <c r="CY146">
        <v>328</v>
      </c>
      <c r="CZ146">
        <v>331</v>
      </c>
      <c r="DA146">
        <v>335</v>
      </c>
      <c r="DB146">
        <v>338</v>
      </c>
      <c r="DC146">
        <v>341</v>
      </c>
      <c r="DD146">
        <v>344</v>
      </c>
      <c r="DE146">
        <v>347</v>
      </c>
      <c r="DF146">
        <v>351</v>
      </c>
      <c r="DG146">
        <v>354</v>
      </c>
      <c r="DH146">
        <v>357</v>
      </c>
      <c r="DI146">
        <v>360</v>
      </c>
      <c r="DJ146">
        <v>363</v>
      </c>
      <c r="DK146">
        <v>367</v>
      </c>
      <c r="DL146">
        <v>370</v>
      </c>
      <c r="DM146">
        <v>373</v>
      </c>
      <c r="DN146">
        <v>376</v>
      </c>
      <c r="DO146">
        <v>379</v>
      </c>
      <c r="DP146">
        <v>383</v>
      </c>
      <c r="DQ146">
        <v>386</v>
      </c>
      <c r="DR146">
        <v>389</v>
      </c>
      <c r="DS146">
        <v>392</v>
      </c>
      <c r="DT146">
        <v>395</v>
      </c>
      <c r="DU146">
        <v>399</v>
      </c>
      <c r="DV146">
        <v>402</v>
      </c>
      <c r="DW146">
        <v>405</v>
      </c>
      <c r="DX146">
        <v>408</v>
      </c>
      <c r="DY146">
        <v>412</v>
      </c>
      <c r="DZ146">
        <v>415</v>
      </c>
      <c r="EA146">
        <v>418</v>
      </c>
      <c r="EB146">
        <v>421</v>
      </c>
      <c r="EC146">
        <v>425</v>
      </c>
      <c r="ED146">
        <v>428</v>
      </c>
      <c r="EE146">
        <v>431</v>
      </c>
      <c r="EF146">
        <v>434</v>
      </c>
      <c r="EG146">
        <v>437</v>
      </c>
      <c r="EH146">
        <v>441</v>
      </c>
      <c r="EI146">
        <v>444</v>
      </c>
      <c r="EJ146">
        <v>447</v>
      </c>
      <c r="EK146">
        <v>450</v>
      </c>
      <c r="EL146">
        <v>454</v>
      </c>
      <c r="EM146">
        <v>457</v>
      </c>
      <c r="EN146">
        <v>460</v>
      </c>
      <c r="EO146">
        <v>463</v>
      </c>
      <c r="EP146">
        <v>467</v>
      </c>
      <c r="EQ146">
        <v>470</v>
      </c>
      <c r="ER146">
        <v>473</v>
      </c>
      <c r="ES146">
        <v>476</v>
      </c>
      <c r="ET146">
        <v>479</v>
      </c>
      <c r="EU146">
        <v>483</v>
      </c>
      <c r="EV146">
        <v>486</v>
      </c>
      <c r="EW146">
        <v>489</v>
      </c>
      <c r="EX146">
        <v>492</v>
      </c>
      <c r="EY146">
        <v>496</v>
      </c>
      <c r="EZ146">
        <v>499</v>
      </c>
      <c r="FA146">
        <v>502</v>
      </c>
      <c r="FB146">
        <v>505</v>
      </c>
      <c r="FC146">
        <v>508</v>
      </c>
      <c r="FD146">
        <v>512</v>
      </c>
      <c r="FE146">
        <v>515</v>
      </c>
      <c r="FF146">
        <v>518</v>
      </c>
      <c r="FG146">
        <v>521</v>
      </c>
      <c r="FH146">
        <v>525</v>
      </c>
      <c r="FI146">
        <v>528</v>
      </c>
      <c r="FJ146">
        <v>531</v>
      </c>
      <c r="FK146">
        <v>534</v>
      </c>
      <c r="FL146">
        <v>537</v>
      </c>
      <c r="FM146">
        <v>541</v>
      </c>
      <c r="FN146">
        <v>544</v>
      </c>
      <c r="FO146">
        <v>547</v>
      </c>
      <c r="FP146">
        <v>550</v>
      </c>
      <c r="FQ146">
        <v>554</v>
      </c>
      <c r="FR146">
        <v>557</v>
      </c>
      <c r="FS146">
        <v>560</v>
      </c>
      <c r="FT146">
        <v>563</v>
      </c>
      <c r="FU146">
        <v>566</v>
      </c>
      <c r="FV146">
        <v>570</v>
      </c>
      <c r="FW146">
        <v>573</v>
      </c>
      <c r="FX146">
        <v>576</v>
      </c>
      <c r="FY146">
        <v>579</v>
      </c>
      <c r="FZ146">
        <v>583</v>
      </c>
      <c r="GA146">
        <v>586</v>
      </c>
      <c r="GB146">
        <v>589</v>
      </c>
      <c r="GC146">
        <v>592</v>
      </c>
      <c r="GD146">
        <v>595</v>
      </c>
      <c r="GE146">
        <v>599</v>
      </c>
      <c r="GF146">
        <v>602</v>
      </c>
      <c r="GG146">
        <v>605</v>
      </c>
      <c r="GH146">
        <v>608</v>
      </c>
      <c r="GI146">
        <v>612</v>
      </c>
      <c r="GJ146">
        <v>615</v>
      </c>
      <c r="GK146">
        <v>618</v>
      </c>
      <c r="GL146">
        <v>621</v>
      </c>
      <c r="GM146">
        <v>624</v>
      </c>
      <c r="GN146">
        <v>628</v>
      </c>
      <c r="GO146">
        <v>631</v>
      </c>
      <c r="GP146">
        <v>634</v>
      </c>
      <c r="GQ146">
        <v>637</v>
      </c>
      <c r="GR146">
        <v>641</v>
      </c>
      <c r="GS146">
        <v>644</v>
      </c>
      <c r="GU146">
        <v>143</v>
      </c>
      <c r="GV146">
        <v>0.92100000000000004</v>
      </c>
    </row>
    <row r="147" spans="1:204">
      <c r="A147" s="278">
        <v>144</v>
      </c>
      <c r="B147" s="344">
        <v>4</v>
      </c>
      <c r="C147" s="344">
        <v>8</v>
      </c>
      <c r="D147" s="344">
        <v>12</v>
      </c>
      <c r="E147" s="344">
        <v>16</v>
      </c>
      <c r="F147" s="344">
        <v>21</v>
      </c>
      <c r="G147" s="344">
        <v>25</v>
      </c>
      <c r="H147" s="344">
        <v>29</v>
      </c>
      <c r="I147" s="344">
        <v>33</v>
      </c>
      <c r="J147" s="344">
        <v>35</v>
      </c>
      <c r="K147" s="344">
        <v>38</v>
      </c>
      <c r="L147" s="344">
        <v>41</v>
      </c>
      <c r="M147" s="344">
        <v>45</v>
      </c>
      <c r="N147" s="344">
        <v>49</v>
      </c>
      <c r="O147" s="344">
        <v>52</v>
      </c>
      <c r="P147" s="344">
        <v>56</v>
      </c>
      <c r="Q147" s="344">
        <v>59</v>
      </c>
      <c r="R147" s="344">
        <v>63</v>
      </c>
      <c r="S147" s="344">
        <v>66</v>
      </c>
      <c r="T147" s="344">
        <v>69</v>
      </c>
      <c r="U147" s="344">
        <v>72</v>
      </c>
      <c r="V147" s="344">
        <v>75</v>
      </c>
      <c r="W147" s="344">
        <v>79</v>
      </c>
      <c r="X147" s="344">
        <v>82</v>
      </c>
      <c r="Y147" s="344">
        <v>86</v>
      </c>
      <c r="Z147" s="344">
        <v>89</v>
      </c>
      <c r="AA147" s="344">
        <v>92</v>
      </c>
      <c r="AB147" s="344">
        <v>96</v>
      </c>
      <c r="AC147" s="344">
        <v>99</v>
      </c>
      <c r="AD147" s="344">
        <v>103</v>
      </c>
      <c r="AE147" s="344">
        <v>106</v>
      </c>
      <c r="AF147" s="337">
        <v>109</v>
      </c>
      <c r="AG147" s="345">
        <v>113</v>
      </c>
      <c r="AH147" s="346">
        <v>116</v>
      </c>
      <c r="AI147">
        <v>119</v>
      </c>
      <c r="AJ147">
        <v>123</v>
      </c>
      <c r="AK147">
        <v>126</v>
      </c>
      <c r="AL147">
        <v>129</v>
      </c>
      <c r="AM147">
        <v>132</v>
      </c>
      <c r="AN147">
        <v>136</v>
      </c>
      <c r="AO147">
        <v>139</v>
      </c>
      <c r="AP147">
        <v>142</v>
      </c>
      <c r="AQ147">
        <v>146</v>
      </c>
      <c r="AR147">
        <v>149</v>
      </c>
      <c r="AS147">
        <v>152</v>
      </c>
      <c r="AT147">
        <v>155</v>
      </c>
      <c r="AU147">
        <v>159</v>
      </c>
      <c r="AV147">
        <v>162</v>
      </c>
      <c r="AW147">
        <v>165</v>
      </c>
      <c r="AX147">
        <v>168</v>
      </c>
      <c r="AY147">
        <v>172</v>
      </c>
      <c r="AZ147">
        <v>175</v>
      </c>
      <c r="BA147">
        <v>178</v>
      </c>
      <c r="BB147">
        <v>181</v>
      </c>
      <c r="BC147">
        <v>184</v>
      </c>
      <c r="BD147">
        <v>187</v>
      </c>
      <c r="BE147">
        <v>190</v>
      </c>
      <c r="BF147">
        <v>194</v>
      </c>
      <c r="BG147">
        <v>197</v>
      </c>
      <c r="BH147">
        <v>200</v>
      </c>
      <c r="BI147">
        <v>203</v>
      </c>
      <c r="BJ147">
        <v>206</v>
      </c>
      <c r="BK147">
        <v>209</v>
      </c>
      <c r="BL147">
        <v>212</v>
      </c>
      <c r="BM147">
        <v>215</v>
      </c>
      <c r="BN147">
        <v>218</v>
      </c>
      <c r="BO147">
        <v>222</v>
      </c>
      <c r="BP147">
        <v>225</v>
      </c>
      <c r="BQ147">
        <v>228</v>
      </c>
      <c r="BR147">
        <v>231</v>
      </c>
      <c r="BS147">
        <v>234</v>
      </c>
      <c r="BT147">
        <v>237</v>
      </c>
      <c r="BU147">
        <v>240</v>
      </c>
      <c r="BV147">
        <v>243</v>
      </c>
      <c r="BW147">
        <v>246</v>
      </c>
      <c r="BX147">
        <v>249</v>
      </c>
      <c r="BY147">
        <v>252</v>
      </c>
      <c r="BZ147">
        <v>255</v>
      </c>
      <c r="CA147">
        <v>258</v>
      </c>
      <c r="CB147">
        <v>261</v>
      </c>
      <c r="CC147">
        <v>264</v>
      </c>
      <c r="CD147">
        <v>267</v>
      </c>
      <c r="CE147">
        <v>270</v>
      </c>
      <c r="CF147">
        <v>273</v>
      </c>
      <c r="CG147">
        <v>276</v>
      </c>
      <c r="CH147">
        <v>279</v>
      </c>
      <c r="CI147">
        <v>282</v>
      </c>
      <c r="CJ147">
        <v>285</v>
      </c>
      <c r="CK147">
        <v>288</v>
      </c>
      <c r="CL147">
        <v>291</v>
      </c>
      <c r="CM147">
        <v>294</v>
      </c>
      <c r="CN147">
        <v>297</v>
      </c>
      <c r="CO147">
        <v>300</v>
      </c>
      <c r="CP147">
        <v>303</v>
      </c>
      <c r="CQ147">
        <v>306</v>
      </c>
      <c r="CR147">
        <v>309</v>
      </c>
      <c r="CS147">
        <v>311</v>
      </c>
      <c r="CT147">
        <v>314</v>
      </c>
      <c r="CU147">
        <v>317</v>
      </c>
      <c r="CV147">
        <v>320</v>
      </c>
      <c r="CW147">
        <v>323</v>
      </c>
      <c r="CX147">
        <v>326</v>
      </c>
      <c r="CY147">
        <v>329</v>
      </c>
      <c r="CZ147">
        <v>333</v>
      </c>
      <c r="DA147">
        <v>336</v>
      </c>
      <c r="DB147">
        <v>339</v>
      </c>
      <c r="DC147">
        <v>342</v>
      </c>
      <c r="DD147">
        <v>345</v>
      </c>
      <c r="DE147">
        <v>349</v>
      </c>
      <c r="DF147">
        <v>352</v>
      </c>
      <c r="DG147">
        <v>355</v>
      </c>
      <c r="DH147">
        <v>358</v>
      </c>
      <c r="DI147">
        <v>361</v>
      </c>
      <c r="DJ147">
        <v>365</v>
      </c>
      <c r="DK147">
        <v>368</v>
      </c>
      <c r="DL147">
        <v>371</v>
      </c>
      <c r="DM147">
        <v>374</v>
      </c>
      <c r="DN147">
        <v>377</v>
      </c>
      <c r="DO147">
        <v>381</v>
      </c>
      <c r="DP147">
        <v>384</v>
      </c>
      <c r="DQ147">
        <v>387</v>
      </c>
      <c r="DR147">
        <v>390</v>
      </c>
      <c r="DS147">
        <v>394</v>
      </c>
      <c r="DT147">
        <v>397</v>
      </c>
      <c r="DU147">
        <v>400</v>
      </c>
      <c r="DV147">
        <v>403</v>
      </c>
      <c r="DW147">
        <v>406</v>
      </c>
      <c r="DX147">
        <v>410</v>
      </c>
      <c r="DY147">
        <v>413</v>
      </c>
      <c r="DZ147">
        <v>416</v>
      </c>
      <c r="EA147">
        <v>419</v>
      </c>
      <c r="EB147">
        <v>423</v>
      </c>
      <c r="EC147">
        <v>426</v>
      </c>
      <c r="ED147">
        <v>429</v>
      </c>
      <c r="EE147">
        <v>432</v>
      </c>
      <c r="EF147">
        <v>436</v>
      </c>
      <c r="EG147">
        <v>439</v>
      </c>
      <c r="EH147">
        <v>442</v>
      </c>
      <c r="EI147">
        <v>445</v>
      </c>
      <c r="EJ147">
        <v>449</v>
      </c>
      <c r="EK147">
        <v>452</v>
      </c>
      <c r="EL147">
        <v>455</v>
      </c>
      <c r="EM147">
        <v>458</v>
      </c>
      <c r="EN147">
        <v>462</v>
      </c>
      <c r="EO147">
        <v>465</v>
      </c>
      <c r="EP147">
        <v>468</v>
      </c>
      <c r="EQ147">
        <v>471</v>
      </c>
      <c r="ER147">
        <v>475</v>
      </c>
      <c r="ES147">
        <v>478</v>
      </c>
      <c r="ET147">
        <v>481</v>
      </c>
      <c r="EU147">
        <v>484</v>
      </c>
      <c r="EV147">
        <v>487</v>
      </c>
      <c r="EW147">
        <v>491</v>
      </c>
      <c r="EX147">
        <v>494</v>
      </c>
      <c r="EY147">
        <v>497</v>
      </c>
      <c r="EZ147">
        <v>500</v>
      </c>
      <c r="FA147">
        <v>504</v>
      </c>
      <c r="FB147">
        <v>507</v>
      </c>
      <c r="FC147">
        <v>510</v>
      </c>
      <c r="FD147">
        <v>513</v>
      </c>
      <c r="FE147">
        <v>517</v>
      </c>
      <c r="FF147">
        <v>520</v>
      </c>
      <c r="FG147">
        <v>523</v>
      </c>
      <c r="FH147">
        <v>526</v>
      </c>
      <c r="FI147">
        <v>530</v>
      </c>
      <c r="FJ147">
        <v>533</v>
      </c>
      <c r="FK147">
        <v>536</v>
      </c>
      <c r="FL147">
        <v>539</v>
      </c>
      <c r="FM147">
        <v>542</v>
      </c>
      <c r="FN147">
        <v>546</v>
      </c>
      <c r="FO147">
        <v>549</v>
      </c>
      <c r="FP147">
        <v>552</v>
      </c>
      <c r="FQ147">
        <v>555</v>
      </c>
      <c r="FR147">
        <v>559</v>
      </c>
      <c r="FS147">
        <v>562</v>
      </c>
      <c r="FT147">
        <v>565</v>
      </c>
      <c r="FU147">
        <v>568</v>
      </c>
      <c r="FV147">
        <v>572</v>
      </c>
      <c r="FW147">
        <v>575</v>
      </c>
      <c r="FX147">
        <v>578</v>
      </c>
      <c r="FY147">
        <v>581</v>
      </c>
      <c r="FZ147">
        <v>584</v>
      </c>
      <c r="GA147">
        <v>588</v>
      </c>
      <c r="GB147">
        <v>591</v>
      </c>
      <c r="GC147">
        <v>594</v>
      </c>
      <c r="GD147">
        <v>597</v>
      </c>
      <c r="GE147">
        <v>601</v>
      </c>
      <c r="GF147">
        <v>604</v>
      </c>
      <c r="GG147">
        <v>607</v>
      </c>
      <c r="GH147">
        <v>610</v>
      </c>
      <c r="GI147">
        <v>614</v>
      </c>
      <c r="GJ147">
        <v>617</v>
      </c>
      <c r="GK147">
        <v>620</v>
      </c>
      <c r="GL147">
        <v>623</v>
      </c>
      <c r="GM147">
        <v>626</v>
      </c>
      <c r="GN147">
        <v>630</v>
      </c>
      <c r="GO147">
        <v>633</v>
      </c>
      <c r="GP147">
        <v>636</v>
      </c>
      <c r="GQ147">
        <v>639</v>
      </c>
      <c r="GR147">
        <v>643</v>
      </c>
      <c r="GS147">
        <v>646</v>
      </c>
      <c r="GU147">
        <v>144</v>
      </c>
      <c r="GV147">
        <v>0.92400000000000004</v>
      </c>
    </row>
    <row r="148" spans="1:204">
      <c r="A148" s="278">
        <v>145</v>
      </c>
      <c r="B148" s="344">
        <v>4</v>
      </c>
      <c r="C148" s="344">
        <v>8</v>
      </c>
      <c r="D148" s="344">
        <v>12</v>
      </c>
      <c r="E148" s="344">
        <v>16</v>
      </c>
      <c r="F148" s="344">
        <v>21</v>
      </c>
      <c r="G148" s="344">
        <v>25</v>
      </c>
      <c r="H148" s="344">
        <v>29</v>
      </c>
      <c r="I148" s="344">
        <v>33</v>
      </c>
      <c r="J148" s="344">
        <v>35</v>
      </c>
      <c r="K148" s="344">
        <v>38</v>
      </c>
      <c r="L148" s="344">
        <v>41</v>
      </c>
      <c r="M148" s="344">
        <v>45</v>
      </c>
      <c r="N148" s="344">
        <v>49</v>
      </c>
      <c r="O148" s="344">
        <v>52</v>
      </c>
      <c r="P148" s="344">
        <v>56</v>
      </c>
      <c r="Q148" s="344">
        <v>59</v>
      </c>
      <c r="R148" s="344">
        <v>63</v>
      </c>
      <c r="S148" s="344">
        <v>66</v>
      </c>
      <c r="T148" s="344">
        <v>69</v>
      </c>
      <c r="U148" s="344">
        <v>72</v>
      </c>
      <c r="V148" s="344">
        <v>76</v>
      </c>
      <c r="W148" s="344">
        <v>79</v>
      </c>
      <c r="X148" s="344">
        <v>83</v>
      </c>
      <c r="Y148" s="344">
        <v>86</v>
      </c>
      <c r="Z148" s="344">
        <v>89</v>
      </c>
      <c r="AA148" s="344">
        <v>93</v>
      </c>
      <c r="AB148" s="344">
        <v>96</v>
      </c>
      <c r="AC148" s="344">
        <v>99</v>
      </c>
      <c r="AD148" s="344">
        <v>103</v>
      </c>
      <c r="AE148" s="344">
        <v>106</v>
      </c>
      <c r="AF148" s="337">
        <v>110</v>
      </c>
      <c r="AG148" s="345">
        <v>113</v>
      </c>
      <c r="AH148" s="346">
        <v>116</v>
      </c>
      <c r="AI148">
        <v>120</v>
      </c>
      <c r="AJ148">
        <v>123</v>
      </c>
      <c r="AK148">
        <v>126</v>
      </c>
      <c r="AL148">
        <v>130</v>
      </c>
      <c r="AM148">
        <v>133</v>
      </c>
      <c r="AN148">
        <v>136</v>
      </c>
      <c r="AO148">
        <v>140</v>
      </c>
      <c r="AP148">
        <v>143</v>
      </c>
      <c r="AQ148">
        <v>146</v>
      </c>
      <c r="AR148">
        <v>149</v>
      </c>
      <c r="AS148">
        <v>153</v>
      </c>
      <c r="AT148">
        <v>156</v>
      </c>
      <c r="AU148">
        <v>159</v>
      </c>
      <c r="AV148">
        <v>162</v>
      </c>
      <c r="AW148">
        <v>166</v>
      </c>
      <c r="AX148">
        <v>169</v>
      </c>
      <c r="AY148">
        <v>172</v>
      </c>
      <c r="AZ148">
        <v>175</v>
      </c>
      <c r="BA148">
        <v>178</v>
      </c>
      <c r="BB148">
        <v>182</v>
      </c>
      <c r="BC148">
        <v>185</v>
      </c>
      <c r="BD148">
        <v>188</v>
      </c>
      <c r="BE148">
        <v>191</v>
      </c>
      <c r="BF148">
        <v>194</v>
      </c>
      <c r="BG148">
        <v>197</v>
      </c>
      <c r="BH148">
        <v>200</v>
      </c>
      <c r="BI148">
        <v>204</v>
      </c>
      <c r="BJ148">
        <v>207</v>
      </c>
      <c r="BK148">
        <v>210</v>
      </c>
      <c r="BL148">
        <v>213</v>
      </c>
      <c r="BM148">
        <v>216</v>
      </c>
      <c r="BN148">
        <v>219</v>
      </c>
      <c r="BO148">
        <v>222</v>
      </c>
      <c r="BP148">
        <v>225</v>
      </c>
      <c r="BQ148">
        <v>228</v>
      </c>
      <c r="BR148">
        <v>232</v>
      </c>
      <c r="BS148">
        <v>235</v>
      </c>
      <c r="BT148">
        <v>238</v>
      </c>
      <c r="BU148">
        <v>241</v>
      </c>
      <c r="BV148">
        <v>244</v>
      </c>
      <c r="BW148">
        <v>247</v>
      </c>
      <c r="BX148">
        <v>250</v>
      </c>
      <c r="BY148">
        <v>253</v>
      </c>
      <c r="BZ148">
        <v>256</v>
      </c>
      <c r="CA148">
        <v>259</v>
      </c>
      <c r="CB148">
        <v>262</v>
      </c>
      <c r="CC148">
        <v>265</v>
      </c>
      <c r="CD148">
        <v>268</v>
      </c>
      <c r="CE148">
        <v>271</v>
      </c>
      <c r="CF148">
        <v>274</v>
      </c>
      <c r="CG148">
        <v>277</v>
      </c>
      <c r="CH148">
        <v>280</v>
      </c>
      <c r="CI148">
        <v>283</v>
      </c>
      <c r="CJ148">
        <v>286</v>
      </c>
      <c r="CK148">
        <v>289</v>
      </c>
      <c r="CL148">
        <v>292</v>
      </c>
      <c r="CM148">
        <v>295</v>
      </c>
      <c r="CN148">
        <v>298</v>
      </c>
      <c r="CO148">
        <v>301</v>
      </c>
      <c r="CP148">
        <v>304</v>
      </c>
      <c r="CQ148">
        <v>307</v>
      </c>
      <c r="CR148">
        <v>310</v>
      </c>
      <c r="CS148">
        <v>312</v>
      </c>
      <c r="CT148">
        <v>315</v>
      </c>
      <c r="CU148">
        <v>318</v>
      </c>
      <c r="CV148">
        <v>321</v>
      </c>
      <c r="CW148">
        <v>324</v>
      </c>
      <c r="CX148">
        <v>327</v>
      </c>
      <c r="CY148">
        <v>330</v>
      </c>
      <c r="CZ148">
        <v>334</v>
      </c>
      <c r="DA148">
        <v>337</v>
      </c>
      <c r="DB148">
        <v>340</v>
      </c>
      <c r="DC148">
        <v>343</v>
      </c>
      <c r="DD148">
        <v>346</v>
      </c>
      <c r="DE148">
        <v>350</v>
      </c>
      <c r="DF148">
        <v>353</v>
      </c>
      <c r="DG148">
        <v>356</v>
      </c>
      <c r="DH148">
        <v>359</v>
      </c>
      <c r="DI148">
        <v>363</v>
      </c>
      <c r="DJ148">
        <v>366</v>
      </c>
      <c r="DK148">
        <v>369</v>
      </c>
      <c r="DL148">
        <v>372</v>
      </c>
      <c r="DM148">
        <v>375</v>
      </c>
      <c r="DN148">
        <v>379</v>
      </c>
      <c r="DO148">
        <v>382</v>
      </c>
      <c r="DP148">
        <v>385</v>
      </c>
      <c r="DQ148">
        <v>388</v>
      </c>
      <c r="DR148">
        <v>392</v>
      </c>
      <c r="DS148">
        <v>395</v>
      </c>
      <c r="DT148">
        <v>398</v>
      </c>
      <c r="DU148">
        <v>401</v>
      </c>
      <c r="DV148">
        <v>405</v>
      </c>
      <c r="DW148">
        <v>408</v>
      </c>
      <c r="DX148">
        <v>411</v>
      </c>
      <c r="DY148">
        <v>414</v>
      </c>
      <c r="DZ148">
        <v>418</v>
      </c>
      <c r="EA148">
        <v>421</v>
      </c>
      <c r="EB148">
        <v>424</v>
      </c>
      <c r="EC148">
        <v>427</v>
      </c>
      <c r="ED148">
        <v>431</v>
      </c>
      <c r="EE148">
        <v>434</v>
      </c>
      <c r="EF148">
        <v>437</v>
      </c>
      <c r="EG148">
        <v>440</v>
      </c>
      <c r="EH148">
        <v>444</v>
      </c>
      <c r="EI148">
        <v>447</v>
      </c>
      <c r="EJ148">
        <v>450</v>
      </c>
      <c r="EK148">
        <v>453</v>
      </c>
      <c r="EL148">
        <v>457</v>
      </c>
      <c r="EM148">
        <v>460</v>
      </c>
      <c r="EN148">
        <v>463</v>
      </c>
      <c r="EO148">
        <v>466</v>
      </c>
      <c r="EP148">
        <v>470</v>
      </c>
      <c r="EQ148">
        <v>473</v>
      </c>
      <c r="ER148">
        <v>476</v>
      </c>
      <c r="ES148">
        <v>479</v>
      </c>
      <c r="ET148">
        <v>483</v>
      </c>
      <c r="EU148">
        <v>486</v>
      </c>
      <c r="EV148">
        <v>489</v>
      </c>
      <c r="EW148">
        <v>492</v>
      </c>
      <c r="EX148">
        <v>496</v>
      </c>
      <c r="EY148">
        <v>499</v>
      </c>
      <c r="EZ148">
        <v>502</v>
      </c>
      <c r="FA148">
        <v>505</v>
      </c>
      <c r="FB148">
        <v>509</v>
      </c>
      <c r="FC148">
        <v>512</v>
      </c>
      <c r="FD148">
        <v>515</v>
      </c>
      <c r="FE148">
        <v>518</v>
      </c>
      <c r="FF148">
        <v>521</v>
      </c>
      <c r="FG148">
        <v>525</v>
      </c>
      <c r="FH148">
        <v>528</v>
      </c>
      <c r="FI148">
        <v>531</v>
      </c>
      <c r="FJ148">
        <v>534</v>
      </c>
      <c r="FK148">
        <v>538</v>
      </c>
      <c r="FL148">
        <v>541</v>
      </c>
      <c r="FM148">
        <v>544</v>
      </c>
      <c r="FN148">
        <v>547</v>
      </c>
      <c r="FO148">
        <v>551</v>
      </c>
      <c r="FP148">
        <v>554</v>
      </c>
      <c r="FQ148">
        <v>557</v>
      </c>
      <c r="FR148">
        <v>560</v>
      </c>
      <c r="FS148">
        <v>564</v>
      </c>
      <c r="FT148">
        <v>567</v>
      </c>
      <c r="FU148">
        <v>570</v>
      </c>
      <c r="FV148">
        <v>573</v>
      </c>
      <c r="FW148">
        <v>577</v>
      </c>
      <c r="FX148">
        <v>580</v>
      </c>
      <c r="FY148">
        <v>583</v>
      </c>
      <c r="FZ148">
        <v>586</v>
      </c>
      <c r="GA148">
        <v>590</v>
      </c>
      <c r="GB148">
        <v>593</v>
      </c>
      <c r="GC148">
        <v>596</v>
      </c>
      <c r="GD148">
        <v>599</v>
      </c>
      <c r="GE148">
        <v>603</v>
      </c>
      <c r="GF148">
        <v>606</v>
      </c>
      <c r="GG148">
        <v>609</v>
      </c>
      <c r="GH148">
        <v>612</v>
      </c>
      <c r="GI148">
        <v>616</v>
      </c>
      <c r="GJ148">
        <v>619</v>
      </c>
      <c r="GK148">
        <v>622</v>
      </c>
      <c r="GL148">
        <v>625</v>
      </c>
      <c r="GM148">
        <v>628</v>
      </c>
      <c r="GN148">
        <v>632</v>
      </c>
      <c r="GO148">
        <v>635</v>
      </c>
      <c r="GP148">
        <v>638</v>
      </c>
      <c r="GQ148">
        <v>641</v>
      </c>
      <c r="GR148">
        <v>645</v>
      </c>
      <c r="GS148">
        <v>648</v>
      </c>
      <c r="GU148">
        <v>145</v>
      </c>
      <c r="GV148">
        <v>0.92700000000000005</v>
      </c>
    </row>
    <row r="149" spans="1:204">
      <c r="A149" s="278">
        <v>146</v>
      </c>
      <c r="B149" s="344">
        <v>4</v>
      </c>
      <c r="C149" s="344">
        <v>8</v>
      </c>
      <c r="D149" s="344">
        <v>12</v>
      </c>
      <c r="E149" s="344">
        <v>17</v>
      </c>
      <c r="F149" s="344">
        <v>21</v>
      </c>
      <c r="G149" s="344">
        <v>25</v>
      </c>
      <c r="H149" s="344">
        <v>29</v>
      </c>
      <c r="I149" s="344">
        <v>33</v>
      </c>
      <c r="J149" s="344">
        <v>35</v>
      </c>
      <c r="K149" s="344">
        <v>38</v>
      </c>
      <c r="L149" s="344">
        <v>42</v>
      </c>
      <c r="M149" s="344">
        <v>45</v>
      </c>
      <c r="N149" s="344">
        <v>49</v>
      </c>
      <c r="O149" s="344">
        <v>52</v>
      </c>
      <c r="P149" s="344">
        <v>56</v>
      </c>
      <c r="Q149" s="344">
        <v>60</v>
      </c>
      <c r="R149" s="344">
        <v>63</v>
      </c>
      <c r="S149" s="344">
        <v>67</v>
      </c>
      <c r="T149" s="344">
        <v>70</v>
      </c>
      <c r="U149" s="344">
        <v>73</v>
      </c>
      <c r="V149" s="344">
        <v>76</v>
      </c>
      <c r="W149" s="344">
        <v>79</v>
      </c>
      <c r="X149" s="344">
        <v>83</v>
      </c>
      <c r="Y149" s="344">
        <v>86</v>
      </c>
      <c r="Z149" s="344">
        <v>90</v>
      </c>
      <c r="AA149" s="344">
        <v>93</v>
      </c>
      <c r="AB149" s="344">
        <v>96</v>
      </c>
      <c r="AC149" s="344">
        <v>100</v>
      </c>
      <c r="AD149" s="344">
        <v>103</v>
      </c>
      <c r="AE149" s="344">
        <v>107</v>
      </c>
      <c r="AF149" s="337">
        <v>110</v>
      </c>
      <c r="AG149" s="345">
        <v>113</v>
      </c>
      <c r="AH149" s="346">
        <v>117</v>
      </c>
      <c r="AI149">
        <v>120</v>
      </c>
      <c r="AJ149">
        <v>123</v>
      </c>
      <c r="AK149">
        <v>127</v>
      </c>
      <c r="AL149">
        <v>130</v>
      </c>
      <c r="AM149">
        <v>133</v>
      </c>
      <c r="AN149">
        <v>137</v>
      </c>
      <c r="AO149">
        <v>140</v>
      </c>
      <c r="AP149">
        <v>143</v>
      </c>
      <c r="AQ149">
        <v>147</v>
      </c>
      <c r="AR149">
        <v>150</v>
      </c>
      <c r="AS149">
        <v>153</v>
      </c>
      <c r="AT149">
        <v>156</v>
      </c>
      <c r="AU149">
        <v>160</v>
      </c>
      <c r="AV149">
        <v>163</v>
      </c>
      <c r="AW149">
        <v>166</v>
      </c>
      <c r="AX149">
        <v>169</v>
      </c>
      <c r="AY149">
        <v>173</v>
      </c>
      <c r="AZ149">
        <v>176</v>
      </c>
      <c r="BA149">
        <v>179</v>
      </c>
      <c r="BB149">
        <v>182</v>
      </c>
      <c r="BC149">
        <v>185</v>
      </c>
      <c r="BD149">
        <v>188</v>
      </c>
      <c r="BE149">
        <v>192</v>
      </c>
      <c r="BF149">
        <v>195</v>
      </c>
      <c r="BG149">
        <v>198</v>
      </c>
      <c r="BH149">
        <v>201</v>
      </c>
      <c r="BI149">
        <v>204</v>
      </c>
      <c r="BJ149">
        <v>207</v>
      </c>
      <c r="BK149">
        <v>210</v>
      </c>
      <c r="BL149">
        <v>214</v>
      </c>
      <c r="BM149">
        <v>217</v>
      </c>
      <c r="BN149">
        <v>220</v>
      </c>
      <c r="BO149">
        <v>223</v>
      </c>
      <c r="BP149">
        <v>226</v>
      </c>
      <c r="BQ149">
        <v>229</v>
      </c>
      <c r="BR149">
        <v>232</v>
      </c>
      <c r="BS149">
        <v>235</v>
      </c>
      <c r="BT149">
        <v>239</v>
      </c>
      <c r="BU149">
        <v>242</v>
      </c>
      <c r="BV149">
        <v>245</v>
      </c>
      <c r="BW149">
        <v>248</v>
      </c>
      <c r="BX149">
        <v>251</v>
      </c>
      <c r="BY149">
        <v>254</v>
      </c>
      <c r="BZ149">
        <v>257</v>
      </c>
      <c r="CA149">
        <v>260</v>
      </c>
      <c r="CB149">
        <v>263</v>
      </c>
      <c r="CC149">
        <v>266</v>
      </c>
      <c r="CD149">
        <v>269</v>
      </c>
      <c r="CE149">
        <v>272</v>
      </c>
      <c r="CF149">
        <v>275</v>
      </c>
      <c r="CG149">
        <v>278</v>
      </c>
      <c r="CH149">
        <v>281</v>
      </c>
      <c r="CI149">
        <v>284</v>
      </c>
      <c r="CJ149">
        <v>287</v>
      </c>
      <c r="CK149">
        <v>290</v>
      </c>
      <c r="CL149">
        <v>293</v>
      </c>
      <c r="CM149">
        <v>296</v>
      </c>
      <c r="CN149">
        <v>299</v>
      </c>
      <c r="CO149">
        <v>302</v>
      </c>
      <c r="CP149">
        <v>305</v>
      </c>
      <c r="CQ149">
        <v>308</v>
      </c>
      <c r="CR149">
        <v>311</v>
      </c>
      <c r="CS149">
        <v>313</v>
      </c>
      <c r="CT149">
        <v>316</v>
      </c>
      <c r="CU149">
        <v>319</v>
      </c>
      <c r="CV149">
        <v>322</v>
      </c>
      <c r="CW149">
        <v>325</v>
      </c>
      <c r="CX149">
        <v>328</v>
      </c>
      <c r="CY149">
        <v>331</v>
      </c>
      <c r="CZ149">
        <v>335</v>
      </c>
      <c r="DA149">
        <v>338</v>
      </c>
      <c r="DB149">
        <v>341</v>
      </c>
      <c r="DC149">
        <v>344</v>
      </c>
      <c r="DD149">
        <v>348</v>
      </c>
      <c r="DE149">
        <v>351</v>
      </c>
      <c r="DF149">
        <v>354</v>
      </c>
      <c r="DG149">
        <v>357</v>
      </c>
      <c r="DH149">
        <v>361</v>
      </c>
      <c r="DI149">
        <v>364</v>
      </c>
      <c r="DJ149">
        <v>367</v>
      </c>
      <c r="DK149">
        <v>370</v>
      </c>
      <c r="DL149">
        <v>373</v>
      </c>
      <c r="DM149">
        <v>377</v>
      </c>
      <c r="DN149">
        <v>380</v>
      </c>
      <c r="DO149">
        <v>383</v>
      </c>
      <c r="DP149">
        <v>386</v>
      </c>
      <c r="DQ149">
        <v>390</v>
      </c>
      <c r="DR149">
        <v>393</v>
      </c>
      <c r="DS149">
        <v>396</v>
      </c>
      <c r="DT149">
        <v>399</v>
      </c>
      <c r="DU149">
        <v>403</v>
      </c>
      <c r="DV149">
        <v>406</v>
      </c>
      <c r="DW149">
        <v>409</v>
      </c>
      <c r="DX149">
        <v>412</v>
      </c>
      <c r="DY149">
        <v>416</v>
      </c>
      <c r="DZ149">
        <v>419</v>
      </c>
      <c r="EA149">
        <v>422</v>
      </c>
      <c r="EB149">
        <v>425</v>
      </c>
      <c r="EC149">
        <v>429</v>
      </c>
      <c r="ED149">
        <v>432</v>
      </c>
      <c r="EE149">
        <v>435</v>
      </c>
      <c r="EF149">
        <v>439</v>
      </c>
      <c r="EG149">
        <v>442</v>
      </c>
      <c r="EH149">
        <v>445</v>
      </c>
      <c r="EI149">
        <v>448</v>
      </c>
      <c r="EJ149">
        <v>451</v>
      </c>
      <c r="EK149">
        <v>455</v>
      </c>
      <c r="EL149">
        <v>458</v>
      </c>
      <c r="EM149">
        <v>461</v>
      </c>
      <c r="EN149">
        <v>465</v>
      </c>
      <c r="EO149">
        <v>468</v>
      </c>
      <c r="EP149">
        <v>471</v>
      </c>
      <c r="EQ149">
        <v>474</v>
      </c>
      <c r="ER149">
        <v>478</v>
      </c>
      <c r="ES149">
        <v>481</v>
      </c>
      <c r="ET149">
        <v>484</v>
      </c>
      <c r="EU149">
        <v>487</v>
      </c>
      <c r="EV149">
        <v>491</v>
      </c>
      <c r="EW149">
        <v>494</v>
      </c>
      <c r="EX149">
        <v>497</v>
      </c>
      <c r="EY149">
        <v>500</v>
      </c>
      <c r="EZ149">
        <v>504</v>
      </c>
      <c r="FA149">
        <v>507</v>
      </c>
      <c r="FB149">
        <v>510</v>
      </c>
      <c r="FC149">
        <v>513</v>
      </c>
      <c r="FD149">
        <v>517</v>
      </c>
      <c r="FE149">
        <v>520</v>
      </c>
      <c r="FF149">
        <v>523</v>
      </c>
      <c r="FG149">
        <v>526</v>
      </c>
      <c r="FH149">
        <v>530</v>
      </c>
      <c r="FI149">
        <v>533</v>
      </c>
      <c r="FJ149">
        <v>536</v>
      </c>
      <c r="FK149">
        <v>539</v>
      </c>
      <c r="FL149">
        <v>543</v>
      </c>
      <c r="FM149">
        <v>546</v>
      </c>
      <c r="FN149">
        <v>549</v>
      </c>
      <c r="FO149">
        <v>552</v>
      </c>
      <c r="FP149">
        <v>556</v>
      </c>
      <c r="FQ149">
        <v>559</v>
      </c>
      <c r="FR149">
        <v>562</v>
      </c>
      <c r="FS149">
        <v>565</v>
      </c>
      <c r="FT149">
        <v>569</v>
      </c>
      <c r="FU149">
        <v>572</v>
      </c>
      <c r="FV149">
        <v>575</v>
      </c>
      <c r="FW149">
        <v>579</v>
      </c>
      <c r="FX149">
        <v>582</v>
      </c>
      <c r="FY149">
        <v>585</v>
      </c>
      <c r="FZ149">
        <v>588</v>
      </c>
      <c r="GA149">
        <v>591</v>
      </c>
      <c r="GB149">
        <v>595</v>
      </c>
      <c r="GC149">
        <v>598</v>
      </c>
      <c r="GD149">
        <v>601</v>
      </c>
      <c r="GE149">
        <v>604</v>
      </c>
      <c r="GF149">
        <v>608</v>
      </c>
      <c r="GG149">
        <v>611</v>
      </c>
      <c r="GH149">
        <v>614</v>
      </c>
      <c r="GI149">
        <v>618</v>
      </c>
      <c r="GJ149">
        <v>621</v>
      </c>
      <c r="GK149">
        <v>624</v>
      </c>
      <c r="GL149">
        <v>627</v>
      </c>
      <c r="GM149">
        <v>631</v>
      </c>
      <c r="GN149">
        <v>634</v>
      </c>
      <c r="GO149">
        <v>637</v>
      </c>
      <c r="GP149">
        <v>640</v>
      </c>
      <c r="GQ149">
        <v>644</v>
      </c>
      <c r="GR149">
        <v>647</v>
      </c>
      <c r="GS149">
        <v>650</v>
      </c>
      <c r="GU149">
        <v>146</v>
      </c>
      <c r="GV149">
        <v>0.93</v>
      </c>
    </row>
    <row r="150" spans="1:204">
      <c r="A150" s="278">
        <v>147</v>
      </c>
      <c r="B150" s="344">
        <v>4</v>
      </c>
      <c r="C150" s="344">
        <v>8</v>
      </c>
      <c r="D150" s="344">
        <v>12</v>
      </c>
      <c r="E150" s="344">
        <v>17</v>
      </c>
      <c r="F150" s="344">
        <v>21</v>
      </c>
      <c r="G150" s="344">
        <v>25</v>
      </c>
      <c r="H150" s="344">
        <v>29</v>
      </c>
      <c r="I150" s="344">
        <v>33</v>
      </c>
      <c r="J150" s="344">
        <v>36</v>
      </c>
      <c r="K150" s="344">
        <v>38</v>
      </c>
      <c r="L150" s="344">
        <v>42</v>
      </c>
      <c r="M150" s="344">
        <v>45</v>
      </c>
      <c r="N150" s="344">
        <v>49</v>
      </c>
      <c r="O150" s="344">
        <v>53</v>
      </c>
      <c r="P150" s="344">
        <v>56</v>
      </c>
      <c r="Q150" s="344">
        <v>60</v>
      </c>
      <c r="R150" s="344">
        <v>63</v>
      </c>
      <c r="S150" s="344">
        <v>67</v>
      </c>
      <c r="T150" s="344">
        <v>70</v>
      </c>
      <c r="U150" s="344">
        <v>73</v>
      </c>
      <c r="V150" s="344">
        <v>76</v>
      </c>
      <c r="W150" s="344">
        <v>80</v>
      </c>
      <c r="X150" s="344">
        <v>83</v>
      </c>
      <c r="Y150" s="344">
        <v>86</v>
      </c>
      <c r="Z150" s="344">
        <v>90</v>
      </c>
      <c r="AA150" s="344">
        <v>93</v>
      </c>
      <c r="AB150" s="344">
        <v>97</v>
      </c>
      <c r="AC150" s="344">
        <v>100</v>
      </c>
      <c r="AD150" s="344">
        <v>104</v>
      </c>
      <c r="AE150" s="344">
        <v>107</v>
      </c>
      <c r="AF150" s="337">
        <v>110</v>
      </c>
      <c r="AG150" s="345">
        <v>114</v>
      </c>
      <c r="AH150" s="346">
        <v>117</v>
      </c>
      <c r="AI150">
        <v>120</v>
      </c>
      <c r="AJ150">
        <v>124</v>
      </c>
      <c r="AK150">
        <v>127</v>
      </c>
      <c r="AL150">
        <v>130</v>
      </c>
      <c r="AM150">
        <v>134</v>
      </c>
      <c r="AN150">
        <v>137</v>
      </c>
      <c r="AO150">
        <v>140</v>
      </c>
      <c r="AP150">
        <v>144</v>
      </c>
      <c r="AQ150">
        <v>147</v>
      </c>
      <c r="AR150">
        <v>150</v>
      </c>
      <c r="AS150">
        <v>154</v>
      </c>
      <c r="AT150">
        <v>157</v>
      </c>
      <c r="AU150">
        <v>160</v>
      </c>
      <c r="AV150">
        <v>163</v>
      </c>
      <c r="AW150">
        <v>167</v>
      </c>
      <c r="AX150">
        <v>170</v>
      </c>
      <c r="AY150">
        <v>173</v>
      </c>
      <c r="AZ150">
        <v>176</v>
      </c>
      <c r="BA150">
        <v>180</v>
      </c>
      <c r="BB150">
        <v>183</v>
      </c>
      <c r="BC150">
        <v>186</v>
      </c>
      <c r="BD150">
        <v>189</v>
      </c>
      <c r="BE150">
        <v>192</v>
      </c>
      <c r="BF150">
        <v>195</v>
      </c>
      <c r="BG150">
        <v>199</v>
      </c>
      <c r="BH150">
        <v>202</v>
      </c>
      <c r="BI150">
        <v>205</v>
      </c>
      <c r="BJ150">
        <v>208</v>
      </c>
      <c r="BK150">
        <v>211</v>
      </c>
      <c r="BL150">
        <v>214</v>
      </c>
      <c r="BM150">
        <v>217</v>
      </c>
      <c r="BN150">
        <v>221</v>
      </c>
      <c r="BO150">
        <v>224</v>
      </c>
      <c r="BP150">
        <v>227</v>
      </c>
      <c r="BQ150">
        <v>230</v>
      </c>
      <c r="BR150">
        <v>233</v>
      </c>
      <c r="BS150">
        <v>236</v>
      </c>
      <c r="BT150">
        <v>239</v>
      </c>
      <c r="BU150">
        <v>242</v>
      </c>
      <c r="BV150">
        <v>245</v>
      </c>
      <c r="BW150">
        <v>249</v>
      </c>
      <c r="BX150">
        <v>252</v>
      </c>
      <c r="BY150">
        <v>255</v>
      </c>
      <c r="BZ150">
        <v>258</v>
      </c>
      <c r="CA150">
        <v>261</v>
      </c>
      <c r="CB150">
        <v>264</v>
      </c>
      <c r="CC150">
        <v>267</v>
      </c>
      <c r="CD150">
        <v>270</v>
      </c>
      <c r="CE150">
        <v>273</v>
      </c>
      <c r="CF150">
        <v>276</v>
      </c>
      <c r="CG150">
        <v>279</v>
      </c>
      <c r="CH150">
        <v>282</v>
      </c>
      <c r="CI150">
        <v>285</v>
      </c>
      <c r="CJ150">
        <v>288</v>
      </c>
      <c r="CK150">
        <v>291</v>
      </c>
      <c r="CL150">
        <v>294</v>
      </c>
      <c r="CM150">
        <v>297</v>
      </c>
      <c r="CN150">
        <v>300</v>
      </c>
      <c r="CO150">
        <v>303</v>
      </c>
      <c r="CP150">
        <v>306</v>
      </c>
      <c r="CQ150">
        <v>309</v>
      </c>
      <c r="CR150">
        <v>312</v>
      </c>
      <c r="CS150">
        <v>314</v>
      </c>
      <c r="CT150">
        <v>317</v>
      </c>
      <c r="CU150">
        <v>320</v>
      </c>
      <c r="CV150">
        <v>323</v>
      </c>
      <c r="CW150">
        <v>326</v>
      </c>
      <c r="CX150">
        <v>329</v>
      </c>
      <c r="CY150">
        <v>333</v>
      </c>
      <c r="CZ150">
        <v>336</v>
      </c>
      <c r="DA150">
        <v>339</v>
      </c>
      <c r="DB150">
        <v>342</v>
      </c>
      <c r="DC150">
        <v>345</v>
      </c>
      <c r="DD150">
        <v>349</v>
      </c>
      <c r="DE150">
        <v>352</v>
      </c>
      <c r="DF150">
        <v>355</v>
      </c>
      <c r="DG150">
        <v>358</v>
      </c>
      <c r="DH150">
        <v>362</v>
      </c>
      <c r="DI150">
        <v>365</v>
      </c>
      <c r="DJ150">
        <v>368</v>
      </c>
      <c r="DK150">
        <v>371</v>
      </c>
      <c r="DL150">
        <v>375</v>
      </c>
      <c r="DM150">
        <v>378</v>
      </c>
      <c r="DN150">
        <v>381</v>
      </c>
      <c r="DO150">
        <v>384</v>
      </c>
      <c r="DP150">
        <v>388</v>
      </c>
      <c r="DQ150">
        <v>391</v>
      </c>
      <c r="DR150">
        <v>394</v>
      </c>
      <c r="DS150">
        <v>397</v>
      </c>
      <c r="DT150">
        <v>401</v>
      </c>
      <c r="DU150">
        <v>404</v>
      </c>
      <c r="DV150">
        <v>407</v>
      </c>
      <c r="DW150">
        <v>410</v>
      </c>
      <c r="DX150">
        <v>414</v>
      </c>
      <c r="DY150">
        <v>417</v>
      </c>
      <c r="DZ150">
        <v>420</v>
      </c>
      <c r="EA150">
        <v>424</v>
      </c>
      <c r="EB150">
        <v>427</v>
      </c>
      <c r="EC150">
        <v>430</v>
      </c>
      <c r="ED150">
        <v>433</v>
      </c>
      <c r="EE150">
        <v>437</v>
      </c>
      <c r="EF150">
        <v>440</v>
      </c>
      <c r="EG150">
        <v>443</v>
      </c>
      <c r="EH150">
        <v>446</v>
      </c>
      <c r="EI150">
        <v>450</v>
      </c>
      <c r="EJ150">
        <v>453</v>
      </c>
      <c r="EK150">
        <v>456</v>
      </c>
      <c r="EL150">
        <v>459</v>
      </c>
      <c r="EM150">
        <v>463</v>
      </c>
      <c r="EN150">
        <v>466</v>
      </c>
      <c r="EO150">
        <v>469</v>
      </c>
      <c r="EP150">
        <v>473</v>
      </c>
      <c r="EQ150">
        <v>476</v>
      </c>
      <c r="ER150">
        <v>479</v>
      </c>
      <c r="ES150">
        <v>482</v>
      </c>
      <c r="ET150">
        <v>486</v>
      </c>
      <c r="EU150">
        <v>489</v>
      </c>
      <c r="EV150">
        <v>492</v>
      </c>
      <c r="EW150">
        <v>496</v>
      </c>
      <c r="EX150">
        <v>499</v>
      </c>
      <c r="EY150">
        <v>502</v>
      </c>
      <c r="EZ150">
        <v>505</v>
      </c>
      <c r="FA150">
        <v>509</v>
      </c>
      <c r="FB150">
        <v>512</v>
      </c>
      <c r="FC150">
        <v>515</v>
      </c>
      <c r="FD150">
        <v>518</v>
      </c>
      <c r="FE150">
        <v>522</v>
      </c>
      <c r="FF150">
        <v>525</v>
      </c>
      <c r="FG150">
        <v>528</v>
      </c>
      <c r="FH150">
        <v>531</v>
      </c>
      <c r="FI150">
        <v>535</v>
      </c>
      <c r="FJ150">
        <v>538</v>
      </c>
      <c r="FK150">
        <v>541</v>
      </c>
      <c r="FL150">
        <v>544</v>
      </c>
      <c r="FM150">
        <v>548</v>
      </c>
      <c r="FN150">
        <v>551</v>
      </c>
      <c r="FO150">
        <v>554</v>
      </c>
      <c r="FP150">
        <v>558</v>
      </c>
      <c r="FQ150">
        <v>561</v>
      </c>
      <c r="FR150">
        <v>564</v>
      </c>
      <c r="FS150">
        <v>567</v>
      </c>
      <c r="FT150">
        <v>571</v>
      </c>
      <c r="FU150">
        <v>574</v>
      </c>
      <c r="FV150">
        <v>577</v>
      </c>
      <c r="FW150">
        <v>580</v>
      </c>
      <c r="FX150">
        <v>584</v>
      </c>
      <c r="FY150">
        <v>587</v>
      </c>
      <c r="FZ150">
        <v>590</v>
      </c>
      <c r="GA150">
        <v>593</v>
      </c>
      <c r="GB150">
        <v>597</v>
      </c>
      <c r="GC150">
        <v>600</v>
      </c>
      <c r="GD150">
        <v>603</v>
      </c>
      <c r="GE150">
        <v>606</v>
      </c>
      <c r="GF150">
        <v>610</v>
      </c>
      <c r="GG150">
        <v>613</v>
      </c>
      <c r="GH150">
        <v>616</v>
      </c>
      <c r="GI150">
        <v>620</v>
      </c>
      <c r="GJ150">
        <v>623</v>
      </c>
      <c r="GK150">
        <v>626</v>
      </c>
      <c r="GL150">
        <v>629</v>
      </c>
      <c r="GM150">
        <v>633</v>
      </c>
      <c r="GN150">
        <v>636</v>
      </c>
      <c r="GO150">
        <v>639</v>
      </c>
      <c r="GP150">
        <v>642</v>
      </c>
      <c r="GQ150">
        <v>646</v>
      </c>
      <c r="GR150">
        <v>649</v>
      </c>
      <c r="GS150">
        <v>652</v>
      </c>
      <c r="GU150">
        <v>147</v>
      </c>
      <c r="GV150">
        <v>0.93300000000000005</v>
      </c>
    </row>
    <row r="151" spans="1:204">
      <c r="A151" s="278">
        <v>148</v>
      </c>
      <c r="B151" s="344">
        <v>4</v>
      </c>
      <c r="C151" s="344">
        <v>8</v>
      </c>
      <c r="D151" s="344">
        <v>12</v>
      </c>
      <c r="E151" s="344">
        <v>17</v>
      </c>
      <c r="F151" s="344">
        <v>21</v>
      </c>
      <c r="G151" s="344">
        <v>25</v>
      </c>
      <c r="H151" s="344">
        <v>29</v>
      </c>
      <c r="I151" s="344">
        <v>33</v>
      </c>
      <c r="J151" s="344">
        <v>36</v>
      </c>
      <c r="K151" s="344">
        <v>38</v>
      </c>
      <c r="L151" s="344">
        <v>42</v>
      </c>
      <c r="M151" s="344">
        <v>45</v>
      </c>
      <c r="N151" s="344">
        <v>49</v>
      </c>
      <c r="O151" s="344">
        <v>53</v>
      </c>
      <c r="P151" s="344">
        <v>56</v>
      </c>
      <c r="Q151" s="344">
        <v>60</v>
      </c>
      <c r="R151" s="344">
        <v>63</v>
      </c>
      <c r="S151" s="344">
        <v>67</v>
      </c>
      <c r="T151" s="344">
        <v>70</v>
      </c>
      <c r="U151" s="344">
        <v>73</v>
      </c>
      <c r="V151" s="344">
        <v>76</v>
      </c>
      <c r="W151" s="344">
        <v>80</v>
      </c>
      <c r="X151" s="344">
        <v>83</v>
      </c>
      <c r="Y151" s="344">
        <v>87</v>
      </c>
      <c r="Z151" s="344">
        <v>90</v>
      </c>
      <c r="AA151" s="344">
        <v>93</v>
      </c>
      <c r="AB151" s="344">
        <v>97</v>
      </c>
      <c r="AC151" s="344">
        <v>100</v>
      </c>
      <c r="AD151" s="344">
        <v>104</v>
      </c>
      <c r="AE151" s="344">
        <v>107</v>
      </c>
      <c r="AF151" s="337">
        <v>111</v>
      </c>
      <c r="AG151" s="345">
        <v>114</v>
      </c>
      <c r="AH151" s="346">
        <v>117</v>
      </c>
      <c r="AI151">
        <v>121</v>
      </c>
      <c r="AJ151">
        <v>124</v>
      </c>
      <c r="AK151">
        <v>127</v>
      </c>
      <c r="AL151">
        <v>131</v>
      </c>
      <c r="AM151">
        <v>134</v>
      </c>
      <c r="AN151">
        <v>137</v>
      </c>
      <c r="AO151">
        <v>141</v>
      </c>
      <c r="AP151">
        <v>144</v>
      </c>
      <c r="AQ151">
        <v>147</v>
      </c>
      <c r="AR151">
        <v>151</v>
      </c>
      <c r="AS151">
        <v>154</v>
      </c>
      <c r="AT151">
        <v>157</v>
      </c>
      <c r="AU151">
        <v>161</v>
      </c>
      <c r="AV151">
        <v>164</v>
      </c>
      <c r="AW151">
        <v>167</v>
      </c>
      <c r="AX151">
        <v>170</v>
      </c>
      <c r="AY151">
        <v>174</v>
      </c>
      <c r="AZ151">
        <v>177</v>
      </c>
      <c r="BA151">
        <v>180</v>
      </c>
      <c r="BB151">
        <v>183</v>
      </c>
      <c r="BC151">
        <v>186</v>
      </c>
      <c r="BD151">
        <v>189</v>
      </c>
      <c r="BE151">
        <v>193</v>
      </c>
      <c r="BF151">
        <v>196</v>
      </c>
      <c r="BG151">
        <v>199</v>
      </c>
      <c r="BH151">
        <v>202</v>
      </c>
      <c r="BI151">
        <v>205</v>
      </c>
      <c r="BJ151">
        <v>208</v>
      </c>
      <c r="BK151">
        <v>212</v>
      </c>
      <c r="BL151">
        <v>215</v>
      </c>
      <c r="BM151">
        <v>218</v>
      </c>
      <c r="BN151">
        <v>221</v>
      </c>
      <c r="BO151">
        <v>224</v>
      </c>
      <c r="BP151">
        <v>227</v>
      </c>
      <c r="BQ151">
        <v>230</v>
      </c>
      <c r="BR151">
        <v>234</v>
      </c>
      <c r="BS151">
        <v>237</v>
      </c>
      <c r="BT151">
        <v>240</v>
      </c>
      <c r="BU151">
        <v>243</v>
      </c>
      <c r="BV151">
        <v>246</v>
      </c>
      <c r="BW151">
        <v>249</v>
      </c>
      <c r="BX151">
        <v>252</v>
      </c>
      <c r="BY151">
        <v>255</v>
      </c>
      <c r="BZ151">
        <v>258</v>
      </c>
      <c r="CA151">
        <v>261</v>
      </c>
      <c r="CB151">
        <v>265</v>
      </c>
      <c r="CC151">
        <v>268</v>
      </c>
      <c r="CD151">
        <v>271</v>
      </c>
      <c r="CE151">
        <v>274</v>
      </c>
      <c r="CF151">
        <v>277</v>
      </c>
      <c r="CG151">
        <v>280</v>
      </c>
      <c r="CH151">
        <v>283</v>
      </c>
      <c r="CI151">
        <v>286</v>
      </c>
      <c r="CJ151">
        <v>289</v>
      </c>
      <c r="CK151">
        <v>292</v>
      </c>
      <c r="CL151">
        <v>295</v>
      </c>
      <c r="CM151">
        <v>298</v>
      </c>
      <c r="CN151">
        <v>301</v>
      </c>
      <c r="CO151">
        <v>304</v>
      </c>
      <c r="CP151">
        <v>306</v>
      </c>
      <c r="CQ151">
        <v>309</v>
      </c>
      <c r="CR151">
        <v>312</v>
      </c>
      <c r="CS151">
        <v>315</v>
      </c>
      <c r="CT151">
        <v>318</v>
      </c>
      <c r="CU151">
        <v>321</v>
      </c>
      <c r="CV151">
        <v>324</v>
      </c>
      <c r="CW151">
        <v>327</v>
      </c>
      <c r="CX151">
        <v>330</v>
      </c>
      <c r="CY151">
        <v>333</v>
      </c>
      <c r="CZ151">
        <v>336</v>
      </c>
      <c r="DA151">
        <v>340</v>
      </c>
      <c r="DB151">
        <v>343</v>
      </c>
      <c r="DC151">
        <v>346</v>
      </c>
      <c r="DD151">
        <v>349</v>
      </c>
      <c r="DE151">
        <v>353</v>
      </c>
      <c r="DF151">
        <v>356</v>
      </c>
      <c r="DG151">
        <v>359</v>
      </c>
      <c r="DH151">
        <v>362</v>
      </c>
      <c r="DI151">
        <v>366</v>
      </c>
      <c r="DJ151">
        <v>369</v>
      </c>
      <c r="DK151">
        <v>372</v>
      </c>
      <c r="DL151">
        <v>375</v>
      </c>
      <c r="DM151">
        <v>379</v>
      </c>
      <c r="DN151">
        <v>382</v>
      </c>
      <c r="DO151">
        <v>385</v>
      </c>
      <c r="DP151">
        <v>388</v>
      </c>
      <c r="DQ151">
        <v>392</v>
      </c>
      <c r="DR151">
        <v>395</v>
      </c>
      <c r="DS151">
        <v>398</v>
      </c>
      <c r="DT151">
        <v>401</v>
      </c>
      <c r="DU151">
        <v>405</v>
      </c>
      <c r="DV151">
        <v>408</v>
      </c>
      <c r="DW151">
        <v>411</v>
      </c>
      <c r="DX151">
        <v>415</v>
      </c>
      <c r="DY151">
        <v>418</v>
      </c>
      <c r="DZ151">
        <v>421</v>
      </c>
      <c r="EA151">
        <v>424</v>
      </c>
      <c r="EB151">
        <v>428</v>
      </c>
      <c r="EC151">
        <v>431</v>
      </c>
      <c r="ED151">
        <v>434</v>
      </c>
      <c r="EE151">
        <v>438</v>
      </c>
      <c r="EF151">
        <v>441</v>
      </c>
      <c r="EG151">
        <v>444</v>
      </c>
      <c r="EH151">
        <v>447</v>
      </c>
      <c r="EI151">
        <v>451</v>
      </c>
      <c r="EJ151">
        <v>454</v>
      </c>
      <c r="EK151">
        <v>457</v>
      </c>
      <c r="EL151">
        <v>460</v>
      </c>
      <c r="EM151">
        <v>464</v>
      </c>
      <c r="EN151">
        <v>467</v>
      </c>
      <c r="EO151">
        <v>470</v>
      </c>
      <c r="EP151">
        <v>474</v>
      </c>
      <c r="EQ151">
        <v>477</v>
      </c>
      <c r="ER151">
        <v>480</v>
      </c>
      <c r="ES151">
        <v>483</v>
      </c>
      <c r="ET151">
        <v>487</v>
      </c>
      <c r="EU151">
        <v>490</v>
      </c>
      <c r="EV151">
        <v>493</v>
      </c>
      <c r="EW151">
        <v>497</v>
      </c>
      <c r="EX151">
        <v>500</v>
      </c>
      <c r="EY151">
        <v>503</v>
      </c>
      <c r="EZ151">
        <v>506</v>
      </c>
      <c r="FA151">
        <v>510</v>
      </c>
      <c r="FB151">
        <v>513</v>
      </c>
      <c r="FC151">
        <v>516</v>
      </c>
      <c r="FD151">
        <v>519</v>
      </c>
      <c r="FE151">
        <v>523</v>
      </c>
      <c r="FF151">
        <v>526</v>
      </c>
      <c r="FG151">
        <v>529</v>
      </c>
      <c r="FH151">
        <v>533</v>
      </c>
      <c r="FI151">
        <v>536</v>
      </c>
      <c r="FJ151">
        <v>539</v>
      </c>
      <c r="FK151">
        <v>542</v>
      </c>
      <c r="FL151">
        <v>546</v>
      </c>
      <c r="FM151">
        <v>549</v>
      </c>
      <c r="FN151">
        <v>552</v>
      </c>
      <c r="FO151">
        <v>555</v>
      </c>
      <c r="FP151">
        <v>559</v>
      </c>
      <c r="FQ151">
        <v>562</v>
      </c>
      <c r="FR151">
        <v>565</v>
      </c>
      <c r="FS151">
        <v>568</v>
      </c>
      <c r="FT151">
        <v>572</v>
      </c>
      <c r="FU151">
        <v>575</v>
      </c>
      <c r="FV151">
        <v>578</v>
      </c>
      <c r="FW151">
        <v>582</v>
      </c>
      <c r="FX151">
        <v>585</v>
      </c>
      <c r="FY151">
        <v>588</v>
      </c>
      <c r="FZ151">
        <v>591</v>
      </c>
      <c r="GA151">
        <v>595</v>
      </c>
      <c r="GB151">
        <v>598</v>
      </c>
      <c r="GC151">
        <v>601</v>
      </c>
      <c r="GD151">
        <v>604</v>
      </c>
      <c r="GE151">
        <v>608</v>
      </c>
      <c r="GF151">
        <v>611</v>
      </c>
      <c r="GG151">
        <v>614</v>
      </c>
      <c r="GH151">
        <v>618</v>
      </c>
      <c r="GI151">
        <v>621</v>
      </c>
      <c r="GJ151">
        <v>624</v>
      </c>
      <c r="GK151">
        <v>627</v>
      </c>
      <c r="GL151">
        <v>631</v>
      </c>
      <c r="GM151">
        <v>634</v>
      </c>
      <c r="GN151">
        <v>637</v>
      </c>
      <c r="GO151">
        <v>640</v>
      </c>
      <c r="GP151">
        <v>644</v>
      </c>
      <c r="GQ151">
        <v>647</v>
      </c>
      <c r="GR151">
        <v>650</v>
      </c>
      <c r="GS151">
        <v>654</v>
      </c>
      <c r="GU151">
        <v>148</v>
      </c>
      <c r="GV151">
        <v>0.93500000000000005</v>
      </c>
    </row>
    <row r="152" spans="1:204">
      <c r="A152" s="278">
        <v>149</v>
      </c>
      <c r="B152" s="344">
        <v>4</v>
      </c>
      <c r="C152" s="344">
        <v>8</v>
      </c>
      <c r="D152" s="344">
        <v>13</v>
      </c>
      <c r="E152" s="344">
        <v>17</v>
      </c>
      <c r="F152" s="344">
        <v>21</v>
      </c>
      <c r="G152" s="344">
        <v>25</v>
      </c>
      <c r="H152" s="344">
        <v>29</v>
      </c>
      <c r="I152" s="344">
        <v>33</v>
      </c>
      <c r="J152" s="344">
        <v>36</v>
      </c>
      <c r="K152" s="344">
        <v>38</v>
      </c>
      <c r="L152" s="344">
        <v>42</v>
      </c>
      <c r="M152" s="344">
        <v>46</v>
      </c>
      <c r="N152" s="344">
        <v>49</v>
      </c>
      <c r="O152" s="344">
        <v>53</v>
      </c>
      <c r="P152" s="344">
        <v>56</v>
      </c>
      <c r="Q152" s="344">
        <v>60</v>
      </c>
      <c r="R152" s="344">
        <v>64</v>
      </c>
      <c r="S152" s="344">
        <v>67</v>
      </c>
      <c r="T152" s="344">
        <v>70</v>
      </c>
      <c r="U152" s="344">
        <v>73</v>
      </c>
      <c r="V152" s="344">
        <v>77</v>
      </c>
      <c r="W152" s="344">
        <v>80</v>
      </c>
      <c r="X152" s="344">
        <v>83</v>
      </c>
      <c r="Y152" s="344">
        <v>87</v>
      </c>
      <c r="Z152" s="344">
        <v>90</v>
      </c>
      <c r="AA152" s="344">
        <v>94</v>
      </c>
      <c r="AB152" s="344">
        <v>97</v>
      </c>
      <c r="AC152" s="344">
        <v>101</v>
      </c>
      <c r="AD152" s="344">
        <v>104</v>
      </c>
      <c r="AE152" s="344">
        <v>108</v>
      </c>
      <c r="AF152" s="337">
        <v>111</v>
      </c>
      <c r="AG152" s="345">
        <v>114</v>
      </c>
      <c r="AH152" s="346">
        <v>118</v>
      </c>
      <c r="AI152">
        <v>121</v>
      </c>
      <c r="AJ152">
        <v>124</v>
      </c>
      <c r="AK152">
        <v>128</v>
      </c>
      <c r="AL152">
        <v>131</v>
      </c>
      <c r="AM152">
        <v>134</v>
      </c>
      <c r="AN152">
        <v>138</v>
      </c>
      <c r="AO152">
        <v>141</v>
      </c>
      <c r="AP152">
        <v>144</v>
      </c>
      <c r="AQ152">
        <v>148</v>
      </c>
      <c r="AR152">
        <v>151</v>
      </c>
      <c r="AS152">
        <v>154</v>
      </c>
      <c r="AT152">
        <v>158</v>
      </c>
      <c r="AU152">
        <v>161</v>
      </c>
      <c r="AV152">
        <v>164</v>
      </c>
      <c r="AW152">
        <v>168</v>
      </c>
      <c r="AX152">
        <v>171</v>
      </c>
      <c r="AY152">
        <v>174</v>
      </c>
      <c r="AZ152">
        <v>177</v>
      </c>
      <c r="BA152">
        <v>181</v>
      </c>
      <c r="BB152">
        <v>184</v>
      </c>
      <c r="BC152">
        <v>187</v>
      </c>
      <c r="BD152">
        <v>190</v>
      </c>
      <c r="BE152">
        <v>193</v>
      </c>
      <c r="BF152">
        <v>196</v>
      </c>
      <c r="BG152">
        <v>200</v>
      </c>
      <c r="BH152">
        <v>203</v>
      </c>
      <c r="BI152">
        <v>206</v>
      </c>
      <c r="BJ152">
        <v>209</v>
      </c>
      <c r="BK152">
        <v>212</v>
      </c>
      <c r="BL152">
        <v>215</v>
      </c>
      <c r="BM152">
        <v>219</v>
      </c>
      <c r="BN152">
        <v>222</v>
      </c>
      <c r="BO152">
        <v>225</v>
      </c>
      <c r="BP152">
        <v>228</v>
      </c>
      <c r="BQ152">
        <v>231</v>
      </c>
      <c r="BR152">
        <v>234</v>
      </c>
      <c r="BS152">
        <v>237</v>
      </c>
      <c r="BT152">
        <v>241</v>
      </c>
      <c r="BU152">
        <v>244</v>
      </c>
      <c r="BV152">
        <v>247</v>
      </c>
      <c r="BW152">
        <v>250</v>
      </c>
      <c r="BX152">
        <v>253</v>
      </c>
      <c r="BY152">
        <v>256</v>
      </c>
      <c r="BZ152">
        <v>259</v>
      </c>
      <c r="CA152">
        <v>262</v>
      </c>
      <c r="CB152">
        <v>265</v>
      </c>
      <c r="CC152">
        <v>268</v>
      </c>
      <c r="CD152">
        <v>271</v>
      </c>
      <c r="CE152">
        <v>275</v>
      </c>
      <c r="CF152">
        <v>278</v>
      </c>
      <c r="CG152">
        <v>281</v>
      </c>
      <c r="CH152">
        <v>284</v>
      </c>
      <c r="CI152">
        <v>287</v>
      </c>
      <c r="CJ152">
        <v>290</v>
      </c>
      <c r="CK152">
        <v>293</v>
      </c>
      <c r="CL152">
        <v>296</v>
      </c>
      <c r="CM152">
        <v>299</v>
      </c>
      <c r="CN152">
        <v>302</v>
      </c>
      <c r="CO152">
        <v>305</v>
      </c>
      <c r="CP152">
        <v>307</v>
      </c>
      <c r="CQ152">
        <v>310</v>
      </c>
      <c r="CR152">
        <v>313</v>
      </c>
      <c r="CS152">
        <v>316</v>
      </c>
      <c r="CT152">
        <v>319</v>
      </c>
      <c r="CU152">
        <v>322</v>
      </c>
      <c r="CV152">
        <v>325</v>
      </c>
      <c r="CW152">
        <v>328</v>
      </c>
      <c r="CX152">
        <v>331</v>
      </c>
      <c r="CY152">
        <v>334</v>
      </c>
      <c r="CZ152">
        <v>338</v>
      </c>
      <c r="DA152">
        <v>341</v>
      </c>
      <c r="DB152">
        <v>344</v>
      </c>
      <c r="DC152">
        <v>347</v>
      </c>
      <c r="DD152">
        <v>351</v>
      </c>
      <c r="DE152">
        <v>354</v>
      </c>
      <c r="DF152">
        <v>357</v>
      </c>
      <c r="DG152">
        <v>360</v>
      </c>
      <c r="DH152">
        <v>364</v>
      </c>
      <c r="DI152">
        <v>367</v>
      </c>
      <c r="DJ152">
        <v>370</v>
      </c>
      <c r="DK152">
        <v>373</v>
      </c>
      <c r="DL152">
        <v>377</v>
      </c>
      <c r="DM152">
        <v>380</v>
      </c>
      <c r="DN152">
        <v>383</v>
      </c>
      <c r="DO152">
        <v>386</v>
      </c>
      <c r="DP152">
        <v>390</v>
      </c>
      <c r="DQ152">
        <v>393</v>
      </c>
      <c r="DR152">
        <v>396</v>
      </c>
      <c r="DS152">
        <v>399</v>
      </c>
      <c r="DT152">
        <v>403</v>
      </c>
      <c r="DU152">
        <v>406</v>
      </c>
      <c r="DV152">
        <v>409</v>
      </c>
      <c r="DW152">
        <v>413</v>
      </c>
      <c r="DX152">
        <v>416</v>
      </c>
      <c r="DY152">
        <v>419</v>
      </c>
      <c r="DZ152">
        <v>423</v>
      </c>
      <c r="EA152">
        <v>426</v>
      </c>
      <c r="EB152">
        <v>429</v>
      </c>
      <c r="EC152">
        <v>432</v>
      </c>
      <c r="ED152">
        <v>436</v>
      </c>
      <c r="EE152">
        <v>439</v>
      </c>
      <c r="EF152">
        <v>442</v>
      </c>
      <c r="EG152">
        <v>445</v>
      </c>
      <c r="EH152">
        <v>449</v>
      </c>
      <c r="EI152">
        <v>452</v>
      </c>
      <c r="EJ152">
        <v>455</v>
      </c>
      <c r="EK152">
        <v>459</v>
      </c>
      <c r="EL152">
        <v>462</v>
      </c>
      <c r="EM152">
        <v>465</v>
      </c>
      <c r="EN152">
        <v>469</v>
      </c>
      <c r="EO152">
        <v>472</v>
      </c>
      <c r="EP152">
        <v>475</v>
      </c>
      <c r="EQ152">
        <v>478</v>
      </c>
      <c r="ER152">
        <v>482</v>
      </c>
      <c r="ES152">
        <v>485</v>
      </c>
      <c r="ET152">
        <v>488</v>
      </c>
      <c r="EU152">
        <v>492</v>
      </c>
      <c r="EV152">
        <v>495</v>
      </c>
      <c r="EW152">
        <v>498</v>
      </c>
      <c r="EX152">
        <v>501</v>
      </c>
      <c r="EY152">
        <v>505</v>
      </c>
      <c r="EZ152">
        <v>508</v>
      </c>
      <c r="FA152">
        <v>511</v>
      </c>
      <c r="FB152">
        <v>515</v>
      </c>
      <c r="FC152">
        <v>518</v>
      </c>
      <c r="FD152">
        <v>521</v>
      </c>
      <c r="FE152">
        <v>524</v>
      </c>
      <c r="FF152">
        <v>528</v>
      </c>
      <c r="FG152">
        <v>531</v>
      </c>
      <c r="FH152">
        <v>534</v>
      </c>
      <c r="FI152">
        <v>538</v>
      </c>
      <c r="FJ152">
        <v>541</v>
      </c>
      <c r="FK152">
        <v>544</v>
      </c>
      <c r="FL152">
        <v>547</v>
      </c>
      <c r="FM152">
        <v>551</v>
      </c>
      <c r="FN152">
        <v>554</v>
      </c>
      <c r="FO152">
        <v>557</v>
      </c>
      <c r="FP152">
        <v>561</v>
      </c>
      <c r="FQ152">
        <v>564</v>
      </c>
      <c r="FR152">
        <v>567</v>
      </c>
      <c r="FS152">
        <v>570</v>
      </c>
      <c r="FT152">
        <v>574</v>
      </c>
      <c r="FU152">
        <v>577</v>
      </c>
      <c r="FV152">
        <v>580</v>
      </c>
      <c r="FW152">
        <v>583</v>
      </c>
      <c r="FX152">
        <v>587</v>
      </c>
      <c r="FY152">
        <v>590</v>
      </c>
      <c r="FZ152">
        <v>593</v>
      </c>
      <c r="GA152">
        <v>597</v>
      </c>
      <c r="GB152">
        <v>600</v>
      </c>
      <c r="GC152">
        <v>603</v>
      </c>
      <c r="GD152">
        <v>606</v>
      </c>
      <c r="GE152">
        <v>610</v>
      </c>
      <c r="GF152">
        <v>613</v>
      </c>
      <c r="GG152">
        <v>616</v>
      </c>
      <c r="GH152">
        <v>620</v>
      </c>
      <c r="GI152">
        <v>623</v>
      </c>
      <c r="GJ152">
        <v>626</v>
      </c>
      <c r="GK152">
        <v>629</v>
      </c>
      <c r="GL152">
        <v>633</v>
      </c>
      <c r="GM152">
        <v>636</v>
      </c>
      <c r="GN152">
        <v>639</v>
      </c>
      <c r="GO152">
        <v>643</v>
      </c>
      <c r="GP152">
        <v>646</v>
      </c>
      <c r="GQ152">
        <v>649</v>
      </c>
      <c r="GR152">
        <v>652</v>
      </c>
      <c r="GS152">
        <v>656</v>
      </c>
      <c r="GU152">
        <v>149</v>
      </c>
      <c r="GV152">
        <v>0.93799999999999994</v>
      </c>
    </row>
    <row r="153" spans="1:204">
      <c r="A153" s="339">
        <v>150</v>
      </c>
      <c r="B153" s="340">
        <v>4</v>
      </c>
      <c r="C153" s="340">
        <v>8</v>
      </c>
      <c r="D153" s="340">
        <v>13</v>
      </c>
      <c r="E153" s="340">
        <v>17</v>
      </c>
      <c r="F153" s="340">
        <v>21</v>
      </c>
      <c r="G153" s="340">
        <v>25</v>
      </c>
      <c r="H153" s="340">
        <v>29</v>
      </c>
      <c r="I153" s="340">
        <v>33</v>
      </c>
      <c r="J153" s="340">
        <v>36</v>
      </c>
      <c r="K153" s="340">
        <v>38</v>
      </c>
      <c r="L153" s="340">
        <v>42</v>
      </c>
      <c r="M153" s="340">
        <v>46</v>
      </c>
      <c r="N153" s="340">
        <v>49</v>
      </c>
      <c r="O153" s="340">
        <v>53</v>
      </c>
      <c r="P153" s="340">
        <v>57</v>
      </c>
      <c r="Q153" s="340">
        <v>60</v>
      </c>
      <c r="R153" s="340">
        <v>64</v>
      </c>
      <c r="S153" s="340">
        <v>67</v>
      </c>
      <c r="T153" s="340">
        <v>70</v>
      </c>
      <c r="U153" s="340">
        <v>73</v>
      </c>
      <c r="V153" s="340">
        <v>77</v>
      </c>
      <c r="W153" s="340">
        <v>80</v>
      </c>
      <c r="X153" s="340">
        <v>84</v>
      </c>
      <c r="Y153" s="340">
        <v>87</v>
      </c>
      <c r="Z153" s="340">
        <v>91</v>
      </c>
      <c r="AA153" s="340">
        <v>94</v>
      </c>
      <c r="AB153" s="340">
        <v>98</v>
      </c>
      <c r="AC153" s="340">
        <v>101</v>
      </c>
      <c r="AD153" s="340">
        <v>104</v>
      </c>
      <c r="AE153" s="340">
        <v>108</v>
      </c>
      <c r="AF153" s="341">
        <v>111</v>
      </c>
      <c r="AG153" s="342">
        <v>115</v>
      </c>
      <c r="AH153" s="347">
        <v>118</v>
      </c>
      <c r="AI153" s="341">
        <v>121</v>
      </c>
      <c r="AJ153" s="341">
        <v>125</v>
      </c>
      <c r="AK153" s="341">
        <v>128</v>
      </c>
      <c r="AL153" s="341">
        <v>132</v>
      </c>
      <c r="AM153" s="341">
        <v>135</v>
      </c>
      <c r="AN153" s="341">
        <v>138</v>
      </c>
      <c r="AO153" s="341">
        <v>142</v>
      </c>
      <c r="AP153" s="341">
        <v>145</v>
      </c>
      <c r="AQ153" s="341">
        <v>148</v>
      </c>
      <c r="AR153" s="341">
        <v>152</v>
      </c>
      <c r="AS153" s="341">
        <v>155</v>
      </c>
      <c r="AT153" s="341">
        <v>158</v>
      </c>
      <c r="AU153" s="341">
        <v>162</v>
      </c>
      <c r="AV153" s="341">
        <v>165</v>
      </c>
      <c r="AW153" s="341">
        <v>168</v>
      </c>
      <c r="AX153" s="341">
        <v>171</v>
      </c>
      <c r="AY153" s="341">
        <v>175</v>
      </c>
      <c r="AZ153" s="341">
        <v>178</v>
      </c>
      <c r="BA153" s="341">
        <v>181</v>
      </c>
      <c r="BB153" s="341">
        <v>184</v>
      </c>
      <c r="BC153" s="341">
        <v>188</v>
      </c>
      <c r="BD153" s="341">
        <v>191</v>
      </c>
      <c r="BE153" s="341">
        <v>194</v>
      </c>
      <c r="BF153" s="341">
        <v>197</v>
      </c>
      <c r="BG153" s="341">
        <v>200</v>
      </c>
      <c r="BH153" s="341">
        <v>203</v>
      </c>
      <c r="BI153" s="341">
        <v>207</v>
      </c>
      <c r="BJ153" s="341">
        <v>210</v>
      </c>
      <c r="BK153" s="341">
        <v>213</v>
      </c>
      <c r="BL153" s="341">
        <v>216</v>
      </c>
      <c r="BM153" s="341">
        <v>219</v>
      </c>
      <c r="BN153" s="341">
        <v>222</v>
      </c>
      <c r="BO153" s="341">
        <v>226</v>
      </c>
      <c r="BP153" s="341">
        <v>229</v>
      </c>
      <c r="BQ153" s="341">
        <v>232</v>
      </c>
      <c r="BR153" s="341">
        <v>235</v>
      </c>
      <c r="BS153" s="341">
        <v>238</v>
      </c>
      <c r="BT153" s="341">
        <v>241</v>
      </c>
      <c r="BU153" s="341">
        <v>244</v>
      </c>
      <c r="BV153" s="341">
        <v>248</v>
      </c>
      <c r="BW153" s="341">
        <v>251</v>
      </c>
      <c r="BX153" s="341">
        <v>254</v>
      </c>
      <c r="BY153" s="341">
        <v>257</v>
      </c>
      <c r="BZ153" s="341">
        <v>260</v>
      </c>
      <c r="CA153" s="341">
        <v>263</v>
      </c>
      <c r="CB153" s="341">
        <v>266</v>
      </c>
      <c r="CC153" s="341">
        <v>269</v>
      </c>
      <c r="CD153" s="341">
        <v>272</v>
      </c>
      <c r="CE153" s="341">
        <v>275</v>
      </c>
      <c r="CF153" s="341">
        <v>278</v>
      </c>
      <c r="CG153" s="341">
        <v>281</v>
      </c>
      <c r="CH153" s="341">
        <v>284</v>
      </c>
      <c r="CI153" s="341">
        <v>287</v>
      </c>
      <c r="CJ153" s="341">
        <v>291</v>
      </c>
      <c r="CK153" s="341">
        <v>294</v>
      </c>
      <c r="CL153" s="341">
        <v>297</v>
      </c>
      <c r="CM153" s="341">
        <v>300</v>
      </c>
      <c r="CN153" s="341">
        <v>303</v>
      </c>
      <c r="CO153" s="341">
        <v>305</v>
      </c>
      <c r="CP153" s="341">
        <v>308</v>
      </c>
      <c r="CQ153" s="341">
        <v>311</v>
      </c>
      <c r="CR153" s="341">
        <v>314</v>
      </c>
      <c r="CS153" s="341">
        <v>317</v>
      </c>
      <c r="CT153" s="341">
        <v>320</v>
      </c>
      <c r="CU153" s="341">
        <v>323</v>
      </c>
      <c r="CV153" s="341">
        <v>326</v>
      </c>
      <c r="CW153" s="341">
        <v>329</v>
      </c>
      <c r="CX153" s="341">
        <v>332</v>
      </c>
      <c r="CY153" s="341">
        <v>335</v>
      </c>
      <c r="CZ153" s="341">
        <v>339</v>
      </c>
      <c r="DA153" s="341">
        <v>342</v>
      </c>
      <c r="DB153" s="341">
        <v>345</v>
      </c>
      <c r="DC153" s="341">
        <v>348</v>
      </c>
      <c r="DD153" s="341">
        <v>352</v>
      </c>
      <c r="DE153" s="341">
        <v>355</v>
      </c>
      <c r="DF153" s="341">
        <v>358</v>
      </c>
      <c r="DG153" s="341">
        <v>361</v>
      </c>
      <c r="DH153" s="341">
        <v>365</v>
      </c>
      <c r="DI153" s="341">
        <v>368</v>
      </c>
      <c r="DJ153" s="341">
        <v>371</v>
      </c>
      <c r="DK153" s="341">
        <v>375</v>
      </c>
      <c r="DL153" s="341">
        <v>378</v>
      </c>
      <c r="DM153" s="341">
        <v>381</v>
      </c>
      <c r="DN153" s="341">
        <v>384</v>
      </c>
      <c r="DO153" s="341">
        <v>388</v>
      </c>
      <c r="DP153" s="341">
        <v>391</v>
      </c>
      <c r="DQ153" s="341">
        <v>394</v>
      </c>
      <c r="DR153" s="341">
        <v>397</v>
      </c>
      <c r="DS153" s="341">
        <v>401</v>
      </c>
      <c r="DT153" s="341">
        <v>404</v>
      </c>
      <c r="DU153" s="341">
        <v>407</v>
      </c>
      <c r="DV153" s="341">
        <v>411</v>
      </c>
      <c r="DW153" s="341">
        <v>414</v>
      </c>
      <c r="DX153" s="341">
        <v>417</v>
      </c>
      <c r="DY153" s="341">
        <v>421</v>
      </c>
      <c r="DZ153" s="341">
        <v>424</v>
      </c>
      <c r="EA153" s="341">
        <v>427</v>
      </c>
      <c r="EB153" s="341">
        <v>430</v>
      </c>
      <c r="EC153" s="341">
        <v>434</v>
      </c>
      <c r="ED153" s="341">
        <v>437</v>
      </c>
      <c r="EE153" s="341">
        <v>440</v>
      </c>
      <c r="EF153" s="341">
        <v>444</v>
      </c>
      <c r="EG153" s="341">
        <v>447</v>
      </c>
      <c r="EH153" s="341">
        <v>450</v>
      </c>
      <c r="EI153" s="341">
        <v>454</v>
      </c>
      <c r="EJ153" s="341">
        <v>457</v>
      </c>
      <c r="EK153" s="341">
        <v>460</v>
      </c>
      <c r="EL153" s="341">
        <v>463</v>
      </c>
      <c r="EM153" s="341">
        <v>467</v>
      </c>
      <c r="EN153" s="341">
        <v>470</v>
      </c>
      <c r="EO153" s="341">
        <v>473</v>
      </c>
      <c r="EP153" s="341">
        <v>477</v>
      </c>
      <c r="EQ153" s="341">
        <v>480</v>
      </c>
      <c r="ER153" s="341">
        <v>483</v>
      </c>
      <c r="ES153" s="341">
        <v>487</v>
      </c>
      <c r="ET153" s="341">
        <v>490</v>
      </c>
      <c r="EU153" s="341">
        <v>493</v>
      </c>
      <c r="EV153" s="341">
        <v>496</v>
      </c>
      <c r="EW153" s="341">
        <v>500</v>
      </c>
      <c r="EX153" s="341">
        <v>503</v>
      </c>
      <c r="EY153" s="341">
        <v>506</v>
      </c>
      <c r="EZ153" s="341">
        <v>510</v>
      </c>
      <c r="FA153" s="341">
        <v>513</v>
      </c>
      <c r="FB153" s="341">
        <v>516</v>
      </c>
      <c r="FC153" s="341">
        <v>520</v>
      </c>
      <c r="FD153" s="341">
        <v>523</v>
      </c>
      <c r="FE153" s="341">
        <v>526</v>
      </c>
      <c r="FF153" s="341">
        <v>529</v>
      </c>
      <c r="FG153" s="341">
        <v>533</v>
      </c>
      <c r="FH153" s="341">
        <v>536</v>
      </c>
      <c r="FI153" s="341">
        <v>539</v>
      </c>
      <c r="FJ153" s="341">
        <v>543</v>
      </c>
      <c r="FK153" s="341">
        <v>546</v>
      </c>
      <c r="FL153" s="341">
        <v>549</v>
      </c>
      <c r="FM153" s="341">
        <v>552</v>
      </c>
      <c r="FN153" s="341">
        <v>556</v>
      </c>
      <c r="FO153" s="341">
        <v>559</v>
      </c>
      <c r="FP153" s="341">
        <v>562</v>
      </c>
      <c r="FQ153" s="341">
        <v>566</v>
      </c>
      <c r="FR153" s="341">
        <v>569</v>
      </c>
      <c r="FS153" s="341">
        <v>572</v>
      </c>
      <c r="FT153" s="341">
        <v>575</v>
      </c>
      <c r="FU153" s="341">
        <v>579</v>
      </c>
      <c r="FV153" s="341">
        <v>582</v>
      </c>
      <c r="FW153" s="341">
        <v>585</v>
      </c>
      <c r="FX153" s="341">
        <v>589</v>
      </c>
      <c r="FY153" s="341">
        <v>592</v>
      </c>
      <c r="FZ153" s="341">
        <v>595</v>
      </c>
      <c r="GA153" s="341">
        <v>598</v>
      </c>
      <c r="GB153" s="341">
        <v>602</v>
      </c>
      <c r="GC153" s="341">
        <v>605</v>
      </c>
      <c r="GD153" s="341">
        <v>608</v>
      </c>
      <c r="GE153" s="341">
        <v>612</v>
      </c>
      <c r="GF153" s="341">
        <v>615</v>
      </c>
      <c r="GG153" s="341">
        <v>618</v>
      </c>
      <c r="GH153" s="341">
        <v>622</v>
      </c>
      <c r="GI153" s="341">
        <v>625</v>
      </c>
      <c r="GJ153" s="341">
        <v>628</v>
      </c>
      <c r="GK153" s="341">
        <v>631</v>
      </c>
      <c r="GL153" s="341">
        <v>635</v>
      </c>
      <c r="GM153" s="341">
        <v>638</v>
      </c>
      <c r="GN153" s="341">
        <v>641</v>
      </c>
      <c r="GO153" s="341">
        <v>645</v>
      </c>
      <c r="GP153" s="341">
        <v>648</v>
      </c>
      <c r="GQ153" s="341">
        <v>651</v>
      </c>
      <c r="GR153" s="341">
        <v>654</v>
      </c>
      <c r="GS153" s="341">
        <v>658</v>
      </c>
      <c r="GT153" s="341"/>
      <c r="GU153" s="341">
        <v>150</v>
      </c>
      <c r="GV153" s="341">
        <v>0.94099999999999995</v>
      </c>
    </row>
    <row r="154" spans="1:204">
      <c r="A154" s="278">
        <v>151</v>
      </c>
      <c r="B154" s="344">
        <v>4</v>
      </c>
      <c r="C154" s="344">
        <v>8</v>
      </c>
      <c r="D154" s="344">
        <v>13</v>
      </c>
      <c r="E154" s="344">
        <v>17</v>
      </c>
      <c r="F154" s="344">
        <v>21</v>
      </c>
      <c r="G154" s="344">
        <v>25</v>
      </c>
      <c r="H154" s="344">
        <v>29</v>
      </c>
      <c r="I154" s="344">
        <v>33</v>
      </c>
      <c r="J154" s="344">
        <v>36</v>
      </c>
      <c r="K154" s="344">
        <v>38</v>
      </c>
      <c r="L154" s="344">
        <v>42</v>
      </c>
      <c r="M154" s="344">
        <v>46</v>
      </c>
      <c r="N154" s="344">
        <v>50</v>
      </c>
      <c r="O154" s="344">
        <v>53</v>
      </c>
      <c r="P154" s="344">
        <v>57</v>
      </c>
      <c r="Q154" s="344">
        <v>60</v>
      </c>
      <c r="R154" s="344">
        <v>64</v>
      </c>
      <c r="S154" s="344">
        <v>68</v>
      </c>
      <c r="T154" s="344">
        <v>71</v>
      </c>
      <c r="U154" s="344">
        <v>74</v>
      </c>
      <c r="V154" s="344">
        <v>77</v>
      </c>
      <c r="W154" s="344">
        <v>80</v>
      </c>
      <c r="X154" s="344">
        <v>84</v>
      </c>
      <c r="Y154" s="344">
        <v>87</v>
      </c>
      <c r="Z154" s="344">
        <v>91</v>
      </c>
      <c r="AA154" s="344">
        <v>94</v>
      </c>
      <c r="AB154" s="344">
        <v>98</v>
      </c>
      <c r="AC154" s="344">
        <v>101</v>
      </c>
      <c r="AD154" s="344">
        <v>105</v>
      </c>
      <c r="AE154" s="344">
        <v>108</v>
      </c>
      <c r="AF154" s="337">
        <v>112</v>
      </c>
      <c r="AG154" s="345">
        <v>115</v>
      </c>
      <c r="AH154" s="346">
        <v>118</v>
      </c>
      <c r="AI154">
        <v>122</v>
      </c>
      <c r="AJ154">
        <v>125</v>
      </c>
      <c r="AK154">
        <v>128</v>
      </c>
      <c r="AL154">
        <v>132</v>
      </c>
      <c r="AM154">
        <v>135</v>
      </c>
      <c r="AN154">
        <v>139</v>
      </c>
      <c r="AO154">
        <v>142</v>
      </c>
      <c r="AP154">
        <v>145</v>
      </c>
      <c r="AQ154">
        <v>149</v>
      </c>
      <c r="AR154">
        <v>152</v>
      </c>
      <c r="AS154">
        <v>155</v>
      </c>
      <c r="AT154">
        <v>159</v>
      </c>
      <c r="AU154">
        <v>162</v>
      </c>
      <c r="AV154">
        <v>165</v>
      </c>
      <c r="AW154">
        <v>169</v>
      </c>
      <c r="AX154">
        <v>172</v>
      </c>
      <c r="AY154">
        <v>175</v>
      </c>
      <c r="AZ154">
        <v>178</v>
      </c>
      <c r="BA154">
        <v>182</v>
      </c>
      <c r="BB154">
        <v>185</v>
      </c>
      <c r="BC154">
        <v>188</v>
      </c>
      <c r="BD154">
        <v>191</v>
      </c>
      <c r="BE154">
        <v>194</v>
      </c>
      <c r="BF154">
        <v>197</v>
      </c>
      <c r="BG154">
        <v>201</v>
      </c>
      <c r="BH154">
        <v>204</v>
      </c>
      <c r="BI154">
        <v>207</v>
      </c>
      <c r="BJ154">
        <v>210</v>
      </c>
      <c r="BK154">
        <v>213</v>
      </c>
      <c r="BL154">
        <v>217</v>
      </c>
      <c r="BM154">
        <v>220</v>
      </c>
      <c r="BN154">
        <v>223</v>
      </c>
      <c r="BO154">
        <v>226</v>
      </c>
      <c r="BP154">
        <v>229</v>
      </c>
      <c r="BQ154">
        <v>232</v>
      </c>
      <c r="BR154">
        <v>236</v>
      </c>
      <c r="BS154">
        <v>239</v>
      </c>
      <c r="BT154">
        <v>242</v>
      </c>
      <c r="BU154">
        <v>245</v>
      </c>
      <c r="BV154">
        <v>248</v>
      </c>
      <c r="BW154">
        <v>251</v>
      </c>
      <c r="BX154">
        <v>254</v>
      </c>
      <c r="BY154">
        <v>257</v>
      </c>
      <c r="BZ154">
        <v>261</v>
      </c>
      <c r="CA154">
        <v>264</v>
      </c>
      <c r="CB154">
        <v>267</v>
      </c>
      <c r="CC154">
        <v>270</v>
      </c>
      <c r="CD154">
        <v>273</v>
      </c>
      <c r="CE154">
        <v>276</v>
      </c>
      <c r="CF154">
        <v>279</v>
      </c>
      <c r="CG154">
        <v>282</v>
      </c>
      <c r="CH154">
        <v>285</v>
      </c>
      <c r="CI154">
        <v>288</v>
      </c>
      <c r="CJ154">
        <v>291</v>
      </c>
      <c r="CK154">
        <v>294</v>
      </c>
      <c r="CL154">
        <v>297</v>
      </c>
      <c r="CM154">
        <v>300</v>
      </c>
      <c r="CN154">
        <v>303</v>
      </c>
      <c r="CO154">
        <v>306</v>
      </c>
      <c r="CP154">
        <v>309</v>
      </c>
      <c r="CQ154">
        <v>312</v>
      </c>
      <c r="CR154">
        <v>315</v>
      </c>
      <c r="CS154">
        <v>318</v>
      </c>
      <c r="CT154">
        <v>321</v>
      </c>
      <c r="CU154">
        <v>324</v>
      </c>
      <c r="CV154">
        <v>327</v>
      </c>
      <c r="CW154">
        <v>330</v>
      </c>
      <c r="CX154">
        <v>333</v>
      </c>
      <c r="CY154">
        <v>336</v>
      </c>
      <c r="CZ154">
        <v>339</v>
      </c>
      <c r="DA154">
        <v>343</v>
      </c>
      <c r="DB154">
        <v>346</v>
      </c>
      <c r="DC154">
        <v>349</v>
      </c>
      <c r="DD154">
        <v>352</v>
      </c>
      <c r="DE154">
        <v>356</v>
      </c>
      <c r="DF154">
        <v>359</v>
      </c>
      <c r="DG154">
        <v>362</v>
      </c>
      <c r="DH154">
        <v>366</v>
      </c>
      <c r="DI154">
        <v>369</v>
      </c>
      <c r="DJ154">
        <v>372</v>
      </c>
      <c r="DK154">
        <v>375</v>
      </c>
      <c r="DL154">
        <v>379</v>
      </c>
      <c r="DM154">
        <v>382</v>
      </c>
      <c r="DN154">
        <v>385</v>
      </c>
      <c r="DO154">
        <v>388</v>
      </c>
      <c r="DP154">
        <v>392</v>
      </c>
      <c r="DQ154">
        <v>395</v>
      </c>
      <c r="DR154">
        <v>398</v>
      </c>
      <c r="DS154">
        <v>402</v>
      </c>
      <c r="DT154">
        <v>405</v>
      </c>
      <c r="DU154">
        <v>408</v>
      </c>
      <c r="DV154">
        <v>412</v>
      </c>
      <c r="DW154">
        <v>415</v>
      </c>
      <c r="DX154">
        <v>418</v>
      </c>
      <c r="DY154">
        <v>421</v>
      </c>
      <c r="DZ154">
        <v>425</v>
      </c>
      <c r="EA154">
        <v>428</v>
      </c>
      <c r="EB154">
        <v>431</v>
      </c>
      <c r="EC154">
        <v>435</v>
      </c>
      <c r="ED154">
        <v>438</v>
      </c>
      <c r="EE154">
        <v>441</v>
      </c>
      <c r="EF154">
        <v>445</v>
      </c>
      <c r="EG154">
        <v>448</v>
      </c>
      <c r="EH154">
        <v>451</v>
      </c>
      <c r="EI154">
        <v>454</v>
      </c>
      <c r="EJ154">
        <v>458</v>
      </c>
      <c r="EK154">
        <v>461</v>
      </c>
      <c r="EL154">
        <v>464</v>
      </c>
      <c r="EM154">
        <v>468</v>
      </c>
      <c r="EN154">
        <v>471</v>
      </c>
      <c r="EO154">
        <v>474</v>
      </c>
      <c r="EP154">
        <v>478</v>
      </c>
      <c r="EQ154">
        <v>481</v>
      </c>
      <c r="ER154">
        <v>484</v>
      </c>
      <c r="ES154">
        <v>488</v>
      </c>
      <c r="ET154">
        <v>491</v>
      </c>
      <c r="EU154">
        <v>494</v>
      </c>
      <c r="EV154">
        <v>498</v>
      </c>
      <c r="EW154">
        <v>501</v>
      </c>
      <c r="EX154">
        <v>504</v>
      </c>
      <c r="EY154">
        <v>507</v>
      </c>
      <c r="EZ154">
        <v>511</v>
      </c>
      <c r="FA154">
        <v>514</v>
      </c>
      <c r="FB154">
        <v>517</v>
      </c>
      <c r="FC154">
        <v>521</v>
      </c>
      <c r="FD154">
        <v>524</v>
      </c>
      <c r="FE154">
        <v>527</v>
      </c>
      <c r="FF154">
        <v>530</v>
      </c>
      <c r="FG154">
        <v>534</v>
      </c>
      <c r="FH154">
        <v>537</v>
      </c>
      <c r="FI154">
        <v>540</v>
      </c>
      <c r="FJ154">
        <v>544</v>
      </c>
      <c r="FK154">
        <v>547</v>
      </c>
      <c r="FL154">
        <v>550</v>
      </c>
      <c r="FM154">
        <v>554</v>
      </c>
      <c r="FN154">
        <v>557</v>
      </c>
      <c r="FO154">
        <v>560</v>
      </c>
      <c r="FP154">
        <v>563</v>
      </c>
      <c r="FQ154">
        <v>567</v>
      </c>
      <c r="FR154">
        <v>570</v>
      </c>
      <c r="FS154">
        <v>573</v>
      </c>
      <c r="FT154">
        <v>577</v>
      </c>
      <c r="FU154">
        <v>580</v>
      </c>
      <c r="FV154">
        <v>583</v>
      </c>
      <c r="FW154">
        <v>587</v>
      </c>
      <c r="FX154">
        <v>590</v>
      </c>
      <c r="FY154">
        <v>593</v>
      </c>
      <c r="FZ154">
        <v>596</v>
      </c>
      <c r="GA154">
        <v>600</v>
      </c>
      <c r="GB154">
        <v>603</v>
      </c>
      <c r="GC154">
        <v>606</v>
      </c>
      <c r="GD154">
        <v>610</v>
      </c>
      <c r="GE154">
        <v>613</v>
      </c>
      <c r="GF154">
        <v>616</v>
      </c>
      <c r="GG154">
        <v>620</v>
      </c>
      <c r="GH154">
        <v>623</v>
      </c>
      <c r="GI154">
        <v>626</v>
      </c>
      <c r="GJ154">
        <v>629</v>
      </c>
      <c r="GK154">
        <v>633</v>
      </c>
      <c r="GL154">
        <v>636</v>
      </c>
      <c r="GM154">
        <v>639</v>
      </c>
      <c r="GN154">
        <v>643</v>
      </c>
      <c r="GO154">
        <v>646</v>
      </c>
      <c r="GP154">
        <v>649</v>
      </c>
      <c r="GQ154">
        <v>652</v>
      </c>
      <c r="GR154">
        <v>656</v>
      </c>
      <c r="GS154">
        <v>659</v>
      </c>
      <c r="GU154">
        <v>151</v>
      </c>
      <c r="GV154">
        <v>0.94299999999999995</v>
      </c>
    </row>
    <row r="155" spans="1:204">
      <c r="A155" s="278">
        <v>152</v>
      </c>
      <c r="B155" s="344">
        <v>4</v>
      </c>
      <c r="C155" s="344">
        <v>8</v>
      </c>
      <c r="D155" s="344">
        <v>13</v>
      </c>
      <c r="E155" s="344">
        <v>17</v>
      </c>
      <c r="F155" s="344">
        <v>21</v>
      </c>
      <c r="G155" s="344">
        <v>25</v>
      </c>
      <c r="H155" s="344">
        <v>29</v>
      </c>
      <c r="I155" s="344">
        <v>33</v>
      </c>
      <c r="J155" s="344">
        <v>36</v>
      </c>
      <c r="K155" s="344">
        <v>39</v>
      </c>
      <c r="L155" s="344">
        <v>42</v>
      </c>
      <c r="M155" s="344">
        <v>46</v>
      </c>
      <c r="N155" s="344">
        <v>50</v>
      </c>
      <c r="O155" s="344">
        <v>53</v>
      </c>
      <c r="P155" s="344">
        <v>57</v>
      </c>
      <c r="Q155" s="344">
        <v>61</v>
      </c>
      <c r="R155" s="344">
        <v>64</v>
      </c>
      <c r="S155" s="344">
        <v>68</v>
      </c>
      <c r="T155" s="344">
        <v>71</v>
      </c>
      <c r="U155" s="344">
        <v>74</v>
      </c>
      <c r="V155" s="344">
        <v>77</v>
      </c>
      <c r="W155" s="344">
        <v>81</v>
      </c>
      <c r="X155" s="344">
        <v>84</v>
      </c>
      <c r="Y155" s="344">
        <v>88</v>
      </c>
      <c r="Z155" s="344">
        <v>91</v>
      </c>
      <c r="AA155" s="344">
        <v>94</v>
      </c>
      <c r="AB155" s="344">
        <v>98</v>
      </c>
      <c r="AC155" s="344">
        <v>101</v>
      </c>
      <c r="AD155" s="344">
        <v>105</v>
      </c>
      <c r="AE155" s="344">
        <v>108</v>
      </c>
      <c r="AF155" s="337">
        <v>112</v>
      </c>
      <c r="AG155" s="345">
        <v>115</v>
      </c>
      <c r="AH155" s="346">
        <v>119</v>
      </c>
      <c r="AI155">
        <v>122</v>
      </c>
      <c r="AJ155">
        <v>125</v>
      </c>
      <c r="AK155">
        <v>129</v>
      </c>
      <c r="AL155">
        <v>132</v>
      </c>
      <c r="AM155">
        <v>135</v>
      </c>
      <c r="AN155">
        <v>139</v>
      </c>
      <c r="AO155">
        <v>142</v>
      </c>
      <c r="AP155">
        <v>146</v>
      </c>
      <c r="AQ155">
        <v>149</v>
      </c>
      <c r="AR155">
        <v>152</v>
      </c>
      <c r="AS155">
        <v>156</v>
      </c>
      <c r="AT155">
        <v>159</v>
      </c>
      <c r="AU155">
        <v>162</v>
      </c>
      <c r="AV155">
        <v>166</v>
      </c>
      <c r="AW155">
        <v>169</v>
      </c>
      <c r="AX155">
        <v>172</v>
      </c>
      <c r="AY155">
        <v>176</v>
      </c>
      <c r="AZ155">
        <v>179</v>
      </c>
      <c r="BA155">
        <v>182</v>
      </c>
      <c r="BB155">
        <v>185</v>
      </c>
      <c r="BC155">
        <v>188</v>
      </c>
      <c r="BD155">
        <v>191</v>
      </c>
      <c r="BE155">
        <v>195</v>
      </c>
      <c r="BF155">
        <v>198</v>
      </c>
      <c r="BG155">
        <v>201</v>
      </c>
      <c r="BH155">
        <v>204</v>
      </c>
      <c r="BI155">
        <v>207</v>
      </c>
      <c r="BJ155">
        <v>211</v>
      </c>
      <c r="BK155">
        <v>214</v>
      </c>
      <c r="BL155">
        <v>217</v>
      </c>
      <c r="BM155">
        <v>220</v>
      </c>
      <c r="BN155">
        <v>223</v>
      </c>
      <c r="BO155">
        <v>227</v>
      </c>
      <c r="BP155">
        <v>230</v>
      </c>
      <c r="BQ155">
        <v>233</v>
      </c>
      <c r="BR155">
        <v>236</v>
      </c>
      <c r="BS155">
        <v>239</v>
      </c>
      <c r="BT155">
        <v>242</v>
      </c>
      <c r="BU155">
        <v>246</v>
      </c>
      <c r="BV155">
        <v>249</v>
      </c>
      <c r="BW155">
        <v>252</v>
      </c>
      <c r="BX155">
        <v>255</v>
      </c>
      <c r="BY155">
        <v>258</v>
      </c>
      <c r="BZ155">
        <v>261</v>
      </c>
      <c r="CA155">
        <v>264</v>
      </c>
      <c r="CB155">
        <v>267</v>
      </c>
      <c r="CC155">
        <v>270</v>
      </c>
      <c r="CD155">
        <v>273</v>
      </c>
      <c r="CE155">
        <v>277</v>
      </c>
      <c r="CF155">
        <v>280</v>
      </c>
      <c r="CG155">
        <v>283</v>
      </c>
      <c r="CH155">
        <v>286</v>
      </c>
      <c r="CI155">
        <v>289</v>
      </c>
      <c r="CJ155">
        <v>292</v>
      </c>
      <c r="CK155">
        <v>295</v>
      </c>
      <c r="CL155">
        <v>298</v>
      </c>
      <c r="CM155">
        <v>301</v>
      </c>
      <c r="CN155">
        <v>304</v>
      </c>
      <c r="CO155">
        <v>307</v>
      </c>
      <c r="CP155">
        <v>310</v>
      </c>
      <c r="CQ155">
        <v>313</v>
      </c>
      <c r="CR155">
        <v>316</v>
      </c>
      <c r="CS155">
        <v>319</v>
      </c>
      <c r="CT155">
        <v>321</v>
      </c>
      <c r="CU155">
        <v>324</v>
      </c>
      <c r="CV155">
        <v>327</v>
      </c>
      <c r="CW155">
        <v>330</v>
      </c>
      <c r="CX155">
        <v>334</v>
      </c>
      <c r="CY155">
        <v>337</v>
      </c>
      <c r="CZ155">
        <v>340</v>
      </c>
      <c r="DA155">
        <v>343</v>
      </c>
      <c r="DB155">
        <v>347</v>
      </c>
      <c r="DC155">
        <v>350</v>
      </c>
      <c r="DD155">
        <v>353</v>
      </c>
      <c r="DE155">
        <v>356</v>
      </c>
      <c r="DF155">
        <v>360</v>
      </c>
      <c r="DG155">
        <v>363</v>
      </c>
      <c r="DH155">
        <v>366</v>
      </c>
      <c r="DI155">
        <v>370</v>
      </c>
      <c r="DJ155">
        <v>373</v>
      </c>
      <c r="DK155">
        <v>376</v>
      </c>
      <c r="DL155">
        <v>379</v>
      </c>
      <c r="DM155">
        <v>383</v>
      </c>
      <c r="DN155">
        <v>386</v>
      </c>
      <c r="DO155">
        <v>389</v>
      </c>
      <c r="DP155">
        <v>393</v>
      </c>
      <c r="DQ155">
        <v>396</v>
      </c>
      <c r="DR155">
        <v>399</v>
      </c>
      <c r="DS155">
        <v>402</v>
      </c>
      <c r="DT155">
        <v>406</v>
      </c>
      <c r="DU155">
        <v>409</v>
      </c>
      <c r="DV155">
        <v>412</v>
      </c>
      <c r="DW155">
        <v>416</v>
      </c>
      <c r="DX155">
        <v>419</v>
      </c>
      <c r="DY155">
        <v>422</v>
      </c>
      <c r="DZ155">
        <v>426</v>
      </c>
      <c r="EA155">
        <v>429</v>
      </c>
      <c r="EB155">
        <v>432</v>
      </c>
      <c r="EC155">
        <v>436</v>
      </c>
      <c r="ED155">
        <v>439</v>
      </c>
      <c r="EE155">
        <v>442</v>
      </c>
      <c r="EF155">
        <v>446</v>
      </c>
      <c r="EG155">
        <v>449</v>
      </c>
      <c r="EH155">
        <v>452</v>
      </c>
      <c r="EI155">
        <v>455</v>
      </c>
      <c r="EJ155">
        <v>459</v>
      </c>
      <c r="EK155">
        <v>462</v>
      </c>
      <c r="EL155">
        <v>465</v>
      </c>
      <c r="EM155">
        <v>469</v>
      </c>
      <c r="EN155">
        <v>472</v>
      </c>
      <c r="EO155">
        <v>475</v>
      </c>
      <c r="EP155">
        <v>479</v>
      </c>
      <c r="EQ155">
        <v>482</v>
      </c>
      <c r="ER155">
        <v>485</v>
      </c>
      <c r="ES155">
        <v>489</v>
      </c>
      <c r="ET155">
        <v>492</v>
      </c>
      <c r="EU155">
        <v>495</v>
      </c>
      <c r="EV155">
        <v>499</v>
      </c>
      <c r="EW155">
        <v>502</v>
      </c>
      <c r="EX155">
        <v>505</v>
      </c>
      <c r="EY155">
        <v>508</v>
      </c>
      <c r="EZ155">
        <v>512</v>
      </c>
      <c r="FA155">
        <v>515</v>
      </c>
      <c r="FB155">
        <v>518</v>
      </c>
      <c r="FC155">
        <v>522</v>
      </c>
      <c r="FD155">
        <v>525</v>
      </c>
      <c r="FE155">
        <v>528</v>
      </c>
      <c r="FF155">
        <v>532</v>
      </c>
      <c r="FG155">
        <v>535</v>
      </c>
      <c r="FH155">
        <v>538</v>
      </c>
      <c r="FI155">
        <v>542</v>
      </c>
      <c r="FJ155">
        <v>545</v>
      </c>
      <c r="FK155">
        <v>548</v>
      </c>
      <c r="FL155">
        <v>551</v>
      </c>
      <c r="FM155">
        <v>555</v>
      </c>
      <c r="FN155">
        <v>558</v>
      </c>
      <c r="FO155">
        <v>561</v>
      </c>
      <c r="FP155">
        <v>565</v>
      </c>
      <c r="FQ155">
        <v>568</v>
      </c>
      <c r="FR155">
        <v>571</v>
      </c>
      <c r="FS155">
        <v>575</v>
      </c>
      <c r="FT155">
        <v>578</v>
      </c>
      <c r="FU155">
        <v>581</v>
      </c>
      <c r="FV155">
        <v>585</v>
      </c>
      <c r="FW155">
        <v>588</v>
      </c>
      <c r="FX155">
        <v>591</v>
      </c>
      <c r="FY155">
        <v>594</v>
      </c>
      <c r="FZ155">
        <v>598</v>
      </c>
      <c r="GA155">
        <v>601</v>
      </c>
      <c r="GB155">
        <v>604</v>
      </c>
      <c r="GC155">
        <v>608</v>
      </c>
      <c r="GD155">
        <v>611</v>
      </c>
      <c r="GE155">
        <v>614</v>
      </c>
      <c r="GF155">
        <v>618</v>
      </c>
      <c r="GG155">
        <v>621</v>
      </c>
      <c r="GH155">
        <v>624</v>
      </c>
      <c r="GI155">
        <v>627</v>
      </c>
      <c r="GJ155">
        <v>631</v>
      </c>
      <c r="GK155">
        <v>634</v>
      </c>
      <c r="GL155">
        <v>637</v>
      </c>
      <c r="GM155">
        <v>641</v>
      </c>
      <c r="GN155">
        <v>644</v>
      </c>
      <c r="GO155">
        <v>647</v>
      </c>
      <c r="GP155">
        <v>651</v>
      </c>
      <c r="GQ155">
        <v>654</v>
      </c>
      <c r="GR155">
        <v>657</v>
      </c>
      <c r="GS155">
        <v>661</v>
      </c>
      <c r="GU155">
        <v>152</v>
      </c>
      <c r="GV155">
        <v>0.94499999999999995</v>
      </c>
    </row>
    <row r="156" spans="1:204">
      <c r="A156" s="278">
        <v>153</v>
      </c>
      <c r="B156" s="344">
        <v>4</v>
      </c>
      <c r="C156" s="344">
        <v>8</v>
      </c>
      <c r="D156" s="344">
        <v>13</v>
      </c>
      <c r="E156" s="344">
        <v>17</v>
      </c>
      <c r="F156" s="344">
        <v>21</v>
      </c>
      <c r="G156" s="344">
        <v>25</v>
      </c>
      <c r="H156" s="344">
        <v>29</v>
      </c>
      <c r="I156" s="344">
        <v>33</v>
      </c>
      <c r="J156" s="344">
        <v>36</v>
      </c>
      <c r="K156" s="344">
        <v>39</v>
      </c>
      <c r="L156" s="344">
        <v>42</v>
      </c>
      <c r="M156" s="344">
        <v>46</v>
      </c>
      <c r="N156" s="344">
        <v>50</v>
      </c>
      <c r="O156" s="344">
        <v>53</v>
      </c>
      <c r="P156" s="344">
        <v>57</v>
      </c>
      <c r="Q156" s="344">
        <v>61</v>
      </c>
      <c r="R156" s="344">
        <v>64</v>
      </c>
      <c r="S156" s="344">
        <v>68</v>
      </c>
      <c r="T156" s="344">
        <v>71</v>
      </c>
      <c r="U156" s="344">
        <v>74</v>
      </c>
      <c r="V156" s="344">
        <v>77</v>
      </c>
      <c r="W156" s="344">
        <v>81</v>
      </c>
      <c r="X156" s="344">
        <v>84</v>
      </c>
      <c r="Y156" s="344">
        <v>88</v>
      </c>
      <c r="Z156" s="344">
        <v>91</v>
      </c>
      <c r="AA156" s="344">
        <v>95</v>
      </c>
      <c r="AB156" s="344">
        <v>98</v>
      </c>
      <c r="AC156" s="344">
        <v>102</v>
      </c>
      <c r="AD156" s="344">
        <v>105</v>
      </c>
      <c r="AE156" s="344">
        <v>109</v>
      </c>
      <c r="AF156" s="337">
        <v>112</v>
      </c>
      <c r="AG156" s="345">
        <v>115</v>
      </c>
      <c r="AH156" s="346">
        <v>119</v>
      </c>
      <c r="AI156">
        <v>122</v>
      </c>
      <c r="AJ156">
        <v>126</v>
      </c>
      <c r="AK156">
        <v>129</v>
      </c>
      <c r="AL156">
        <v>132</v>
      </c>
      <c r="AM156">
        <v>136</v>
      </c>
      <c r="AN156">
        <v>139</v>
      </c>
      <c r="AO156">
        <v>143</v>
      </c>
      <c r="AP156">
        <v>146</v>
      </c>
      <c r="AQ156">
        <v>149</v>
      </c>
      <c r="AR156">
        <v>153</v>
      </c>
      <c r="AS156">
        <v>156</v>
      </c>
      <c r="AT156">
        <v>159</v>
      </c>
      <c r="AU156">
        <v>163</v>
      </c>
      <c r="AV156">
        <v>166</v>
      </c>
      <c r="AW156">
        <v>169</v>
      </c>
      <c r="AX156">
        <v>173</v>
      </c>
      <c r="AY156">
        <v>176</v>
      </c>
      <c r="AZ156">
        <v>179</v>
      </c>
      <c r="BA156">
        <v>182</v>
      </c>
      <c r="BB156">
        <v>185</v>
      </c>
      <c r="BC156">
        <v>189</v>
      </c>
      <c r="BD156">
        <v>192</v>
      </c>
      <c r="BE156">
        <v>195</v>
      </c>
      <c r="BF156">
        <v>198</v>
      </c>
      <c r="BG156">
        <v>202</v>
      </c>
      <c r="BH156">
        <v>205</v>
      </c>
      <c r="BI156">
        <v>208</v>
      </c>
      <c r="BJ156">
        <v>211</v>
      </c>
      <c r="BK156">
        <v>214</v>
      </c>
      <c r="BL156">
        <v>217</v>
      </c>
      <c r="BM156">
        <v>221</v>
      </c>
      <c r="BN156">
        <v>224</v>
      </c>
      <c r="BO156">
        <v>227</v>
      </c>
      <c r="BP156">
        <v>230</v>
      </c>
      <c r="BQ156">
        <v>233</v>
      </c>
      <c r="BR156">
        <v>237</v>
      </c>
      <c r="BS156">
        <v>240</v>
      </c>
      <c r="BT156">
        <v>243</v>
      </c>
      <c r="BU156">
        <v>246</v>
      </c>
      <c r="BV156">
        <v>249</v>
      </c>
      <c r="BW156">
        <v>252</v>
      </c>
      <c r="BX156">
        <v>255</v>
      </c>
      <c r="BY156">
        <v>259</v>
      </c>
      <c r="BZ156">
        <v>262</v>
      </c>
      <c r="CA156">
        <v>265</v>
      </c>
      <c r="CB156">
        <v>268</v>
      </c>
      <c r="CC156">
        <v>271</v>
      </c>
      <c r="CD156">
        <v>274</v>
      </c>
      <c r="CE156">
        <v>277</v>
      </c>
      <c r="CF156">
        <v>280</v>
      </c>
      <c r="CG156">
        <v>283</v>
      </c>
      <c r="CH156">
        <v>286</v>
      </c>
      <c r="CI156">
        <v>289</v>
      </c>
      <c r="CJ156">
        <v>292</v>
      </c>
      <c r="CK156">
        <v>295</v>
      </c>
      <c r="CL156">
        <v>298</v>
      </c>
      <c r="CM156">
        <v>302</v>
      </c>
      <c r="CN156">
        <v>304</v>
      </c>
      <c r="CO156">
        <v>307</v>
      </c>
      <c r="CP156">
        <v>310</v>
      </c>
      <c r="CQ156">
        <v>313</v>
      </c>
      <c r="CR156">
        <v>316</v>
      </c>
      <c r="CS156">
        <v>319</v>
      </c>
      <c r="CT156">
        <v>322</v>
      </c>
      <c r="CU156">
        <v>325</v>
      </c>
      <c r="CV156">
        <v>328</v>
      </c>
      <c r="CW156">
        <v>331</v>
      </c>
      <c r="CX156">
        <v>334</v>
      </c>
      <c r="CY156">
        <v>337</v>
      </c>
      <c r="CZ156">
        <v>341</v>
      </c>
      <c r="DA156">
        <v>344</v>
      </c>
      <c r="DB156">
        <v>347</v>
      </c>
      <c r="DC156">
        <v>351</v>
      </c>
      <c r="DD156">
        <v>354</v>
      </c>
      <c r="DE156">
        <v>357</v>
      </c>
      <c r="DF156">
        <v>361</v>
      </c>
      <c r="DG156">
        <v>364</v>
      </c>
      <c r="DH156">
        <v>367</v>
      </c>
      <c r="DI156">
        <v>370</v>
      </c>
      <c r="DJ156">
        <v>374</v>
      </c>
      <c r="DK156">
        <v>377</v>
      </c>
      <c r="DL156">
        <v>380</v>
      </c>
      <c r="DM156">
        <v>384</v>
      </c>
      <c r="DN156">
        <v>387</v>
      </c>
      <c r="DO156">
        <v>390</v>
      </c>
      <c r="DP156">
        <v>393</v>
      </c>
      <c r="DQ156">
        <v>397</v>
      </c>
      <c r="DR156">
        <v>400</v>
      </c>
      <c r="DS156">
        <v>403</v>
      </c>
      <c r="DT156">
        <v>407</v>
      </c>
      <c r="DU156">
        <v>410</v>
      </c>
      <c r="DV156">
        <v>413</v>
      </c>
      <c r="DW156">
        <v>417</v>
      </c>
      <c r="DX156">
        <v>420</v>
      </c>
      <c r="DY156">
        <v>423</v>
      </c>
      <c r="DZ156">
        <v>427</v>
      </c>
      <c r="EA156">
        <v>430</v>
      </c>
      <c r="EB156">
        <v>433</v>
      </c>
      <c r="EC156">
        <v>437</v>
      </c>
      <c r="ED156">
        <v>440</v>
      </c>
      <c r="EE156">
        <v>443</v>
      </c>
      <c r="EF156">
        <v>447</v>
      </c>
      <c r="EG156">
        <v>450</v>
      </c>
      <c r="EH156">
        <v>453</v>
      </c>
      <c r="EI156">
        <v>456</v>
      </c>
      <c r="EJ156">
        <v>460</v>
      </c>
      <c r="EK156">
        <v>463</v>
      </c>
      <c r="EL156">
        <v>466</v>
      </c>
      <c r="EM156">
        <v>470</v>
      </c>
      <c r="EN156">
        <v>473</v>
      </c>
      <c r="EO156">
        <v>476</v>
      </c>
      <c r="EP156">
        <v>480</v>
      </c>
      <c r="EQ156">
        <v>483</v>
      </c>
      <c r="ER156">
        <v>486</v>
      </c>
      <c r="ES156">
        <v>490</v>
      </c>
      <c r="ET156">
        <v>493</v>
      </c>
      <c r="EU156">
        <v>496</v>
      </c>
      <c r="EV156">
        <v>500</v>
      </c>
      <c r="EW156">
        <v>503</v>
      </c>
      <c r="EX156">
        <v>506</v>
      </c>
      <c r="EY156">
        <v>510</v>
      </c>
      <c r="EZ156">
        <v>513</v>
      </c>
      <c r="FA156">
        <v>516</v>
      </c>
      <c r="FB156">
        <v>519</v>
      </c>
      <c r="FC156">
        <v>523</v>
      </c>
      <c r="FD156">
        <v>526</v>
      </c>
      <c r="FE156">
        <v>529</v>
      </c>
      <c r="FF156">
        <v>533</v>
      </c>
      <c r="FG156">
        <v>536</v>
      </c>
      <c r="FH156">
        <v>539</v>
      </c>
      <c r="FI156">
        <v>543</v>
      </c>
      <c r="FJ156">
        <v>546</v>
      </c>
      <c r="FK156">
        <v>549</v>
      </c>
      <c r="FL156">
        <v>553</v>
      </c>
      <c r="FM156">
        <v>556</v>
      </c>
      <c r="FN156">
        <v>559</v>
      </c>
      <c r="FO156">
        <v>563</v>
      </c>
      <c r="FP156">
        <v>566</v>
      </c>
      <c r="FQ156">
        <v>569</v>
      </c>
      <c r="FR156">
        <v>572</v>
      </c>
      <c r="FS156">
        <v>576</v>
      </c>
      <c r="FT156">
        <v>579</v>
      </c>
      <c r="FU156">
        <v>582</v>
      </c>
      <c r="FV156">
        <v>586</v>
      </c>
      <c r="FW156">
        <v>589</v>
      </c>
      <c r="FX156">
        <v>592</v>
      </c>
      <c r="FY156">
        <v>596</v>
      </c>
      <c r="FZ156">
        <v>599</v>
      </c>
      <c r="GA156">
        <v>602</v>
      </c>
      <c r="GB156">
        <v>606</v>
      </c>
      <c r="GC156">
        <v>609</v>
      </c>
      <c r="GD156">
        <v>612</v>
      </c>
      <c r="GE156">
        <v>616</v>
      </c>
      <c r="GF156">
        <v>619</v>
      </c>
      <c r="GG156">
        <v>622</v>
      </c>
      <c r="GH156">
        <v>625</v>
      </c>
      <c r="GI156">
        <v>629</v>
      </c>
      <c r="GJ156">
        <v>632</v>
      </c>
      <c r="GK156">
        <v>635</v>
      </c>
      <c r="GL156">
        <v>639</v>
      </c>
      <c r="GM156">
        <v>642</v>
      </c>
      <c r="GN156">
        <v>645</v>
      </c>
      <c r="GO156">
        <v>649</v>
      </c>
      <c r="GP156">
        <v>652</v>
      </c>
      <c r="GQ156">
        <v>655</v>
      </c>
      <c r="GR156">
        <v>659</v>
      </c>
      <c r="GS156">
        <v>662</v>
      </c>
      <c r="GU156">
        <v>153</v>
      </c>
      <c r="GV156">
        <v>0.94699999999999995</v>
      </c>
    </row>
    <row r="157" spans="1:204">
      <c r="A157" s="278">
        <v>154</v>
      </c>
      <c r="B157" s="344">
        <v>4</v>
      </c>
      <c r="C157" s="344">
        <v>8</v>
      </c>
      <c r="D157" s="344">
        <v>13</v>
      </c>
      <c r="E157" s="344">
        <v>17</v>
      </c>
      <c r="F157" s="344">
        <v>21</v>
      </c>
      <c r="G157" s="344">
        <v>25</v>
      </c>
      <c r="H157" s="344">
        <v>29</v>
      </c>
      <c r="I157" s="344">
        <v>33</v>
      </c>
      <c r="J157" s="344">
        <v>36</v>
      </c>
      <c r="K157" s="344">
        <v>39</v>
      </c>
      <c r="L157" s="344">
        <v>42</v>
      </c>
      <c r="M157" s="344">
        <v>46</v>
      </c>
      <c r="N157" s="344">
        <v>50</v>
      </c>
      <c r="O157" s="344">
        <v>53</v>
      </c>
      <c r="P157" s="344">
        <v>57</v>
      </c>
      <c r="Q157" s="344">
        <v>61</v>
      </c>
      <c r="R157" s="344">
        <v>64</v>
      </c>
      <c r="S157" s="344">
        <v>68</v>
      </c>
      <c r="T157" s="344">
        <v>71</v>
      </c>
      <c r="U157" s="344">
        <v>74</v>
      </c>
      <c r="V157" s="344">
        <v>78</v>
      </c>
      <c r="W157" s="344">
        <v>81</v>
      </c>
      <c r="X157" s="344">
        <v>84</v>
      </c>
      <c r="Y157" s="344">
        <v>88</v>
      </c>
      <c r="Z157" s="344">
        <v>91</v>
      </c>
      <c r="AA157" s="344">
        <v>95</v>
      </c>
      <c r="AB157" s="344">
        <v>98</v>
      </c>
      <c r="AC157" s="344">
        <v>102</v>
      </c>
      <c r="AD157" s="344">
        <v>105</v>
      </c>
      <c r="AE157" s="344">
        <v>109</v>
      </c>
      <c r="AF157" s="337">
        <v>112</v>
      </c>
      <c r="AG157" s="345">
        <v>116</v>
      </c>
      <c r="AH157" s="346">
        <v>119</v>
      </c>
      <c r="AI157">
        <v>122</v>
      </c>
      <c r="AJ157">
        <v>126</v>
      </c>
      <c r="AK157">
        <v>129</v>
      </c>
      <c r="AL157">
        <v>133</v>
      </c>
      <c r="AM157">
        <v>136</v>
      </c>
      <c r="AN157">
        <v>139</v>
      </c>
      <c r="AO157">
        <v>143</v>
      </c>
      <c r="AP157">
        <v>146</v>
      </c>
      <c r="AQ157">
        <v>150</v>
      </c>
      <c r="AR157">
        <v>153</v>
      </c>
      <c r="AS157">
        <v>156</v>
      </c>
      <c r="AT157">
        <v>160</v>
      </c>
      <c r="AU157">
        <v>163</v>
      </c>
      <c r="AV157">
        <v>166</v>
      </c>
      <c r="AW157">
        <v>170</v>
      </c>
      <c r="AX157">
        <v>173</v>
      </c>
      <c r="AY157">
        <v>176</v>
      </c>
      <c r="AZ157">
        <v>179</v>
      </c>
      <c r="BA157">
        <v>183</v>
      </c>
      <c r="BB157">
        <v>186</v>
      </c>
      <c r="BC157">
        <v>189</v>
      </c>
      <c r="BD157">
        <v>192</v>
      </c>
      <c r="BE157">
        <v>195</v>
      </c>
      <c r="BF157">
        <v>199</v>
      </c>
      <c r="BG157">
        <v>202</v>
      </c>
      <c r="BH157">
        <v>205</v>
      </c>
      <c r="BI157">
        <v>208</v>
      </c>
      <c r="BJ157">
        <v>212</v>
      </c>
      <c r="BK157">
        <v>215</v>
      </c>
      <c r="BL157">
        <v>218</v>
      </c>
      <c r="BM157">
        <v>221</v>
      </c>
      <c r="BN157">
        <v>224</v>
      </c>
      <c r="BO157">
        <v>228</v>
      </c>
      <c r="BP157">
        <v>231</v>
      </c>
      <c r="BQ157">
        <v>234</v>
      </c>
      <c r="BR157">
        <v>237</v>
      </c>
      <c r="BS157">
        <v>240</v>
      </c>
      <c r="BT157">
        <v>243</v>
      </c>
      <c r="BU157">
        <v>247</v>
      </c>
      <c r="BV157">
        <v>250</v>
      </c>
      <c r="BW157">
        <v>253</v>
      </c>
      <c r="BX157">
        <v>256</v>
      </c>
      <c r="BY157">
        <v>259</v>
      </c>
      <c r="BZ157">
        <v>262</v>
      </c>
      <c r="CA157">
        <v>265</v>
      </c>
      <c r="CB157">
        <v>268</v>
      </c>
      <c r="CC157">
        <v>272</v>
      </c>
      <c r="CD157">
        <v>275</v>
      </c>
      <c r="CE157">
        <v>278</v>
      </c>
      <c r="CF157">
        <v>281</v>
      </c>
      <c r="CG157">
        <v>284</v>
      </c>
      <c r="CH157">
        <v>287</v>
      </c>
      <c r="CI157">
        <v>290</v>
      </c>
      <c r="CJ157">
        <v>293</v>
      </c>
      <c r="CK157">
        <v>296</v>
      </c>
      <c r="CL157">
        <v>299</v>
      </c>
      <c r="CM157">
        <v>302</v>
      </c>
      <c r="CN157">
        <v>305</v>
      </c>
      <c r="CO157">
        <v>308</v>
      </c>
      <c r="CP157">
        <v>311</v>
      </c>
      <c r="CQ157">
        <v>314</v>
      </c>
      <c r="CR157">
        <v>317</v>
      </c>
      <c r="CS157">
        <v>320</v>
      </c>
      <c r="CT157">
        <v>323</v>
      </c>
      <c r="CU157">
        <v>326</v>
      </c>
      <c r="CV157">
        <v>329</v>
      </c>
      <c r="CW157">
        <v>332</v>
      </c>
      <c r="CX157">
        <v>335</v>
      </c>
      <c r="CY157">
        <v>338</v>
      </c>
      <c r="CZ157">
        <v>342</v>
      </c>
      <c r="DA157">
        <v>345</v>
      </c>
      <c r="DB157">
        <v>348</v>
      </c>
      <c r="DC157">
        <v>351</v>
      </c>
      <c r="DD157">
        <v>355</v>
      </c>
      <c r="DE157">
        <v>358</v>
      </c>
      <c r="DF157">
        <v>361</v>
      </c>
      <c r="DG157">
        <v>365</v>
      </c>
      <c r="DH157">
        <v>368</v>
      </c>
      <c r="DI157">
        <v>371</v>
      </c>
      <c r="DJ157">
        <v>374</v>
      </c>
      <c r="DK157">
        <v>378</v>
      </c>
      <c r="DL157">
        <v>381</v>
      </c>
      <c r="DM157">
        <v>384</v>
      </c>
      <c r="DN157">
        <v>388</v>
      </c>
      <c r="DO157">
        <v>391</v>
      </c>
      <c r="DP157">
        <v>394</v>
      </c>
      <c r="DQ157">
        <v>397</v>
      </c>
      <c r="DR157">
        <v>401</v>
      </c>
      <c r="DS157">
        <v>404</v>
      </c>
      <c r="DT157">
        <v>407</v>
      </c>
      <c r="DU157">
        <v>411</v>
      </c>
      <c r="DV157">
        <v>414</v>
      </c>
      <c r="DW157">
        <v>417</v>
      </c>
      <c r="DX157">
        <v>421</v>
      </c>
      <c r="DY157">
        <v>424</v>
      </c>
      <c r="DZ157">
        <v>427</v>
      </c>
      <c r="EA157">
        <v>431</v>
      </c>
      <c r="EB157">
        <v>434</v>
      </c>
      <c r="EC157">
        <v>437</v>
      </c>
      <c r="ED157">
        <v>441</v>
      </c>
      <c r="EE157">
        <v>444</v>
      </c>
      <c r="EF157">
        <v>447</v>
      </c>
      <c r="EG157">
        <v>451</v>
      </c>
      <c r="EH157">
        <v>454</v>
      </c>
      <c r="EI157">
        <v>457</v>
      </c>
      <c r="EJ157">
        <v>461</v>
      </c>
      <c r="EK157">
        <v>464</v>
      </c>
      <c r="EL157">
        <v>467</v>
      </c>
      <c r="EM157">
        <v>471</v>
      </c>
      <c r="EN157">
        <v>474</v>
      </c>
      <c r="EO157">
        <v>477</v>
      </c>
      <c r="EP157">
        <v>481</v>
      </c>
      <c r="EQ157">
        <v>484</v>
      </c>
      <c r="ER157">
        <v>487</v>
      </c>
      <c r="ES157">
        <v>491</v>
      </c>
      <c r="ET157">
        <v>494</v>
      </c>
      <c r="EU157">
        <v>497</v>
      </c>
      <c r="EV157">
        <v>501</v>
      </c>
      <c r="EW157">
        <v>504</v>
      </c>
      <c r="EX157">
        <v>507</v>
      </c>
      <c r="EY157">
        <v>511</v>
      </c>
      <c r="EZ157">
        <v>514</v>
      </c>
      <c r="FA157">
        <v>517</v>
      </c>
      <c r="FB157">
        <v>521</v>
      </c>
      <c r="FC157">
        <v>524</v>
      </c>
      <c r="FD157">
        <v>527</v>
      </c>
      <c r="FE157">
        <v>531</v>
      </c>
      <c r="FF157">
        <v>534</v>
      </c>
      <c r="FG157">
        <v>537</v>
      </c>
      <c r="FH157">
        <v>541</v>
      </c>
      <c r="FI157">
        <v>544</v>
      </c>
      <c r="FJ157">
        <v>547</v>
      </c>
      <c r="FK157">
        <v>550</v>
      </c>
      <c r="FL157">
        <v>554</v>
      </c>
      <c r="FM157">
        <v>557</v>
      </c>
      <c r="FN157">
        <v>560</v>
      </c>
      <c r="FO157">
        <v>564</v>
      </c>
      <c r="FP157">
        <v>567</v>
      </c>
      <c r="FQ157">
        <v>570</v>
      </c>
      <c r="FR157">
        <v>574</v>
      </c>
      <c r="FS157">
        <v>577</v>
      </c>
      <c r="FT157">
        <v>580</v>
      </c>
      <c r="FU157">
        <v>584</v>
      </c>
      <c r="FV157">
        <v>587</v>
      </c>
      <c r="FW157">
        <v>590</v>
      </c>
      <c r="FX157">
        <v>594</v>
      </c>
      <c r="FY157">
        <v>597</v>
      </c>
      <c r="FZ157">
        <v>600</v>
      </c>
      <c r="GA157">
        <v>604</v>
      </c>
      <c r="GB157">
        <v>607</v>
      </c>
      <c r="GC157">
        <v>610</v>
      </c>
      <c r="GD157">
        <v>613</v>
      </c>
      <c r="GE157">
        <v>617</v>
      </c>
      <c r="GF157">
        <v>620</v>
      </c>
      <c r="GG157">
        <v>623</v>
      </c>
      <c r="GH157">
        <v>627</v>
      </c>
      <c r="GI157">
        <v>630</v>
      </c>
      <c r="GJ157">
        <v>633</v>
      </c>
      <c r="GK157">
        <v>637</v>
      </c>
      <c r="GL157">
        <v>640</v>
      </c>
      <c r="GM157">
        <v>643</v>
      </c>
      <c r="GN157">
        <v>647</v>
      </c>
      <c r="GO157">
        <v>650</v>
      </c>
      <c r="GP157">
        <v>653</v>
      </c>
      <c r="GQ157">
        <v>657</v>
      </c>
      <c r="GR157">
        <v>660</v>
      </c>
      <c r="GS157">
        <v>663</v>
      </c>
      <c r="GU157">
        <v>154</v>
      </c>
      <c r="GV157">
        <v>0.94899999999999995</v>
      </c>
    </row>
    <row r="158" spans="1:204">
      <c r="A158" s="278">
        <v>155</v>
      </c>
      <c r="B158" s="344">
        <v>4</v>
      </c>
      <c r="C158" s="344">
        <v>8</v>
      </c>
      <c r="D158" s="344">
        <v>13</v>
      </c>
      <c r="E158" s="344">
        <v>17</v>
      </c>
      <c r="F158" s="344">
        <v>21</v>
      </c>
      <c r="G158" s="344">
        <v>25</v>
      </c>
      <c r="H158" s="344">
        <v>29</v>
      </c>
      <c r="I158" s="344">
        <v>34</v>
      </c>
      <c r="J158" s="344">
        <v>36</v>
      </c>
      <c r="K158" s="344">
        <v>39</v>
      </c>
      <c r="L158" s="344">
        <v>43</v>
      </c>
      <c r="M158" s="344">
        <v>46</v>
      </c>
      <c r="N158" s="344">
        <v>50</v>
      </c>
      <c r="O158" s="344">
        <v>54</v>
      </c>
      <c r="P158" s="344">
        <v>57</v>
      </c>
      <c r="Q158" s="344">
        <v>61</v>
      </c>
      <c r="R158" s="344">
        <v>65</v>
      </c>
      <c r="S158" s="344">
        <v>68</v>
      </c>
      <c r="T158" s="344">
        <v>71</v>
      </c>
      <c r="U158" s="344">
        <v>74</v>
      </c>
      <c r="V158" s="344">
        <v>78</v>
      </c>
      <c r="W158" s="344">
        <v>81</v>
      </c>
      <c r="X158" s="344">
        <v>85</v>
      </c>
      <c r="Y158" s="344">
        <v>88</v>
      </c>
      <c r="Z158" s="344">
        <v>92</v>
      </c>
      <c r="AA158" s="344">
        <v>95</v>
      </c>
      <c r="AB158" s="344">
        <v>99</v>
      </c>
      <c r="AC158" s="344">
        <v>102</v>
      </c>
      <c r="AD158" s="344">
        <v>106</v>
      </c>
      <c r="AE158" s="344">
        <v>109</v>
      </c>
      <c r="AF158" s="337">
        <v>112</v>
      </c>
      <c r="AG158" s="345">
        <v>116</v>
      </c>
      <c r="AH158" s="346">
        <v>119</v>
      </c>
      <c r="AI158">
        <v>123</v>
      </c>
      <c r="AJ158">
        <v>126</v>
      </c>
      <c r="AK158">
        <v>130</v>
      </c>
      <c r="AL158">
        <v>133</v>
      </c>
      <c r="AM158">
        <v>136</v>
      </c>
      <c r="AN158">
        <v>140</v>
      </c>
      <c r="AO158">
        <v>143</v>
      </c>
      <c r="AP158">
        <v>147</v>
      </c>
      <c r="AQ158">
        <v>150</v>
      </c>
      <c r="AR158">
        <v>153</v>
      </c>
      <c r="AS158">
        <v>157</v>
      </c>
      <c r="AT158">
        <v>160</v>
      </c>
      <c r="AU158">
        <v>163</v>
      </c>
      <c r="AV158">
        <v>167</v>
      </c>
      <c r="AW158">
        <v>170</v>
      </c>
      <c r="AX158">
        <v>173</v>
      </c>
      <c r="AY158">
        <v>177</v>
      </c>
      <c r="AZ158">
        <v>180</v>
      </c>
      <c r="BA158">
        <v>183</v>
      </c>
      <c r="BB158">
        <v>186</v>
      </c>
      <c r="BC158">
        <v>190</v>
      </c>
      <c r="BD158">
        <v>193</v>
      </c>
      <c r="BE158">
        <v>196</v>
      </c>
      <c r="BF158">
        <v>199</v>
      </c>
      <c r="BG158">
        <v>202</v>
      </c>
      <c r="BH158">
        <v>206</v>
      </c>
      <c r="BI158">
        <v>209</v>
      </c>
      <c r="BJ158">
        <v>212</v>
      </c>
      <c r="BK158">
        <v>215</v>
      </c>
      <c r="BL158">
        <v>218</v>
      </c>
      <c r="BM158">
        <v>222</v>
      </c>
      <c r="BN158">
        <v>225</v>
      </c>
      <c r="BO158">
        <v>228</v>
      </c>
      <c r="BP158">
        <v>231</v>
      </c>
      <c r="BQ158">
        <v>234</v>
      </c>
      <c r="BR158">
        <v>238</v>
      </c>
      <c r="BS158">
        <v>241</v>
      </c>
      <c r="BT158">
        <v>244</v>
      </c>
      <c r="BU158">
        <v>247</v>
      </c>
      <c r="BV158">
        <v>250</v>
      </c>
      <c r="BW158">
        <v>253</v>
      </c>
      <c r="BX158">
        <v>257</v>
      </c>
      <c r="BY158">
        <v>260</v>
      </c>
      <c r="BZ158">
        <v>263</v>
      </c>
      <c r="CA158">
        <v>266</v>
      </c>
      <c r="CB158">
        <v>269</v>
      </c>
      <c r="CC158">
        <v>272</v>
      </c>
      <c r="CD158">
        <v>275</v>
      </c>
      <c r="CE158">
        <v>278</v>
      </c>
      <c r="CF158">
        <v>281</v>
      </c>
      <c r="CG158">
        <v>284</v>
      </c>
      <c r="CH158">
        <v>288</v>
      </c>
      <c r="CI158">
        <v>291</v>
      </c>
      <c r="CJ158">
        <v>294</v>
      </c>
      <c r="CK158">
        <v>297</v>
      </c>
      <c r="CL158">
        <v>300</v>
      </c>
      <c r="CM158">
        <v>303</v>
      </c>
      <c r="CN158">
        <v>306</v>
      </c>
      <c r="CO158">
        <v>309</v>
      </c>
      <c r="CP158">
        <v>312</v>
      </c>
      <c r="CQ158">
        <v>315</v>
      </c>
      <c r="CR158">
        <v>318</v>
      </c>
      <c r="CS158">
        <v>321</v>
      </c>
      <c r="CT158">
        <v>323</v>
      </c>
      <c r="CU158">
        <v>326</v>
      </c>
      <c r="CV158">
        <v>329</v>
      </c>
      <c r="CW158">
        <v>332</v>
      </c>
      <c r="CX158">
        <v>336</v>
      </c>
      <c r="CY158">
        <v>339</v>
      </c>
      <c r="CZ158">
        <v>342</v>
      </c>
      <c r="DA158">
        <v>346</v>
      </c>
      <c r="DB158">
        <v>349</v>
      </c>
      <c r="DC158">
        <v>352</v>
      </c>
      <c r="DD158">
        <v>355</v>
      </c>
      <c r="DE158">
        <v>359</v>
      </c>
      <c r="DF158">
        <v>362</v>
      </c>
      <c r="DG158">
        <v>365</v>
      </c>
      <c r="DH158">
        <v>369</v>
      </c>
      <c r="DI158">
        <v>372</v>
      </c>
      <c r="DJ158">
        <v>375</v>
      </c>
      <c r="DK158">
        <v>379</v>
      </c>
      <c r="DL158">
        <v>382</v>
      </c>
      <c r="DM158">
        <v>385</v>
      </c>
      <c r="DN158">
        <v>388</v>
      </c>
      <c r="DO158">
        <v>392</v>
      </c>
      <c r="DP158">
        <v>395</v>
      </c>
      <c r="DQ158">
        <v>398</v>
      </c>
      <c r="DR158">
        <v>402</v>
      </c>
      <c r="DS158">
        <v>405</v>
      </c>
      <c r="DT158">
        <v>408</v>
      </c>
      <c r="DU158">
        <v>412</v>
      </c>
      <c r="DV158">
        <v>415</v>
      </c>
      <c r="DW158">
        <v>418</v>
      </c>
      <c r="DX158">
        <v>422</v>
      </c>
      <c r="DY158">
        <v>425</v>
      </c>
      <c r="DZ158">
        <v>428</v>
      </c>
      <c r="EA158">
        <v>432</v>
      </c>
      <c r="EB158">
        <v>435</v>
      </c>
      <c r="EC158">
        <v>438</v>
      </c>
      <c r="ED158">
        <v>442</v>
      </c>
      <c r="EE158">
        <v>445</v>
      </c>
      <c r="EF158">
        <v>448</v>
      </c>
      <c r="EG158">
        <v>452</v>
      </c>
      <c r="EH158">
        <v>455</v>
      </c>
      <c r="EI158">
        <v>458</v>
      </c>
      <c r="EJ158">
        <v>462</v>
      </c>
      <c r="EK158">
        <v>465</v>
      </c>
      <c r="EL158">
        <v>468</v>
      </c>
      <c r="EM158">
        <v>472</v>
      </c>
      <c r="EN158">
        <v>475</v>
      </c>
      <c r="EO158">
        <v>478</v>
      </c>
      <c r="EP158">
        <v>482</v>
      </c>
      <c r="EQ158">
        <v>485</v>
      </c>
      <c r="ER158">
        <v>488</v>
      </c>
      <c r="ES158">
        <v>492</v>
      </c>
      <c r="ET158">
        <v>495</v>
      </c>
      <c r="EU158">
        <v>498</v>
      </c>
      <c r="EV158">
        <v>502</v>
      </c>
      <c r="EW158">
        <v>505</v>
      </c>
      <c r="EX158">
        <v>508</v>
      </c>
      <c r="EY158">
        <v>512</v>
      </c>
      <c r="EZ158">
        <v>515</v>
      </c>
      <c r="FA158">
        <v>518</v>
      </c>
      <c r="FB158">
        <v>522</v>
      </c>
      <c r="FC158">
        <v>525</v>
      </c>
      <c r="FD158">
        <v>528</v>
      </c>
      <c r="FE158">
        <v>532</v>
      </c>
      <c r="FF158">
        <v>535</v>
      </c>
      <c r="FG158">
        <v>538</v>
      </c>
      <c r="FH158">
        <v>542</v>
      </c>
      <c r="FI158">
        <v>545</v>
      </c>
      <c r="FJ158">
        <v>548</v>
      </c>
      <c r="FK158">
        <v>552</v>
      </c>
      <c r="FL158">
        <v>555</v>
      </c>
      <c r="FM158">
        <v>558</v>
      </c>
      <c r="FN158">
        <v>562</v>
      </c>
      <c r="FO158">
        <v>565</v>
      </c>
      <c r="FP158">
        <v>568</v>
      </c>
      <c r="FQ158">
        <v>572</v>
      </c>
      <c r="FR158">
        <v>575</v>
      </c>
      <c r="FS158">
        <v>578</v>
      </c>
      <c r="FT158">
        <v>582</v>
      </c>
      <c r="FU158">
        <v>585</v>
      </c>
      <c r="FV158">
        <v>588</v>
      </c>
      <c r="FW158">
        <v>592</v>
      </c>
      <c r="FX158">
        <v>595</v>
      </c>
      <c r="FY158">
        <v>598</v>
      </c>
      <c r="FZ158">
        <v>602</v>
      </c>
      <c r="GA158">
        <v>605</v>
      </c>
      <c r="GB158">
        <v>608</v>
      </c>
      <c r="GC158">
        <v>612</v>
      </c>
      <c r="GD158">
        <v>615</v>
      </c>
      <c r="GE158">
        <v>618</v>
      </c>
      <c r="GF158">
        <v>621</v>
      </c>
      <c r="GG158">
        <v>625</v>
      </c>
      <c r="GH158">
        <v>628</v>
      </c>
      <c r="GI158">
        <v>631</v>
      </c>
      <c r="GJ158">
        <v>635</v>
      </c>
      <c r="GK158">
        <v>638</v>
      </c>
      <c r="GL158">
        <v>641</v>
      </c>
      <c r="GM158">
        <v>645</v>
      </c>
      <c r="GN158">
        <v>648</v>
      </c>
      <c r="GO158">
        <v>651</v>
      </c>
      <c r="GP158">
        <v>655</v>
      </c>
      <c r="GQ158">
        <v>658</v>
      </c>
      <c r="GR158">
        <v>661</v>
      </c>
      <c r="GS158">
        <v>665</v>
      </c>
      <c r="GU158">
        <v>155</v>
      </c>
      <c r="GV158">
        <v>0.95099999999999996</v>
      </c>
    </row>
    <row r="159" spans="1:204">
      <c r="A159" s="278">
        <v>156</v>
      </c>
      <c r="B159" s="344">
        <v>4</v>
      </c>
      <c r="C159" s="344">
        <v>8</v>
      </c>
      <c r="D159" s="344">
        <v>13</v>
      </c>
      <c r="E159" s="344">
        <v>17</v>
      </c>
      <c r="F159" s="344">
        <v>21</v>
      </c>
      <c r="G159" s="344">
        <v>25</v>
      </c>
      <c r="H159" s="344">
        <v>30</v>
      </c>
      <c r="I159" s="344">
        <v>34</v>
      </c>
      <c r="J159" s="344">
        <v>36</v>
      </c>
      <c r="K159" s="344">
        <v>39</v>
      </c>
      <c r="L159" s="344">
        <v>43</v>
      </c>
      <c r="M159" s="344">
        <v>46</v>
      </c>
      <c r="N159" s="344">
        <v>50</v>
      </c>
      <c r="O159" s="344">
        <v>54</v>
      </c>
      <c r="P159" s="344">
        <v>57</v>
      </c>
      <c r="Q159" s="344">
        <v>61</v>
      </c>
      <c r="R159" s="344">
        <v>65</v>
      </c>
      <c r="S159" s="344">
        <v>68</v>
      </c>
      <c r="T159" s="344">
        <v>71</v>
      </c>
      <c r="U159" s="344">
        <v>74</v>
      </c>
      <c r="V159" s="344">
        <v>78</v>
      </c>
      <c r="W159" s="344">
        <v>81</v>
      </c>
      <c r="X159" s="344">
        <v>85</v>
      </c>
      <c r="Y159" s="344">
        <v>88</v>
      </c>
      <c r="Z159" s="344">
        <v>92</v>
      </c>
      <c r="AA159" s="344">
        <v>95</v>
      </c>
      <c r="AB159" s="344">
        <v>99</v>
      </c>
      <c r="AC159" s="344">
        <v>102</v>
      </c>
      <c r="AD159" s="344">
        <v>106</v>
      </c>
      <c r="AE159" s="344">
        <v>109</v>
      </c>
      <c r="AF159" s="337">
        <v>113</v>
      </c>
      <c r="AG159" s="345">
        <v>116</v>
      </c>
      <c r="AH159" s="346">
        <v>120</v>
      </c>
      <c r="AI159">
        <v>123</v>
      </c>
      <c r="AJ159">
        <v>126</v>
      </c>
      <c r="AK159">
        <v>130</v>
      </c>
      <c r="AL159">
        <v>133</v>
      </c>
      <c r="AM159">
        <v>137</v>
      </c>
      <c r="AN159">
        <v>140</v>
      </c>
      <c r="AO159">
        <v>143</v>
      </c>
      <c r="AP159">
        <v>147</v>
      </c>
      <c r="AQ159">
        <v>150</v>
      </c>
      <c r="AR159">
        <v>153</v>
      </c>
      <c r="AS159">
        <v>157</v>
      </c>
      <c r="AT159">
        <v>160</v>
      </c>
      <c r="AU159">
        <v>164</v>
      </c>
      <c r="AV159">
        <v>167</v>
      </c>
      <c r="AW159">
        <v>170</v>
      </c>
      <c r="AX159">
        <v>174</v>
      </c>
      <c r="AY159">
        <v>177</v>
      </c>
      <c r="AZ159">
        <v>180</v>
      </c>
      <c r="BA159">
        <v>183</v>
      </c>
      <c r="BB159">
        <v>187</v>
      </c>
      <c r="BC159">
        <v>190</v>
      </c>
      <c r="BD159">
        <v>193</v>
      </c>
      <c r="BE159">
        <v>196</v>
      </c>
      <c r="BF159">
        <v>200</v>
      </c>
      <c r="BG159">
        <v>203</v>
      </c>
      <c r="BH159">
        <v>206</v>
      </c>
      <c r="BI159">
        <v>209</v>
      </c>
      <c r="BJ159">
        <v>212</v>
      </c>
      <c r="BK159">
        <v>216</v>
      </c>
      <c r="BL159">
        <v>219</v>
      </c>
      <c r="BM159">
        <v>222</v>
      </c>
      <c r="BN159">
        <v>225</v>
      </c>
      <c r="BO159">
        <v>229</v>
      </c>
      <c r="BP159">
        <v>232</v>
      </c>
      <c r="BQ159">
        <v>235</v>
      </c>
      <c r="BR159">
        <v>238</v>
      </c>
      <c r="BS159">
        <v>241</v>
      </c>
      <c r="BT159">
        <v>244</v>
      </c>
      <c r="BU159">
        <v>248</v>
      </c>
      <c r="BV159">
        <v>251</v>
      </c>
      <c r="BW159">
        <v>254</v>
      </c>
      <c r="BX159">
        <v>257</v>
      </c>
      <c r="BY159">
        <v>260</v>
      </c>
      <c r="BZ159">
        <v>263</v>
      </c>
      <c r="CA159">
        <v>266</v>
      </c>
      <c r="CB159">
        <v>270</v>
      </c>
      <c r="CC159">
        <v>273</v>
      </c>
      <c r="CD159">
        <v>276</v>
      </c>
      <c r="CE159">
        <v>279</v>
      </c>
      <c r="CF159">
        <v>282</v>
      </c>
      <c r="CG159">
        <v>285</v>
      </c>
      <c r="CH159">
        <v>288</v>
      </c>
      <c r="CI159">
        <v>291</v>
      </c>
      <c r="CJ159">
        <v>294</v>
      </c>
      <c r="CK159">
        <v>297</v>
      </c>
      <c r="CL159">
        <v>300</v>
      </c>
      <c r="CM159">
        <v>303</v>
      </c>
      <c r="CN159">
        <v>306</v>
      </c>
      <c r="CO159">
        <v>309</v>
      </c>
      <c r="CP159">
        <v>312</v>
      </c>
      <c r="CQ159">
        <v>315</v>
      </c>
      <c r="CR159">
        <v>318</v>
      </c>
      <c r="CS159">
        <v>321</v>
      </c>
      <c r="CT159">
        <v>324</v>
      </c>
      <c r="CU159">
        <v>327</v>
      </c>
      <c r="CV159">
        <v>330</v>
      </c>
      <c r="CW159">
        <v>333</v>
      </c>
      <c r="CX159">
        <v>336</v>
      </c>
      <c r="CY159">
        <v>340</v>
      </c>
      <c r="CZ159">
        <v>343</v>
      </c>
      <c r="DA159">
        <v>346</v>
      </c>
      <c r="DB159">
        <v>350</v>
      </c>
      <c r="DC159">
        <v>353</v>
      </c>
      <c r="DD159">
        <v>356</v>
      </c>
      <c r="DE159">
        <v>359</v>
      </c>
      <c r="DF159">
        <v>363</v>
      </c>
      <c r="DG159">
        <v>366</v>
      </c>
      <c r="DH159">
        <v>369</v>
      </c>
      <c r="DI159">
        <v>373</v>
      </c>
      <c r="DJ159">
        <v>376</v>
      </c>
      <c r="DK159">
        <v>379</v>
      </c>
      <c r="DL159">
        <v>383</v>
      </c>
      <c r="DM159">
        <v>386</v>
      </c>
      <c r="DN159">
        <v>389</v>
      </c>
      <c r="DO159">
        <v>393</v>
      </c>
      <c r="DP159">
        <v>396</v>
      </c>
      <c r="DQ159">
        <v>399</v>
      </c>
      <c r="DR159">
        <v>403</v>
      </c>
      <c r="DS159">
        <v>406</v>
      </c>
      <c r="DT159">
        <v>409</v>
      </c>
      <c r="DU159">
        <v>413</v>
      </c>
      <c r="DV159">
        <v>416</v>
      </c>
      <c r="DW159">
        <v>419</v>
      </c>
      <c r="DX159">
        <v>423</v>
      </c>
      <c r="DY159">
        <v>426</v>
      </c>
      <c r="DZ159">
        <v>429</v>
      </c>
      <c r="EA159">
        <v>433</v>
      </c>
      <c r="EB159">
        <v>436</v>
      </c>
      <c r="EC159">
        <v>439</v>
      </c>
      <c r="ED159">
        <v>443</v>
      </c>
      <c r="EE159">
        <v>446</v>
      </c>
      <c r="EF159">
        <v>449</v>
      </c>
      <c r="EG159">
        <v>453</v>
      </c>
      <c r="EH159">
        <v>456</v>
      </c>
      <c r="EI159">
        <v>459</v>
      </c>
      <c r="EJ159">
        <v>463</v>
      </c>
      <c r="EK159">
        <v>466</v>
      </c>
      <c r="EL159">
        <v>469</v>
      </c>
      <c r="EM159">
        <v>473</v>
      </c>
      <c r="EN159">
        <v>476</v>
      </c>
      <c r="EO159">
        <v>479</v>
      </c>
      <c r="EP159">
        <v>483</v>
      </c>
      <c r="EQ159">
        <v>486</v>
      </c>
      <c r="ER159">
        <v>489</v>
      </c>
      <c r="ES159">
        <v>493</v>
      </c>
      <c r="ET159">
        <v>496</v>
      </c>
      <c r="EU159">
        <v>499</v>
      </c>
      <c r="EV159">
        <v>503</v>
      </c>
      <c r="EW159">
        <v>506</v>
      </c>
      <c r="EX159">
        <v>509</v>
      </c>
      <c r="EY159">
        <v>513</v>
      </c>
      <c r="EZ159">
        <v>516</v>
      </c>
      <c r="FA159">
        <v>519</v>
      </c>
      <c r="FB159">
        <v>523</v>
      </c>
      <c r="FC159">
        <v>526</v>
      </c>
      <c r="FD159">
        <v>529</v>
      </c>
      <c r="FE159">
        <v>533</v>
      </c>
      <c r="FF159">
        <v>536</v>
      </c>
      <c r="FG159">
        <v>539</v>
      </c>
      <c r="FH159">
        <v>543</v>
      </c>
      <c r="FI159">
        <v>546</v>
      </c>
      <c r="FJ159">
        <v>549</v>
      </c>
      <c r="FK159">
        <v>553</v>
      </c>
      <c r="FL159">
        <v>556</v>
      </c>
      <c r="FM159">
        <v>559</v>
      </c>
      <c r="FN159">
        <v>563</v>
      </c>
      <c r="FO159">
        <v>566</v>
      </c>
      <c r="FP159">
        <v>569</v>
      </c>
      <c r="FQ159">
        <v>573</v>
      </c>
      <c r="FR159">
        <v>576</v>
      </c>
      <c r="FS159">
        <v>579</v>
      </c>
      <c r="FT159">
        <v>583</v>
      </c>
      <c r="FU159">
        <v>586</v>
      </c>
      <c r="FV159">
        <v>589</v>
      </c>
      <c r="FW159">
        <v>593</v>
      </c>
      <c r="FX159">
        <v>596</v>
      </c>
      <c r="FY159">
        <v>599</v>
      </c>
      <c r="FZ159">
        <v>603</v>
      </c>
      <c r="GA159">
        <v>606</v>
      </c>
      <c r="GB159">
        <v>609</v>
      </c>
      <c r="GC159">
        <v>613</v>
      </c>
      <c r="GD159">
        <v>616</v>
      </c>
      <c r="GE159">
        <v>619</v>
      </c>
      <c r="GF159">
        <v>623</v>
      </c>
      <c r="GG159">
        <v>626</v>
      </c>
      <c r="GH159">
        <v>629</v>
      </c>
      <c r="GI159">
        <v>633</v>
      </c>
      <c r="GJ159">
        <v>636</v>
      </c>
      <c r="GK159">
        <v>639</v>
      </c>
      <c r="GL159">
        <v>643</v>
      </c>
      <c r="GM159">
        <v>646</v>
      </c>
      <c r="GN159">
        <v>649</v>
      </c>
      <c r="GO159">
        <v>653</v>
      </c>
      <c r="GP159">
        <v>656</v>
      </c>
      <c r="GQ159">
        <v>659</v>
      </c>
      <c r="GR159">
        <v>663</v>
      </c>
      <c r="GS159">
        <v>666</v>
      </c>
      <c r="GU159">
        <v>156</v>
      </c>
      <c r="GV159">
        <v>0.95299999999999996</v>
      </c>
    </row>
    <row r="160" spans="1:204">
      <c r="A160" s="278">
        <v>157</v>
      </c>
      <c r="B160" s="344">
        <v>4</v>
      </c>
      <c r="C160" s="344">
        <v>8</v>
      </c>
      <c r="D160" s="344">
        <v>13</v>
      </c>
      <c r="E160" s="344">
        <v>17</v>
      </c>
      <c r="F160" s="344">
        <v>21</v>
      </c>
      <c r="G160" s="344">
        <v>25</v>
      </c>
      <c r="H160" s="344">
        <v>30</v>
      </c>
      <c r="I160" s="344">
        <v>34</v>
      </c>
      <c r="J160" s="344">
        <v>36</v>
      </c>
      <c r="K160" s="344">
        <v>39</v>
      </c>
      <c r="L160" s="344">
        <v>43</v>
      </c>
      <c r="M160" s="344">
        <v>46</v>
      </c>
      <c r="N160" s="344">
        <v>50</v>
      </c>
      <c r="O160" s="344">
        <v>54</v>
      </c>
      <c r="P160" s="344">
        <v>58</v>
      </c>
      <c r="Q160" s="344">
        <v>61</v>
      </c>
      <c r="R160" s="344">
        <v>65</v>
      </c>
      <c r="S160" s="344">
        <v>68</v>
      </c>
      <c r="T160" s="344">
        <v>71</v>
      </c>
      <c r="U160" s="344">
        <v>74</v>
      </c>
      <c r="V160" s="344">
        <v>78</v>
      </c>
      <c r="W160" s="344">
        <v>81</v>
      </c>
      <c r="X160" s="344">
        <v>85</v>
      </c>
      <c r="Y160" s="344">
        <v>88</v>
      </c>
      <c r="Z160" s="344">
        <v>92</v>
      </c>
      <c r="AA160" s="344">
        <v>95</v>
      </c>
      <c r="AB160" s="344">
        <v>99</v>
      </c>
      <c r="AC160" s="344">
        <v>102</v>
      </c>
      <c r="AD160" s="344">
        <v>106</v>
      </c>
      <c r="AE160" s="344">
        <v>110</v>
      </c>
      <c r="AF160" s="337">
        <v>113</v>
      </c>
      <c r="AG160" s="345">
        <v>116</v>
      </c>
      <c r="AH160" s="346">
        <v>120</v>
      </c>
      <c r="AI160">
        <v>123</v>
      </c>
      <c r="AJ160">
        <v>127</v>
      </c>
      <c r="AK160">
        <v>130</v>
      </c>
      <c r="AL160">
        <v>133</v>
      </c>
      <c r="AM160">
        <v>137</v>
      </c>
      <c r="AN160">
        <v>140</v>
      </c>
      <c r="AO160">
        <v>144</v>
      </c>
      <c r="AP160">
        <v>147</v>
      </c>
      <c r="AQ160">
        <v>150</v>
      </c>
      <c r="AR160">
        <v>154</v>
      </c>
      <c r="AS160">
        <v>157</v>
      </c>
      <c r="AT160">
        <v>161</v>
      </c>
      <c r="AU160">
        <v>164</v>
      </c>
      <c r="AV160">
        <v>167</v>
      </c>
      <c r="AW160">
        <v>171</v>
      </c>
      <c r="AX160">
        <v>174</v>
      </c>
      <c r="AY160">
        <v>177</v>
      </c>
      <c r="AZ160">
        <v>181</v>
      </c>
      <c r="BA160">
        <v>184</v>
      </c>
      <c r="BB160">
        <v>187</v>
      </c>
      <c r="BC160">
        <v>190</v>
      </c>
      <c r="BD160">
        <v>194</v>
      </c>
      <c r="BE160">
        <v>197</v>
      </c>
      <c r="BF160">
        <v>200</v>
      </c>
      <c r="BG160">
        <v>203</v>
      </c>
      <c r="BH160">
        <v>206</v>
      </c>
      <c r="BI160">
        <v>210</v>
      </c>
      <c r="BJ160">
        <v>213</v>
      </c>
      <c r="BK160">
        <v>216</v>
      </c>
      <c r="BL160">
        <v>219</v>
      </c>
      <c r="BM160">
        <v>223</v>
      </c>
      <c r="BN160">
        <v>226</v>
      </c>
      <c r="BO160">
        <v>229</v>
      </c>
      <c r="BP160">
        <v>232</v>
      </c>
      <c r="BQ160">
        <v>235</v>
      </c>
      <c r="BR160">
        <v>239</v>
      </c>
      <c r="BS160">
        <v>242</v>
      </c>
      <c r="BT160">
        <v>245</v>
      </c>
      <c r="BU160">
        <v>248</v>
      </c>
      <c r="BV160">
        <v>251</v>
      </c>
      <c r="BW160">
        <v>254</v>
      </c>
      <c r="BX160">
        <v>258</v>
      </c>
      <c r="BY160">
        <v>261</v>
      </c>
      <c r="BZ160">
        <v>264</v>
      </c>
      <c r="CA160">
        <v>267</v>
      </c>
      <c r="CB160">
        <v>270</v>
      </c>
      <c r="CC160">
        <v>273</v>
      </c>
      <c r="CD160">
        <v>276</v>
      </c>
      <c r="CE160">
        <v>279</v>
      </c>
      <c r="CF160">
        <v>283</v>
      </c>
      <c r="CG160">
        <v>286</v>
      </c>
      <c r="CH160">
        <v>289</v>
      </c>
      <c r="CI160">
        <v>292</v>
      </c>
      <c r="CJ160">
        <v>295</v>
      </c>
      <c r="CK160">
        <v>298</v>
      </c>
      <c r="CL160">
        <v>301</v>
      </c>
      <c r="CM160">
        <v>304</v>
      </c>
      <c r="CN160">
        <v>307</v>
      </c>
      <c r="CO160">
        <v>310</v>
      </c>
      <c r="CP160">
        <v>313</v>
      </c>
      <c r="CQ160">
        <v>316</v>
      </c>
      <c r="CR160">
        <v>319</v>
      </c>
      <c r="CS160">
        <v>322</v>
      </c>
      <c r="CT160">
        <v>325</v>
      </c>
      <c r="CU160">
        <v>328</v>
      </c>
      <c r="CV160">
        <v>331</v>
      </c>
      <c r="CW160">
        <v>334</v>
      </c>
      <c r="CX160">
        <v>337</v>
      </c>
      <c r="CY160">
        <v>340</v>
      </c>
      <c r="CZ160">
        <v>344</v>
      </c>
      <c r="DA160">
        <v>347</v>
      </c>
      <c r="DB160">
        <v>350</v>
      </c>
      <c r="DC160">
        <v>354</v>
      </c>
      <c r="DD160">
        <v>357</v>
      </c>
      <c r="DE160">
        <v>360</v>
      </c>
      <c r="DF160">
        <v>364</v>
      </c>
      <c r="DG160">
        <v>367</v>
      </c>
      <c r="DH160">
        <v>370</v>
      </c>
      <c r="DI160">
        <v>373</v>
      </c>
      <c r="DJ160">
        <v>377</v>
      </c>
      <c r="DK160">
        <v>380</v>
      </c>
      <c r="DL160">
        <v>383</v>
      </c>
      <c r="DM160">
        <v>387</v>
      </c>
      <c r="DN160">
        <v>390</v>
      </c>
      <c r="DO160">
        <v>393</v>
      </c>
      <c r="DP160">
        <v>397</v>
      </c>
      <c r="DQ160">
        <v>400</v>
      </c>
      <c r="DR160">
        <v>403</v>
      </c>
      <c r="DS160">
        <v>407</v>
      </c>
      <c r="DT160">
        <v>410</v>
      </c>
      <c r="DU160">
        <v>413</v>
      </c>
      <c r="DV160">
        <v>417</v>
      </c>
      <c r="DW160">
        <v>420</v>
      </c>
      <c r="DX160">
        <v>423</v>
      </c>
      <c r="DY160">
        <v>427</v>
      </c>
      <c r="DZ160">
        <v>430</v>
      </c>
      <c r="EA160">
        <v>434</v>
      </c>
      <c r="EB160">
        <v>437</v>
      </c>
      <c r="EC160">
        <v>440</v>
      </c>
      <c r="ED160">
        <v>444</v>
      </c>
      <c r="EE160">
        <v>447</v>
      </c>
      <c r="EF160">
        <v>450</v>
      </c>
      <c r="EG160">
        <v>454</v>
      </c>
      <c r="EH160">
        <v>457</v>
      </c>
      <c r="EI160">
        <v>460</v>
      </c>
      <c r="EJ160">
        <v>464</v>
      </c>
      <c r="EK160">
        <v>467</v>
      </c>
      <c r="EL160">
        <v>470</v>
      </c>
      <c r="EM160">
        <v>474</v>
      </c>
      <c r="EN160">
        <v>477</v>
      </c>
      <c r="EO160">
        <v>480</v>
      </c>
      <c r="EP160">
        <v>484</v>
      </c>
      <c r="EQ160">
        <v>487</v>
      </c>
      <c r="ER160">
        <v>490</v>
      </c>
      <c r="ES160">
        <v>494</v>
      </c>
      <c r="ET160">
        <v>497</v>
      </c>
      <c r="EU160">
        <v>500</v>
      </c>
      <c r="EV160">
        <v>504</v>
      </c>
      <c r="EW160">
        <v>507</v>
      </c>
      <c r="EX160">
        <v>511</v>
      </c>
      <c r="EY160">
        <v>514</v>
      </c>
      <c r="EZ160">
        <v>517</v>
      </c>
      <c r="FA160">
        <v>521</v>
      </c>
      <c r="FB160">
        <v>524</v>
      </c>
      <c r="FC160">
        <v>527</v>
      </c>
      <c r="FD160">
        <v>531</v>
      </c>
      <c r="FE160">
        <v>534</v>
      </c>
      <c r="FF160">
        <v>537</v>
      </c>
      <c r="FG160">
        <v>541</v>
      </c>
      <c r="FH160">
        <v>544</v>
      </c>
      <c r="FI160">
        <v>547</v>
      </c>
      <c r="FJ160">
        <v>551</v>
      </c>
      <c r="FK160">
        <v>554</v>
      </c>
      <c r="FL160">
        <v>557</v>
      </c>
      <c r="FM160">
        <v>561</v>
      </c>
      <c r="FN160">
        <v>564</v>
      </c>
      <c r="FO160">
        <v>567</v>
      </c>
      <c r="FP160">
        <v>571</v>
      </c>
      <c r="FQ160">
        <v>574</v>
      </c>
      <c r="FR160">
        <v>577</v>
      </c>
      <c r="FS160">
        <v>581</v>
      </c>
      <c r="FT160">
        <v>584</v>
      </c>
      <c r="FU160">
        <v>587</v>
      </c>
      <c r="FV160">
        <v>591</v>
      </c>
      <c r="FW160">
        <v>594</v>
      </c>
      <c r="FX160">
        <v>597</v>
      </c>
      <c r="FY160">
        <v>601</v>
      </c>
      <c r="FZ160">
        <v>604</v>
      </c>
      <c r="GA160">
        <v>607</v>
      </c>
      <c r="GB160">
        <v>611</v>
      </c>
      <c r="GC160">
        <v>614</v>
      </c>
      <c r="GD160">
        <v>617</v>
      </c>
      <c r="GE160">
        <v>621</v>
      </c>
      <c r="GF160">
        <v>624</v>
      </c>
      <c r="GG160">
        <v>627</v>
      </c>
      <c r="GH160">
        <v>631</v>
      </c>
      <c r="GI160">
        <v>634</v>
      </c>
      <c r="GJ160">
        <v>637</v>
      </c>
      <c r="GK160">
        <v>641</v>
      </c>
      <c r="GL160">
        <v>644</v>
      </c>
      <c r="GM160">
        <v>647</v>
      </c>
      <c r="GN160">
        <v>651</v>
      </c>
      <c r="GO160">
        <v>654</v>
      </c>
      <c r="GP160">
        <v>657</v>
      </c>
      <c r="GQ160">
        <v>661</v>
      </c>
      <c r="GR160">
        <v>664</v>
      </c>
      <c r="GS160">
        <v>668</v>
      </c>
      <c r="GU160">
        <v>157</v>
      </c>
      <c r="GV160">
        <v>0.95499999999999996</v>
      </c>
    </row>
    <row r="161" spans="1:204">
      <c r="A161" s="278">
        <v>158</v>
      </c>
      <c r="B161" s="344">
        <v>4</v>
      </c>
      <c r="C161" s="344">
        <v>9</v>
      </c>
      <c r="D161" s="344">
        <v>13</v>
      </c>
      <c r="E161" s="344">
        <v>17</v>
      </c>
      <c r="F161" s="344">
        <v>21</v>
      </c>
      <c r="G161" s="344">
        <v>26</v>
      </c>
      <c r="H161" s="344">
        <v>30</v>
      </c>
      <c r="I161" s="344">
        <v>34</v>
      </c>
      <c r="J161" s="344">
        <v>36</v>
      </c>
      <c r="K161" s="344">
        <v>39</v>
      </c>
      <c r="L161" s="344">
        <v>43</v>
      </c>
      <c r="M161" s="344">
        <v>47</v>
      </c>
      <c r="N161" s="344">
        <v>50</v>
      </c>
      <c r="O161" s="344">
        <v>54</v>
      </c>
      <c r="P161" s="344">
        <v>58</v>
      </c>
      <c r="Q161" s="344">
        <v>61</v>
      </c>
      <c r="R161" s="344">
        <v>65</v>
      </c>
      <c r="S161" s="344">
        <v>69</v>
      </c>
      <c r="T161" s="344">
        <v>72</v>
      </c>
      <c r="U161" s="344">
        <v>75</v>
      </c>
      <c r="V161" s="344">
        <v>78</v>
      </c>
      <c r="W161" s="344">
        <v>82</v>
      </c>
      <c r="X161" s="344">
        <v>85</v>
      </c>
      <c r="Y161" s="344">
        <v>89</v>
      </c>
      <c r="Z161" s="344">
        <v>92</v>
      </c>
      <c r="AA161" s="344">
        <v>96</v>
      </c>
      <c r="AB161" s="344">
        <v>99</v>
      </c>
      <c r="AC161" s="344">
        <v>103</v>
      </c>
      <c r="AD161" s="344">
        <v>106</v>
      </c>
      <c r="AE161" s="344">
        <v>110</v>
      </c>
      <c r="AF161" s="337">
        <v>113</v>
      </c>
      <c r="AG161" s="345">
        <v>117</v>
      </c>
      <c r="AH161" s="346">
        <v>120</v>
      </c>
      <c r="AI161">
        <v>123</v>
      </c>
      <c r="AJ161">
        <v>127</v>
      </c>
      <c r="AK161">
        <v>130</v>
      </c>
      <c r="AL161">
        <v>134</v>
      </c>
      <c r="AM161">
        <v>137</v>
      </c>
      <c r="AN161">
        <v>141</v>
      </c>
      <c r="AO161">
        <v>144</v>
      </c>
      <c r="AP161">
        <v>147</v>
      </c>
      <c r="AQ161">
        <v>151</v>
      </c>
      <c r="AR161">
        <v>154</v>
      </c>
      <c r="AS161">
        <v>158</v>
      </c>
      <c r="AT161">
        <v>161</v>
      </c>
      <c r="AU161">
        <v>164</v>
      </c>
      <c r="AV161">
        <v>168</v>
      </c>
      <c r="AW161">
        <v>171</v>
      </c>
      <c r="AX161">
        <v>174</v>
      </c>
      <c r="AY161">
        <v>178</v>
      </c>
      <c r="AZ161">
        <v>181</v>
      </c>
      <c r="BA161">
        <v>184</v>
      </c>
      <c r="BB161">
        <v>187</v>
      </c>
      <c r="BC161">
        <v>191</v>
      </c>
      <c r="BD161">
        <v>194</v>
      </c>
      <c r="BE161">
        <v>197</v>
      </c>
      <c r="BF161">
        <v>200</v>
      </c>
      <c r="BG161">
        <v>204</v>
      </c>
      <c r="BH161">
        <v>207</v>
      </c>
      <c r="BI161">
        <v>210</v>
      </c>
      <c r="BJ161">
        <v>213</v>
      </c>
      <c r="BK161">
        <v>217</v>
      </c>
      <c r="BL161">
        <v>220</v>
      </c>
      <c r="BM161">
        <v>223</v>
      </c>
      <c r="BN161">
        <v>226</v>
      </c>
      <c r="BO161">
        <v>229</v>
      </c>
      <c r="BP161">
        <v>233</v>
      </c>
      <c r="BQ161">
        <v>236</v>
      </c>
      <c r="BR161">
        <v>239</v>
      </c>
      <c r="BS161">
        <v>242</v>
      </c>
      <c r="BT161">
        <v>245</v>
      </c>
      <c r="BU161">
        <v>249</v>
      </c>
      <c r="BV161">
        <v>252</v>
      </c>
      <c r="BW161">
        <v>255</v>
      </c>
      <c r="BX161">
        <v>258</v>
      </c>
      <c r="BY161">
        <v>261</v>
      </c>
      <c r="BZ161">
        <v>264</v>
      </c>
      <c r="CA161">
        <v>268</v>
      </c>
      <c r="CB161">
        <v>271</v>
      </c>
      <c r="CC161">
        <v>274</v>
      </c>
      <c r="CD161">
        <v>277</v>
      </c>
      <c r="CE161">
        <v>280</v>
      </c>
      <c r="CF161">
        <v>283</v>
      </c>
      <c r="CG161">
        <v>286</v>
      </c>
      <c r="CH161">
        <v>289</v>
      </c>
      <c r="CI161">
        <v>292</v>
      </c>
      <c r="CJ161">
        <v>295</v>
      </c>
      <c r="CK161">
        <v>299</v>
      </c>
      <c r="CL161">
        <v>302</v>
      </c>
      <c r="CM161">
        <v>305</v>
      </c>
      <c r="CN161">
        <v>308</v>
      </c>
      <c r="CO161">
        <v>311</v>
      </c>
      <c r="CP161">
        <v>314</v>
      </c>
      <c r="CQ161">
        <v>317</v>
      </c>
      <c r="CR161">
        <v>320</v>
      </c>
      <c r="CS161">
        <v>323</v>
      </c>
      <c r="CT161">
        <v>326</v>
      </c>
      <c r="CU161">
        <v>328</v>
      </c>
      <c r="CV161">
        <v>331</v>
      </c>
      <c r="CW161">
        <v>334</v>
      </c>
      <c r="CX161">
        <v>338</v>
      </c>
      <c r="CY161">
        <v>341</v>
      </c>
      <c r="CZ161">
        <v>344</v>
      </c>
      <c r="DA161">
        <v>348</v>
      </c>
      <c r="DB161">
        <v>351</v>
      </c>
      <c r="DC161">
        <v>354</v>
      </c>
      <c r="DD161">
        <v>358</v>
      </c>
      <c r="DE161">
        <v>361</v>
      </c>
      <c r="DF161">
        <v>364</v>
      </c>
      <c r="DG161">
        <v>368</v>
      </c>
      <c r="DH161">
        <v>371</v>
      </c>
      <c r="DI161">
        <v>374</v>
      </c>
      <c r="DJ161">
        <v>378</v>
      </c>
      <c r="DK161">
        <v>381</v>
      </c>
      <c r="DL161">
        <v>384</v>
      </c>
      <c r="DM161">
        <v>388</v>
      </c>
      <c r="DN161">
        <v>391</v>
      </c>
      <c r="DO161">
        <v>394</v>
      </c>
      <c r="DP161">
        <v>398</v>
      </c>
      <c r="DQ161">
        <v>401</v>
      </c>
      <c r="DR161">
        <v>404</v>
      </c>
      <c r="DS161">
        <v>408</v>
      </c>
      <c r="DT161">
        <v>411</v>
      </c>
      <c r="DU161">
        <v>414</v>
      </c>
      <c r="DV161">
        <v>418</v>
      </c>
      <c r="DW161">
        <v>421</v>
      </c>
      <c r="DX161">
        <v>424</v>
      </c>
      <c r="DY161">
        <v>428</v>
      </c>
      <c r="DZ161">
        <v>431</v>
      </c>
      <c r="EA161">
        <v>434</v>
      </c>
      <c r="EB161">
        <v>438</v>
      </c>
      <c r="EC161">
        <v>441</v>
      </c>
      <c r="ED161">
        <v>445</v>
      </c>
      <c r="EE161">
        <v>448</v>
      </c>
      <c r="EF161">
        <v>451</v>
      </c>
      <c r="EG161">
        <v>455</v>
      </c>
      <c r="EH161">
        <v>458</v>
      </c>
      <c r="EI161">
        <v>461</v>
      </c>
      <c r="EJ161">
        <v>465</v>
      </c>
      <c r="EK161">
        <v>468</v>
      </c>
      <c r="EL161">
        <v>471</v>
      </c>
      <c r="EM161">
        <v>475</v>
      </c>
      <c r="EN161">
        <v>478</v>
      </c>
      <c r="EO161">
        <v>481</v>
      </c>
      <c r="EP161">
        <v>485</v>
      </c>
      <c r="EQ161">
        <v>488</v>
      </c>
      <c r="ER161">
        <v>491</v>
      </c>
      <c r="ES161">
        <v>495</v>
      </c>
      <c r="ET161">
        <v>498</v>
      </c>
      <c r="EU161">
        <v>502</v>
      </c>
      <c r="EV161">
        <v>505</v>
      </c>
      <c r="EW161">
        <v>508</v>
      </c>
      <c r="EX161">
        <v>512</v>
      </c>
      <c r="EY161">
        <v>515</v>
      </c>
      <c r="EZ161">
        <v>518</v>
      </c>
      <c r="FA161">
        <v>522</v>
      </c>
      <c r="FB161">
        <v>525</v>
      </c>
      <c r="FC161">
        <v>528</v>
      </c>
      <c r="FD161">
        <v>532</v>
      </c>
      <c r="FE161">
        <v>535</v>
      </c>
      <c r="FF161">
        <v>538</v>
      </c>
      <c r="FG161">
        <v>542</v>
      </c>
      <c r="FH161">
        <v>545</v>
      </c>
      <c r="FI161">
        <v>548</v>
      </c>
      <c r="FJ161">
        <v>552</v>
      </c>
      <c r="FK161">
        <v>555</v>
      </c>
      <c r="FL161">
        <v>558</v>
      </c>
      <c r="FM161">
        <v>562</v>
      </c>
      <c r="FN161">
        <v>565</v>
      </c>
      <c r="FO161">
        <v>569</v>
      </c>
      <c r="FP161">
        <v>572</v>
      </c>
      <c r="FQ161">
        <v>575</v>
      </c>
      <c r="FR161">
        <v>579</v>
      </c>
      <c r="FS161">
        <v>582</v>
      </c>
      <c r="FT161">
        <v>585</v>
      </c>
      <c r="FU161">
        <v>589</v>
      </c>
      <c r="FV161">
        <v>592</v>
      </c>
      <c r="FW161">
        <v>595</v>
      </c>
      <c r="FX161">
        <v>599</v>
      </c>
      <c r="FY161">
        <v>602</v>
      </c>
      <c r="FZ161">
        <v>605</v>
      </c>
      <c r="GA161">
        <v>609</v>
      </c>
      <c r="GB161">
        <v>612</v>
      </c>
      <c r="GC161">
        <v>615</v>
      </c>
      <c r="GD161">
        <v>619</v>
      </c>
      <c r="GE161">
        <v>622</v>
      </c>
      <c r="GF161">
        <v>625</v>
      </c>
      <c r="GG161">
        <v>629</v>
      </c>
      <c r="GH161">
        <v>632</v>
      </c>
      <c r="GI161">
        <v>635</v>
      </c>
      <c r="GJ161">
        <v>639</v>
      </c>
      <c r="GK161">
        <v>642</v>
      </c>
      <c r="GL161">
        <v>645</v>
      </c>
      <c r="GM161">
        <v>649</v>
      </c>
      <c r="GN161">
        <v>652</v>
      </c>
      <c r="GO161">
        <v>656</v>
      </c>
      <c r="GP161">
        <v>659</v>
      </c>
      <c r="GQ161">
        <v>662</v>
      </c>
      <c r="GR161">
        <v>666</v>
      </c>
      <c r="GS161">
        <v>669</v>
      </c>
      <c r="GU161">
        <v>158</v>
      </c>
      <c r="GV161">
        <v>0.95699999999999996</v>
      </c>
    </row>
    <row r="162" spans="1:204">
      <c r="A162" s="278">
        <v>159</v>
      </c>
      <c r="B162" s="344">
        <v>4</v>
      </c>
      <c r="C162" s="344">
        <v>9</v>
      </c>
      <c r="D162" s="344">
        <v>13</v>
      </c>
      <c r="E162" s="344">
        <v>17</v>
      </c>
      <c r="F162" s="344">
        <v>21</v>
      </c>
      <c r="G162" s="344">
        <v>26</v>
      </c>
      <c r="H162" s="344">
        <v>30</v>
      </c>
      <c r="I162" s="344">
        <v>34</v>
      </c>
      <c r="J162" s="344">
        <v>37</v>
      </c>
      <c r="K162" s="344">
        <v>39</v>
      </c>
      <c r="L162" s="344">
        <v>43</v>
      </c>
      <c r="M162" s="344">
        <v>47</v>
      </c>
      <c r="N162" s="344">
        <v>50</v>
      </c>
      <c r="O162" s="344">
        <v>54</v>
      </c>
      <c r="P162" s="344">
        <v>58</v>
      </c>
      <c r="Q162" s="344">
        <v>61</v>
      </c>
      <c r="R162" s="344">
        <v>65</v>
      </c>
      <c r="S162" s="344">
        <v>69</v>
      </c>
      <c r="T162" s="344">
        <v>72</v>
      </c>
      <c r="U162" s="344">
        <v>75</v>
      </c>
      <c r="V162" s="344">
        <v>78</v>
      </c>
      <c r="W162" s="344">
        <v>82</v>
      </c>
      <c r="X162" s="344">
        <v>85</v>
      </c>
      <c r="Y162" s="344">
        <v>89</v>
      </c>
      <c r="Z162" s="344">
        <v>92</v>
      </c>
      <c r="AA162" s="344">
        <v>96</v>
      </c>
      <c r="AB162" s="344">
        <v>99</v>
      </c>
      <c r="AC162" s="344">
        <v>103</v>
      </c>
      <c r="AD162" s="344">
        <v>106</v>
      </c>
      <c r="AE162" s="344">
        <v>110</v>
      </c>
      <c r="AF162" s="337">
        <v>113</v>
      </c>
      <c r="AG162" s="345">
        <v>117</v>
      </c>
      <c r="AH162" s="346">
        <v>120</v>
      </c>
      <c r="AI162">
        <v>124</v>
      </c>
      <c r="AJ162">
        <v>127</v>
      </c>
      <c r="AK162">
        <v>131</v>
      </c>
      <c r="AL162">
        <v>134</v>
      </c>
      <c r="AM162">
        <v>137</v>
      </c>
      <c r="AN162">
        <v>141</v>
      </c>
      <c r="AO162">
        <v>144</v>
      </c>
      <c r="AP162">
        <v>148</v>
      </c>
      <c r="AQ162">
        <v>151</v>
      </c>
      <c r="AR162">
        <v>154</v>
      </c>
      <c r="AS162">
        <v>158</v>
      </c>
      <c r="AT162">
        <v>161</v>
      </c>
      <c r="AU162">
        <v>165</v>
      </c>
      <c r="AV162">
        <v>168</v>
      </c>
      <c r="AW162">
        <v>171</v>
      </c>
      <c r="AX162">
        <v>175</v>
      </c>
      <c r="AY162">
        <v>178</v>
      </c>
      <c r="AZ162">
        <v>181</v>
      </c>
      <c r="BA162">
        <v>185</v>
      </c>
      <c r="BB162">
        <v>188</v>
      </c>
      <c r="BC162">
        <v>191</v>
      </c>
      <c r="BD162">
        <v>194</v>
      </c>
      <c r="BE162">
        <v>198</v>
      </c>
      <c r="BF162">
        <v>201</v>
      </c>
      <c r="BG162">
        <v>204</v>
      </c>
      <c r="BH162">
        <v>207</v>
      </c>
      <c r="BI162">
        <v>211</v>
      </c>
      <c r="BJ162">
        <v>214</v>
      </c>
      <c r="BK162">
        <v>217</v>
      </c>
      <c r="BL162">
        <v>220</v>
      </c>
      <c r="BM162">
        <v>223</v>
      </c>
      <c r="BN162">
        <v>227</v>
      </c>
      <c r="BO162">
        <v>230</v>
      </c>
      <c r="BP162">
        <v>233</v>
      </c>
      <c r="BQ162">
        <v>236</v>
      </c>
      <c r="BR162">
        <v>240</v>
      </c>
      <c r="BS162">
        <v>243</v>
      </c>
      <c r="BT162">
        <v>246</v>
      </c>
      <c r="BU162">
        <v>249</v>
      </c>
      <c r="BV162">
        <v>252</v>
      </c>
      <c r="BW162">
        <v>255</v>
      </c>
      <c r="BX162">
        <v>259</v>
      </c>
      <c r="BY162">
        <v>262</v>
      </c>
      <c r="BZ162">
        <v>265</v>
      </c>
      <c r="CA162">
        <v>268</v>
      </c>
      <c r="CB162">
        <v>271</v>
      </c>
      <c r="CC162">
        <v>274</v>
      </c>
      <c r="CD162">
        <v>278</v>
      </c>
      <c r="CE162">
        <v>281</v>
      </c>
      <c r="CF162">
        <v>284</v>
      </c>
      <c r="CG162">
        <v>287</v>
      </c>
      <c r="CH162">
        <v>290</v>
      </c>
      <c r="CI162">
        <v>293</v>
      </c>
      <c r="CJ162">
        <v>296</v>
      </c>
      <c r="CK162">
        <v>299</v>
      </c>
      <c r="CL162">
        <v>302</v>
      </c>
      <c r="CM162">
        <v>305</v>
      </c>
      <c r="CN162">
        <v>308</v>
      </c>
      <c r="CO162">
        <v>311</v>
      </c>
      <c r="CP162">
        <v>314</v>
      </c>
      <c r="CQ162">
        <v>317</v>
      </c>
      <c r="CR162">
        <v>320</v>
      </c>
      <c r="CS162">
        <v>323</v>
      </c>
      <c r="CT162">
        <v>326</v>
      </c>
      <c r="CU162">
        <v>329</v>
      </c>
      <c r="CV162">
        <v>332</v>
      </c>
      <c r="CW162">
        <v>335</v>
      </c>
      <c r="CX162">
        <v>338</v>
      </c>
      <c r="CY162">
        <v>342</v>
      </c>
      <c r="CZ162">
        <v>345</v>
      </c>
      <c r="DA162">
        <v>348</v>
      </c>
      <c r="DB162">
        <v>352</v>
      </c>
      <c r="DC162">
        <v>355</v>
      </c>
      <c r="DD162">
        <v>358</v>
      </c>
      <c r="DE162">
        <v>362</v>
      </c>
      <c r="DF162">
        <v>365</v>
      </c>
      <c r="DG162">
        <v>368</v>
      </c>
      <c r="DH162">
        <v>372</v>
      </c>
      <c r="DI162">
        <v>375</v>
      </c>
      <c r="DJ162">
        <v>378</v>
      </c>
      <c r="DK162">
        <v>382</v>
      </c>
      <c r="DL162">
        <v>385</v>
      </c>
      <c r="DM162">
        <v>388</v>
      </c>
      <c r="DN162">
        <v>392</v>
      </c>
      <c r="DO162">
        <v>395</v>
      </c>
      <c r="DP162">
        <v>398</v>
      </c>
      <c r="DQ162">
        <v>402</v>
      </c>
      <c r="DR162">
        <v>405</v>
      </c>
      <c r="DS162">
        <v>408</v>
      </c>
      <c r="DT162">
        <v>412</v>
      </c>
      <c r="DU162">
        <v>415</v>
      </c>
      <c r="DV162">
        <v>419</v>
      </c>
      <c r="DW162">
        <v>422</v>
      </c>
      <c r="DX162">
        <v>425</v>
      </c>
      <c r="DY162">
        <v>429</v>
      </c>
      <c r="DZ162">
        <v>432</v>
      </c>
      <c r="EA162">
        <v>435</v>
      </c>
      <c r="EB162">
        <v>439</v>
      </c>
      <c r="EC162">
        <v>442</v>
      </c>
      <c r="ED162">
        <v>445</v>
      </c>
      <c r="EE162">
        <v>449</v>
      </c>
      <c r="EF162">
        <v>452</v>
      </c>
      <c r="EG162">
        <v>455</v>
      </c>
      <c r="EH162">
        <v>459</v>
      </c>
      <c r="EI162">
        <v>462</v>
      </c>
      <c r="EJ162">
        <v>466</v>
      </c>
      <c r="EK162">
        <v>469</v>
      </c>
      <c r="EL162">
        <v>472</v>
      </c>
      <c r="EM162">
        <v>476</v>
      </c>
      <c r="EN162">
        <v>479</v>
      </c>
      <c r="EO162">
        <v>482</v>
      </c>
      <c r="EP162">
        <v>486</v>
      </c>
      <c r="EQ162">
        <v>489</v>
      </c>
      <c r="ER162">
        <v>492</v>
      </c>
      <c r="ES162">
        <v>496</v>
      </c>
      <c r="ET162">
        <v>499</v>
      </c>
      <c r="EU162">
        <v>503</v>
      </c>
      <c r="EV162">
        <v>506</v>
      </c>
      <c r="EW162">
        <v>509</v>
      </c>
      <c r="EX162">
        <v>513</v>
      </c>
      <c r="EY162">
        <v>516</v>
      </c>
      <c r="EZ162">
        <v>519</v>
      </c>
      <c r="FA162">
        <v>523</v>
      </c>
      <c r="FB162">
        <v>526</v>
      </c>
      <c r="FC162">
        <v>529</v>
      </c>
      <c r="FD162">
        <v>533</v>
      </c>
      <c r="FE162">
        <v>536</v>
      </c>
      <c r="FF162">
        <v>539</v>
      </c>
      <c r="FG162">
        <v>543</v>
      </c>
      <c r="FH162">
        <v>546</v>
      </c>
      <c r="FI162">
        <v>550</v>
      </c>
      <c r="FJ162">
        <v>553</v>
      </c>
      <c r="FK162">
        <v>556</v>
      </c>
      <c r="FL162">
        <v>560</v>
      </c>
      <c r="FM162">
        <v>563</v>
      </c>
      <c r="FN162">
        <v>566</v>
      </c>
      <c r="FO162">
        <v>570</v>
      </c>
      <c r="FP162">
        <v>573</v>
      </c>
      <c r="FQ162">
        <v>576</v>
      </c>
      <c r="FR162">
        <v>580</v>
      </c>
      <c r="FS162">
        <v>583</v>
      </c>
      <c r="FT162">
        <v>586</v>
      </c>
      <c r="FU162">
        <v>590</v>
      </c>
      <c r="FV162">
        <v>593</v>
      </c>
      <c r="FW162">
        <v>597</v>
      </c>
      <c r="FX162">
        <v>600</v>
      </c>
      <c r="FY162">
        <v>603</v>
      </c>
      <c r="FZ162">
        <v>607</v>
      </c>
      <c r="GA162">
        <v>610</v>
      </c>
      <c r="GB162">
        <v>613</v>
      </c>
      <c r="GC162">
        <v>617</v>
      </c>
      <c r="GD162">
        <v>620</v>
      </c>
      <c r="GE162">
        <v>623</v>
      </c>
      <c r="GF162">
        <v>627</v>
      </c>
      <c r="GG162">
        <v>630</v>
      </c>
      <c r="GH162">
        <v>633</v>
      </c>
      <c r="GI162">
        <v>637</v>
      </c>
      <c r="GJ162">
        <v>640</v>
      </c>
      <c r="GK162">
        <v>643</v>
      </c>
      <c r="GL162">
        <v>647</v>
      </c>
      <c r="GM162">
        <v>650</v>
      </c>
      <c r="GN162">
        <v>654</v>
      </c>
      <c r="GO162">
        <v>657</v>
      </c>
      <c r="GP162">
        <v>660</v>
      </c>
      <c r="GQ162">
        <v>664</v>
      </c>
      <c r="GR162">
        <v>667</v>
      </c>
      <c r="GS162">
        <v>670</v>
      </c>
      <c r="GU162">
        <v>159</v>
      </c>
      <c r="GV162">
        <v>0.95899999999999996</v>
      </c>
    </row>
    <row r="163" spans="1:204">
      <c r="A163" s="278">
        <v>160</v>
      </c>
      <c r="B163" s="344">
        <v>4</v>
      </c>
      <c r="C163" s="344">
        <v>9</v>
      </c>
      <c r="D163" s="344">
        <v>13</v>
      </c>
      <c r="E163" s="344">
        <v>17</v>
      </c>
      <c r="F163" s="344">
        <v>21</v>
      </c>
      <c r="G163" s="344">
        <v>26</v>
      </c>
      <c r="H163" s="344">
        <v>30</v>
      </c>
      <c r="I163" s="344">
        <v>34</v>
      </c>
      <c r="J163" s="344">
        <v>37</v>
      </c>
      <c r="K163" s="344">
        <v>39</v>
      </c>
      <c r="L163" s="344">
        <v>43</v>
      </c>
      <c r="M163" s="344">
        <v>47</v>
      </c>
      <c r="N163" s="344">
        <v>50</v>
      </c>
      <c r="O163" s="344">
        <v>54</v>
      </c>
      <c r="P163" s="344">
        <v>58</v>
      </c>
      <c r="Q163" s="344">
        <v>62</v>
      </c>
      <c r="R163" s="344">
        <v>65</v>
      </c>
      <c r="S163" s="344">
        <v>69</v>
      </c>
      <c r="T163" s="344">
        <v>72</v>
      </c>
      <c r="U163" s="344">
        <v>75</v>
      </c>
      <c r="V163" s="344">
        <v>78</v>
      </c>
      <c r="W163" s="344">
        <v>82</v>
      </c>
      <c r="X163" s="344">
        <v>86</v>
      </c>
      <c r="Y163" s="344">
        <v>89</v>
      </c>
      <c r="Z163" s="344">
        <v>93</v>
      </c>
      <c r="AA163" s="344">
        <v>96</v>
      </c>
      <c r="AB163" s="344">
        <v>100</v>
      </c>
      <c r="AC163" s="344">
        <v>103</v>
      </c>
      <c r="AD163" s="344">
        <v>107</v>
      </c>
      <c r="AE163" s="344">
        <v>110</v>
      </c>
      <c r="AF163" s="337">
        <v>114</v>
      </c>
      <c r="AG163" s="345">
        <v>117</v>
      </c>
      <c r="AH163" s="346">
        <v>121</v>
      </c>
      <c r="AI163">
        <v>124</v>
      </c>
      <c r="AJ163">
        <v>127</v>
      </c>
      <c r="AK163">
        <v>131</v>
      </c>
      <c r="AL163">
        <v>134</v>
      </c>
      <c r="AM163">
        <v>138</v>
      </c>
      <c r="AN163">
        <v>141</v>
      </c>
      <c r="AO163">
        <v>145</v>
      </c>
      <c r="AP163">
        <v>148</v>
      </c>
      <c r="AQ163">
        <v>151</v>
      </c>
      <c r="AR163">
        <v>155</v>
      </c>
      <c r="AS163">
        <v>158</v>
      </c>
      <c r="AT163">
        <v>162</v>
      </c>
      <c r="AU163">
        <v>165</v>
      </c>
      <c r="AV163">
        <v>168</v>
      </c>
      <c r="AW163">
        <v>172</v>
      </c>
      <c r="AX163">
        <v>175</v>
      </c>
      <c r="AY163">
        <v>178</v>
      </c>
      <c r="AZ163">
        <v>182</v>
      </c>
      <c r="BA163">
        <v>185</v>
      </c>
      <c r="BB163">
        <v>188</v>
      </c>
      <c r="BC163">
        <v>192</v>
      </c>
      <c r="BD163">
        <v>195</v>
      </c>
      <c r="BE163">
        <v>198</v>
      </c>
      <c r="BF163">
        <v>201</v>
      </c>
      <c r="BG163">
        <v>204</v>
      </c>
      <c r="BH163">
        <v>208</v>
      </c>
      <c r="BI163">
        <v>211</v>
      </c>
      <c r="BJ163">
        <v>214</v>
      </c>
      <c r="BK163">
        <v>217</v>
      </c>
      <c r="BL163">
        <v>221</v>
      </c>
      <c r="BM163">
        <v>224</v>
      </c>
      <c r="BN163">
        <v>227</v>
      </c>
      <c r="BO163">
        <v>230</v>
      </c>
      <c r="BP163">
        <v>234</v>
      </c>
      <c r="BQ163">
        <v>237</v>
      </c>
      <c r="BR163">
        <v>240</v>
      </c>
      <c r="BS163">
        <v>243</v>
      </c>
      <c r="BT163">
        <v>246</v>
      </c>
      <c r="BU163">
        <v>250</v>
      </c>
      <c r="BV163">
        <v>253</v>
      </c>
      <c r="BW163">
        <v>256</v>
      </c>
      <c r="BX163">
        <v>259</v>
      </c>
      <c r="BY163">
        <v>262</v>
      </c>
      <c r="BZ163">
        <v>266</v>
      </c>
      <c r="CA163">
        <v>269</v>
      </c>
      <c r="CB163">
        <v>272</v>
      </c>
      <c r="CC163">
        <v>275</v>
      </c>
      <c r="CD163">
        <v>278</v>
      </c>
      <c r="CE163">
        <v>281</v>
      </c>
      <c r="CF163">
        <v>284</v>
      </c>
      <c r="CG163">
        <v>287</v>
      </c>
      <c r="CH163">
        <v>291</v>
      </c>
      <c r="CI163">
        <v>294</v>
      </c>
      <c r="CJ163">
        <v>297</v>
      </c>
      <c r="CK163">
        <v>300</v>
      </c>
      <c r="CL163">
        <v>303</v>
      </c>
      <c r="CM163">
        <v>306</v>
      </c>
      <c r="CN163">
        <v>309</v>
      </c>
      <c r="CO163">
        <v>312</v>
      </c>
      <c r="CP163">
        <v>315</v>
      </c>
      <c r="CQ163">
        <v>318</v>
      </c>
      <c r="CR163">
        <v>321</v>
      </c>
      <c r="CS163">
        <v>324</v>
      </c>
      <c r="CT163">
        <v>327</v>
      </c>
      <c r="CU163">
        <v>330</v>
      </c>
      <c r="CV163">
        <v>333</v>
      </c>
      <c r="CW163">
        <v>336</v>
      </c>
      <c r="CX163">
        <v>339</v>
      </c>
      <c r="CY163">
        <v>342</v>
      </c>
      <c r="CZ163">
        <v>346</v>
      </c>
      <c r="DA163">
        <v>349</v>
      </c>
      <c r="DB163">
        <v>353</v>
      </c>
      <c r="DC163">
        <v>356</v>
      </c>
      <c r="DD163">
        <v>359</v>
      </c>
      <c r="DE163">
        <v>362</v>
      </c>
      <c r="DF163">
        <v>366</v>
      </c>
      <c r="DG163">
        <v>369</v>
      </c>
      <c r="DH163">
        <v>373</v>
      </c>
      <c r="DI163">
        <v>376</v>
      </c>
      <c r="DJ163">
        <v>379</v>
      </c>
      <c r="DK163">
        <v>383</v>
      </c>
      <c r="DL163">
        <v>386</v>
      </c>
      <c r="DM163">
        <v>389</v>
      </c>
      <c r="DN163">
        <v>393</v>
      </c>
      <c r="DO163">
        <v>396</v>
      </c>
      <c r="DP163">
        <v>399</v>
      </c>
      <c r="DQ163">
        <v>403</v>
      </c>
      <c r="DR163">
        <v>406</v>
      </c>
      <c r="DS163">
        <v>409</v>
      </c>
      <c r="DT163">
        <v>413</v>
      </c>
      <c r="DU163">
        <v>416</v>
      </c>
      <c r="DV163">
        <v>419</v>
      </c>
      <c r="DW163">
        <v>423</v>
      </c>
      <c r="DX163">
        <v>426</v>
      </c>
      <c r="DY163">
        <v>430</v>
      </c>
      <c r="DZ163">
        <v>433</v>
      </c>
      <c r="EA163">
        <v>436</v>
      </c>
      <c r="EB163">
        <v>440</v>
      </c>
      <c r="EC163">
        <v>443</v>
      </c>
      <c r="ED163">
        <v>446</v>
      </c>
      <c r="EE163">
        <v>450</v>
      </c>
      <c r="EF163">
        <v>453</v>
      </c>
      <c r="EG163">
        <v>456</v>
      </c>
      <c r="EH163">
        <v>460</v>
      </c>
      <c r="EI163">
        <v>463</v>
      </c>
      <c r="EJ163">
        <v>467</v>
      </c>
      <c r="EK163">
        <v>470</v>
      </c>
      <c r="EL163">
        <v>473</v>
      </c>
      <c r="EM163">
        <v>477</v>
      </c>
      <c r="EN163">
        <v>480</v>
      </c>
      <c r="EO163">
        <v>483</v>
      </c>
      <c r="EP163">
        <v>487</v>
      </c>
      <c r="EQ163">
        <v>490</v>
      </c>
      <c r="ER163">
        <v>494</v>
      </c>
      <c r="ES163">
        <v>497</v>
      </c>
      <c r="ET163">
        <v>500</v>
      </c>
      <c r="EU163">
        <v>504</v>
      </c>
      <c r="EV163">
        <v>507</v>
      </c>
      <c r="EW163">
        <v>510</v>
      </c>
      <c r="EX163">
        <v>514</v>
      </c>
      <c r="EY163">
        <v>517</v>
      </c>
      <c r="EZ163">
        <v>520</v>
      </c>
      <c r="FA163">
        <v>524</v>
      </c>
      <c r="FB163">
        <v>527</v>
      </c>
      <c r="FC163">
        <v>531</v>
      </c>
      <c r="FD163">
        <v>534</v>
      </c>
      <c r="FE163">
        <v>537</v>
      </c>
      <c r="FF163">
        <v>541</v>
      </c>
      <c r="FG163">
        <v>544</v>
      </c>
      <c r="FH163">
        <v>547</v>
      </c>
      <c r="FI163">
        <v>551</v>
      </c>
      <c r="FJ163">
        <v>554</v>
      </c>
      <c r="FK163">
        <v>557</v>
      </c>
      <c r="FL163">
        <v>561</v>
      </c>
      <c r="FM163">
        <v>564</v>
      </c>
      <c r="FN163">
        <v>568</v>
      </c>
      <c r="FO163">
        <v>571</v>
      </c>
      <c r="FP163">
        <v>574</v>
      </c>
      <c r="FQ163">
        <v>578</v>
      </c>
      <c r="FR163">
        <v>581</v>
      </c>
      <c r="FS163">
        <v>584</v>
      </c>
      <c r="FT163">
        <v>588</v>
      </c>
      <c r="FU163">
        <v>591</v>
      </c>
      <c r="FV163">
        <v>594</v>
      </c>
      <c r="FW163">
        <v>598</v>
      </c>
      <c r="FX163">
        <v>601</v>
      </c>
      <c r="FY163">
        <v>604</v>
      </c>
      <c r="FZ163">
        <v>608</v>
      </c>
      <c r="GA163">
        <v>611</v>
      </c>
      <c r="GB163">
        <v>615</v>
      </c>
      <c r="GC163">
        <v>618</v>
      </c>
      <c r="GD163">
        <v>621</v>
      </c>
      <c r="GE163">
        <v>625</v>
      </c>
      <c r="GF163">
        <v>628</v>
      </c>
      <c r="GG163">
        <v>631</v>
      </c>
      <c r="GH163">
        <v>635</v>
      </c>
      <c r="GI163">
        <v>638</v>
      </c>
      <c r="GJ163">
        <v>641</v>
      </c>
      <c r="GK163">
        <v>645</v>
      </c>
      <c r="GL163">
        <v>648</v>
      </c>
      <c r="GM163">
        <v>652</v>
      </c>
      <c r="GN163">
        <v>655</v>
      </c>
      <c r="GO163">
        <v>658</v>
      </c>
      <c r="GP163">
        <v>662</v>
      </c>
      <c r="GQ163">
        <v>665</v>
      </c>
      <c r="GR163">
        <v>668</v>
      </c>
      <c r="GS163">
        <v>672</v>
      </c>
      <c r="GU163">
        <v>160</v>
      </c>
      <c r="GV163">
        <v>0.96099999999999997</v>
      </c>
    </row>
    <row r="164" spans="1:204">
      <c r="A164" s="278">
        <v>161</v>
      </c>
      <c r="B164" s="344">
        <v>4</v>
      </c>
      <c r="C164" s="344">
        <v>9</v>
      </c>
      <c r="D164" s="344">
        <v>13</v>
      </c>
      <c r="E164" s="344">
        <v>17</v>
      </c>
      <c r="F164" s="344">
        <v>21</v>
      </c>
      <c r="G164" s="344">
        <v>26</v>
      </c>
      <c r="H164" s="344">
        <v>30</v>
      </c>
      <c r="I164" s="344">
        <v>34</v>
      </c>
      <c r="J164" s="344">
        <v>37</v>
      </c>
      <c r="K164" s="344">
        <v>39</v>
      </c>
      <c r="L164" s="344">
        <v>43</v>
      </c>
      <c r="M164" s="344">
        <v>47</v>
      </c>
      <c r="N164" s="344">
        <v>51</v>
      </c>
      <c r="O164" s="344">
        <v>54</v>
      </c>
      <c r="P164" s="344">
        <v>58</v>
      </c>
      <c r="Q164" s="344">
        <v>62</v>
      </c>
      <c r="R164" s="344">
        <v>65</v>
      </c>
      <c r="S164" s="344">
        <v>69</v>
      </c>
      <c r="T164" s="344">
        <v>72</v>
      </c>
      <c r="U164" s="344">
        <v>75</v>
      </c>
      <c r="V164" s="344">
        <v>79</v>
      </c>
      <c r="W164" s="344">
        <v>82</v>
      </c>
      <c r="X164" s="344">
        <v>86</v>
      </c>
      <c r="Y164" s="344">
        <v>89</v>
      </c>
      <c r="Z164" s="344">
        <v>93</v>
      </c>
      <c r="AA164" s="344">
        <v>96</v>
      </c>
      <c r="AB164" s="344">
        <v>100</v>
      </c>
      <c r="AC164" s="344">
        <v>103</v>
      </c>
      <c r="AD164" s="344">
        <v>107</v>
      </c>
      <c r="AE164" s="344">
        <v>110</v>
      </c>
      <c r="AF164" s="337">
        <v>114</v>
      </c>
      <c r="AG164" s="345">
        <v>117</v>
      </c>
      <c r="AH164" s="346">
        <v>121</v>
      </c>
      <c r="AI164">
        <v>124</v>
      </c>
      <c r="AJ164">
        <v>128</v>
      </c>
      <c r="AK164">
        <v>131</v>
      </c>
      <c r="AL164">
        <v>135</v>
      </c>
      <c r="AM164">
        <v>138</v>
      </c>
      <c r="AN164">
        <v>142</v>
      </c>
      <c r="AO164">
        <v>145</v>
      </c>
      <c r="AP164">
        <v>148</v>
      </c>
      <c r="AQ164">
        <v>152</v>
      </c>
      <c r="AR164">
        <v>155</v>
      </c>
      <c r="AS164">
        <v>158</v>
      </c>
      <c r="AT164">
        <v>162</v>
      </c>
      <c r="AU164">
        <v>165</v>
      </c>
      <c r="AV164">
        <v>169</v>
      </c>
      <c r="AW164">
        <v>172</v>
      </c>
      <c r="AX164">
        <v>175</v>
      </c>
      <c r="AY164">
        <v>179</v>
      </c>
      <c r="AZ164">
        <v>182</v>
      </c>
      <c r="BA164">
        <v>185</v>
      </c>
      <c r="BB164">
        <v>189</v>
      </c>
      <c r="BC164">
        <v>192</v>
      </c>
      <c r="BD164">
        <v>195</v>
      </c>
      <c r="BE164">
        <v>198</v>
      </c>
      <c r="BF164">
        <v>202</v>
      </c>
      <c r="BG164">
        <v>205</v>
      </c>
      <c r="BH164">
        <v>208</v>
      </c>
      <c r="BI164">
        <v>211</v>
      </c>
      <c r="BJ164">
        <v>215</v>
      </c>
      <c r="BK164">
        <v>218</v>
      </c>
      <c r="BL164">
        <v>221</v>
      </c>
      <c r="BM164">
        <v>224</v>
      </c>
      <c r="BN164">
        <v>228</v>
      </c>
      <c r="BO164">
        <v>231</v>
      </c>
      <c r="BP164">
        <v>234</v>
      </c>
      <c r="BQ164">
        <v>237</v>
      </c>
      <c r="BR164">
        <v>241</v>
      </c>
      <c r="BS164">
        <v>244</v>
      </c>
      <c r="BT164">
        <v>247</v>
      </c>
      <c r="BU164">
        <v>250</v>
      </c>
      <c r="BV164">
        <v>253</v>
      </c>
      <c r="BW164">
        <v>257</v>
      </c>
      <c r="BX164">
        <v>260</v>
      </c>
      <c r="BY164">
        <v>263</v>
      </c>
      <c r="BZ164">
        <v>266</v>
      </c>
      <c r="CA164">
        <v>269</v>
      </c>
      <c r="CB164">
        <v>272</v>
      </c>
      <c r="CC164">
        <v>276</v>
      </c>
      <c r="CD164">
        <v>279</v>
      </c>
      <c r="CE164">
        <v>282</v>
      </c>
      <c r="CF164">
        <v>285</v>
      </c>
      <c r="CG164">
        <v>288</v>
      </c>
      <c r="CH164">
        <v>291</v>
      </c>
      <c r="CI164">
        <v>294</v>
      </c>
      <c r="CJ164">
        <v>297</v>
      </c>
      <c r="CK164">
        <v>300</v>
      </c>
      <c r="CL164">
        <v>304</v>
      </c>
      <c r="CM164">
        <v>307</v>
      </c>
      <c r="CN164">
        <v>310</v>
      </c>
      <c r="CO164">
        <v>313</v>
      </c>
      <c r="CP164">
        <v>316</v>
      </c>
      <c r="CQ164">
        <v>319</v>
      </c>
      <c r="CR164">
        <v>322</v>
      </c>
      <c r="CS164">
        <v>325</v>
      </c>
      <c r="CT164">
        <v>328</v>
      </c>
      <c r="CU164">
        <v>331</v>
      </c>
      <c r="CV164">
        <v>334</v>
      </c>
      <c r="CW164">
        <v>337</v>
      </c>
      <c r="CX164">
        <v>340</v>
      </c>
      <c r="CY164">
        <v>343</v>
      </c>
      <c r="CZ164">
        <v>347</v>
      </c>
      <c r="DA164">
        <v>350</v>
      </c>
      <c r="DB164">
        <v>353</v>
      </c>
      <c r="DC164">
        <v>357</v>
      </c>
      <c r="DD164">
        <v>360</v>
      </c>
      <c r="DE164">
        <v>363</v>
      </c>
      <c r="DF164">
        <v>367</v>
      </c>
      <c r="DG164">
        <v>370</v>
      </c>
      <c r="DH164">
        <v>373</v>
      </c>
      <c r="DI164">
        <v>377</v>
      </c>
      <c r="DJ164">
        <v>380</v>
      </c>
      <c r="DK164">
        <v>383</v>
      </c>
      <c r="DL164">
        <v>387</v>
      </c>
      <c r="DM164">
        <v>390</v>
      </c>
      <c r="DN164">
        <v>393</v>
      </c>
      <c r="DO164">
        <v>397</v>
      </c>
      <c r="DP164">
        <v>400</v>
      </c>
      <c r="DQ164">
        <v>403</v>
      </c>
      <c r="DR164">
        <v>407</v>
      </c>
      <c r="DS164">
        <v>410</v>
      </c>
      <c r="DT164">
        <v>414</v>
      </c>
      <c r="DU164">
        <v>417</v>
      </c>
      <c r="DV164">
        <v>420</v>
      </c>
      <c r="DW164">
        <v>424</v>
      </c>
      <c r="DX164">
        <v>427</v>
      </c>
      <c r="DY164">
        <v>430</v>
      </c>
      <c r="DZ164">
        <v>434</v>
      </c>
      <c r="EA164">
        <v>437</v>
      </c>
      <c r="EB164">
        <v>441</v>
      </c>
      <c r="EC164">
        <v>444</v>
      </c>
      <c r="ED164">
        <v>447</v>
      </c>
      <c r="EE164">
        <v>451</v>
      </c>
      <c r="EF164">
        <v>454</v>
      </c>
      <c r="EG164">
        <v>457</v>
      </c>
      <c r="EH164">
        <v>461</v>
      </c>
      <c r="EI164">
        <v>464</v>
      </c>
      <c r="EJ164">
        <v>468</v>
      </c>
      <c r="EK164">
        <v>471</v>
      </c>
      <c r="EL164">
        <v>474</v>
      </c>
      <c r="EM164">
        <v>478</v>
      </c>
      <c r="EN164">
        <v>481</v>
      </c>
      <c r="EO164">
        <v>484</v>
      </c>
      <c r="EP164">
        <v>488</v>
      </c>
      <c r="EQ164">
        <v>491</v>
      </c>
      <c r="ER164">
        <v>495</v>
      </c>
      <c r="ES164">
        <v>498</v>
      </c>
      <c r="ET164">
        <v>501</v>
      </c>
      <c r="EU164">
        <v>505</v>
      </c>
      <c r="EV164">
        <v>508</v>
      </c>
      <c r="EW164">
        <v>511</v>
      </c>
      <c r="EX164">
        <v>515</v>
      </c>
      <c r="EY164">
        <v>518</v>
      </c>
      <c r="EZ164">
        <v>522</v>
      </c>
      <c r="FA164">
        <v>525</v>
      </c>
      <c r="FB164">
        <v>528</v>
      </c>
      <c r="FC164">
        <v>532</v>
      </c>
      <c r="FD164">
        <v>535</v>
      </c>
      <c r="FE164">
        <v>538</v>
      </c>
      <c r="FF164">
        <v>542</v>
      </c>
      <c r="FG164">
        <v>545</v>
      </c>
      <c r="FH164">
        <v>548</v>
      </c>
      <c r="FI164">
        <v>552</v>
      </c>
      <c r="FJ164">
        <v>555</v>
      </c>
      <c r="FK164">
        <v>559</v>
      </c>
      <c r="FL164">
        <v>562</v>
      </c>
      <c r="FM164">
        <v>565</v>
      </c>
      <c r="FN164">
        <v>569</v>
      </c>
      <c r="FO164">
        <v>572</v>
      </c>
      <c r="FP164">
        <v>575</v>
      </c>
      <c r="FQ164">
        <v>579</v>
      </c>
      <c r="FR164">
        <v>582</v>
      </c>
      <c r="FS164">
        <v>586</v>
      </c>
      <c r="FT164">
        <v>589</v>
      </c>
      <c r="FU164">
        <v>592</v>
      </c>
      <c r="FV164">
        <v>596</v>
      </c>
      <c r="FW164">
        <v>599</v>
      </c>
      <c r="FX164">
        <v>602</v>
      </c>
      <c r="FY164">
        <v>606</v>
      </c>
      <c r="FZ164">
        <v>609</v>
      </c>
      <c r="GA164">
        <v>612</v>
      </c>
      <c r="GB164">
        <v>616</v>
      </c>
      <c r="GC164">
        <v>619</v>
      </c>
      <c r="GD164">
        <v>623</v>
      </c>
      <c r="GE164">
        <v>626</v>
      </c>
      <c r="GF164">
        <v>629</v>
      </c>
      <c r="GG164">
        <v>633</v>
      </c>
      <c r="GH164">
        <v>636</v>
      </c>
      <c r="GI164">
        <v>639</v>
      </c>
      <c r="GJ164">
        <v>643</v>
      </c>
      <c r="GK164">
        <v>646</v>
      </c>
      <c r="GL164">
        <v>650</v>
      </c>
      <c r="GM164">
        <v>653</v>
      </c>
      <c r="GN164">
        <v>656</v>
      </c>
      <c r="GO164">
        <v>660</v>
      </c>
      <c r="GP164">
        <v>663</v>
      </c>
      <c r="GQ164">
        <v>666</v>
      </c>
      <c r="GR164">
        <v>670</v>
      </c>
      <c r="GS164">
        <v>673</v>
      </c>
      <c r="GU164">
        <v>161</v>
      </c>
      <c r="GV164">
        <v>0.96299999999999997</v>
      </c>
    </row>
    <row r="165" spans="1:204">
      <c r="A165" s="278">
        <v>162</v>
      </c>
      <c r="B165" s="344">
        <v>4</v>
      </c>
      <c r="C165" s="344">
        <v>9</v>
      </c>
      <c r="D165" s="344">
        <v>13</v>
      </c>
      <c r="E165" s="344">
        <v>17</v>
      </c>
      <c r="F165" s="344">
        <v>21</v>
      </c>
      <c r="G165" s="344">
        <v>26</v>
      </c>
      <c r="H165" s="344">
        <v>30</v>
      </c>
      <c r="I165" s="344">
        <v>34</v>
      </c>
      <c r="J165" s="344">
        <v>37</v>
      </c>
      <c r="K165" s="344">
        <v>39</v>
      </c>
      <c r="L165" s="344">
        <v>43</v>
      </c>
      <c r="M165" s="344">
        <v>47</v>
      </c>
      <c r="N165" s="344">
        <v>51</v>
      </c>
      <c r="O165" s="344">
        <v>54</v>
      </c>
      <c r="P165" s="344">
        <v>58</v>
      </c>
      <c r="Q165" s="344">
        <v>62</v>
      </c>
      <c r="R165" s="344">
        <v>65</v>
      </c>
      <c r="S165" s="344">
        <v>69</v>
      </c>
      <c r="T165" s="344">
        <v>72</v>
      </c>
      <c r="U165" s="344">
        <v>75</v>
      </c>
      <c r="V165" s="344">
        <v>79</v>
      </c>
      <c r="W165" s="344">
        <v>82</v>
      </c>
      <c r="X165" s="344">
        <v>86</v>
      </c>
      <c r="Y165" s="344">
        <v>89</v>
      </c>
      <c r="Z165" s="344">
        <v>93</v>
      </c>
      <c r="AA165" s="344">
        <v>96</v>
      </c>
      <c r="AB165" s="344">
        <v>100</v>
      </c>
      <c r="AC165" s="344">
        <v>104</v>
      </c>
      <c r="AD165" s="344">
        <v>107</v>
      </c>
      <c r="AE165" s="344">
        <v>111</v>
      </c>
      <c r="AF165" s="337">
        <v>114</v>
      </c>
      <c r="AG165" s="345">
        <v>118</v>
      </c>
      <c r="AH165" s="346">
        <v>121</v>
      </c>
      <c r="AI165">
        <v>124</v>
      </c>
      <c r="AJ165">
        <v>128</v>
      </c>
      <c r="AK165">
        <v>131</v>
      </c>
      <c r="AL165">
        <v>135</v>
      </c>
      <c r="AM165">
        <v>138</v>
      </c>
      <c r="AN165">
        <v>142</v>
      </c>
      <c r="AO165">
        <v>145</v>
      </c>
      <c r="AP165">
        <v>149</v>
      </c>
      <c r="AQ165">
        <v>152</v>
      </c>
      <c r="AR165">
        <v>155</v>
      </c>
      <c r="AS165">
        <v>159</v>
      </c>
      <c r="AT165">
        <v>162</v>
      </c>
      <c r="AU165">
        <v>166</v>
      </c>
      <c r="AV165">
        <v>169</v>
      </c>
      <c r="AW165">
        <v>172</v>
      </c>
      <c r="AX165">
        <v>176</v>
      </c>
      <c r="AY165">
        <v>179</v>
      </c>
      <c r="AZ165">
        <v>182</v>
      </c>
      <c r="BA165">
        <v>186</v>
      </c>
      <c r="BB165">
        <v>189</v>
      </c>
      <c r="BC165">
        <v>192</v>
      </c>
      <c r="BD165">
        <v>196</v>
      </c>
      <c r="BE165">
        <v>199</v>
      </c>
      <c r="BF165">
        <v>202</v>
      </c>
      <c r="BG165">
        <v>205</v>
      </c>
      <c r="BH165">
        <v>209</v>
      </c>
      <c r="BI165">
        <v>212</v>
      </c>
      <c r="BJ165">
        <v>215</v>
      </c>
      <c r="BK165">
        <v>218</v>
      </c>
      <c r="BL165">
        <v>222</v>
      </c>
      <c r="BM165">
        <v>225</v>
      </c>
      <c r="BN165">
        <v>228</v>
      </c>
      <c r="BO165">
        <v>231</v>
      </c>
      <c r="BP165">
        <v>235</v>
      </c>
      <c r="BQ165">
        <v>238</v>
      </c>
      <c r="BR165">
        <v>241</v>
      </c>
      <c r="BS165">
        <v>244</v>
      </c>
      <c r="BT165">
        <v>247</v>
      </c>
      <c r="BU165">
        <v>251</v>
      </c>
      <c r="BV165">
        <v>254</v>
      </c>
      <c r="BW165">
        <v>257</v>
      </c>
      <c r="BX165">
        <v>260</v>
      </c>
      <c r="BY165">
        <v>263</v>
      </c>
      <c r="BZ165">
        <v>267</v>
      </c>
      <c r="CA165">
        <v>270</v>
      </c>
      <c r="CB165">
        <v>273</v>
      </c>
      <c r="CC165">
        <v>276</v>
      </c>
      <c r="CD165">
        <v>279</v>
      </c>
      <c r="CE165">
        <v>282</v>
      </c>
      <c r="CF165">
        <v>285</v>
      </c>
      <c r="CG165">
        <v>289</v>
      </c>
      <c r="CH165">
        <v>292</v>
      </c>
      <c r="CI165">
        <v>295</v>
      </c>
      <c r="CJ165">
        <v>298</v>
      </c>
      <c r="CK165">
        <v>301</v>
      </c>
      <c r="CL165">
        <v>304</v>
      </c>
      <c r="CM165">
        <v>307</v>
      </c>
      <c r="CN165">
        <v>310</v>
      </c>
      <c r="CO165">
        <v>313</v>
      </c>
      <c r="CP165">
        <v>316</v>
      </c>
      <c r="CQ165">
        <v>319</v>
      </c>
      <c r="CR165">
        <v>322</v>
      </c>
      <c r="CS165">
        <v>325</v>
      </c>
      <c r="CT165">
        <v>328</v>
      </c>
      <c r="CU165">
        <v>331</v>
      </c>
      <c r="CV165">
        <v>334</v>
      </c>
      <c r="CW165">
        <v>337</v>
      </c>
      <c r="CX165">
        <v>341</v>
      </c>
      <c r="CY165">
        <v>344</v>
      </c>
      <c r="CZ165">
        <v>347</v>
      </c>
      <c r="DA165">
        <v>351</v>
      </c>
      <c r="DB165">
        <v>354</v>
      </c>
      <c r="DC165">
        <v>357</v>
      </c>
      <c r="DD165">
        <v>361</v>
      </c>
      <c r="DE165">
        <v>364</v>
      </c>
      <c r="DF165">
        <v>367</v>
      </c>
      <c r="DG165">
        <v>371</v>
      </c>
      <c r="DH165">
        <v>374</v>
      </c>
      <c r="DI165">
        <v>377</v>
      </c>
      <c r="DJ165">
        <v>381</v>
      </c>
      <c r="DK165">
        <v>384</v>
      </c>
      <c r="DL165">
        <v>387</v>
      </c>
      <c r="DM165">
        <v>391</v>
      </c>
      <c r="DN165">
        <v>394</v>
      </c>
      <c r="DO165">
        <v>398</v>
      </c>
      <c r="DP165">
        <v>401</v>
      </c>
      <c r="DQ165">
        <v>404</v>
      </c>
      <c r="DR165">
        <v>408</v>
      </c>
      <c r="DS165">
        <v>411</v>
      </c>
      <c r="DT165">
        <v>414</v>
      </c>
      <c r="DU165">
        <v>418</v>
      </c>
      <c r="DV165">
        <v>421</v>
      </c>
      <c r="DW165">
        <v>425</v>
      </c>
      <c r="DX165">
        <v>428</v>
      </c>
      <c r="DY165">
        <v>431</v>
      </c>
      <c r="DZ165">
        <v>435</v>
      </c>
      <c r="EA165">
        <v>438</v>
      </c>
      <c r="EB165">
        <v>441</v>
      </c>
      <c r="EC165">
        <v>445</v>
      </c>
      <c r="ED165">
        <v>448</v>
      </c>
      <c r="EE165">
        <v>452</v>
      </c>
      <c r="EF165">
        <v>455</v>
      </c>
      <c r="EG165">
        <v>458</v>
      </c>
      <c r="EH165">
        <v>462</v>
      </c>
      <c r="EI165">
        <v>465</v>
      </c>
      <c r="EJ165">
        <v>468</v>
      </c>
      <c r="EK165">
        <v>472</v>
      </c>
      <c r="EL165">
        <v>475</v>
      </c>
      <c r="EM165">
        <v>479</v>
      </c>
      <c r="EN165">
        <v>482</v>
      </c>
      <c r="EO165">
        <v>485</v>
      </c>
      <c r="EP165">
        <v>489</v>
      </c>
      <c r="EQ165">
        <v>492</v>
      </c>
      <c r="ER165">
        <v>496</v>
      </c>
      <c r="ES165">
        <v>499</v>
      </c>
      <c r="ET165">
        <v>502</v>
      </c>
      <c r="EU165">
        <v>506</v>
      </c>
      <c r="EV165">
        <v>509</v>
      </c>
      <c r="EW165">
        <v>513</v>
      </c>
      <c r="EX165">
        <v>516</v>
      </c>
      <c r="EY165">
        <v>519</v>
      </c>
      <c r="EZ165">
        <v>523</v>
      </c>
      <c r="FA165">
        <v>526</v>
      </c>
      <c r="FB165">
        <v>529</v>
      </c>
      <c r="FC165">
        <v>533</v>
      </c>
      <c r="FD165">
        <v>536</v>
      </c>
      <c r="FE165">
        <v>539</v>
      </c>
      <c r="FF165">
        <v>543</v>
      </c>
      <c r="FG165">
        <v>546</v>
      </c>
      <c r="FH165">
        <v>550</v>
      </c>
      <c r="FI165">
        <v>553</v>
      </c>
      <c r="FJ165">
        <v>556</v>
      </c>
      <c r="FK165">
        <v>560</v>
      </c>
      <c r="FL165">
        <v>563</v>
      </c>
      <c r="FM165">
        <v>566</v>
      </c>
      <c r="FN165">
        <v>570</v>
      </c>
      <c r="FO165">
        <v>573</v>
      </c>
      <c r="FP165">
        <v>577</v>
      </c>
      <c r="FQ165">
        <v>580</v>
      </c>
      <c r="FR165">
        <v>583</v>
      </c>
      <c r="FS165">
        <v>587</v>
      </c>
      <c r="FT165">
        <v>590</v>
      </c>
      <c r="FU165">
        <v>594</v>
      </c>
      <c r="FV165">
        <v>597</v>
      </c>
      <c r="FW165">
        <v>600</v>
      </c>
      <c r="FX165">
        <v>604</v>
      </c>
      <c r="FY165">
        <v>607</v>
      </c>
      <c r="FZ165">
        <v>610</v>
      </c>
      <c r="GA165">
        <v>614</v>
      </c>
      <c r="GB165">
        <v>617</v>
      </c>
      <c r="GC165">
        <v>621</v>
      </c>
      <c r="GD165">
        <v>624</v>
      </c>
      <c r="GE165">
        <v>627</v>
      </c>
      <c r="GF165">
        <v>631</v>
      </c>
      <c r="GG165">
        <v>634</v>
      </c>
      <c r="GH165">
        <v>637</v>
      </c>
      <c r="GI165">
        <v>641</v>
      </c>
      <c r="GJ165">
        <v>644</v>
      </c>
      <c r="GK165">
        <v>647</v>
      </c>
      <c r="GL165">
        <v>651</v>
      </c>
      <c r="GM165">
        <v>654</v>
      </c>
      <c r="GN165">
        <v>658</v>
      </c>
      <c r="GO165">
        <v>661</v>
      </c>
      <c r="GP165">
        <v>664</v>
      </c>
      <c r="GQ165">
        <v>668</v>
      </c>
      <c r="GR165">
        <v>671</v>
      </c>
      <c r="GS165">
        <v>674</v>
      </c>
      <c r="GU165">
        <v>162</v>
      </c>
      <c r="GV165">
        <v>0.96499999999999997</v>
      </c>
    </row>
    <row r="166" spans="1:204">
      <c r="A166" s="278">
        <v>163</v>
      </c>
      <c r="B166" s="344">
        <v>4</v>
      </c>
      <c r="C166" s="344">
        <v>9</v>
      </c>
      <c r="D166" s="344">
        <v>13</v>
      </c>
      <c r="E166" s="344">
        <v>17</v>
      </c>
      <c r="F166" s="344">
        <v>21</v>
      </c>
      <c r="G166" s="344">
        <v>26</v>
      </c>
      <c r="H166" s="344">
        <v>30</v>
      </c>
      <c r="I166" s="344">
        <v>34</v>
      </c>
      <c r="J166" s="344">
        <v>37</v>
      </c>
      <c r="K166" s="344">
        <v>39</v>
      </c>
      <c r="L166" s="344">
        <v>43</v>
      </c>
      <c r="M166" s="344">
        <v>47</v>
      </c>
      <c r="N166" s="344">
        <v>51</v>
      </c>
      <c r="O166" s="344">
        <v>54</v>
      </c>
      <c r="P166" s="344">
        <v>58</v>
      </c>
      <c r="Q166" s="344">
        <v>62</v>
      </c>
      <c r="R166" s="344">
        <v>66</v>
      </c>
      <c r="S166" s="344">
        <v>69</v>
      </c>
      <c r="T166" s="344">
        <v>72</v>
      </c>
      <c r="U166" s="344">
        <v>75</v>
      </c>
      <c r="V166" s="344">
        <v>79</v>
      </c>
      <c r="W166" s="344">
        <v>83</v>
      </c>
      <c r="X166" s="344">
        <v>86</v>
      </c>
      <c r="Y166" s="344">
        <v>90</v>
      </c>
      <c r="Z166" s="344">
        <v>93</v>
      </c>
      <c r="AA166" s="344">
        <v>97</v>
      </c>
      <c r="AB166" s="344">
        <v>100</v>
      </c>
      <c r="AC166" s="344">
        <v>104</v>
      </c>
      <c r="AD166" s="344">
        <v>107</v>
      </c>
      <c r="AE166" s="344">
        <v>111</v>
      </c>
      <c r="AF166" s="337">
        <v>114</v>
      </c>
      <c r="AG166" s="345">
        <v>118</v>
      </c>
      <c r="AH166" s="346">
        <v>121</v>
      </c>
      <c r="AI166">
        <v>125</v>
      </c>
      <c r="AJ166">
        <v>128</v>
      </c>
      <c r="AK166">
        <v>132</v>
      </c>
      <c r="AL166">
        <v>135</v>
      </c>
      <c r="AM166">
        <v>139</v>
      </c>
      <c r="AN166">
        <v>142</v>
      </c>
      <c r="AO166">
        <v>146</v>
      </c>
      <c r="AP166">
        <v>149</v>
      </c>
      <c r="AQ166">
        <v>152</v>
      </c>
      <c r="AR166">
        <v>156</v>
      </c>
      <c r="AS166">
        <v>159</v>
      </c>
      <c r="AT166">
        <v>163</v>
      </c>
      <c r="AU166">
        <v>166</v>
      </c>
      <c r="AV166">
        <v>169</v>
      </c>
      <c r="AW166">
        <v>173</v>
      </c>
      <c r="AX166">
        <v>176</v>
      </c>
      <c r="AY166">
        <v>180</v>
      </c>
      <c r="AZ166">
        <v>183</v>
      </c>
      <c r="BA166">
        <v>186</v>
      </c>
      <c r="BB166">
        <v>189</v>
      </c>
      <c r="BC166">
        <v>193</v>
      </c>
      <c r="BD166">
        <v>196</v>
      </c>
      <c r="BE166">
        <v>199</v>
      </c>
      <c r="BF166">
        <v>203</v>
      </c>
      <c r="BG166">
        <v>206</v>
      </c>
      <c r="BH166">
        <v>209</v>
      </c>
      <c r="BI166">
        <v>212</v>
      </c>
      <c r="BJ166">
        <v>216</v>
      </c>
      <c r="BK166">
        <v>219</v>
      </c>
      <c r="BL166">
        <v>222</v>
      </c>
      <c r="BM166">
        <v>225</v>
      </c>
      <c r="BN166">
        <v>229</v>
      </c>
      <c r="BO166">
        <v>232</v>
      </c>
      <c r="BP166">
        <v>235</v>
      </c>
      <c r="BQ166">
        <v>238</v>
      </c>
      <c r="BR166">
        <v>242</v>
      </c>
      <c r="BS166">
        <v>245</v>
      </c>
      <c r="BT166">
        <v>248</v>
      </c>
      <c r="BU166">
        <v>251</v>
      </c>
      <c r="BV166">
        <v>254</v>
      </c>
      <c r="BW166">
        <v>258</v>
      </c>
      <c r="BX166">
        <v>261</v>
      </c>
      <c r="BY166">
        <v>264</v>
      </c>
      <c r="BZ166">
        <v>267</v>
      </c>
      <c r="CA166">
        <v>270</v>
      </c>
      <c r="CB166">
        <v>274</v>
      </c>
      <c r="CC166">
        <v>277</v>
      </c>
      <c r="CD166">
        <v>280</v>
      </c>
      <c r="CE166">
        <v>283</v>
      </c>
      <c r="CF166">
        <v>286</v>
      </c>
      <c r="CG166">
        <v>289</v>
      </c>
      <c r="CH166">
        <v>292</v>
      </c>
      <c r="CI166">
        <v>295</v>
      </c>
      <c r="CJ166">
        <v>299</v>
      </c>
      <c r="CK166">
        <v>302</v>
      </c>
      <c r="CL166">
        <v>305</v>
      </c>
      <c r="CM166">
        <v>308</v>
      </c>
      <c r="CN166">
        <v>311</v>
      </c>
      <c r="CO166">
        <v>314</v>
      </c>
      <c r="CP166">
        <v>317</v>
      </c>
      <c r="CQ166">
        <v>320</v>
      </c>
      <c r="CR166">
        <v>323</v>
      </c>
      <c r="CS166">
        <v>326</v>
      </c>
      <c r="CT166">
        <v>329</v>
      </c>
      <c r="CU166">
        <v>332</v>
      </c>
      <c r="CV166">
        <v>335</v>
      </c>
      <c r="CW166">
        <v>338</v>
      </c>
      <c r="CX166">
        <v>341</v>
      </c>
      <c r="CY166">
        <v>345</v>
      </c>
      <c r="CZ166">
        <v>348</v>
      </c>
      <c r="DA166">
        <v>351</v>
      </c>
      <c r="DB166">
        <v>355</v>
      </c>
      <c r="DC166">
        <v>358</v>
      </c>
      <c r="DD166">
        <v>361</v>
      </c>
      <c r="DE166">
        <v>365</v>
      </c>
      <c r="DF166">
        <v>368</v>
      </c>
      <c r="DG166">
        <v>371</v>
      </c>
      <c r="DH166">
        <v>375</v>
      </c>
      <c r="DI166">
        <v>378</v>
      </c>
      <c r="DJ166">
        <v>382</v>
      </c>
      <c r="DK166">
        <v>385</v>
      </c>
      <c r="DL166">
        <v>388</v>
      </c>
      <c r="DM166">
        <v>392</v>
      </c>
      <c r="DN166">
        <v>395</v>
      </c>
      <c r="DO166">
        <v>398</v>
      </c>
      <c r="DP166">
        <v>402</v>
      </c>
      <c r="DQ166">
        <v>405</v>
      </c>
      <c r="DR166">
        <v>408</v>
      </c>
      <c r="DS166">
        <v>412</v>
      </c>
      <c r="DT166">
        <v>415</v>
      </c>
      <c r="DU166">
        <v>419</v>
      </c>
      <c r="DV166">
        <v>422</v>
      </c>
      <c r="DW166">
        <v>425</v>
      </c>
      <c r="DX166">
        <v>429</v>
      </c>
      <c r="DY166">
        <v>432</v>
      </c>
      <c r="DZ166">
        <v>436</v>
      </c>
      <c r="EA166">
        <v>439</v>
      </c>
      <c r="EB166">
        <v>442</v>
      </c>
      <c r="EC166">
        <v>446</v>
      </c>
      <c r="ED166">
        <v>449</v>
      </c>
      <c r="EE166">
        <v>453</v>
      </c>
      <c r="EF166">
        <v>456</v>
      </c>
      <c r="EG166">
        <v>459</v>
      </c>
      <c r="EH166">
        <v>463</v>
      </c>
      <c r="EI166">
        <v>466</v>
      </c>
      <c r="EJ166">
        <v>469</v>
      </c>
      <c r="EK166">
        <v>473</v>
      </c>
      <c r="EL166">
        <v>476</v>
      </c>
      <c r="EM166">
        <v>480</v>
      </c>
      <c r="EN166">
        <v>483</v>
      </c>
      <c r="EO166">
        <v>486</v>
      </c>
      <c r="EP166">
        <v>490</v>
      </c>
      <c r="EQ166">
        <v>493</v>
      </c>
      <c r="ER166">
        <v>497</v>
      </c>
      <c r="ES166">
        <v>500</v>
      </c>
      <c r="ET166">
        <v>503</v>
      </c>
      <c r="EU166">
        <v>507</v>
      </c>
      <c r="EV166">
        <v>510</v>
      </c>
      <c r="EW166">
        <v>514</v>
      </c>
      <c r="EX166">
        <v>517</v>
      </c>
      <c r="EY166">
        <v>520</v>
      </c>
      <c r="EZ166">
        <v>524</v>
      </c>
      <c r="FA166">
        <v>527</v>
      </c>
      <c r="FB166">
        <v>530</v>
      </c>
      <c r="FC166">
        <v>534</v>
      </c>
      <c r="FD166">
        <v>537</v>
      </c>
      <c r="FE166">
        <v>541</v>
      </c>
      <c r="FF166">
        <v>544</v>
      </c>
      <c r="FG166">
        <v>547</v>
      </c>
      <c r="FH166">
        <v>551</v>
      </c>
      <c r="FI166">
        <v>554</v>
      </c>
      <c r="FJ166">
        <v>558</v>
      </c>
      <c r="FK166">
        <v>561</v>
      </c>
      <c r="FL166">
        <v>564</v>
      </c>
      <c r="FM166">
        <v>568</v>
      </c>
      <c r="FN166">
        <v>571</v>
      </c>
      <c r="FO166">
        <v>574</v>
      </c>
      <c r="FP166">
        <v>578</v>
      </c>
      <c r="FQ166">
        <v>581</v>
      </c>
      <c r="FR166">
        <v>585</v>
      </c>
      <c r="FS166">
        <v>588</v>
      </c>
      <c r="FT166">
        <v>591</v>
      </c>
      <c r="FU166">
        <v>595</v>
      </c>
      <c r="FV166">
        <v>598</v>
      </c>
      <c r="FW166">
        <v>602</v>
      </c>
      <c r="FX166">
        <v>605</v>
      </c>
      <c r="FY166">
        <v>608</v>
      </c>
      <c r="FZ166">
        <v>612</v>
      </c>
      <c r="GA166">
        <v>615</v>
      </c>
      <c r="GB166">
        <v>618</v>
      </c>
      <c r="GC166">
        <v>622</v>
      </c>
      <c r="GD166">
        <v>625</v>
      </c>
      <c r="GE166">
        <v>629</v>
      </c>
      <c r="GF166">
        <v>632</v>
      </c>
      <c r="GG166">
        <v>635</v>
      </c>
      <c r="GH166">
        <v>639</v>
      </c>
      <c r="GI166">
        <v>642</v>
      </c>
      <c r="GJ166">
        <v>645</v>
      </c>
      <c r="GK166">
        <v>649</v>
      </c>
      <c r="GL166">
        <v>652</v>
      </c>
      <c r="GM166">
        <v>656</v>
      </c>
      <c r="GN166">
        <v>659</v>
      </c>
      <c r="GO166">
        <v>662</v>
      </c>
      <c r="GP166">
        <v>666</v>
      </c>
      <c r="GQ166">
        <v>669</v>
      </c>
      <c r="GR166">
        <v>672</v>
      </c>
      <c r="GS166">
        <v>676</v>
      </c>
      <c r="GU166">
        <v>163</v>
      </c>
      <c r="GV166">
        <v>0.96699999999999997</v>
      </c>
    </row>
    <row r="167" spans="1:204">
      <c r="A167" s="278">
        <v>164</v>
      </c>
      <c r="B167" s="344">
        <v>4</v>
      </c>
      <c r="C167" s="344">
        <v>9</v>
      </c>
      <c r="D167" s="344">
        <v>13</v>
      </c>
      <c r="E167" s="344">
        <v>17</v>
      </c>
      <c r="F167" s="344">
        <v>22</v>
      </c>
      <c r="G167" s="344">
        <v>26</v>
      </c>
      <c r="H167" s="344">
        <v>30</v>
      </c>
      <c r="I167" s="344">
        <v>34</v>
      </c>
      <c r="J167" s="344">
        <v>37</v>
      </c>
      <c r="K167" s="344">
        <v>40</v>
      </c>
      <c r="L167" s="344">
        <v>43</v>
      </c>
      <c r="M167" s="344">
        <v>47</v>
      </c>
      <c r="N167" s="344">
        <v>51</v>
      </c>
      <c r="O167" s="344">
        <v>55</v>
      </c>
      <c r="P167" s="344">
        <v>58</v>
      </c>
      <c r="Q167" s="344">
        <v>62</v>
      </c>
      <c r="R167" s="344">
        <v>66</v>
      </c>
      <c r="S167" s="344">
        <v>69</v>
      </c>
      <c r="T167" s="344">
        <v>72</v>
      </c>
      <c r="U167" s="344">
        <v>76</v>
      </c>
      <c r="V167" s="344">
        <v>79</v>
      </c>
      <c r="W167" s="344">
        <v>83</v>
      </c>
      <c r="X167" s="344">
        <v>86</v>
      </c>
      <c r="Y167" s="344">
        <v>90</v>
      </c>
      <c r="Z167" s="344">
        <v>93</v>
      </c>
      <c r="AA167" s="344">
        <v>97</v>
      </c>
      <c r="AB167" s="344">
        <v>100</v>
      </c>
      <c r="AC167" s="344">
        <v>104</v>
      </c>
      <c r="AD167" s="344">
        <v>108</v>
      </c>
      <c r="AE167" s="344">
        <v>111</v>
      </c>
      <c r="AF167" s="337">
        <v>115</v>
      </c>
      <c r="AG167" s="345">
        <v>118</v>
      </c>
      <c r="AH167" s="346">
        <v>122</v>
      </c>
      <c r="AI167">
        <v>125</v>
      </c>
      <c r="AJ167">
        <v>128</v>
      </c>
      <c r="AK167">
        <v>132</v>
      </c>
      <c r="AL167">
        <v>135</v>
      </c>
      <c r="AM167">
        <v>139</v>
      </c>
      <c r="AN167">
        <v>142</v>
      </c>
      <c r="AO167">
        <v>146</v>
      </c>
      <c r="AP167">
        <v>149</v>
      </c>
      <c r="AQ167">
        <v>153</v>
      </c>
      <c r="AR167">
        <v>156</v>
      </c>
      <c r="AS167">
        <v>159</v>
      </c>
      <c r="AT167">
        <v>163</v>
      </c>
      <c r="AU167">
        <v>166</v>
      </c>
      <c r="AV167">
        <v>170</v>
      </c>
      <c r="AW167">
        <v>173</v>
      </c>
      <c r="AX167">
        <v>177</v>
      </c>
      <c r="AY167">
        <v>180</v>
      </c>
      <c r="AZ167">
        <v>183</v>
      </c>
      <c r="BA167">
        <v>187</v>
      </c>
      <c r="BB167">
        <v>190</v>
      </c>
      <c r="BC167">
        <v>193</v>
      </c>
      <c r="BD167">
        <v>196</v>
      </c>
      <c r="BE167">
        <v>200</v>
      </c>
      <c r="BF167">
        <v>203</v>
      </c>
      <c r="BG167">
        <v>206</v>
      </c>
      <c r="BH167">
        <v>210</v>
      </c>
      <c r="BI167">
        <v>213</v>
      </c>
      <c r="BJ167">
        <v>216</v>
      </c>
      <c r="BK167">
        <v>219</v>
      </c>
      <c r="BL167">
        <v>223</v>
      </c>
      <c r="BM167">
        <v>226</v>
      </c>
      <c r="BN167">
        <v>229</v>
      </c>
      <c r="BO167">
        <v>232</v>
      </c>
      <c r="BP167">
        <v>236</v>
      </c>
      <c r="BQ167">
        <v>239</v>
      </c>
      <c r="BR167">
        <v>242</v>
      </c>
      <c r="BS167">
        <v>245</v>
      </c>
      <c r="BT167">
        <v>249</v>
      </c>
      <c r="BU167">
        <v>252</v>
      </c>
      <c r="BV167">
        <v>255</v>
      </c>
      <c r="BW167">
        <v>258</v>
      </c>
      <c r="BX167">
        <v>261</v>
      </c>
      <c r="BY167">
        <v>265</v>
      </c>
      <c r="BZ167">
        <v>268</v>
      </c>
      <c r="CA167">
        <v>271</v>
      </c>
      <c r="CB167">
        <v>274</v>
      </c>
      <c r="CC167">
        <v>277</v>
      </c>
      <c r="CD167">
        <v>280</v>
      </c>
      <c r="CE167">
        <v>284</v>
      </c>
      <c r="CF167">
        <v>287</v>
      </c>
      <c r="CG167">
        <v>290</v>
      </c>
      <c r="CH167">
        <v>293</v>
      </c>
      <c r="CI167">
        <v>296</v>
      </c>
      <c r="CJ167">
        <v>299</v>
      </c>
      <c r="CK167">
        <v>302</v>
      </c>
      <c r="CL167">
        <v>305</v>
      </c>
      <c r="CM167">
        <v>309</v>
      </c>
      <c r="CN167">
        <v>312</v>
      </c>
      <c r="CO167">
        <v>315</v>
      </c>
      <c r="CP167">
        <v>318</v>
      </c>
      <c r="CQ167">
        <v>321</v>
      </c>
      <c r="CR167">
        <v>324</v>
      </c>
      <c r="CS167">
        <v>327</v>
      </c>
      <c r="CT167">
        <v>330</v>
      </c>
      <c r="CU167">
        <v>333</v>
      </c>
      <c r="CV167">
        <v>336</v>
      </c>
      <c r="CW167">
        <v>339</v>
      </c>
      <c r="CX167">
        <v>342</v>
      </c>
      <c r="CY167">
        <v>345</v>
      </c>
      <c r="CZ167">
        <v>349</v>
      </c>
      <c r="DA167">
        <v>352</v>
      </c>
      <c r="DB167">
        <v>355</v>
      </c>
      <c r="DC167">
        <v>359</v>
      </c>
      <c r="DD167">
        <v>362</v>
      </c>
      <c r="DE167">
        <v>366</v>
      </c>
      <c r="DF167">
        <v>369</v>
      </c>
      <c r="DG167">
        <v>372</v>
      </c>
      <c r="DH167">
        <v>376</v>
      </c>
      <c r="DI167">
        <v>379</v>
      </c>
      <c r="DJ167">
        <v>382</v>
      </c>
      <c r="DK167">
        <v>386</v>
      </c>
      <c r="DL167">
        <v>389</v>
      </c>
      <c r="DM167">
        <v>392</v>
      </c>
      <c r="DN167">
        <v>396</v>
      </c>
      <c r="DO167">
        <v>399</v>
      </c>
      <c r="DP167">
        <v>403</v>
      </c>
      <c r="DQ167">
        <v>406</v>
      </c>
      <c r="DR167">
        <v>409</v>
      </c>
      <c r="DS167">
        <v>413</v>
      </c>
      <c r="DT167">
        <v>416</v>
      </c>
      <c r="DU167">
        <v>419</v>
      </c>
      <c r="DV167">
        <v>423</v>
      </c>
      <c r="DW167">
        <v>426</v>
      </c>
      <c r="DX167">
        <v>430</v>
      </c>
      <c r="DY167">
        <v>433</v>
      </c>
      <c r="DZ167">
        <v>436</v>
      </c>
      <c r="EA167">
        <v>440</v>
      </c>
      <c r="EB167">
        <v>443</v>
      </c>
      <c r="EC167">
        <v>447</v>
      </c>
      <c r="ED167">
        <v>450</v>
      </c>
      <c r="EE167">
        <v>453</v>
      </c>
      <c r="EF167">
        <v>457</v>
      </c>
      <c r="EG167">
        <v>460</v>
      </c>
      <c r="EH167">
        <v>464</v>
      </c>
      <c r="EI167">
        <v>467</v>
      </c>
      <c r="EJ167">
        <v>470</v>
      </c>
      <c r="EK167">
        <v>474</v>
      </c>
      <c r="EL167">
        <v>477</v>
      </c>
      <c r="EM167">
        <v>481</v>
      </c>
      <c r="EN167">
        <v>484</v>
      </c>
      <c r="EO167">
        <v>487</v>
      </c>
      <c r="EP167">
        <v>491</v>
      </c>
      <c r="EQ167">
        <v>494</v>
      </c>
      <c r="ER167">
        <v>498</v>
      </c>
      <c r="ES167">
        <v>501</v>
      </c>
      <c r="ET167">
        <v>504</v>
      </c>
      <c r="EU167">
        <v>508</v>
      </c>
      <c r="EV167">
        <v>511</v>
      </c>
      <c r="EW167">
        <v>515</v>
      </c>
      <c r="EX167">
        <v>518</v>
      </c>
      <c r="EY167">
        <v>521</v>
      </c>
      <c r="EZ167">
        <v>525</v>
      </c>
      <c r="FA167">
        <v>528</v>
      </c>
      <c r="FB167">
        <v>532</v>
      </c>
      <c r="FC167">
        <v>535</v>
      </c>
      <c r="FD167">
        <v>538</v>
      </c>
      <c r="FE167">
        <v>542</v>
      </c>
      <c r="FF167">
        <v>545</v>
      </c>
      <c r="FG167">
        <v>548</v>
      </c>
      <c r="FH167">
        <v>552</v>
      </c>
      <c r="FI167">
        <v>555</v>
      </c>
      <c r="FJ167">
        <v>559</v>
      </c>
      <c r="FK167">
        <v>562</v>
      </c>
      <c r="FL167">
        <v>565</v>
      </c>
      <c r="FM167">
        <v>569</v>
      </c>
      <c r="FN167">
        <v>572</v>
      </c>
      <c r="FO167">
        <v>576</v>
      </c>
      <c r="FP167">
        <v>579</v>
      </c>
      <c r="FQ167">
        <v>582</v>
      </c>
      <c r="FR167">
        <v>586</v>
      </c>
      <c r="FS167">
        <v>589</v>
      </c>
      <c r="FT167">
        <v>593</v>
      </c>
      <c r="FU167">
        <v>596</v>
      </c>
      <c r="FV167">
        <v>599</v>
      </c>
      <c r="FW167">
        <v>603</v>
      </c>
      <c r="FX167">
        <v>606</v>
      </c>
      <c r="FY167">
        <v>609</v>
      </c>
      <c r="FZ167">
        <v>613</v>
      </c>
      <c r="GA167">
        <v>616</v>
      </c>
      <c r="GB167">
        <v>620</v>
      </c>
      <c r="GC167">
        <v>623</v>
      </c>
      <c r="GD167">
        <v>626</v>
      </c>
      <c r="GE167">
        <v>630</v>
      </c>
      <c r="GF167">
        <v>633</v>
      </c>
      <c r="GG167">
        <v>637</v>
      </c>
      <c r="GH167">
        <v>640</v>
      </c>
      <c r="GI167">
        <v>643</v>
      </c>
      <c r="GJ167">
        <v>647</v>
      </c>
      <c r="GK167">
        <v>650</v>
      </c>
      <c r="GL167">
        <v>654</v>
      </c>
      <c r="GM167">
        <v>657</v>
      </c>
      <c r="GN167">
        <v>660</v>
      </c>
      <c r="GO167">
        <v>664</v>
      </c>
      <c r="GP167">
        <v>667</v>
      </c>
      <c r="GQ167">
        <v>670</v>
      </c>
      <c r="GR167">
        <v>674</v>
      </c>
      <c r="GS167">
        <v>677</v>
      </c>
      <c r="GU167">
        <v>164</v>
      </c>
      <c r="GV167">
        <v>0.96899999999999997</v>
      </c>
    </row>
    <row r="168" spans="1:204">
      <c r="A168" s="278">
        <v>165</v>
      </c>
      <c r="B168" s="344">
        <v>4</v>
      </c>
      <c r="C168" s="344">
        <v>9</v>
      </c>
      <c r="D168" s="344">
        <v>13</v>
      </c>
      <c r="E168" s="344">
        <v>17</v>
      </c>
      <c r="F168" s="344">
        <v>22</v>
      </c>
      <c r="G168" s="344">
        <v>26</v>
      </c>
      <c r="H168" s="344">
        <v>30</v>
      </c>
      <c r="I168" s="344">
        <v>34</v>
      </c>
      <c r="J168" s="344">
        <v>37</v>
      </c>
      <c r="K168" s="344">
        <v>40</v>
      </c>
      <c r="L168" s="344">
        <v>43</v>
      </c>
      <c r="M168" s="344">
        <v>47</v>
      </c>
      <c r="N168" s="344">
        <v>51</v>
      </c>
      <c r="O168" s="344">
        <v>55</v>
      </c>
      <c r="P168" s="344">
        <v>58</v>
      </c>
      <c r="Q168" s="344">
        <v>62</v>
      </c>
      <c r="R168" s="344">
        <v>66</v>
      </c>
      <c r="S168" s="344">
        <v>70</v>
      </c>
      <c r="T168" s="344">
        <v>73</v>
      </c>
      <c r="U168" s="344">
        <v>76</v>
      </c>
      <c r="V168" s="344">
        <v>79</v>
      </c>
      <c r="W168" s="344">
        <v>83</v>
      </c>
      <c r="X168" s="344">
        <v>86</v>
      </c>
      <c r="Y168" s="344">
        <v>90</v>
      </c>
      <c r="Z168" s="344">
        <v>94</v>
      </c>
      <c r="AA168" s="344">
        <v>97</v>
      </c>
      <c r="AB168" s="344">
        <v>101</v>
      </c>
      <c r="AC168" s="344">
        <v>104</v>
      </c>
      <c r="AD168" s="344">
        <v>108</v>
      </c>
      <c r="AE168" s="344">
        <v>111</v>
      </c>
      <c r="AF168" s="337">
        <v>115</v>
      </c>
      <c r="AG168" s="345">
        <v>118</v>
      </c>
      <c r="AH168" s="346">
        <v>122</v>
      </c>
      <c r="AI168">
        <v>125</v>
      </c>
      <c r="AJ168">
        <v>129</v>
      </c>
      <c r="AK168">
        <v>132</v>
      </c>
      <c r="AL168">
        <v>136</v>
      </c>
      <c r="AM168">
        <v>139</v>
      </c>
      <c r="AN168">
        <v>143</v>
      </c>
      <c r="AO168">
        <v>146</v>
      </c>
      <c r="AP168">
        <v>150</v>
      </c>
      <c r="AQ168">
        <v>153</v>
      </c>
      <c r="AR168">
        <v>156</v>
      </c>
      <c r="AS168">
        <v>160</v>
      </c>
      <c r="AT168">
        <v>163</v>
      </c>
      <c r="AU168">
        <v>167</v>
      </c>
      <c r="AV168">
        <v>170</v>
      </c>
      <c r="AW168">
        <v>174</v>
      </c>
      <c r="AX168">
        <v>177</v>
      </c>
      <c r="AY168">
        <v>180</v>
      </c>
      <c r="AZ168">
        <v>184</v>
      </c>
      <c r="BA168">
        <v>187</v>
      </c>
      <c r="BB168">
        <v>190</v>
      </c>
      <c r="BC168">
        <v>194</v>
      </c>
      <c r="BD168">
        <v>197</v>
      </c>
      <c r="BE168">
        <v>200</v>
      </c>
      <c r="BF168">
        <v>203</v>
      </c>
      <c r="BG168">
        <v>207</v>
      </c>
      <c r="BH168">
        <v>210</v>
      </c>
      <c r="BI168">
        <v>213</v>
      </c>
      <c r="BJ168">
        <v>216</v>
      </c>
      <c r="BK168">
        <v>220</v>
      </c>
      <c r="BL168">
        <v>223</v>
      </c>
      <c r="BM168">
        <v>226</v>
      </c>
      <c r="BN168">
        <v>230</v>
      </c>
      <c r="BO168">
        <v>233</v>
      </c>
      <c r="BP168">
        <v>236</v>
      </c>
      <c r="BQ168">
        <v>239</v>
      </c>
      <c r="BR168">
        <v>243</v>
      </c>
      <c r="BS168">
        <v>246</v>
      </c>
      <c r="BT168">
        <v>249</v>
      </c>
      <c r="BU168">
        <v>252</v>
      </c>
      <c r="BV168">
        <v>255</v>
      </c>
      <c r="BW168">
        <v>259</v>
      </c>
      <c r="BX168">
        <v>262</v>
      </c>
      <c r="BY168">
        <v>265</v>
      </c>
      <c r="BZ168">
        <v>268</v>
      </c>
      <c r="CA168">
        <v>271</v>
      </c>
      <c r="CB168">
        <v>275</v>
      </c>
      <c r="CC168">
        <v>278</v>
      </c>
      <c r="CD168">
        <v>281</v>
      </c>
      <c r="CE168">
        <v>284</v>
      </c>
      <c r="CF168">
        <v>287</v>
      </c>
      <c r="CG168">
        <v>290</v>
      </c>
      <c r="CH168">
        <v>294</v>
      </c>
      <c r="CI168">
        <v>297</v>
      </c>
      <c r="CJ168">
        <v>300</v>
      </c>
      <c r="CK168">
        <v>303</v>
      </c>
      <c r="CL168">
        <v>306</v>
      </c>
      <c r="CM168">
        <v>309</v>
      </c>
      <c r="CN168">
        <v>312</v>
      </c>
      <c r="CO168">
        <v>315</v>
      </c>
      <c r="CP168">
        <v>318</v>
      </c>
      <c r="CQ168">
        <v>321</v>
      </c>
      <c r="CR168">
        <v>324</v>
      </c>
      <c r="CS168">
        <v>327</v>
      </c>
      <c r="CT168">
        <v>330</v>
      </c>
      <c r="CU168">
        <v>333</v>
      </c>
      <c r="CV168">
        <v>336</v>
      </c>
      <c r="CW168">
        <v>339</v>
      </c>
      <c r="CX168">
        <v>343</v>
      </c>
      <c r="CY168">
        <v>346</v>
      </c>
      <c r="CZ168">
        <v>349</v>
      </c>
      <c r="DA168">
        <v>353</v>
      </c>
      <c r="DB168">
        <v>356</v>
      </c>
      <c r="DC168">
        <v>360</v>
      </c>
      <c r="DD168">
        <v>363</v>
      </c>
      <c r="DE168">
        <v>366</v>
      </c>
      <c r="DF168">
        <v>370</v>
      </c>
      <c r="DG168">
        <v>373</v>
      </c>
      <c r="DH168">
        <v>376</v>
      </c>
      <c r="DI168">
        <v>380</v>
      </c>
      <c r="DJ168">
        <v>383</v>
      </c>
      <c r="DK168">
        <v>386</v>
      </c>
      <c r="DL168">
        <v>390</v>
      </c>
      <c r="DM168">
        <v>393</v>
      </c>
      <c r="DN168">
        <v>397</v>
      </c>
      <c r="DO168">
        <v>400</v>
      </c>
      <c r="DP168">
        <v>403</v>
      </c>
      <c r="DQ168">
        <v>407</v>
      </c>
      <c r="DR168">
        <v>410</v>
      </c>
      <c r="DS168">
        <v>414</v>
      </c>
      <c r="DT168">
        <v>417</v>
      </c>
      <c r="DU168">
        <v>420</v>
      </c>
      <c r="DV168">
        <v>424</v>
      </c>
      <c r="DW168">
        <v>427</v>
      </c>
      <c r="DX168">
        <v>431</v>
      </c>
      <c r="DY168">
        <v>434</v>
      </c>
      <c r="DZ168">
        <v>437</v>
      </c>
      <c r="EA168">
        <v>441</v>
      </c>
      <c r="EB168">
        <v>444</v>
      </c>
      <c r="EC168">
        <v>448</v>
      </c>
      <c r="ED168">
        <v>451</v>
      </c>
      <c r="EE168">
        <v>454</v>
      </c>
      <c r="EF168">
        <v>458</v>
      </c>
      <c r="EG168">
        <v>461</v>
      </c>
      <c r="EH168">
        <v>465</v>
      </c>
      <c r="EI168">
        <v>468</v>
      </c>
      <c r="EJ168">
        <v>471</v>
      </c>
      <c r="EK168">
        <v>475</v>
      </c>
      <c r="EL168">
        <v>478</v>
      </c>
      <c r="EM168">
        <v>482</v>
      </c>
      <c r="EN168">
        <v>485</v>
      </c>
      <c r="EO168">
        <v>488</v>
      </c>
      <c r="EP168">
        <v>492</v>
      </c>
      <c r="EQ168">
        <v>495</v>
      </c>
      <c r="ER168">
        <v>499</v>
      </c>
      <c r="ES168">
        <v>502</v>
      </c>
      <c r="ET168">
        <v>505</v>
      </c>
      <c r="EU168">
        <v>509</v>
      </c>
      <c r="EV168">
        <v>512</v>
      </c>
      <c r="EW168">
        <v>516</v>
      </c>
      <c r="EX168">
        <v>519</v>
      </c>
      <c r="EY168">
        <v>522</v>
      </c>
      <c r="EZ168">
        <v>526</v>
      </c>
      <c r="FA168">
        <v>529</v>
      </c>
      <c r="FB168">
        <v>533</v>
      </c>
      <c r="FC168">
        <v>536</v>
      </c>
      <c r="FD168">
        <v>539</v>
      </c>
      <c r="FE168">
        <v>543</v>
      </c>
      <c r="FF168">
        <v>546</v>
      </c>
      <c r="FG168">
        <v>550</v>
      </c>
      <c r="FH168">
        <v>553</v>
      </c>
      <c r="FI168">
        <v>556</v>
      </c>
      <c r="FJ168">
        <v>560</v>
      </c>
      <c r="FK168">
        <v>563</v>
      </c>
      <c r="FL168">
        <v>567</v>
      </c>
      <c r="FM168">
        <v>570</v>
      </c>
      <c r="FN168">
        <v>573</v>
      </c>
      <c r="FO168">
        <v>577</v>
      </c>
      <c r="FP168">
        <v>580</v>
      </c>
      <c r="FQ168">
        <v>584</v>
      </c>
      <c r="FR168">
        <v>587</v>
      </c>
      <c r="FS168">
        <v>590</v>
      </c>
      <c r="FT168">
        <v>594</v>
      </c>
      <c r="FU168">
        <v>597</v>
      </c>
      <c r="FV168">
        <v>601</v>
      </c>
      <c r="FW168">
        <v>604</v>
      </c>
      <c r="FX168">
        <v>607</v>
      </c>
      <c r="FY168">
        <v>611</v>
      </c>
      <c r="FZ168">
        <v>614</v>
      </c>
      <c r="GA168">
        <v>618</v>
      </c>
      <c r="GB168">
        <v>621</v>
      </c>
      <c r="GC168">
        <v>624</v>
      </c>
      <c r="GD168">
        <v>628</v>
      </c>
      <c r="GE168">
        <v>631</v>
      </c>
      <c r="GF168">
        <v>635</v>
      </c>
      <c r="GG168">
        <v>638</v>
      </c>
      <c r="GH168">
        <v>641</v>
      </c>
      <c r="GI168">
        <v>645</v>
      </c>
      <c r="GJ168">
        <v>648</v>
      </c>
      <c r="GK168">
        <v>651</v>
      </c>
      <c r="GL168">
        <v>655</v>
      </c>
      <c r="GM168">
        <v>658</v>
      </c>
      <c r="GN168">
        <v>662</v>
      </c>
      <c r="GO168">
        <v>665</v>
      </c>
      <c r="GP168">
        <v>668</v>
      </c>
      <c r="GQ168">
        <v>672</v>
      </c>
      <c r="GR168">
        <v>675</v>
      </c>
      <c r="GS168">
        <v>679</v>
      </c>
      <c r="GU168">
        <v>165</v>
      </c>
      <c r="GV168">
        <v>0.97099999999999997</v>
      </c>
    </row>
    <row r="169" spans="1:204">
      <c r="A169" s="278">
        <v>166</v>
      </c>
      <c r="B169" s="344">
        <v>4</v>
      </c>
      <c r="C169" s="344">
        <v>9</v>
      </c>
      <c r="D169" s="344">
        <v>13</v>
      </c>
      <c r="E169" s="344">
        <v>17</v>
      </c>
      <c r="F169" s="344">
        <v>22</v>
      </c>
      <c r="G169" s="344">
        <v>26</v>
      </c>
      <c r="H169" s="344">
        <v>30</v>
      </c>
      <c r="I169" s="344">
        <v>34</v>
      </c>
      <c r="J169" s="344">
        <v>37</v>
      </c>
      <c r="K169" s="344">
        <v>40</v>
      </c>
      <c r="L169" s="344">
        <v>43</v>
      </c>
      <c r="M169" s="344">
        <v>47</v>
      </c>
      <c r="N169" s="344">
        <v>51</v>
      </c>
      <c r="O169" s="344">
        <v>55</v>
      </c>
      <c r="P169" s="344">
        <v>59</v>
      </c>
      <c r="Q169" s="344">
        <v>62</v>
      </c>
      <c r="R169" s="344">
        <v>66</v>
      </c>
      <c r="S169" s="344">
        <v>70</v>
      </c>
      <c r="T169" s="344">
        <v>73</v>
      </c>
      <c r="U169" s="344">
        <v>76</v>
      </c>
      <c r="V169" s="344">
        <v>79</v>
      </c>
      <c r="W169" s="344">
        <v>83</v>
      </c>
      <c r="X169" s="344">
        <v>87</v>
      </c>
      <c r="Y169" s="344">
        <v>90</v>
      </c>
      <c r="Z169" s="344">
        <v>94</v>
      </c>
      <c r="AA169" s="344">
        <v>97</v>
      </c>
      <c r="AB169" s="344">
        <v>101</v>
      </c>
      <c r="AC169" s="344">
        <v>104</v>
      </c>
      <c r="AD169" s="344">
        <v>108</v>
      </c>
      <c r="AE169" s="344">
        <v>111</v>
      </c>
      <c r="AF169" s="337">
        <v>115</v>
      </c>
      <c r="AG169" s="345">
        <v>118</v>
      </c>
      <c r="AH169" s="346">
        <v>122</v>
      </c>
      <c r="AI169">
        <v>125</v>
      </c>
      <c r="AJ169">
        <v>129</v>
      </c>
      <c r="AK169">
        <v>132</v>
      </c>
      <c r="AL169">
        <v>136</v>
      </c>
      <c r="AM169">
        <v>139</v>
      </c>
      <c r="AN169">
        <v>143</v>
      </c>
      <c r="AO169">
        <v>146</v>
      </c>
      <c r="AP169">
        <v>150</v>
      </c>
      <c r="AQ169">
        <v>153</v>
      </c>
      <c r="AR169">
        <v>157</v>
      </c>
      <c r="AS169">
        <v>160</v>
      </c>
      <c r="AT169">
        <v>163</v>
      </c>
      <c r="AU169">
        <v>167</v>
      </c>
      <c r="AV169">
        <v>170</v>
      </c>
      <c r="AW169">
        <v>174</v>
      </c>
      <c r="AX169">
        <v>177</v>
      </c>
      <c r="AY169">
        <v>181</v>
      </c>
      <c r="AZ169">
        <v>184</v>
      </c>
      <c r="BA169">
        <v>187</v>
      </c>
      <c r="BB169">
        <v>190</v>
      </c>
      <c r="BC169">
        <v>194</v>
      </c>
      <c r="BD169">
        <v>197</v>
      </c>
      <c r="BE169">
        <v>200</v>
      </c>
      <c r="BF169">
        <v>204</v>
      </c>
      <c r="BG169">
        <v>207</v>
      </c>
      <c r="BH169">
        <v>210</v>
      </c>
      <c r="BI169">
        <v>213</v>
      </c>
      <c r="BJ169">
        <v>217</v>
      </c>
      <c r="BK169">
        <v>220</v>
      </c>
      <c r="BL169">
        <v>223</v>
      </c>
      <c r="BM169">
        <v>226</v>
      </c>
      <c r="BN169">
        <v>230</v>
      </c>
      <c r="BO169">
        <v>233</v>
      </c>
      <c r="BP169">
        <v>236</v>
      </c>
      <c r="BQ169">
        <v>240</v>
      </c>
      <c r="BR169">
        <v>243</v>
      </c>
      <c r="BS169">
        <v>246</v>
      </c>
      <c r="BT169">
        <v>249</v>
      </c>
      <c r="BU169">
        <v>253</v>
      </c>
      <c r="BV169">
        <v>256</v>
      </c>
      <c r="BW169">
        <v>259</v>
      </c>
      <c r="BX169">
        <v>262</v>
      </c>
      <c r="BY169">
        <v>265</v>
      </c>
      <c r="BZ169">
        <v>269</v>
      </c>
      <c r="CA169">
        <v>272</v>
      </c>
      <c r="CB169">
        <v>275</v>
      </c>
      <c r="CC169">
        <v>278</v>
      </c>
      <c r="CD169">
        <v>281</v>
      </c>
      <c r="CE169">
        <v>284</v>
      </c>
      <c r="CF169">
        <v>288</v>
      </c>
      <c r="CG169">
        <v>291</v>
      </c>
      <c r="CH169">
        <v>294</v>
      </c>
      <c r="CI169">
        <v>297</v>
      </c>
      <c r="CJ169">
        <v>300</v>
      </c>
      <c r="CK169">
        <v>303</v>
      </c>
      <c r="CL169">
        <v>306</v>
      </c>
      <c r="CM169">
        <v>309</v>
      </c>
      <c r="CN169">
        <v>313</v>
      </c>
      <c r="CO169">
        <v>316</v>
      </c>
      <c r="CP169">
        <v>319</v>
      </c>
      <c r="CQ169">
        <v>322</v>
      </c>
      <c r="CR169">
        <v>325</v>
      </c>
      <c r="CS169">
        <v>328</v>
      </c>
      <c r="CT169">
        <v>331</v>
      </c>
      <c r="CU169">
        <v>334</v>
      </c>
      <c r="CV169">
        <v>337</v>
      </c>
      <c r="CW169">
        <v>340</v>
      </c>
      <c r="CX169">
        <v>343</v>
      </c>
      <c r="CY169">
        <v>346</v>
      </c>
      <c r="CZ169">
        <v>350</v>
      </c>
      <c r="DA169">
        <v>353</v>
      </c>
      <c r="DB169">
        <v>357</v>
      </c>
      <c r="DC169">
        <v>360</v>
      </c>
      <c r="DD169">
        <v>363</v>
      </c>
      <c r="DE169">
        <v>367</v>
      </c>
      <c r="DF169">
        <v>370</v>
      </c>
      <c r="DG169">
        <v>373</v>
      </c>
      <c r="DH169">
        <v>377</v>
      </c>
      <c r="DI169">
        <v>380</v>
      </c>
      <c r="DJ169">
        <v>384</v>
      </c>
      <c r="DK169">
        <v>387</v>
      </c>
      <c r="DL169">
        <v>390</v>
      </c>
      <c r="DM169">
        <v>394</v>
      </c>
      <c r="DN169">
        <v>397</v>
      </c>
      <c r="DO169">
        <v>400</v>
      </c>
      <c r="DP169">
        <v>404</v>
      </c>
      <c r="DQ169">
        <v>407</v>
      </c>
      <c r="DR169">
        <v>411</v>
      </c>
      <c r="DS169">
        <v>414</v>
      </c>
      <c r="DT169">
        <v>417</v>
      </c>
      <c r="DU169">
        <v>421</v>
      </c>
      <c r="DV169">
        <v>424</v>
      </c>
      <c r="DW169">
        <v>428</v>
      </c>
      <c r="DX169">
        <v>431</v>
      </c>
      <c r="DY169">
        <v>434</v>
      </c>
      <c r="DZ169">
        <v>438</v>
      </c>
      <c r="EA169">
        <v>441</v>
      </c>
      <c r="EB169">
        <v>445</v>
      </c>
      <c r="EC169">
        <v>448</v>
      </c>
      <c r="ED169">
        <v>451</v>
      </c>
      <c r="EE169">
        <v>455</v>
      </c>
      <c r="EF169">
        <v>458</v>
      </c>
      <c r="EG169">
        <v>462</v>
      </c>
      <c r="EH169">
        <v>465</v>
      </c>
      <c r="EI169">
        <v>468</v>
      </c>
      <c r="EJ169">
        <v>472</v>
      </c>
      <c r="EK169">
        <v>475</v>
      </c>
      <c r="EL169">
        <v>479</v>
      </c>
      <c r="EM169">
        <v>482</v>
      </c>
      <c r="EN169">
        <v>486</v>
      </c>
      <c r="EO169">
        <v>489</v>
      </c>
      <c r="EP169">
        <v>492</v>
      </c>
      <c r="EQ169">
        <v>496</v>
      </c>
      <c r="ER169">
        <v>499</v>
      </c>
      <c r="ES169">
        <v>503</v>
      </c>
      <c r="ET169">
        <v>506</v>
      </c>
      <c r="EU169">
        <v>509</v>
      </c>
      <c r="EV169">
        <v>513</v>
      </c>
      <c r="EW169">
        <v>516</v>
      </c>
      <c r="EX169">
        <v>520</v>
      </c>
      <c r="EY169">
        <v>523</v>
      </c>
      <c r="EZ169">
        <v>526</v>
      </c>
      <c r="FA169">
        <v>530</v>
      </c>
      <c r="FB169">
        <v>533</v>
      </c>
      <c r="FC169">
        <v>537</v>
      </c>
      <c r="FD169">
        <v>540</v>
      </c>
      <c r="FE169">
        <v>543</v>
      </c>
      <c r="FF169">
        <v>547</v>
      </c>
      <c r="FG169">
        <v>550</v>
      </c>
      <c r="FH169">
        <v>554</v>
      </c>
      <c r="FI169">
        <v>557</v>
      </c>
      <c r="FJ169">
        <v>560</v>
      </c>
      <c r="FK169">
        <v>564</v>
      </c>
      <c r="FL169">
        <v>567</v>
      </c>
      <c r="FM169">
        <v>571</v>
      </c>
      <c r="FN169">
        <v>574</v>
      </c>
      <c r="FO169">
        <v>577</v>
      </c>
      <c r="FP169">
        <v>581</v>
      </c>
      <c r="FQ169">
        <v>584</v>
      </c>
      <c r="FR169">
        <v>588</v>
      </c>
      <c r="FS169">
        <v>591</v>
      </c>
      <c r="FT169">
        <v>594</v>
      </c>
      <c r="FU169">
        <v>598</v>
      </c>
      <c r="FV169">
        <v>601</v>
      </c>
      <c r="FW169">
        <v>605</v>
      </c>
      <c r="FX169">
        <v>608</v>
      </c>
      <c r="FY169">
        <v>611</v>
      </c>
      <c r="FZ169">
        <v>615</v>
      </c>
      <c r="GA169">
        <v>618</v>
      </c>
      <c r="GB169">
        <v>622</v>
      </c>
      <c r="GC169">
        <v>625</v>
      </c>
      <c r="GD169">
        <v>628</v>
      </c>
      <c r="GE169">
        <v>632</v>
      </c>
      <c r="GF169">
        <v>635</v>
      </c>
      <c r="GG169">
        <v>639</v>
      </c>
      <c r="GH169">
        <v>642</v>
      </c>
      <c r="GI169">
        <v>645</v>
      </c>
      <c r="GJ169">
        <v>649</v>
      </c>
      <c r="GK169">
        <v>652</v>
      </c>
      <c r="GL169">
        <v>656</v>
      </c>
      <c r="GM169">
        <v>659</v>
      </c>
      <c r="GN169">
        <v>662</v>
      </c>
      <c r="GO169">
        <v>666</v>
      </c>
      <c r="GP169">
        <v>669</v>
      </c>
      <c r="GQ169">
        <v>673</v>
      </c>
      <c r="GR169">
        <v>676</v>
      </c>
      <c r="GS169">
        <v>679</v>
      </c>
      <c r="GU169">
        <v>166</v>
      </c>
      <c r="GV169">
        <v>0.97199999999999998</v>
      </c>
    </row>
    <row r="170" spans="1:204">
      <c r="A170" s="278">
        <v>167</v>
      </c>
      <c r="B170" s="344">
        <v>4</v>
      </c>
      <c r="C170" s="344">
        <v>9</v>
      </c>
      <c r="D170" s="344">
        <v>13</v>
      </c>
      <c r="E170" s="344">
        <v>17</v>
      </c>
      <c r="F170" s="344">
        <v>22</v>
      </c>
      <c r="G170" s="344">
        <v>26</v>
      </c>
      <c r="H170" s="344">
        <v>30</v>
      </c>
      <c r="I170" s="344">
        <v>34</v>
      </c>
      <c r="J170" s="344">
        <v>37</v>
      </c>
      <c r="K170" s="344">
        <v>40</v>
      </c>
      <c r="L170" s="344">
        <v>44</v>
      </c>
      <c r="M170" s="344">
        <v>47</v>
      </c>
      <c r="N170" s="344">
        <v>51</v>
      </c>
      <c r="O170" s="344">
        <v>55</v>
      </c>
      <c r="P170" s="344">
        <v>59</v>
      </c>
      <c r="Q170" s="344">
        <v>62</v>
      </c>
      <c r="R170" s="344">
        <v>66</v>
      </c>
      <c r="S170" s="344">
        <v>70</v>
      </c>
      <c r="T170" s="344">
        <v>73</v>
      </c>
      <c r="U170" s="344">
        <v>76</v>
      </c>
      <c r="V170" s="344">
        <v>80</v>
      </c>
      <c r="W170" s="344">
        <v>83</v>
      </c>
      <c r="X170" s="344">
        <v>87</v>
      </c>
      <c r="Y170" s="344">
        <v>90</v>
      </c>
      <c r="Z170" s="344">
        <v>94</v>
      </c>
      <c r="AA170" s="344">
        <v>97</v>
      </c>
      <c r="AB170" s="344">
        <v>101</v>
      </c>
      <c r="AC170" s="344">
        <v>105</v>
      </c>
      <c r="AD170" s="344">
        <v>108</v>
      </c>
      <c r="AE170" s="344">
        <v>112</v>
      </c>
      <c r="AF170" s="337">
        <v>115</v>
      </c>
      <c r="AG170" s="345">
        <v>119</v>
      </c>
      <c r="AH170" s="346">
        <v>122</v>
      </c>
      <c r="AI170">
        <v>126</v>
      </c>
      <c r="AJ170">
        <v>129</v>
      </c>
      <c r="AK170">
        <v>133</v>
      </c>
      <c r="AL170">
        <v>136</v>
      </c>
      <c r="AM170">
        <v>140</v>
      </c>
      <c r="AN170">
        <v>143</v>
      </c>
      <c r="AO170">
        <v>147</v>
      </c>
      <c r="AP170">
        <v>150</v>
      </c>
      <c r="AQ170">
        <v>153</v>
      </c>
      <c r="AR170">
        <v>157</v>
      </c>
      <c r="AS170">
        <v>160</v>
      </c>
      <c r="AT170">
        <v>164</v>
      </c>
      <c r="AU170">
        <v>167</v>
      </c>
      <c r="AV170">
        <v>171</v>
      </c>
      <c r="AW170">
        <v>174</v>
      </c>
      <c r="AX170">
        <v>177</v>
      </c>
      <c r="AY170">
        <v>181</v>
      </c>
      <c r="AZ170">
        <v>184</v>
      </c>
      <c r="BA170">
        <v>187</v>
      </c>
      <c r="BB170">
        <v>191</v>
      </c>
      <c r="BC170">
        <v>194</v>
      </c>
      <c r="BD170">
        <v>197</v>
      </c>
      <c r="BE170">
        <v>201</v>
      </c>
      <c r="BF170">
        <v>204</v>
      </c>
      <c r="BG170">
        <v>207</v>
      </c>
      <c r="BH170">
        <v>211</v>
      </c>
      <c r="BI170">
        <v>214</v>
      </c>
      <c r="BJ170">
        <v>217</v>
      </c>
      <c r="BK170">
        <v>220</v>
      </c>
      <c r="BL170">
        <v>224</v>
      </c>
      <c r="BM170">
        <v>227</v>
      </c>
      <c r="BN170">
        <v>230</v>
      </c>
      <c r="BO170">
        <v>234</v>
      </c>
      <c r="BP170">
        <v>237</v>
      </c>
      <c r="BQ170">
        <v>240</v>
      </c>
      <c r="BR170">
        <v>243</v>
      </c>
      <c r="BS170">
        <v>247</v>
      </c>
      <c r="BT170">
        <v>250</v>
      </c>
      <c r="BU170">
        <v>253</v>
      </c>
      <c r="BV170">
        <v>256</v>
      </c>
      <c r="BW170">
        <v>259</v>
      </c>
      <c r="BX170">
        <v>263</v>
      </c>
      <c r="BY170">
        <v>266</v>
      </c>
      <c r="BZ170">
        <v>269</v>
      </c>
      <c r="CA170">
        <v>272</v>
      </c>
      <c r="CB170">
        <v>276</v>
      </c>
      <c r="CC170">
        <v>279</v>
      </c>
      <c r="CD170">
        <v>282</v>
      </c>
      <c r="CE170">
        <v>285</v>
      </c>
      <c r="CF170">
        <v>288</v>
      </c>
      <c r="CG170">
        <v>291</v>
      </c>
      <c r="CH170">
        <v>294</v>
      </c>
      <c r="CI170">
        <v>298</v>
      </c>
      <c r="CJ170">
        <v>301</v>
      </c>
      <c r="CK170">
        <v>304</v>
      </c>
      <c r="CL170">
        <v>307</v>
      </c>
      <c r="CM170">
        <v>310</v>
      </c>
      <c r="CN170">
        <v>313</v>
      </c>
      <c r="CO170">
        <v>316</v>
      </c>
      <c r="CP170">
        <v>319</v>
      </c>
      <c r="CQ170">
        <v>322</v>
      </c>
      <c r="CR170">
        <v>325</v>
      </c>
      <c r="CS170">
        <v>328</v>
      </c>
      <c r="CT170">
        <v>331</v>
      </c>
      <c r="CU170">
        <v>334</v>
      </c>
      <c r="CV170">
        <v>337</v>
      </c>
      <c r="CW170">
        <v>340</v>
      </c>
      <c r="CX170">
        <v>344</v>
      </c>
      <c r="CY170">
        <v>347</v>
      </c>
      <c r="CZ170">
        <v>351</v>
      </c>
      <c r="DA170">
        <v>354</v>
      </c>
      <c r="DB170">
        <v>357</v>
      </c>
      <c r="DC170">
        <v>361</v>
      </c>
      <c r="DD170">
        <v>364</v>
      </c>
      <c r="DE170">
        <v>367</v>
      </c>
      <c r="DF170">
        <v>371</v>
      </c>
      <c r="DG170">
        <v>374</v>
      </c>
      <c r="DH170">
        <v>378</v>
      </c>
      <c r="DI170">
        <v>381</v>
      </c>
      <c r="DJ170">
        <v>384</v>
      </c>
      <c r="DK170">
        <v>388</v>
      </c>
      <c r="DL170">
        <v>391</v>
      </c>
      <c r="DM170">
        <v>394</v>
      </c>
      <c r="DN170">
        <v>398</v>
      </c>
      <c r="DO170">
        <v>401</v>
      </c>
      <c r="DP170">
        <v>405</v>
      </c>
      <c r="DQ170">
        <v>408</v>
      </c>
      <c r="DR170">
        <v>411</v>
      </c>
      <c r="DS170">
        <v>415</v>
      </c>
      <c r="DT170">
        <v>418</v>
      </c>
      <c r="DU170">
        <v>422</v>
      </c>
      <c r="DV170">
        <v>425</v>
      </c>
      <c r="DW170">
        <v>428</v>
      </c>
      <c r="DX170">
        <v>432</v>
      </c>
      <c r="DY170">
        <v>435</v>
      </c>
      <c r="DZ170">
        <v>439</v>
      </c>
      <c r="EA170">
        <v>442</v>
      </c>
      <c r="EB170">
        <v>446</v>
      </c>
      <c r="EC170">
        <v>449</v>
      </c>
      <c r="ED170">
        <v>452</v>
      </c>
      <c r="EE170">
        <v>456</v>
      </c>
      <c r="EF170">
        <v>459</v>
      </c>
      <c r="EG170">
        <v>463</v>
      </c>
      <c r="EH170">
        <v>466</v>
      </c>
      <c r="EI170">
        <v>469</v>
      </c>
      <c r="EJ170">
        <v>473</v>
      </c>
      <c r="EK170">
        <v>476</v>
      </c>
      <c r="EL170">
        <v>480</v>
      </c>
      <c r="EM170">
        <v>483</v>
      </c>
      <c r="EN170">
        <v>487</v>
      </c>
      <c r="EO170">
        <v>490</v>
      </c>
      <c r="EP170">
        <v>493</v>
      </c>
      <c r="EQ170">
        <v>497</v>
      </c>
      <c r="ER170">
        <v>500</v>
      </c>
      <c r="ES170">
        <v>504</v>
      </c>
      <c r="ET170">
        <v>507</v>
      </c>
      <c r="EU170">
        <v>510</v>
      </c>
      <c r="EV170">
        <v>514</v>
      </c>
      <c r="EW170">
        <v>517</v>
      </c>
      <c r="EX170">
        <v>521</v>
      </c>
      <c r="EY170">
        <v>524</v>
      </c>
      <c r="EZ170">
        <v>527</v>
      </c>
      <c r="FA170">
        <v>531</v>
      </c>
      <c r="FB170">
        <v>534</v>
      </c>
      <c r="FC170">
        <v>538</v>
      </c>
      <c r="FD170">
        <v>541</v>
      </c>
      <c r="FE170">
        <v>544</v>
      </c>
      <c r="FF170">
        <v>548</v>
      </c>
      <c r="FG170">
        <v>551</v>
      </c>
      <c r="FH170">
        <v>555</v>
      </c>
      <c r="FI170">
        <v>558</v>
      </c>
      <c r="FJ170">
        <v>562</v>
      </c>
      <c r="FK170">
        <v>565</v>
      </c>
      <c r="FL170">
        <v>568</v>
      </c>
      <c r="FM170">
        <v>572</v>
      </c>
      <c r="FN170">
        <v>575</v>
      </c>
      <c r="FO170">
        <v>579</v>
      </c>
      <c r="FP170">
        <v>582</v>
      </c>
      <c r="FQ170">
        <v>585</v>
      </c>
      <c r="FR170">
        <v>589</v>
      </c>
      <c r="FS170">
        <v>592</v>
      </c>
      <c r="FT170">
        <v>596</v>
      </c>
      <c r="FU170">
        <v>599</v>
      </c>
      <c r="FV170">
        <v>602</v>
      </c>
      <c r="FW170">
        <v>606</v>
      </c>
      <c r="FX170">
        <v>609</v>
      </c>
      <c r="FY170">
        <v>613</v>
      </c>
      <c r="FZ170">
        <v>616</v>
      </c>
      <c r="GA170">
        <v>619</v>
      </c>
      <c r="GB170">
        <v>623</v>
      </c>
      <c r="GC170">
        <v>626</v>
      </c>
      <c r="GD170">
        <v>630</v>
      </c>
      <c r="GE170">
        <v>633</v>
      </c>
      <c r="GF170">
        <v>636</v>
      </c>
      <c r="GG170">
        <v>640</v>
      </c>
      <c r="GH170">
        <v>643</v>
      </c>
      <c r="GI170">
        <v>647</v>
      </c>
      <c r="GJ170">
        <v>650</v>
      </c>
      <c r="GK170">
        <v>654</v>
      </c>
      <c r="GL170">
        <v>657</v>
      </c>
      <c r="GM170">
        <v>660</v>
      </c>
      <c r="GN170">
        <v>664</v>
      </c>
      <c r="GO170">
        <v>667</v>
      </c>
      <c r="GP170">
        <v>671</v>
      </c>
      <c r="GQ170">
        <v>674</v>
      </c>
      <c r="GR170">
        <v>677</v>
      </c>
      <c r="GS170">
        <v>681</v>
      </c>
      <c r="GU170">
        <v>167</v>
      </c>
      <c r="GV170">
        <v>0.97399999999999998</v>
      </c>
    </row>
    <row r="171" spans="1:204">
      <c r="A171" s="278">
        <v>168</v>
      </c>
      <c r="B171" s="344">
        <v>4</v>
      </c>
      <c r="C171" s="344">
        <v>9</v>
      </c>
      <c r="D171" s="344">
        <v>13</v>
      </c>
      <c r="E171" s="344">
        <v>17</v>
      </c>
      <c r="F171" s="344">
        <v>22</v>
      </c>
      <c r="G171" s="344">
        <v>26</v>
      </c>
      <c r="H171" s="344">
        <v>30</v>
      </c>
      <c r="I171" s="344">
        <v>34</v>
      </c>
      <c r="J171" s="344">
        <v>37</v>
      </c>
      <c r="K171" s="344">
        <v>40</v>
      </c>
      <c r="L171" s="344">
        <v>44</v>
      </c>
      <c r="M171" s="344">
        <v>47</v>
      </c>
      <c r="N171" s="344">
        <v>51</v>
      </c>
      <c r="O171" s="344">
        <v>55</v>
      </c>
      <c r="P171" s="344">
        <v>59</v>
      </c>
      <c r="Q171" s="344">
        <v>63</v>
      </c>
      <c r="R171" s="344">
        <v>66</v>
      </c>
      <c r="S171" s="344">
        <v>70</v>
      </c>
      <c r="T171" s="344">
        <v>73</v>
      </c>
      <c r="U171" s="344">
        <v>76</v>
      </c>
      <c r="V171" s="344">
        <v>80</v>
      </c>
      <c r="W171" s="344">
        <v>83</v>
      </c>
      <c r="X171" s="344">
        <v>87</v>
      </c>
      <c r="Y171" s="344">
        <v>90</v>
      </c>
      <c r="Z171" s="344">
        <v>94</v>
      </c>
      <c r="AA171" s="344">
        <v>98</v>
      </c>
      <c r="AB171" s="344">
        <v>101</v>
      </c>
      <c r="AC171" s="344">
        <v>105</v>
      </c>
      <c r="AD171" s="344">
        <v>108</v>
      </c>
      <c r="AE171" s="344">
        <v>112</v>
      </c>
      <c r="AF171" s="337">
        <v>115</v>
      </c>
      <c r="AG171" s="345">
        <v>119</v>
      </c>
      <c r="AH171" s="346">
        <v>122</v>
      </c>
      <c r="AI171">
        <v>126</v>
      </c>
      <c r="AJ171">
        <v>129</v>
      </c>
      <c r="AK171">
        <v>133</v>
      </c>
      <c r="AL171">
        <v>136</v>
      </c>
      <c r="AM171">
        <v>140</v>
      </c>
      <c r="AN171">
        <v>143</v>
      </c>
      <c r="AO171">
        <v>147</v>
      </c>
      <c r="AP171">
        <v>150</v>
      </c>
      <c r="AQ171">
        <v>154</v>
      </c>
      <c r="AR171">
        <v>157</v>
      </c>
      <c r="AS171">
        <v>161</v>
      </c>
      <c r="AT171">
        <v>164</v>
      </c>
      <c r="AU171">
        <v>168</v>
      </c>
      <c r="AV171">
        <v>171</v>
      </c>
      <c r="AW171">
        <v>174</v>
      </c>
      <c r="AX171">
        <v>178</v>
      </c>
      <c r="AY171">
        <v>181</v>
      </c>
      <c r="AZ171">
        <v>185</v>
      </c>
      <c r="BA171">
        <v>188</v>
      </c>
      <c r="BB171">
        <v>191</v>
      </c>
      <c r="BC171">
        <v>195</v>
      </c>
      <c r="BD171">
        <v>198</v>
      </c>
      <c r="BE171">
        <v>201</v>
      </c>
      <c r="BF171">
        <v>204</v>
      </c>
      <c r="BG171">
        <v>208</v>
      </c>
      <c r="BH171">
        <v>211</v>
      </c>
      <c r="BI171">
        <v>214</v>
      </c>
      <c r="BJ171">
        <v>218</v>
      </c>
      <c r="BK171">
        <v>221</v>
      </c>
      <c r="BL171">
        <v>224</v>
      </c>
      <c r="BM171">
        <v>227</v>
      </c>
      <c r="BN171">
        <v>231</v>
      </c>
      <c r="BO171">
        <v>234</v>
      </c>
      <c r="BP171">
        <v>237</v>
      </c>
      <c r="BQ171">
        <v>241</v>
      </c>
      <c r="BR171">
        <v>244</v>
      </c>
      <c r="BS171">
        <v>247</v>
      </c>
      <c r="BT171">
        <v>250</v>
      </c>
      <c r="BU171">
        <v>254</v>
      </c>
      <c r="BV171">
        <v>257</v>
      </c>
      <c r="BW171">
        <v>260</v>
      </c>
      <c r="BX171">
        <v>263</v>
      </c>
      <c r="BY171">
        <v>266</v>
      </c>
      <c r="BZ171">
        <v>270</v>
      </c>
      <c r="CA171">
        <v>273</v>
      </c>
      <c r="CB171">
        <v>276</v>
      </c>
      <c r="CC171">
        <v>279</v>
      </c>
      <c r="CD171">
        <v>282</v>
      </c>
      <c r="CE171">
        <v>286</v>
      </c>
      <c r="CF171">
        <v>289</v>
      </c>
      <c r="CG171">
        <v>292</v>
      </c>
      <c r="CH171">
        <v>295</v>
      </c>
      <c r="CI171">
        <v>298</v>
      </c>
      <c r="CJ171">
        <v>301</v>
      </c>
      <c r="CK171">
        <v>304</v>
      </c>
      <c r="CL171">
        <v>308</v>
      </c>
      <c r="CM171">
        <v>311</v>
      </c>
      <c r="CN171">
        <v>314</v>
      </c>
      <c r="CO171">
        <v>317</v>
      </c>
      <c r="CP171">
        <v>320</v>
      </c>
      <c r="CQ171">
        <v>323</v>
      </c>
      <c r="CR171">
        <v>326</v>
      </c>
      <c r="CS171">
        <v>329</v>
      </c>
      <c r="CT171">
        <v>332</v>
      </c>
      <c r="CU171">
        <v>335</v>
      </c>
      <c r="CV171">
        <v>338</v>
      </c>
      <c r="CW171">
        <v>341</v>
      </c>
      <c r="CX171">
        <v>344</v>
      </c>
      <c r="CY171">
        <v>348</v>
      </c>
      <c r="CZ171">
        <v>351</v>
      </c>
      <c r="DA171">
        <v>355</v>
      </c>
      <c r="DB171">
        <v>358</v>
      </c>
      <c r="DC171">
        <v>361</v>
      </c>
      <c r="DD171">
        <v>365</v>
      </c>
      <c r="DE171">
        <v>368</v>
      </c>
      <c r="DF171">
        <v>372</v>
      </c>
      <c r="DG171">
        <v>375</v>
      </c>
      <c r="DH171">
        <v>378</v>
      </c>
      <c r="DI171">
        <v>382</v>
      </c>
      <c r="DJ171">
        <v>385</v>
      </c>
      <c r="DK171">
        <v>388</v>
      </c>
      <c r="DL171">
        <v>392</v>
      </c>
      <c r="DM171">
        <v>395</v>
      </c>
      <c r="DN171">
        <v>399</v>
      </c>
      <c r="DO171">
        <v>402</v>
      </c>
      <c r="DP171">
        <v>405</v>
      </c>
      <c r="DQ171">
        <v>409</v>
      </c>
      <c r="DR171">
        <v>412</v>
      </c>
      <c r="DS171">
        <v>416</v>
      </c>
      <c r="DT171">
        <v>419</v>
      </c>
      <c r="DU171">
        <v>423</v>
      </c>
      <c r="DV171">
        <v>426</v>
      </c>
      <c r="DW171">
        <v>429</v>
      </c>
      <c r="DX171">
        <v>433</v>
      </c>
      <c r="DY171">
        <v>436</v>
      </c>
      <c r="DZ171">
        <v>440</v>
      </c>
      <c r="EA171">
        <v>443</v>
      </c>
      <c r="EB171">
        <v>446</v>
      </c>
      <c r="EC171">
        <v>450</v>
      </c>
      <c r="ED171">
        <v>453</v>
      </c>
      <c r="EE171">
        <v>457</v>
      </c>
      <c r="EF171">
        <v>460</v>
      </c>
      <c r="EG171">
        <v>464</v>
      </c>
      <c r="EH171">
        <v>467</v>
      </c>
      <c r="EI171">
        <v>470</v>
      </c>
      <c r="EJ171">
        <v>474</v>
      </c>
      <c r="EK171">
        <v>477</v>
      </c>
      <c r="EL171">
        <v>481</v>
      </c>
      <c r="EM171">
        <v>484</v>
      </c>
      <c r="EN171">
        <v>488</v>
      </c>
      <c r="EO171">
        <v>491</v>
      </c>
      <c r="EP171">
        <v>494</v>
      </c>
      <c r="EQ171">
        <v>498</v>
      </c>
      <c r="ER171">
        <v>501</v>
      </c>
      <c r="ES171">
        <v>505</v>
      </c>
      <c r="ET171">
        <v>508</v>
      </c>
      <c r="EU171">
        <v>512</v>
      </c>
      <c r="EV171">
        <v>515</v>
      </c>
      <c r="EW171">
        <v>518</v>
      </c>
      <c r="EX171">
        <v>522</v>
      </c>
      <c r="EY171">
        <v>525</v>
      </c>
      <c r="EZ171">
        <v>529</v>
      </c>
      <c r="FA171">
        <v>532</v>
      </c>
      <c r="FB171">
        <v>535</v>
      </c>
      <c r="FC171">
        <v>539</v>
      </c>
      <c r="FD171">
        <v>542</v>
      </c>
      <c r="FE171">
        <v>546</v>
      </c>
      <c r="FF171">
        <v>549</v>
      </c>
      <c r="FG171">
        <v>552</v>
      </c>
      <c r="FH171">
        <v>556</v>
      </c>
      <c r="FI171">
        <v>559</v>
      </c>
      <c r="FJ171">
        <v>563</v>
      </c>
      <c r="FK171">
        <v>566</v>
      </c>
      <c r="FL171">
        <v>570</v>
      </c>
      <c r="FM171">
        <v>573</v>
      </c>
      <c r="FN171">
        <v>576</v>
      </c>
      <c r="FO171">
        <v>580</v>
      </c>
      <c r="FP171">
        <v>583</v>
      </c>
      <c r="FQ171">
        <v>587</v>
      </c>
      <c r="FR171">
        <v>590</v>
      </c>
      <c r="FS171">
        <v>593</v>
      </c>
      <c r="FT171">
        <v>597</v>
      </c>
      <c r="FU171">
        <v>600</v>
      </c>
      <c r="FV171">
        <v>604</v>
      </c>
      <c r="FW171">
        <v>607</v>
      </c>
      <c r="FX171">
        <v>610</v>
      </c>
      <c r="FY171">
        <v>614</v>
      </c>
      <c r="FZ171">
        <v>617</v>
      </c>
      <c r="GA171">
        <v>621</v>
      </c>
      <c r="GB171">
        <v>624</v>
      </c>
      <c r="GC171">
        <v>628</v>
      </c>
      <c r="GD171">
        <v>631</v>
      </c>
      <c r="GE171">
        <v>634</v>
      </c>
      <c r="GF171">
        <v>638</v>
      </c>
      <c r="GG171">
        <v>641</v>
      </c>
      <c r="GH171">
        <v>645</v>
      </c>
      <c r="GI171">
        <v>648</v>
      </c>
      <c r="GJ171">
        <v>651</v>
      </c>
      <c r="GK171">
        <v>655</v>
      </c>
      <c r="GL171">
        <v>658</v>
      </c>
      <c r="GM171">
        <v>662</v>
      </c>
      <c r="GN171">
        <v>665</v>
      </c>
      <c r="GO171">
        <v>669</v>
      </c>
      <c r="GP171">
        <v>672</v>
      </c>
      <c r="GQ171">
        <v>675</v>
      </c>
      <c r="GR171">
        <v>679</v>
      </c>
      <c r="GS171">
        <v>682</v>
      </c>
      <c r="GU171">
        <v>168</v>
      </c>
      <c r="GV171">
        <v>0.97599999999999998</v>
      </c>
    </row>
    <row r="172" spans="1:204">
      <c r="A172" s="278">
        <v>169</v>
      </c>
      <c r="B172" s="344">
        <v>4</v>
      </c>
      <c r="C172" s="344">
        <v>9</v>
      </c>
      <c r="D172" s="344">
        <v>13</v>
      </c>
      <c r="E172" s="344">
        <v>17</v>
      </c>
      <c r="F172" s="344">
        <v>22</v>
      </c>
      <c r="G172" s="344">
        <v>26</v>
      </c>
      <c r="H172" s="344">
        <v>30</v>
      </c>
      <c r="I172" s="344">
        <v>34</v>
      </c>
      <c r="J172" s="344">
        <v>37</v>
      </c>
      <c r="K172" s="344">
        <v>40</v>
      </c>
      <c r="L172" s="344">
        <v>44</v>
      </c>
      <c r="M172" s="344">
        <v>48</v>
      </c>
      <c r="N172" s="344">
        <v>51</v>
      </c>
      <c r="O172" s="344">
        <v>55</v>
      </c>
      <c r="P172" s="344">
        <v>59</v>
      </c>
      <c r="Q172" s="344">
        <v>63</v>
      </c>
      <c r="R172" s="344">
        <v>66</v>
      </c>
      <c r="S172" s="344">
        <v>70</v>
      </c>
      <c r="T172" s="344">
        <v>73</v>
      </c>
      <c r="U172" s="344">
        <v>76</v>
      </c>
      <c r="V172" s="344">
        <v>80</v>
      </c>
      <c r="W172" s="344">
        <v>83</v>
      </c>
      <c r="X172" s="344">
        <v>87</v>
      </c>
      <c r="Y172" s="344">
        <v>91</v>
      </c>
      <c r="Z172" s="344">
        <v>94</v>
      </c>
      <c r="AA172" s="344">
        <v>98</v>
      </c>
      <c r="AB172" s="344">
        <v>101</v>
      </c>
      <c r="AC172" s="344">
        <v>105</v>
      </c>
      <c r="AD172" s="344">
        <v>109</v>
      </c>
      <c r="AE172" s="344">
        <v>112</v>
      </c>
      <c r="AF172" s="337">
        <v>116</v>
      </c>
      <c r="AG172" s="345">
        <v>119</v>
      </c>
      <c r="AH172" s="346">
        <v>123</v>
      </c>
      <c r="AI172">
        <v>126</v>
      </c>
      <c r="AJ172">
        <v>130</v>
      </c>
      <c r="AK172">
        <v>133</v>
      </c>
      <c r="AL172">
        <v>137</v>
      </c>
      <c r="AM172">
        <v>140</v>
      </c>
      <c r="AN172">
        <v>144</v>
      </c>
      <c r="AO172">
        <v>147</v>
      </c>
      <c r="AP172">
        <v>151</v>
      </c>
      <c r="AQ172">
        <v>154</v>
      </c>
      <c r="AR172">
        <v>158</v>
      </c>
      <c r="AS172">
        <v>161</v>
      </c>
      <c r="AT172">
        <v>164</v>
      </c>
      <c r="AU172">
        <v>168</v>
      </c>
      <c r="AV172">
        <v>171</v>
      </c>
      <c r="AW172">
        <v>175</v>
      </c>
      <c r="AX172">
        <v>178</v>
      </c>
      <c r="AY172">
        <v>182</v>
      </c>
      <c r="AZ172">
        <v>185</v>
      </c>
      <c r="BA172">
        <v>188</v>
      </c>
      <c r="BB172">
        <v>192</v>
      </c>
      <c r="BC172">
        <v>195</v>
      </c>
      <c r="BD172">
        <v>198</v>
      </c>
      <c r="BE172">
        <v>201</v>
      </c>
      <c r="BF172">
        <v>205</v>
      </c>
      <c r="BG172">
        <v>208</v>
      </c>
      <c r="BH172">
        <v>211</v>
      </c>
      <c r="BI172">
        <v>215</v>
      </c>
      <c r="BJ172">
        <v>218</v>
      </c>
      <c r="BK172">
        <v>221</v>
      </c>
      <c r="BL172">
        <v>225</v>
      </c>
      <c r="BM172">
        <v>228</v>
      </c>
      <c r="BN172">
        <v>231</v>
      </c>
      <c r="BO172">
        <v>234</v>
      </c>
      <c r="BP172">
        <v>238</v>
      </c>
      <c r="BQ172">
        <v>241</v>
      </c>
      <c r="BR172">
        <v>244</v>
      </c>
      <c r="BS172">
        <v>248</v>
      </c>
      <c r="BT172">
        <v>251</v>
      </c>
      <c r="BU172">
        <v>254</v>
      </c>
      <c r="BV172">
        <v>257</v>
      </c>
      <c r="BW172">
        <v>261</v>
      </c>
      <c r="BX172">
        <v>264</v>
      </c>
      <c r="BY172">
        <v>267</v>
      </c>
      <c r="BZ172">
        <v>270</v>
      </c>
      <c r="CA172">
        <v>273</v>
      </c>
      <c r="CB172">
        <v>277</v>
      </c>
      <c r="CC172">
        <v>280</v>
      </c>
      <c r="CD172">
        <v>283</v>
      </c>
      <c r="CE172">
        <v>286</v>
      </c>
      <c r="CF172">
        <v>289</v>
      </c>
      <c r="CG172">
        <v>292</v>
      </c>
      <c r="CH172">
        <v>296</v>
      </c>
      <c r="CI172">
        <v>299</v>
      </c>
      <c r="CJ172">
        <v>302</v>
      </c>
      <c r="CK172">
        <v>305</v>
      </c>
      <c r="CL172">
        <v>308</v>
      </c>
      <c r="CM172">
        <v>311</v>
      </c>
      <c r="CN172">
        <v>314</v>
      </c>
      <c r="CO172">
        <v>317</v>
      </c>
      <c r="CP172">
        <v>320</v>
      </c>
      <c r="CQ172">
        <v>324</v>
      </c>
      <c r="CR172">
        <v>327</v>
      </c>
      <c r="CS172">
        <v>330</v>
      </c>
      <c r="CT172">
        <v>333</v>
      </c>
      <c r="CU172">
        <v>336</v>
      </c>
      <c r="CV172">
        <v>339</v>
      </c>
      <c r="CW172">
        <v>342</v>
      </c>
      <c r="CX172">
        <v>345</v>
      </c>
      <c r="CY172">
        <v>349</v>
      </c>
      <c r="CZ172">
        <v>352</v>
      </c>
      <c r="DA172">
        <v>355</v>
      </c>
      <c r="DB172">
        <v>359</v>
      </c>
      <c r="DC172">
        <v>362</v>
      </c>
      <c r="DD172">
        <v>366</v>
      </c>
      <c r="DE172">
        <v>369</v>
      </c>
      <c r="DF172">
        <v>372</v>
      </c>
      <c r="DG172">
        <v>376</v>
      </c>
      <c r="DH172">
        <v>379</v>
      </c>
      <c r="DI172">
        <v>382</v>
      </c>
      <c r="DJ172">
        <v>386</v>
      </c>
      <c r="DK172">
        <v>389</v>
      </c>
      <c r="DL172">
        <v>393</v>
      </c>
      <c r="DM172">
        <v>396</v>
      </c>
      <c r="DN172">
        <v>399</v>
      </c>
      <c r="DO172">
        <v>403</v>
      </c>
      <c r="DP172">
        <v>406</v>
      </c>
      <c r="DQ172">
        <v>410</v>
      </c>
      <c r="DR172">
        <v>413</v>
      </c>
      <c r="DS172">
        <v>417</v>
      </c>
      <c r="DT172">
        <v>420</v>
      </c>
      <c r="DU172">
        <v>423</v>
      </c>
      <c r="DV172">
        <v>427</v>
      </c>
      <c r="DW172">
        <v>430</v>
      </c>
      <c r="DX172">
        <v>434</v>
      </c>
      <c r="DY172">
        <v>437</v>
      </c>
      <c r="DZ172">
        <v>441</v>
      </c>
      <c r="EA172">
        <v>444</v>
      </c>
      <c r="EB172">
        <v>447</v>
      </c>
      <c r="EC172">
        <v>451</v>
      </c>
      <c r="ED172">
        <v>454</v>
      </c>
      <c r="EE172">
        <v>458</v>
      </c>
      <c r="EF172">
        <v>461</v>
      </c>
      <c r="EG172">
        <v>464</v>
      </c>
      <c r="EH172">
        <v>468</v>
      </c>
      <c r="EI172">
        <v>471</v>
      </c>
      <c r="EJ172">
        <v>475</v>
      </c>
      <c r="EK172">
        <v>478</v>
      </c>
      <c r="EL172">
        <v>482</v>
      </c>
      <c r="EM172">
        <v>485</v>
      </c>
      <c r="EN172">
        <v>489</v>
      </c>
      <c r="EO172">
        <v>492</v>
      </c>
      <c r="EP172">
        <v>495</v>
      </c>
      <c r="EQ172">
        <v>499</v>
      </c>
      <c r="ER172">
        <v>502</v>
      </c>
      <c r="ES172">
        <v>506</v>
      </c>
      <c r="ET172">
        <v>509</v>
      </c>
      <c r="EU172">
        <v>513</v>
      </c>
      <c r="EV172">
        <v>516</v>
      </c>
      <c r="EW172">
        <v>519</v>
      </c>
      <c r="EX172">
        <v>523</v>
      </c>
      <c r="EY172">
        <v>526</v>
      </c>
      <c r="EZ172">
        <v>530</v>
      </c>
      <c r="FA172">
        <v>533</v>
      </c>
      <c r="FB172">
        <v>537</v>
      </c>
      <c r="FC172">
        <v>540</v>
      </c>
      <c r="FD172">
        <v>543</v>
      </c>
      <c r="FE172">
        <v>547</v>
      </c>
      <c r="FF172">
        <v>550</v>
      </c>
      <c r="FG172">
        <v>554</v>
      </c>
      <c r="FH172">
        <v>557</v>
      </c>
      <c r="FI172">
        <v>560</v>
      </c>
      <c r="FJ172">
        <v>564</v>
      </c>
      <c r="FK172">
        <v>567</v>
      </c>
      <c r="FL172">
        <v>571</v>
      </c>
      <c r="FM172">
        <v>574</v>
      </c>
      <c r="FN172">
        <v>578</v>
      </c>
      <c r="FO172">
        <v>581</v>
      </c>
      <c r="FP172">
        <v>584</v>
      </c>
      <c r="FQ172">
        <v>588</v>
      </c>
      <c r="FR172">
        <v>591</v>
      </c>
      <c r="FS172">
        <v>595</v>
      </c>
      <c r="FT172">
        <v>598</v>
      </c>
      <c r="FU172">
        <v>601</v>
      </c>
      <c r="FV172">
        <v>605</v>
      </c>
      <c r="FW172">
        <v>608</v>
      </c>
      <c r="FX172">
        <v>612</v>
      </c>
      <c r="FY172">
        <v>615</v>
      </c>
      <c r="FZ172">
        <v>619</v>
      </c>
      <c r="GA172">
        <v>622</v>
      </c>
      <c r="GB172">
        <v>625</v>
      </c>
      <c r="GC172">
        <v>629</v>
      </c>
      <c r="GD172">
        <v>632</v>
      </c>
      <c r="GE172">
        <v>636</v>
      </c>
      <c r="GF172">
        <v>639</v>
      </c>
      <c r="GG172">
        <v>643</v>
      </c>
      <c r="GH172">
        <v>646</v>
      </c>
      <c r="GI172">
        <v>649</v>
      </c>
      <c r="GJ172">
        <v>653</v>
      </c>
      <c r="GK172">
        <v>656</v>
      </c>
      <c r="GL172">
        <v>660</v>
      </c>
      <c r="GM172">
        <v>663</v>
      </c>
      <c r="GN172">
        <v>666</v>
      </c>
      <c r="GO172">
        <v>670</v>
      </c>
      <c r="GP172">
        <v>673</v>
      </c>
      <c r="GQ172">
        <v>677</v>
      </c>
      <c r="GR172">
        <v>680</v>
      </c>
      <c r="GS172">
        <v>684</v>
      </c>
      <c r="GU172">
        <v>169</v>
      </c>
      <c r="GV172">
        <v>0.97799999999999998</v>
      </c>
    </row>
    <row r="173" spans="1:204">
      <c r="A173" s="278">
        <v>170</v>
      </c>
      <c r="B173" s="344">
        <v>4</v>
      </c>
      <c r="C173" s="344">
        <v>9</v>
      </c>
      <c r="D173" s="344">
        <v>13</v>
      </c>
      <c r="E173" s="344">
        <v>17</v>
      </c>
      <c r="F173" s="344">
        <v>22</v>
      </c>
      <c r="G173" s="344">
        <v>26</v>
      </c>
      <c r="H173" s="344">
        <v>30</v>
      </c>
      <c r="I173" s="344">
        <v>35</v>
      </c>
      <c r="J173" s="344">
        <v>37</v>
      </c>
      <c r="K173" s="344">
        <v>40</v>
      </c>
      <c r="L173" s="344">
        <v>44</v>
      </c>
      <c r="M173" s="344">
        <v>48</v>
      </c>
      <c r="N173" s="344">
        <v>51</v>
      </c>
      <c r="O173" s="344">
        <v>55</v>
      </c>
      <c r="P173" s="344">
        <v>59</v>
      </c>
      <c r="Q173" s="344">
        <v>63</v>
      </c>
      <c r="R173" s="344">
        <v>67</v>
      </c>
      <c r="S173" s="344">
        <v>70</v>
      </c>
      <c r="T173" s="344">
        <v>73</v>
      </c>
      <c r="U173" s="344">
        <v>76</v>
      </c>
      <c r="V173" s="344">
        <v>80</v>
      </c>
      <c r="W173" s="344">
        <v>84</v>
      </c>
      <c r="X173" s="344">
        <v>87</v>
      </c>
      <c r="Y173" s="344">
        <v>91</v>
      </c>
      <c r="Z173" s="344">
        <v>94</v>
      </c>
      <c r="AA173" s="344">
        <v>98</v>
      </c>
      <c r="AB173" s="344">
        <v>102</v>
      </c>
      <c r="AC173" s="344">
        <v>105</v>
      </c>
      <c r="AD173" s="344">
        <v>109</v>
      </c>
      <c r="AE173" s="344">
        <v>112</v>
      </c>
      <c r="AF173" s="337">
        <v>116</v>
      </c>
      <c r="AG173" s="345">
        <v>119</v>
      </c>
      <c r="AH173" s="346">
        <v>123</v>
      </c>
      <c r="AI173">
        <v>126</v>
      </c>
      <c r="AJ173">
        <v>130</v>
      </c>
      <c r="AK173">
        <v>133</v>
      </c>
      <c r="AL173">
        <v>137</v>
      </c>
      <c r="AM173">
        <v>140</v>
      </c>
      <c r="AN173">
        <v>144</v>
      </c>
      <c r="AO173">
        <v>148</v>
      </c>
      <c r="AP173">
        <v>151</v>
      </c>
      <c r="AQ173">
        <v>154</v>
      </c>
      <c r="AR173">
        <v>158</v>
      </c>
      <c r="AS173">
        <v>161</v>
      </c>
      <c r="AT173">
        <v>165</v>
      </c>
      <c r="AU173">
        <v>168</v>
      </c>
      <c r="AV173">
        <v>172</v>
      </c>
      <c r="AW173">
        <v>175</v>
      </c>
      <c r="AX173">
        <v>179</v>
      </c>
      <c r="AY173">
        <v>182</v>
      </c>
      <c r="AZ173">
        <v>185</v>
      </c>
      <c r="BA173">
        <v>189</v>
      </c>
      <c r="BB173">
        <v>192</v>
      </c>
      <c r="BC173">
        <v>195</v>
      </c>
      <c r="BD173">
        <v>199</v>
      </c>
      <c r="BE173">
        <v>202</v>
      </c>
      <c r="BF173">
        <v>205</v>
      </c>
      <c r="BG173">
        <v>209</v>
      </c>
      <c r="BH173">
        <v>212</v>
      </c>
      <c r="BI173">
        <v>215</v>
      </c>
      <c r="BJ173">
        <v>218</v>
      </c>
      <c r="BK173">
        <v>222</v>
      </c>
      <c r="BL173">
        <v>225</v>
      </c>
      <c r="BM173">
        <v>228</v>
      </c>
      <c r="BN173">
        <v>232</v>
      </c>
      <c r="BO173">
        <v>235</v>
      </c>
      <c r="BP173">
        <v>238</v>
      </c>
      <c r="BQ173">
        <v>242</v>
      </c>
      <c r="BR173">
        <v>245</v>
      </c>
      <c r="BS173">
        <v>248</v>
      </c>
      <c r="BT173">
        <v>251</v>
      </c>
      <c r="BU173">
        <v>255</v>
      </c>
      <c r="BV173">
        <v>258</v>
      </c>
      <c r="BW173">
        <v>261</v>
      </c>
      <c r="BX173">
        <v>264</v>
      </c>
      <c r="BY173">
        <v>268</v>
      </c>
      <c r="BZ173">
        <v>271</v>
      </c>
      <c r="CA173">
        <v>274</v>
      </c>
      <c r="CB173">
        <v>277</v>
      </c>
      <c r="CC173">
        <v>280</v>
      </c>
      <c r="CD173">
        <v>284</v>
      </c>
      <c r="CE173">
        <v>287</v>
      </c>
      <c r="CF173">
        <v>290</v>
      </c>
      <c r="CG173">
        <v>293</v>
      </c>
      <c r="CH173">
        <v>296</v>
      </c>
      <c r="CI173">
        <v>299</v>
      </c>
      <c r="CJ173">
        <v>303</v>
      </c>
      <c r="CK173">
        <v>306</v>
      </c>
      <c r="CL173">
        <v>309</v>
      </c>
      <c r="CM173">
        <v>312</v>
      </c>
      <c r="CN173">
        <v>315</v>
      </c>
      <c r="CO173">
        <v>318</v>
      </c>
      <c r="CP173">
        <v>321</v>
      </c>
      <c r="CQ173">
        <v>324</v>
      </c>
      <c r="CR173">
        <v>327</v>
      </c>
      <c r="CS173">
        <v>330</v>
      </c>
      <c r="CT173">
        <v>333</v>
      </c>
      <c r="CU173">
        <v>336</v>
      </c>
      <c r="CV173">
        <v>339</v>
      </c>
      <c r="CW173">
        <v>342</v>
      </c>
      <c r="CX173">
        <v>346</v>
      </c>
      <c r="CY173">
        <v>349</v>
      </c>
      <c r="CZ173">
        <v>353</v>
      </c>
      <c r="DA173">
        <v>356</v>
      </c>
      <c r="DB173">
        <v>359</v>
      </c>
      <c r="DC173">
        <v>363</v>
      </c>
      <c r="DD173">
        <v>366</v>
      </c>
      <c r="DE173">
        <v>370</v>
      </c>
      <c r="DF173">
        <v>373</v>
      </c>
      <c r="DG173">
        <v>376</v>
      </c>
      <c r="DH173">
        <v>380</v>
      </c>
      <c r="DI173">
        <v>383</v>
      </c>
      <c r="DJ173">
        <v>387</v>
      </c>
      <c r="DK173">
        <v>390</v>
      </c>
      <c r="DL173">
        <v>394</v>
      </c>
      <c r="DM173">
        <v>397</v>
      </c>
      <c r="DN173">
        <v>400</v>
      </c>
      <c r="DO173">
        <v>404</v>
      </c>
      <c r="DP173">
        <v>407</v>
      </c>
      <c r="DQ173">
        <v>410</v>
      </c>
      <c r="DR173">
        <v>414</v>
      </c>
      <c r="DS173">
        <v>417</v>
      </c>
      <c r="DT173">
        <v>421</v>
      </c>
      <c r="DU173">
        <v>424</v>
      </c>
      <c r="DV173">
        <v>428</v>
      </c>
      <c r="DW173">
        <v>431</v>
      </c>
      <c r="DX173">
        <v>435</v>
      </c>
      <c r="DY173">
        <v>438</v>
      </c>
      <c r="DZ173">
        <v>441</v>
      </c>
      <c r="EA173">
        <v>445</v>
      </c>
      <c r="EB173">
        <v>448</v>
      </c>
      <c r="EC173">
        <v>452</v>
      </c>
      <c r="ED173">
        <v>455</v>
      </c>
      <c r="EE173">
        <v>459</v>
      </c>
      <c r="EF173">
        <v>462</v>
      </c>
      <c r="EG173">
        <v>465</v>
      </c>
      <c r="EH173">
        <v>469</v>
      </c>
      <c r="EI173">
        <v>472</v>
      </c>
      <c r="EJ173">
        <v>476</v>
      </c>
      <c r="EK173">
        <v>479</v>
      </c>
      <c r="EL173">
        <v>483</v>
      </c>
      <c r="EM173">
        <v>486</v>
      </c>
      <c r="EN173">
        <v>490</v>
      </c>
      <c r="EO173">
        <v>493</v>
      </c>
      <c r="EP173">
        <v>496</v>
      </c>
      <c r="EQ173">
        <v>500</v>
      </c>
      <c r="ER173">
        <v>503</v>
      </c>
      <c r="ES173">
        <v>507</v>
      </c>
      <c r="ET173">
        <v>510</v>
      </c>
      <c r="EU173">
        <v>514</v>
      </c>
      <c r="EV173">
        <v>517</v>
      </c>
      <c r="EW173">
        <v>520</v>
      </c>
      <c r="EX173">
        <v>524</v>
      </c>
      <c r="EY173">
        <v>527</v>
      </c>
      <c r="EZ173">
        <v>531</v>
      </c>
      <c r="FA173">
        <v>534</v>
      </c>
      <c r="FB173">
        <v>538</v>
      </c>
      <c r="FC173">
        <v>541</v>
      </c>
      <c r="FD173">
        <v>544</v>
      </c>
      <c r="FE173">
        <v>548</v>
      </c>
      <c r="FF173">
        <v>551</v>
      </c>
      <c r="FG173">
        <v>555</v>
      </c>
      <c r="FH173">
        <v>558</v>
      </c>
      <c r="FI173">
        <v>562</v>
      </c>
      <c r="FJ173">
        <v>565</v>
      </c>
      <c r="FK173">
        <v>568</v>
      </c>
      <c r="FL173">
        <v>572</v>
      </c>
      <c r="FM173">
        <v>575</v>
      </c>
      <c r="FN173">
        <v>579</v>
      </c>
      <c r="FO173">
        <v>582</v>
      </c>
      <c r="FP173">
        <v>586</v>
      </c>
      <c r="FQ173">
        <v>589</v>
      </c>
      <c r="FR173">
        <v>592</v>
      </c>
      <c r="FS173">
        <v>596</v>
      </c>
      <c r="FT173">
        <v>599</v>
      </c>
      <c r="FU173">
        <v>603</v>
      </c>
      <c r="FV173">
        <v>606</v>
      </c>
      <c r="FW173">
        <v>610</v>
      </c>
      <c r="FX173">
        <v>613</v>
      </c>
      <c r="FY173">
        <v>616</v>
      </c>
      <c r="FZ173">
        <v>620</v>
      </c>
      <c r="GA173">
        <v>623</v>
      </c>
      <c r="GB173">
        <v>627</v>
      </c>
      <c r="GC173">
        <v>630</v>
      </c>
      <c r="GD173">
        <v>634</v>
      </c>
      <c r="GE173">
        <v>637</v>
      </c>
      <c r="GF173">
        <v>640</v>
      </c>
      <c r="GG173">
        <v>644</v>
      </c>
      <c r="GH173">
        <v>647</v>
      </c>
      <c r="GI173">
        <v>651</v>
      </c>
      <c r="GJ173">
        <v>654</v>
      </c>
      <c r="GK173">
        <v>658</v>
      </c>
      <c r="GL173">
        <v>661</v>
      </c>
      <c r="GM173">
        <v>664</v>
      </c>
      <c r="GN173">
        <v>668</v>
      </c>
      <c r="GO173">
        <v>671</v>
      </c>
      <c r="GP173">
        <v>675</v>
      </c>
      <c r="GQ173">
        <v>678</v>
      </c>
      <c r="GR173">
        <v>682</v>
      </c>
      <c r="GS173">
        <v>685</v>
      </c>
      <c r="GU173">
        <v>170</v>
      </c>
      <c r="GV173">
        <v>0.98</v>
      </c>
    </row>
    <row r="174" spans="1:204">
      <c r="A174" s="278">
        <v>171</v>
      </c>
      <c r="B174" s="344">
        <v>4</v>
      </c>
      <c r="C174" s="344">
        <v>9</v>
      </c>
      <c r="D174" s="344">
        <v>13</v>
      </c>
      <c r="E174" s="344">
        <v>17</v>
      </c>
      <c r="F174" s="344">
        <v>22</v>
      </c>
      <c r="G174" s="344">
        <v>26</v>
      </c>
      <c r="H174" s="344">
        <v>30</v>
      </c>
      <c r="I174" s="344">
        <v>35</v>
      </c>
      <c r="J174" s="344">
        <v>37</v>
      </c>
      <c r="K174" s="344">
        <v>40</v>
      </c>
      <c r="L174" s="344">
        <v>44</v>
      </c>
      <c r="M174" s="344">
        <v>48</v>
      </c>
      <c r="N174" s="344">
        <v>52</v>
      </c>
      <c r="O174" s="344">
        <v>55</v>
      </c>
      <c r="P174" s="344">
        <v>59</v>
      </c>
      <c r="Q174" s="344">
        <v>63</v>
      </c>
      <c r="R174" s="344">
        <v>67</v>
      </c>
      <c r="S174" s="344">
        <v>70</v>
      </c>
      <c r="T174" s="344">
        <v>73</v>
      </c>
      <c r="U174" s="344">
        <v>77</v>
      </c>
      <c r="V174" s="344">
        <v>80</v>
      </c>
      <c r="W174" s="344">
        <v>84</v>
      </c>
      <c r="X174" s="344">
        <v>87</v>
      </c>
      <c r="Y174" s="344">
        <v>91</v>
      </c>
      <c r="Z174" s="344">
        <v>95</v>
      </c>
      <c r="AA174" s="344">
        <v>98</v>
      </c>
      <c r="AB174" s="344">
        <v>102</v>
      </c>
      <c r="AC174" s="344">
        <v>105</v>
      </c>
      <c r="AD174" s="344">
        <v>109</v>
      </c>
      <c r="AE174" s="344">
        <v>113</v>
      </c>
      <c r="AF174" s="337">
        <v>116</v>
      </c>
      <c r="AG174" s="345">
        <v>120</v>
      </c>
      <c r="AH174" s="346">
        <v>123</v>
      </c>
      <c r="AI174">
        <v>127</v>
      </c>
      <c r="AJ174">
        <v>130</v>
      </c>
      <c r="AK174">
        <v>134</v>
      </c>
      <c r="AL174">
        <v>137</v>
      </c>
      <c r="AM174">
        <v>141</v>
      </c>
      <c r="AN174">
        <v>144</v>
      </c>
      <c r="AO174">
        <v>148</v>
      </c>
      <c r="AP174">
        <v>151</v>
      </c>
      <c r="AQ174">
        <v>155</v>
      </c>
      <c r="AR174">
        <v>158</v>
      </c>
      <c r="AS174">
        <v>162</v>
      </c>
      <c r="AT174">
        <v>165</v>
      </c>
      <c r="AU174">
        <v>169</v>
      </c>
      <c r="AV174">
        <v>172</v>
      </c>
      <c r="AW174">
        <v>175</v>
      </c>
      <c r="AX174">
        <v>179</v>
      </c>
      <c r="AY174">
        <v>182</v>
      </c>
      <c r="AZ174">
        <v>186</v>
      </c>
      <c r="BA174">
        <v>189</v>
      </c>
      <c r="BB174">
        <v>192</v>
      </c>
      <c r="BC174">
        <v>196</v>
      </c>
      <c r="BD174">
        <v>199</v>
      </c>
      <c r="BE174">
        <v>202</v>
      </c>
      <c r="BF174">
        <v>206</v>
      </c>
      <c r="BG174">
        <v>209</v>
      </c>
      <c r="BH174">
        <v>212</v>
      </c>
      <c r="BI174">
        <v>216</v>
      </c>
      <c r="BJ174">
        <v>219</v>
      </c>
      <c r="BK174">
        <v>222</v>
      </c>
      <c r="BL174">
        <v>225</v>
      </c>
      <c r="BM174">
        <v>229</v>
      </c>
      <c r="BN174">
        <v>232</v>
      </c>
      <c r="BO174">
        <v>235</v>
      </c>
      <c r="BP174">
        <v>239</v>
      </c>
      <c r="BQ174">
        <v>242</v>
      </c>
      <c r="BR174">
        <v>245</v>
      </c>
      <c r="BS174">
        <v>249</v>
      </c>
      <c r="BT174">
        <v>252</v>
      </c>
      <c r="BU174">
        <v>255</v>
      </c>
      <c r="BV174">
        <v>258</v>
      </c>
      <c r="BW174">
        <v>262</v>
      </c>
      <c r="BX174">
        <v>265</v>
      </c>
      <c r="BY174">
        <v>268</v>
      </c>
      <c r="BZ174">
        <v>271</v>
      </c>
      <c r="CA174">
        <v>275</v>
      </c>
      <c r="CB174">
        <v>278</v>
      </c>
      <c r="CC174">
        <v>281</v>
      </c>
      <c r="CD174">
        <v>284</v>
      </c>
      <c r="CE174">
        <v>287</v>
      </c>
      <c r="CF174">
        <v>291</v>
      </c>
      <c r="CG174">
        <v>294</v>
      </c>
      <c r="CH174">
        <v>297</v>
      </c>
      <c r="CI174">
        <v>300</v>
      </c>
      <c r="CJ174">
        <v>303</v>
      </c>
      <c r="CK174">
        <v>306</v>
      </c>
      <c r="CL174">
        <v>310</v>
      </c>
      <c r="CM174">
        <v>313</v>
      </c>
      <c r="CN174">
        <v>316</v>
      </c>
      <c r="CO174">
        <v>319</v>
      </c>
      <c r="CP174">
        <v>322</v>
      </c>
      <c r="CQ174">
        <v>325</v>
      </c>
      <c r="CR174">
        <v>328</v>
      </c>
      <c r="CS174">
        <v>331</v>
      </c>
      <c r="CT174">
        <v>334</v>
      </c>
      <c r="CU174">
        <v>337</v>
      </c>
      <c r="CV174">
        <v>340</v>
      </c>
      <c r="CW174">
        <v>343</v>
      </c>
      <c r="CX174">
        <v>347</v>
      </c>
      <c r="CY174">
        <v>350</v>
      </c>
      <c r="CZ174">
        <v>353</v>
      </c>
      <c r="DA174">
        <v>357</v>
      </c>
      <c r="DB174">
        <v>360</v>
      </c>
      <c r="DC174">
        <v>364</v>
      </c>
      <c r="DD174">
        <v>367</v>
      </c>
      <c r="DE174">
        <v>370</v>
      </c>
      <c r="DF174">
        <v>374</v>
      </c>
      <c r="DG174">
        <v>377</v>
      </c>
      <c r="DH174">
        <v>381</v>
      </c>
      <c r="DI174">
        <v>384</v>
      </c>
      <c r="DJ174">
        <v>387</v>
      </c>
      <c r="DK174">
        <v>391</v>
      </c>
      <c r="DL174">
        <v>394</v>
      </c>
      <c r="DM174">
        <v>398</v>
      </c>
      <c r="DN174">
        <v>401</v>
      </c>
      <c r="DO174">
        <v>405</v>
      </c>
      <c r="DP174">
        <v>408</v>
      </c>
      <c r="DQ174">
        <v>411</v>
      </c>
      <c r="DR174">
        <v>415</v>
      </c>
      <c r="DS174">
        <v>418</v>
      </c>
      <c r="DT174">
        <v>422</v>
      </c>
      <c r="DU174">
        <v>425</v>
      </c>
      <c r="DV174">
        <v>429</v>
      </c>
      <c r="DW174">
        <v>432</v>
      </c>
      <c r="DX174">
        <v>435</v>
      </c>
      <c r="DY174">
        <v>439</v>
      </c>
      <c r="DZ174">
        <v>442</v>
      </c>
      <c r="EA174">
        <v>446</v>
      </c>
      <c r="EB174">
        <v>449</v>
      </c>
      <c r="EC174">
        <v>453</v>
      </c>
      <c r="ED174">
        <v>456</v>
      </c>
      <c r="EE174">
        <v>460</v>
      </c>
      <c r="EF174">
        <v>463</v>
      </c>
      <c r="EG174">
        <v>466</v>
      </c>
      <c r="EH174">
        <v>470</v>
      </c>
      <c r="EI174">
        <v>473</v>
      </c>
      <c r="EJ174">
        <v>477</v>
      </c>
      <c r="EK174">
        <v>480</v>
      </c>
      <c r="EL174">
        <v>484</v>
      </c>
      <c r="EM174">
        <v>487</v>
      </c>
      <c r="EN174">
        <v>491</v>
      </c>
      <c r="EO174">
        <v>494</v>
      </c>
      <c r="EP174">
        <v>497</v>
      </c>
      <c r="EQ174">
        <v>501</v>
      </c>
      <c r="ER174">
        <v>504</v>
      </c>
      <c r="ES174">
        <v>508</v>
      </c>
      <c r="ET174">
        <v>511</v>
      </c>
      <c r="EU174">
        <v>515</v>
      </c>
      <c r="EV174">
        <v>518</v>
      </c>
      <c r="EW174">
        <v>522</v>
      </c>
      <c r="EX174">
        <v>525</v>
      </c>
      <c r="EY174">
        <v>528</v>
      </c>
      <c r="EZ174">
        <v>532</v>
      </c>
      <c r="FA174">
        <v>535</v>
      </c>
      <c r="FB174">
        <v>539</v>
      </c>
      <c r="FC174">
        <v>542</v>
      </c>
      <c r="FD174">
        <v>546</v>
      </c>
      <c r="FE174">
        <v>549</v>
      </c>
      <c r="FF174">
        <v>552</v>
      </c>
      <c r="FG174">
        <v>556</v>
      </c>
      <c r="FH174">
        <v>559</v>
      </c>
      <c r="FI174">
        <v>563</v>
      </c>
      <c r="FJ174">
        <v>566</v>
      </c>
      <c r="FK174">
        <v>570</v>
      </c>
      <c r="FL174">
        <v>573</v>
      </c>
      <c r="FM174">
        <v>576</v>
      </c>
      <c r="FN174">
        <v>580</v>
      </c>
      <c r="FO174">
        <v>583</v>
      </c>
      <c r="FP174">
        <v>587</v>
      </c>
      <c r="FQ174">
        <v>590</v>
      </c>
      <c r="FR174">
        <v>594</v>
      </c>
      <c r="FS174">
        <v>597</v>
      </c>
      <c r="FT174">
        <v>601</v>
      </c>
      <c r="FU174">
        <v>604</v>
      </c>
      <c r="FV174">
        <v>607</v>
      </c>
      <c r="FW174">
        <v>611</v>
      </c>
      <c r="FX174">
        <v>614</v>
      </c>
      <c r="FY174">
        <v>618</v>
      </c>
      <c r="FZ174">
        <v>621</v>
      </c>
      <c r="GA174">
        <v>625</v>
      </c>
      <c r="GB174">
        <v>628</v>
      </c>
      <c r="GC174">
        <v>631</v>
      </c>
      <c r="GD174">
        <v>635</v>
      </c>
      <c r="GE174">
        <v>638</v>
      </c>
      <c r="GF174">
        <v>642</v>
      </c>
      <c r="GG174">
        <v>645</v>
      </c>
      <c r="GH174">
        <v>649</v>
      </c>
      <c r="GI174">
        <v>652</v>
      </c>
      <c r="GJ174">
        <v>655</v>
      </c>
      <c r="GK174">
        <v>659</v>
      </c>
      <c r="GL174">
        <v>662</v>
      </c>
      <c r="GM174">
        <v>666</v>
      </c>
      <c r="GN174">
        <v>669</v>
      </c>
      <c r="GO174">
        <v>673</v>
      </c>
      <c r="GP174">
        <v>676</v>
      </c>
      <c r="GQ174">
        <v>679</v>
      </c>
      <c r="GR174">
        <v>683</v>
      </c>
      <c r="GS174">
        <v>686</v>
      </c>
      <c r="GU174">
        <v>171</v>
      </c>
      <c r="GV174">
        <v>0.98199999999999998</v>
      </c>
    </row>
    <row r="175" spans="1:204">
      <c r="A175" s="278">
        <v>172</v>
      </c>
      <c r="B175" s="344">
        <v>4</v>
      </c>
      <c r="C175" s="344">
        <v>9</v>
      </c>
      <c r="D175" s="344">
        <v>13</v>
      </c>
      <c r="E175" s="344">
        <v>17</v>
      </c>
      <c r="F175" s="344">
        <v>22</v>
      </c>
      <c r="G175" s="344">
        <v>26</v>
      </c>
      <c r="H175" s="344">
        <v>30</v>
      </c>
      <c r="I175" s="344">
        <v>35</v>
      </c>
      <c r="J175" s="344">
        <v>37</v>
      </c>
      <c r="K175" s="344">
        <v>40</v>
      </c>
      <c r="L175" s="344">
        <v>44</v>
      </c>
      <c r="M175" s="344">
        <v>48</v>
      </c>
      <c r="N175" s="344">
        <v>52</v>
      </c>
      <c r="O175" s="344">
        <v>55</v>
      </c>
      <c r="P175" s="344">
        <v>59</v>
      </c>
      <c r="Q175" s="344">
        <v>63</v>
      </c>
      <c r="R175" s="344">
        <v>67</v>
      </c>
      <c r="S175" s="344">
        <v>70</v>
      </c>
      <c r="T175" s="344">
        <v>74</v>
      </c>
      <c r="U175" s="344">
        <v>77</v>
      </c>
      <c r="V175" s="344">
        <v>80</v>
      </c>
      <c r="W175" s="344">
        <v>84</v>
      </c>
      <c r="X175" s="344">
        <v>88</v>
      </c>
      <c r="Y175" s="344">
        <v>91</v>
      </c>
      <c r="Z175" s="344">
        <v>95</v>
      </c>
      <c r="AA175" s="344">
        <v>98</v>
      </c>
      <c r="AB175" s="344">
        <v>102</v>
      </c>
      <c r="AC175" s="344">
        <v>106</v>
      </c>
      <c r="AD175" s="344">
        <v>109</v>
      </c>
      <c r="AE175" s="344">
        <v>113</v>
      </c>
      <c r="AF175" s="337">
        <v>116</v>
      </c>
      <c r="AG175" s="345">
        <v>120</v>
      </c>
      <c r="AH175" s="346">
        <v>123</v>
      </c>
      <c r="AI175">
        <v>127</v>
      </c>
      <c r="AJ175">
        <v>130</v>
      </c>
      <c r="AK175">
        <v>134</v>
      </c>
      <c r="AL175">
        <v>138</v>
      </c>
      <c r="AM175">
        <v>141</v>
      </c>
      <c r="AN175">
        <v>145</v>
      </c>
      <c r="AO175">
        <v>148</v>
      </c>
      <c r="AP175">
        <v>152</v>
      </c>
      <c r="AQ175">
        <v>155</v>
      </c>
      <c r="AR175">
        <v>158</v>
      </c>
      <c r="AS175">
        <v>162</v>
      </c>
      <c r="AT175">
        <v>165</v>
      </c>
      <c r="AU175">
        <v>169</v>
      </c>
      <c r="AV175">
        <v>172</v>
      </c>
      <c r="AW175">
        <v>176</v>
      </c>
      <c r="AX175">
        <v>179</v>
      </c>
      <c r="AY175">
        <v>183</v>
      </c>
      <c r="AZ175">
        <v>186</v>
      </c>
      <c r="BA175">
        <v>189</v>
      </c>
      <c r="BB175">
        <v>193</v>
      </c>
      <c r="BC175">
        <v>196</v>
      </c>
      <c r="BD175">
        <v>199</v>
      </c>
      <c r="BE175">
        <v>203</v>
      </c>
      <c r="BF175">
        <v>206</v>
      </c>
      <c r="BG175">
        <v>209</v>
      </c>
      <c r="BH175">
        <v>213</v>
      </c>
      <c r="BI175">
        <v>216</v>
      </c>
      <c r="BJ175">
        <v>219</v>
      </c>
      <c r="BK175">
        <v>223</v>
      </c>
      <c r="BL175">
        <v>226</v>
      </c>
      <c r="BM175">
        <v>229</v>
      </c>
      <c r="BN175">
        <v>233</v>
      </c>
      <c r="BO175">
        <v>236</v>
      </c>
      <c r="BP175">
        <v>239</v>
      </c>
      <c r="BQ175">
        <v>243</v>
      </c>
      <c r="BR175">
        <v>246</v>
      </c>
      <c r="BS175">
        <v>249</v>
      </c>
      <c r="BT175">
        <v>252</v>
      </c>
      <c r="BU175">
        <v>256</v>
      </c>
      <c r="BV175">
        <v>259</v>
      </c>
      <c r="BW175">
        <v>262</v>
      </c>
      <c r="BX175">
        <v>265</v>
      </c>
      <c r="BY175">
        <v>269</v>
      </c>
      <c r="BZ175">
        <v>272</v>
      </c>
      <c r="CA175">
        <v>275</v>
      </c>
      <c r="CB175">
        <v>278</v>
      </c>
      <c r="CC175">
        <v>282</v>
      </c>
      <c r="CD175">
        <v>285</v>
      </c>
      <c r="CE175">
        <v>288</v>
      </c>
      <c r="CF175">
        <v>291</v>
      </c>
      <c r="CG175">
        <v>294</v>
      </c>
      <c r="CH175">
        <v>297</v>
      </c>
      <c r="CI175">
        <v>301</v>
      </c>
      <c r="CJ175">
        <v>304</v>
      </c>
      <c r="CK175">
        <v>307</v>
      </c>
      <c r="CL175">
        <v>310</v>
      </c>
      <c r="CM175">
        <v>313</v>
      </c>
      <c r="CN175">
        <v>316</v>
      </c>
      <c r="CO175">
        <v>319</v>
      </c>
      <c r="CP175">
        <v>322</v>
      </c>
      <c r="CQ175">
        <v>326</v>
      </c>
      <c r="CR175">
        <v>329</v>
      </c>
      <c r="CS175">
        <v>332</v>
      </c>
      <c r="CT175">
        <v>335</v>
      </c>
      <c r="CU175">
        <v>338</v>
      </c>
      <c r="CV175">
        <v>341</v>
      </c>
      <c r="CW175">
        <v>344</v>
      </c>
      <c r="CX175">
        <v>347</v>
      </c>
      <c r="CY175">
        <v>351</v>
      </c>
      <c r="CZ175">
        <v>354</v>
      </c>
      <c r="DA175">
        <v>358</v>
      </c>
      <c r="DB175">
        <v>361</v>
      </c>
      <c r="DC175">
        <v>364</v>
      </c>
      <c r="DD175">
        <v>368</v>
      </c>
      <c r="DE175">
        <v>371</v>
      </c>
      <c r="DF175">
        <v>375</v>
      </c>
      <c r="DG175">
        <v>378</v>
      </c>
      <c r="DH175">
        <v>381</v>
      </c>
      <c r="DI175">
        <v>385</v>
      </c>
      <c r="DJ175">
        <v>388</v>
      </c>
      <c r="DK175">
        <v>392</v>
      </c>
      <c r="DL175">
        <v>395</v>
      </c>
      <c r="DM175">
        <v>398</v>
      </c>
      <c r="DN175">
        <v>402</v>
      </c>
      <c r="DO175">
        <v>405</v>
      </c>
      <c r="DP175">
        <v>409</v>
      </c>
      <c r="DQ175">
        <v>412</v>
      </c>
      <c r="DR175">
        <v>416</v>
      </c>
      <c r="DS175">
        <v>419</v>
      </c>
      <c r="DT175">
        <v>423</v>
      </c>
      <c r="DU175">
        <v>426</v>
      </c>
      <c r="DV175">
        <v>429</v>
      </c>
      <c r="DW175">
        <v>433</v>
      </c>
      <c r="DX175">
        <v>436</v>
      </c>
      <c r="DY175">
        <v>440</v>
      </c>
      <c r="DZ175">
        <v>443</v>
      </c>
      <c r="EA175">
        <v>447</v>
      </c>
      <c r="EB175">
        <v>450</v>
      </c>
      <c r="EC175">
        <v>454</v>
      </c>
      <c r="ED175">
        <v>457</v>
      </c>
      <c r="EE175">
        <v>461</v>
      </c>
      <c r="EF175">
        <v>464</v>
      </c>
      <c r="EG175">
        <v>467</v>
      </c>
      <c r="EH175">
        <v>471</v>
      </c>
      <c r="EI175">
        <v>474</v>
      </c>
      <c r="EJ175">
        <v>478</v>
      </c>
      <c r="EK175">
        <v>481</v>
      </c>
      <c r="EL175">
        <v>485</v>
      </c>
      <c r="EM175">
        <v>488</v>
      </c>
      <c r="EN175">
        <v>492</v>
      </c>
      <c r="EO175">
        <v>495</v>
      </c>
      <c r="EP175">
        <v>498</v>
      </c>
      <c r="EQ175">
        <v>502</v>
      </c>
      <c r="ER175">
        <v>505</v>
      </c>
      <c r="ES175">
        <v>509</v>
      </c>
      <c r="ET175">
        <v>512</v>
      </c>
      <c r="EU175">
        <v>516</v>
      </c>
      <c r="EV175">
        <v>519</v>
      </c>
      <c r="EW175">
        <v>523</v>
      </c>
      <c r="EX175">
        <v>526</v>
      </c>
      <c r="EY175">
        <v>529</v>
      </c>
      <c r="EZ175">
        <v>533</v>
      </c>
      <c r="FA175">
        <v>536</v>
      </c>
      <c r="FB175">
        <v>540</v>
      </c>
      <c r="FC175">
        <v>543</v>
      </c>
      <c r="FD175">
        <v>547</v>
      </c>
      <c r="FE175">
        <v>550</v>
      </c>
      <c r="FF175">
        <v>554</v>
      </c>
      <c r="FG175">
        <v>557</v>
      </c>
      <c r="FH175">
        <v>560</v>
      </c>
      <c r="FI175">
        <v>564</v>
      </c>
      <c r="FJ175">
        <v>567</v>
      </c>
      <c r="FK175">
        <v>571</v>
      </c>
      <c r="FL175">
        <v>574</v>
      </c>
      <c r="FM175">
        <v>578</v>
      </c>
      <c r="FN175">
        <v>581</v>
      </c>
      <c r="FO175">
        <v>585</v>
      </c>
      <c r="FP175">
        <v>588</v>
      </c>
      <c r="FQ175">
        <v>591</v>
      </c>
      <c r="FR175">
        <v>595</v>
      </c>
      <c r="FS175">
        <v>598</v>
      </c>
      <c r="FT175">
        <v>602</v>
      </c>
      <c r="FU175">
        <v>605</v>
      </c>
      <c r="FV175">
        <v>609</v>
      </c>
      <c r="FW175">
        <v>612</v>
      </c>
      <c r="FX175">
        <v>615</v>
      </c>
      <c r="FY175">
        <v>619</v>
      </c>
      <c r="FZ175">
        <v>622</v>
      </c>
      <c r="GA175">
        <v>626</v>
      </c>
      <c r="GB175">
        <v>629</v>
      </c>
      <c r="GC175">
        <v>633</v>
      </c>
      <c r="GD175">
        <v>636</v>
      </c>
      <c r="GE175">
        <v>640</v>
      </c>
      <c r="GF175">
        <v>643</v>
      </c>
      <c r="GG175">
        <v>646</v>
      </c>
      <c r="GH175">
        <v>650</v>
      </c>
      <c r="GI175">
        <v>653</v>
      </c>
      <c r="GJ175">
        <v>657</v>
      </c>
      <c r="GK175">
        <v>660</v>
      </c>
      <c r="GL175">
        <v>664</v>
      </c>
      <c r="GM175">
        <v>667</v>
      </c>
      <c r="GN175">
        <v>671</v>
      </c>
      <c r="GO175">
        <v>674</v>
      </c>
      <c r="GP175">
        <v>677</v>
      </c>
      <c r="GQ175">
        <v>681</v>
      </c>
      <c r="GR175">
        <v>684</v>
      </c>
      <c r="GS175">
        <v>688</v>
      </c>
      <c r="GU175">
        <v>172</v>
      </c>
      <c r="GV175">
        <v>0.98399999999999999</v>
      </c>
    </row>
    <row r="176" spans="1:204">
      <c r="A176" s="278">
        <v>173</v>
      </c>
      <c r="B176" s="344">
        <v>4</v>
      </c>
      <c r="C176" s="344">
        <v>9</v>
      </c>
      <c r="D176" s="344">
        <v>13</v>
      </c>
      <c r="E176" s="344">
        <v>18</v>
      </c>
      <c r="F176" s="344">
        <v>22</v>
      </c>
      <c r="G176" s="344">
        <v>26</v>
      </c>
      <c r="H176" s="344">
        <v>31</v>
      </c>
      <c r="I176" s="344">
        <v>35</v>
      </c>
      <c r="J176" s="344">
        <v>38</v>
      </c>
      <c r="K176" s="344">
        <v>40</v>
      </c>
      <c r="L176" s="344">
        <v>44</v>
      </c>
      <c r="M176" s="344">
        <v>48</v>
      </c>
      <c r="N176" s="344">
        <v>52</v>
      </c>
      <c r="O176" s="344">
        <v>56</v>
      </c>
      <c r="P176" s="344">
        <v>59</v>
      </c>
      <c r="Q176" s="344">
        <v>63</v>
      </c>
      <c r="R176" s="344">
        <v>67</v>
      </c>
      <c r="S176" s="344">
        <v>71</v>
      </c>
      <c r="T176" s="344">
        <v>74</v>
      </c>
      <c r="U176" s="344">
        <v>77</v>
      </c>
      <c r="V176" s="344">
        <v>81</v>
      </c>
      <c r="W176" s="344">
        <v>84</v>
      </c>
      <c r="X176" s="344">
        <v>88</v>
      </c>
      <c r="Y176" s="344">
        <v>91</v>
      </c>
      <c r="Z176" s="344">
        <v>95</v>
      </c>
      <c r="AA176" s="344">
        <v>99</v>
      </c>
      <c r="AB176" s="344">
        <v>102</v>
      </c>
      <c r="AC176" s="344">
        <v>106</v>
      </c>
      <c r="AD176" s="344">
        <v>109</v>
      </c>
      <c r="AE176" s="344">
        <v>113</v>
      </c>
      <c r="AF176" s="337">
        <v>117</v>
      </c>
      <c r="AG176" s="345">
        <v>120</v>
      </c>
      <c r="AH176" s="346">
        <v>124</v>
      </c>
      <c r="AI176">
        <v>127</v>
      </c>
      <c r="AJ176">
        <v>131</v>
      </c>
      <c r="AK176">
        <v>134</v>
      </c>
      <c r="AL176">
        <v>138</v>
      </c>
      <c r="AM176">
        <v>141</v>
      </c>
      <c r="AN176">
        <v>145</v>
      </c>
      <c r="AO176">
        <v>148</v>
      </c>
      <c r="AP176">
        <v>152</v>
      </c>
      <c r="AQ176">
        <v>155</v>
      </c>
      <c r="AR176">
        <v>159</v>
      </c>
      <c r="AS176">
        <v>162</v>
      </c>
      <c r="AT176">
        <v>166</v>
      </c>
      <c r="AU176">
        <v>169</v>
      </c>
      <c r="AV176">
        <v>173</v>
      </c>
      <c r="AW176">
        <v>176</v>
      </c>
      <c r="AX176">
        <v>180</v>
      </c>
      <c r="AY176">
        <v>183</v>
      </c>
      <c r="AZ176">
        <v>186</v>
      </c>
      <c r="BA176">
        <v>190</v>
      </c>
      <c r="BB176">
        <v>193</v>
      </c>
      <c r="BC176">
        <v>196</v>
      </c>
      <c r="BD176">
        <v>200</v>
      </c>
      <c r="BE176">
        <v>203</v>
      </c>
      <c r="BF176">
        <v>206</v>
      </c>
      <c r="BG176">
        <v>210</v>
      </c>
      <c r="BH176">
        <v>213</v>
      </c>
      <c r="BI176">
        <v>216</v>
      </c>
      <c r="BJ176">
        <v>220</v>
      </c>
      <c r="BK176">
        <v>223</v>
      </c>
      <c r="BL176">
        <v>226</v>
      </c>
      <c r="BM176">
        <v>230</v>
      </c>
      <c r="BN176">
        <v>233</v>
      </c>
      <c r="BO176">
        <v>236</v>
      </c>
      <c r="BP176">
        <v>240</v>
      </c>
      <c r="BQ176">
        <v>243</v>
      </c>
      <c r="BR176">
        <v>246</v>
      </c>
      <c r="BS176">
        <v>250</v>
      </c>
      <c r="BT176">
        <v>253</v>
      </c>
      <c r="BU176">
        <v>256</v>
      </c>
      <c r="BV176">
        <v>259</v>
      </c>
      <c r="BW176">
        <v>263</v>
      </c>
      <c r="BX176">
        <v>266</v>
      </c>
      <c r="BY176">
        <v>269</v>
      </c>
      <c r="BZ176">
        <v>272</v>
      </c>
      <c r="CA176">
        <v>276</v>
      </c>
      <c r="CB176">
        <v>279</v>
      </c>
      <c r="CC176">
        <v>282</v>
      </c>
      <c r="CD176">
        <v>285</v>
      </c>
      <c r="CE176">
        <v>289</v>
      </c>
      <c r="CF176">
        <v>292</v>
      </c>
      <c r="CG176">
        <v>295</v>
      </c>
      <c r="CH176">
        <v>298</v>
      </c>
      <c r="CI176">
        <v>301</v>
      </c>
      <c r="CJ176">
        <v>304</v>
      </c>
      <c r="CK176">
        <v>308</v>
      </c>
      <c r="CL176">
        <v>311</v>
      </c>
      <c r="CM176">
        <v>314</v>
      </c>
      <c r="CN176">
        <v>317</v>
      </c>
      <c r="CO176">
        <v>320</v>
      </c>
      <c r="CP176">
        <v>323</v>
      </c>
      <c r="CQ176">
        <v>326</v>
      </c>
      <c r="CR176">
        <v>329</v>
      </c>
      <c r="CS176">
        <v>332</v>
      </c>
      <c r="CT176">
        <v>335</v>
      </c>
      <c r="CU176">
        <v>338</v>
      </c>
      <c r="CV176">
        <v>341</v>
      </c>
      <c r="CW176">
        <v>345</v>
      </c>
      <c r="CX176">
        <v>348</v>
      </c>
      <c r="CY176">
        <v>351</v>
      </c>
      <c r="CZ176">
        <v>355</v>
      </c>
      <c r="DA176">
        <v>358</v>
      </c>
      <c r="DB176">
        <v>362</v>
      </c>
      <c r="DC176">
        <v>365</v>
      </c>
      <c r="DD176">
        <v>369</v>
      </c>
      <c r="DE176">
        <v>372</v>
      </c>
      <c r="DF176">
        <v>375</v>
      </c>
      <c r="DG176">
        <v>379</v>
      </c>
      <c r="DH176">
        <v>382</v>
      </c>
      <c r="DI176">
        <v>386</v>
      </c>
      <c r="DJ176">
        <v>389</v>
      </c>
      <c r="DK176">
        <v>392</v>
      </c>
      <c r="DL176">
        <v>396</v>
      </c>
      <c r="DM176">
        <v>399</v>
      </c>
      <c r="DN176">
        <v>403</v>
      </c>
      <c r="DO176">
        <v>406</v>
      </c>
      <c r="DP176">
        <v>410</v>
      </c>
      <c r="DQ176">
        <v>413</v>
      </c>
      <c r="DR176">
        <v>416</v>
      </c>
      <c r="DS176">
        <v>420</v>
      </c>
      <c r="DT176">
        <v>423</v>
      </c>
      <c r="DU176">
        <v>427</v>
      </c>
      <c r="DV176">
        <v>430</v>
      </c>
      <c r="DW176">
        <v>434</v>
      </c>
      <c r="DX176">
        <v>437</v>
      </c>
      <c r="DY176">
        <v>441</v>
      </c>
      <c r="DZ176">
        <v>444</v>
      </c>
      <c r="EA176">
        <v>448</v>
      </c>
      <c r="EB176">
        <v>451</v>
      </c>
      <c r="EC176">
        <v>455</v>
      </c>
      <c r="ED176">
        <v>458</v>
      </c>
      <c r="EE176">
        <v>461</v>
      </c>
      <c r="EF176">
        <v>465</v>
      </c>
      <c r="EG176">
        <v>468</v>
      </c>
      <c r="EH176">
        <v>472</v>
      </c>
      <c r="EI176">
        <v>475</v>
      </c>
      <c r="EJ176">
        <v>479</v>
      </c>
      <c r="EK176">
        <v>482</v>
      </c>
      <c r="EL176">
        <v>486</v>
      </c>
      <c r="EM176">
        <v>489</v>
      </c>
      <c r="EN176">
        <v>493</v>
      </c>
      <c r="EO176">
        <v>496</v>
      </c>
      <c r="EP176">
        <v>499</v>
      </c>
      <c r="EQ176">
        <v>503</v>
      </c>
      <c r="ER176">
        <v>506</v>
      </c>
      <c r="ES176">
        <v>510</v>
      </c>
      <c r="ET176">
        <v>513</v>
      </c>
      <c r="EU176">
        <v>517</v>
      </c>
      <c r="EV176">
        <v>520</v>
      </c>
      <c r="EW176">
        <v>524</v>
      </c>
      <c r="EX176">
        <v>527</v>
      </c>
      <c r="EY176">
        <v>531</v>
      </c>
      <c r="EZ176">
        <v>534</v>
      </c>
      <c r="FA176">
        <v>537</v>
      </c>
      <c r="FB176">
        <v>541</v>
      </c>
      <c r="FC176">
        <v>544</v>
      </c>
      <c r="FD176">
        <v>548</v>
      </c>
      <c r="FE176">
        <v>551</v>
      </c>
      <c r="FF176">
        <v>555</v>
      </c>
      <c r="FG176">
        <v>558</v>
      </c>
      <c r="FH176">
        <v>562</v>
      </c>
      <c r="FI176">
        <v>565</v>
      </c>
      <c r="FJ176">
        <v>569</v>
      </c>
      <c r="FK176">
        <v>572</v>
      </c>
      <c r="FL176">
        <v>575</v>
      </c>
      <c r="FM176">
        <v>579</v>
      </c>
      <c r="FN176">
        <v>582</v>
      </c>
      <c r="FO176">
        <v>586</v>
      </c>
      <c r="FP176">
        <v>589</v>
      </c>
      <c r="FQ176">
        <v>593</v>
      </c>
      <c r="FR176">
        <v>596</v>
      </c>
      <c r="FS176">
        <v>599</v>
      </c>
      <c r="FT176">
        <v>603</v>
      </c>
      <c r="FU176">
        <v>606</v>
      </c>
      <c r="FV176">
        <v>610</v>
      </c>
      <c r="FW176">
        <v>613</v>
      </c>
      <c r="FX176">
        <v>617</v>
      </c>
      <c r="FY176">
        <v>620</v>
      </c>
      <c r="FZ176">
        <v>624</v>
      </c>
      <c r="GA176">
        <v>627</v>
      </c>
      <c r="GB176">
        <v>631</v>
      </c>
      <c r="GC176">
        <v>634</v>
      </c>
      <c r="GD176">
        <v>637</v>
      </c>
      <c r="GE176">
        <v>641</v>
      </c>
      <c r="GF176">
        <v>644</v>
      </c>
      <c r="GG176">
        <v>648</v>
      </c>
      <c r="GH176">
        <v>651</v>
      </c>
      <c r="GI176">
        <v>655</v>
      </c>
      <c r="GJ176">
        <v>658</v>
      </c>
      <c r="GK176">
        <v>662</v>
      </c>
      <c r="GL176">
        <v>665</v>
      </c>
      <c r="GM176">
        <v>668</v>
      </c>
      <c r="GN176">
        <v>672</v>
      </c>
      <c r="GO176">
        <v>675</v>
      </c>
      <c r="GP176">
        <v>679</v>
      </c>
      <c r="GQ176">
        <v>682</v>
      </c>
      <c r="GR176">
        <v>686</v>
      </c>
      <c r="GS176">
        <v>689</v>
      </c>
      <c r="GU176">
        <v>173</v>
      </c>
      <c r="GV176">
        <v>0.98599999999999999</v>
      </c>
    </row>
    <row r="177" spans="1:204">
      <c r="A177" s="278">
        <v>174</v>
      </c>
      <c r="B177" s="344">
        <v>4</v>
      </c>
      <c r="C177" s="344">
        <v>9</v>
      </c>
      <c r="D177" s="344">
        <v>13</v>
      </c>
      <c r="E177" s="344">
        <v>18</v>
      </c>
      <c r="F177" s="344">
        <v>22</v>
      </c>
      <c r="G177" s="344">
        <v>26</v>
      </c>
      <c r="H177" s="344">
        <v>31</v>
      </c>
      <c r="I177" s="344">
        <v>35</v>
      </c>
      <c r="J177" s="344">
        <v>38</v>
      </c>
      <c r="K177" s="344">
        <v>40</v>
      </c>
      <c r="L177" s="344">
        <v>44</v>
      </c>
      <c r="M177" s="344">
        <v>48</v>
      </c>
      <c r="N177" s="344">
        <v>52</v>
      </c>
      <c r="O177" s="344">
        <v>56</v>
      </c>
      <c r="P177" s="344">
        <v>59</v>
      </c>
      <c r="Q177" s="344">
        <v>63</v>
      </c>
      <c r="R177" s="344">
        <v>67</v>
      </c>
      <c r="S177" s="344">
        <v>71</v>
      </c>
      <c r="T177" s="344">
        <v>74</v>
      </c>
      <c r="U177" s="344">
        <v>77</v>
      </c>
      <c r="V177" s="344">
        <v>81</v>
      </c>
      <c r="W177" s="344">
        <v>84</v>
      </c>
      <c r="X177" s="344">
        <v>88</v>
      </c>
      <c r="Y177" s="344">
        <v>92</v>
      </c>
      <c r="Z177" s="344">
        <v>95</v>
      </c>
      <c r="AA177" s="344">
        <v>99</v>
      </c>
      <c r="AB177" s="344">
        <v>102</v>
      </c>
      <c r="AC177" s="344">
        <v>106</v>
      </c>
      <c r="AD177" s="344">
        <v>110</v>
      </c>
      <c r="AE177" s="344">
        <v>113</v>
      </c>
      <c r="AF177" s="337">
        <v>117</v>
      </c>
      <c r="AG177" s="345">
        <v>120</v>
      </c>
      <c r="AH177" s="346">
        <v>124</v>
      </c>
      <c r="AI177">
        <v>127</v>
      </c>
      <c r="AJ177">
        <v>131</v>
      </c>
      <c r="AK177">
        <v>135</v>
      </c>
      <c r="AL177">
        <v>138</v>
      </c>
      <c r="AM177">
        <v>142</v>
      </c>
      <c r="AN177">
        <v>145</v>
      </c>
      <c r="AO177">
        <v>149</v>
      </c>
      <c r="AP177">
        <v>152</v>
      </c>
      <c r="AQ177">
        <v>156</v>
      </c>
      <c r="AR177">
        <v>159</v>
      </c>
      <c r="AS177">
        <v>163</v>
      </c>
      <c r="AT177">
        <v>166</v>
      </c>
      <c r="AU177">
        <v>170</v>
      </c>
      <c r="AV177">
        <v>173</v>
      </c>
      <c r="AW177">
        <v>177</v>
      </c>
      <c r="AX177">
        <v>180</v>
      </c>
      <c r="AY177">
        <v>183</v>
      </c>
      <c r="AZ177">
        <v>187</v>
      </c>
      <c r="BA177">
        <v>190</v>
      </c>
      <c r="BB177">
        <v>194</v>
      </c>
      <c r="BC177">
        <v>197</v>
      </c>
      <c r="BD177">
        <v>200</v>
      </c>
      <c r="BE177">
        <v>204</v>
      </c>
      <c r="BF177">
        <v>207</v>
      </c>
      <c r="BG177">
        <v>210</v>
      </c>
      <c r="BH177">
        <v>214</v>
      </c>
      <c r="BI177">
        <v>217</v>
      </c>
      <c r="BJ177">
        <v>220</v>
      </c>
      <c r="BK177">
        <v>224</v>
      </c>
      <c r="BL177">
        <v>227</v>
      </c>
      <c r="BM177">
        <v>230</v>
      </c>
      <c r="BN177">
        <v>234</v>
      </c>
      <c r="BO177">
        <v>237</v>
      </c>
      <c r="BP177">
        <v>240</v>
      </c>
      <c r="BQ177">
        <v>244</v>
      </c>
      <c r="BR177">
        <v>247</v>
      </c>
      <c r="BS177">
        <v>250</v>
      </c>
      <c r="BT177">
        <v>253</v>
      </c>
      <c r="BU177">
        <v>257</v>
      </c>
      <c r="BV177">
        <v>260</v>
      </c>
      <c r="BW177">
        <v>263</v>
      </c>
      <c r="BX177">
        <v>266</v>
      </c>
      <c r="BY177">
        <v>270</v>
      </c>
      <c r="BZ177">
        <v>273</v>
      </c>
      <c r="CA177">
        <v>276</v>
      </c>
      <c r="CB177">
        <v>280</v>
      </c>
      <c r="CC177">
        <v>283</v>
      </c>
      <c r="CD177">
        <v>286</v>
      </c>
      <c r="CE177">
        <v>289</v>
      </c>
      <c r="CF177">
        <v>292</v>
      </c>
      <c r="CG177">
        <v>295</v>
      </c>
      <c r="CH177">
        <v>299</v>
      </c>
      <c r="CI177">
        <v>302</v>
      </c>
      <c r="CJ177">
        <v>305</v>
      </c>
      <c r="CK177">
        <v>308</v>
      </c>
      <c r="CL177">
        <v>311</v>
      </c>
      <c r="CM177">
        <v>315</v>
      </c>
      <c r="CN177">
        <v>318</v>
      </c>
      <c r="CO177">
        <v>321</v>
      </c>
      <c r="CP177">
        <v>324</v>
      </c>
      <c r="CQ177">
        <v>327</v>
      </c>
      <c r="CR177">
        <v>330</v>
      </c>
      <c r="CS177">
        <v>333</v>
      </c>
      <c r="CT177">
        <v>336</v>
      </c>
      <c r="CU177">
        <v>339</v>
      </c>
      <c r="CV177">
        <v>342</v>
      </c>
      <c r="CW177">
        <v>345</v>
      </c>
      <c r="CX177">
        <v>349</v>
      </c>
      <c r="CY177">
        <v>352</v>
      </c>
      <c r="CZ177">
        <v>356</v>
      </c>
      <c r="DA177">
        <v>359</v>
      </c>
      <c r="DB177">
        <v>362</v>
      </c>
      <c r="DC177">
        <v>366</v>
      </c>
      <c r="DD177">
        <v>369</v>
      </c>
      <c r="DE177">
        <v>373</v>
      </c>
      <c r="DF177">
        <v>376</v>
      </c>
      <c r="DG177">
        <v>380</v>
      </c>
      <c r="DH177">
        <v>383</v>
      </c>
      <c r="DI177">
        <v>386</v>
      </c>
      <c r="DJ177">
        <v>390</v>
      </c>
      <c r="DK177">
        <v>393</v>
      </c>
      <c r="DL177">
        <v>397</v>
      </c>
      <c r="DM177">
        <v>400</v>
      </c>
      <c r="DN177">
        <v>404</v>
      </c>
      <c r="DO177">
        <v>407</v>
      </c>
      <c r="DP177">
        <v>410</v>
      </c>
      <c r="DQ177">
        <v>414</v>
      </c>
      <c r="DR177">
        <v>417</v>
      </c>
      <c r="DS177">
        <v>421</v>
      </c>
      <c r="DT177">
        <v>424</v>
      </c>
      <c r="DU177">
        <v>428</v>
      </c>
      <c r="DV177">
        <v>431</v>
      </c>
      <c r="DW177">
        <v>435</v>
      </c>
      <c r="DX177">
        <v>438</v>
      </c>
      <c r="DY177">
        <v>442</v>
      </c>
      <c r="DZ177">
        <v>445</v>
      </c>
      <c r="EA177">
        <v>449</v>
      </c>
      <c r="EB177">
        <v>452</v>
      </c>
      <c r="EC177">
        <v>455</v>
      </c>
      <c r="ED177">
        <v>459</v>
      </c>
      <c r="EE177">
        <v>462</v>
      </c>
      <c r="EF177">
        <v>466</v>
      </c>
      <c r="EG177">
        <v>469</v>
      </c>
      <c r="EH177">
        <v>473</v>
      </c>
      <c r="EI177">
        <v>476</v>
      </c>
      <c r="EJ177">
        <v>480</v>
      </c>
      <c r="EK177">
        <v>483</v>
      </c>
      <c r="EL177">
        <v>487</v>
      </c>
      <c r="EM177">
        <v>490</v>
      </c>
      <c r="EN177">
        <v>494</v>
      </c>
      <c r="EO177">
        <v>497</v>
      </c>
      <c r="EP177">
        <v>500</v>
      </c>
      <c r="EQ177">
        <v>504</v>
      </c>
      <c r="ER177">
        <v>507</v>
      </c>
      <c r="ES177">
        <v>511</v>
      </c>
      <c r="ET177">
        <v>514</v>
      </c>
      <c r="EU177">
        <v>518</v>
      </c>
      <c r="EV177">
        <v>521</v>
      </c>
      <c r="EW177">
        <v>525</v>
      </c>
      <c r="EX177">
        <v>528</v>
      </c>
      <c r="EY177">
        <v>532</v>
      </c>
      <c r="EZ177">
        <v>535</v>
      </c>
      <c r="FA177">
        <v>539</v>
      </c>
      <c r="FB177">
        <v>542</v>
      </c>
      <c r="FC177">
        <v>545</v>
      </c>
      <c r="FD177">
        <v>549</v>
      </c>
      <c r="FE177">
        <v>552</v>
      </c>
      <c r="FF177">
        <v>556</v>
      </c>
      <c r="FG177">
        <v>559</v>
      </c>
      <c r="FH177">
        <v>563</v>
      </c>
      <c r="FI177">
        <v>566</v>
      </c>
      <c r="FJ177">
        <v>570</v>
      </c>
      <c r="FK177">
        <v>573</v>
      </c>
      <c r="FL177">
        <v>577</v>
      </c>
      <c r="FM177">
        <v>580</v>
      </c>
      <c r="FN177">
        <v>583</v>
      </c>
      <c r="FO177">
        <v>587</v>
      </c>
      <c r="FP177">
        <v>590</v>
      </c>
      <c r="FQ177">
        <v>594</v>
      </c>
      <c r="FR177">
        <v>597</v>
      </c>
      <c r="FS177">
        <v>601</v>
      </c>
      <c r="FT177">
        <v>604</v>
      </c>
      <c r="FU177">
        <v>608</v>
      </c>
      <c r="FV177">
        <v>611</v>
      </c>
      <c r="FW177">
        <v>615</v>
      </c>
      <c r="FX177">
        <v>618</v>
      </c>
      <c r="FY177">
        <v>621</v>
      </c>
      <c r="FZ177">
        <v>625</v>
      </c>
      <c r="GA177">
        <v>628</v>
      </c>
      <c r="GB177">
        <v>632</v>
      </c>
      <c r="GC177">
        <v>635</v>
      </c>
      <c r="GD177">
        <v>639</v>
      </c>
      <c r="GE177">
        <v>642</v>
      </c>
      <c r="GF177">
        <v>646</v>
      </c>
      <c r="GG177">
        <v>649</v>
      </c>
      <c r="GH177">
        <v>653</v>
      </c>
      <c r="GI177">
        <v>656</v>
      </c>
      <c r="GJ177">
        <v>659</v>
      </c>
      <c r="GK177">
        <v>663</v>
      </c>
      <c r="GL177">
        <v>666</v>
      </c>
      <c r="GM177">
        <v>670</v>
      </c>
      <c r="GN177">
        <v>673</v>
      </c>
      <c r="GO177">
        <v>677</v>
      </c>
      <c r="GP177">
        <v>680</v>
      </c>
      <c r="GQ177">
        <v>684</v>
      </c>
      <c r="GR177">
        <v>687</v>
      </c>
      <c r="GS177">
        <v>691</v>
      </c>
      <c r="GU177">
        <v>174</v>
      </c>
      <c r="GV177">
        <v>0.98799999999999999</v>
      </c>
    </row>
    <row r="178" spans="1:204">
      <c r="A178" s="278">
        <v>175</v>
      </c>
      <c r="B178" s="344">
        <v>4</v>
      </c>
      <c r="C178" s="344">
        <v>9</v>
      </c>
      <c r="D178" s="344">
        <v>13</v>
      </c>
      <c r="E178" s="344">
        <v>18</v>
      </c>
      <c r="F178" s="344">
        <v>22</v>
      </c>
      <c r="G178" s="344">
        <v>26</v>
      </c>
      <c r="H178" s="344">
        <v>31</v>
      </c>
      <c r="I178" s="344">
        <v>35</v>
      </c>
      <c r="J178" s="344">
        <v>38</v>
      </c>
      <c r="K178" s="344">
        <v>40</v>
      </c>
      <c r="L178" s="344">
        <v>44</v>
      </c>
      <c r="M178" s="344">
        <v>48</v>
      </c>
      <c r="N178" s="344">
        <v>52</v>
      </c>
      <c r="O178" s="344">
        <v>56</v>
      </c>
      <c r="P178" s="344">
        <v>60</v>
      </c>
      <c r="Q178" s="344">
        <v>63</v>
      </c>
      <c r="R178" s="344">
        <v>67</v>
      </c>
      <c r="S178" s="344">
        <v>71</v>
      </c>
      <c r="T178" s="344">
        <v>74</v>
      </c>
      <c r="U178" s="344">
        <v>77</v>
      </c>
      <c r="V178" s="344">
        <v>81</v>
      </c>
      <c r="W178" s="344">
        <v>84</v>
      </c>
      <c r="X178" s="344">
        <v>88</v>
      </c>
      <c r="Y178" s="344">
        <v>92</v>
      </c>
      <c r="Z178" s="344">
        <v>95</v>
      </c>
      <c r="AA178" s="344">
        <v>99</v>
      </c>
      <c r="AB178" s="344">
        <v>103</v>
      </c>
      <c r="AC178" s="344">
        <v>106</v>
      </c>
      <c r="AD178" s="344">
        <v>110</v>
      </c>
      <c r="AE178" s="344">
        <v>114</v>
      </c>
      <c r="AF178" s="337">
        <v>117</v>
      </c>
      <c r="AG178" s="345">
        <v>121</v>
      </c>
      <c r="AH178" s="346">
        <v>124</v>
      </c>
      <c r="AI178">
        <v>128</v>
      </c>
      <c r="AJ178">
        <v>131</v>
      </c>
      <c r="AK178">
        <v>135</v>
      </c>
      <c r="AL178">
        <v>138</v>
      </c>
      <c r="AM178">
        <v>142</v>
      </c>
      <c r="AN178">
        <v>145</v>
      </c>
      <c r="AO178">
        <v>149</v>
      </c>
      <c r="AP178">
        <v>153</v>
      </c>
      <c r="AQ178">
        <v>156</v>
      </c>
      <c r="AR178">
        <v>159</v>
      </c>
      <c r="AS178">
        <v>163</v>
      </c>
      <c r="AT178">
        <v>166</v>
      </c>
      <c r="AU178">
        <v>170</v>
      </c>
      <c r="AV178">
        <v>173</v>
      </c>
      <c r="AW178">
        <v>177</v>
      </c>
      <c r="AX178">
        <v>180</v>
      </c>
      <c r="AY178">
        <v>184</v>
      </c>
      <c r="AZ178">
        <v>187</v>
      </c>
      <c r="BA178">
        <v>191</v>
      </c>
      <c r="BB178">
        <v>194</v>
      </c>
      <c r="BC178">
        <v>197</v>
      </c>
      <c r="BD178">
        <v>201</v>
      </c>
      <c r="BE178">
        <v>204</v>
      </c>
      <c r="BF178">
        <v>207</v>
      </c>
      <c r="BG178">
        <v>211</v>
      </c>
      <c r="BH178">
        <v>214</v>
      </c>
      <c r="BI178">
        <v>217</v>
      </c>
      <c r="BJ178">
        <v>221</v>
      </c>
      <c r="BK178">
        <v>224</v>
      </c>
      <c r="BL178">
        <v>227</v>
      </c>
      <c r="BM178">
        <v>231</v>
      </c>
      <c r="BN178">
        <v>234</v>
      </c>
      <c r="BO178">
        <v>237</v>
      </c>
      <c r="BP178">
        <v>241</v>
      </c>
      <c r="BQ178">
        <v>244</v>
      </c>
      <c r="BR178">
        <v>247</v>
      </c>
      <c r="BS178">
        <v>251</v>
      </c>
      <c r="BT178">
        <v>254</v>
      </c>
      <c r="BU178">
        <v>257</v>
      </c>
      <c r="BV178">
        <v>260</v>
      </c>
      <c r="BW178">
        <v>264</v>
      </c>
      <c r="BX178">
        <v>267</v>
      </c>
      <c r="BY178">
        <v>270</v>
      </c>
      <c r="BZ178">
        <v>274</v>
      </c>
      <c r="CA178">
        <v>277</v>
      </c>
      <c r="CB178">
        <v>280</v>
      </c>
      <c r="CC178">
        <v>283</v>
      </c>
      <c r="CD178">
        <v>286</v>
      </c>
      <c r="CE178">
        <v>290</v>
      </c>
      <c r="CF178">
        <v>293</v>
      </c>
      <c r="CG178">
        <v>296</v>
      </c>
      <c r="CH178">
        <v>299</v>
      </c>
      <c r="CI178">
        <v>302</v>
      </c>
      <c r="CJ178">
        <v>306</v>
      </c>
      <c r="CK178">
        <v>309</v>
      </c>
      <c r="CL178">
        <v>312</v>
      </c>
      <c r="CM178">
        <v>315</v>
      </c>
      <c r="CN178">
        <v>318</v>
      </c>
      <c r="CO178">
        <v>321</v>
      </c>
      <c r="CP178">
        <v>324</v>
      </c>
      <c r="CQ178">
        <v>327</v>
      </c>
      <c r="CR178">
        <v>331</v>
      </c>
      <c r="CS178">
        <v>334</v>
      </c>
      <c r="CT178">
        <v>337</v>
      </c>
      <c r="CU178">
        <v>340</v>
      </c>
      <c r="CV178">
        <v>343</v>
      </c>
      <c r="CW178">
        <v>346</v>
      </c>
      <c r="CX178">
        <v>349</v>
      </c>
      <c r="CY178">
        <v>353</v>
      </c>
      <c r="CZ178">
        <v>356</v>
      </c>
      <c r="DA178">
        <v>360</v>
      </c>
      <c r="DB178">
        <v>363</v>
      </c>
      <c r="DC178">
        <v>367</v>
      </c>
      <c r="DD178">
        <v>370</v>
      </c>
      <c r="DE178">
        <v>373</v>
      </c>
      <c r="DF178">
        <v>377</v>
      </c>
      <c r="DG178">
        <v>380</v>
      </c>
      <c r="DH178">
        <v>384</v>
      </c>
      <c r="DI178">
        <v>387</v>
      </c>
      <c r="DJ178">
        <v>391</v>
      </c>
      <c r="DK178">
        <v>394</v>
      </c>
      <c r="DL178">
        <v>398</v>
      </c>
      <c r="DM178">
        <v>401</v>
      </c>
      <c r="DN178">
        <v>404</v>
      </c>
      <c r="DO178">
        <v>408</v>
      </c>
      <c r="DP178">
        <v>411</v>
      </c>
      <c r="DQ178">
        <v>415</v>
      </c>
      <c r="DR178">
        <v>418</v>
      </c>
      <c r="DS178">
        <v>422</v>
      </c>
      <c r="DT178">
        <v>425</v>
      </c>
      <c r="DU178">
        <v>429</v>
      </c>
      <c r="DV178">
        <v>432</v>
      </c>
      <c r="DW178">
        <v>436</v>
      </c>
      <c r="DX178">
        <v>439</v>
      </c>
      <c r="DY178">
        <v>442</v>
      </c>
      <c r="DZ178">
        <v>446</v>
      </c>
      <c r="EA178">
        <v>449</v>
      </c>
      <c r="EB178">
        <v>453</v>
      </c>
      <c r="EC178">
        <v>456</v>
      </c>
      <c r="ED178">
        <v>460</v>
      </c>
      <c r="EE178">
        <v>463</v>
      </c>
      <c r="EF178">
        <v>467</v>
      </c>
      <c r="EG178">
        <v>470</v>
      </c>
      <c r="EH178">
        <v>474</v>
      </c>
      <c r="EI178">
        <v>477</v>
      </c>
      <c r="EJ178">
        <v>481</v>
      </c>
      <c r="EK178">
        <v>484</v>
      </c>
      <c r="EL178">
        <v>488</v>
      </c>
      <c r="EM178">
        <v>491</v>
      </c>
      <c r="EN178">
        <v>495</v>
      </c>
      <c r="EO178">
        <v>498</v>
      </c>
      <c r="EP178">
        <v>501</v>
      </c>
      <c r="EQ178">
        <v>505</v>
      </c>
      <c r="ER178">
        <v>508</v>
      </c>
      <c r="ES178">
        <v>512</v>
      </c>
      <c r="ET178">
        <v>515</v>
      </c>
      <c r="EU178">
        <v>519</v>
      </c>
      <c r="EV178">
        <v>522</v>
      </c>
      <c r="EW178">
        <v>526</v>
      </c>
      <c r="EX178">
        <v>529</v>
      </c>
      <c r="EY178">
        <v>533</v>
      </c>
      <c r="EZ178">
        <v>536</v>
      </c>
      <c r="FA178">
        <v>540</v>
      </c>
      <c r="FB178">
        <v>543</v>
      </c>
      <c r="FC178">
        <v>547</v>
      </c>
      <c r="FD178">
        <v>550</v>
      </c>
      <c r="FE178">
        <v>553</v>
      </c>
      <c r="FF178">
        <v>557</v>
      </c>
      <c r="FG178">
        <v>560</v>
      </c>
      <c r="FH178">
        <v>564</v>
      </c>
      <c r="FI178">
        <v>567</v>
      </c>
      <c r="FJ178">
        <v>571</v>
      </c>
      <c r="FK178">
        <v>574</v>
      </c>
      <c r="FL178">
        <v>578</v>
      </c>
      <c r="FM178">
        <v>581</v>
      </c>
      <c r="FN178">
        <v>585</v>
      </c>
      <c r="FO178">
        <v>588</v>
      </c>
      <c r="FP178">
        <v>592</v>
      </c>
      <c r="FQ178">
        <v>595</v>
      </c>
      <c r="FR178">
        <v>598</v>
      </c>
      <c r="FS178">
        <v>602</v>
      </c>
      <c r="FT178">
        <v>605</v>
      </c>
      <c r="FU178">
        <v>609</v>
      </c>
      <c r="FV178">
        <v>612</v>
      </c>
      <c r="FW178">
        <v>616</v>
      </c>
      <c r="FX178">
        <v>619</v>
      </c>
      <c r="FY178">
        <v>623</v>
      </c>
      <c r="FZ178">
        <v>626</v>
      </c>
      <c r="GA178">
        <v>630</v>
      </c>
      <c r="GB178">
        <v>633</v>
      </c>
      <c r="GC178">
        <v>637</v>
      </c>
      <c r="GD178">
        <v>640</v>
      </c>
      <c r="GE178">
        <v>643</v>
      </c>
      <c r="GF178">
        <v>647</v>
      </c>
      <c r="GG178">
        <v>650</v>
      </c>
      <c r="GH178">
        <v>654</v>
      </c>
      <c r="GI178">
        <v>657</v>
      </c>
      <c r="GJ178">
        <v>661</v>
      </c>
      <c r="GK178">
        <v>664</v>
      </c>
      <c r="GL178">
        <v>668</v>
      </c>
      <c r="GM178">
        <v>671</v>
      </c>
      <c r="GN178">
        <v>675</v>
      </c>
      <c r="GO178">
        <v>678</v>
      </c>
      <c r="GP178">
        <v>682</v>
      </c>
      <c r="GQ178">
        <v>685</v>
      </c>
      <c r="GR178">
        <v>688</v>
      </c>
      <c r="GS178">
        <v>692</v>
      </c>
      <c r="GU178">
        <v>175</v>
      </c>
      <c r="GV178">
        <v>0.99</v>
      </c>
    </row>
    <row r="179" spans="1:204">
      <c r="A179" s="278">
        <v>176</v>
      </c>
      <c r="B179" s="344">
        <v>4</v>
      </c>
      <c r="C179" s="344">
        <v>9</v>
      </c>
      <c r="D179" s="344">
        <v>13</v>
      </c>
      <c r="E179" s="344">
        <v>18</v>
      </c>
      <c r="F179" s="344">
        <v>22</v>
      </c>
      <c r="G179" s="344">
        <v>26</v>
      </c>
      <c r="H179" s="344">
        <v>31</v>
      </c>
      <c r="I179" s="344">
        <v>35</v>
      </c>
      <c r="J179" s="344">
        <v>38</v>
      </c>
      <c r="K179" s="344">
        <v>40</v>
      </c>
      <c r="L179" s="344">
        <v>44</v>
      </c>
      <c r="M179" s="344">
        <v>48</v>
      </c>
      <c r="N179" s="344">
        <v>52</v>
      </c>
      <c r="O179" s="344">
        <v>56</v>
      </c>
      <c r="P179" s="344">
        <v>60</v>
      </c>
      <c r="Q179" s="344">
        <v>64</v>
      </c>
      <c r="R179" s="344">
        <v>67</v>
      </c>
      <c r="S179" s="344">
        <v>71</v>
      </c>
      <c r="T179" s="344">
        <v>74</v>
      </c>
      <c r="U179" s="344">
        <v>77</v>
      </c>
      <c r="V179" s="344">
        <v>81</v>
      </c>
      <c r="W179" s="344">
        <v>85</v>
      </c>
      <c r="X179" s="344">
        <v>88</v>
      </c>
      <c r="Y179" s="344">
        <v>92</v>
      </c>
      <c r="Z179" s="344">
        <v>96</v>
      </c>
      <c r="AA179" s="344">
        <v>99</v>
      </c>
      <c r="AB179" s="344">
        <v>103</v>
      </c>
      <c r="AC179" s="344">
        <v>106</v>
      </c>
      <c r="AD179" s="344">
        <v>110</v>
      </c>
      <c r="AE179" s="344">
        <v>114</v>
      </c>
      <c r="AF179" s="337">
        <v>117</v>
      </c>
      <c r="AG179" s="345">
        <v>121</v>
      </c>
      <c r="AH179" s="346">
        <v>124</v>
      </c>
      <c r="AI179">
        <v>128</v>
      </c>
      <c r="AJ179">
        <v>132</v>
      </c>
      <c r="AK179">
        <v>135</v>
      </c>
      <c r="AL179">
        <v>139</v>
      </c>
      <c r="AM179">
        <v>142</v>
      </c>
      <c r="AN179">
        <v>146</v>
      </c>
      <c r="AO179">
        <v>149</v>
      </c>
      <c r="AP179">
        <v>153</v>
      </c>
      <c r="AQ179">
        <v>156</v>
      </c>
      <c r="AR179">
        <v>160</v>
      </c>
      <c r="AS179">
        <v>163</v>
      </c>
      <c r="AT179">
        <v>167</v>
      </c>
      <c r="AU179">
        <v>170</v>
      </c>
      <c r="AV179">
        <v>174</v>
      </c>
      <c r="AW179">
        <v>177</v>
      </c>
      <c r="AX179">
        <v>181</v>
      </c>
      <c r="AY179">
        <v>184</v>
      </c>
      <c r="AZ179">
        <v>188</v>
      </c>
      <c r="BA179">
        <v>191</v>
      </c>
      <c r="BB179">
        <v>194</v>
      </c>
      <c r="BC179">
        <v>198</v>
      </c>
      <c r="BD179">
        <v>201</v>
      </c>
      <c r="BE179">
        <v>204</v>
      </c>
      <c r="BF179">
        <v>208</v>
      </c>
      <c r="BG179">
        <v>211</v>
      </c>
      <c r="BH179">
        <v>214</v>
      </c>
      <c r="BI179">
        <v>218</v>
      </c>
      <c r="BJ179">
        <v>221</v>
      </c>
      <c r="BK179">
        <v>224</v>
      </c>
      <c r="BL179">
        <v>228</v>
      </c>
      <c r="BM179">
        <v>231</v>
      </c>
      <c r="BN179">
        <v>235</v>
      </c>
      <c r="BO179">
        <v>238</v>
      </c>
      <c r="BP179">
        <v>241</v>
      </c>
      <c r="BQ179">
        <v>245</v>
      </c>
      <c r="BR179">
        <v>248</v>
      </c>
      <c r="BS179">
        <v>251</v>
      </c>
      <c r="BT179">
        <v>254</v>
      </c>
      <c r="BU179">
        <v>258</v>
      </c>
      <c r="BV179">
        <v>261</v>
      </c>
      <c r="BW179">
        <v>264</v>
      </c>
      <c r="BX179">
        <v>268</v>
      </c>
      <c r="BY179">
        <v>271</v>
      </c>
      <c r="BZ179">
        <v>274</v>
      </c>
      <c r="CA179">
        <v>277</v>
      </c>
      <c r="CB179">
        <v>281</v>
      </c>
      <c r="CC179">
        <v>284</v>
      </c>
      <c r="CD179">
        <v>287</v>
      </c>
      <c r="CE179">
        <v>290</v>
      </c>
      <c r="CF179">
        <v>293</v>
      </c>
      <c r="CG179">
        <v>297</v>
      </c>
      <c r="CH179">
        <v>300</v>
      </c>
      <c r="CI179">
        <v>303</v>
      </c>
      <c r="CJ179">
        <v>306</v>
      </c>
      <c r="CK179">
        <v>309</v>
      </c>
      <c r="CL179">
        <v>313</v>
      </c>
      <c r="CM179">
        <v>316</v>
      </c>
      <c r="CN179">
        <v>319</v>
      </c>
      <c r="CO179">
        <v>322</v>
      </c>
      <c r="CP179">
        <v>325</v>
      </c>
      <c r="CQ179">
        <v>328</v>
      </c>
      <c r="CR179">
        <v>331</v>
      </c>
      <c r="CS179">
        <v>334</v>
      </c>
      <c r="CT179">
        <v>337</v>
      </c>
      <c r="CU179">
        <v>340</v>
      </c>
      <c r="CV179">
        <v>344</v>
      </c>
      <c r="CW179">
        <v>347</v>
      </c>
      <c r="CX179">
        <v>350</v>
      </c>
      <c r="CY179">
        <v>354</v>
      </c>
      <c r="CZ179">
        <v>357</v>
      </c>
      <c r="DA179">
        <v>360</v>
      </c>
      <c r="DB179">
        <v>364</v>
      </c>
      <c r="DC179">
        <v>367</v>
      </c>
      <c r="DD179">
        <v>371</v>
      </c>
      <c r="DE179">
        <v>374</v>
      </c>
      <c r="DF179">
        <v>378</v>
      </c>
      <c r="DG179">
        <v>381</v>
      </c>
      <c r="DH179">
        <v>385</v>
      </c>
      <c r="DI179">
        <v>388</v>
      </c>
      <c r="DJ179">
        <v>391</v>
      </c>
      <c r="DK179">
        <v>395</v>
      </c>
      <c r="DL179">
        <v>398</v>
      </c>
      <c r="DM179">
        <v>402</v>
      </c>
      <c r="DN179">
        <v>405</v>
      </c>
      <c r="DO179">
        <v>409</v>
      </c>
      <c r="DP179">
        <v>412</v>
      </c>
      <c r="DQ179">
        <v>416</v>
      </c>
      <c r="DR179">
        <v>419</v>
      </c>
      <c r="DS179">
        <v>422</v>
      </c>
      <c r="DT179">
        <v>426</v>
      </c>
      <c r="DU179">
        <v>429</v>
      </c>
      <c r="DV179">
        <v>433</v>
      </c>
      <c r="DW179">
        <v>436</v>
      </c>
      <c r="DX179">
        <v>440</v>
      </c>
      <c r="DY179">
        <v>443</v>
      </c>
      <c r="DZ179">
        <v>447</v>
      </c>
      <c r="EA179">
        <v>450</v>
      </c>
      <c r="EB179">
        <v>454</v>
      </c>
      <c r="EC179">
        <v>457</v>
      </c>
      <c r="ED179">
        <v>461</v>
      </c>
      <c r="EE179">
        <v>464</v>
      </c>
      <c r="EF179">
        <v>468</v>
      </c>
      <c r="EG179">
        <v>471</v>
      </c>
      <c r="EH179">
        <v>475</v>
      </c>
      <c r="EI179">
        <v>478</v>
      </c>
      <c r="EJ179">
        <v>482</v>
      </c>
      <c r="EK179">
        <v>485</v>
      </c>
      <c r="EL179">
        <v>489</v>
      </c>
      <c r="EM179">
        <v>492</v>
      </c>
      <c r="EN179">
        <v>496</v>
      </c>
      <c r="EO179">
        <v>499</v>
      </c>
      <c r="EP179">
        <v>502</v>
      </c>
      <c r="EQ179">
        <v>506</v>
      </c>
      <c r="ER179">
        <v>509</v>
      </c>
      <c r="ES179">
        <v>513</v>
      </c>
      <c r="ET179">
        <v>516</v>
      </c>
      <c r="EU179">
        <v>520</v>
      </c>
      <c r="EV179">
        <v>523</v>
      </c>
      <c r="EW179">
        <v>527</v>
      </c>
      <c r="EX179">
        <v>530</v>
      </c>
      <c r="EY179">
        <v>534</v>
      </c>
      <c r="EZ179">
        <v>537</v>
      </c>
      <c r="FA179">
        <v>541</v>
      </c>
      <c r="FB179">
        <v>544</v>
      </c>
      <c r="FC179">
        <v>548</v>
      </c>
      <c r="FD179">
        <v>551</v>
      </c>
      <c r="FE179">
        <v>555</v>
      </c>
      <c r="FF179">
        <v>558</v>
      </c>
      <c r="FG179">
        <v>562</v>
      </c>
      <c r="FH179">
        <v>565</v>
      </c>
      <c r="FI179">
        <v>568</v>
      </c>
      <c r="FJ179">
        <v>572</v>
      </c>
      <c r="FK179">
        <v>575</v>
      </c>
      <c r="FL179">
        <v>579</v>
      </c>
      <c r="FM179">
        <v>582</v>
      </c>
      <c r="FN179">
        <v>586</v>
      </c>
      <c r="FO179">
        <v>589</v>
      </c>
      <c r="FP179">
        <v>593</v>
      </c>
      <c r="FQ179">
        <v>596</v>
      </c>
      <c r="FR179">
        <v>600</v>
      </c>
      <c r="FS179">
        <v>603</v>
      </c>
      <c r="FT179">
        <v>607</v>
      </c>
      <c r="FU179">
        <v>610</v>
      </c>
      <c r="FV179">
        <v>614</v>
      </c>
      <c r="FW179">
        <v>617</v>
      </c>
      <c r="FX179">
        <v>620</v>
      </c>
      <c r="FY179">
        <v>624</v>
      </c>
      <c r="FZ179">
        <v>627</v>
      </c>
      <c r="GA179">
        <v>631</v>
      </c>
      <c r="GB179">
        <v>634</v>
      </c>
      <c r="GC179">
        <v>638</v>
      </c>
      <c r="GD179">
        <v>641</v>
      </c>
      <c r="GE179">
        <v>645</v>
      </c>
      <c r="GF179">
        <v>648</v>
      </c>
      <c r="GG179">
        <v>652</v>
      </c>
      <c r="GH179">
        <v>655</v>
      </c>
      <c r="GI179">
        <v>659</v>
      </c>
      <c r="GJ179">
        <v>662</v>
      </c>
      <c r="GK179">
        <v>666</v>
      </c>
      <c r="GL179">
        <v>669</v>
      </c>
      <c r="GM179">
        <v>673</v>
      </c>
      <c r="GN179">
        <v>676</v>
      </c>
      <c r="GO179">
        <v>680</v>
      </c>
      <c r="GP179">
        <v>683</v>
      </c>
      <c r="GQ179">
        <v>686</v>
      </c>
      <c r="GR179">
        <v>690</v>
      </c>
      <c r="GS179">
        <v>693</v>
      </c>
      <c r="GU179">
        <v>176</v>
      </c>
      <c r="GV179">
        <v>0.99199999999999999</v>
      </c>
    </row>
    <row r="180" spans="1:204">
      <c r="A180" s="278">
        <v>177</v>
      </c>
      <c r="B180" s="344">
        <v>4</v>
      </c>
      <c r="C180" s="344">
        <v>9</v>
      </c>
      <c r="D180" s="344">
        <v>13</v>
      </c>
      <c r="E180" s="344">
        <v>18</v>
      </c>
      <c r="F180" s="344">
        <v>22</v>
      </c>
      <c r="G180" s="344">
        <v>27</v>
      </c>
      <c r="H180" s="344">
        <v>31</v>
      </c>
      <c r="I180" s="344">
        <v>35</v>
      </c>
      <c r="J180" s="344">
        <v>38</v>
      </c>
      <c r="K180" s="344">
        <v>41</v>
      </c>
      <c r="L180" s="344">
        <v>44</v>
      </c>
      <c r="M180" s="344">
        <v>48</v>
      </c>
      <c r="N180" s="344">
        <v>52</v>
      </c>
      <c r="O180" s="344">
        <v>56</v>
      </c>
      <c r="P180" s="344">
        <v>60</v>
      </c>
      <c r="Q180" s="344">
        <v>64</v>
      </c>
      <c r="R180" s="344">
        <v>67</v>
      </c>
      <c r="S180" s="344">
        <v>71</v>
      </c>
      <c r="T180" s="344">
        <v>74</v>
      </c>
      <c r="U180" s="344">
        <v>78</v>
      </c>
      <c r="V180" s="344">
        <v>81</v>
      </c>
      <c r="W180" s="344">
        <v>85</v>
      </c>
      <c r="X180" s="344">
        <v>88</v>
      </c>
      <c r="Y180" s="344">
        <v>92</v>
      </c>
      <c r="Z180" s="344">
        <v>96</v>
      </c>
      <c r="AA180" s="344">
        <v>99</v>
      </c>
      <c r="AB180" s="344">
        <v>103</v>
      </c>
      <c r="AC180" s="344">
        <v>107</v>
      </c>
      <c r="AD180" s="344">
        <v>110</v>
      </c>
      <c r="AE180" s="344">
        <v>114</v>
      </c>
      <c r="AF180" s="337">
        <v>118</v>
      </c>
      <c r="AG180" s="345">
        <v>121</v>
      </c>
      <c r="AH180" s="346">
        <v>125</v>
      </c>
      <c r="AI180">
        <v>128</v>
      </c>
      <c r="AJ180">
        <v>132</v>
      </c>
      <c r="AK180">
        <v>135</v>
      </c>
      <c r="AL180">
        <v>139</v>
      </c>
      <c r="AM180">
        <v>143</v>
      </c>
      <c r="AN180">
        <v>146</v>
      </c>
      <c r="AO180">
        <v>150</v>
      </c>
      <c r="AP180">
        <v>153</v>
      </c>
      <c r="AQ180">
        <v>157</v>
      </c>
      <c r="AR180">
        <v>160</v>
      </c>
      <c r="AS180">
        <v>164</v>
      </c>
      <c r="AT180">
        <v>167</v>
      </c>
      <c r="AU180">
        <v>171</v>
      </c>
      <c r="AV180">
        <v>174</v>
      </c>
      <c r="AW180">
        <v>178</v>
      </c>
      <c r="AX180">
        <v>181</v>
      </c>
      <c r="AY180">
        <v>185</v>
      </c>
      <c r="AZ180">
        <v>188</v>
      </c>
      <c r="BA180">
        <v>191</v>
      </c>
      <c r="BB180">
        <v>195</v>
      </c>
      <c r="BC180">
        <v>198</v>
      </c>
      <c r="BD180">
        <v>201</v>
      </c>
      <c r="BE180">
        <v>205</v>
      </c>
      <c r="BF180">
        <v>208</v>
      </c>
      <c r="BG180">
        <v>212</v>
      </c>
      <c r="BH180">
        <v>215</v>
      </c>
      <c r="BI180">
        <v>218</v>
      </c>
      <c r="BJ180">
        <v>222</v>
      </c>
      <c r="BK180">
        <v>225</v>
      </c>
      <c r="BL180">
        <v>228</v>
      </c>
      <c r="BM180">
        <v>232</v>
      </c>
      <c r="BN180">
        <v>235</v>
      </c>
      <c r="BO180">
        <v>238</v>
      </c>
      <c r="BP180">
        <v>242</v>
      </c>
      <c r="BQ180">
        <v>245</v>
      </c>
      <c r="BR180">
        <v>248</v>
      </c>
      <c r="BS180">
        <v>252</v>
      </c>
      <c r="BT180">
        <v>255</v>
      </c>
      <c r="BU180">
        <v>258</v>
      </c>
      <c r="BV180">
        <v>262</v>
      </c>
      <c r="BW180">
        <v>265</v>
      </c>
      <c r="BX180">
        <v>268</v>
      </c>
      <c r="BY180">
        <v>271</v>
      </c>
      <c r="BZ180">
        <v>275</v>
      </c>
      <c r="CA180">
        <v>278</v>
      </c>
      <c r="CB180">
        <v>281</v>
      </c>
      <c r="CC180">
        <v>284</v>
      </c>
      <c r="CD180">
        <v>288</v>
      </c>
      <c r="CE180">
        <v>291</v>
      </c>
      <c r="CF180">
        <v>294</v>
      </c>
      <c r="CG180">
        <v>297</v>
      </c>
      <c r="CH180">
        <v>301</v>
      </c>
      <c r="CI180">
        <v>304</v>
      </c>
      <c r="CJ180">
        <v>307</v>
      </c>
      <c r="CK180">
        <v>310</v>
      </c>
      <c r="CL180">
        <v>313</v>
      </c>
      <c r="CM180">
        <v>316</v>
      </c>
      <c r="CN180">
        <v>320</v>
      </c>
      <c r="CO180">
        <v>323</v>
      </c>
      <c r="CP180">
        <v>326</v>
      </c>
      <c r="CQ180">
        <v>329</v>
      </c>
      <c r="CR180">
        <v>332</v>
      </c>
      <c r="CS180">
        <v>335</v>
      </c>
      <c r="CT180">
        <v>338</v>
      </c>
      <c r="CU180">
        <v>341</v>
      </c>
      <c r="CV180">
        <v>344</v>
      </c>
      <c r="CW180">
        <v>347</v>
      </c>
      <c r="CX180">
        <v>351</v>
      </c>
      <c r="CY180">
        <v>354</v>
      </c>
      <c r="CZ180">
        <v>358</v>
      </c>
      <c r="DA180">
        <v>361</v>
      </c>
      <c r="DB180">
        <v>365</v>
      </c>
      <c r="DC180">
        <v>368</v>
      </c>
      <c r="DD180">
        <v>372</v>
      </c>
      <c r="DE180">
        <v>375</v>
      </c>
      <c r="DF180">
        <v>378</v>
      </c>
      <c r="DG180">
        <v>382</v>
      </c>
      <c r="DH180">
        <v>385</v>
      </c>
      <c r="DI180">
        <v>389</v>
      </c>
      <c r="DJ180">
        <v>392</v>
      </c>
      <c r="DK180">
        <v>396</v>
      </c>
      <c r="DL180">
        <v>399</v>
      </c>
      <c r="DM180">
        <v>403</v>
      </c>
      <c r="DN180">
        <v>406</v>
      </c>
      <c r="DO180">
        <v>409</v>
      </c>
      <c r="DP180">
        <v>413</v>
      </c>
      <c r="DQ180">
        <v>416</v>
      </c>
      <c r="DR180">
        <v>420</v>
      </c>
      <c r="DS180">
        <v>423</v>
      </c>
      <c r="DT180">
        <v>427</v>
      </c>
      <c r="DU180">
        <v>430</v>
      </c>
      <c r="DV180">
        <v>434</v>
      </c>
      <c r="DW180">
        <v>437</v>
      </c>
      <c r="DX180">
        <v>441</v>
      </c>
      <c r="DY180">
        <v>444</v>
      </c>
      <c r="DZ180">
        <v>448</v>
      </c>
      <c r="EA180">
        <v>451</v>
      </c>
      <c r="EB180">
        <v>455</v>
      </c>
      <c r="EC180">
        <v>458</v>
      </c>
      <c r="ED180">
        <v>462</v>
      </c>
      <c r="EE180">
        <v>465</v>
      </c>
      <c r="EF180">
        <v>469</v>
      </c>
      <c r="EG180">
        <v>472</v>
      </c>
      <c r="EH180">
        <v>476</v>
      </c>
      <c r="EI180">
        <v>479</v>
      </c>
      <c r="EJ180">
        <v>483</v>
      </c>
      <c r="EK180">
        <v>486</v>
      </c>
      <c r="EL180">
        <v>490</v>
      </c>
      <c r="EM180">
        <v>493</v>
      </c>
      <c r="EN180">
        <v>497</v>
      </c>
      <c r="EO180">
        <v>500</v>
      </c>
      <c r="EP180">
        <v>503</v>
      </c>
      <c r="EQ180">
        <v>507</v>
      </c>
      <c r="ER180">
        <v>510</v>
      </c>
      <c r="ES180">
        <v>514</v>
      </c>
      <c r="ET180">
        <v>517</v>
      </c>
      <c r="EU180">
        <v>521</v>
      </c>
      <c r="EV180">
        <v>524</v>
      </c>
      <c r="EW180">
        <v>528</v>
      </c>
      <c r="EX180">
        <v>531</v>
      </c>
      <c r="EY180">
        <v>535</v>
      </c>
      <c r="EZ180">
        <v>538</v>
      </c>
      <c r="FA180">
        <v>542</v>
      </c>
      <c r="FB180">
        <v>545</v>
      </c>
      <c r="FC180">
        <v>549</v>
      </c>
      <c r="FD180">
        <v>552</v>
      </c>
      <c r="FE180">
        <v>556</v>
      </c>
      <c r="FF180">
        <v>559</v>
      </c>
      <c r="FG180">
        <v>563</v>
      </c>
      <c r="FH180">
        <v>566</v>
      </c>
      <c r="FI180">
        <v>570</v>
      </c>
      <c r="FJ180">
        <v>573</v>
      </c>
      <c r="FK180">
        <v>577</v>
      </c>
      <c r="FL180">
        <v>580</v>
      </c>
      <c r="FM180">
        <v>584</v>
      </c>
      <c r="FN180">
        <v>587</v>
      </c>
      <c r="FO180">
        <v>590</v>
      </c>
      <c r="FP180">
        <v>594</v>
      </c>
      <c r="FQ180">
        <v>597</v>
      </c>
      <c r="FR180">
        <v>601</v>
      </c>
      <c r="FS180">
        <v>604</v>
      </c>
      <c r="FT180">
        <v>608</v>
      </c>
      <c r="FU180">
        <v>611</v>
      </c>
      <c r="FV180">
        <v>615</v>
      </c>
      <c r="FW180">
        <v>618</v>
      </c>
      <c r="FX180">
        <v>622</v>
      </c>
      <c r="FY180">
        <v>625</v>
      </c>
      <c r="FZ180">
        <v>629</v>
      </c>
      <c r="GA180">
        <v>632</v>
      </c>
      <c r="GB180">
        <v>636</v>
      </c>
      <c r="GC180">
        <v>639</v>
      </c>
      <c r="GD180">
        <v>643</v>
      </c>
      <c r="GE180">
        <v>646</v>
      </c>
      <c r="GF180">
        <v>650</v>
      </c>
      <c r="GG180">
        <v>653</v>
      </c>
      <c r="GH180">
        <v>657</v>
      </c>
      <c r="GI180">
        <v>660</v>
      </c>
      <c r="GJ180">
        <v>663</v>
      </c>
      <c r="GK180">
        <v>667</v>
      </c>
      <c r="GL180">
        <v>670</v>
      </c>
      <c r="GM180">
        <v>674</v>
      </c>
      <c r="GN180">
        <v>677</v>
      </c>
      <c r="GO180">
        <v>681</v>
      </c>
      <c r="GP180">
        <v>684</v>
      </c>
      <c r="GQ180">
        <v>688</v>
      </c>
      <c r="GR180">
        <v>691</v>
      </c>
      <c r="GS180">
        <v>695</v>
      </c>
      <c r="GU180">
        <v>177</v>
      </c>
      <c r="GV180">
        <v>0.99399999999999999</v>
      </c>
    </row>
    <row r="181" spans="1:204">
      <c r="A181" s="278">
        <v>178</v>
      </c>
      <c r="B181" s="344">
        <v>4</v>
      </c>
      <c r="C181" s="344">
        <v>9</v>
      </c>
      <c r="D181" s="344">
        <v>13</v>
      </c>
      <c r="E181" s="344">
        <v>18</v>
      </c>
      <c r="F181" s="344">
        <v>22</v>
      </c>
      <c r="G181" s="344">
        <v>27</v>
      </c>
      <c r="H181" s="344">
        <v>31</v>
      </c>
      <c r="I181" s="344">
        <v>35</v>
      </c>
      <c r="J181" s="344">
        <v>38</v>
      </c>
      <c r="K181" s="344">
        <v>41</v>
      </c>
      <c r="L181" s="344">
        <v>45</v>
      </c>
      <c r="M181" s="344">
        <v>48</v>
      </c>
      <c r="N181" s="344">
        <v>52</v>
      </c>
      <c r="O181" s="344">
        <v>56</v>
      </c>
      <c r="P181" s="344">
        <v>60</v>
      </c>
      <c r="Q181" s="344">
        <v>64</v>
      </c>
      <c r="R181" s="344">
        <v>68</v>
      </c>
      <c r="S181" s="344">
        <v>71</v>
      </c>
      <c r="T181" s="344">
        <v>75</v>
      </c>
      <c r="U181" s="344">
        <v>78</v>
      </c>
      <c r="V181" s="344">
        <v>81</v>
      </c>
      <c r="W181" s="344">
        <v>85</v>
      </c>
      <c r="X181" s="344">
        <v>89</v>
      </c>
      <c r="Y181" s="344">
        <v>92</v>
      </c>
      <c r="Z181" s="344">
        <v>96</v>
      </c>
      <c r="AA181" s="344">
        <v>100</v>
      </c>
      <c r="AB181" s="344">
        <v>103</v>
      </c>
      <c r="AC181" s="344">
        <v>107</v>
      </c>
      <c r="AD181" s="344">
        <v>111</v>
      </c>
      <c r="AE181" s="344">
        <v>114</v>
      </c>
      <c r="AF181" s="337">
        <v>118</v>
      </c>
      <c r="AG181" s="345">
        <v>121</v>
      </c>
      <c r="AH181" s="346">
        <v>125</v>
      </c>
      <c r="AI181">
        <v>128</v>
      </c>
      <c r="AJ181">
        <v>132</v>
      </c>
      <c r="AK181">
        <v>136</v>
      </c>
      <c r="AL181">
        <v>139</v>
      </c>
      <c r="AM181">
        <v>143</v>
      </c>
      <c r="AN181">
        <v>146</v>
      </c>
      <c r="AO181">
        <v>150</v>
      </c>
      <c r="AP181">
        <v>153</v>
      </c>
      <c r="AQ181">
        <v>157</v>
      </c>
      <c r="AR181">
        <v>160</v>
      </c>
      <c r="AS181">
        <v>164</v>
      </c>
      <c r="AT181">
        <v>167</v>
      </c>
      <c r="AU181">
        <v>171</v>
      </c>
      <c r="AV181">
        <v>174</v>
      </c>
      <c r="AW181">
        <v>178</v>
      </c>
      <c r="AX181">
        <v>181</v>
      </c>
      <c r="AY181">
        <v>185</v>
      </c>
      <c r="AZ181">
        <v>188</v>
      </c>
      <c r="BA181">
        <v>192</v>
      </c>
      <c r="BB181">
        <v>195</v>
      </c>
      <c r="BC181">
        <v>198</v>
      </c>
      <c r="BD181">
        <v>202</v>
      </c>
      <c r="BE181">
        <v>205</v>
      </c>
      <c r="BF181">
        <v>209</v>
      </c>
      <c r="BG181">
        <v>212</v>
      </c>
      <c r="BH181">
        <v>215</v>
      </c>
      <c r="BI181">
        <v>219</v>
      </c>
      <c r="BJ181">
        <v>222</v>
      </c>
      <c r="BK181">
        <v>225</v>
      </c>
      <c r="BL181">
        <v>229</v>
      </c>
      <c r="BM181">
        <v>232</v>
      </c>
      <c r="BN181">
        <v>235</v>
      </c>
      <c r="BO181">
        <v>239</v>
      </c>
      <c r="BP181">
        <v>242</v>
      </c>
      <c r="BQ181">
        <v>245</v>
      </c>
      <c r="BR181">
        <v>249</v>
      </c>
      <c r="BS181">
        <v>252</v>
      </c>
      <c r="BT181">
        <v>255</v>
      </c>
      <c r="BU181">
        <v>259</v>
      </c>
      <c r="BV181">
        <v>262</v>
      </c>
      <c r="BW181">
        <v>265</v>
      </c>
      <c r="BX181">
        <v>269</v>
      </c>
      <c r="BY181">
        <v>272</v>
      </c>
      <c r="BZ181">
        <v>275</v>
      </c>
      <c r="CA181">
        <v>278</v>
      </c>
      <c r="CB181">
        <v>282</v>
      </c>
      <c r="CC181">
        <v>285</v>
      </c>
      <c r="CD181">
        <v>288</v>
      </c>
      <c r="CE181">
        <v>291</v>
      </c>
      <c r="CF181">
        <v>295</v>
      </c>
      <c r="CG181">
        <v>298</v>
      </c>
      <c r="CH181">
        <v>301</v>
      </c>
      <c r="CI181">
        <v>304</v>
      </c>
      <c r="CJ181">
        <v>307</v>
      </c>
      <c r="CK181">
        <v>311</v>
      </c>
      <c r="CL181">
        <v>314</v>
      </c>
      <c r="CM181">
        <v>317</v>
      </c>
      <c r="CN181">
        <v>320</v>
      </c>
      <c r="CO181">
        <v>323</v>
      </c>
      <c r="CP181">
        <v>326</v>
      </c>
      <c r="CQ181">
        <v>329</v>
      </c>
      <c r="CR181">
        <v>333</v>
      </c>
      <c r="CS181">
        <v>336</v>
      </c>
      <c r="CT181">
        <v>339</v>
      </c>
      <c r="CU181">
        <v>342</v>
      </c>
      <c r="CV181">
        <v>345</v>
      </c>
      <c r="CW181">
        <v>348</v>
      </c>
      <c r="CX181">
        <v>352</v>
      </c>
      <c r="CY181">
        <v>355</v>
      </c>
      <c r="CZ181">
        <v>358</v>
      </c>
      <c r="DA181">
        <v>362</v>
      </c>
      <c r="DB181">
        <v>365</v>
      </c>
      <c r="DC181">
        <v>369</v>
      </c>
      <c r="DD181">
        <v>372</v>
      </c>
      <c r="DE181">
        <v>376</v>
      </c>
      <c r="DF181">
        <v>379</v>
      </c>
      <c r="DG181">
        <v>383</v>
      </c>
      <c r="DH181">
        <v>386</v>
      </c>
      <c r="DI181">
        <v>390</v>
      </c>
      <c r="DJ181">
        <v>393</v>
      </c>
      <c r="DK181">
        <v>396</v>
      </c>
      <c r="DL181">
        <v>400</v>
      </c>
      <c r="DM181">
        <v>403</v>
      </c>
      <c r="DN181">
        <v>407</v>
      </c>
      <c r="DO181">
        <v>410</v>
      </c>
      <c r="DP181">
        <v>414</v>
      </c>
      <c r="DQ181">
        <v>417</v>
      </c>
      <c r="DR181">
        <v>421</v>
      </c>
      <c r="DS181">
        <v>424</v>
      </c>
      <c r="DT181">
        <v>428</v>
      </c>
      <c r="DU181">
        <v>431</v>
      </c>
      <c r="DV181">
        <v>435</v>
      </c>
      <c r="DW181">
        <v>438</v>
      </c>
      <c r="DX181">
        <v>442</v>
      </c>
      <c r="DY181">
        <v>445</v>
      </c>
      <c r="DZ181">
        <v>449</v>
      </c>
      <c r="EA181">
        <v>452</v>
      </c>
      <c r="EB181">
        <v>456</v>
      </c>
      <c r="EC181">
        <v>459</v>
      </c>
      <c r="ED181">
        <v>463</v>
      </c>
      <c r="EE181">
        <v>466</v>
      </c>
      <c r="EF181">
        <v>470</v>
      </c>
      <c r="EG181">
        <v>473</v>
      </c>
      <c r="EH181">
        <v>477</v>
      </c>
      <c r="EI181">
        <v>480</v>
      </c>
      <c r="EJ181">
        <v>484</v>
      </c>
      <c r="EK181">
        <v>487</v>
      </c>
      <c r="EL181">
        <v>491</v>
      </c>
      <c r="EM181">
        <v>494</v>
      </c>
      <c r="EN181">
        <v>498</v>
      </c>
      <c r="EO181">
        <v>501</v>
      </c>
      <c r="EP181">
        <v>505</v>
      </c>
      <c r="EQ181">
        <v>508</v>
      </c>
      <c r="ER181">
        <v>511</v>
      </c>
      <c r="ES181">
        <v>515</v>
      </c>
      <c r="ET181">
        <v>518</v>
      </c>
      <c r="EU181">
        <v>522</v>
      </c>
      <c r="EV181">
        <v>525</v>
      </c>
      <c r="EW181">
        <v>529</v>
      </c>
      <c r="EX181">
        <v>532</v>
      </c>
      <c r="EY181">
        <v>536</v>
      </c>
      <c r="EZ181">
        <v>539</v>
      </c>
      <c r="FA181">
        <v>543</v>
      </c>
      <c r="FB181">
        <v>546</v>
      </c>
      <c r="FC181">
        <v>550</v>
      </c>
      <c r="FD181">
        <v>553</v>
      </c>
      <c r="FE181">
        <v>557</v>
      </c>
      <c r="FF181">
        <v>560</v>
      </c>
      <c r="FG181">
        <v>564</v>
      </c>
      <c r="FH181">
        <v>567</v>
      </c>
      <c r="FI181">
        <v>571</v>
      </c>
      <c r="FJ181">
        <v>574</v>
      </c>
      <c r="FK181">
        <v>578</v>
      </c>
      <c r="FL181">
        <v>581</v>
      </c>
      <c r="FM181">
        <v>585</v>
      </c>
      <c r="FN181">
        <v>588</v>
      </c>
      <c r="FO181">
        <v>592</v>
      </c>
      <c r="FP181">
        <v>595</v>
      </c>
      <c r="FQ181">
        <v>599</v>
      </c>
      <c r="FR181">
        <v>602</v>
      </c>
      <c r="FS181">
        <v>606</v>
      </c>
      <c r="FT181">
        <v>609</v>
      </c>
      <c r="FU181">
        <v>613</v>
      </c>
      <c r="FV181">
        <v>616</v>
      </c>
      <c r="FW181">
        <v>620</v>
      </c>
      <c r="FX181">
        <v>623</v>
      </c>
      <c r="FY181">
        <v>626</v>
      </c>
      <c r="FZ181">
        <v>630</v>
      </c>
      <c r="GA181">
        <v>633</v>
      </c>
      <c r="GB181">
        <v>637</v>
      </c>
      <c r="GC181">
        <v>640</v>
      </c>
      <c r="GD181">
        <v>644</v>
      </c>
      <c r="GE181">
        <v>647</v>
      </c>
      <c r="GF181">
        <v>651</v>
      </c>
      <c r="GG181">
        <v>654</v>
      </c>
      <c r="GH181">
        <v>658</v>
      </c>
      <c r="GI181">
        <v>661</v>
      </c>
      <c r="GJ181">
        <v>665</v>
      </c>
      <c r="GK181">
        <v>668</v>
      </c>
      <c r="GL181">
        <v>672</v>
      </c>
      <c r="GM181">
        <v>675</v>
      </c>
      <c r="GN181">
        <v>679</v>
      </c>
      <c r="GO181">
        <v>682</v>
      </c>
      <c r="GP181">
        <v>686</v>
      </c>
      <c r="GQ181">
        <v>689</v>
      </c>
      <c r="GR181">
        <v>693</v>
      </c>
      <c r="GS181">
        <v>696</v>
      </c>
      <c r="GU181">
        <v>178</v>
      </c>
      <c r="GV181">
        <v>0.996</v>
      </c>
    </row>
    <row r="182" spans="1:204">
      <c r="A182" s="278">
        <v>179</v>
      </c>
      <c r="B182" s="344">
        <v>4</v>
      </c>
      <c r="C182" s="344">
        <v>9</v>
      </c>
      <c r="D182" s="344">
        <v>13</v>
      </c>
      <c r="E182" s="344">
        <v>18</v>
      </c>
      <c r="F182" s="344">
        <v>22</v>
      </c>
      <c r="G182" s="344">
        <v>27</v>
      </c>
      <c r="H182" s="344">
        <v>31</v>
      </c>
      <c r="I182" s="344">
        <v>35</v>
      </c>
      <c r="J182" s="344">
        <v>38</v>
      </c>
      <c r="K182" s="344">
        <v>41</v>
      </c>
      <c r="L182" s="344">
        <v>45</v>
      </c>
      <c r="M182" s="344">
        <v>48</v>
      </c>
      <c r="N182" s="344">
        <v>52</v>
      </c>
      <c r="O182" s="344">
        <v>56</v>
      </c>
      <c r="P182" s="344">
        <v>60</v>
      </c>
      <c r="Q182" s="344">
        <v>64</v>
      </c>
      <c r="R182" s="344">
        <v>68</v>
      </c>
      <c r="S182" s="344">
        <v>71</v>
      </c>
      <c r="T182" s="344">
        <v>75</v>
      </c>
      <c r="U182" s="344">
        <v>78</v>
      </c>
      <c r="V182" s="344">
        <v>82</v>
      </c>
      <c r="W182" s="344">
        <v>85</v>
      </c>
      <c r="X182" s="344">
        <v>89</v>
      </c>
      <c r="Y182" s="344">
        <v>92</v>
      </c>
      <c r="Z182" s="344">
        <v>96</v>
      </c>
      <c r="AA182" s="344">
        <v>100</v>
      </c>
      <c r="AB182" s="344">
        <v>103</v>
      </c>
      <c r="AC182" s="344">
        <v>107</v>
      </c>
      <c r="AD182" s="344">
        <v>111</v>
      </c>
      <c r="AE182" s="344">
        <v>114</v>
      </c>
      <c r="AF182" s="337">
        <v>118</v>
      </c>
      <c r="AG182" s="345">
        <v>122</v>
      </c>
      <c r="AH182" s="346">
        <v>125</v>
      </c>
      <c r="AI182">
        <v>129</v>
      </c>
      <c r="AJ182">
        <v>132</v>
      </c>
      <c r="AK182">
        <v>136</v>
      </c>
      <c r="AL182">
        <v>139</v>
      </c>
      <c r="AM182">
        <v>143</v>
      </c>
      <c r="AN182">
        <v>147</v>
      </c>
      <c r="AO182">
        <v>150</v>
      </c>
      <c r="AP182">
        <v>154</v>
      </c>
      <c r="AQ182">
        <v>157</v>
      </c>
      <c r="AR182">
        <v>161</v>
      </c>
      <c r="AS182">
        <v>164</v>
      </c>
      <c r="AT182">
        <v>168</v>
      </c>
      <c r="AU182">
        <v>171</v>
      </c>
      <c r="AV182">
        <v>175</v>
      </c>
      <c r="AW182">
        <v>178</v>
      </c>
      <c r="AX182">
        <v>182</v>
      </c>
      <c r="AY182">
        <v>185</v>
      </c>
      <c r="AZ182">
        <v>189</v>
      </c>
      <c r="BA182">
        <v>192</v>
      </c>
      <c r="BB182">
        <v>195</v>
      </c>
      <c r="BC182">
        <v>199</v>
      </c>
      <c r="BD182">
        <v>202</v>
      </c>
      <c r="BE182">
        <v>206</v>
      </c>
      <c r="BF182">
        <v>209</v>
      </c>
      <c r="BG182">
        <v>212</v>
      </c>
      <c r="BH182">
        <v>216</v>
      </c>
      <c r="BI182">
        <v>219</v>
      </c>
      <c r="BJ182">
        <v>222</v>
      </c>
      <c r="BK182">
        <v>226</v>
      </c>
      <c r="BL182">
        <v>229</v>
      </c>
      <c r="BM182">
        <v>233</v>
      </c>
      <c r="BN182">
        <v>236</v>
      </c>
      <c r="BO182">
        <v>239</v>
      </c>
      <c r="BP182">
        <v>243</v>
      </c>
      <c r="BQ182">
        <v>246</v>
      </c>
      <c r="BR182">
        <v>249</v>
      </c>
      <c r="BS182">
        <v>253</v>
      </c>
      <c r="BT182">
        <v>256</v>
      </c>
      <c r="BU182">
        <v>259</v>
      </c>
      <c r="BV182">
        <v>263</v>
      </c>
      <c r="BW182">
        <v>266</v>
      </c>
      <c r="BX182">
        <v>269</v>
      </c>
      <c r="BY182">
        <v>272</v>
      </c>
      <c r="BZ182">
        <v>276</v>
      </c>
      <c r="CA182">
        <v>279</v>
      </c>
      <c r="CB182">
        <v>282</v>
      </c>
      <c r="CC182">
        <v>286</v>
      </c>
      <c r="CD182">
        <v>289</v>
      </c>
      <c r="CE182">
        <v>292</v>
      </c>
      <c r="CF182">
        <v>295</v>
      </c>
      <c r="CG182">
        <v>298</v>
      </c>
      <c r="CH182">
        <v>302</v>
      </c>
      <c r="CI182">
        <v>305</v>
      </c>
      <c r="CJ182">
        <v>308</v>
      </c>
      <c r="CK182">
        <v>311</v>
      </c>
      <c r="CL182">
        <v>315</v>
      </c>
      <c r="CM182">
        <v>318</v>
      </c>
      <c r="CN182">
        <v>321</v>
      </c>
      <c r="CO182">
        <v>324</v>
      </c>
      <c r="CP182">
        <v>327</v>
      </c>
      <c r="CQ182">
        <v>330</v>
      </c>
      <c r="CR182">
        <v>333</v>
      </c>
      <c r="CS182">
        <v>336</v>
      </c>
      <c r="CT182">
        <v>339</v>
      </c>
      <c r="CU182">
        <v>343</v>
      </c>
      <c r="CV182">
        <v>346</v>
      </c>
      <c r="CW182">
        <v>349</v>
      </c>
      <c r="CX182">
        <v>352</v>
      </c>
      <c r="CY182">
        <v>356</v>
      </c>
      <c r="CZ182">
        <v>359</v>
      </c>
      <c r="DA182">
        <v>363</v>
      </c>
      <c r="DB182">
        <v>366</v>
      </c>
      <c r="DC182">
        <v>370</v>
      </c>
      <c r="DD182">
        <v>373</v>
      </c>
      <c r="DE182">
        <v>376</v>
      </c>
      <c r="DF182">
        <v>380</v>
      </c>
      <c r="DG182">
        <v>383</v>
      </c>
      <c r="DH182">
        <v>387</v>
      </c>
      <c r="DI182">
        <v>390</v>
      </c>
      <c r="DJ182">
        <v>394</v>
      </c>
      <c r="DK182">
        <v>397</v>
      </c>
      <c r="DL182">
        <v>401</v>
      </c>
      <c r="DM182">
        <v>404</v>
      </c>
      <c r="DN182">
        <v>408</v>
      </c>
      <c r="DO182">
        <v>411</v>
      </c>
      <c r="DP182">
        <v>415</v>
      </c>
      <c r="DQ182">
        <v>418</v>
      </c>
      <c r="DR182">
        <v>422</v>
      </c>
      <c r="DS182">
        <v>425</v>
      </c>
      <c r="DT182">
        <v>429</v>
      </c>
      <c r="DU182">
        <v>432</v>
      </c>
      <c r="DV182">
        <v>436</v>
      </c>
      <c r="DW182">
        <v>439</v>
      </c>
      <c r="DX182">
        <v>443</v>
      </c>
      <c r="DY182">
        <v>446</v>
      </c>
      <c r="DZ182">
        <v>450</v>
      </c>
      <c r="EA182">
        <v>453</v>
      </c>
      <c r="EB182">
        <v>457</v>
      </c>
      <c r="EC182">
        <v>460</v>
      </c>
      <c r="ED182">
        <v>464</v>
      </c>
      <c r="EE182">
        <v>467</v>
      </c>
      <c r="EF182">
        <v>471</v>
      </c>
      <c r="EG182">
        <v>474</v>
      </c>
      <c r="EH182">
        <v>477</v>
      </c>
      <c r="EI182">
        <v>481</v>
      </c>
      <c r="EJ182">
        <v>485</v>
      </c>
      <c r="EK182">
        <v>488</v>
      </c>
      <c r="EL182">
        <v>492</v>
      </c>
      <c r="EM182">
        <v>495</v>
      </c>
      <c r="EN182">
        <v>499</v>
      </c>
      <c r="EO182">
        <v>502</v>
      </c>
      <c r="EP182">
        <v>506</v>
      </c>
      <c r="EQ182">
        <v>509</v>
      </c>
      <c r="ER182">
        <v>513</v>
      </c>
      <c r="ES182">
        <v>516</v>
      </c>
      <c r="ET182">
        <v>520</v>
      </c>
      <c r="EU182">
        <v>523</v>
      </c>
      <c r="EV182">
        <v>527</v>
      </c>
      <c r="EW182">
        <v>530</v>
      </c>
      <c r="EX182">
        <v>534</v>
      </c>
      <c r="EY182">
        <v>537</v>
      </c>
      <c r="EZ182">
        <v>540</v>
      </c>
      <c r="FA182">
        <v>544</v>
      </c>
      <c r="FB182">
        <v>547</v>
      </c>
      <c r="FC182">
        <v>551</v>
      </c>
      <c r="FD182">
        <v>554</v>
      </c>
      <c r="FE182">
        <v>558</v>
      </c>
      <c r="FF182">
        <v>561</v>
      </c>
      <c r="FG182">
        <v>565</v>
      </c>
      <c r="FH182">
        <v>568</v>
      </c>
      <c r="FI182">
        <v>572</v>
      </c>
      <c r="FJ182">
        <v>575</v>
      </c>
      <c r="FK182">
        <v>579</v>
      </c>
      <c r="FL182">
        <v>582</v>
      </c>
      <c r="FM182">
        <v>586</v>
      </c>
      <c r="FN182">
        <v>589</v>
      </c>
      <c r="FO182">
        <v>593</v>
      </c>
      <c r="FP182">
        <v>596</v>
      </c>
      <c r="FQ182">
        <v>600</v>
      </c>
      <c r="FR182">
        <v>603</v>
      </c>
      <c r="FS182">
        <v>607</v>
      </c>
      <c r="FT182">
        <v>610</v>
      </c>
      <c r="FU182">
        <v>614</v>
      </c>
      <c r="FV182">
        <v>617</v>
      </c>
      <c r="FW182">
        <v>621</v>
      </c>
      <c r="FX182">
        <v>624</v>
      </c>
      <c r="FY182">
        <v>628</v>
      </c>
      <c r="FZ182">
        <v>631</v>
      </c>
      <c r="GA182">
        <v>635</v>
      </c>
      <c r="GB182">
        <v>638</v>
      </c>
      <c r="GC182">
        <v>642</v>
      </c>
      <c r="GD182">
        <v>645</v>
      </c>
      <c r="GE182">
        <v>649</v>
      </c>
      <c r="GF182">
        <v>652</v>
      </c>
      <c r="GG182">
        <v>656</v>
      </c>
      <c r="GH182">
        <v>659</v>
      </c>
      <c r="GI182">
        <v>663</v>
      </c>
      <c r="GJ182">
        <v>666</v>
      </c>
      <c r="GK182">
        <v>670</v>
      </c>
      <c r="GL182">
        <v>673</v>
      </c>
      <c r="GM182">
        <v>677</v>
      </c>
      <c r="GN182">
        <v>680</v>
      </c>
      <c r="GO182">
        <v>684</v>
      </c>
      <c r="GP182">
        <v>687</v>
      </c>
      <c r="GQ182">
        <v>691</v>
      </c>
      <c r="GR182">
        <v>694</v>
      </c>
      <c r="GS182">
        <v>698</v>
      </c>
      <c r="GU182">
        <v>179</v>
      </c>
      <c r="GV182">
        <v>0.998</v>
      </c>
    </row>
    <row r="183" spans="1:204">
      <c r="A183" s="339">
        <v>180</v>
      </c>
      <c r="B183" s="340">
        <v>4</v>
      </c>
      <c r="C183" s="340">
        <v>9</v>
      </c>
      <c r="D183" s="340">
        <v>13</v>
      </c>
      <c r="E183" s="340">
        <v>18</v>
      </c>
      <c r="F183" s="340">
        <v>22</v>
      </c>
      <c r="G183" s="340">
        <v>27</v>
      </c>
      <c r="H183" s="340">
        <v>31</v>
      </c>
      <c r="I183" s="340">
        <v>35</v>
      </c>
      <c r="J183" s="340">
        <v>38</v>
      </c>
      <c r="K183" s="340">
        <v>41</v>
      </c>
      <c r="L183" s="340">
        <v>45</v>
      </c>
      <c r="M183" s="340">
        <v>49</v>
      </c>
      <c r="N183" s="340">
        <v>52</v>
      </c>
      <c r="O183" s="340">
        <v>56</v>
      </c>
      <c r="P183" s="340">
        <v>60</v>
      </c>
      <c r="Q183" s="340">
        <v>64</v>
      </c>
      <c r="R183" s="340">
        <v>68</v>
      </c>
      <c r="S183" s="340">
        <v>72</v>
      </c>
      <c r="T183" s="340">
        <v>75</v>
      </c>
      <c r="U183" s="340">
        <v>78</v>
      </c>
      <c r="V183" s="340">
        <v>82</v>
      </c>
      <c r="W183" s="340">
        <v>85</v>
      </c>
      <c r="X183" s="340">
        <v>89</v>
      </c>
      <c r="Y183" s="340">
        <v>93</v>
      </c>
      <c r="Z183" s="340">
        <v>96</v>
      </c>
      <c r="AA183" s="340">
        <v>100</v>
      </c>
      <c r="AB183" s="340">
        <v>104</v>
      </c>
      <c r="AC183" s="340">
        <v>107</v>
      </c>
      <c r="AD183" s="340">
        <v>111</v>
      </c>
      <c r="AE183" s="340">
        <v>115</v>
      </c>
      <c r="AF183" s="341">
        <v>118</v>
      </c>
      <c r="AG183" s="342">
        <v>122</v>
      </c>
      <c r="AH183" s="347">
        <v>125</v>
      </c>
      <c r="AI183" s="341">
        <v>129</v>
      </c>
      <c r="AJ183" s="341">
        <v>133</v>
      </c>
      <c r="AK183" s="341">
        <v>136</v>
      </c>
      <c r="AL183" s="341">
        <v>140</v>
      </c>
      <c r="AM183" s="341">
        <v>143</v>
      </c>
      <c r="AN183" s="341">
        <v>147</v>
      </c>
      <c r="AO183" s="341">
        <v>151</v>
      </c>
      <c r="AP183" s="341">
        <v>154</v>
      </c>
      <c r="AQ183" s="341">
        <v>158</v>
      </c>
      <c r="AR183" s="341">
        <v>161</v>
      </c>
      <c r="AS183" s="341">
        <v>165</v>
      </c>
      <c r="AT183" s="341">
        <v>168</v>
      </c>
      <c r="AU183" s="341">
        <v>172</v>
      </c>
      <c r="AV183" s="341">
        <v>175</v>
      </c>
      <c r="AW183" s="341">
        <v>179</v>
      </c>
      <c r="AX183" s="341">
        <v>182</v>
      </c>
      <c r="AY183" s="341">
        <v>186</v>
      </c>
      <c r="AZ183" s="341">
        <v>189</v>
      </c>
      <c r="BA183" s="341">
        <v>193</v>
      </c>
      <c r="BB183" s="341">
        <v>196</v>
      </c>
      <c r="BC183" s="341">
        <v>199</v>
      </c>
      <c r="BD183" s="341">
        <v>203</v>
      </c>
      <c r="BE183" s="341">
        <v>206</v>
      </c>
      <c r="BF183" s="341">
        <v>209</v>
      </c>
      <c r="BG183" s="341">
        <v>213</v>
      </c>
      <c r="BH183" s="341">
        <v>216</v>
      </c>
      <c r="BI183" s="341">
        <v>220</v>
      </c>
      <c r="BJ183" s="341">
        <v>223</v>
      </c>
      <c r="BK183" s="341">
        <v>226</v>
      </c>
      <c r="BL183" s="341">
        <v>230</v>
      </c>
      <c r="BM183" s="341">
        <v>233</v>
      </c>
      <c r="BN183" s="341">
        <v>236</v>
      </c>
      <c r="BO183" s="341">
        <v>240</v>
      </c>
      <c r="BP183" s="341">
        <v>243</v>
      </c>
      <c r="BQ183" s="341">
        <v>246</v>
      </c>
      <c r="BR183" s="341">
        <v>250</v>
      </c>
      <c r="BS183" s="341">
        <v>253</v>
      </c>
      <c r="BT183" s="341">
        <v>256</v>
      </c>
      <c r="BU183" s="341">
        <v>260</v>
      </c>
      <c r="BV183" s="341">
        <v>263</v>
      </c>
      <c r="BW183" s="341">
        <v>266</v>
      </c>
      <c r="BX183" s="341">
        <v>270</v>
      </c>
      <c r="BY183" s="341">
        <v>273</v>
      </c>
      <c r="BZ183" s="341">
        <v>276</v>
      </c>
      <c r="CA183" s="341">
        <v>280</v>
      </c>
      <c r="CB183" s="341">
        <v>283</v>
      </c>
      <c r="CC183" s="341">
        <v>286</v>
      </c>
      <c r="CD183" s="341">
        <v>289</v>
      </c>
      <c r="CE183" s="341">
        <v>293</v>
      </c>
      <c r="CF183" s="341">
        <v>296</v>
      </c>
      <c r="CG183" s="341">
        <v>299</v>
      </c>
      <c r="CH183" s="341">
        <v>302</v>
      </c>
      <c r="CI183" s="341">
        <v>306</v>
      </c>
      <c r="CJ183" s="341">
        <v>309</v>
      </c>
      <c r="CK183" s="341">
        <v>312</v>
      </c>
      <c r="CL183" s="341">
        <v>315</v>
      </c>
      <c r="CM183" s="341">
        <v>318</v>
      </c>
      <c r="CN183" s="341">
        <v>322</v>
      </c>
      <c r="CO183" s="341">
        <v>325</v>
      </c>
      <c r="CP183" s="341">
        <v>328</v>
      </c>
      <c r="CQ183" s="341">
        <v>331</v>
      </c>
      <c r="CR183" s="341">
        <v>334</v>
      </c>
      <c r="CS183" s="341">
        <v>337</v>
      </c>
      <c r="CT183" s="341">
        <v>340</v>
      </c>
      <c r="CU183" s="341">
        <v>343</v>
      </c>
      <c r="CV183" s="341">
        <v>346</v>
      </c>
      <c r="CW183" s="341">
        <v>349</v>
      </c>
      <c r="CX183" s="341">
        <v>353</v>
      </c>
      <c r="CY183" s="341">
        <v>356</v>
      </c>
      <c r="CZ183" s="341">
        <v>360</v>
      </c>
      <c r="DA183" s="341">
        <v>363</v>
      </c>
      <c r="DB183" s="341">
        <v>367</v>
      </c>
      <c r="DC183" s="341">
        <v>370</v>
      </c>
      <c r="DD183" s="341">
        <v>374</v>
      </c>
      <c r="DE183" s="341">
        <v>377</v>
      </c>
      <c r="DF183" s="341">
        <v>381</v>
      </c>
      <c r="DG183" s="341">
        <v>384</v>
      </c>
      <c r="DH183" s="341">
        <v>388</v>
      </c>
      <c r="DI183" s="341">
        <v>391</v>
      </c>
      <c r="DJ183" s="341">
        <v>395</v>
      </c>
      <c r="DK183" s="341">
        <v>398</v>
      </c>
      <c r="DL183" s="341">
        <v>402</v>
      </c>
      <c r="DM183" s="341">
        <v>405</v>
      </c>
      <c r="DN183" s="341">
        <v>408</v>
      </c>
      <c r="DO183" s="341">
        <v>412</v>
      </c>
      <c r="DP183" s="341">
        <v>415</v>
      </c>
      <c r="DQ183" s="341">
        <v>419</v>
      </c>
      <c r="DR183" s="341">
        <v>422</v>
      </c>
      <c r="DS183" s="341">
        <v>426</v>
      </c>
      <c r="DT183" s="341">
        <v>429</v>
      </c>
      <c r="DU183" s="341">
        <v>433</v>
      </c>
      <c r="DV183" s="341">
        <v>436</v>
      </c>
      <c r="DW183" s="341">
        <v>440</v>
      </c>
      <c r="DX183" s="341">
        <v>443</v>
      </c>
      <c r="DY183" s="341">
        <v>447</v>
      </c>
      <c r="DZ183" s="341">
        <v>450</v>
      </c>
      <c r="EA183" s="341">
        <v>454</v>
      </c>
      <c r="EB183" s="341">
        <v>457</v>
      </c>
      <c r="EC183" s="341">
        <v>461</v>
      </c>
      <c r="ED183" s="341">
        <v>464</v>
      </c>
      <c r="EE183" s="341">
        <v>468</v>
      </c>
      <c r="EF183" s="341">
        <v>472</v>
      </c>
      <c r="EG183" s="341">
        <v>475</v>
      </c>
      <c r="EH183" s="341">
        <v>478</v>
      </c>
      <c r="EI183" s="341">
        <v>482</v>
      </c>
      <c r="EJ183" s="341">
        <v>485</v>
      </c>
      <c r="EK183" s="341">
        <v>489</v>
      </c>
      <c r="EL183" s="341">
        <v>492</v>
      </c>
      <c r="EM183" s="341">
        <v>496</v>
      </c>
      <c r="EN183" s="341">
        <v>500</v>
      </c>
      <c r="EO183" s="341">
        <v>503</v>
      </c>
      <c r="EP183" s="341">
        <v>507</v>
      </c>
      <c r="EQ183" s="341">
        <v>510</v>
      </c>
      <c r="ER183" s="341">
        <v>514</v>
      </c>
      <c r="ES183" s="341">
        <v>517</v>
      </c>
      <c r="ET183" s="341">
        <v>521</v>
      </c>
      <c r="EU183" s="341">
        <v>524</v>
      </c>
      <c r="EV183" s="341">
        <v>528</v>
      </c>
      <c r="EW183" s="341">
        <v>531</v>
      </c>
      <c r="EX183" s="341">
        <v>535</v>
      </c>
      <c r="EY183" s="341">
        <v>538</v>
      </c>
      <c r="EZ183" s="341">
        <v>542</v>
      </c>
      <c r="FA183" s="341">
        <v>545</v>
      </c>
      <c r="FB183" s="341">
        <v>549</v>
      </c>
      <c r="FC183" s="341">
        <v>552</v>
      </c>
      <c r="FD183" s="341">
        <v>556</v>
      </c>
      <c r="FE183" s="341">
        <v>559</v>
      </c>
      <c r="FF183" s="341">
        <v>563</v>
      </c>
      <c r="FG183" s="341">
        <v>566</v>
      </c>
      <c r="FH183" s="341">
        <v>570</v>
      </c>
      <c r="FI183" s="341">
        <v>573</v>
      </c>
      <c r="FJ183" s="341">
        <v>577</v>
      </c>
      <c r="FK183" s="341">
        <v>580</v>
      </c>
      <c r="FL183" s="341">
        <v>584</v>
      </c>
      <c r="FM183" s="341">
        <v>587</v>
      </c>
      <c r="FN183" s="341">
        <v>591</v>
      </c>
      <c r="FO183" s="341">
        <v>594</v>
      </c>
      <c r="FP183" s="341">
        <v>598</v>
      </c>
      <c r="FQ183" s="341">
        <v>601</v>
      </c>
      <c r="FR183" s="341">
        <v>605</v>
      </c>
      <c r="FS183" s="341">
        <v>608</v>
      </c>
      <c r="FT183" s="341">
        <v>612</v>
      </c>
      <c r="FU183" s="341">
        <v>615</v>
      </c>
      <c r="FV183" s="341">
        <v>619</v>
      </c>
      <c r="FW183" s="341">
        <v>622</v>
      </c>
      <c r="FX183" s="341">
        <v>625</v>
      </c>
      <c r="FY183" s="341">
        <v>629</v>
      </c>
      <c r="FZ183" s="341">
        <v>633</v>
      </c>
      <c r="GA183" s="341">
        <v>636</v>
      </c>
      <c r="GB183" s="341">
        <v>640</v>
      </c>
      <c r="GC183" s="341">
        <v>643</v>
      </c>
      <c r="GD183" s="341">
        <v>646</v>
      </c>
      <c r="GE183" s="341">
        <v>650</v>
      </c>
      <c r="GF183" s="341">
        <v>653</v>
      </c>
      <c r="GG183" s="341">
        <v>657</v>
      </c>
      <c r="GH183" s="341">
        <v>661</v>
      </c>
      <c r="GI183" s="341">
        <v>664</v>
      </c>
      <c r="GJ183" s="341">
        <v>667</v>
      </c>
      <c r="GK183" s="341">
        <v>671</v>
      </c>
      <c r="GL183" s="341">
        <v>674</v>
      </c>
      <c r="GM183" s="341">
        <v>678</v>
      </c>
      <c r="GN183" s="341">
        <v>681</v>
      </c>
      <c r="GO183" s="341">
        <v>685</v>
      </c>
      <c r="GP183" s="341">
        <v>688</v>
      </c>
      <c r="GQ183" s="341">
        <v>692</v>
      </c>
      <c r="GR183" s="341">
        <v>695</v>
      </c>
      <c r="GS183" s="341">
        <v>699</v>
      </c>
      <c r="GT183" s="341"/>
      <c r="GU183" s="341">
        <v>180</v>
      </c>
      <c r="GV183" s="341">
        <v>1</v>
      </c>
    </row>
    <row r="184" spans="1:204">
      <c r="A184" s="337" t="s">
        <v>548</v>
      </c>
      <c r="B184" s="337">
        <v>50</v>
      </c>
      <c r="C184" s="337">
        <v>100</v>
      </c>
      <c r="D184" s="337">
        <v>150</v>
      </c>
      <c r="E184" s="337">
        <v>200</v>
      </c>
      <c r="F184" s="337">
        <v>250</v>
      </c>
      <c r="G184" s="337">
        <v>300</v>
      </c>
      <c r="H184" s="337">
        <v>350</v>
      </c>
      <c r="I184" s="337">
        <v>400</v>
      </c>
      <c r="J184" s="337">
        <v>450</v>
      </c>
      <c r="K184" s="337">
        <v>500</v>
      </c>
      <c r="L184" s="337">
        <v>550</v>
      </c>
      <c r="M184" s="337">
        <v>600</v>
      </c>
      <c r="N184" s="337">
        <v>650</v>
      </c>
      <c r="O184" s="337">
        <v>700</v>
      </c>
      <c r="P184" s="337">
        <v>750</v>
      </c>
      <c r="Q184" s="337">
        <v>800</v>
      </c>
      <c r="R184" s="337">
        <v>850</v>
      </c>
      <c r="S184" s="337">
        <v>900</v>
      </c>
      <c r="T184" s="337">
        <v>950</v>
      </c>
      <c r="U184" s="337">
        <v>1000</v>
      </c>
      <c r="V184" s="337">
        <v>1050</v>
      </c>
      <c r="W184" s="337">
        <v>1100</v>
      </c>
      <c r="X184" s="337">
        <v>1150</v>
      </c>
      <c r="Y184" s="337">
        <v>1200</v>
      </c>
      <c r="Z184" s="337">
        <v>1250</v>
      </c>
      <c r="AA184" s="337">
        <v>1300</v>
      </c>
      <c r="AB184" s="337">
        <v>1350</v>
      </c>
      <c r="AC184" s="337">
        <v>1400</v>
      </c>
      <c r="AD184" s="337">
        <v>1450</v>
      </c>
      <c r="AE184" s="337">
        <v>1500</v>
      </c>
      <c r="AF184" s="337">
        <v>1550</v>
      </c>
      <c r="AG184" s="236">
        <v>1600</v>
      </c>
      <c r="AH184" s="236">
        <v>1650</v>
      </c>
      <c r="AI184">
        <v>1700</v>
      </c>
      <c r="AJ184">
        <v>1750</v>
      </c>
      <c r="AK184">
        <v>1800</v>
      </c>
      <c r="AL184">
        <v>1850</v>
      </c>
      <c r="AM184">
        <v>1900</v>
      </c>
      <c r="AN184">
        <v>1950</v>
      </c>
      <c r="AO184">
        <v>2000</v>
      </c>
      <c r="AP184">
        <v>2050</v>
      </c>
      <c r="AQ184">
        <v>2100</v>
      </c>
      <c r="AR184">
        <v>2150</v>
      </c>
      <c r="AS184">
        <v>2200</v>
      </c>
      <c r="AT184">
        <v>2250</v>
      </c>
      <c r="AU184">
        <v>2300</v>
      </c>
      <c r="AV184">
        <v>2350</v>
      </c>
      <c r="AW184">
        <v>2400</v>
      </c>
      <c r="AX184">
        <v>2450</v>
      </c>
      <c r="AY184">
        <v>2500</v>
      </c>
      <c r="AZ184">
        <v>2550</v>
      </c>
      <c r="BA184">
        <v>2600</v>
      </c>
      <c r="BB184">
        <v>2650</v>
      </c>
      <c r="BC184">
        <v>2700</v>
      </c>
      <c r="BD184">
        <v>2750</v>
      </c>
      <c r="BE184">
        <v>2800</v>
      </c>
      <c r="BF184">
        <v>2850</v>
      </c>
      <c r="BG184">
        <v>2900</v>
      </c>
      <c r="BH184">
        <v>2950</v>
      </c>
      <c r="BI184">
        <v>3000</v>
      </c>
      <c r="BJ184">
        <v>3050</v>
      </c>
      <c r="BK184">
        <v>3100</v>
      </c>
      <c r="BL184">
        <v>3150</v>
      </c>
      <c r="BM184">
        <v>3200</v>
      </c>
      <c r="BN184">
        <v>3250</v>
      </c>
      <c r="BO184">
        <v>3300</v>
      </c>
      <c r="BP184">
        <v>3350</v>
      </c>
      <c r="BQ184">
        <v>3400</v>
      </c>
      <c r="BR184">
        <v>3450</v>
      </c>
      <c r="BS184">
        <v>3500</v>
      </c>
      <c r="BT184">
        <v>3550</v>
      </c>
      <c r="BU184">
        <v>3600</v>
      </c>
      <c r="BV184">
        <v>3650</v>
      </c>
      <c r="BW184">
        <v>3700</v>
      </c>
      <c r="BX184">
        <v>3750</v>
      </c>
      <c r="BY184">
        <v>3800</v>
      </c>
      <c r="BZ184">
        <v>3850</v>
      </c>
      <c r="CA184">
        <v>3900</v>
      </c>
      <c r="CB184">
        <v>3950</v>
      </c>
      <c r="CC184">
        <v>4000</v>
      </c>
      <c r="CD184">
        <v>4050</v>
      </c>
      <c r="CE184">
        <v>4100</v>
      </c>
      <c r="CF184">
        <v>4150</v>
      </c>
      <c r="CG184">
        <v>4200</v>
      </c>
      <c r="CH184">
        <v>4250</v>
      </c>
      <c r="CI184">
        <v>4300</v>
      </c>
      <c r="CJ184">
        <v>4350</v>
      </c>
      <c r="CK184">
        <v>4400</v>
      </c>
      <c r="CL184">
        <v>4450</v>
      </c>
      <c r="CM184">
        <v>4500</v>
      </c>
      <c r="CN184">
        <v>4550</v>
      </c>
      <c r="CO184">
        <v>4600</v>
      </c>
      <c r="CP184">
        <v>4650</v>
      </c>
      <c r="CQ184">
        <v>4700</v>
      </c>
      <c r="CR184">
        <v>4750</v>
      </c>
      <c r="CS184">
        <v>4800</v>
      </c>
      <c r="CT184">
        <v>4850</v>
      </c>
      <c r="CU184">
        <v>4900</v>
      </c>
      <c r="CV184">
        <v>4950</v>
      </c>
      <c r="CW184">
        <v>5000</v>
      </c>
      <c r="CX184">
        <v>5050</v>
      </c>
      <c r="CY184">
        <v>5100</v>
      </c>
      <c r="CZ184">
        <v>5150</v>
      </c>
      <c r="DA184">
        <v>5200</v>
      </c>
      <c r="DB184">
        <v>5250</v>
      </c>
      <c r="DC184">
        <v>5300</v>
      </c>
      <c r="DD184">
        <v>5350</v>
      </c>
      <c r="DE184">
        <v>5400</v>
      </c>
      <c r="DF184">
        <v>5450</v>
      </c>
      <c r="DG184">
        <v>5500</v>
      </c>
      <c r="DH184">
        <v>5550</v>
      </c>
      <c r="DI184">
        <v>5600</v>
      </c>
      <c r="DJ184">
        <v>5650</v>
      </c>
      <c r="DK184">
        <v>5700</v>
      </c>
      <c r="DL184">
        <v>5750</v>
      </c>
      <c r="DM184">
        <v>5800</v>
      </c>
      <c r="DN184">
        <v>5850</v>
      </c>
      <c r="DO184">
        <v>5900</v>
      </c>
      <c r="DP184">
        <v>5950</v>
      </c>
      <c r="DQ184">
        <v>6000</v>
      </c>
      <c r="DR184">
        <v>6050</v>
      </c>
      <c r="DS184">
        <v>6100</v>
      </c>
      <c r="DT184">
        <v>6150</v>
      </c>
      <c r="DU184">
        <v>6200</v>
      </c>
      <c r="DV184">
        <v>6250</v>
      </c>
      <c r="DW184">
        <v>6300</v>
      </c>
      <c r="DX184">
        <v>6350</v>
      </c>
      <c r="DY184">
        <v>6400</v>
      </c>
      <c r="DZ184">
        <v>6450</v>
      </c>
      <c r="EA184">
        <v>6500</v>
      </c>
      <c r="EB184">
        <v>6550</v>
      </c>
      <c r="EC184">
        <v>6600</v>
      </c>
      <c r="ED184">
        <v>6650</v>
      </c>
      <c r="EE184">
        <v>6700</v>
      </c>
      <c r="EF184">
        <v>6750</v>
      </c>
      <c r="EG184">
        <v>6800</v>
      </c>
      <c r="EH184">
        <v>6850</v>
      </c>
      <c r="EI184">
        <v>6900</v>
      </c>
      <c r="EJ184">
        <v>6950</v>
      </c>
      <c r="EK184">
        <v>7000</v>
      </c>
      <c r="EL184">
        <v>7050</v>
      </c>
      <c r="EM184">
        <v>7100</v>
      </c>
      <c r="EN184">
        <v>7150</v>
      </c>
      <c r="EO184">
        <v>7200</v>
      </c>
      <c r="EP184">
        <v>7250</v>
      </c>
      <c r="EQ184">
        <v>7300</v>
      </c>
      <c r="ER184">
        <v>7350</v>
      </c>
      <c r="ES184">
        <v>7400</v>
      </c>
      <c r="ET184">
        <v>7450</v>
      </c>
      <c r="EU184">
        <v>7500</v>
      </c>
      <c r="EV184">
        <v>7550</v>
      </c>
      <c r="EW184">
        <v>7600</v>
      </c>
      <c r="EX184">
        <v>7650</v>
      </c>
      <c r="EY184">
        <v>7700</v>
      </c>
      <c r="EZ184">
        <v>7750</v>
      </c>
      <c r="FA184">
        <v>7800</v>
      </c>
      <c r="FB184">
        <v>7850</v>
      </c>
      <c r="FC184">
        <v>7900</v>
      </c>
      <c r="FD184">
        <v>7950</v>
      </c>
      <c r="FE184">
        <v>8000</v>
      </c>
      <c r="FF184">
        <v>8050</v>
      </c>
      <c r="FG184">
        <v>8100</v>
      </c>
      <c r="FH184">
        <v>8150</v>
      </c>
      <c r="FI184">
        <v>8200</v>
      </c>
      <c r="FJ184">
        <v>8250</v>
      </c>
      <c r="FK184">
        <v>8300</v>
      </c>
      <c r="FL184">
        <v>8350</v>
      </c>
      <c r="FM184">
        <v>8400</v>
      </c>
      <c r="FN184">
        <v>8450</v>
      </c>
      <c r="FO184">
        <v>8500</v>
      </c>
      <c r="FP184">
        <v>8550</v>
      </c>
      <c r="FQ184">
        <v>8600</v>
      </c>
      <c r="FR184">
        <v>8650</v>
      </c>
      <c r="FS184">
        <v>8700</v>
      </c>
      <c r="FT184">
        <v>8750</v>
      </c>
      <c r="FU184">
        <v>8800</v>
      </c>
      <c r="FV184">
        <v>8850</v>
      </c>
      <c r="FW184">
        <v>8900</v>
      </c>
      <c r="FX184">
        <v>8950</v>
      </c>
      <c r="FY184">
        <v>9000</v>
      </c>
      <c r="FZ184">
        <v>9050</v>
      </c>
      <c r="GA184">
        <v>9100</v>
      </c>
      <c r="GB184">
        <v>9150</v>
      </c>
      <c r="GC184">
        <v>9200</v>
      </c>
      <c r="GD184">
        <v>9250</v>
      </c>
      <c r="GE184">
        <v>9300</v>
      </c>
      <c r="GF184">
        <v>9350</v>
      </c>
      <c r="GG184">
        <v>9400</v>
      </c>
      <c r="GH184">
        <v>9450</v>
      </c>
      <c r="GI184">
        <v>9500</v>
      </c>
      <c r="GJ184">
        <v>9550</v>
      </c>
      <c r="GK184">
        <v>9600</v>
      </c>
      <c r="GL184">
        <v>9650</v>
      </c>
      <c r="GM184">
        <v>9700</v>
      </c>
      <c r="GN184">
        <v>9750</v>
      </c>
      <c r="GO184">
        <v>9800</v>
      </c>
      <c r="GP184">
        <v>9850</v>
      </c>
      <c r="GQ184">
        <v>9900</v>
      </c>
      <c r="GR184">
        <v>9950</v>
      </c>
      <c r="GS184">
        <v>10000</v>
      </c>
    </row>
    <row r="185" spans="1:204">
      <c r="A185" s="341"/>
      <c r="B185" s="341"/>
      <c r="C185" s="341"/>
      <c r="D185" s="341"/>
      <c r="E185" s="341"/>
      <c r="F185" s="341"/>
      <c r="G185" s="341"/>
      <c r="H185" s="341"/>
      <c r="I185" s="341"/>
      <c r="J185" s="341"/>
      <c r="K185" s="341"/>
      <c r="L185" s="341"/>
      <c r="M185" s="349"/>
      <c r="N185" s="341"/>
      <c r="O185" s="341"/>
      <c r="P185" s="341"/>
      <c r="Q185" s="341"/>
      <c r="R185" s="341"/>
      <c r="S185" s="341"/>
      <c r="T185" s="341"/>
      <c r="U185" s="341"/>
      <c r="V185" s="341"/>
      <c r="W185" s="341"/>
      <c r="X185" s="341"/>
      <c r="Y185" s="341"/>
      <c r="Z185" s="341"/>
      <c r="AA185" s="341"/>
      <c r="AB185" s="341"/>
      <c r="AC185" s="341"/>
      <c r="AD185" s="341"/>
      <c r="AE185" s="341"/>
      <c r="AF185" s="341"/>
      <c r="AG185" s="350"/>
      <c r="AH185" s="350"/>
      <c r="AI185" s="341"/>
      <c r="AJ185" s="341"/>
      <c r="AK185" s="341"/>
      <c r="AL185" s="341"/>
      <c r="AM185" s="341"/>
      <c r="AN185" s="341"/>
      <c r="AO185" s="341"/>
      <c r="AP185" s="341"/>
      <c r="AQ185" s="341"/>
      <c r="AR185" s="341"/>
      <c r="AS185" s="341"/>
      <c r="AT185" s="341"/>
      <c r="AU185" s="341"/>
      <c r="AV185" s="341"/>
      <c r="AW185" s="341"/>
      <c r="AX185" s="341"/>
      <c r="AY185" s="341"/>
      <c r="AZ185" s="341"/>
      <c r="BA185" s="341"/>
      <c r="BB185" s="341"/>
      <c r="BC185" s="341"/>
      <c r="BD185" s="341"/>
      <c r="BE185" s="341"/>
      <c r="BF185" s="341"/>
      <c r="BG185" s="341"/>
      <c r="BH185" s="341"/>
      <c r="BI185" s="341"/>
      <c r="BJ185" s="341"/>
      <c r="BK185" s="341"/>
      <c r="BL185" s="341"/>
      <c r="BM185" s="341"/>
      <c r="BN185" s="341"/>
      <c r="BO185" s="341"/>
      <c r="BP185" s="341"/>
      <c r="BQ185" s="341"/>
      <c r="BR185" s="341"/>
      <c r="BS185" s="341"/>
      <c r="BT185" s="341"/>
      <c r="BU185" s="341"/>
      <c r="BV185" s="341"/>
      <c r="BW185" s="341"/>
      <c r="BX185" s="341"/>
      <c r="BY185" s="341"/>
      <c r="BZ185" s="341"/>
      <c r="CA185" s="341"/>
      <c r="CB185" s="341"/>
      <c r="CC185" s="341"/>
      <c r="CD185" s="341"/>
      <c r="CE185" s="341"/>
      <c r="CF185" s="341"/>
      <c r="CG185" s="341"/>
      <c r="CH185" s="341"/>
      <c r="CI185" s="341"/>
      <c r="CJ185" s="341"/>
      <c r="CK185" s="341"/>
      <c r="CL185" s="341"/>
      <c r="CM185" s="341"/>
      <c r="CN185" s="341"/>
      <c r="CO185" s="341"/>
      <c r="CP185" s="341"/>
      <c r="CQ185" s="341"/>
      <c r="CR185" s="341"/>
      <c r="CS185" s="341"/>
      <c r="CT185" s="341"/>
      <c r="CU185" s="341"/>
      <c r="CV185" s="341"/>
      <c r="CW185" s="341"/>
      <c r="CX185" s="341"/>
      <c r="CY185" s="341"/>
      <c r="CZ185" s="341"/>
      <c r="DA185" s="341"/>
      <c r="DB185" s="341"/>
      <c r="DC185" s="341"/>
      <c r="DD185" s="341"/>
      <c r="DE185" s="341"/>
      <c r="DF185" s="341"/>
      <c r="DG185" s="341"/>
      <c r="DH185" s="341"/>
      <c r="DI185" s="341"/>
      <c r="DJ185" s="341"/>
      <c r="DK185" s="341"/>
      <c r="DL185" s="341"/>
      <c r="DM185" s="341"/>
      <c r="DN185" s="341"/>
      <c r="DO185" s="341"/>
      <c r="DP185" s="341"/>
      <c r="DQ185" s="341"/>
      <c r="DR185" s="341"/>
      <c r="DS185" s="341"/>
      <c r="DT185" s="341"/>
      <c r="DU185" s="341"/>
      <c r="DV185" s="341"/>
      <c r="DW185" s="341"/>
      <c r="DX185" s="341"/>
      <c r="DY185" s="341"/>
      <c r="DZ185" s="341"/>
      <c r="EA185" s="341"/>
      <c r="EB185" s="341"/>
      <c r="EC185" s="341"/>
      <c r="ED185" s="341"/>
      <c r="EE185" s="341"/>
      <c r="EF185" s="341"/>
      <c r="EG185" s="341"/>
      <c r="EH185" s="341"/>
      <c r="EI185" s="341"/>
      <c r="EJ185" s="341"/>
      <c r="EK185" s="341"/>
      <c r="EL185" s="341"/>
      <c r="EM185" s="341"/>
      <c r="EN185" s="341"/>
      <c r="EO185" s="341"/>
      <c r="EP185" s="341"/>
      <c r="EQ185" s="341"/>
      <c r="ER185" s="341"/>
      <c r="ES185" s="341"/>
      <c r="ET185" s="341"/>
      <c r="EU185" s="341"/>
      <c r="EV185" s="341"/>
      <c r="EW185" s="341"/>
      <c r="EX185" s="341"/>
      <c r="EY185" s="341"/>
      <c r="EZ185" s="341"/>
      <c r="FA185" s="341"/>
      <c r="FB185" s="341"/>
      <c r="FC185" s="341"/>
      <c r="FD185" s="341"/>
      <c r="FE185" s="341"/>
      <c r="FF185" s="341"/>
      <c r="FG185" s="341"/>
      <c r="FH185" s="341"/>
      <c r="FI185" s="341"/>
      <c r="FJ185" s="341"/>
      <c r="FK185" s="341"/>
      <c r="FL185" s="341"/>
      <c r="FM185" s="341"/>
      <c r="FN185" s="341"/>
      <c r="FO185" s="341"/>
      <c r="FP185" s="341"/>
      <c r="FQ185" s="341"/>
      <c r="FR185" s="341"/>
      <c r="FS185" s="341"/>
      <c r="FT185" s="341"/>
      <c r="FU185" s="341"/>
      <c r="FV185" s="341"/>
      <c r="FW185" s="341"/>
      <c r="FX185" s="341"/>
      <c r="FY185" s="341"/>
      <c r="FZ185" s="341"/>
      <c r="GA185" s="341"/>
      <c r="GB185" s="341"/>
      <c r="GC185" s="341"/>
      <c r="GD185" s="341"/>
      <c r="GE185" s="341"/>
      <c r="GF185" s="341"/>
      <c r="GG185" s="341"/>
      <c r="GH185" s="341"/>
      <c r="GI185" s="341"/>
      <c r="GJ185" s="341"/>
      <c r="GK185" s="341"/>
      <c r="GL185" s="341"/>
      <c r="GM185" s="341"/>
      <c r="GN185" s="341"/>
      <c r="GO185" s="341"/>
      <c r="GP185" s="341"/>
      <c r="GQ185" s="341"/>
      <c r="GR185" s="341"/>
      <c r="GS185" s="341"/>
      <c r="GT185" s="341"/>
      <c r="GU185" s="341"/>
      <c r="GV185" s="341"/>
    </row>
    <row r="186" spans="1:204">
      <c r="A186" s="349" t="s">
        <v>549</v>
      </c>
      <c r="B186" s="349"/>
      <c r="C186" s="349"/>
      <c r="D186" s="349"/>
      <c r="E186" s="349"/>
      <c r="F186" s="349"/>
      <c r="G186" s="349"/>
      <c r="H186" s="349"/>
      <c r="I186" s="349"/>
      <c r="J186" s="349"/>
      <c r="K186" s="349"/>
      <c r="L186" s="349"/>
      <c r="M186" s="349"/>
      <c r="N186" s="349"/>
      <c r="O186" s="349"/>
      <c r="P186" s="349"/>
      <c r="Q186" s="349"/>
      <c r="R186" s="349"/>
      <c r="S186" s="349"/>
      <c r="T186" s="349"/>
      <c r="U186" s="349">
        <v>78</v>
      </c>
      <c r="V186" s="349" t="s">
        <v>550</v>
      </c>
      <c r="W186" s="349"/>
      <c r="X186" s="349"/>
      <c r="Y186" s="349"/>
      <c r="Z186" s="349"/>
      <c r="AA186" s="349"/>
      <c r="AB186" s="349"/>
      <c r="AC186" s="349"/>
      <c r="AD186" s="349"/>
      <c r="AE186" s="349"/>
      <c r="AF186" s="341"/>
      <c r="AG186" s="350"/>
      <c r="AH186" s="350"/>
      <c r="AI186" s="341"/>
      <c r="AJ186" s="341"/>
      <c r="AK186" s="341"/>
      <c r="AL186" s="341"/>
      <c r="AM186" s="341"/>
      <c r="AN186" s="341"/>
      <c r="AO186" s="341"/>
      <c r="AP186" s="341"/>
      <c r="AQ186" s="341"/>
      <c r="AR186" s="341"/>
      <c r="AS186" s="341"/>
      <c r="AT186" s="341"/>
      <c r="AU186" s="341"/>
      <c r="AV186" s="341"/>
      <c r="AW186" s="341"/>
      <c r="AX186" s="341"/>
      <c r="AY186" s="341"/>
      <c r="AZ186" s="341"/>
      <c r="BA186" s="341"/>
      <c r="BB186" s="341"/>
      <c r="BC186" s="341"/>
      <c r="BD186" s="341"/>
      <c r="BE186" s="341"/>
      <c r="BF186" s="341"/>
      <c r="BG186" s="341"/>
      <c r="BH186" s="341"/>
      <c r="BI186" s="341"/>
      <c r="BJ186" s="341"/>
      <c r="BK186" s="341"/>
      <c r="BL186" s="341"/>
      <c r="BM186" s="341"/>
      <c r="BN186" s="341"/>
      <c r="BO186" s="341"/>
      <c r="BP186" s="341"/>
      <c r="BQ186" s="341"/>
      <c r="BR186" s="341"/>
      <c r="BS186" s="341"/>
      <c r="BT186" s="341"/>
      <c r="BU186" s="341"/>
      <c r="BV186" s="341"/>
      <c r="BW186" s="341"/>
      <c r="BX186" s="341"/>
      <c r="BY186" s="341"/>
      <c r="BZ186" s="341"/>
      <c r="CA186" s="341"/>
      <c r="CB186" s="341"/>
      <c r="CC186" s="341"/>
      <c r="CD186" s="341"/>
      <c r="CE186" s="341"/>
      <c r="CF186" s="341"/>
      <c r="CG186" s="341"/>
      <c r="CH186" s="341"/>
      <c r="CI186" s="341"/>
      <c r="CJ186" s="341"/>
      <c r="CK186" s="341"/>
      <c r="CL186" s="341"/>
      <c r="CM186" s="341"/>
      <c r="CN186" s="341"/>
      <c r="CO186" s="341"/>
      <c r="CP186" s="341"/>
      <c r="CQ186" s="341"/>
      <c r="CR186" s="341"/>
      <c r="CS186" s="341"/>
      <c r="CT186" s="341"/>
      <c r="CU186" s="341"/>
      <c r="CV186" s="341"/>
      <c r="CW186" s="341"/>
      <c r="CX186" s="341"/>
      <c r="CY186" s="341"/>
      <c r="CZ186" s="341"/>
      <c r="DA186" s="341"/>
      <c r="DB186" s="341"/>
      <c r="DC186" s="341"/>
      <c r="DD186" s="341"/>
      <c r="DE186" s="341"/>
      <c r="DF186" s="341"/>
      <c r="DG186" s="341"/>
      <c r="DH186" s="341"/>
      <c r="DI186" s="341"/>
      <c r="DJ186" s="341"/>
      <c r="DK186" s="341"/>
      <c r="DL186" s="341"/>
      <c r="DM186" s="341"/>
      <c r="DN186" s="341"/>
      <c r="DO186" s="341"/>
      <c r="DP186" s="341"/>
      <c r="DQ186" s="341"/>
      <c r="DR186" s="341"/>
      <c r="DS186" s="341"/>
      <c r="DT186" s="341"/>
      <c r="DU186" s="341"/>
      <c r="DV186" s="341"/>
      <c r="DW186" s="341"/>
      <c r="DX186" s="341"/>
      <c r="DY186" s="341"/>
      <c r="DZ186" s="341"/>
      <c r="EA186" s="341"/>
      <c r="EB186" s="341"/>
      <c r="EC186" s="341"/>
      <c r="ED186" s="341"/>
      <c r="EE186" s="341"/>
      <c r="EF186" s="341"/>
      <c r="EG186" s="341"/>
      <c r="EH186" s="341"/>
      <c r="EI186" s="341"/>
      <c r="EJ186" s="341"/>
      <c r="EK186" s="341"/>
      <c r="EL186" s="341"/>
      <c r="EM186" s="341"/>
      <c r="EN186" s="341"/>
      <c r="EO186" s="341"/>
      <c r="EP186" s="341"/>
      <c r="EQ186" s="341"/>
      <c r="ER186" s="341"/>
      <c r="ES186" s="341"/>
      <c r="ET186" s="341"/>
      <c r="EU186" s="341"/>
      <c r="EV186" s="341"/>
      <c r="EW186" s="341"/>
      <c r="EX186" s="341"/>
      <c r="EY186" s="341"/>
      <c r="EZ186" s="341"/>
      <c r="FA186" s="341"/>
      <c r="FB186" s="341"/>
      <c r="FC186" s="341"/>
      <c r="FD186" s="341"/>
      <c r="FE186" s="341"/>
      <c r="FF186" s="341"/>
      <c r="FG186" s="341"/>
      <c r="FH186" s="341"/>
      <c r="FI186" s="341"/>
      <c r="FJ186" s="341"/>
      <c r="FK186" s="341"/>
      <c r="FL186" s="341"/>
      <c r="FM186" s="341"/>
      <c r="FN186" s="341"/>
      <c r="FO186" s="341"/>
      <c r="FP186" s="341"/>
      <c r="FQ186" s="341"/>
      <c r="FR186" s="341"/>
      <c r="FS186" s="341"/>
      <c r="FT186" s="341"/>
      <c r="FU186" s="341"/>
      <c r="FV186" s="341"/>
      <c r="FW186" s="341"/>
      <c r="FX186" s="341"/>
      <c r="FY186" s="341"/>
      <c r="FZ186" s="341"/>
      <c r="GA186" s="341"/>
      <c r="GB186" s="341"/>
      <c r="GC186" s="341"/>
      <c r="GD186" s="341"/>
      <c r="GE186" s="341"/>
      <c r="GF186" s="341"/>
      <c r="GG186" s="341"/>
      <c r="GH186" s="341"/>
      <c r="GI186" s="341"/>
      <c r="GJ186" s="341"/>
      <c r="GK186" s="341"/>
      <c r="GL186" s="341"/>
      <c r="GM186" s="341"/>
      <c r="GN186" s="341"/>
      <c r="GO186" s="341"/>
      <c r="GP186" s="341"/>
      <c r="GQ186" s="341"/>
      <c r="GR186" s="341"/>
      <c r="GS186" s="341"/>
      <c r="GT186" s="341"/>
      <c r="GU186" s="341"/>
      <c r="GV186" s="341"/>
    </row>
    <row r="187" spans="1:204">
      <c r="A187" s="349" t="s">
        <v>96</v>
      </c>
      <c r="B187" s="349">
        <v>1</v>
      </c>
      <c r="C187" s="349">
        <v>2</v>
      </c>
      <c r="D187" s="349">
        <v>3</v>
      </c>
      <c r="E187" s="349">
        <v>4</v>
      </c>
      <c r="F187" s="349">
        <v>5</v>
      </c>
      <c r="G187" s="349">
        <v>6</v>
      </c>
      <c r="H187" s="349">
        <v>7</v>
      </c>
      <c r="I187" s="349">
        <v>8</v>
      </c>
      <c r="J187" s="349">
        <v>9</v>
      </c>
      <c r="K187" s="349">
        <v>10</v>
      </c>
      <c r="L187" s="349">
        <v>11</v>
      </c>
      <c r="M187" s="349">
        <v>12</v>
      </c>
      <c r="N187" s="349">
        <v>13</v>
      </c>
      <c r="O187" s="349">
        <v>14</v>
      </c>
      <c r="P187" s="349">
        <v>15</v>
      </c>
      <c r="Q187" s="349">
        <v>16</v>
      </c>
      <c r="R187" s="349">
        <v>17</v>
      </c>
      <c r="S187" s="349">
        <v>18</v>
      </c>
      <c r="T187" s="349">
        <v>19</v>
      </c>
      <c r="U187" s="349">
        <v>20</v>
      </c>
      <c r="V187" s="349">
        <v>21</v>
      </c>
      <c r="W187" s="349">
        <v>22</v>
      </c>
      <c r="X187" s="349">
        <v>23</v>
      </c>
      <c r="Y187" s="349">
        <v>24</v>
      </c>
      <c r="Z187" s="349">
        <v>25</v>
      </c>
      <c r="AA187" s="349">
        <v>26</v>
      </c>
      <c r="AB187" s="349">
        <v>27</v>
      </c>
      <c r="AC187" s="349">
        <v>28</v>
      </c>
      <c r="AD187" s="349">
        <v>29</v>
      </c>
      <c r="AE187" s="349">
        <v>30</v>
      </c>
      <c r="AF187" s="341">
        <v>31</v>
      </c>
      <c r="AG187" s="350">
        <v>32</v>
      </c>
      <c r="AH187" s="350">
        <v>33</v>
      </c>
      <c r="AI187" s="341">
        <v>34</v>
      </c>
      <c r="AJ187" s="341">
        <v>35</v>
      </c>
      <c r="AK187" s="341">
        <v>36</v>
      </c>
      <c r="AL187" s="341">
        <v>37</v>
      </c>
      <c r="AM187" s="341">
        <v>38</v>
      </c>
      <c r="AN187" s="341">
        <v>39</v>
      </c>
      <c r="AO187" s="341">
        <v>40</v>
      </c>
      <c r="AP187" s="341">
        <v>41</v>
      </c>
      <c r="AQ187" s="341">
        <v>42</v>
      </c>
      <c r="AR187" s="341">
        <v>43</v>
      </c>
      <c r="AS187" s="341">
        <v>44</v>
      </c>
      <c r="AT187" s="341">
        <v>45</v>
      </c>
      <c r="AU187" s="341">
        <v>46</v>
      </c>
      <c r="AV187" s="341">
        <v>47</v>
      </c>
      <c r="AW187" s="341">
        <v>48</v>
      </c>
      <c r="AX187" s="341">
        <v>49</v>
      </c>
      <c r="AY187" s="341">
        <v>50</v>
      </c>
      <c r="AZ187" s="341">
        <v>51</v>
      </c>
      <c r="BA187" s="341">
        <v>52</v>
      </c>
      <c r="BB187" s="341">
        <v>53</v>
      </c>
      <c r="BC187" s="341">
        <v>54</v>
      </c>
      <c r="BD187" s="341">
        <v>55</v>
      </c>
      <c r="BE187" s="341">
        <v>56</v>
      </c>
      <c r="BF187" s="341">
        <v>57</v>
      </c>
      <c r="BG187" s="341">
        <v>58</v>
      </c>
      <c r="BH187" s="341">
        <v>59</v>
      </c>
      <c r="BI187" s="341">
        <v>60</v>
      </c>
      <c r="BJ187" s="341">
        <v>61</v>
      </c>
      <c r="BK187" s="341">
        <v>62</v>
      </c>
      <c r="BL187" s="341">
        <v>63</v>
      </c>
      <c r="BM187" s="341">
        <v>64</v>
      </c>
      <c r="BN187" s="341">
        <v>65</v>
      </c>
      <c r="BO187" s="341">
        <v>66</v>
      </c>
      <c r="BP187" s="341">
        <v>67</v>
      </c>
      <c r="BQ187" s="341">
        <v>68</v>
      </c>
      <c r="BR187" s="341">
        <v>69</v>
      </c>
      <c r="BS187" s="341">
        <v>70</v>
      </c>
      <c r="BT187" s="341">
        <v>71</v>
      </c>
      <c r="BU187" s="341">
        <v>72</v>
      </c>
      <c r="BV187" s="341">
        <v>73</v>
      </c>
      <c r="BW187" s="341">
        <v>74</v>
      </c>
      <c r="BX187" s="341">
        <v>75</v>
      </c>
      <c r="BY187" s="341">
        <v>76</v>
      </c>
      <c r="BZ187" s="341">
        <v>77</v>
      </c>
      <c r="CA187" s="341">
        <v>78</v>
      </c>
      <c r="CB187" s="341">
        <v>79</v>
      </c>
      <c r="CC187" s="341">
        <v>80</v>
      </c>
      <c r="CD187" s="341">
        <v>81</v>
      </c>
      <c r="CE187" s="341">
        <v>82</v>
      </c>
      <c r="CF187" s="341">
        <v>83</v>
      </c>
      <c r="CG187" s="341">
        <v>84</v>
      </c>
      <c r="CH187" s="341">
        <v>85</v>
      </c>
      <c r="CI187" s="341">
        <v>86</v>
      </c>
      <c r="CJ187" s="341">
        <v>87</v>
      </c>
      <c r="CK187" s="341">
        <v>88</v>
      </c>
      <c r="CL187" s="341">
        <v>89</v>
      </c>
      <c r="CM187" s="341">
        <v>90</v>
      </c>
      <c r="CN187" s="341">
        <v>91</v>
      </c>
      <c r="CO187" s="341">
        <v>92</v>
      </c>
      <c r="CP187" s="341">
        <v>93</v>
      </c>
      <c r="CQ187" s="341">
        <v>94</v>
      </c>
      <c r="CR187" s="341">
        <v>95</v>
      </c>
      <c r="CS187" s="341">
        <v>96</v>
      </c>
      <c r="CT187" s="341">
        <v>97</v>
      </c>
      <c r="CU187" s="341">
        <v>98</v>
      </c>
      <c r="CV187" s="341">
        <v>99</v>
      </c>
      <c r="CW187" s="341">
        <v>100</v>
      </c>
      <c r="CX187" s="341">
        <v>101</v>
      </c>
      <c r="CY187" s="341">
        <v>102</v>
      </c>
      <c r="CZ187" s="341">
        <v>103</v>
      </c>
      <c r="DA187" s="341">
        <v>104</v>
      </c>
      <c r="DB187" s="341">
        <v>105</v>
      </c>
      <c r="DC187" s="341">
        <v>106</v>
      </c>
      <c r="DD187" s="341">
        <v>107</v>
      </c>
      <c r="DE187" s="341">
        <v>108</v>
      </c>
      <c r="DF187" s="341">
        <v>109</v>
      </c>
      <c r="DG187" s="341">
        <v>110</v>
      </c>
      <c r="DH187" s="341">
        <v>111</v>
      </c>
      <c r="DI187" s="341">
        <v>112</v>
      </c>
      <c r="DJ187" s="341">
        <v>113</v>
      </c>
      <c r="DK187" s="341">
        <v>114</v>
      </c>
      <c r="DL187" s="341">
        <v>115</v>
      </c>
      <c r="DM187" s="341">
        <v>116</v>
      </c>
      <c r="DN187" s="341">
        <v>117</v>
      </c>
      <c r="DO187" s="341">
        <v>118</v>
      </c>
      <c r="DP187" s="341">
        <v>119</v>
      </c>
      <c r="DQ187" s="341">
        <v>120</v>
      </c>
      <c r="DR187" s="341">
        <v>121</v>
      </c>
      <c r="DS187" s="341">
        <v>122</v>
      </c>
      <c r="DT187" s="341">
        <v>123</v>
      </c>
      <c r="DU187" s="341">
        <v>124</v>
      </c>
      <c r="DV187" s="341">
        <v>125</v>
      </c>
      <c r="DW187" s="341">
        <v>126</v>
      </c>
      <c r="DX187" s="341">
        <v>127</v>
      </c>
      <c r="DY187" s="341">
        <v>128</v>
      </c>
      <c r="DZ187" s="341">
        <v>129</v>
      </c>
      <c r="EA187" s="341">
        <v>130</v>
      </c>
      <c r="EB187" s="341">
        <v>131</v>
      </c>
      <c r="EC187" s="341">
        <v>132</v>
      </c>
      <c r="ED187" s="341">
        <v>133</v>
      </c>
      <c r="EE187" s="341">
        <v>134</v>
      </c>
      <c r="EF187" s="341">
        <v>135</v>
      </c>
      <c r="EG187" s="341">
        <v>136</v>
      </c>
      <c r="EH187" s="341">
        <v>137</v>
      </c>
      <c r="EI187" s="341">
        <v>138</v>
      </c>
      <c r="EJ187" s="341">
        <v>139</v>
      </c>
      <c r="EK187" s="341">
        <v>140</v>
      </c>
      <c r="EL187" s="341">
        <v>141</v>
      </c>
      <c r="EM187" s="341">
        <v>142</v>
      </c>
      <c r="EN187" s="341">
        <v>143</v>
      </c>
      <c r="EO187" s="341">
        <v>144</v>
      </c>
      <c r="EP187" s="341">
        <v>145</v>
      </c>
      <c r="EQ187" s="341">
        <v>146</v>
      </c>
      <c r="ER187" s="341">
        <v>147</v>
      </c>
      <c r="ES187" s="341">
        <v>148</v>
      </c>
      <c r="ET187" s="341">
        <v>149</v>
      </c>
      <c r="EU187" s="341">
        <v>150</v>
      </c>
      <c r="EV187" s="341">
        <v>151</v>
      </c>
      <c r="EW187" s="341">
        <v>152</v>
      </c>
      <c r="EX187" s="341">
        <v>153</v>
      </c>
      <c r="EY187" s="341">
        <v>154</v>
      </c>
      <c r="EZ187" s="341">
        <v>155</v>
      </c>
      <c r="FA187" s="341">
        <v>156</v>
      </c>
      <c r="FB187" s="341">
        <v>157</v>
      </c>
      <c r="FC187" s="341">
        <v>158</v>
      </c>
      <c r="FD187" s="341">
        <v>159</v>
      </c>
      <c r="FE187" s="341">
        <v>160</v>
      </c>
      <c r="FF187" s="341">
        <v>161</v>
      </c>
      <c r="FG187" s="341">
        <v>162</v>
      </c>
      <c r="FH187" s="341">
        <v>163</v>
      </c>
      <c r="FI187" s="341">
        <v>164</v>
      </c>
      <c r="FJ187" s="341">
        <v>165</v>
      </c>
      <c r="FK187" s="341">
        <v>166</v>
      </c>
      <c r="FL187" s="341">
        <v>167</v>
      </c>
      <c r="FM187" s="341">
        <v>168</v>
      </c>
      <c r="FN187" s="341">
        <v>169</v>
      </c>
      <c r="FO187" s="341">
        <v>170</v>
      </c>
      <c r="FP187" s="341">
        <v>171</v>
      </c>
      <c r="FQ187" s="341">
        <v>172</v>
      </c>
      <c r="FR187" s="341">
        <v>173</v>
      </c>
      <c r="FS187" s="341">
        <v>174</v>
      </c>
      <c r="FT187" s="341">
        <v>175</v>
      </c>
      <c r="FU187" s="341">
        <v>176</v>
      </c>
      <c r="FV187" s="341">
        <v>177</v>
      </c>
      <c r="FW187" s="341">
        <v>178</v>
      </c>
      <c r="FX187" s="341">
        <v>179</v>
      </c>
      <c r="FY187" s="341">
        <v>180</v>
      </c>
      <c r="FZ187" s="341">
        <v>181</v>
      </c>
      <c r="GA187" s="341">
        <v>182</v>
      </c>
      <c r="GB187" s="341">
        <v>183</v>
      </c>
      <c r="GC187" s="341">
        <v>184</v>
      </c>
      <c r="GD187" s="341">
        <v>185</v>
      </c>
      <c r="GE187" s="341">
        <v>186</v>
      </c>
      <c r="GF187" s="341">
        <v>187</v>
      </c>
      <c r="GG187" s="341">
        <v>188</v>
      </c>
      <c r="GH187" s="341">
        <v>189</v>
      </c>
      <c r="GI187" s="341">
        <v>190</v>
      </c>
      <c r="GJ187" s="341">
        <v>191</v>
      </c>
      <c r="GK187" s="341">
        <v>192</v>
      </c>
      <c r="GL187" s="341">
        <v>193</v>
      </c>
      <c r="GM187" s="341">
        <v>194</v>
      </c>
      <c r="GN187" s="341">
        <v>195</v>
      </c>
      <c r="GO187" s="341">
        <v>196</v>
      </c>
      <c r="GP187" s="341">
        <v>197</v>
      </c>
      <c r="GQ187" s="341">
        <v>198</v>
      </c>
      <c r="GR187" s="341">
        <v>199</v>
      </c>
      <c r="GS187" s="341">
        <v>200</v>
      </c>
      <c r="GT187" s="341"/>
      <c r="GU187" s="341"/>
      <c r="GV187" s="341"/>
    </row>
    <row r="188" spans="1:204">
      <c r="A188" s="337" t="s">
        <v>541</v>
      </c>
      <c r="B188" s="337">
        <v>5.2999999999999999E-2</v>
      </c>
      <c r="C188" s="337">
        <v>0.114</v>
      </c>
      <c r="D188" s="337">
        <v>0.17100000000000001</v>
      </c>
      <c r="E188" s="337">
        <v>0.22800000000000001</v>
      </c>
      <c r="F188" s="337">
        <v>0.28499999999999998</v>
      </c>
      <c r="G188" s="337">
        <v>0.34200000000000003</v>
      </c>
      <c r="H188" s="337">
        <v>0.39700000000000002</v>
      </c>
      <c r="I188" s="337">
        <v>0.45200000000000001</v>
      </c>
      <c r="J188" s="337">
        <v>0.48799999999999999</v>
      </c>
      <c r="K188" s="337">
        <v>0.52300000000000002</v>
      </c>
      <c r="L188" s="337">
        <v>0.57299999999999995</v>
      </c>
      <c r="M188" s="337">
        <v>0.623</v>
      </c>
      <c r="N188" s="337">
        <v>0.67300000000000004</v>
      </c>
      <c r="O188" s="337">
        <v>0.72199999999999998</v>
      </c>
      <c r="P188" s="337">
        <v>0.77200000000000002</v>
      </c>
      <c r="Q188" s="337">
        <v>0.82199999999999995</v>
      </c>
      <c r="R188" s="337">
        <v>0.87</v>
      </c>
      <c r="S188" s="337">
        <v>0.91800000000000004</v>
      </c>
      <c r="T188" s="337">
        <v>0.95899999999999996</v>
      </c>
      <c r="U188" s="337">
        <v>1</v>
      </c>
      <c r="V188" s="337">
        <v>1.0469999999999999</v>
      </c>
      <c r="W188" s="337">
        <v>1.0940000000000001</v>
      </c>
      <c r="X188" s="337">
        <v>1.141</v>
      </c>
      <c r="Y188" s="337">
        <v>1.1879999999999999</v>
      </c>
      <c r="Z188" s="337">
        <v>1.2350000000000001</v>
      </c>
      <c r="AA188" s="337">
        <v>1.282</v>
      </c>
      <c r="AB188" s="337">
        <v>1.329</v>
      </c>
      <c r="AC188" s="337">
        <v>1.3759999999999999</v>
      </c>
      <c r="AD188" s="337">
        <v>1.423</v>
      </c>
      <c r="AE188" s="337">
        <v>1.47</v>
      </c>
      <c r="AF188" s="337">
        <v>1.516</v>
      </c>
      <c r="AG188" s="236">
        <v>1.5620000000000001</v>
      </c>
      <c r="AH188" s="236">
        <v>1.6080000000000001</v>
      </c>
      <c r="AI188">
        <v>1.6539999999999999</v>
      </c>
      <c r="AJ188">
        <v>1.7</v>
      </c>
      <c r="AK188">
        <v>1.746</v>
      </c>
      <c r="AL188">
        <v>1.792</v>
      </c>
      <c r="AM188">
        <v>1.8380000000000001</v>
      </c>
      <c r="AN188">
        <v>1.8839999999999999</v>
      </c>
      <c r="AO188">
        <v>1.93</v>
      </c>
      <c r="AP188">
        <v>1.9750000000000001</v>
      </c>
      <c r="AQ188">
        <v>2.02</v>
      </c>
      <c r="AR188">
        <v>2.0649999999999999</v>
      </c>
      <c r="AS188">
        <v>2.11</v>
      </c>
      <c r="AT188">
        <v>2.1560000000000001</v>
      </c>
      <c r="AU188">
        <v>2.2010000000000001</v>
      </c>
      <c r="AV188">
        <v>2.246</v>
      </c>
      <c r="AW188">
        <v>2.2909999999999999</v>
      </c>
      <c r="AX188">
        <v>2.3359999999999999</v>
      </c>
      <c r="AY188">
        <v>2.3809999999999998</v>
      </c>
      <c r="AZ188">
        <v>2.4239999999999999</v>
      </c>
      <c r="BA188">
        <v>2.468</v>
      </c>
      <c r="BB188">
        <v>2.5110000000000001</v>
      </c>
      <c r="BC188">
        <v>2.5550000000000002</v>
      </c>
      <c r="BD188">
        <v>2.5979999999999999</v>
      </c>
      <c r="BE188">
        <v>2.641</v>
      </c>
      <c r="BF188">
        <v>2.6850000000000001</v>
      </c>
      <c r="BG188">
        <v>2.7280000000000002</v>
      </c>
      <c r="BH188">
        <v>2.7719999999999998</v>
      </c>
      <c r="BI188">
        <v>2.8149999999999999</v>
      </c>
      <c r="BJ188">
        <v>2.8580000000000001</v>
      </c>
      <c r="BK188">
        <v>2.9009999999999998</v>
      </c>
      <c r="BL188">
        <v>2.944</v>
      </c>
      <c r="BM188">
        <v>2.9870000000000001</v>
      </c>
      <c r="BN188">
        <v>3.0310000000000001</v>
      </c>
      <c r="BO188">
        <v>3.0739999999999998</v>
      </c>
      <c r="BP188">
        <v>3.117</v>
      </c>
      <c r="BQ188">
        <v>3.16</v>
      </c>
      <c r="BR188">
        <v>3.2029999999999998</v>
      </c>
      <c r="BS188">
        <v>3.246</v>
      </c>
      <c r="BT188">
        <v>3.2879999999999998</v>
      </c>
      <c r="BU188">
        <v>3.331</v>
      </c>
      <c r="BV188">
        <v>3.3730000000000002</v>
      </c>
      <c r="BW188">
        <v>3.415</v>
      </c>
      <c r="BX188">
        <v>3.4580000000000002</v>
      </c>
      <c r="BY188">
        <v>3.5</v>
      </c>
      <c r="BZ188">
        <v>3.5419999999999998</v>
      </c>
      <c r="CA188">
        <v>3.5840000000000001</v>
      </c>
      <c r="CB188">
        <v>3.6269999999999998</v>
      </c>
      <c r="CC188">
        <v>3.669</v>
      </c>
      <c r="CD188">
        <v>3.71</v>
      </c>
      <c r="CE188">
        <v>3.7519999999999998</v>
      </c>
      <c r="CF188">
        <v>3.7930000000000001</v>
      </c>
      <c r="CG188">
        <v>3.8340000000000001</v>
      </c>
      <c r="CH188">
        <v>3.8759999999999999</v>
      </c>
      <c r="CI188">
        <v>3.9169999999999998</v>
      </c>
      <c r="CJ188">
        <v>3.9580000000000002</v>
      </c>
      <c r="CK188">
        <v>3.9990000000000001</v>
      </c>
      <c r="CL188">
        <v>4.0410000000000004</v>
      </c>
      <c r="CM188">
        <v>4.0819999999999999</v>
      </c>
      <c r="CN188">
        <v>4.1219999999999999</v>
      </c>
      <c r="CO188">
        <v>4.1619999999999999</v>
      </c>
      <c r="CP188">
        <v>4.2009999999999996</v>
      </c>
      <c r="CQ188">
        <v>4.2409999999999997</v>
      </c>
      <c r="CR188">
        <v>4.2809999999999997</v>
      </c>
      <c r="CS188">
        <v>4.3209999999999997</v>
      </c>
      <c r="CT188">
        <v>4.3609999999999998</v>
      </c>
      <c r="CU188">
        <v>4.4000000000000004</v>
      </c>
      <c r="CV188">
        <v>4.4400000000000004</v>
      </c>
      <c r="CW188">
        <v>4.4800000000000004</v>
      </c>
      <c r="CX188">
        <v>4.5250000000000004</v>
      </c>
      <c r="CY188">
        <v>4.569</v>
      </c>
      <c r="CZ188">
        <v>4.6139999999999999</v>
      </c>
      <c r="DA188">
        <v>4.6580000000000004</v>
      </c>
      <c r="DB188">
        <v>4.7030000000000003</v>
      </c>
      <c r="DC188">
        <v>4.7469999999999999</v>
      </c>
      <c r="DD188">
        <v>4.7919999999999998</v>
      </c>
      <c r="DE188">
        <v>4.8360000000000003</v>
      </c>
      <c r="DF188">
        <v>4.8810000000000002</v>
      </c>
      <c r="DG188">
        <v>4.9249999999999998</v>
      </c>
      <c r="DH188">
        <v>4.97</v>
      </c>
      <c r="DI188">
        <v>5.0140000000000002</v>
      </c>
      <c r="DJ188">
        <v>5.0590000000000002</v>
      </c>
      <c r="DK188">
        <v>5.1029999999999998</v>
      </c>
      <c r="DL188">
        <v>5.1479999999999997</v>
      </c>
      <c r="DM188">
        <v>5.1920000000000002</v>
      </c>
      <c r="DN188">
        <v>5.2370000000000001</v>
      </c>
      <c r="DO188">
        <v>5.2809999999999997</v>
      </c>
      <c r="DP188">
        <v>5.3259999999999996</v>
      </c>
      <c r="DQ188">
        <v>5.37</v>
      </c>
      <c r="DR188">
        <v>5.415</v>
      </c>
      <c r="DS188">
        <v>5.46</v>
      </c>
      <c r="DT188">
        <v>5.5049999999999999</v>
      </c>
      <c r="DU188">
        <v>5.55</v>
      </c>
      <c r="DV188">
        <v>5.5949999999999998</v>
      </c>
      <c r="DW188">
        <v>5.64</v>
      </c>
      <c r="DX188">
        <v>5.6849999999999996</v>
      </c>
      <c r="DY188">
        <v>5.73</v>
      </c>
      <c r="DZ188">
        <v>5.7750000000000004</v>
      </c>
      <c r="EA188">
        <v>5.82</v>
      </c>
      <c r="EB188">
        <v>5.8650000000000002</v>
      </c>
      <c r="EC188">
        <v>5.91</v>
      </c>
      <c r="ED188">
        <v>5.9550000000000001</v>
      </c>
      <c r="EE188">
        <v>6</v>
      </c>
      <c r="EF188">
        <v>6.0449999999999999</v>
      </c>
      <c r="EG188">
        <v>6.0890000000000004</v>
      </c>
      <c r="EH188">
        <v>6.1340000000000003</v>
      </c>
      <c r="EI188">
        <v>6.1790000000000003</v>
      </c>
      <c r="EJ188">
        <v>6.2240000000000002</v>
      </c>
      <c r="EK188">
        <v>6.2690000000000001</v>
      </c>
      <c r="EL188">
        <v>6.3140000000000001</v>
      </c>
      <c r="EM188">
        <v>6.359</v>
      </c>
      <c r="EN188">
        <v>6.4039999999999999</v>
      </c>
      <c r="EO188">
        <v>6.4489999999999998</v>
      </c>
      <c r="EP188">
        <v>6.4939999999999998</v>
      </c>
      <c r="EQ188">
        <v>6.5389999999999997</v>
      </c>
      <c r="ER188">
        <v>6.5839999999999996</v>
      </c>
      <c r="ES188">
        <v>6.6289999999999996</v>
      </c>
      <c r="ET188">
        <v>6.6740000000000004</v>
      </c>
      <c r="EU188">
        <v>6.7190000000000003</v>
      </c>
      <c r="EV188">
        <v>6.7640000000000002</v>
      </c>
      <c r="EW188">
        <v>6.8090000000000002</v>
      </c>
      <c r="EX188">
        <v>6.8540000000000001</v>
      </c>
      <c r="EY188">
        <v>6.8979999999999997</v>
      </c>
      <c r="EZ188">
        <v>6.9429999999999996</v>
      </c>
      <c r="FA188">
        <v>6.9880000000000004</v>
      </c>
      <c r="FB188">
        <v>7.0330000000000004</v>
      </c>
      <c r="FC188">
        <v>7.0780000000000003</v>
      </c>
      <c r="FD188">
        <v>7.1230000000000002</v>
      </c>
      <c r="FE188">
        <v>7.1669999999999998</v>
      </c>
      <c r="FF188">
        <v>7.2119999999999997</v>
      </c>
      <c r="FG188">
        <v>7.2569999999999997</v>
      </c>
      <c r="FH188">
        <v>7.3019999999999996</v>
      </c>
      <c r="FI188">
        <v>7.3470000000000004</v>
      </c>
      <c r="FJ188">
        <v>7.3920000000000003</v>
      </c>
      <c r="FK188">
        <v>7.4359999999999999</v>
      </c>
      <c r="FL188">
        <v>7.4809999999999999</v>
      </c>
      <c r="FM188">
        <v>7.5259999999999998</v>
      </c>
      <c r="FN188">
        <v>7.5709999999999997</v>
      </c>
      <c r="FO188">
        <v>7.6159999999999997</v>
      </c>
      <c r="FP188">
        <v>7.6609999999999996</v>
      </c>
      <c r="FQ188">
        <v>7.7050000000000001</v>
      </c>
      <c r="FR188">
        <v>7.75</v>
      </c>
      <c r="FS188">
        <v>7.7949999999999999</v>
      </c>
      <c r="FT188">
        <v>7.84</v>
      </c>
      <c r="FU188">
        <v>7.8849999999999998</v>
      </c>
      <c r="FV188">
        <v>7.93</v>
      </c>
      <c r="FW188">
        <v>7.9749999999999996</v>
      </c>
      <c r="FX188">
        <v>8.0190000000000001</v>
      </c>
      <c r="FY188">
        <v>8.0640000000000001</v>
      </c>
      <c r="FZ188">
        <v>8.109</v>
      </c>
      <c r="GA188">
        <v>8.1539999999999999</v>
      </c>
      <c r="GB188">
        <v>8.1989999999999998</v>
      </c>
      <c r="GC188">
        <v>8.2439999999999998</v>
      </c>
      <c r="GD188">
        <v>8.2880000000000003</v>
      </c>
      <c r="GE188">
        <v>8.3330000000000002</v>
      </c>
      <c r="GF188">
        <v>8.3780000000000001</v>
      </c>
      <c r="GG188">
        <v>8.423</v>
      </c>
      <c r="GH188">
        <v>8.468</v>
      </c>
      <c r="GI188">
        <v>8.5129999999999999</v>
      </c>
      <c r="GJ188">
        <v>8.5570000000000004</v>
      </c>
      <c r="GK188">
        <v>8.6020000000000003</v>
      </c>
      <c r="GL188">
        <v>8.6470000000000002</v>
      </c>
      <c r="GM188">
        <v>8.6920000000000002</v>
      </c>
      <c r="GN188">
        <v>8.7370000000000001</v>
      </c>
      <c r="GO188">
        <v>8.782</v>
      </c>
      <c r="GP188">
        <v>8.8260000000000005</v>
      </c>
      <c r="GQ188">
        <v>8.8710000000000004</v>
      </c>
      <c r="GR188">
        <v>8.9160000000000004</v>
      </c>
      <c r="GS188">
        <v>8.9610000000000003</v>
      </c>
    </row>
  </sheetData>
  <phoneticPr fontId="4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30EE1-74DC-4780-BB74-3FE4AF6941DC}">
  <sheetPr>
    <tabColor rgb="FFFFFF00"/>
  </sheetPr>
  <dimension ref="A1:GV188"/>
  <sheetViews>
    <sheetView workbookViewId="0">
      <pane xSplit="1" ySplit="3" topLeftCell="B4" activePane="bottomRight" state="frozen"/>
      <selection activeCell="U186" sqref="U186"/>
      <selection pane="topRight" activeCell="U186" sqref="U186"/>
      <selection pane="bottomLeft" activeCell="U186" sqref="U186"/>
      <selection pane="bottomRight" activeCell="G24" sqref="G24"/>
    </sheetView>
  </sheetViews>
  <sheetFormatPr defaultColWidth="9" defaultRowHeight="16.2"/>
  <cols>
    <col min="1" max="1" width="9.6640625" style="337" customWidth="1"/>
    <col min="2" max="32" width="8.6640625" style="337" customWidth="1"/>
    <col min="33" max="34" width="8.6640625" style="236" customWidth="1"/>
    <col min="35" max="86" width="8.6640625" customWidth="1"/>
    <col min="87" max="87" width="9.6640625" customWidth="1"/>
    <col min="88" max="204" width="8.6640625" customWidth="1"/>
    <col min="205" max="16384" width="9" style="337"/>
  </cols>
  <sheetData>
    <row r="1" spans="1:204">
      <c r="A1" s="275" t="s">
        <v>551</v>
      </c>
      <c r="B1" s="275"/>
      <c r="C1" s="262"/>
      <c r="D1" s="263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</row>
    <row r="2" spans="1:204">
      <c r="A2" s="275" t="s">
        <v>547</v>
      </c>
      <c r="B2" s="277">
        <v>1</v>
      </c>
      <c r="C2" s="277">
        <v>2</v>
      </c>
      <c r="D2" s="277">
        <v>3</v>
      </c>
      <c r="E2" s="277">
        <v>4</v>
      </c>
      <c r="F2" s="277">
        <v>5</v>
      </c>
      <c r="G2" s="277">
        <v>6</v>
      </c>
      <c r="H2" s="277">
        <v>7</v>
      </c>
      <c r="I2" s="277">
        <v>8</v>
      </c>
      <c r="J2" s="277">
        <v>9</v>
      </c>
      <c r="K2" s="277">
        <v>10</v>
      </c>
      <c r="L2" s="277">
        <v>11</v>
      </c>
      <c r="M2" s="277">
        <v>12</v>
      </c>
      <c r="N2" s="277">
        <v>13</v>
      </c>
      <c r="O2" s="277">
        <v>14</v>
      </c>
      <c r="P2" s="277">
        <v>15</v>
      </c>
      <c r="Q2" s="277">
        <v>16</v>
      </c>
      <c r="R2" s="277">
        <v>17</v>
      </c>
      <c r="S2" s="277">
        <v>18</v>
      </c>
      <c r="T2" s="277">
        <v>19</v>
      </c>
      <c r="U2" s="277">
        <v>20</v>
      </c>
      <c r="V2" s="277">
        <v>21</v>
      </c>
      <c r="W2" s="277">
        <v>22</v>
      </c>
      <c r="X2" s="277">
        <v>23</v>
      </c>
      <c r="Y2" s="277">
        <v>24</v>
      </c>
      <c r="Z2" s="277">
        <v>25</v>
      </c>
      <c r="AA2" s="277">
        <v>26</v>
      </c>
      <c r="AB2" s="277">
        <v>27</v>
      </c>
      <c r="AC2" s="277">
        <v>28</v>
      </c>
      <c r="AD2" s="277">
        <v>29</v>
      </c>
      <c r="AE2" s="277">
        <v>30</v>
      </c>
      <c r="AF2" s="337">
        <v>31</v>
      </c>
      <c r="AG2" s="236">
        <v>32</v>
      </c>
      <c r="AH2" s="236">
        <v>33</v>
      </c>
      <c r="AI2">
        <v>34</v>
      </c>
      <c r="AJ2">
        <v>35</v>
      </c>
      <c r="AK2">
        <v>36</v>
      </c>
      <c r="AL2">
        <v>37</v>
      </c>
      <c r="AM2">
        <v>38</v>
      </c>
      <c r="AN2">
        <v>39</v>
      </c>
      <c r="AO2">
        <v>40</v>
      </c>
      <c r="AP2">
        <v>41</v>
      </c>
      <c r="AQ2">
        <v>42</v>
      </c>
      <c r="AR2">
        <v>43</v>
      </c>
      <c r="AS2">
        <v>44</v>
      </c>
      <c r="AT2">
        <v>45</v>
      </c>
      <c r="AU2">
        <v>46</v>
      </c>
      <c r="AV2">
        <v>47</v>
      </c>
      <c r="AW2">
        <v>48</v>
      </c>
      <c r="AX2">
        <v>49</v>
      </c>
      <c r="AY2">
        <v>50</v>
      </c>
      <c r="AZ2">
        <v>51</v>
      </c>
      <c r="BA2">
        <v>52</v>
      </c>
      <c r="BB2">
        <v>53</v>
      </c>
      <c r="BC2">
        <v>54</v>
      </c>
      <c r="BD2">
        <v>55</v>
      </c>
      <c r="BE2">
        <v>56</v>
      </c>
      <c r="BF2">
        <v>57</v>
      </c>
      <c r="BG2">
        <v>58</v>
      </c>
      <c r="BH2">
        <v>59</v>
      </c>
      <c r="BI2">
        <v>60</v>
      </c>
      <c r="BJ2">
        <v>61</v>
      </c>
      <c r="BK2">
        <v>62</v>
      </c>
      <c r="BL2">
        <v>63</v>
      </c>
      <c r="BM2">
        <v>64</v>
      </c>
      <c r="BN2">
        <v>65</v>
      </c>
      <c r="BO2">
        <v>66</v>
      </c>
      <c r="BP2">
        <v>67</v>
      </c>
      <c r="BQ2">
        <v>68</v>
      </c>
      <c r="BR2">
        <v>69</v>
      </c>
      <c r="BS2">
        <v>70</v>
      </c>
      <c r="BT2">
        <v>71</v>
      </c>
      <c r="BU2">
        <v>72</v>
      </c>
      <c r="BV2">
        <v>73</v>
      </c>
      <c r="BW2">
        <v>74</v>
      </c>
      <c r="BX2">
        <v>75</v>
      </c>
      <c r="BY2">
        <v>76</v>
      </c>
      <c r="BZ2">
        <v>77</v>
      </c>
      <c r="CA2">
        <v>78</v>
      </c>
      <c r="CB2">
        <v>79</v>
      </c>
      <c r="CC2">
        <v>80</v>
      </c>
      <c r="CD2">
        <v>81</v>
      </c>
      <c r="CE2">
        <v>82</v>
      </c>
      <c r="CF2">
        <v>83</v>
      </c>
      <c r="CG2">
        <v>84</v>
      </c>
      <c r="CH2">
        <v>85</v>
      </c>
      <c r="CI2">
        <v>86</v>
      </c>
      <c r="CJ2">
        <v>87</v>
      </c>
      <c r="CK2">
        <v>88</v>
      </c>
      <c r="CL2">
        <v>89</v>
      </c>
      <c r="CM2">
        <v>90</v>
      </c>
      <c r="CN2">
        <v>91</v>
      </c>
      <c r="CO2">
        <v>92</v>
      </c>
      <c r="CP2">
        <v>93</v>
      </c>
      <c r="CQ2">
        <v>94</v>
      </c>
      <c r="CR2">
        <v>95</v>
      </c>
      <c r="CS2">
        <v>96</v>
      </c>
      <c r="CT2">
        <v>97</v>
      </c>
      <c r="CU2">
        <v>98</v>
      </c>
      <c r="CV2">
        <v>99</v>
      </c>
      <c r="CW2">
        <v>100</v>
      </c>
      <c r="CX2">
        <v>101</v>
      </c>
      <c r="CY2">
        <v>102</v>
      </c>
      <c r="CZ2">
        <v>103</v>
      </c>
      <c r="DA2">
        <v>104</v>
      </c>
      <c r="DB2">
        <v>105</v>
      </c>
      <c r="DC2">
        <v>106</v>
      </c>
      <c r="DD2">
        <v>107</v>
      </c>
      <c r="DE2">
        <v>108</v>
      </c>
      <c r="DF2">
        <v>109</v>
      </c>
      <c r="DG2">
        <v>110</v>
      </c>
      <c r="DH2">
        <v>111</v>
      </c>
      <c r="DI2">
        <v>112</v>
      </c>
      <c r="DJ2">
        <v>113</v>
      </c>
      <c r="DK2">
        <v>114</v>
      </c>
      <c r="DL2">
        <v>115</v>
      </c>
      <c r="DM2">
        <v>116</v>
      </c>
      <c r="DN2">
        <v>117</v>
      </c>
      <c r="DO2">
        <v>118</v>
      </c>
      <c r="DP2">
        <v>119</v>
      </c>
      <c r="DQ2">
        <v>120</v>
      </c>
      <c r="DR2">
        <v>121</v>
      </c>
      <c r="DS2">
        <v>122</v>
      </c>
      <c r="DT2">
        <v>123</v>
      </c>
      <c r="DU2">
        <v>124</v>
      </c>
      <c r="DV2">
        <v>125</v>
      </c>
      <c r="DW2">
        <v>126</v>
      </c>
      <c r="DX2">
        <v>127</v>
      </c>
      <c r="DY2">
        <v>128</v>
      </c>
      <c r="DZ2">
        <v>129</v>
      </c>
      <c r="EA2">
        <v>130</v>
      </c>
      <c r="EB2">
        <v>131</v>
      </c>
      <c r="EC2">
        <v>132</v>
      </c>
      <c r="ED2">
        <v>133</v>
      </c>
      <c r="EE2">
        <v>134</v>
      </c>
      <c r="EF2">
        <v>135</v>
      </c>
      <c r="EG2">
        <v>136</v>
      </c>
      <c r="EH2">
        <v>137</v>
      </c>
      <c r="EI2">
        <v>138</v>
      </c>
      <c r="EJ2">
        <v>139</v>
      </c>
      <c r="EK2">
        <v>140</v>
      </c>
      <c r="EL2">
        <v>141</v>
      </c>
      <c r="EM2">
        <v>142</v>
      </c>
      <c r="EN2">
        <v>143</v>
      </c>
      <c r="EO2">
        <v>144</v>
      </c>
      <c r="EP2">
        <v>145</v>
      </c>
      <c r="EQ2">
        <v>146</v>
      </c>
      <c r="ER2">
        <v>147</v>
      </c>
      <c r="ES2">
        <v>148</v>
      </c>
      <c r="ET2">
        <v>149</v>
      </c>
      <c r="EU2">
        <v>150</v>
      </c>
      <c r="EV2">
        <v>151</v>
      </c>
      <c r="EW2">
        <v>152</v>
      </c>
      <c r="EX2">
        <v>153</v>
      </c>
      <c r="EY2">
        <v>154</v>
      </c>
      <c r="EZ2">
        <v>155</v>
      </c>
      <c r="FA2">
        <v>156</v>
      </c>
      <c r="FB2">
        <v>157</v>
      </c>
      <c r="FC2">
        <v>158</v>
      </c>
      <c r="FD2">
        <v>159</v>
      </c>
      <c r="FE2">
        <v>160</v>
      </c>
      <c r="FF2">
        <v>161</v>
      </c>
      <c r="FG2">
        <v>162</v>
      </c>
      <c r="FH2">
        <v>163</v>
      </c>
      <c r="FI2">
        <v>164</v>
      </c>
      <c r="FJ2">
        <v>165</v>
      </c>
      <c r="FK2">
        <v>166</v>
      </c>
      <c r="FL2">
        <v>167</v>
      </c>
      <c r="FM2">
        <v>168</v>
      </c>
      <c r="FN2">
        <v>169</v>
      </c>
      <c r="FO2">
        <v>170</v>
      </c>
      <c r="FP2">
        <v>171</v>
      </c>
      <c r="FQ2">
        <v>172</v>
      </c>
      <c r="FR2">
        <v>173</v>
      </c>
      <c r="FS2">
        <v>174</v>
      </c>
      <c r="FT2">
        <v>175</v>
      </c>
      <c r="FU2">
        <v>176</v>
      </c>
      <c r="FV2">
        <v>177</v>
      </c>
      <c r="FW2">
        <v>178</v>
      </c>
      <c r="FX2">
        <v>179</v>
      </c>
      <c r="FY2">
        <v>180</v>
      </c>
      <c r="FZ2">
        <v>181</v>
      </c>
      <c r="GA2">
        <v>182</v>
      </c>
      <c r="GB2">
        <v>183</v>
      </c>
      <c r="GC2">
        <v>184</v>
      </c>
      <c r="GD2">
        <v>185</v>
      </c>
      <c r="GE2">
        <v>186</v>
      </c>
      <c r="GF2">
        <v>187</v>
      </c>
      <c r="GG2">
        <v>188</v>
      </c>
      <c r="GH2">
        <v>189</v>
      </c>
      <c r="GI2">
        <v>190</v>
      </c>
      <c r="GJ2">
        <v>191</v>
      </c>
      <c r="GK2">
        <v>192</v>
      </c>
      <c r="GL2">
        <v>193</v>
      </c>
      <c r="GM2">
        <v>194</v>
      </c>
      <c r="GN2">
        <v>195</v>
      </c>
      <c r="GO2">
        <v>196</v>
      </c>
      <c r="GP2">
        <v>197</v>
      </c>
      <c r="GQ2">
        <v>198</v>
      </c>
      <c r="GR2">
        <v>199</v>
      </c>
      <c r="GS2">
        <v>200</v>
      </c>
    </row>
    <row r="3" spans="1:204">
      <c r="A3" s="275" t="s">
        <v>538</v>
      </c>
      <c r="B3" s="277">
        <v>1</v>
      </c>
      <c r="C3" s="277">
        <v>2</v>
      </c>
      <c r="D3" s="277">
        <v>3</v>
      </c>
      <c r="E3" s="277">
        <v>4</v>
      </c>
      <c r="F3" s="277">
        <v>5</v>
      </c>
      <c r="G3" s="277">
        <v>6</v>
      </c>
      <c r="H3" s="277">
        <v>7</v>
      </c>
      <c r="I3" s="277">
        <v>8</v>
      </c>
      <c r="J3" s="277">
        <v>9</v>
      </c>
      <c r="K3" s="277">
        <v>10</v>
      </c>
      <c r="L3" s="277">
        <v>11</v>
      </c>
      <c r="M3" s="277">
        <v>12</v>
      </c>
      <c r="N3" s="277">
        <v>13</v>
      </c>
      <c r="O3" s="277">
        <v>14</v>
      </c>
      <c r="P3" s="277">
        <v>15</v>
      </c>
      <c r="Q3" s="277">
        <v>16</v>
      </c>
      <c r="R3" s="277">
        <v>17</v>
      </c>
      <c r="S3" s="277">
        <v>18</v>
      </c>
      <c r="T3" s="277">
        <v>19</v>
      </c>
      <c r="U3" s="277">
        <v>20</v>
      </c>
      <c r="V3" s="277">
        <v>21</v>
      </c>
      <c r="W3" s="277">
        <v>22</v>
      </c>
      <c r="X3" s="277">
        <v>23</v>
      </c>
      <c r="Y3" s="277">
        <v>24</v>
      </c>
      <c r="Z3" s="277">
        <v>25</v>
      </c>
      <c r="AA3" s="277">
        <v>26</v>
      </c>
      <c r="AB3" s="277">
        <v>27</v>
      </c>
      <c r="AC3" s="277">
        <v>28</v>
      </c>
      <c r="AD3" s="277">
        <v>29</v>
      </c>
      <c r="AE3" s="277">
        <v>30</v>
      </c>
      <c r="AF3" s="337">
        <v>31</v>
      </c>
      <c r="AG3" s="338">
        <v>32</v>
      </c>
      <c r="AH3" s="338">
        <v>33</v>
      </c>
      <c r="AI3">
        <v>34</v>
      </c>
      <c r="AJ3">
        <v>35</v>
      </c>
      <c r="AK3">
        <v>36</v>
      </c>
      <c r="AL3">
        <v>37</v>
      </c>
      <c r="AM3">
        <v>38</v>
      </c>
      <c r="AN3">
        <v>39</v>
      </c>
      <c r="AO3">
        <v>40</v>
      </c>
      <c r="AP3">
        <v>41</v>
      </c>
      <c r="AQ3">
        <v>42</v>
      </c>
      <c r="AR3">
        <v>43</v>
      </c>
      <c r="AS3">
        <v>44</v>
      </c>
      <c r="AT3">
        <v>45</v>
      </c>
      <c r="AU3">
        <v>46</v>
      </c>
      <c r="AV3">
        <v>47</v>
      </c>
      <c r="AW3">
        <v>48</v>
      </c>
      <c r="AX3">
        <v>49</v>
      </c>
      <c r="AY3">
        <v>50</v>
      </c>
      <c r="AZ3">
        <v>51</v>
      </c>
      <c r="BA3">
        <v>52</v>
      </c>
      <c r="BB3">
        <v>53</v>
      </c>
      <c r="BC3">
        <v>54</v>
      </c>
      <c r="BD3">
        <v>55</v>
      </c>
      <c r="BE3">
        <v>56</v>
      </c>
      <c r="BF3">
        <v>57</v>
      </c>
      <c r="BG3">
        <v>58</v>
      </c>
      <c r="BH3">
        <v>59</v>
      </c>
      <c r="BI3">
        <v>60</v>
      </c>
      <c r="BJ3">
        <v>61</v>
      </c>
      <c r="BK3">
        <v>62</v>
      </c>
      <c r="BL3">
        <v>63</v>
      </c>
      <c r="BM3">
        <v>64</v>
      </c>
      <c r="BN3">
        <v>65</v>
      </c>
      <c r="BO3">
        <v>66</v>
      </c>
      <c r="BP3">
        <v>67</v>
      </c>
      <c r="BQ3">
        <v>68</v>
      </c>
      <c r="BR3">
        <v>69</v>
      </c>
      <c r="BS3">
        <v>70</v>
      </c>
      <c r="BT3">
        <v>71</v>
      </c>
      <c r="BU3">
        <v>72</v>
      </c>
      <c r="BV3">
        <v>73</v>
      </c>
      <c r="BW3">
        <v>74</v>
      </c>
      <c r="BX3">
        <v>75</v>
      </c>
      <c r="BY3">
        <v>76</v>
      </c>
      <c r="BZ3">
        <v>77</v>
      </c>
      <c r="CA3">
        <v>78</v>
      </c>
      <c r="CB3">
        <v>79</v>
      </c>
      <c r="CC3">
        <v>80</v>
      </c>
      <c r="CD3">
        <v>81</v>
      </c>
      <c r="CE3">
        <v>82</v>
      </c>
      <c r="CF3">
        <v>83</v>
      </c>
      <c r="CG3">
        <v>84</v>
      </c>
      <c r="CH3">
        <v>85</v>
      </c>
      <c r="CI3">
        <v>86</v>
      </c>
      <c r="CJ3">
        <v>87</v>
      </c>
      <c r="CK3">
        <v>88</v>
      </c>
      <c r="CL3">
        <v>89</v>
      </c>
      <c r="CM3">
        <v>90</v>
      </c>
      <c r="CN3">
        <v>91</v>
      </c>
      <c r="CO3">
        <v>92</v>
      </c>
      <c r="CP3">
        <v>93</v>
      </c>
      <c r="CQ3">
        <v>94</v>
      </c>
      <c r="CR3">
        <v>95</v>
      </c>
      <c r="CS3">
        <v>96</v>
      </c>
      <c r="CT3">
        <v>97</v>
      </c>
      <c r="CU3">
        <v>98</v>
      </c>
      <c r="CV3">
        <v>99</v>
      </c>
      <c r="CW3">
        <v>100</v>
      </c>
      <c r="CX3">
        <v>101</v>
      </c>
      <c r="CY3">
        <v>102</v>
      </c>
      <c r="CZ3">
        <v>103</v>
      </c>
      <c r="DA3">
        <v>104</v>
      </c>
      <c r="DB3">
        <v>105</v>
      </c>
      <c r="DC3">
        <v>106</v>
      </c>
      <c r="DD3">
        <v>107</v>
      </c>
      <c r="DE3">
        <v>108</v>
      </c>
      <c r="DF3">
        <v>109</v>
      </c>
      <c r="DG3">
        <v>110</v>
      </c>
      <c r="DH3">
        <v>111</v>
      </c>
      <c r="DI3">
        <v>112</v>
      </c>
      <c r="DJ3">
        <v>113</v>
      </c>
      <c r="DK3">
        <v>114</v>
      </c>
      <c r="DL3">
        <v>115</v>
      </c>
      <c r="DM3">
        <v>116</v>
      </c>
      <c r="DN3">
        <v>117</v>
      </c>
      <c r="DO3">
        <v>118</v>
      </c>
      <c r="DP3">
        <v>119</v>
      </c>
      <c r="DQ3">
        <v>120</v>
      </c>
      <c r="DR3">
        <v>121</v>
      </c>
      <c r="DS3">
        <v>122</v>
      </c>
      <c r="DT3">
        <v>123</v>
      </c>
      <c r="DU3">
        <v>124</v>
      </c>
      <c r="DV3">
        <v>125</v>
      </c>
      <c r="DW3">
        <v>126</v>
      </c>
      <c r="DX3">
        <v>127</v>
      </c>
      <c r="DY3">
        <v>128</v>
      </c>
      <c r="DZ3">
        <v>129</v>
      </c>
      <c r="EA3">
        <v>130</v>
      </c>
      <c r="EB3">
        <v>131</v>
      </c>
      <c r="EC3">
        <v>132</v>
      </c>
      <c r="ED3">
        <v>133</v>
      </c>
      <c r="EE3">
        <v>134</v>
      </c>
      <c r="EF3">
        <v>135</v>
      </c>
      <c r="EG3">
        <v>136</v>
      </c>
      <c r="EH3">
        <v>137</v>
      </c>
      <c r="EI3">
        <v>138</v>
      </c>
      <c r="EJ3">
        <v>139</v>
      </c>
      <c r="EK3">
        <v>140</v>
      </c>
      <c r="EL3">
        <v>141</v>
      </c>
      <c r="EM3">
        <v>142</v>
      </c>
      <c r="EN3">
        <v>143</v>
      </c>
      <c r="EO3">
        <v>144</v>
      </c>
      <c r="EP3">
        <v>145</v>
      </c>
      <c r="EQ3">
        <v>146</v>
      </c>
      <c r="ER3">
        <v>147</v>
      </c>
      <c r="ES3">
        <v>148</v>
      </c>
      <c r="ET3">
        <v>149</v>
      </c>
      <c r="EU3">
        <v>150</v>
      </c>
      <c r="EV3">
        <v>151</v>
      </c>
      <c r="EW3">
        <v>152</v>
      </c>
      <c r="EX3">
        <v>153</v>
      </c>
      <c r="EY3">
        <v>154</v>
      </c>
      <c r="EZ3">
        <v>155</v>
      </c>
      <c r="FA3">
        <v>156</v>
      </c>
      <c r="FB3">
        <v>157</v>
      </c>
      <c r="FC3">
        <v>158</v>
      </c>
      <c r="FD3">
        <v>159</v>
      </c>
      <c r="FE3">
        <v>160</v>
      </c>
      <c r="FF3">
        <v>161</v>
      </c>
      <c r="FG3">
        <v>162</v>
      </c>
      <c r="FH3">
        <v>163</v>
      </c>
      <c r="FI3">
        <v>164</v>
      </c>
      <c r="FJ3">
        <v>165</v>
      </c>
      <c r="FK3">
        <v>166</v>
      </c>
      <c r="FL3">
        <v>167</v>
      </c>
      <c r="FM3">
        <v>168</v>
      </c>
      <c r="FN3">
        <v>169</v>
      </c>
      <c r="FO3">
        <v>170</v>
      </c>
      <c r="FP3">
        <v>171</v>
      </c>
      <c r="FQ3">
        <v>172</v>
      </c>
      <c r="FR3">
        <v>173</v>
      </c>
      <c r="FS3">
        <v>174</v>
      </c>
      <c r="FT3">
        <v>175</v>
      </c>
      <c r="FU3">
        <v>176</v>
      </c>
      <c r="FV3">
        <v>177</v>
      </c>
      <c r="FW3">
        <v>178</v>
      </c>
      <c r="FX3">
        <v>179</v>
      </c>
      <c r="FY3">
        <v>180</v>
      </c>
      <c r="FZ3">
        <v>181</v>
      </c>
      <c r="GA3">
        <v>182</v>
      </c>
      <c r="GB3">
        <v>183</v>
      </c>
      <c r="GC3">
        <v>184</v>
      </c>
      <c r="GD3">
        <v>185</v>
      </c>
      <c r="GE3">
        <v>186</v>
      </c>
      <c r="GF3">
        <v>187</v>
      </c>
      <c r="GG3">
        <v>188</v>
      </c>
      <c r="GH3">
        <v>189</v>
      </c>
      <c r="GI3">
        <v>190</v>
      </c>
      <c r="GJ3">
        <v>191</v>
      </c>
      <c r="GK3">
        <v>192</v>
      </c>
      <c r="GL3">
        <v>193</v>
      </c>
      <c r="GM3">
        <v>194</v>
      </c>
      <c r="GN3">
        <v>195</v>
      </c>
      <c r="GO3">
        <v>196</v>
      </c>
      <c r="GP3">
        <v>197</v>
      </c>
      <c r="GQ3">
        <v>198</v>
      </c>
      <c r="GR3">
        <v>199</v>
      </c>
      <c r="GS3">
        <v>200</v>
      </c>
      <c r="GU3" t="s">
        <v>123</v>
      </c>
      <c r="GV3" t="s">
        <v>539</v>
      </c>
    </row>
    <row r="4" spans="1:204">
      <c r="A4" s="339">
        <v>1</v>
      </c>
      <c r="B4" s="340">
        <v>1</v>
      </c>
      <c r="C4" s="340">
        <v>1</v>
      </c>
      <c r="D4" s="340">
        <v>1</v>
      </c>
      <c r="E4" s="340">
        <v>1</v>
      </c>
      <c r="F4" s="340">
        <v>1</v>
      </c>
      <c r="G4" s="340">
        <v>1</v>
      </c>
      <c r="H4" s="340">
        <v>1</v>
      </c>
      <c r="I4" s="340">
        <v>1</v>
      </c>
      <c r="J4" s="340">
        <v>1</v>
      </c>
      <c r="K4" s="340">
        <v>1</v>
      </c>
      <c r="L4" s="340">
        <v>1</v>
      </c>
      <c r="M4" s="340">
        <v>1</v>
      </c>
      <c r="N4" s="340">
        <v>1</v>
      </c>
      <c r="O4" s="340">
        <v>1</v>
      </c>
      <c r="P4" s="340">
        <v>1</v>
      </c>
      <c r="Q4" s="340">
        <v>1</v>
      </c>
      <c r="R4" s="340">
        <v>1</v>
      </c>
      <c r="S4" s="340">
        <v>1</v>
      </c>
      <c r="T4" s="340">
        <v>1</v>
      </c>
      <c r="U4" s="340">
        <v>1</v>
      </c>
      <c r="V4" s="340">
        <v>1</v>
      </c>
      <c r="W4" s="340">
        <v>1</v>
      </c>
      <c r="X4" s="340">
        <v>1</v>
      </c>
      <c r="Y4" s="340">
        <v>1</v>
      </c>
      <c r="Z4" s="340">
        <v>1</v>
      </c>
      <c r="AA4" s="340">
        <v>2</v>
      </c>
      <c r="AB4" s="340">
        <v>2</v>
      </c>
      <c r="AC4" s="340">
        <v>2</v>
      </c>
      <c r="AD4" s="340">
        <v>2</v>
      </c>
      <c r="AE4" s="340">
        <v>2</v>
      </c>
      <c r="AF4" s="341">
        <v>2</v>
      </c>
      <c r="AG4" s="342">
        <v>2</v>
      </c>
      <c r="AH4" s="343">
        <v>2</v>
      </c>
      <c r="AI4" s="341">
        <v>2</v>
      </c>
      <c r="AJ4" s="341">
        <v>2</v>
      </c>
      <c r="AK4" s="341">
        <v>2</v>
      </c>
      <c r="AL4" s="341">
        <v>2</v>
      </c>
      <c r="AM4" s="341">
        <v>2</v>
      </c>
      <c r="AN4" s="341">
        <v>2</v>
      </c>
      <c r="AO4" s="341">
        <v>2</v>
      </c>
      <c r="AP4" s="341">
        <v>2</v>
      </c>
      <c r="AQ4" s="341">
        <v>2</v>
      </c>
      <c r="AR4" s="341">
        <v>2</v>
      </c>
      <c r="AS4" s="341">
        <v>3</v>
      </c>
      <c r="AT4" s="341">
        <v>3</v>
      </c>
      <c r="AU4" s="341">
        <v>3</v>
      </c>
      <c r="AV4" s="341">
        <v>3</v>
      </c>
      <c r="AW4" s="341">
        <v>3</v>
      </c>
      <c r="AX4" s="341">
        <v>3</v>
      </c>
      <c r="AY4" s="341">
        <v>3</v>
      </c>
      <c r="AZ4" s="341">
        <v>3</v>
      </c>
      <c r="BA4" s="341">
        <v>3</v>
      </c>
      <c r="BB4" s="341">
        <v>3</v>
      </c>
      <c r="BC4" s="341">
        <v>3</v>
      </c>
      <c r="BD4" s="341">
        <v>3</v>
      </c>
      <c r="BE4" s="341">
        <v>3</v>
      </c>
      <c r="BF4" s="341">
        <v>3</v>
      </c>
      <c r="BG4" s="341">
        <v>3</v>
      </c>
      <c r="BH4" s="341">
        <v>3</v>
      </c>
      <c r="BI4" s="341">
        <v>3</v>
      </c>
      <c r="BJ4" s="341">
        <v>3</v>
      </c>
      <c r="BK4" s="341">
        <v>3</v>
      </c>
      <c r="BL4" s="341">
        <v>4</v>
      </c>
      <c r="BM4" s="341">
        <v>4</v>
      </c>
      <c r="BN4" s="341">
        <v>4</v>
      </c>
      <c r="BO4" s="341">
        <v>4</v>
      </c>
      <c r="BP4" s="341">
        <v>4</v>
      </c>
      <c r="BQ4" s="341">
        <v>4</v>
      </c>
      <c r="BR4" s="341">
        <v>4</v>
      </c>
      <c r="BS4" s="341">
        <v>4</v>
      </c>
      <c r="BT4" s="341">
        <v>4</v>
      </c>
      <c r="BU4" s="341">
        <v>4</v>
      </c>
      <c r="BV4" s="341">
        <v>4</v>
      </c>
      <c r="BW4" s="341">
        <v>4</v>
      </c>
      <c r="BX4" s="341">
        <v>4</v>
      </c>
      <c r="BY4" s="341">
        <v>4</v>
      </c>
      <c r="BZ4" s="341">
        <v>4</v>
      </c>
      <c r="CA4" s="341">
        <v>4</v>
      </c>
      <c r="CB4" s="341">
        <v>4</v>
      </c>
      <c r="CC4" s="341">
        <v>4</v>
      </c>
      <c r="CD4" s="341">
        <v>4</v>
      </c>
      <c r="CE4" s="341">
        <v>5</v>
      </c>
      <c r="CF4" s="341">
        <v>5</v>
      </c>
      <c r="CG4" s="341">
        <v>5</v>
      </c>
      <c r="CH4" s="341">
        <v>5</v>
      </c>
      <c r="CI4" s="341">
        <v>5</v>
      </c>
      <c r="CJ4" s="341">
        <v>5</v>
      </c>
      <c r="CK4" s="341">
        <v>5</v>
      </c>
      <c r="CL4" s="341">
        <v>5</v>
      </c>
      <c r="CM4" s="341">
        <v>5</v>
      </c>
      <c r="CN4" s="341">
        <v>5</v>
      </c>
      <c r="CO4" s="341">
        <v>5</v>
      </c>
      <c r="CP4" s="341">
        <v>5</v>
      </c>
      <c r="CQ4" s="341">
        <v>5</v>
      </c>
      <c r="CR4" s="341">
        <v>5</v>
      </c>
      <c r="CS4" s="341">
        <v>5</v>
      </c>
      <c r="CT4" s="341">
        <v>5</v>
      </c>
      <c r="CU4" s="341">
        <v>5</v>
      </c>
      <c r="CV4" s="341">
        <v>5</v>
      </c>
      <c r="CW4" s="341">
        <v>5</v>
      </c>
      <c r="CX4" s="341">
        <v>5</v>
      </c>
      <c r="CY4" s="341">
        <v>6</v>
      </c>
      <c r="CZ4" s="341">
        <v>6</v>
      </c>
      <c r="DA4" s="341">
        <v>6</v>
      </c>
      <c r="DB4" s="341">
        <v>6</v>
      </c>
      <c r="DC4" s="341">
        <v>6</v>
      </c>
      <c r="DD4" s="341">
        <v>6</v>
      </c>
      <c r="DE4" s="341">
        <v>6</v>
      </c>
      <c r="DF4" s="341">
        <v>6</v>
      </c>
      <c r="DG4" s="341">
        <v>6</v>
      </c>
      <c r="DH4" s="341">
        <v>6</v>
      </c>
      <c r="DI4" s="341">
        <v>6</v>
      </c>
      <c r="DJ4" s="341">
        <v>6</v>
      </c>
      <c r="DK4" s="341">
        <v>6</v>
      </c>
      <c r="DL4" s="341">
        <v>6</v>
      </c>
      <c r="DM4" s="341">
        <v>6</v>
      </c>
      <c r="DN4" s="341">
        <v>6</v>
      </c>
      <c r="DO4" s="341">
        <v>6</v>
      </c>
      <c r="DP4" s="341">
        <v>6</v>
      </c>
      <c r="DQ4" s="341">
        <v>6</v>
      </c>
      <c r="DR4" s="341">
        <v>7</v>
      </c>
      <c r="DS4" s="341">
        <v>7</v>
      </c>
      <c r="DT4" s="341">
        <v>7</v>
      </c>
      <c r="DU4" s="341">
        <v>7</v>
      </c>
      <c r="DV4" s="341">
        <v>7</v>
      </c>
      <c r="DW4" s="341">
        <v>7</v>
      </c>
      <c r="DX4" s="341">
        <v>7</v>
      </c>
      <c r="DY4" s="341">
        <v>7</v>
      </c>
      <c r="DZ4" s="341">
        <v>7</v>
      </c>
      <c r="EA4" s="341">
        <v>7</v>
      </c>
      <c r="EB4" s="341">
        <v>7</v>
      </c>
      <c r="EC4" s="341">
        <v>7</v>
      </c>
      <c r="ED4" s="341">
        <v>7</v>
      </c>
      <c r="EE4" s="341">
        <v>7</v>
      </c>
      <c r="EF4" s="341">
        <v>7</v>
      </c>
      <c r="EG4" s="341">
        <v>7</v>
      </c>
      <c r="EH4" s="341">
        <v>7</v>
      </c>
      <c r="EI4" s="341">
        <v>7</v>
      </c>
      <c r="EJ4" s="341">
        <v>7</v>
      </c>
      <c r="EK4" s="341">
        <v>8</v>
      </c>
      <c r="EL4" s="341">
        <v>8</v>
      </c>
      <c r="EM4" s="341">
        <v>8</v>
      </c>
      <c r="EN4" s="341">
        <v>8</v>
      </c>
      <c r="EO4" s="341">
        <v>8</v>
      </c>
      <c r="EP4" s="341">
        <v>8</v>
      </c>
      <c r="EQ4" s="341">
        <v>8</v>
      </c>
      <c r="ER4" s="341">
        <v>8</v>
      </c>
      <c r="ES4" s="341">
        <v>8</v>
      </c>
      <c r="ET4" s="341">
        <v>8</v>
      </c>
      <c r="EU4" s="341">
        <v>8</v>
      </c>
      <c r="EV4" s="341">
        <v>8</v>
      </c>
      <c r="EW4" s="341">
        <v>8</v>
      </c>
      <c r="EX4" s="341">
        <v>8</v>
      </c>
      <c r="EY4" s="341">
        <v>8</v>
      </c>
      <c r="EZ4" s="341">
        <v>8</v>
      </c>
      <c r="FA4" s="341">
        <v>8</v>
      </c>
      <c r="FB4" s="341">
        <v>8</v>
      </c>
      <c r="FC4" s="341">
        <v>9</v>
      </c>
      <c r="FD4" s="341">
        <v>9</v>
      </c>
      <c r="FE4" s="341">
        <v>9</v>
      </c>
      <c r="FF4" s="341">
        <v>9</v>
      </c>
      <c r="FG4" s="341">
        <v>9</v>
      </c>
      <c r="FH4" s="341">
        <v>9</v>
      </c>
      <c r="FI4" s="341">
        <v>9</v>
      </c>
      <c r="FJ4" s="341">
        <v>9</v>
      </c>
      <c r="FK4" s="341">
        <v>9</v>
      </c>
      <c r="FL4" s="341">
        <v>9</v>
      </c>
      <c r="FM4" s="341">
        <v>9</v>
      </c>
      <c r="FN4" s="341">
        <v>9</v>
      </c>
      <c r="FO4" s="341">
        <v>9</v>
      </c>
      <c r="FP4" s="341">
        <v>9</v>
      </c>
      <c r="FQ4" s="341">
        <v>9</v>
      </c>
      <c r="FR4" s="341">
        <v>9</v>
      </c>
      <c r="FS4" s="341">
        <v>9</v>
      </c>
      <c r="FT4" s="341">
        <v>9</v>
      </c>
      <c r="FU4" s="341">
        <v>9</v>
      </c>
      <c r="FV4" s="341">
        <v>10</v>
      </c>
      <c r="FW4" s="341">
        <v>10</v>
      </c>
      <c r="FX4" s="341">
        <v>10</v>
      </c>
      <c r="FY4" s="341">
        <v>10</v>
      </c>
      <c r="FZ4" s="341">
        <v>10</v>
      </c>
      <c r="GA4" s="341">
        <v>10</v>
      </c>
      <c r="GB4" s="341">
        <v>10</v>
      </c>
      <c r="GC4" s="341">
        <v>10</v>
      </c>
      <c r="GD4" s="341">
        <v>10</v>
      </c>
      <c r="GE4" s="341">
        <v>10</v>
      </c>
      <c r="GF4" s="341">
        <v>10</v>
      </c>
      <c r="GG4" s="341">
        <v>10</v>
      </c>
      <c r="GH4" s="341">
        <v>10</v>
      </c>
      <c r="GI4" s="341">
        <v>10</v>
      </c>
      <c r="GJ4" s="341">
        <v>10</v>
      </c>
      <c r="GK4" s="341">
        <v>10</v>
      </c>
      <c r="GL4" s="341">
        <v>10</v>
      </c>
      <c r="GM4" s="341">
        <v>10</v>
      </c>
      <c r="GN4" s="341">
        <v>11</v>
      </c>
      <c r="GO4" s="341">
        <v>11</v>
      </c>
      <c r="GP4" s="341">
        <v>11</v>
      </c>
      <c r="GQ4" s="341">
        <v>11</v>
      </c>
      <c r="GR4" s="341">
        <v>11</v>
      </c>
      <c r="GS4" s="341">
        <v>11</v>
      </c>
      <c r="GT4" s="341"/>
      <c r="GU4" s="341">
        <v>1</v>
      </c>
      <c r="GV4" s="341">
        <v>8.5999999999999993E-2</v>
      </c>
    </row>
    <row r="5" spans="1:204">
      <c r="A5" s="278">
        <v>2</v>
      </c>
      <c r="B5" s="344">
        <v>1</v>
      </c>
      <c r="C5" s="344">
        <v>1</v>
      </c>
      <c r="D5" s="344">
        <v>1</v>
      </c>
      <c r="E5" s="344">
        <v>1</v>
      </c>
      <c r="F5" s="344">
        <v>1</v>
      </c>
      <c r="G5" s="344">
        <v>1</v>
      </c>
      <c r="H5" s="344">
        <v>1</v>
      </c>
      <c r="I5" s="344">
        <v>1</v>
      </c>
      <c r="J5" s="344">
        <v>1</v>
      </c>
      <c r="K5" s="344">
        <v>1</v>
      </c>
      <c r="L5" s="344">
        <v>1</v>
      </c>
      <c r="M5" s="344">
        <v>1</v>
      </c>
      <c r="N5" s="344">
        <v>1</v>
      </c>
      <c r="O5" s="344">
        <v>1</v>
      </c>
      <c r="P5" s="344">
        <v>1</v>
      </c>
      <c r="Q5" s="344">
        <v>1</v>
      </c>
      <c r="R5" s="344">
        <v>1</v>
      </c>
      <c r="S5" s="344">
        <v>1</v>
      </c>
      <c r="T5" s="344">
        <v>1</v>
      </c>
      <c r="U5" s="344">
        <v>1</v>
      </c>
      <c r="V5" s="344">
        <v>1</v>
      </c>
      <c r="W5" s="344">
        <v>1</v>
      </c>
      <c r="X5" s="344">
        <v>2</v>
      </c>
      <c r="Y5" s="344">
        <v>2</v>
      </c>
      <c r="Z5" s="344">
        <v>2</v>
      </c>
      <c r="AA5" s="344">
        <v>2</v>
      </c>
      <c r="AB5" s="344">
        <v>2</v>
      </c>
      <c r="AC5" s="344">
        <v>2</v>
      </c>
      <c r="AD5" s="344">
        <v>2</v>
      </c>
      <c r="AE5" s="344">
        <v>2</v>
      </c>
      <c r="AF5" s="337">
        <v>2</v>
      </c>
      <c r="AG5" s="345">
        <v>2</v>
      </c>
      <c r="AH5" s="346">
        <v>2</v>
      </c>
      <c r="AI5">
        <v>2</v>
      </c>
      <c r="AJ5">
        <v>2</v>
      </c>
      <c r="AK5">
        <v>2</v>
      </c>
      <c r="AL5">
        <v>2</v>
      </c>
      <c r="AM5">
        <v>2</v>
      </c>
      <c r="AN5">
        <v>2</v>
      </c>
      <c r="AO5">
        <v>3</v>
      </c>
      <c r="AP5">
        <v>3</v>
      </c>
      <c r="AQ5">
        <v>3</v>
      </c>
      <c r="AR5">
        <v>3</v>
      </c>
      <c r="AS5">
        <v>3</v>
      </c>
      <c r="AT5">
        <v>3</v>
      </c>
      <c r="AU5">
        <v>3</v>
      </c>
      <c r="AV5">
        <v>3</v>
      </c>
      <c r="AW5">
        <v>3</v>
      </c>
      <c r="AX5">
        <v>3</v>
      </c>
      <c r="AY5">
        <v>3</v>
      </c>
      <c r="AZ5">
        <v>3</v>
      </c>
      <c r="BA5">
        <v>3</v>
      </c>
      <c r="BB5">
        <v>3</v>
      </c>
      <c r="BC5">
        <v>3</v>
      </c>
      <c r="BD5">
        <v>3</v>
      </c>
      <c r="BE5">
        <v>3</v>
      </c>
      <c r="BF5">
        <v>4</v>
      </c>
      <c r="BG5">
        <v>4</v>
      </c>
      <c r="BH5">
        <v>4</v>
      </c>
      <c r="BI5">
        <v>4</v>
      </c>
      <c r="BJ5">
        <v>4</v>
      </c>
      <c r="BK5">
        <v>4</v>
      </c>
      <c r="BL5">
        <v>4</v>
      </c>
      <c r="BM5">
        <v>4</v>
      </c>
      <c r="BN5">
        <v>4</v>
      </c>
      <c r="BO5">
        <v>4</v>
      </c>
      <c r="BP5">
        <v>4</v>
      </c>
      <c r="BQ5">
        <v>4</v>
      </c>
      <c r="BR5">
        <v>4</v>
      </c>
      <c r="BS5">
        <v>4</v>
      </c>
      <c r="BT5">
        <v>4</v>
      </c>
      <c r="BU5">
        <v>4</v>
      </c>
      <c r="BV5">
        <v>4</v>
      </c>
      <c r="BW5">
        <v>4</v>
      </c>
      <c r="BX5">
        <v>5</v>
      </c>
      <c r="BY5">
        <v>5</v>
      </c>
      <c r="BZ5">
        <v>5</v>
      </c>
      <c r="CA5">
        <v>5</v>
      </c>
      <c r="CB5">
        <v>5</v>
      </c>
      <c r="CC5">
        <v>5</v>
      </c>
      <c r="CD5">
        <v>5</v>
      </c>
      <c r="CE5">
        <v>5</v>
      </c>
      <c r="CF5">
        <v>5</v>
      </c>
      <c r="CG5">
        <v>5</v>
      </c>
      <c r="CH5">
        <v>5</v>
      </c>
      <c r="CI5">
        <v>5</v>
      </c>
      <c r="CJ5">
        <v>5</v>
      </c>
      <c r="CK5">
        <v>5</v>
      </c>
      <c r="CL5">
        <v>5</v>
      </c>
      <c r="CM5">
        <v>5</v>
      </c>
      <c r="CN5">
        <v>5</v>
      </c>
      <c r="CO5">
        <v>5</v>
      </c>
      <c r="CP5">
        <v>6</v>
      </c>
      <c r="CQ5">
        <v>6</v>
      </c>
      <c r="CR5">
        <v>6</v>
      </c>
      <c r="CS5">
        <v>6</v>
      </c>
      <c r="CT5">
        <v>6</v>
      </c>
      <c r="CU5">
        <v>6</v>
      </c>
      <c r="CV5">
        <v>6</v>
      </c>
      <c r="CW5">
        <v>6</v>
      </c>
      <c r="CX5">
        <v>6</v>
      </c>
      <c r="CY5">
        <v>6</v>
      </c>
      <c r="CZ5">
        <v>6</v>
      </c>
      <c r="DA5">
        <v>6</v>
      </c>
      <c r="DB5">
        <v>6</v>
      </c>
      <c r="DC5">
        <v>6</v>
      </c>
      <c r="DD5">
        <v>6</v>
      </c>
      <c r="DE5">
        <v>6</v>
      </c>
      <c r="DF5">
        <v>6</v>
      </c>
      <c r="DG5">
        <v>6</v>
      </c>
      <c r="DH5">
        <v>7</v>
      </c>
      <c r="DI5">
        <v>7</v>
      </c>
      <c r="DJ5">
        <v>7</v>
      </c>
      <c r="DK5">
        <v>7</v>
      </c>
      <c r="DL5">
        <v>7</v>
      </c>
      <c r="DM5">
        <v>7</v>
      </c>
      <c r="DN5">
        <v>7</v>
      </c>
      <c r="DO5">
        <v>7</v>
      </c>
      <c r="DP5">
        <v>7</v>
      </c>
      <c r="DQ5">
        <v>7</v>
      </c>
      <c r="DR5">
        <v>7</v>
      </c>
      <c r="DS5">
        <v>7</v>
      </c>
      <c r="DT5">
        <v>7</v>
      </c>
      <c r="DU5">
        <v>7</v>
      </c>
      <c r="DV5">
        <v>7</v>
      </c>
      <c r="DW5">
        <v>7</v>
      </c>
      <c r="DX5">
        <v>7</v>
      </c>
      <c r="DY5">
        <v>8</v>
      </c>
      <c r="DZ5">
        <v>8</v>
      </c>
      <c r="EA5">
        <v>8</v>
      </c>
      <c r="EB5">
        <v>8</v>
      </c>
      <c r="EC5">
        <v>8</v>
      </c>
      <c r="ED5">
        <v>8</v>
      </c>
      <c r="EE5">
        <v>8</v>
      </c>
      <c r="EF5">
        <v>8</v>
      </c>
      <c r="EG5">
        <v>8</v>
      </c>
      <c r="EH5">
        <v>8</v>
      </c>
      <c r="EI5">
        <v>8</v>
      </c>
      <c r="EJ5">
        <v>8</v>
      </c>
      <c r="EK5">
        <v>8</v>
      </c>
      <c r="EL5">
        <v>8</v>
      </c>
      <c r="EM5">
        <v>8</v>
      </c>
      <c r="EN5">
        <v>8</v>
      </c>
      <c r="EO5">
        <v>8</v>
      </c>
      <c r="EP5">
        <v>9</v>
      </c>
      <c r="EQ5">
        <v>9</v>
      </c>
      <c r="ER5">
        <v>9</v>
      </c>
      <c r="ES5">
        <v>9</v>
      </c>
      <c r="ET5">
        <v>9</v>
      </c>
      <c r="EU5">
        <v>9</v>
      </c>
      <c r="EV5">
        <v>9</v>
      </c>
      <c r="EW5">
        <v>9</v>
      </c>
      <c r="EX5">
        <v>9</v>
      </c>
      <c r="EY5">
        <v>9</v>
      </c>
      <c r="EZ5">
        <v>9</v>
      </c>
      <c r="FA5">
        <v>9</v>
      </c>
      <c r="FB5">
        <v>9</v>
      </c>
      <c r="FC5">
        <v>9</v>
      </c>
      <c r="FD5">
        <v>9</v>
      </c>
      <c r="FE5">
        <v>9</v>
      </c>
      <c r="FF5">
        <v>9</v>
      </c>
      <c r="FG5">
        <v>10</v>
      </c>
      <c r="FH5">
        <v>10</v>
      </c>
      <c r="FI5">
        <v>10</v>
      </c>
      <c r="FJ5">
        <v>10</v>
      </c>
      <c r="FK5">
        <v>10</v>
      </c>
      <c r="FL5">
        <v>10</v>
      </c>
      <c r="FM5">
        <v>10</v>
      </c>
      <c r="FN5">
        <v>10</v>
      </c>
      <c r="FO5">
        <v>10</v>
      </c>
      <c r="FP5">
        <v>10</v>
      </c>
      <c r="FQ5">
        <v>10</v>
      </c>
      <c r="FR5">
        <v>10</v>
      </c>
      <c r="FS5">
        <v>10</v>
      </c>
      <c r="FT5">
        <v>10</v>
      </c>
      <c r="FU5">
        <v>10</v>
      </c>
      <c r="FV5">
        <v>10</v>
      </c>
      <c r="FW5">
        <v>10</v>
      </c>
      <c r="FX5">
        <v>11</v>
      </c>
      <c r="FY5">
        <v>11</v>
      </c>
      <c r="FZ5">
        <v>11</v>
      </c>
      <c r="GA5">
        <v>11</v>
      </c>
      <c r="GB5">
        <v>11</v>
      </c>
      <c r="GC5">
        <v>11</v>
      </c>
      <c r="GD5">
        <v>11</v>
      </c>
      <c r="GE5">
        <v>11</v>
      </c>
      <c r="GF5">
        <v>11</v>
      </c>
      <c r="GG5">
        <v>11</v>
      </c>
      <c r="GH5">
        <v>11</v>
      </c>
      <c r="GI5">
        <v>11</v>
      </c>
      <c r="GJ5">
        <v>11</v>
      </c>
      <c r="GK5">
        <v>11</v>
      </c>
      <c r="GL5">
        <v>11</v>
      </c>
      <c r="GM5">
        <v>11</v>
      </c>
      <c r="GN5">
        <v>11</v>
      </c>
      <c r="GO5">
        <v>12</v>
      </c>
      <c r="GP5">
        <v>12</v>
      </c>
      <c r="GQ5">
        <v>12</v>
      </c>
      <c r="GR5">
        <v>12</v>
      </c>
      <c r="GS5">
        <v>12</v>
      </c>
      <c r="GU5">
        <v>2</v>
      </c>
      <c r="GV5">
        <v>9.4E-2</v>
      </c>
    </row>
    <row r="6" spans="1:204">
      <c r="A6" s="339">
        <v>3</v>
      </c>
      <c r="B6" s="340">
        <v>1</v>
      </c>
      <c r="C6" s="340">
        <v>1</v>
      </c>
      <c r="D6" s="340">
        <v>1</v>
      </c>
      <c r="E6" s="340">
        <v>1</v>
      </c>
      <c r="F6" s="340">
        <v>1</v>
      </c>
      <c r="G6" s="340">
        <v>1</v>
      </c>
      <c r="H6" s="340">
        <v>1</v>
      </c>
      <c r="I6" s="340">
        <v>1</v>
      </c>
      <c r="J6" s="340">
        <v>1</v>
      </c>
      <c r="K6" s="340">
        <v>1</v>
      </c>
      <c r="L6" s="340">
        <v>1</v>
      </c>
      <c r="M6" s="340">
        <v>1</v>
      </c>
      <c r="N6" s="340">
        <v>1</v>
      </c>
      <c r="O6" s="340">
        <v>1</v>
      </c>
      <c r="P6" s="340">
        <v>1</v>
      </c>
      <c r="Q6" s="340">
        <v>1</v>
      </c>
      <c r="R6" s="340">
        <v>1</v>
      </c>
      <c r="S6" s="340">
        <v>1</v>
      </c>
      <c r="T6" s="340">
        <v>1</v>
      </c>
      <c r="U6" s="340">
        <v>1</v>
      </c>
      <c r="V6" s="340">
        <v>1</v>
      </c>
      <c r="W6" s="340">
        <v>2</v>
      </c>
      <c r="X6" s="340">
        <v>2</v>
      </c>
      <c r="Y6" s="340">
        <v>2</v>
      </c>
      <c r="Z6" s="340">
        <v>2</v>
      </c>
      <c r="AA6" s="340">
        <v>2</v>
      </c>
      <c r="AB6" s="340">
        <v>2</v>
      </c>
      <c r="AC6" s="340">
        <v>2</v>
      </c>
      <c r="AD6" s="340">
        <v>2</v>
      </c>
      <c r="AE6" s="340">
        <v>2</v>
      </c>
      <c r="AF6" s="341">
        <v>2</v>
      </c>
      <c r="AG6" s="342">
        <v>2</v>
      </c>
      <c r="AH6" s="347">
        <v>2</v>
      </c>
      <c r="AI6" s="341">
        <v>2</v>
      </c>
      <c r="AJ6" s="341">
        <v>2</v>
      </c>
      <c r="AK6" s="341">
        <v>2</v>
      </c>
      <c r="AL6" s="341">
        <v>3</v>
      </c>
      <c r="AM6" s="341">
        <v>3</v>
      </c>
      <c r="AN6" s="341">
        <v>3</v>
      </c>
      <c r="AO6" s="341">
        <v>3</v>
      </c>
      <c r="AP6" s="341">
        <v>3</v>
      </c>
      <c r="AQ6" s="341">
        <v>3</v>
      </c>
      <c r="AR6" s="341">
        <v>3</v>
      </c>
      <c r="AS6" s="341">
        <v>3</v>
      </c>
      <c r="AT6" s="341">
        <v>3</v>
      </c>
      <c r="AU6" s="341">
        <v>3</v>
      </c>
      <c r="AV6" s="341">
        <v>3</v>
      </c>
      <c r="AW6" s="341">
        <v>3</v>
      </c>
      <c r="AX6" s="341">
        <v>3</v>
      </c>
      <c r="AY6" s="341">
        <v>3</v>
      </c>
      <c r="AZ6" s="341">
        <v>3</v>
      </c>
      <c r="BA6" s="341">
        <v>3</v>
      </c>
      <c r="BB6" s="341">
        <v>4</v>
      </c>
      <c r="BC6" s="341">
        <v>4</v>
      </c>
      <c r="BD6" s="341">
        <v>4</v>
      </c>
      <c r="BE6" s="341">
        <v>4</v>
      </c>
      <c r="BF6" s="341">
        <v>4</v>
      </c>
      <c r="BG6" s="341">
        <v>4</v>
      </c>
      <c r="BH6" s="341">
        <v>4</v>
      </c>
      <c r="BI6" s="341">
        <v>4</v>
      </c>
      <c r="BJ6" s="341">
        <v>4</v>
      </c>
      <c r="BK6" s="341">
        <v>4</v>
      </c>
      <c r="BL6" s="341">
        <v>4</v>
      </c>
      <c r="BM6" s="341">
        <v>4</v>
      </c>
      <c r="BN6" s="341">
        <v>4</v>
      </c>
      <c r="BO6" s="341">
        <v>4</v>
      </c>
      <c r="BP6" s="341">
        <v>4</v>
      </c>
      <c r="BQ6" s="341">
        <v>4</v>
      </c>
      <c r="BR6" s="341">
        <v>5</v>
      </c>
      <c r="BS6" s="341">
        <v>5</v>
      </c>
      <c r="BT6" s="341">
        <v>5</v>
      </c>
      <c r="BU6" s="341">
        <v>5</v>
      </c>
      <c r="BV6" s="341">
        <v>5</v>
      </c>
      <c r="BW6" s="341">
        <v>5</v>
      </c>
      <c r="BX6" s="341">
        <v>5</v>
      </c>
      <c r="BY6" s="341">
        <v>5</v>
      </c>
      <c r="BZ6" s="341">
        <v>5</v>
      </c>
      <c r="CA6" s="341">
        <v>5</v>
      </c>
      <c r="CB6" s="341">
        <v>5</v>
      </c>
      <c r="CC6" s="341">
        <v>5</v>
      </c>
      <c r="CD6" s="341">
        <v>5</v>
      </c>
      <c r="CE6" s="341">
        <v>5</v>
      </c>
      <c r="CF6" s="341">
        <v>5</v>
      </c>
      <c r="CG6" s="341">
        <v>5</v>
      </c>
      <c r="CH6" s="341">
        <v>5</v>
      </c>
      <c r="CI6" s="341">
        <v>6</v>
      </c>
      <c r="CJ6" s="341">
        <v>6</v>
      </c>
      <c r="CK6" s="341">
        <v>6</v>
      </c>
      <c r="CL6" s="341">
        <v>6</v>
      </c>
      <c r="CM6" s="341">
        <v>6</v>
      </c>
      <c r="CN6" s="341">
        <v>6</v>
      </c>
      <c r="CO6" s="341">
        <v>6</v>
      </c>
      <c r="CP6" s="341">
        <v>6</v>
      </c>
      <c r="CQ6" s="341">
        <v>6</v>
      </c>
      <c r="CR6" s="341">
        <v>6</v>
      </c>
      <c r="CS6" s="341">
        <v>6</v>
      </c>
      <c r="CT6" s="341">
        <v>6</v>
      </c>
      <c r="CU6" s="341">
        <v>6</v>
      </c>
      <c r="CV6" s="341">
        <v>6</v>
      </c>
      <c r="CW6" s="341">
        <v>6</v>
      </c>
      <c r="CX6" s="341">
        <v>6</v>
      </c>
      <c r="CY6" s="341">
        <v>6</v>
      </c>
      <c r="CZ6" s="341">
        <v>7</v>
      </c>
      <c r="DA6" s="341">
        <v>7</v>
      </c>
      <c r="DB6" s="341">
        <v>7</v>
      </c>
      <c r="DC6" s="341">
        <v>7</v>
      </c>
      <c r="DD6" s="341">
        <v>7</v>
      </c>
      <c r="DE6" s="341">
        <v>7</v>
      </c>
      <c r="DF6" s="341">
        <v>7</v>
      </c>
      <c r="DG6" s="341">
        <v>7</v>
      </c>
      <c r="DH6" s="341">
        <v>7</v>
      </c>
      <c r="DI6" s="341">
        <v>7</v>
      </c>
      <c r="DJ6" s="341">
        <v>7</v>
      </c>
      <c r="DK6" s="341">
        <v>7</v>
      </c>
      <c r="DL6" s="341">
        <v>7</v>
      </c>
      <c r="DM6" s="341">
        <v>7</v>
      </c>
      <c r="DN6" s="341">
        <v>7</v>
      </c>
      <c r="DO6" s="341">
        <v>7</v>
      </c>
      <c r="DP6" s="341">
        <v>8</v>
      </c>
      <c r="DQ6" s="341">
        <v>8</v>
      </c>
      <c r="DR6" s="341">
        <v>8</v>
      </c>
      <c r="DS6" s="341">
        <v>8</v>
      </c>
      <c r="DT6" s="341">
        <v>8</v>
      </c>
      <c r="DU6" s="341">
        <v>8</v>
      </c>
      <c r="DV6" s="341">
        <v>8</v>
      </c>
      <c r="DW6" s="341">
        <v>8</v>
      </c>
      <c r="DX6" s="341">
        <v>8</v>
      </c>
      <c r="DY6" s="341">
        <v>8</v>
      </c>
      <c r="DZ6" s="341">
        <v>8</v>
      </c>
      <c r="EA6" s="341">
        <v>8</v>
      </c>
      <c r="EB6" s="341">
        <v>8</v>
      </c>
      <c r="EC6" s="341">
        <v>8</v>
      </c>
      <c r="ED6" s="341">
        <v>8</v>
      </c>
      <c r="EE6" s="341">
        <v>8</v>
      </c>
      <c r="EF6" s="341">
        <v>9</v>
      </c>
      <c r="EG6" s="341">
        <v>9</v>
      </c>
      <c r="EH6" s="341">
        <v>9</v>
      </c>
      <c r="EI6" s="341">
        <v>9</v>
      </c>
      <c r="EJ6" s="341">
        <v>9</v>
      </c>
      <c r="EK6" s="341">
        <v>9</v>
      </c>
      <c r="EL6" s="341">
        <v>9</v>
      </c>
      <c r="EM6" s="341">
        <v>9</v>
      </c>
      <c r="EN6" s="341">
        <v>9</v>
      </c>
      <c r="EO6" s="341">
        <v>9</v>
      </c>
      <c r="EP6" s="341">
        <v>9</v>
      </c>
      <c r="EQ6" s="341">
        <v>9</v>
      </c>
      <c r="ER6" s="341">
        <v>9</v>
      </c>
      <c r="ES6" s="341">
        <v>9</v>
      </c>
      <c r="ET6" s="341">
        <v>9</v>
      </c>
      <c r="EU6" s="341">
        <v>10</v>
      </c>
      <c r="EV6" s="341">
        <v>10</v>
      </c>
      <c r="EW6" s="341">
        <v>10</v>
      </c>
      <c r="EX6" s="341">
        <v>10</v>
      </c>
      <c r="EY6" s="341">
        <v>10</v>
      </c>
      <c r="EZ6" s="341">
        <v>10</v>
      </c>
      <c r="FA6" s="341">
        <v>10</v>
      </c>
      <c r="FB6" s="341">
        <v>10</v>
      </c>
      <c r="FC6" s="341">
        <v>10</v>
      </c>
      <c r="FD6" s="341">
        <v>10</v>
      </c>
      <c r="FE6" s="341">
        <v>10</v>
      </c>
      <c r="FF6" s="341">
        <v>10</v>
      </c>
      <c r="FG6" s="341">
        <v>10</v>
      </c>
      <c r="FH6" s="341">
        <v>10</v>
      </c>
      <c r="FI6" s="341">
        <v>10</v>
      </c>
      <c r="FJ6" s="341">
        <v>10</v>
      </c>
      <c r="FK6" s="341">
        <v>11</v>
      </c>
      <c r="FL6" s="341">
        <v>11</v>
      </c>
      <c r="FM6" s="341">
        <v>11</v>
      </c>
      <c r="FN6" s="341">
        <v>11</v>
      </c>
      <c r="FO6" s="341">
        <v>11</v>
      </c>
      <c r="FP6" s="341">
        <v>11</v>
      </c>
      <c r="FQ6" s="341">
        <v>11</v>
      </c>
      <c r="FR6" s="341">
        <v>11</v>
      </c>
      <c r="FS6" s="341">
        <v>11</v>
      </c>
      <c r="FT6" s="341">
        <v>11</v>
      </c>
      <c r="FU6" s="341">
        <v>11</v>
      </c>
      <c r="FV6" s="341">
        <v>11</v>
      </c>
      <c r="FW6" s="341">
        <v>11</v>
      </c>
      <c r="FX6" s="341">
        <v>11</v>
      </c>
      <c r="FY6" s="341">
        <v>11</v>
      </c>
      <c r="FZ6" s="341">
        <v>11</v>
      </c>
      <c r="GA6" s="341">
        <v>12</v>
      </c>
      <c r="GB6" s="341">
        <v>12</v>
      </c>
      <c r="GC6" s="341">
        <v>12</v>
      </c>
      <c r="GD6" s="341">
        <v>12</v>
      </c>
      <c r="GE6" s="341">
        <v>12</v>
      </c>
      <c r="GF6" s="341">
        <v>12</v>
      </c>
      <c r="GG6" s="341">
        <v>12</v>
      </c>
      <c r="GH6" s="341">
        <v>12</v>
      </c>
      <c r="GI6" s="341">
        <v>12</v>
      </c>
      <c r="GJ6" s="341">
        <v>12</v>
      </c>
      <c r="GK6" s="341">
        <v>12</v>
      </c>
      <c r="GL6" s="341">
        <v>12</v>
      </c>
      <c r="GM6" s="341">
        <v>12</v>
      </c>
      <c r="GN6" s="341">
        <v>12</v>
      </c>
      <c r="GO6" s="341">
        <v>12</v>
      </c>
      <c r="GP6" s="341">
        <v>12</v>
      </c>
      <c r="GQ6" s="341">
        <v>13</v>
      </c>
      <c r="GR6" s="341">
        <v>13</v>
      </c>
      <c r="GS6" s="341">
        <v>13</v>
      </c>
      <c r="GT6" s="341"/>
      <c r="GU6" s="341">
        <v>3</v>
      </c>
      <c r="GV6" s="341">
        <v>0.10100000000000001</v>
      </c>
    </row>
    <row r="7" spans="1:204">
      <c r="A7" s="278">
        <v>4</v>
      </c>
      <c r="B7" s="344">
        <v>1</v>
      </c>
      <c r="C7" s="344">
        <v>1</v>
      </c>
      <c r="D7" s="344">
        <v>1</v>
      </c>
      <c r="E7" s="344">
        <v>1</v>
      </c>
      <c r="F7" s="344">
        <v>1</v>
      </c>
      <c r="G7" s="344">
        <v>1</v>
      </c>
      <c r="H7" s="344">
        <v>1</v>
      </c>
      <c r="I7" s="344">
        <v>1</v>
      </c>
      <c r="J7" s="344">
        <v>1</v>
      </c>
      <c r="K7" s="344">
        <v>1</v>
      </c>
      <c r="L7" s="344">
        <v>1</v>
      </c>
      <c r="M7" s="344">
        <v>1</v>
      </c>
      <c r="N7" s="344">
        <v>1</v>
      </c>
      <c r="O7" s="344">
        <v>1</v>
      </c>
      <c r="P7" s="344">
        <v>1</v>
      </c>
      <c r="Q7" s="344">
        <v>2</v>
      </c>
      <c r="R7" s="344">
        <v>2</v>
      </c>
      <c r="S7" s="344">
        <v>2</v>
      </c>
      <c r="T7" s="344">
        <v>2</v>
      </c>
      <c r="U7" s="344">
        <v>2</v>
      </c>
      <c r="V7" s="344">
        <v>2</v>
      </c>
      <c r="W7" s="344">
        <v>2</v>
      </c>
      <c r="X7" s="344">
        <v>2</v>
      </c>
      <c r="Y7" s="344">
        <v>2</v>
      </c>
      <c r="Z7" s="344">
        <v>2</v>
      </c>
      <c r="AA7" s="344">
        <v>2</v>
      </c>
      <c r="AB7" s="344">
        <v>2</v>
      </c>
      <c r="AC7" s="344">
        <v>3</v>
      </c>
      <c r="AD7" s="344">
        <v>3</v>
      </c>
      <c r="AE7" s="344">
        <v>3</v>
      </c>
      <c r="AF7" s="337">
        <v>3</v>
      </c>
      <c r="AG7" s="345">
        <v>3</v>
      </c>
      <c r="AH7" s="346">
        <v>3</v>
      </c>
      <c r="AI7">
        <v>3</v>
      </c>
      <c r="AJ7">
        <v>3</v>
      </c>
      <c r="AK7">
        <v>3</v>
      </c>
      <c r="AL7">
        <v>3</v>
      </c>
      <c r="AM7">
        <v>3</v>
      </c>
      <c r="AN7">
        <v>3</v>
      </c>
      <c r="AO7">
        <v>4</v>
      </c>
      <c r="AP7">
        <v>4</v>
      </c>
      <c r="AQ7">
        <v>4</v>
      </c>
      <c r="AR7">
        <v>4</v>
      </c>
      <c r="AS7">
        <v>4</v>
      </c>
      <c r="AT7">
        <v>4</v>
      </c>
      <c r="AU7">
        <v>4</v>
      </c>
      <c r="AV7">
        <v>4</v>
      </c>
      <c r="AW7">
        <v>4</v>
      </c>
      <c r="AX7">
        <v>4</v>
      </c>
      <c r="AY7">
        <v>4</v>
      </c>
      <c r="AZ7">
        <v>4</v>
      </c>
      <c r="BA7">
        <v>5</v>
      </c>
      <c r="BB7">
        <v>5</v>
      </c>
      <c r="BC7">
        <v>5</v>
      </c>
      <c r="BD7">
        <v>5</v>
      </c>
      <c r="BE7">
        <v>5</v>
      </c>
      <c r="BF7">
        <v>5</v>
      </c>
      <c r="BG7">
        <v>5</v>
      </c>
      <c r="BH7">
        <v>5</v>
      </c>
      <c r="BI7">
        <v>5</v>
      </c>
      <c r="BJ7">
        <v>5</v>
      </c>
      <c r="BK7">
        <v>5</v>
      </c>
      <c r="BL7">
        <v>5</v>
      </c>
      <c r="BM7">
        <v>6</v>
      </c>
      <c r="BN7">
        <v>6</v>
      </c>
      <c r="BO7">
        <v>6</v>
      </c>
      <c r="BP7">
        <v>6</v>
      </c>
      <c r="BQ7">
        <v>6</v>
      </c>
      <c r="BR7">
        <v>6</v>
      </c>
      <c r="BS7">
        <v>6</v>
      </c>
      <c r="BT7">
        <v>6</v>
      </c>
      <c r="BU7">
        <v>6</v>
      </c>
      <c r="BV7">
        <v>6</v>
      </c>
      <c r="BW7">
        <v>6</v>
      </c>
      <c r="BX7">
        <v>6</v>
      </c>
      <c r="BY7">
        <v>6</v>
      </c>
      <c r="BZ7">
        <v>7</v>
      </c>
      <c r="CA7">
        <v>7</v>
      </c>
      <c r="CB7">
        <v>7</v>
      </c>
      <c r="CC7">
        <v>7</v>
      </c>
      <c r="CD7">
        <v>7</v>
      </c>
      <c r="CE7">
        <v>7</v>
      </c>
      <c r="CF7">
        <v>7</v>
      </c>
      <c r="CG7">
        <v>7</v>
      </c>
      <c r="CH7">
        <v>7</v>
      </c>
      <c r="CI7">
        <v>7</v>
      </c>
      <c r="CJ7">
        <v>7</v>
      </c>
      <c r="CK7">
        <v>7</v>
      </c>
      <c r="CL7">
        <v>7</v>
      </c>
      <c r="CM7">
        <v>8</v>
      </c>
      <c r="CN7">
        <v>8</v>
      </c>
      <c r="CO7">
        <v>8</v>
      </c>
      <c r="CP7">
        <v>8</v>
      </c>
      <c r="CQ7">
        <v>8</v>
      </c>
      <c r="CR7">
        <v>8</v>
      </c>
      <c r="CS7">
        <v>8</v>
      </c>
      <c r="CT7">
        <v>8</v>
      </c>
      <c r="CU7">
        <v>8</v>
      </c>
      <c r="CV7">
        <v>8</v>
      </c>
      <c r="CW7">
        <v>8</v>
      </c>
      <c r="CX7">
        <v>8</v>
      </c>
      <c r="CY7">
        <v>8</v>
      </c>
      <c r="CZ7">
        <v>9</v>
      </c>
      <c r="DA7">
        <v>9</v>
      </c>
      <c r="DB7">
        <v>9</v>
      </c>
      <c r="DC7">
        <v>9</v>
      </c>
      <c r="DD7">
        <v>9</v>
      </c>
      <c r="DE7">
        <v>9</v>
      </c>
      <c r="DF7">
        <v>9</v>
      </c>
      <c r="DG7">
        <v>9</v>
      </c>
      <c r="DH7">
        <v>9</v>
      </c>
      <c r="DI7">
        <v>9</v>
      </c>
      <c r="DJ7">
        <v>9</v>
      </c>
      <c r="DK7">
        <v>9</v>
      </c>
      <c r="DL7">
        <v>10</v>
      </c>
      <c r="DM7">
        <v>10</v>
      </c>
      <c r="DN7">
        <v>10</v>
      </c>
      <c r="DO7">
        <v>10</v>
      </c>
      <c r="DP7">
        <v>10</v>
      </c>
      <c r="DQ7">
        <v>10</v>
      </c>
      <c r="DR7">
        <v>10</v>
      </c>
      <c r="DS7">
        <v>10</v>
      </c>
      <c r="DT7">
        <v>10</v>
      </c>
      <c r="DU7">
        <v>10</v>
      </c>
      <c r="DV7">
        <v>10</v>
      </c>
      <c r="DW7">
        <v>10</v>
      </c>
      <c r="DX7">
        <v>11</v>
      </c>
      <c r="DY7">
        <v>11</v>
      </c>
      <c r="DZ7">
        <v>11</v>
      </c>
      <c r="EA7">
        <v>11</v>
      </c>
      <c r="EB7">
        <v>11</v>
      </c>
      <c r="EC7">
        <v>11</v>
      </c>
      <c r="ED7">
        <v>11</v>
      </c>
      <c r="EE7">
        <v>11</v>
      </c>
      <c r="EF7">
        <v>11</v>
      </c>
      <c r="EG7">
        <v>11</v>
      </c>
      <c r="EH7">
        <v>11</v>
      </c>
      <c r="EI7">
        <v>11</v>
      </c>
      <c r="EJ7">
        <v>12</v>
      </c>
      <c r="EK7">
        <v>12</v>
      </c>
      <c r="EL7">
        <v>12</v>
      </c>
      <c r="EM7">
        <v>12</v>
      </c>
      <c r="EN7">
        <v>12</v>
      </c>
      <c r="EO7">
        <v>12</v>
      </c>
      <c r="EP7">
        <v>12</v>
      </c>
      <c r="EQ7">
        <v>12</v>
      </c>
      <c r="ER7">
        <v>12</v>
      </c>
      <c r="ES7">
        <v>12</v>
      </c>
      <c r="ET7">
        <v>12</v>
      </c>
      <c r="EU7">
        <v>12</v>
      </c>
      <c r="EV7">
        <v>12</v>
      </c>
      <c r="EW7">
        <v>13</v>
      </c>
      <c r="EX7">
        <v>13</v>
      </c>
      <c r="EY7">
        <v>13</v>
      </c>
      <c r="EZ7">
        <v>13</v>
      </c>
      <c r="FA7">
        <v>13</v>
      </c>
      <c r="FB7">
        <v>13</v>
      </c>
      <c r="FC7">
        <v>13</v>
      </c>
      <c r="FD7">
        <v>13</v>
      </c>
      <c r="FE7">
        <v>13</v>
      </c>
      <c r="FF7">
        <v>13</v>
      </c>
      <c r="FG7">
        <v>13</v>
      </c>
      <c r="FH7">
        <v>13</v>
      </c>
      <c r="FI7">
        <v>14</v>
      </c>
      <c r="FJ7">
        <v>14</v>
      </c>
      <c r="FK7">
        <v>14</v>
      </c>
      <c r="FL7">
        <v>14</v>
      </c>
      <c r="FM7">
        <v>14</v>
      </c>
      <c r="FN7">
        <v>14</v>
      </c>
      <c r="FO7">
        <v>14</v>
      </c>
      <c r="FP7">
        <v>14</v>
      </c>
      <c r="FQ7">
        <v>14</v>
      </c>
      <c r="FR7">
        <v>14</v>
      </c>
      <c r="FS7">
        <v>14</v>
      </c>
      <c r="FT7">
        <v>14</v>
      </c>
      <c r="FU7">
        <v>15</v>
      </c>
      <c r="FV7">
        <v>15</v>
      </c>
      <c r="FW7">
        <v>15</v>
      </c>
      <c r="FX7">
        <v>15</v>
      </c>
      <c r="FY7">
        <v>15</v>
      </c>
      <c r="FZ7">
        <v>15</v>
      </c>
      <c r="GA7">
        <v>15</v>
      </c>
      <c r="GB7">
        <v>15</v>
      </c>
      <c r="GC7">
        <v>15</v>
      </c>
      <c r="GD7">
        <v>15</v>
      </c>
      <c r="GE7">
        <v>15</v>
      </c>
      <c r="GF7">
        <v>15</v>
      </c>
      <c r="GG7">
        <v>16</v>
      </c>
      <c r="GH7">
        <v>16</v>
      </c>
      <c r="GI7">
        <v>16</v>
      </c>
      <c r="GJ7">
        <v>16</v>
      </c>
      <c r="GK7">
        <v>16</v>
      </c>
      <c r="GL7">
        <v>16</v>
      </c>
      <c r="GM7">
        <v>16</v>
      </c>
      <c r="GN7">
        <v>16</v>
      </c>
      <c r="GO7">
        <v>16</v>
      </c>
      <c r="GP7">
        <v>16</v>
      </c>
      <c r="GQ7">
        <v>16</v>
      </c>
      <c r="GR7">
        <v>16</v>
      </c>
      <c r="GS7">
        <v>17</v>
      </c>
      <c r="GU7">
        <v>4</v>
      </c>
      <c r="GV7">
        <v>0.13200000000000001</v>
      </c>
    </row>
    <row r="8" spans="1:204">
      <c r="A8" s="339">
        <v>5</v>
      </c>
      <c r="B8" s="340">
        <v>1</v>
      </c>
      <c r="C8" s="340">
        <v>1</v>
      </c>
      <c r="D8" s="340">
        <v>1</v>
      </c>
      <c r="E8" s="340">
        <v>1</v>
      </c>
      <c r="F8" s="340">
        <v>1</v>
      </c>
      <c r="G8" s="340">
        <v>1</v>
      </c>
      <c r="H8" s="340">
        <v>1</v>
      </c>
      <c r="I8" s="340">
        <v>1</v>
      </c>
      <c r="J8" s="340">
        <v>1</v>
      </c>
      <c r="K8" s="340">
        <v>1</v>
      </c>
      <c r="L8" s="340">
        <v>1</v>
      </c>
      <c r="M8" s="340">
        <v>1</v>
      </c>
      <c r="N8" s="340">
        <v>2</v>
      </c>
      <c r="O8" s="340">
        <v>2</v>
      </c>
      <c r="P8" s="340">
        <v>2</v>
      </c>
      <c r="Q8" s="340">
        <v>2</v>
      </c>
      <c r="R8" s="340">
        <v>2</v>
      </c>
      <c r="S8" s="340">
        <v>2</v>
      </c>
      <c r="T8" s="340">
        <v>2</v>
      </c>
      <c r="U8" s="340">
        <v>2</v>
      </c>
      <c r="V8" s="340">
        <v>2</v>
      </c>
      <c r="W8" s="340">
        <v>2</v>
      </c>
      <c r="X8" s="340">
        <v>3</v>
      </c>
      <c r="Y8" s="340">
        <v>3</v>
      </c>
      <c r="Z8" s="340">
        <v>3</v>
      </c>
      <c r="AA8" s="340">
        <v>3</v>
      </c>
      <c r="AB8" s="340">
        <v>3</v>
      </c>
      <c r="AC8" s="340">
        <v>3</v>
      </c>
      <c r="AD8" s="340">
        <v>3</v>
      </c>
      <c r="AE8" s="340">
        <v>3</v>
      </c>
      <c r="AF8" s="341">
        <v>3</v>
      </c>
      <c r="AG8" s="342">
        <v>4</v>
      </c>
      <c r="AH8" s="347">
        <v>4</v>
      </c>
      <c r="AI8" s="341">
        <v>4</v>
      </c>
      <c r="AJ8" s="341">
        <v>4</v>
      </c>
      <c r="AK8" s="341">
        <v>4</v>
      </c>
      <c r="AL8" s="341">
        <v>4</v>
      </c>
      <c r="AM8" s="341">
        <v>4</v>
      </c>
      <c r="AN8" s="341">
        <v>4</v>
      </c>
      <c r="AO8" s="341">
        <v>4</v>
      </c>
      <c r="AP8" s="341">
        <v>4</v>
      </c>
      <c r="AQ8" s="341">
        <v>5</v>
      </c>
      <c r="AR8" s="341">
        <v>5</v>
      </c>
      <c r="AS8" s="341">
        <v>5</v>
      </c>
      <c r="AT8" s="341">
        <v>5</v>
      </c>
      <c r="AU8" s="341">
        <v>5</v>
      </c>
      <c r="AV8" s="341">
        <v>5</v>
      </c>
      <c r="AW8" s="341">
        <v>5</v>
      </c>
      <c r="AX8" s="341">
        <v>5</v>
      </c>
      <c r="AY8" s="341">
        <v>5</v>
      </c>
      <c r="AZ8" s="341">
        <v>5</v>
      </c>
      <c r="BA8" s="341">
        <v>6</v>
      </c>
      <c r="BB8" s="341">
        <v>6</v>
      </c>
      <c r="BC8" s="341">
        <v>6</v>
      </c>
      <c r="BD8" s="341">
        <v>6</v>
      </c>
      <c r="BE8" s="341">
        <v>6</v>
      </c>
      <c r="BF8" s="341">
        <v>6</v>
      </c>
      <c r="BG8" s="341">
        <v>6</v>
      </c>
      <c r="BH8" s="341">
        <v>6</v>
      </c>
      <c r="BI8" s="341">
        <v>6</v>
      </c>
      <c r="BJ8" s="341">
        <v>6</v>
      </c>
      <c r="BK8" s="341">
        <v>7</v>
      </c>
      <c r="BL8" s="341">
        <v>7</v>
      </c>
      <c r="BM8" s="341">
        <v>7</v>
      </c>
      <c r="BN8" s="341">
        <v>7</v>
      </c>
      <c r="BO8" s="341">
        <v>7</v>
      </c>
      <c r="BP8" s="341">
        <v>7</v>
      </c>
      <c r="BQ8" s="341">
        <v>7</v>
      </c>
      <c r="BR8" s="341">
        <v>7</v>
      </c>
      <c r="BS8" s="341">
        <v>7</v>
      </c>
      <c r="BT8" s="341">
        <v>7</v>
      </c>
      <c r="BU8" s="341">
        <v>8</v>
      </c>
      <c r="BV8" s="341">
        <v>8</v>
      </c>
      <c r="BW8" s="341">
        <v>8</v>
      </c>
      <c r="BX8" s="341">
        <v>8</v>
      </c>
      <c r="BY8" s="341">
        <v>8</v>
      </c>
      <c r="BZ8" s="341">
        <v>8</v>
      </c>
      <c r="CA8" s="341">
        <v>8</v>
      </c>
      <c r="CB8" s="341">
        <v>8</v>
      </c>
      <c r="CC8" s="341">
        <v>8</v>
      </c>
      <c r="CD8" s="341">
        <v>8</v>
      </c>
      <c r="CE8" s="341">
        <v>9</v>
      </c>
      <c r="CF8" s="341">
        <v>9</v>
      </c>
      <c r="CG8" s="341">
        <v>9</v>
      </c>
      <c r="CH8" s="341">
        <v>9</v>
      </c>
      <c r="CI8" s="341">
        <v>9</v>
      </c>
      <c r="CJ8" s="341">
        <v>9</v>
      </c>
      <c r="CK8" s="341">
        <v>9</v>
      </c>
      <c r="CL8" s="341">
        <v>9</v>
      </c>
      <c r="CM8" s="341">
        <v>9</v>
      </c>
      <c r="CN8" s="341">
        <v>9</v>
      </c>
      <c r="CO8" s="341">
        <v>9</v>
      </c>
      <c r="CP8" s="341">
        <v>10</v>
      </c>
      <c r="CQ8" s="341">
        <v>10</v>
      </c>
      <c r="CR8" s="341">
        <v>10</v>
      </c>
      <c r="CS8" s="341">
        <v>10</v>
      </c>
      <c r="CT8" s="341">
        <v>10</v>
      </c>
      <c r="CU8" s="341">
        <v>10</v>
      </c>
      <c r="CV8" s="341">
        <v>10</v>
      </c>
      <c r="CW8" s="341">
        <v>10</v>
      </c>
      <c r="CX8" s="341">
        <v>10</v>
      </c>
      <c r="CY8" s="341">
        <v>10</v>
      </c>
      <c r="CZ8" s="341">
        <v>10</v>
      </c>
      <c r="DA8" s="341">
        <v>11</v>
      </c>
      <c r="DB8" s="341">
        <v>11</v>
      </c>
      <c r="DC8" s="341">
        <v>11</v>
      </c>
      <c r="DD8" s="341">
        <v>11</v>
      </c>
      <c r="DE8" s="341">
        <v>11</v>
      </c>
      <c r="DF8" s="341">
        <v>11</v>
      </c>
      <c r="DG8" s="341">
        <v>11</v>
      </c>
      <c r="DH8" s="341">
        <v>11</v>
      </c>
      <c r="DI8" s="341">
        <v>11</v>
      </c>
      <c r="DJ8" s="341">
        <v>11</v>
      </c>
      <c r="DK8" s="341">
        <v>12</v>
      </c>
      <c r="DL8" s="341">
        <v>12</v>
      </c>
      <c r="DM8" s="341">
        <v>12</v>
      </c>
      <c r="DN8" s="341">
        <v>12</v>
      </c>
      <c r="DO8" s="341">
        <v>12</v>
      </c>
      <c r="DP8" s="341">
        <v>12</v>
      </c>
      <c r="DQ8" s="341">
        <v>12</v>
      </c>
      <c r="DR8" s="341">
        <v>12</v>
      </c>
      <c r="DS8" s="341">
        <v>12</v>
      </c>
      <c r="DT8" s="341">
        <v>12</v>
      </c>
      <c r="DU8" s="341">
        <v>13</v>
      </c>
      <c r="DV8" s="341">
        <v>13</v>
      </c>
      <c r="DW8" s="341">
        <v>13</v>
      </c>
      <c r="DX8" s="341">
        <v>13</v>
      </c>
      <c r="DY8" s="341">
        <v>13</v>
      </c>
      <c r="DZ8" s="341">
        <v>13</v>
      </c>
      <c r="EA8" s="341">
        <v>13</v>
      </c>
      <c r="EB8" s="341">
        <v>13</v>
      </c>
      <c r="EC8" s="341">
        <v>13</v>
      </c>
      <c r="ED8" s="341">
        <v>14</v>
      </c>
      <c r="EE8" s="341">
        <v>14</v>
      </c>
      <c r="EF8" s="341">
        <v>14</v>
      </c>
      <c r="EG8" s="341">
        <v>14</v>
      </c>
      <c r="EH8" s="341">
        <v>14</v>
      </c>
      <c r="EI8" s="341">
        <v>14</v>
      </c>
      <c r="EJ8" s="341">
        <v>14</v>
      </c>
      <c r="EK8" s="341">
        <v>14</v>
      </c>
      <c r="EL8" s="341">
        <v>14</v>
      </c>
      <c r="EM8" s="341">
        <v>14</v>
      </c>
      <c r="EN8" s="341">
        <v>15</v>
      </c>
      <c r="EO8" s="341">
        <v>15</v>
      </c>
      <c r="EP8" s="341">
        <v>15</v>
      </c>
      <c r="EQ8" s="341">
        <v>15</v>
      </c>
      <c r="ER8" s="341">
        <v>15</v>
      </c>
      <c r="ES8" s="341">
        <v>15</v>
      </c>
      <c r="ET8" s="341">
        <v>15</v>
      </c>
      <c r="EU8" s="341">
        <v>15</v>
      </c>
      <c r="EV8" s="341">
        <v>15</v>
      </c>
      <c r="EW8" s="341">
        <v>15</v>
      </c>
      <c r="EX8" s="341">
        <v>16</v>
      </c>
      <c r="EY8" s="341">
        <v>16</v>
      </c>
      <c r="EZ8" s="341">
        <v>16</v>
      </c>
      <c r="FA8" s="341">
        <v>16</v>
      </c>
      <c r="FB8" s="341">
        <v>16</v>
      </c>
      <c r="FC8" s="341">
        <v>16</v>
      </c>
      <c r="FD8" s="341">
        <v>16</v>
      </c>
      <c r="FE8" s="341">
        <v>16</v>
      </c>
      <c r="FF8" s="341">
        <v>16</v>
      </c>
      <c r="FG8" s="341">
        <v>16</v>
      </c>
      <c r="FH8" s="341">
        <v>17</v>
      </c>
      <c r="FI8" s="341">
        <v>17</v>
      </c>
      <c r="FJ8" s="341">
        <v>17</v>
      </c>
      <c r="FK8" s="341">
        <v>17</v>
      </c>
      <c r="FL8" s="341">
        <v>17</v>
      </c>
      <c r="FM8" s="341">
        <v>17</v>
      </c>
      <c r="FN8" s="341">
        <v>17</v>
      </c>
      <c r="FO8" s="341">
        <v>17</v>
      </c>
      <c r="FP8" s="341">
        <v>17</v>
      </c>
      <c r="FQ8" s="341">
        <v>17</v>
      </c>
      <c r="FR8" s="341">
        <v>18</v>
      </c>
      <c r="FS8" s="341">
        <v>18</v>
      </c>
      <c r="FT8" s="341">
        <v>18</v>
      </c>
      <c r="FU8" s="341">
        <v>18</v>
      </c>
      <c r="FV8" s="341">
        <v>18</v>
      </c>
      <c r="FW8" s="341">
        <v>18</v>
      </c>
      <c r="FX8" s="341">
        <v>18</v>
      </c>
      <c r="FY8" s="341">
        <v>18</v>
      </c>
      <c r="FZ8" s="341">
        <v>18</v>
      </c>
      <c r="GA8" s="341">
        <v>18</v>
      </c>
      <c r="GB8" s="341">
        <v>19</v>
      </c>
      <c r="GC8" s="341">
        <v>19</v>
      </c>
      <c r="GD8" s="341">
        <v>19</v>
      </c>
      <c r="GE8" s="341">
        <v>19</v>
      </c>
      <c r="GF8" s="341">
        <v>19</v>
      </c>
      <c r="GG8" s="341">
        <v>19</v>
      </c>
      <c r="GH8" s="341">
        <v>19</v>
      </c>
      <c r="GI8" s="341">
        <v>19</v>
      </c>
      <c r="GJ8" s="341">
        <v>19</v>
      </c>
      <c r="GK8" s="341">
        <v>20</v>
      </c>
      <c r="GL8" s="341">
        <v>20</v>
      </c>
      <c r="GM8" s="341">
        <v>20</v>
      </c>
      <c r="GN8" s="341">
        <v>20</v>
      </c>
      <c r="GO8" s="341">
        <v>20</v>
      </c>
      <c r="GP8" s="341">
        <v>20</v>
      </c>
      <c r="GQ8" s="341">
        <v>20</v>
      </c>
      <c r="GR8" s="341">
        <v>20</v>
      </c>
      <c r="GS8" s="341">
        <v>20</v>
      </c>
      <c r="GT8" s="341"/>
      <c r="GU8" s="341">
        <v>5</v>
      </c>
      <c r="GV8" s="341">
        <v>0.16200000000000001</v>
      </c>
    </row>
    <row r="9" spans="1:204">
      <c r="A9" s="278">
        <v>6</v>
      </c>
      <c r="B9" s="344">
        <v>1</v>
      </c>
      <c r="C9" s="344">
        <v>1</v>
      </c>
      <c r="D9" s="344">
        <v>1</v>
      </c>
      <c r="E9" s="344">
        <v>1</v>
      </c>
      <c r="F9" s="344">
        <v>1</v>
      </c>
      <c r="G9" s="344">
        <v>1</v>
      </c>
      <c r="H9" s="344">
        <v>1</v>
      </c>
      <c r="I9" s="344">
        <v>1</v>
      </c>
      <c r="J9" s="344">
        <v>1</v>
      </c>
      <c r="K9" s="344">
        <v>1</v>
      </c>
      <c r="L9" s="344">
        <v>1</v>
      </c>
      <c r="M9" s="344">
        <v>2</v>
      </c>
      <c r="N9" s="344">
        <v>2</v>
      </c>
      <c r="O9" s="344">
        <v>2</v>
      </c>
      <c r="P9" s="344">
        <v>2</v>
      </c>
      <c r="Q9" s="344">
        <v>2</v>
      </c>
      <c r="R9" s="344">
        <v>2</v>
      </c>
      <c r="S9" s="344">
        <v>2</v>
      </c>
      <c r="T9" s="344">
        <v>2</v>
      </c>
      <c r="U9" s="344">
        <v>2</v>
      </c>
      <c r="V9" s="344">
        <v>3</v>
      </c>
      <c r="W9" s="344">
        <v>3</v>
      </c>
      <c r="X9" s="344">
        <v>3</v>
      </c>
      <c r="Y9" s="344">
        <v>3</v>
      </c>
      <c r="Z9" s="344">
        <v>3</v>
      </c>
      <c r="AA9" s="344">
        <v>3</v>
      </c>
      <c r="AB9" s="344">
        <v>3</v>
      </c>
      <c r="AC9" s="344">
        <v>3</v>
      </c>
      <c r="AD9" s="344">
        <v>3</v>
      </c>
      <c r="AE9" s="344">
        <v>4</v>
      </c>
      <c r="AF9" s="337">
        <v>4</v>
      </c>
      <c r="AG9" s="345">
        <v>4</v>
      </c>
      <c r="AH9" s="346">
        <v>4</v>
      </c>
      <c r="AI9">
        <v>4</v>
      </c>
      <c r="AJ9">
        <v>4</v>
      </c>
      <c r="AK9">
        <v>4</v>
      </c>
      <c r="AL9">
        <v>4</v>
      </c>
      <c r="AM9">
        <v>5</v>
      </c>
      <c r="AN9">
        <v>5</v>
      </c>
      <c r="AO9">
        <v>5</v>
      </c>
      <c r="AP9">
        <v>5</v>
      </c>
      <c r="AQ9">
        <v>5</v>
      </c>
      <c r="AR9">
        <v>5</v>
      </c>
      <c r="AS9">
        <v>5</v>
      </c>
      <c r="AT9">
        <v>5</v>
      </c>
      <c r="AU9">
        <v>5</v>
      </c>
      <c r="AV9">
        <v>6</v>
      </c>
      <c r="AW9">
        <v>6</v>
      </c>
      <c r="AX9">
        <v>6</v>
      </c>
      <c r="AY9">
        <v>6</v>
      </c>
      <c r="AZ9">
        <v>6</v>
      </c>
      <c r="BA9">
        <v>6</v>
      </c>
      <c r="BB9">
        <v>6</v>
      </c>
      <c r="BC9">
        <v>6</v>
      </c>
      <c r="BD9">
        <v>6</v>
      </c>
      <c r="BE9">
        <v>6</v>
      </c>
      <c r="BF9">
        <v>7</v>
      </c>
      <c r="BG9">
        <v>7</v>
      </c>
      <c r="BH9">
        <v>7</v>
      </c>
      <c r="BI9">
        <v>7</v>
      </c>
      <c r="BJ9">
        <v>7</v>
      </c>
      <c r="BK9">
        <v>7</v>
      </c>
      <c r="BL9">
        <v>7</v>
      </c>
      <c r="BM9">
        <v>7</v>
      </c>
      <c r="BN9">
        <v>7</v>
      </c>
      <c r="BO9">
        <v>8</v>
      </c>
      <c r="BP9">
        <v>8</v>
      </c>
      <c r="BQ9">
        <v>8</v>
      </c>
      <c r="BR9">
        <v>8</v>
      </c>
      <c r="BS9">
        <v>8</v>
      </c>
      <c r="BT9">
        <v>8</v>
      </c>
      <c r="BU9">
        <v>8</v>
      </c>
      <c r="BV9">
        <v>8</v>
      </c>
      <c r="BW9">
        <v>8</v>
      </c>
      <c r="BX9">
        <v>8</v>
      </c>
      <c r="BY9">
        <v>9</v>
      </c>
      <c r="BZ9">
        <v>9</v>
      </c>
      <c r="CA9">
        <v>9</v>
      </c>
      <c r="CB9">
        <v>9</v>
      </c>
      <c r="CC9">
        <v>9</v>
      </c>
      <c r="CD9">
        <v>9</v>
      </c>
      <c r="CE9">
        <v>9</v>
      </c>
      <c r="CF9">
        <v>9</v>
      </c>
      <c r="CG9">
        <v>9</v>
      </c>
      <c r="CH9">
        <v>9</v>
      </c>
      <c r="CI9">
        <v>10</v>
      </c>
      <c r="CJ9">
        <v>10</v>
      </c>
      <c r="CK9">
        <v>10</v>
      </c>
      <c r="CL9">
        <v>10</v>
      </c>
      <c r="CM9">
        <v>10</v>
      </c>
      <c r="CN9">
        <v>10</v>
      </c>
      <c r="CO9">
        <v>10</v>
      </c>
      <c r="CP9">
        <v>10</v>
      </c>
      <c r="CQ9">
        <v>10</v>
      </c>
      <c r="CR9">
        <v>10</v>
      </c>
      <c r="CS9">
        <v>11</v>
      </c>
      <c r="CT9">
        <v>11</v>
      </c>
      <c r="CU9">
        <v>11</v>
      </c>
      <c r="CV9">
        <v>11</v>
      </c>
      <c r="CW9">
        <v>11</v>
      </c>
      <c r="CX9">
        <v>11</v>
      </c>
      <c r="CY9">
        <v>11</v>
      </c>
      <c r="CZ9">
        <v>11</v>
      </c>
      <c r="DA9">
        <v>11</v>
      </c>
      <c r="DB9">
        <v>12</v>
      </c>
      <c r="DC9">
        <v>12</v>
      </c>
      <c r="DD9">
        <v>12</v>
      </c>
      <c r="DE9">
        <v>12</v>
      </c>
      <c r="DF9">
        <v>12</v>
      </c>
      <c r="DG9">
        <v>12</v>
      </c>
      <c r="DH9">
        <v>12</v>
      </c>
      <c r="DI9">
        <v>12</v>
      </c>
      <c r="DJ9">
        <v>12</v>
      </c>
      <c r="DK9">
        <v>13</v>
      </c>
      <c r="DL9">
        <v>13</v>
      </c>
      <c r="DM9">
        <v>13</v>
      </c>
      <c r="DN9">
        <v>13</v>
      </c>
      <c r="DO9">
        <v>13</v>
      </c>
      <c r="DP9">
        <v>13</v>
      </c>
      <c r="DQ9">
        <v>13</v>
      </c>
      <c r="DR9">
        <v>13</v>
      </c>
      <c r="DS9">
        <v>13</v>
      </c>
      <c r="DT9">
        <v>13</v>
      </c>
      <c r="DU9">
        <v>14</v>
      </c>
      <c r="DV9">
        <v>14</v>
      </c>
      <c r="DW9">
        <v>14</v>
      </c>
      <c r="DX9">
        <v>14</v>
      </c>
      <c r="DY9">
        <v>14</v>
      </c>
      <c r="DZ9">
        <v>14</v>
      </c>
      <c r="EA9">
        <v>14</v>
      </c>
      <c r="EB9">
        <v>14</v>
      </c>
      <c r="EC9">
        <v>14</v>
      </c>
      <c r="ED9">
        <v>15</v>
      </c>
      <c r="EE9">
        <v>15</v>
      </c>
      <c r="EF9">
        <v>15</v>
      </c>
      <c r="EG9">
        <v>15</v>
      </c>
      <c r="EH9">
        <v>15</v>
      </c>
      <c r="EI9">
        <v>15</v>
      </c>
      <c r="EJ9">
        <v>15</v>
      </c>
      <c r="EK9">
        <v>15</v>
      </c>
      <c r="EL9">
        <v>15</v>
      </c>
      <c r="EM9">
        <v>16</v>
      </c>
      <c r="EN9">
        <v>16</v>
      </c>
      <c r="EO9">
        <v>16</v>
      </c>
      <c r="EP9">
        <v>16</v>
      </c>
      <c r="EQ9">
        <v>16</v>
      </c>
      <c r="ER9">
        <v>16</v>
      </c>
      <c r="ES9">
        <v>16</v>
      </c>
      <c r="ET9">
        <v>16</v>
      </c>
      <c r="EU9">
        <v>16</v>
      </c>
      <c r="EV9">
        <v>17</v>
      </c>
      <c r="EW9">
        <v>17</v>
      </c>
      <c r="EX9">
        <v>17</v>
      </c>
      <c r="EY9">
        <v>17</v>
      </c>
      <c r="EZ9">
        <v>17</v>
      </c>
      <c r="FA9">
        <v>17</v>
      </c>
      <c r="FB9">
        <v>17</v>
      </c>
      <c r="FC9">
        <v>17</v>
      </c>
      <c r="FD9">
        <v>17</v>
      </c>
      <c r="FE9">
        <v>18</v>
      </c>
      <c r="FF9">
        <v>18</v>
      </c>
      <c r="FG9">
        <v>18</v>
      </c>
      <c r="FH9">
        <v>18</v>
      </c>
      <c r="FI9">
        <v>18</v>
      </c>
      <c r="FJ9">
        <v>18</v>
      </c>
      <c r="FK9">
        <v>18</v>
      </c>
      <c r="FL9">
        <v>18</v>
      </c>
      <c r="FM9">
        <v>18</v>
      </c>
      <c r="FN9">
        <v>19</v>
      </c>
      <c r="FO9">
        <v>19</v>
      </c>
      <c r="FP9">
        <v>19</v>
      </c>
      <c r="FQ9">
        <v>19</v>
      </c>
      <c r="FR9">
        <v>19</v>
      </c>
      <c r="FS9">
        <v>19</v>
      </c>
      <c r="FT9">
        <v>19</v>
      </c>
      <c r="FU9">
        <v>19</v>
      </c>
      <c r="FV9">
        <v>19</v>
      </c>
      <c r="FW9">
        <v>20</v>
      </c>
      <c r="FX9">
        <v>20</v>
      </c>
      <c r="FY9">
        <v>20</v>
      </c>
      <c r="FZ9">
        <v>20</v>
      </c>
      <c r="GA9">
        <v>20</v>
      </c>
      <c r="GB9">
        <v>20</v>
      </c>
      <c r="GC9">
        <v>20</v>
      </c>
      <c r="GD9">
        <v>20</v>
      </c>
      <c r="GE9">
        <v>20</v>
      </c>
      <c r="GF9">
        <v>21</v>
      </c>
      <c r="GG9">
        <v>21</v>
      </c>
      <c r="GH9">
        <v>21</v>
      </c>
      <c r="GI9">
        <v>21</v>
      </c>
      <c r="GJ9">
        <v>21</v>
      </c>
      <c r="GK9">
        <v>21</v>
      </c>
      <c r="GL9">
        <v>21</v>
      </c>
      <c r="GM9">
        <v>21</v>
      </c>
      <c r="GN9">
        <v>21</v>
      </c>
      <c r="GO9">
        <v>22</v>
      </c>
      <c r="GP9">
        <v>22</v>
      </c>
      <c r="GQ9">
        <v>22</v>
      </c>
      <c r="GR9">
        <v>22</v>
      </c>
      <c r="GS9">
        <v>22</v>
      </c>
      <c r="GU9">
        <v>6</v>
      </c>
      <c r="GV9">
        <v>0.17499999999999999</v>
      </c>
    </row>
    <row r="10" spans="1:204">
      <c r="A10" s="339">
        <v>7</v>
      </c>
      <c r="B10" s="340">
        <v>1</v>
      </c>
      <c r="C10" s="340">
        <v>1</v>
      </c>
      <c r="D10" s="340">
        <v>1</v>
      </c>
      <c r="E10" s="340">
        <v>1</v>
      </c>
      <c r="F10" s="340">
        <v>1</v>
      </c>
      <c r="G10" s="340">
        <v>1</v>
      </c>
      <c r="H10" s="340">
        <v>1</v>
      </c>
      <c r="I10" s="340">
        <v>1</v>
      </c>
      <c r="J10" s="340">
        <v>1</v>
      </c>
      <c r="K10" s="340">
        <v>1</v>
      </c>
      <c r="L10" s="340">
        <v>2</v>
      </c>
      <c r="M10" s="340">
        <v>2</v>
      </c>
      <c r="N10" s="340">
        <v>2</v>
      </c>
      <c r="O10" s="340">
        <v>2</v>
      </c>
      <c r="P10" s="340">
        <v>2</v>
      </c>
      <c r="Q10" s="340">
        <v>2</v>
      </c>
      <c r="R10" s="340">
        <v>2</v>
      </c>
      <c r="S10" s="340">
        <v>2</v>
      </c>
      <c r="T10" s="340">
        <v>3</v>
      </c>
      <c r="U10" s="340">
        <v>3</v>
      </c>
      <c r="V10" s="340">
        <v>3</v>
      </c>
      <c r="W10" s="340">
        <v>3</v>
      </c>
      <c r="X10" s="340">
        <v>3</v>
      </c>
      <c r="Y10" s="340">
        <v>3</v>
      </c>
      <c r="Z10" s="340">
        <v>3</v>
      </c>
      <c r="AA10" s="340">
        <v>3</v>
      </c>
      <c r="AB10" s="340">
        <v>3</v>
      </c>
      <c r="AC10" s="340">
        <v>4</v>
      </c>
      <c r="AD10" s="340">
        <v>4</v>
      </c>
      <c r="AE10" s="340">
        <v>4</v>
      </c>
      <c r="AF10" s="341">
        <v>4</v>
      </c>
      <c r="AG10" s="342">
        <v>4</v>
      </c>
      <c r="AH10" s="347">
        <v>4</v>
      </c>
      <c r="AI10" s="341">
        <v>4</v>
      </c>
      <c r="AJ10" s="341">
        <v>4</v>
      </c>
      <c r="AK10" s="341">
        <v>5</v>
      </c>
      <c r="AL10" s="341">
        <v>5</v>
      </c>
      <c r="AM10" s="341">
        <v>5</v>
      </c>
      <c r="AN10" s="341">
        <v>5</v>
      </c>
      <c r="AO10" s="341">
        <v>5</v>
      </c>
      <c r="AP10" s="341">
        <v>5</v>
      </c>
      <c r="AQ10" s="341">
        <v>5</v>
      </c>
      <c r="AR10" s="341">
        <v>5</v>
      </c>
      <c r="AS10" s="341">
        <v>6</v>
      </c>
      <c r="AT10" s="341">
        <v>6</v>
      </c>
      <c r="AU10" s="341">
        <v>6</v>
      </c>
      <c r="AV10" s="341">
        <v>6</v>
      </c>
      <c r="AW10" s="341">
        <v>6</v>
      </c>
      <c r="AX10" s="341">
        <v>6</v>
      </c>
      <c r="AY10" s="341">
        <v>6</v>
      </c>
      <c r="AZ10" s="341">
        <v>6</v>
      </c>
      <c r="BA10" s="341">
        <v>6</v>
      </c>
      <c r="BB10" s="341">
        <v>7</v>
      </c>
      <c r="BC10" s="341">
        <v>7</v>
      </c>
      <c r="BD10" s="341">
        <v>7</v>
      </c>
      <c r="BE10" s="341">
        <v>7</v>
      </c>
      <c r="BF10" s="341">
        <v>7</v>
      </c>
      <c r="BG10" s="341">
        <v>7</v>
      </c>
      <c r="BH10" s="341">
        <v>7</v>
      </c>
      <c r="BI10" s="341">
        <v>7</v>
      </c>
      <c r="BJ10" s="341">
        <v>7</v>
      </c>
      <c r="BK10" s="341">
        <v>8</v>
      </c>
      <c r="BL10" s="341">
        <v>8</v>
      </c>
      <c r="BM10" s="341">
        <v>8</v>
      </c>
      <c r="BN10" s="341">
        <v>8</v>
      </c>
      <c r="BO10" s="341">
        <v>8</v>
      </c>
      <c r="BP10" s="341">
        <v>8</v>
      </c>
      <c r="BQ10" s="341">
        <v>8</v>
      </c>
      <c r="BR10" s="341">
        <v>8</v>
      </c>
      <c r="BS10" s="341">
        <v>8</v>
      </c>
      <c r="BT10" s="341">
        <v>9</v>
      </c>
      <c r="BU10" s="341">
        <v>9</v>
      </c>
      <c r="BV10" s="341">
        <v>9</v>
      </c>
      <c r="BW10" s="341">
        <v>9</v>
      </c>
      <c r="BX10" s="341">
        <v>9</v>
      </c>
      <c r="BY10" s="341">
        <v>9</v>
      </c>
      <c r="BZ10" s="341">
        <v>9</v>
      </c>
      <c r="CA10" s="341">
        <v>9</v>
      </c>
      <c r="CB10" s="341">
        <v>9</v>
      </c>
      <c r="CC10" s="341">
        <v>10</v>
      </c>
      <c r="CD10" s="341">
        <v>10</v>
      </c>
      <c r="CE10" s="341">
        <v>10</v>
      </c>
      <c r="CF10" s="341">
        <v>10</v>
      </c>
      <c r="CG10" s="341">
        <v>10</v>
      </c>
      <c r="CH10" s="341">
        <v>10</v>
      </c>
      <c r="CI10" s="341">
        <v>10</v>
      </c>
      <c r="CJ10" s="341">
        <v>10</v>
      </c>
      <c r="CK10" s="341">
        <v>10</v>
      </c>
      <c r="CL10" s="341">
        <v>11</v>
      </c>
      <c r="CM10" s="341">
        <v>11</v>
      </c>
      <c r="CN10" s="341">
        <v>11</v>
      </c>
      <c r="CO10" s="341">
        <v>11</v>
      </c>
      <c r="CP10" s="341">
        <v>11</v>
      </c>
      <c r="CQ10" s="341">
        <v>11</v>
      </c>
      <c r="CR10" s="341">
        <v>11</v>
      </c>
      <c r="CS10" s="341">
        <v>11</v>
      </c>
      <c r="CT10" s="341">
        <v>11</v>
      </c>
      <c r="CU10" s="341">
        <v>12</v>
      </c>
      <c r="CV10" s="341">
        <v>12</v>
      </c>
      <c r="CW10" s="341">
        <v>12</v>
      </c>
      <c r="CX10" s="341">
        <v>12</v>
      </c>
      <c r="CY10" s="341">
        <v>12</v>
      </c>
      <c r="CZ10" s="341">
        <v>12</v>
      </c>
      <c r="DA10" s="341">
        <v>12</v>
      </c>
      <c r="DB10" s="341">
        <v>12</v>
      </c>
      <c r="DC10" s="341">
        <v>12</v>
      </c>
      <c r="DD10" s="341">
        <v>13</v>
      </c>
      <c r="DE10" s="341">
        <v>13</v>
      </c>
      <c r="DF10" s="341">
        <v>13</v>
      </c>
      <c r="DG10" s="341">
        <v>13</v>
      </c>
      <c r="DH10" s="341">
        <v>13</v>
      </c>
      <c r="DI10" s="341">
        <v>13</v>
      </c>
      <c r="DJ10" s="341">
        <v>13</v>
      </c>
      <c r="DK10" s="341">
        <v>13</v>
      </c>
      <c r="DL10" s="341">
        <v>13</v>
      </c>
      <c r="DM10" s="341">
        <v>14</v>
      </c>
      <c r="DN10" s="341">
        <v>14</v>
      </c>
      <c r="DO10" s="341">
        <v>14</v>
      </c>
      <c r="DP10" s="341">
        <v>14</v>
      </c>
      <c r="DQ10" s="341">
        <v>14</v>
      </c>
      <c r="DR10" s="341">
        <v>14</v>
      </c>
      <c r="DS10" s="341">
        <v>14</v>
      </c>
      <c r="DT10" s="341">
        <v>14</v>
      </c>
      <c r="DU10" s="341">
        <v>15</v>
      </c>
      <c r="DV10" s="341">
        <v>15</v>
      </c>
      <c r="DW10" s="341">
        <v>15</v>
      </c>
      <c r="DX10" s="341">
        <v>15</v>
      </c>
      <c r="DY10" s="341">
        <v>15</v>
      </c>
      <c r="DZ10" s="341">
        <v>15</v>
      </c>
      <c r="EA10" s="341">
        <v>15</v>
      </c>
      <c r="EB10" s="341">
        <v>15</v>
      </c>
      <c r="EC10" s="341">
        <v>15</v>
      </c>
      <c r="ED10" s="341">
        <v>16</v>
      </c>
      <c r="EE10" s="341">
        <v>16</v>
      </c>
      <c r="EF10" s="341">
        <v>16</v>
      </c>
      <c r="EG10" s="341">
        <v>16</v>
      </c>
      <c r="EH10" s="341">
        <v>16</v>
      </c>
      <c r="EI10" s="341">
        <v>16</v>
      </c>
      <c r="EJ10" s="341">
        <v>16</v>
      </c>
      <c r="EK10" s="341">
        <v>16</v>
      </c>
      <c r="EL10" s="341">
        <v>17</v>
      </c>
      <c r="EM10" s="341">
        <v>17</v>
      </c>
      <c r="EN10" s="341">
        <v>17</v>
      </c>
      <c r="EO10" s="341">
        <v>17</v>
      </c>
      <c r="EP10" s="341">
        <v>17</v>
      </c>
      <c r="EQ10" s="341">
        <v>17</v>
      </c>
      <c r="ER10" s="341">
        <v>17</v>
      </c>
      <c r="ES10" s="341">
        <v>17</v>
      </c>
      <c r="ET10" s="341">
        <v>17</v>
      </c>
      <c r="EU10" s="341">
        <v>18</v>
      </c>
      <c r="EV10" s="341">
        <v>18</v>
      </c>
      <c r="EW10" s="341">
        <v>18</v>
      </c>
      <c r="EX10" s="341">
        <v>18</v>
      </c>
      <c r="EY10" s="341">
        <v>18</v>
      </c>
      <c r="EZ10" s="341">
        <v>18</v>
      </c>
      <c r="FA10" s="341">
        <v>18</v>
      </c>
      <c r="FB10" s="341">
        <v>18</v>
      </c>
      <c r="FC10" s="341">
        <v>19</v>
      </c>
      <c r="FD10" s="341">
        <v>19</v>
      </c>
      <c r="FE10" s="341">
        <v>19</v>
      </c>
      <c r="FF10" s="341">
        <v>19</v>
      </c>
      <c r="FG10" s="341">
        <v>19</v>
      </c>
      <c r="FH10" s="341">
        <v>19</v>
      </c>
      <c r="FI10" s="341">
        <v>19</v>
      </c>
      <c r="FJ10" s="341">
        <v>19</v>
      </c>
      <c r="FK10" s="341">
        <v>19</v>
      </c>
      <c r="FL10" s="341">
        <v>20</v>
      </c>
      <c r="FM10" s="341">
        <v>20</v>
      </c>
      <c r="FN10" s="341">
        <v>20</v>
      </c>
      <c r="FO10" s="341">
        <v>20</v>
      </c>
      <c r="FP10" s="341">
        <v>20</v>
      </c>
      <c r="FQ10" s="341">
        <v>20</v>
      </c>
      <c r="FR10" s="341">
        <v>20</v>
      </c>
      <c r="FS10" s="341">
        <v>20</v>
      </c>
      <c r="FT10" s="341">
        <v>21</v>
      </c>
      <c r="FU10" s="341">
        <v>21</v>
      </c>
      <c r="FV10" s="341">
        <v>21</v>
      </c>
      <c r="FW10" s="341">
        <v>21</v>
      </c>
      <c r="FX10" s="341">
        <v>21</v>
      </c>
      <c r="FY10" s="341">
        <v>21</v>
      </c>
      <c r="FZ10" s="341">
        <v>21</v>
      </c>
      <c r="GA10" s="341">
        <v>21</v>
      </c>
      <c r="GB10" s="341">
        <v>21</v>
      </c>
      <c r="GC10" s="341">
        <v>22</v>
      </c>
      <c r="GD10" s="341">
        <v>22</v>
      </c>
      <c r="GE10" s="341">
        <v>22</v>
      </c>
      <c r="GF10" s="341">
        <v>22</v>
      </c>
      <c r="GG10" s="341">
        <v>22</v>
      </c>
      <c r="GH10" s="341">
        <v>22</v>
      </c>
      <c r="GI10" s="341">
        <v>22</v>
      </c>
      <c r="GJ10" s="341">
        <v>22</v>
      </c>
      <c r="GK10" s="341">
        <v>23</v>
      </c>
      <c r="GL10" s="341">
        <v>23</v>
      </c>
      <c r="GM10" s="341">
        <v>23</v>
      </c>
      <c r="GN10" s="341">
        <v>23</v>
      </c>
      <c r="GO10" s="341">
        <v>23</v>
      </c>
      <c r="GP10" s="341">
        <v>23</v>
      </c>
      <c r="GQ10" s="341">
        <v>23</v>
      </c>
      <c r="GR10" s="341">
        <v>23</v>
      </c>
      <c r="GS10" s="341">
        <v>23</v>
      </c>
      <c r="GT10" s="341"/>
      <c r="GU10" s="341">
        <v>7</v>
      </c>
      <c r="GV10" s="341">
        <v>0.187</v>
      </c>
    </row>
    <row r="11" spans="1:204">
      <c r="A11" s="278">
        <v>8</v>
      </c>
      <c r="B11" s="344">
        <v>1</v>
      </c>
      <c r="C11" s="344">
        <v>1</v>
      </c>
      <c r="D11" s="344">
        <v>1</v>
      </c>
      <c r="E11" s="344">
        <v>1</v>
      </c>
      <c r="F11" s="344">
        <v>1</v>
      </c>
      <c r="G11" s="344">
        <v>1</v>
      </c>
      <c r="H11" s="344">
        <v>1</v>
      </c>
      <c r="I11" s="344">
        <v>1</v>
      </c>
      <c r="J11" s="344">
        <v>1</v>
      </c>
      <c r="K11" s="344">
        <v>1</v>
      </c>
      <c r="L11" s="344">
        <v>2</v>
      </c>
      <c r="M11" s="344">
        <v>2</v>
      </c>
      <c r="N11" s="344">
        <v>2</v>
      </c>
      <c r="O11" s="344">
        <v>2</v>
      </c>
      <c r="P11" s="344">
        <v>2</v>
      </c>
      <c r="Q11" s="344">
        <v>2</v>
      </c>
      <c r="R11" s="344">
        <v>2</v>
      </c>
      <c r="S11" s="344">
        <v>3</v>
      </c>
      <c r="T11" s="344">
        <v>3</v>
      </c>
      <c r="U11" s="344">
        <v>3</v>
      </c>
      <c r="V11" s="344">
        <v>3</v>
      </c>
      <c r="W11" s="344">
        <v>3</v>
      </c>
      <c r="X11" s="344">
        <v>3</v>
      </c>
      <c r="Y11" s="344">
        <v>3</v>
      </c>
      <c r="Z11" s="344">
        <v>3</v>
      </c>
      <c r="AA11" s="344">
        <v>4</v>
      </c>
      <c r="AB11" s="344">
        <v>4</v>
      </c>
      <c r="AC11" s="344">
        <v>4</v>
      </c>
      <c r="AD11" s="344">
        <v>4</v>
      </c>
      <c r="AE11" s="344">
        <v>4</v>
      </c>
      <c r="AF11" s="337">
        <v>4</v>
      </c>
      <c r="AG11" s="345">
        <v>4</v>
      </c>
      <c r="AH11" s="346">
        <v>4</v>
      </c>
      <c r="AI11">
        <v>5</v>
      </c>
      <c r="AJ11">
        <v>5</v>
      </c>
      <c r="AK11">
        <v>5</v>
      </c>
      <c r="AL11">
        <v>5</v>
      </c>
      <c r="AM11">
        <v>5</v>
      </c>
      <c r="AN11">
        <v>5</v>
      </c>
      <c r="AO11">
        <v>5</v>
      </c>
      <c r="AP11">
        <v>5</v>
      </c>
      <c r="AQ11">
        <v>6</v>
      </c>
      <c r="AR11">
        <v>6</v>
      </c>
      <c r="AS11">
        <v>6</v>
      </c>
      <c r="AT11">
        <v>6</v>
      </c>
      <c r="AU11">
        <v>6</v>
      </c>
      <c r="AV11">
        <v>6</v>
      </c>
      <c r="AW11">
        <v>6</v>
      </c>
      <c r="AX11">
        <v>6</v>
      </c>
      <c r="AY11">
        <v>7</v>
      </c>
      <c r="AZ11">
        <v>7</v>
      </c>
      <c r="BA11">
        <v>7</v>
      </c>
      <c r="BB11">
        <v>7</v>
      </c>
      <c r="BC11">
        <v>7</v>
      </c>
      <c r="BD11">
        <v>7</v>
      </c>
      <c r="BE11">
        <v>7</v>
      </c>
      <c r="BF11">
        <v>7</v>
      </c>
      <c r="BG11">
        <v>8</v>
      </c>
      <c r="BH11">
        <v>8</v>
      </c>
      <c r="BI11">
        <v>8</v>
      </c>
      <c r="BJ11">
        <v>8</v>
      </c>
      <c r="BK11">
        <v>8</v>
      </c>
      <c r="BL11">
        <v>8</v>
      </c>
      <c r="BM11">
        <v>8</v>
      </c>
      <c r="BN11">
        <v>8</v>
      </c>
      <c r="BO11">
        <v>8</v>
      </c>
      <c r="BP11">
        <v>9</v>
      </c>
      <c r="BQ11">
        <v>9</v>
      </c>
      <c r="BR11">
        <v>9</v>
      </c>
      <c r="BS11">
        <v>9</v>
      </c>
      <c r="BT11">
        <v>9</v>
      </c>
      <c r="BU11">
        <v>9</v>
      </c>
      <c r="BV11">
        <v>9</v>
      </c>
      <c r="BW11">
        <v>9</v>
      </c>
      <c r="BX11">
        <v>10</v>
      </c>
      <c r="BY11">
        <v>10</v>
      </c>
      <c r="BZ11">
        <v>10</v>
      </c>
      <c r="CA11">
        <v>10</v>
      </c>
      <c r="CB11">
        <v>10</v>
      </c>
      <c r="CC11">
        <v>10</v>
      </c>
      <c r="CD11">
        <v>10</v>
      </c>
      <c r="CE11">
        <v>10</v>
      </c>
      <c r="CF11">
        <v>10</v>
      </c>
      <c r="CG11">
        <v>11</v>
      </c>
      <c r="CH11">
        <v>11</v>
      </c>
      <c r="CI11">
        <v>11</v>
      </c>
      <c r="CJ11">
        <v>11</v>
      </c>
      <c r="CK11">
        <v>11</v>
      </c>
      <c r="CL11">
        <v>11</v>
      </c>
      <c r="CM11">
        <v>11</v>
      </c>
      <c r="CN11">
        <v>11</v>
      </c>
      <c r="CO11">
        <v>11</v>
      </c>
      <c r="CP11">
        <v>12</v>
      </c>
      <c r="CQ11">
        <v>12</v>
      </c>
      <c r="CR11">
        <v>12</v>
      </c>
      <c r="CS11">
        <v>12</v>
      </c>
      <c r="CT11">
        <v>12</v>
      </c>
      <c r="CU11">
        <v>12</v>
      </c>
      <c r="CV11">
        <v>12</v>
      </c>
      <c r="CW11">
        <v>12</v>
      </c>
      <c r="CX11">
        <v>12</v>
      </c>
      <c r="CY11">
        <v>13</v>
      </c>
      <c r="CZ11">
        <v>13</v>
      </c>
      <c r="DA11">
        <v>13</v>
      </c>
      <c r="DB11">
        <v>13</v>
      </c>
      <c r="DC11">
        <v>13</v>
      </c>
      <c r="DD11">
        <v>13</v>
      </c>
      <c r="DE11">
        <v>13</v>
      </c>
      <c r="DF11">
        <v>13</v>
      </c>
      <c r="DG11">
        <v>14</v>
      </c>
      <c r="DH11">
        <v>14</v>
      </c>
      <c r="DI11">
        <v>14</v>
      </c>
      <c r="DJ11">
        <v>14</v>
      </c>
      <c r="DK11">
        <v>14</v>
      </c>
      <c r="DL11">
        <v>14</v>
      </c>
      <c r="DM11">
        <v>14</v>
      </c>
      <c r="DN11">
        <v>14</v>
      </c>
      <c r="DO11">
        <v>15</v>
      </c>
      <c r="DP11">
        <v>15</v>
      </c>
      <c r="DQ11">
        <v>15</v>
      </c>
      <c r="DR11">
        <v>15</v>
      </c>
      <c r="DS11">
        <v>15</v>
      </c>
      <c r="DT11">
        <v>15</v>
      </c>
      <c r="DU11">
        <v>15</v>
      </c>
      <c r="DV11">
        <v>15</v>
      </c>
      <c r="DW11">
        <v>16</v>
      </c>
      <c r="DX11">
        <v>16</v>
      </c>
      <c r="DY11">
        <v>16</v>
      </c>
      <c r="DZ11">
        <v>16</v>
      </c>
      <c r="EA11">
        <v>16</v>
      </c>
      <c r="EB11">
        <v>16</v>
      </c>
      <c r="EC11">
        <v>16</v>
      </c>
      <c r="ED11">
        <v>16</v>
      </c>
      <c r="EE11">
        <v>17</v>
      </c>
      <c r="EF11">
        <v>17</v>
      </c>
      <c r="EG11">
        <v>17</v>
      </c>
      <c r="EH11">
        <v>17</v>
      </c>
      <c r="EI11">
        <v>17</v>
      </c>
      <c r="EJ11">
        <v>17</v>
      </c>
      <c r="EK11">
        <v>17</v>
      </c>
      <c r="EL11">
        <v>17</v>
      </c>
      <c r="EM11">
        <v>18</v>
      </c>
      <c r="EN11">
        <v>18</v>
      </c>
      <c r="EO11">
        <v>18</v>
      </c>
      <c r="EP11">
        <v>18</v>
      </c>
      <c r="EQ11">
        <v>18</v>
      </c>
      <c r="ER11">
        <v>18</v>
      </c>
      <c r="ES11">
        <v>18</v>
      </c>
      <c r="ET11">
        <v>18</v>
      </c>
      <c r="EU11">
        <v>19</v>
      </c>
      <c r="EV11">
        <v>19</v>
      </c>
      <c r="EW11">
        <v>19</v>
      </c>
      <c r="EX11">
        <v>19</v>
      </c>
      <c r="EY11">
        <v>19</v>
      </c>
      <c r="EZ11">
        <v>19</v>
      </c>
      <c r="FA11">
        <v>19</v>
      </c>
      <c r="FB11">
        <v>19</v>
      </c>
      <c r="FC11">
        <v>20</v>
      </c>
      <c r="FD11">
        <v>20</v>
      </c>
      <c r="FE11">
        <v>20</v>
      </c>
      <c r="FF11">
        <v>20</v>
      </c>
      <c r="FG11">
        <v>20</v>
      </c>
      <c r="FH11">
        <v>20</v>
      </c>
      <c r="FI11">
        <v>20</v>
      </c>
      <c r="FJ11">
        <v>20</v>
      </c>
      <c r="FK11">
        <v>21</v>
      </c>
      <c r="FL11">
        <v>21</v>
      </c>
      <c r="FM11">
        <v>21</v>
      </c>
      <c r="FN11">
        <v>21</v>
      </c>
      <c r="FO11">
        <v>21</v>
      </c>
      <c r="FP11">
        <v>21</v>
      </c>
      <c r="FQ11">
        <v>21</v>
      </c>
      <c r="FR11">
        <v>21</v>
      </c>
      <c r="FS11">
        <v>21</v>
      </c>
      <c r="FT11">
        <v>22</v>
      </c>
      <c r="FU11">
        <v>22</v>
      </c>
      <c r="FV11">
        <v>22</v>
      </c>
      <c r="FW11">
        <v>22</v>
      </c>
      <c r="FX11">
        <v>22</v>
      </c>
      <c r="FY11">
        <v>22</v>
      </c>
      <c r="FZ11">
        <v>22</v>
      </c>
      <c r="GA11">
        <v>22</v>
      </c>
      <c r="GB11">
        <v>23</v>
      </c>
      <c r="GC11">
        <v>23</v>
      </c>
      <c r="GD11">
        <v>23</v>
      </c>
      <c r="GE11">
        <v>23</v>
      </c>
      <c r="GF11">
        <v>23</v>
      </c>
      <c r="GG11">
        <v>23</v>
      </c>
      <c r="GH11">
        <v>23</v>
      </c>
      <c r="GI11">
        <v>23</v>
      </c>
      <c r="GJ11">
        <v>24</v>
      </c>
      <c r="GK11">
        <v>24</v>
      </c>
      <c r="GL11">
        <v>24</v>
      </c>
      <c r="GM11">
        <v>24</v>
      </c>
      <c r="GN11">
        <v>24</v>
      </c>
      <c r="GO11">
        <v>24</v>
      </c>
      <c r="GP11">
        <v>24</v>
      </c>
      <c r="GQ11">
        <v>24</v>
      </c>
      <c r="GR11">
        <v>25</v>
      </c>
      <c r="GS11">
        <v>25</v>
      </c>
      <c r="GU11">
        <v>8</v>
      </c>
      <c r="GV11">
        <v>0.19700000000000001</v>
      </c>
    </row>
    <row r="12" spans="1:204">
      <c r="A12" s="278">
        <v>9</v>
      </c>
      <c r="B12" s="344">
        <v>1</v>
      </c>
      <c r="C12" s="344">
        <v>1</v>
      </c>
      <c r="D12" s="344">
        <v>1</v>
      </c>
      <c r="E12" s="344">
        <v>1</v>
      </c>
      <c r="F12" s="344">
        <v>1</v>
      </c>
      <c r="G12" s="344">
        <v>1</v>
      </c>
      <c r="H12" s="344">
        <v>1</v>
      </c>
      <c r="I12" s="344">
        <v>1</v>
      </c>
      <c r="J12" s="344">
        <v>1</v>
      </c>
      <c r="K12" s="344">
        <v>2</v>
      </c>
      <c r="L12" s="344">
        <v>2</v>
      </c>
      <c r="M12" s="344">
        <v>2</v>
      </c>
      <c r="N12" s="344">
        <v>2</v>
      </c>
      <c r="O12" s="344">
        <v>2</v>
      </c>
      <c r="P12" s="344">
        <v>2</v>
      </c>
      <c r="Q12" s="344">
        <v>2</v>
      </c>
      <c r="R12" s="344">
        <v>3</v>
      </c>
      <c r="S12" s="344">
        <v>3</v>
      </c>
      <c r="T12" s="344">
        <v>3</v>
      </c>
      <c r="U12" s="344">
        <v>3</v>
      </c>
      <c r="V12" s="344">
        <v>3</v>
      </c>
      <c r="W12" s="344">
        <v>3</v>
      </c>
      <c r="X12" s="344">
        <v>3</v>
      </c>
      <c r="Y12" s="344">
        <v>3</v>
      </c>
      <c r="Z12" s="344">
        <v>4</v>
      </c>
      <c r="AA12" s="344">
        <v>4</v>
      </c>
      <c r="AB12" s="344">
        <v>4</v>
      </c>
      <c r="AC12" s="344">
        <v>4</v>
      </c>
      <c r="AD12" s="344">
        <v>4</v>
      </c>
      <c r="AE12" s="344">
        <v>4</v>
      </c>
      <c r="AF12" s="337">
        <v>4</v>
      </c>
      <c r="AG12" s="345">
        <v>5</v>
      </c>
      <c r="AH12" s="346">
        <v>5</v>
      </c>
      <c r="AI12">
        <v>5</v>
      </c>
      <c r="AJ12">
        <v>5</v>
      </c>
      <c r="AK12">
        <v>5</v>
      </c>
      <c r="AL12">
        <v>5</v>
      </c>
      <c r="AM12">
        <v>5</v>
      </c>
      <c r="AN12">
        <v>5</v>
      </c>
      <c r="AO12">
        <v>6</v>
      </c>
      <c r="AP12">
        <v>6</v>
      </c>
      <c r="AQ12">
        <v>6</v>
      </c>
      <c r="AR12">
        <v>6</v>
      </c>
      <c r="AS12">
        <v>6</v>
      </c>
      <c r="AT12">
        <v>6</v>
      </c>
      <c r="AU12">
        <v>6</v>
      </c>
      <c r="AV12">
        <v>6</v>
      </c>
      <c r="AW12">
        <v>7</v>
      </c>
      <c r="AX12">
        <v>7</v>
      </c>
      <c r="AY12">
        <v>7</v>
      </c>
      <c r="AZ12">
        <v>7</v>
      </c>
      <c r="BA12">
        <v>7</v>
      </c>
      <c r="BB12">
        <v>7</v>
      </c>
      <c r="BC12">
        <v>7</v>
      </c>
      <c r="BD12">
        <v>7</v>
      </c>
      <c r="BE12">
        <v>8</v>
      </c>
      <c r="BF12">
        <v>8</v>
      </c>
      <c r="BG12">
        <v>8</v>
      </c>
      <c r="BH12">
        <v>8</v>
      </c>
      <c r="BI12">
        <v>8</v>
      </c>
      <c r="BJ12">
        <v>8</v>
      </c>
      <c r="BK12">
        <v>8</v>
      </c>
      <c r="BL12">
        <v>8</v>
      </c>
      <c r="BM12">
        <v>9</v>
      </c>
      <c r="BN12">
        <v>9</v>
      </c>
      <c r="BO12">
        <v>9</v>
      </c>
      <c r="BP12">
        <v>9</v>
      </c>
      <c r="BQ12">
        <v>9</v>
      </c>
      <c r="BR12">
        <v>9</v>
      </c>
      <c r="BS12">
        <v>9</v>
      </c>
      <c r="BT12">
        <v>9</v>
      </c>
      <c r="BU12">
        <v>10</v>
      </c>
      <c r="BV12">
        <v>10</v>
      </c>
      <c r="BW12">
        <v>10</v>
      </c>
      <c r="BX12">
        <v>10</v>
      </c>
      <c r="BY12">
        <v>10</v>
      </c>
      <c r="BZ12">
        <v>10</v>
      </c>
      <c r="CA12">
        <v>10</v>
      </c>
      <c r="CB12">
        <v>10</v>
      </c>
      <c r="CC12">
        <v>11</v>
      </c>
      <c r="CD12">
        <v>11</v>
      </c>
      <c r="CE12">
        <v>11</v>
      </c>
      <c r="CF12">
        <v>11</v>
      </c>
      <c r="CG12">
        <v>11</v>
      </c>
      <c r="CH12">
        <v>11</v>
      </c>
      <c r="CI12">
        <v>11</v>
      </c>
      <c r="CJ12">
        <v>11</v>
      </c>
      <c r="CK12">
        <v>12</v>
      </c>
      <c r="CL12">
        <v>12</v>
      </c>
      <c r="CM12">
        <v>12</v>
      </c>
      <c r="CN12">
        <v>12</v>
      </c>
      <c r="CO12">
        <v>12</v>
      </c>
      <c r="CP12">
        <v>12</v>
      </c>
      <c r="CQ12">
        <v>12</v>
      </c>
      <c r="CR12">
        <v>12</v>
      </c>
      <c r="CS12">
        <v>12</v>
      </c>
      <c r="CT12">
        <v>13</v>
      </c>
      <c r="CU12">
        <v>13</v>
      </c>
      <c r="CV12">
        <v>13</v>
      </c>
      <c r="CW12">
        <v>13</v>
      </c>
      <c r="CX12">
        <v>13</v>
      </c>
      <c r="CY12">
        <v>13</v>
      </c>
      <c r="CZ12">
        <v>13</v>
      </c>
      <c r="DA12">
        <v>13</v>
      </c>
      <c r="DB12">
        <v>14</v>
      </c>
      <c r="DC12">
        <v>14</v>
      </c>
      <c r="DD12">
        <v>14</v>
      </c>
      <c r="DE12">
        <v>14</v>
      </c>
      <c r="DF12">
        <v>14</v>
      </c>
      <c r="DG12">
        <v>14</v>
      </c>
      <c r="DH12">
        <v>14</v>
      </c>
      <c r="DI12">
        <v>14</v>
      </c>
      <c r="DJ12">
        <v>15</v>
      </c>
      <c r="DK12">
        <v>15</v>
      </c>
      <c r="DL12">
        <v>15</v>
      </c>
      <c r="DM12">
        <v>15</v>
      </c>
      <c r="DN12">
        <v>15</v>
      </c>
      <c r="DO12">
        <v>15</v>
      </c>
      <c r="DP12">
        <v>15</v>
      </c>
      <c r="DQ12">
        <v>15</v>
      </c>
      <c r="DR12">
        <v>16</v>
      </c>
      <c r="DS12">
        <v>16</v>
      </c>
      <c r="DT12">
        <v>16</v>
      </c>
      <c r="DU12">
        <v>16</v>
      </c>
      <c r="DV12">
        <v>16</v>
      </c>
      <c r="DW12">
        <v>16</v>
      </c>
      <c r="DX12">
        <v>16</v>
      </c>
      <c r="DY12">
        <v>17</v>
      </c>
      <c r="DZ12">
        <v>17</v>
      </c>
      <c r="EA12">
        <v>17</v>
      </c>
      <c r="EB12">
        <v>17</v>
      </c>
      <c r="EC12">
        <v>17</v>
      </c>
      <c r="ED12">
        <v>17</v>
      </c>
      <c r="EE12">
        <v>17</v>
      </c>
      <c r="EF12">
        <v>17</v>
      </c>
      <c r="EG12">
        <v>18</v>
      </c>
      <c r="EH12">
        <v>18</v>
      </c>
      <c r="EI12">
        <v>18</v>
      </c>
      <c r="EJ12">
        <v>18</v>
      </c>
      <c r="EK12">
        <v>18</v>
      </c>
      <c r="EL12">
        <v>18</v>
      </c>
      <c r="EM12">
        <v>18</v>
      </c>
      <c r="EN12">
        <v>18</v>
      </c>
      <c r="EO12">
        <v>19</v>
      </c>
      <c r="EP12">
        <v>19</v>
      </c>
      <c r="EQ12">
        <v>19</v>
      </c>
      <c r="ER12">
        <v>19</v>
      </c>
      <c r="ES12">
        <v>19</v>
      </c>
      <c r="ET12">
        <v>19</v>
      </c>
      <c r="EU12">
        <v>19</v>
      </c>
      <c r="EV12">
        <v>20</v>
      </c>
      <c r="EW12">
        <v>20</v>
      </c>
      <c r="EX12">
        <v>20</v>
      </c>
      <c r="EY12">
        <v>20</v>
      </c>
      <c r="EZ12">
        <v>20</v>
      </c>
      <c r="FA12">
        <v>20</v>
      </c>
      <c r="FB12">
        <v>20</v>
      </c>
      <c r="FC12">
        <v>20</v>
      </c>
      <c r="FD12">
        <v>21</v>
      </c>
      <c r="FE12">
        <v>21</v>
      </c>
      <c r="FF12">
        <v>21</v>
      </c>
      <c r="FG12">
        <v>21</v>
      </c>
      <c r="FH12">
        <v>21</v>
      </c>
      <c r="FI12">
        <v>21</v>
      </c>
      <c r="FJ12">
        <v>21</v>
      </c>
      <c r="FK12">
        <v>21</v>
      </c>
      <c r="FL12">
        <v>22</v>
      </c>
      <c r="FM12">
        <v>22</v>
      </c>
      <c r="FN12">
        <v>22</v>
      </c>
      <c r="FO12">
        <v>22</v>
      </c>
      <c r="FP12">
        <v>22</v>
      </c>
      <c r="FQ12">
        <v>22</v>
      </c>
      <c r="FR12">
        <v>22</v>
      </c>
      <c r="FS12">
        <v>22</v>
      </c>
      <c r="FT12">
        <v>23</v>
      </c>
      <c r="FU12">
        <v>23</v>
      </c>
      <c r="FV12">
        <v>23</v>
      </c>
      <c r="FW12">
        <v>23</v>
      </c>
      <c r="FX12">
        <v>23</v>
      </c>
      <c r="FY12">
        <v>23</v>
      </c>
      <c r="FZ12">
        <v>23</v>
      </c>
      <c r="GA12">
        <v>24</v>
      </c>
      <c r="GB12">
        <v>24</v>
      </c>
      <c r="GC12">
        <v>24</v>
      </c>
      <c r="GD12">
        <v>24</v>
      </c>
      <c r="GE12">
        <v>24</v>
      </c>
      <c r="GF12">
        <v>24</v>
      </c>
      <c r="GG12">
        <v>24</v>
      </c>
      <c r="GH12">
        <v>24</v>
      </c>
      <c r="GI12">
        <v>25</v>
      </c>
      <c r="GJ12">
        <v>25</v>
      </c>
      <c r="GK12">
        <v>25</v>
      </c>
      <c r="GL12">
        <v>25</v>
      </c>
      <c r="GM12">
        <v>25</v>
      </c>
      <c r="GN12">
        <v>25</v>
      </c>
      <c r="GO12">
        <v>25</v>
      </c>
      <c r="GP12">
        <v>25</v>
      </c>
      <c r="GQ12">
        <v>26</v>
      </c>
      <c r="GR12">
        <v>26</v>
      </c>
      <c r="GS12">
        <v>26</v>
      </c>
      <c r="GU12">
        <v>9</v>
      </c>
      <c r="GV12">
        <v>0.20599999999999999</v>
      </c>
    </row>
    <row r="13" spans="1:204">
      <c r="A13" s="278">
        <v>10</v>
      </c>
      <c r="B13" s="344">
        <v>1</v>
      </c>
      <c r="C13" s="344">
        <v>1</v>
      </c>
      <c r="D13" s="344">
        <v>1</v>
      </c>
      <c r="E13" s="344">
        <v>1</v>
      </c>
      <c r="F13" s="344">
        <v>1</v>
      </c>
      <c r="G13" s="344">
        <v>1</v>
      </c>
      <c r="H13" s="344">
        <v>1</v>
      </c>
      <c r="I13" s="344">
        <v>1</v>
      </c>
      <c r="J13" s="344">
        <v>1</v>
      </c>
      <c r="K13" s="344">
        <v>2</v>
      </c>
      <c r="L13" s="344">
        <v>2</v>
      </c>
      <c r="M13" s="344">
        <v>2</v>
      </c>
      <c r="N13" s="344">
        <v>2</v>
      </c>
      <c r="O13" s="344">
        <v>2</v>
      </c>
      <c r="P13" s="344">
        <v>2</v>
      </c>
      <c r="Q13" s="344">
        <v>2</v>
      </c>
      <c r="R13" s="344">
        <v>3</v>
      </c>
      <c r="S13" s="344">
        <v>3</v>
      </c>
      <c r="T13" s="344">
        <v>3</v>
      </c>
      <c r="U13" s="344">
        <v>3</v>
      </c>
      <c r="V13" s="344">
        <v>3</v>
      </c>
      <c r="W13" s="344">
        <v>3</v>
      </c>
      <c r="X13" s="344">
        <v>3</v>
      </c>
      <c r="Y13" s="344">
        <v>4</v>
      </c>
      <c r="Z13" s="344">
        <v>4</v>
      </c>
      <c r="AA13" s="344">
        <v>4</v>
      </c>
      <c r="AB13" s="344">
        <v>4</v>
      </c>
      <c r="AC13" s="344">
        <v>4</v>
      </c>
      <c r="AD13" s="344">
        <v>4</v>
      </c>
      <c r="AE13" s="344">
        <v>4</v>
      </c>
      <c r="AF13" s="337">
        <v>5</v>
      </c>
      <c r="AG13" s="345">
        <v>5</v>
      </c>
      <c r="AH13" s="346">
        <v>5</v>
      </c>
      <c r="AI13">
        <v>5</v>
      </c>
      <c r="AJ13">
        <v>5</v>
      </c>
      <c r="AK13">
        <v>5</v>
      </c>
      <c r="AL13">
        <v>5</v>
      </c>
      <c r="AM13">
        <v>6</v>
      </c>
      <c r="AN13">
        <v>6</v>
      </c>
      <c r="AO13">
        <v>6</v>
      </c>
      <c r="AP13">
        <v>6</v>
      </c>
      <c r="AQ13">
        <v>6</v>
      </c>
      <c r="AR13">
        <v>6</v>
      </c>
      <c r="AS13">
        <v>6</v>
      </c>
      <c r="AT13">
        <v>7</v>
      </c>
      <c r="AU13">
        <v>7</v>
      </c>
      <c r="AV13">
        <v>7</v>
      </c>
      <c r="AW13">
        <v>7</v>
      </c>
      <c r="AX13">
        <v>7</v>
      </c>
      <c r="AY13">
        <v>7</v>
      </c>
      <c r="AZ13">
        <v>7</v>
      </c>
      <c r="BA13">
        <v>7</v>
      </c>
      <c r="BB13">
        <v>8</v>
      </c>
      <c r="BC13">
        <v>8</v>
      </c>
      <c r="BD13">
        <v>8</v>
      </c>
      <c r="BE13">
        <v>8</v>
      </c>
      <c r="BF13">
        <v>8</v>
      </c>
      <c r="BG13">
        <v>8</v>
      </c>
      <c r="BH13">
        <v>8</v>
      </c>
      <c r="BI13">
        <v>9</v>
      </c>
      <c r="BJ13">
        <v>9</v>
      </c>
      <c r="BK13">
        <v>9</v>
      </c>
      <c r="BL13">
        <v>9</v>
      </c>
      <c r="BM13">
        <v>9</v>
      </c>
      <c r="BN13">
        <v>9</v>
      </c>
      <c r="BO13">
        <v>9</v>
      </c>
      <c r="BP13">
        <v>9</v>
      </c>
      <c r="BQ13">
        <v>10</v>
      </c>
      <c r="BR13">
        <v>10</v>
      </c>
      <c r="BS13">
        <v>10</v>
      </c>
      <c r="BT13">
        <v>10</v>
      </c>
      <c r="BU13">
        <v>10</v>
      </c>
      <c r="BV13">
        <v>10</v>
      </c>
      <c r="BW13">
        <v>10</v>
      </c>
      <c r="BX13">
        <v>10</v>
      </c>
      <c r="BY13">
        <v>11</v>
      </c>
      <c r="BZ13">
        <v>11</v>
      </c>
      <c r="CA13">
        <v>11</v>
      </c>
      <c r="CB13">
        <v>11</v>
      </c>
      <c r="CC13">
        <v>11</v>
      </c>
      <c r="CD13">
        <v>11</v>
      </c>
      <c r="CE13">
        <v>11</v>
      </c>
      <c r="CF13">
        <v>11</v>
      </c>
      <c r="CG13">
        <v>12</v>
      </c>
      <c r="CH13">
        <v>12</v>
      </c>
      <c r="CI13">
        <v>12</v>
      </c>
      <c r="CJ13">
        <v>12</v>
      </c>
      <c r="CK13">
        <v>12</v>
      </c>
      <c r="CL13">
        <v>12</v>
      </c>
      <c r="CM13">
        <v>12</v>
      </c>
      <c r="CN13">
        <v>12</v>
      </c>
      <c r="CO13">
        <v>13</v>
      </c>
      <c r="CP13">
        <v>13</v>
      </c>
      <c r="CQ13">
        <v>13</v>
      </c>
      <c r="CR13">
        <v>13</v>
      </c>
      <c r="CS13">
        <v>13</v>
      </c>
      <c r="CT13">
        <v>13</v>
      </c>
      <c r="CU13">
        <v>13</v>
      </c>
      <c r="CV13">
        <v>13</v>
      </c>
      <c r="CW13">
        <v>14</v>
      </c>
      <c r="CX13">
        <v>14</v>
      </c>
      <c r="CY13">
        <v>14</v>
      </c>
      <c r="CZ13">
        <v>14</v>
      </c>
      <c r="DA13">
        <v>14</v>
      </c>
      <c r="DB13">
        <v>14</v>
      </c>
      <c r="DC13">
        <v>14</v>
      </c>
      <c r="DD13">
        <v>14</v>
      </c>
      <c r="DE13">
        <v>15</v>
      </c>
      <c r="DF13">
        <v>15</v>
      </c>
      <c r="DG13">
        <v>15</v>
      </c>
      <c r="DH13">
        <v>15</v>
      </c>
      <c r="DI13">
        <v>15</v>
      </c>
      <c r="DJ13">
        <v>15</v>
      </c>
      <c r="DK13">
        <v>15</v>
      </c>
      <c r="DL13">
        <v>16</v>
      </c>
      <c r="DM13">
        <v>16</v>
      </c>
      <c r="DN13">
        <v>16</v>
      </c>
      <c r="DO13">
        <v>16</v>
      </c>
      <c r="DP13">
        <v>16</v>
      </c>
      <c r="DQ13">
        <v>16</v>
      </c>
      <c r="DR13">
        <v>16</v>
      </c>
      <c r="DS13">
        <v>17</v>
      </c>
      <c r="DT13">
        <v>17</v>
      </c>
      <c r="DU13">
        <v>17</v>
      </c>
      <c r="DV13">
        <v>17</v>
      </c>
      <c r="DW13">
        <v>17</v>
      </c>
      <c r="DX13">
        <v>17</v>
      </c>
      <c r="DY13">
        <v>17</v>
      </c>
      <c r="DZ13">
        <v>17</v>
      </c>
      <c r="EA13">
        <v>18</v>
      </c>
      <c r="EB13">
        <v>18</v>
      </c>
      <c r="EC13">
        <v>18</v>
      </c>
      <c r="ED13">
        <v>18</v>
      </c>
      <c r="EE13">
        <v>18</v>
      </c>
      <c r="EF13">
        <v>18</v>
      </c>
      <c r="EG13">
        <v>18</v>
      </c>
      <c r="EH13">
        <v>19</v>
      </c>
      <c r="EI13">
        <v>19</v>
      </c>
      <c r="EJ13">
        <v>19</v>
      </c>
      <c r="EK13">
        <v>19</v>
      </c>
      <c r="EL13">
        <v>19</v>
      </c>
      <c r="EM13">
        <v>19</v>
      </c>
      <c r="EN13">
        <v>19</v>
      </c>
      <c r="EO13">
        <v>20</v>
      </c>
      <c r="EP13">
        <v>20</v>
      </c>
      <c r="EQ13">
        <v>20</v>
      </c>
      <c r="ER13">
        <v>20</v>
      </c>
      <c r="ES13">
        <v>20</v>
      </c>
      <c r="ET13">
        <v>20</v>
      </c>
      <c r="EU13">
        <v>20</v>
      </c>
      <c r="EV13">
        <v>20</v>
      </c>
      <c r="EW13">
        <v>21</v>
      </c>
      <c r="EX13">
        <v>21</v>
      </c>
      <c r="EY13">
        <v>21</v>
      </c>
      <c r="EZ13">
        <v>21</v>
      </c>
      <c r="FA13">
        <v>21</v>
      </c>
      <c r="FB13">
        <v>21</v>
      </c>
      <c r="FC13">
        <v>21</v>
      </c>
      <c r="FD13">
        <v>22</v>
      </c>
      <c r="FE13">
        <v>22</v>
      </c>
      <c r="FF13">
        <v>22</v>
      </c>
      <c r="FG13">
        <v>22</v>
      </c>
      <c r="FH13">
        <v>22</v>
      </c>
      <c r="FI13">
        <v>22</v>
      </c>
      <c r="FJ13">
        <v>22</v>
      </c>
      <c r="FK13">
        <v>22</v>
      </c>
      <c r="FL13">
        <v>23</v>
      </c>
      <c r="FM13">
        <v>23</v>
      </c>
      <c r="FN13">
        <v>23</v>
      </c>
      <c r="FO13">
        <v>23</v>
      </c>
      <c r="FP13">
        <v>23</v>
      </c>
      <c r="FQ13">
        <v>23</v>
      </c>
      <c r="FR13">
        <v>23</v>
      </c>
      <c r="FS13">
        <v>24</v>
      </c>
      <c r="FT13">
        <v>24</v>
      </c>
      <c r="FU13">
        <v>24</v>
      </c>
      <c r="FV13">
        <v>24</v>
      </c>
      <c r="FW13">
        <v>24</v>
      </c>
      <c r="FX13">
        <v>24</v>
      </c>
      <c r="FY13">
        <v>24</v>
      </c>
      <c r="FZ13">
        <v>25</v>
      </c>
      <c r="GA13">
        <v>25</v>
      </c>
      <c r="GB13">
        <v>25</v>
      </c>
      <c r="GC13">
        <v>25</v>
      </c>
      <c r="GD13">
        <v>25</v>
      </c>
      <c r="GE13">
        <v>25</v>
      </c>
      <c r="GF13">
        <v>25</v>
      </c>
      <c r="GG13">
        <v>25</v>
      </c>
      <c r="GH13">
        <v>26</v>
      </c>
      <c r="GI13">
        <v>26</v>
      </c>
      <c r="GJ13">
        <v>26</v>
      </c>
      <c r="GK13">
        <v>26</v>
      </c>
      <c r="GL13">
        <v>26</v>
      </c>
      <c r="GM13">
        <v>26</v>
      </c>
      <c r="GN13">
        <v>26</v>
      </c>
      <c r="GO13">
        <v>27</v>
      </c>
      <c r="GP13">
        <v>27</v>
      </c>
      <c r="GQ13">
        <v>27</v>
      </c>
      <c r="GR13">
        <v>27</v>
      </c>
      <c r="GS13">
        <v>27</v>
      </c>
      <c r="GU13">
        <v>10</v>
      </c>
      <c r="GV13">
        <v>0.216</v>
      </c>
    </row>
    <row r="14" spans="1:204">
      <c r="A14" s="278">
        <v>11</v>
      </c>
      <c r="B14" s="344">
        <v>1</v>
      </c>
      <c r="C14" s="344">
        <v>1</v>
      </c>
      <c r="D14" s="344">
        <v>1</v>
      </c>
      <c r="E14" s="344">
        <v>1</v>
      </c>
      <c r="F14" s="344">
        <v>1</v>
      </c>
      <c r="G14" s="344">
        <v>1</v>
      </c>
      <c r="H14" s="344">
        <v>1</v>
      </c>
      <c r="I14" s="344">
        <v>1</v>
      </c>
      <c r="J14" s="344">
        <v>2</v>
      </c>
      <c r="K14" s="344">
        <v>2</v>
      </c>
      <c r="L14" s="344">
        <v>2</v>
      </c>
      <c r="M14" s="344">
        <v>2</v>
      </c>
      <c r="N14" s="344">
        <v>2</v>
      </c>
      <c r="O14" s="344">
        <v>2</v>
      </c>
      <c r="P14" s="344">
        <v>2</v>
      </c>
      <c r="Q14" s="344">
        <v>3</v>
      </c>
      <c r="R14" s="344">
        <v>3</v>
      </c>
      <c r="S14" s="344">
        <v>3</v>
      </c>
      <c r="T14" s="344">
        <v>3</v>
      </c>
      <c r="U14" s="344">
        <v>3</v>
      </c>
      <c r="V14" s="344">
        <v>3</v>
      </c>
      <c r="W14" s="344">
        <v>3</v>
      </c>
      <c r="X14" s="344">
        <v>4</v>
      </c>
      <c r="Y14" s="344">
        <v>4</v>
      </c>
      <c r="Z14" s="344">
        <v>4</v>
      </c>
      <c r="AA14" s="344">
        <v>4</v>
      </c>
      <c r="AB14" s="344">
        <v>4</v>
      </c>
      <c r="AC14" s="344">
        <v>4</v>
      </c>
      <c r="AD14" s="344">
        <v>5</v>
      </c>
      <c r="AE14" s="344">
        <v>5</v>
      </c>
      <c r="AF14" s="337">
        <v>5</v>
      </c>
      <c r="AG14" s="345">
        <v>5</v>
      </c>
      <c r="AH14" s="346">
        <v>5</v>
      </c>
      <c r="AI14">
        <v>5</v>
      </c>
      <c r="AJ14">
        <v>5</v>
      </c>
      <c r="AK14">
        <v>6</v>
      </c>
      <c r="AL14">
        <v>6</v>
      </c>
      <c r="AM14">
        <v>6</v>
      </c>
      <c r="AN14">
        <v>6</v>
      </c>
      <c r="AO14">
        <v>6</v>
      </c>
      <c r="AP14">
        <v>6</v>
      </c>
      <c r="AQ14">
        <v>6</v>
      </c>
      <c r="AR14">
        <v>7</v>
      </c>
      <c r="AS14">
        <v>7</v>
      </c>
      <c r="AT14">
        <v>7</v>
      </c>
      <c r="AU14">
        <v>7</v>
      </c>
      <c r="AV14">
        <v>7</v>
      </c>
      <c r="AW14">
        <v>7</v>
      </c>
      <c r="AX14">
        <v>7</v>
      </c>
      <c r="AY14">
        <v>8</v>
      </c>
      <c r="AZ14">
        <v>8</v>
      </c>
      <c r="BA14">
        <v>8</v>
      </c>
      <c r="BB14">
        <v>8</v>
      </c>
      <c r="BC14">
        <v>8</v>
      </c>
      <c r="BD14">
        <v>8</v>
      </c>
      <c r="BE14">
        <v>8</v>
      </c>
      <c r="BF14">
        <v>8</v>
      </c>
      <c r="BG14">
        <v>9</v>
      </c>
      <c r="BH14">
        <v>9</v>
      </c>
      <c r="BI14">
        <v>9</v>
      </c>
      <c r="BJ14">
        <v>9</v>
      </c>
      <c r="BK14">
        <v>9</v>
      </c>
      <c r="BL14">
        <v>9</v>
      </c>
      <c r="BM14">
        <v>9</v>
      </c>
      <c r="BN14">
        <v>10</v>
      </c>
      <c r="BO14">
        <v>10</v>
      </c>
      <c r="BP14">
        <v>10</v>
      </c>
      <c r="BQ14">
        <v>10</v>
      </c>
      <c r="BR14">
        <v>10</v>
      </c>
      <c r="BS14">
        <v>10</v>
      </c>
      <c r="BT14">
        <v>10</v>
      </c>
      <c r="BU14">
        <v>11</v>
      </c>
      <c r="BV14">
        <v>11</v>
      </c>
      <c r="BW14">
        <v>11</v>
      </c>
      <c r="BX14">
        <v>11</v>
      </c>
      <c r="BY14">
        <v>11</v>
      </c>
      <c r="BZ14">
        <v>11</v>
      </c>
      <c r="CA14">
        <v>11</v>
      </c>
      <c r="CB14">
        <v>11</v>
      </c>
      <c r="CC14">
        <v>12</v>
      </c>
      <c r="CD14">
        <v>12</v>
      </c>
      <c r="CE14">
        <v>12</v>
      </c>
      <c r="CF14">
        <v>12</v>
      </c>
      <c r="CG14">
        <v>12</v>
      </c>
      <c r="CH14">
        <v>12</v>
      </c>
      <c r="CI14">
        <v>12</v>
      </c>
      <c r="CJ14">
        <v>13</v>
      </c>
      <c r="CK14">
        <v>13</v>
      </c>
      <c r="CL14">
        <v>13</v>
      </c>
      <c r="CM14">
        <v>13</v>
      </c>
      <c r="CN14">
        <v>13</v>
      </c>
      <c r="CO14">
        <v>13</v>
      </c>
      <c r="CP14">
        <v>13</v>
      </c>
      <c r="CQ14">
        <v>13</v>
      </c>
      <c r="CR14">
        <v>14</v>
      </c>
      <c r="CS14">
        <v>14</v>
      </c>
      <c r="CT14">
        <v>14</v>
      </c>
      <c r="CU14">
        <v>14</v>
      </c>
      <c r="CV14">
        <v>14</v>
      </c>
      <c r="CW14">
        <v>14</v>
      </c>
      <c r="CX14">
        <v>14</v>
      </c>
      <c r="CY14">
        <v>14</v>
      </c>
      <c r="CZ14">
        <v>15</v>
      </c>
      <c r="DA14">
        <v>15</v>
      </c>
      <c r="DB14">
        <v>15</v>
      </c>
      <c r="DC14">
        <v>15</v>
      </c>
      <c r="DD14">
        <v>15</v>
      </c>
      <c r="DE14">
        <v>15</v>
      </c>
      <c r="DF14">
        <v>15</v>
      </c>
      <c r="DG14">
        <v>16</v>
      </c>
      <c r="DH14">
        <v>16</v>
      </c>
      <c r="DI14">
        <v>16</v>
      </c>
      <c r="DJ14">
        <v>16</v>
      </c>
      <c r="DK14">
        <v>16</v>
      </c>
      <c r="DL14">
        <v>16</v>
      </c>
      <c r="DM14">
        <v>16</v>
      </c>
      <c r="DN14">
        <v>17</v>
      </c>
      <c r="DO14">
        <v>17</v>
      </c>
      <c r="DP14">
        <v>17</v>
      </c>
      <c r="DQ14">
        <v>17</v>
      </c>
      <c r="DR14">
        <v>17</v>
      </c>
      <c r="DS14">
        <v>17</v>
      </c>
      <c r="DT14">
        <v>17</v>
      </c>
      <c r="DU14">
        <v>18</v>
      </c>
      <c r="DV14">
        <v>18</v>
      </c>
      <c r="DW14">
        <v>18</v>
      </c>
      <c r="DX14">
        <v>18</v>
      </c>
      <c r="DY14">
        <v>18</v>
      </c>
      <c r="DZ14">
        <v>18</v>
      </c>
      <c r="EA14">
        <v>18</v>
      </c>
      <c r="EB14">
        <v>19</v>
      </c>
      <c r="EC14">
        <v>19</v>
      </c>
      <c r="ED14">
        <v>19</v>
      </c>
      <c r="EE14">
        <v>19</v>
      </c>
      <c r="EF14">
        <v>19</v>
      </c>
      <c r="EG14">
        <v>19</v>
      </c>
      <c r="EH14">
        <v>19</v>
      </c>
      <c r="EI14">
        <v>20</v>
      </c>
      <c r="EJ14">
        <v>20</v>
      </c>
      <c r="EK14">
        <v>20</v>
      </c>
      <c r="EL14">
        <v>20</v>
      </c>
      <c r="EM14">
        <v>20</v>
      </c>
      <c r="EN14">
        <v>20</v>
      </c>
      <c r="EO14">
        <v>20</v>
      </c>
      <c r="EP14">
        <v>21</v>
      </c>
      <c r="EQ14">
        <v>21</v>
      </c>
      <c r="ER14">
        <v>21</v>
      </c>
      <c r="ES14">
        <v>21</v>
      </c>
      <c r="ET14">
        <v>21</v>
      </c>
      <c r="EU14">
        <v>21</v>
      </c>
      <c r="EV14">
        <v>21</v>
      </c>
      <c r="EW14">
        <v>22</v>
      </c>
      <c r="EX14">
        <v>22</v>
      </c>
      <c r="EY14">
        <v>22</v>
      </c>
      <c r="EZ14">
        <v>22</v>
      </c>
      <c r="FA14">
        <v>22</v>
      </c>
      <c r="FB14">
        <v>22</v>
      </c>
      <c r="FC14">
        <v>22</v>
      </c>
      <c r="FD14">
        <v>23</v>
      </c>
      <c r="FE14">
        <v>23</v>
      </c>
      <c r="FF14">
        <v>23</v>
      </c>
      <c r="FG14">
        <v>23</v>
      </c>
      <c r="FH14">
        <v>23</v>
      </c>
      <c r="FI14">
        <v>23</v>
      </c>
      <c r="FJ14">
        <v>23</v>
      </c>
      <c r="FK14">
        <v>24</v>
      </c>
      <c r="FL14">
        <v>24</v>
      </c>
      <c r="FM14">
        <v>24</v>
      </c>
      <c r="FN14">
        <v>24</v>
      </c>
      <c r="FO14">
        <v>24</v>
      </c>
      <c r="FP14">
        <v>24</v>
      </c>
      <c r="FQ14">
        <v>24</v>
      </c>
      <c r="FR14">
        <v>25</v>
      </c>
      <c r="FS14">
        <v>25</v>
      </c>
      <c r="FT14">
        <v>25</v>
      </c>
      <c r="FU14">
        <v>25</v>
      </c>
      <c r="FV14">
        <v>25</v>
      </c>
      <c r="FW14">
        <v>25</v>
      </c>
      <c r="FX14">
        <v>25</v>
      </c>
      <c r="FY14">
        <v>26</v>
      </c>
      <c r="FZ14">
        <v>26</v>
      </c>
      <c r="GA14">
        <v>26</v>
      </c>
      <c r="GB14">
        <v>26</v>
      </c>
      <c r="GC14">
        <v>26</v>
      </c>
      <c r="GD14">
        <v>26</v>
      </c>
      <c r="GE14">
        <v>26</v>
      </c>
      <c r="GF14">
        <v>27</v>
      </c>
      <c r="GG14">
        <v>27</v>
      </c>
      <c r="GH14">
        <v>27</v>
      </c>
      <c r="GI14">
        <v>27</v>
      </c>
      <c r="GJ14">
        <v>27</v>
      </c>
      <c r="GK14">
        <v>27</v>
      </c>
      <c r="GL14">
        <v>27</v>
      </c>
      <c r="GM14">
        <v>28</v>
      </c>
      <c r="GN14">
        <v>28</v>
      </c>
      <c r="GO14">
        <v>28</v>
      </c>
      <c r="GP14">
        <v>28</v>
      </c>
      <c r="GQ14">
        <v>28</v>
      </c>
      <c r="GR14">
        <v>28</v>
      </c>
      <c r="GS14">
        <v>28</v>
      </c>
      <c r="GU14">
        <v>11</v>
      </c>
      <c r="GV14">
        <v>0.22600000000000001</v>
      </c>
    </row>
    <row r="15" spans="1:204">
      <c r="A15" s="278">
        <v>12</v>
      </c>
      <c r="B15" s="344">
        <v>1</v>
      </c>
      <c r="C15" s="344">
        <v>1</v>
      </c>
      <c r="D15" s="344">
        <v>1</v>
      </c>
      <c r="E15" s="344">
        <v>1</v>
      </c>
      <c r="F15" s="344">
        <v>1</v>
      </c>
      <c r="G15" s="344">
        <v>1</v>
      </c>
      <c r="H15" s="344">
        <v>1</v>
      </c>
      <c r="I15" s="344">
        <v>1</v>
      </c>
      <c r="J15" s="344">
        <v>2</v>
      </c>
      <c r="K15" s="344">
        <v>2</v>
      </c>
      <c r="L15" s="344">
        <v>2</v>
      </c>
      <c r="M15" s="344">
        <v>2</v>
      </c>
      <c r="N15" s="344">
        <v>2</v>
      </c>
      <c r="O15" s="344">
        <v>2</v>
      </c>
      <c r="P15" s="344">
        <v>3</v>
      </c>
      <c r="Q15" s="344">
        <v>3</v>
      </c>
      <c r="R15" s="344">
        <v>3</v>
      </c>
      <c r="S15" s="344">
        <v>3</v>
      </c>
      <c r="T15" s="344">
        <v>3</v>
      </c>
      <c r="U15" s="344">
        <v>3</v>
      </c>
      <c r="V15" s="344">
        <v>3</v>
      </c>
      <c r="W15" s="344">
        <v>4</v>
      </c>
      <c r="X15" s="344">
        <v>4</v>
      </c>
      <c r="Y15" s="344">
        <v>4</v>
      </c>
      <c r="Z15" s="344">
        <v>4</v>
      </c>
      <c r="AA15" s="344">
        <v>4</v>
      </c>
      <c r="AB15" s="344">
        <v>4</v>
      </c>
      <c r="AC15" s="344">
        <v>5</v>
      </c>
      <c r="AD15" s="344">
        <v>5</v>
      </c>
      <c r="AE15" s="344">
        <v>5</v>
      </c>
      <c r="AF15" s="337">
        <v>5</v>
      </c>
      <c r="AG15" s="345">
        <v>5</v>
      </c>
      <c r="AH15" s="346">
        <v>5</v>
      </c>
      <c r="AI15">
        <v>5</v>
      </c>
      <c r="AJ15">
        <v>6</v>
      </c>
      <c r="AK15">
        <v>6</v>
      </c>
      <c r="AL15">
        <v>6</v>
      </c>
      <c r="AM15">
        <v>6</v>
      </c>
      <c r="AN15">
        <v>6</v>
      </c>
      <c r="AO15">
        <v>6</v>
      </c>
      <c r="AP15">
        <v>7</v>
      </c>
      <c r="AQ15">
        <v>7</v>
      </c>
      <c r="AR15">
        <v>7</v>
      </c>
      <c r="AS15">
        <v>7</v>
      </c>
      <c r="AT15">
        <v>7</v>
      </c>
      <c r="AU15">
        <v>7</v>
      </c>
      <c r="AV15">
        <v>7</v>
      </c>
      <c r="AW15">
        <v>8</v>
      </c>
      <c r="AX15">
        <v>8</v>
      </c>
      <c r="AY15">
        <v>8</v>
      </c>
      <c r="AZ15">
        <v>8</v>
      </c>
      <c r="BA15">
        <v>8</v>
      </c>
      <c r="BB15">
        <v>8</v>
      </c>
      <c r="BC15">
        <v>8</v>
      </c>
      <c r="BD15">
        <v>9</v>
      </c>
      <c r="BE15">
        <v>9</v>
      </c>
      <c r="BF15">
        <v>9</v>
      </c>
      <c r="BG15">
        <v>9</v>
      </c>
      <c r="BH15">
        <v>9</v>
      </c>
      <c r="BI15">
        <v>9</v>
      </c>
      <c r="BJ15">
        <v>9</v>
      </c>
      <c r="BK15">
        <v>10</v>
      </c>
      <c r="BL15">
        <v>10</v>
      </c>
      <c r="BM15">
        <v>10</v>
      </c>
      <c r="BN15">
        <v>10</v>
      </c>
      <c r="BO15">
        <v>10</v>
      </c>
      <c r="BP15">
        <v>10</v>
      </c>
      <c r="BQ15">
        <v>10</v>
      </c>
      <c r="BR15">
        <v>11</v>
      </c>
      <c r="BS15">
        <v>11</v>
      </c>
      <c r="BT15">
        <v>11</v>
      </c>
      <c r="BU15">
        <v>11</v>
      </c>
      <c r="BV15">
        <v>11</v>
      </c>
      <c r="BW15">
        <v>11</v>
      </c>
      <c r="BX15">
        <v>11</v>
      </c>
      <c r="BY15">
        <v>12</v>
      </c>
      <c r="BZ15">
        <v>12</v>
      </c>
      <c r="CA15">
        <v>12</v>
      </c>
      <c r="CB15">
        <v>12</v>
      </c>
      <c r="CC15">
        <v>12</v>
      </c>
      <c r="CD15">
        <v>12</v>
      </c>
      <c r="CE15">
        <v>12</v>
      </c>
      <c r="CF15">
        <v>13</v>
      </c>
      <c r="CG15">
        <v>13</v>
      </c>
      <c r="CH15">
        <v>13</v>
      </c>
      <c r="CI15">
        <v>13</v>
      </c>
      <c r="CJ15">
        <v>13</v>
      </c>
      <c r="CK15">
        <v>13</v>
      </c>
      <c r="CL15">
        <v>13</v>
      </c>
      <c r="CM15">
        <v>13</v>
      </c>
      <c r="CN15">
        <v>14</v>
      </c>
      <c r="CO15">
        <v>14</v>
      </c>
      <c r="CP15">
        <v>14</v>
      </c>
      <c r="CQ15">
        <v>14</v>
      </c>
      <c r="CR15">
        <v>14</v>
      </c>
      <c r="CS15">
        <v>14</v>
      </c>
      <c r="CT15">
        <v>14</v>
      </c>
      <c r="CU15">
        <v>15</v>
      </c>
      <c r="CV15">
        <v>15</v>
      </c>
      <c r="CW15">
        <v>15</v>
      </c>
      <c r="CX15">
        <v>15</v>
      </c>
      <c r="CY15">
        <v>15</v>
      </c>
      <c r="CZ15">
        <v>15</v>
      </c>
      <c r="DA15">
        <v>15</v>
      </c>
      <c r="DB15">
        <v>16</v>
      </c>
      <c r="DC15">
        <v>16</v>
      </c>
      <c r="DD15">
        <v>16</v>
      </c>
      <c r="DE15">
        <v>16</v>
      </c>
      <c r="DF15">
        <v>16</v>
      </c>
      <c r="DG15">
        <v>16</v>
      </c>
      <c r="DH15">
        <v>16</v>
      </c>
      <c r="DI15">
        <v>17</v>
      </c>
      <c r="DJ15">
        <v>17</v>
      </c>
      <c r="DK15">
        <v>17</v>
      </c>
      <c r="DL15">
        <v>17</v>
      </c>
      <c r="DM15">
        <v>17</v>
      </c>
      <c r="DN15">
        <v>17</v>
      </c>
      <c r="DO15">
        <v>17</v>
      </c>
      <c r="DP15">
        <v>18</v>
      </c>
      <c r="DQ15">
        <v>18</v>
      </c>
      <c r="DR15">
        <v>18</v>
      </c>
      <c r="DS15">
        <v>18</v>
      </c>
      <c r="DT15">
        <v>18</v>
      </c>
      <c r="DU15">
        <v>18</v>
      </c>
      <c r="DV15">
        <v>18</v>
      </c>
      <c r="DW15">
        <v>19</v>
      </c>
      <c r="DX15">
        <v>19</v>
      </c>
      <c r="DY15">
        <v>19</v>
      </c>
      <c r="DZ15">
        <v>19</v>
      </c>
      <c r="EA15">
        <v>19</v>
      </c>
      <c r="EB15">
        <v>19</v>
      </c>
      <c r="EC15">
        <v>20</v>
      </c>
      <c r="ED15">
        <v>20</v>
      </c>
      <c r="EE15">
        <v>20</v>
      </c>
      <c r="EF15">
        <v>20</v>
      </c>
      <c r="EG15">
        <v>20</v>
      </c>
      <c r="EH15">
        <v>20</v>
      </c>
      <c r="EI15">
        <v>20</v>
      </c>
      <c r="EJ15">
        <v>21</v>
      </c>
      <c r="EK15">
        <v>21</v>
      </c>
      <c r="EL15">
        <v>21</v>
      </c>
      <c r="EM15">
        <v>21</v>
      </c>
      <c r="EN15">
        <v>21</v>
      </c>
      <c r="EO15">
        <v>21</v>
      </c>
      <c r="EP15">
        <v>21</v>
      </c>
      <c r="EQ15">
        <v>22</v>
      </c>
      <c r="ER15">
        <v>22</v>
      </c>
      <c r="ES15">
        <v>22</v>
      </c>
      <c r="ET15">
        <v>22</v>
      </c>
      <c r="EU15">
        <v>22</v>
      </c>
      <c r="EV15">
        <v>22</v>
      </c>
      <c r="EW15">
        <v>22</v>
      </c>
      <c r="EX15">
        <v>23</v>
      </c>
      <c r="EY15">
        <v>23</v>
      </c>
      <c r="EZ15">
        <v>23</v>
      </c>
      <c r="FA15">
        <v>23</v>
      </c>
      <c r="FB15">
        <v>23</v>
      </c>
      <c r="FC15">
        <v>23</v>
      </c>
      <c r="FD15">
        <v>24</v>
      </c>
      <c r="FE15">
        <v>24</v>
      </c>
      <c r="FF15">
        <v>24</v>
      </c>
      <c r="FG15">
        <v>24</v>
      </c>
      <c r="FH15">
        <v>24</v>
      </c>
      <c r="FI15">
        <v>24</v>
      </c>
      <c r="FJ15">
        <v>24</v>
      </c>
      <c r="FK15">
        <v>25</v>
      </c>
      <c r="FL15">
        <v>25</v>
      </c>
      <c r="FM15">
        <v>25</v>
      </c>
      <c r="FN15">
        <v>25</v>
      </c>
      <c r="FO15">
        <v>25</v>
      </c>
      <c r="FP15">
        <v>25</v>
      </c>
      <c r="FQ15">
        <v>25</v>
      </c>
      <c r="FR15">
        <v>26</v>
      </c>
      <c r="FS15">
        <v>26</v>
      </c>
      <c r="FT15">
        <v>26</v>
      </c>
      <c r="FU15">
        <v>26</v>
      </c>
      <c r="FV15">
        <v>26</v>
      </c>
      <c r="FW15">
        <v>26</v>
      </c>
      <c r="FX15">
        <v>26</v>
      </c>
      <c r="FY15">
        <v>27</v>
      </c>
      <c r="FZ15">
        <v>27</v>
      </c>
      <c r="GA15">
        <v>27</v>
      </c>
      <c r="GB15">
        <v>27</v>
      </c>
      <c r="GC15">
        <v>27</v>
      </c>
      <c r="GD15">
        <v>27</v>
      </c>
      <c r="GE15">
        <v>28</v>
      </c>
      <c r="GF15">
        <v>28</v>
      </c>
      <c r="GG15">
        <v>28</v>
      </c>
      <c r="GH15">
        <v>28</v>
      </c>
      <c r="GI15">
        <v>28</v>
      </c>
      <c r="GJ15">
        <v>28</v>
      </c>
      <c r="GK15">
        <v>28</v>
      </c>
      <c r="GL15">
        <v>29</v>
      </c>
      <c r="GM15">
        <v>29</v>
      </c>
      <c r="GN15">
        <v>29</v>
      </c>
      <c r="GO15">
        <v>29</v>
      </c>
      <c r="GP15">
        <v>29</v>
      </c>
      <c r="GQ15">
        <v>29</v>
      </c>
      <c r="GR15">
        <v>29</v>
      </c>
      <c r="GS15">
        <v>30</v>
      </c>
      <c r="GU15">
        <v>12</v>
      </c>
      <c r="GV15">
        <v>0.23599999999999999</v>
      </c>
    </row>
    <row r="16" spans="1:204">
      <c r="A16" s="278">
        <v>13</v>
      </c>
      <c r="B16" s="344">
        <v>1</v>
      </c>
      <c r="C16" s="344">
        <v>1</v>
      </c>
      <c r="D16" s="344">
        <v>1</v>
      </c>
      <c r="E16" s="344">
        <v>1</v>
      </c>
      <c r="F16" s="344">
        <v>1</v>
      </c>
      <c r="G16" s="344">
        <v>1</v>
      </c>
      <c r="H16" s="344">
        <v>1</v>
      </c>
      <c r="I16" s="344">
        <v>2</v>
      </c>
      <c r="J16" s="344">
        <v>2</v>
      </c>
      <c r="K16" s="344">
        <v>2</v>
      </c>
      <c r="L16" s="344">
        <v>2</v>
      </c>
      <c r="M16" s="344">
        <v>2</v>
      </c>
      <c r="N16" s="344">
        <v>2</v>
      </c>
      <c r="O16" s="344">
        <v>2</v>
      </c>
      <c r="P16" s="344">
        <v>3</v>
      </c>
      <c r="Q16" s="344">
        <v>3</v>
      </c>
      <c r="R16" s="344">
        <v>3</v>
      </c>
      <c r="S16" s="344">
        <v>3</v>
      </c>
      <c r="T16" s="344">
        <v>3</v>
      </c>
      <c r="U16" s="344">
        <v>3</v>
      </c>
      <c r="V16" s="344">
        <v>4</v>
      </c>
      <c r="W16" s="344">
        <v>4</v>
      </c>
      <c r="X16" s="344">
        <v>4</v>
      </c>
      <c r="Y16" s="344">
        <v>4</v>
      </c>
      <c r="Z16" s="344">
        <v>4</v>
      </c>
      <c r="AA16" s="344">
        <v>4</v>
      </c>
      <c r="AB16" s="344">
        <v>5</v>
      </c>
      <c r="AC16" s="344">
        <v>5</v>
      </c>
      <c r="AD16" s="344">
        <v>5</v>
      </c>
      <c r="AE16" s="344">
        <v>5</v>
      </c>
      <c r="AF16" s="337">
        <v>5</v>
      </c>
      <c r="AG16" s="345">
        <v>5</v>
      </c>
      <c r="AH16" s="346">
        <v>6</v>
      </c>
      <c r="AI16">
        <v>6</v>
      </c>
      <c r="AJ16">
        <v>6</v>
      </c>
      <c r="AK16">
        <v>6</v>
      </c>
      <c r="AL16">
        <v>6</v>
      </c>
      <c r="AM16">
        <v>6</v>
      </c>
      <c r="AN16">
        <v>6</v>
      </c>
      <c r="AO16">
        <v>7</v>
      </c>
      <c r="AP16">
        <v>7</v>
      </c>
      <c r="AQ16">
        <v>7</v>
      </c>
      <c r="AR16">
        <v>7</v>
      </c>
      <c r="AS16">
        <v>7</v>
      </c>
      <c r="AT16">
        <v>7</v>
      </c>
      <c r="AU16">
        <v>8</v>
      </c>
      <c r="AV16">
        <v>8</v>
      </c>
      <c r="AW16">
        <v>8</v>
      </c>
      <c r="AX16">
        <v>8</v>
      </c>
      <c r="AY16">
        <v>8</v>
      </c>
      <c r="AZ16">
        <v>8</v>
      </c>
      <c r="BA16">
        <v>8</v>
      </c>
      <c r="BB16">
        <v>9</v>
      </c>
      <c r="BC16">
        <v>9</v>
      </c>
      <c r="BD16">
        <v>9</v>
      </c>
      <c r="BE16">
        <v>9</v>
      </c>
      <c r="BF16">
        <v>9</v>
      </c>
      <c r="BG16">
        <v>9</v>
      </c>
      <c r="BH16">
        <v>10</v>
      </c>
      <c r="BI16">
        <v>10</v>
      </c>
      <c r="BJ16">
        <v>10</v>
      </c>
      <c r="BK16">
        <v>10</v>
      </c>
      <c r="BL16">
        <v>10</v>
      </c>
      <c r="BM16">
        <v>10</v>
      </c>
      <c r="BN16">
        <v>10</v>
      </c>
      <c r="BO16">
        <v>11</v>
      </c>
      <c r="BP16">
        <v>11</v>
      </c>
      <c r="BQ16">
        <v>11</v>
      </c>
      <c r="BR16">
        <v>11</v>
      </c>
      <c r="BS16">
        <v>11</v>
      </c>
      <c r="BT16">
        <v>11</v>
      </c>
      <c r="BU16">
        <v>11</v>
      </c>
      <c r="BV16">
        <v>12</v>
      </c>
      <c r="BW16">
        <v>12</v>
      </c>
      <c r="BX16">
        <v>12</v>
      </c>
      <c r="BY16">
        <v>12</v>
      </c>
      <c r="BZ16">
        <v>12</v>
      </c>
      <c r="CA16">
        <v>12</v>
      </c>
      <c r="CB16">
        <v>12</v>
      </c>
      <c r="CC16">
        <v>13</v>
      </c>
      <c r="CD16">
        <v>13</v>
      </c>
      <c r="CE16">
        <v>13</v>
      </c>
      <c r="CF16">
        <v>13</v>
      </c>
      <c r="CG16">
        <v>13</v>
      </c>
      <c r="CH16">
        <v>13</v>
      </c>
      <c r="CI16">
        <v>13</v>
      </c>
      <c r="CJ16">
        <v>14</v>
      </c>
      <c r="CK16">
        <v>14</v>
      </c>
      <c r="CL16">
        <v>14</v>
      </c>
      <c r="CM16">
        <v>14</v>
      </c>
      <c r="CN16">
        <v>14</v>
      </c>
      <c r="CO16">
        <v>14</v>
      </c>
      <c r="CP16">
        <v>14</v>
      </c>
      <c r="CQ16">
        <v>15</v>
      </c>
      <c r="CR16">
        <v>15</v>
      </c>
      <c r="CS16">
        <v>15</v>
      </c>
      <c r="CT16">
        <v>15</v>
      </c>
      <c r="CU16">
        <v>15</v>
      </c>
      <c r="CV16">
        <v>15</v>
      </c>
      <c r="CW16">
        <v>15</v>
      </c>
      <c r="CX16">
        <v>16</v>
      </c>
      <c r="CY16">
        <v>16</v>
      </c>
      <c r="CZ16">
        <v>16</v>
      </c>
      <c r="DA16">
        <v>16</v>
      </c>
      <c r="DB16">
        <v>16</v>
      </c>
      <c r="DC16">
        <v>16</v>
      </c>
      <c r="DD16">
        <v>16</v>
      </c>
      <c r="DE16">
        <v>17</v>
      </c>
      <c r="DF16">
        <v>17</v>
      </c>
      <c r="DG16">
        <v>17</v>
      </c>
      <c r="DH16">
        <v>17</v>
      </c>
      <c r="DI16">
        <v>17</v>
      </c>
      <c r="DJ16">
        <v>17</v>
      </c>
      <c r="DK16">
        <v>18</v>
      </c>
      <c r="DL16">
        <v>18</v>
      </c>
      <c r="DM16">
        <v>18</v>
      </c>
      <c r="DN16">
        <v>18</v>
      </c>
      <c r="DO16">
        <v>18</v>
      </c>
      <c r="DP16">
        <v>18</v>
      </c>
      <c r="DQ16">
        <v>18</v>
      </c>
      <c r="DR16">
        <v>19</v>
      </c>
      <c r="DS16">
        <v>19</v>
      </c>
      <c r="DT16">
        <v>19</v>
      </c>
      <c r="DU16">
        <v>19</v>
      </c>
      <c r="DV16">
        <v>19</v>
      </c>
      <c r="DW16">
        <v>19</v>
      </c>
      <c r="DX16">
        <v>19</v>
      </c>
      <c r="DY16">
        <v>20</v>
      </c>
      <c r="DZ16">
        <v>20</v>
      </c>
      <c r="EA16">
        <v>20</v>
      </c>
      <c r="EB16">
        <v>20</v>
      </c>
      <c r="EC16">
        <v>20</v>
      </c>
      <c r="ED16">
        <v>20</v>
      </c>
      <c r="EE16">
        <v>21</v>
      </c>
      <c r="EF16">
        <v>21</v>
      </c>
      <c r="EG16">
        <v>21</v>
      </c>
      <c r="EH16">
        <v>21</v>
      </c>
      <c r="EI16">
        <v>21</v>
      </c>
      <c r="EJ16">
        <v>21</v>
      </c>
      <c r="EK16">
        <v>22</v>
      </c>
      <c r="EL16">
        <v>22</v>
      </c>
      <c r="EM16">
        <v>22</v>
      </c>
      <c r="EN16">
        <v>22</v>
      </c>
      <c r="EO16">
        <v>22</v>
      </c>
      <c r="EP16">
        <v>22</v>
      </c>
      <c r="EQ16">
        <v>22</v>
      </c>
      <c r="ER16">
        <v>23</v>
      </c>
      <c r="ES16">
        <v>23</v>
      </c>
      <c r="ET16">
        <v>23</v>
      </c>
      <c r="EU16">
        <v>23</v>
      </c>
      <c r="EV16">
        <v>23</v>
      </c>
      <c r="EW16">
        <v>23</v>
      </c>
      <c r="EX16">
        <v>24</v>
      </c>
      <c r="EY16">
        <v>24</v>
      </c>
      <c r="EZ16">
        <v>24</v>
      </c>
      <c r="FA16">
        <v>24</v>
      </c>
      <c r="FB16">
        <v>24</v>
      </c>
      <c r="FC16">
        <v>24</v>
      </c>
      <c r="FD16">
        <v>24</v>
      </c>
      <c r="FE16">
        <v>25</v>
      </c>
      <c r="FF16">
        <v>25</v>
      </c>
      <c r="FG16">
        <v>25</v>
      </c>
      <c r="FH16">
        <v>25</v>
      </c>
      <c r="FI16">
        <v>25</v>
      </c>
      <c r="FJ16">
        <v>25</v>
      </c>
      <c r="FK16">
        <v>26</v>
      </c>
      <c r="FL16">
        <v>26</v>
      </c>
      <c r="FM16">
        <v>26</v>
      </c>
      <c r="FN16">
        <v>26</v>
      </c>
      <c r="FO16">
        <v>26</v>
      </c>
      <c r="FP16">
        <v>26</v>
      </c>
      <c r="FQ16">
        <v>26</v>
      </c>
      <c r="FR16">
        <v>27</v>
      </c>
      <c r="FS16">
        <v>27</v>
      </c>
      <c r="FT16">
        <v>27</v>
      </c>
      <c r="FU16">
        <v>27</v>
      </c>
      <c r="FV16">
        <v>27</v>
      </c>
      <c r="FW16">
        <v>27</v>
      </c>
      <c r="FX16">
        <v>28</v>
      </c>
      <c r="FY16">
        <v>28</v>
      </c>
      <c r="FZ16">
        <v>28</v>
      </c>
      <c r="GA16">
        <v>28</v>
      </c>
      <c r="GB16">
        <v>28</v>
      </c>
      <c r="GC16">
        <v>28</v>
      </c>
      <c r="GD16">
        <v>28</v>
      </c>
      <c r="GE16">
        <v>29</v>
      </c>
      <c r="GF16">
        <v>29</v>
      </c>
      <c r="GG16">
        <v>29</v>
      </c>
      <c r="GH16">
        <v>29</v>
      </c>
      <c r="GI16">
        <v>29</v>
      </c>
      <c r="GJ16">
        <v>29</v>
      </c>
      <c r="GK16">
        <v>30</v>
      </c>
      <c r="GL16">
        <v>30</v>
      </c>
      <c r="GM16">
        <v>30</v>
      </c>
      <c r="GN16">
        <v>30</v>
      </c>
      <c r="GO16">
        <v>30</v>
      </c>
      <c r="GP16">
        <v>30</v>
      </c>
      <c r="GQ16">
        <v>30</v>
      </c>
      <c r="GR16">
        <v>31</v>
      </c>
      <c r="GS16">
        <v>31</v>
      </c>
      <c r="GU16">
        <v>13</v>
      </c>
      <c r="GV16">
        <v>0.245</v>
      </c>
    </row>
    <row r="17" spans="1:204">
      <c r="A17" s="339">
        <v>14</v>
      </c>
      <c r="B17" s="340">
        <v>1</v>
      </c>
      <c r="C17" s="340">
        <v>1</v>
      </c>
      <c r="D17" s="340">
        <v>1</v>
      </c>
      <c r="E17" s="340">
        <v>1</v>
      </c>
      <c r="F17" s="340">
        <v>1</v>
      </c>
      <c r="G17" s="340">
        <v>1</v>
      </c>
      <c r="H17" s="340">
        <v>1</v>
      </c>
      <c r="I17" s="340">
        <v>2</v>
      </c>
      <c r="J17" s="340">
        <v>2</v>
      </c>
      <c r="K17" s="340">
        <v>2</v>
      </c>
      <c r="L17" s="340">
        <v>2</v>
      </c>
      <c r="M17" s="340">
        <v>2</v>
      </c>
      <c r="N17" s="340">
        <v>2</v>
      </c>
      <c r="O17" s="340">
        <v>3</v>
      </c>
      <c r="P17" s="340">
        <v>3</v>
      </c>
      <c r="Q17" s="340">
        <v>3</v>
      </c>
      <c r="R17" s="340">
        <v>3</v>
      </c>
      <c r="S17" s="340">
        <v>3</v>
      </c>
      <c r="T17" s="340">
        <v>3</v>
      </c>
      <c r="U17" s="340">
        <v>4</v>
      </c>
      <c r="V17" s="340">
        <v>4</v>
      </c>
      <c r="W17" s="340">
        <v>4</v>
      </c>
      <c r="X17" s="340">
        <v>4</v>
      </c>
      <c r="Y17" s="340">
        <v>4</v>
      </c>
      <c r="Z17" s="340">
        <v>4</v>
      </c>
      <c r="AA17" s="340">
        <v>5</v>
      </c>
      <c r="AB17" s="340">
        <v>5</v>
      </c>
      <c r="AC17" s="340">
        <v>5</v>
      </c>
      <c r="AD17" s="340">
        <v>5</v>
      </c>
      <c r="AE17" s="340">
        <v>5</v>
      </c>
      <c r="AF17" s="341">
        <v>5</v>
      </c>
      <c r="AG17" s="342">
        <v>6</v>
      </c>
      <c r="AH17" s="347">
        <v>6</v>
      </c>
      <c r="AI17" s="341">
        <v>6</v>
      </c>
      <c r="AJ17" s="341">
        <v>6</v>
      </c>
      <c r="AK17" s="341">
        <v>6</v>
      </c>
      <c r="AL17" s="341">
        <v>6</v>
      </c>
      <c r="AM17" s="341">
        <v>7</v>
      </c>
      <c r="AN17" s="341">
        <v>7</v>
      </c>
      <c r="AO17" s="341">
        <v>7</v>
      </c>
      <c r="AP17" s="341">
        <v>7</v>
      </c>
      <c r="AQ17" s="341">
        <v>7</v>
      </c>
      <c r="AR17" s="341">
        <v>7</v>
      </c>
      <c r="AS17" s="341">
        <v>8</v>
      </c>
      <c r="AT17" s="341">
        <v>8</v>
      </c>
      <c r="AU17" s="341">
        <v>8</v>
      </c>
      <c r="AV17" s="341">
        <v>8</v>
      </c>
      <c r="AW17" s="341">
        <v>8</v>
      </c>
      <c r="AX17" s="341">
        <v>8</v>
      </c>
      <c r="AY17" s="341">
        <v>9</v>
      </c>
      <c r="AZ17" s="341">
        <v>9</v>
      </c>
      <c r="BA17" s="341">
        <v>9</v>
      </c>
      <c r="BB17" s="341">
        <v>9</v>
      </c>
      <c r="BC17" s="341">
        <v>9</v>
      </c>
      <c r="BD17" s="341">
        <v>9</v>
      </c>
      <c r="BE17" s="341">
        <v>9</v>
      </c>
      <c r="BF17" s="341">
        <v>10</v>
      </c>
      <c r="BG17" s="341">
        <v>10</v>
      </c>
      <c r="BH17" s="341">
        <v>10</v>
      </c>
      <c r="BI17" s="341">
        <v>10</v>
      </c>
      <c r="BJ17" s="341">
        <v>10</v>
      </c>
      <c r="BK17" s="341">
        <v>10</v>
      </c>
      <c r="BL17" s="341">
        <v>11</v>
      </c>
      <c r="BM17" s="341">
        <v>11</v>
      </c>
      <c r="BN17" s="341">
        <v>11</v>
      </c>
      <c r="BO17" s="341">
        <v>11</v>
      </c>
      <c r="BP17" s="341">
        <v>11</v>
      </c>
      <c r="BQ17" s="341">
        <v>11</v>
      </c>
      <c r="BR17" s="341">
        <v>11</v>
      </c>
      <c r="BS17" s="341">
        <v>12</v>
      </c>
      <c r="BT17" s="341">
        <v>12</v>
      </c>
      <c r="BU17" s="341">
        <v>12</v>
      </c>
      <c r="BV17" s="341">
        <v>12</v>
      </c>
      <c r="BW17" s="341">
        <v>12</v>
      </c>
      <c r="BX17" s="341">
        <v>12</v>
      </c>
      <c r="BY17" s="341">
        <v>12</v>
      </c>
      <c r="BZ17" s="341">
        <v>13</v>
      </c>
      <c r="CA17" s="341">
        <v>13</v>
      </c>
      <c r="CB17" s="341">
        <v>13</v>
      </c>
      <c r="CC17" s="341">
        <v>13</v>
      </c>
      <c r="CD17" s="341">
        <v>13</v>
      </c>
      <c r="CE17" s="341">
        <v>13</v>
      </c>
      <c r="CF17" s="341">
        <v>14</v>
      </c>
      <c r="CG17" s="341">
        <v>14</v>
      </c>
      <c r="CH17" s="341">
        <v>14</v>
      </c>
      <c r="CI17" s="341">
        <v>14</v>
      </c>
      <c r="CJ17" s="341">
        <v>14</v>
      </c>
      <c r="CK17" s="341">
        <v>14</v>
      </c>
      <c r="CL17" s="341">
        <v>14</v>
      </c>
      <c r="CM17" s="341">
        <v>15</v>
      </c>
      <c r="CN17" s="341">
        <v>15</v>
      </c>
      <c r="CO17" s="341">
        <v>15</v>
      </c>
      <c r="CP17" s="341">
        <v>15</v>
      </c>
      <c r="CQ17" s="341">
        <v>15</v>
      </c>
      <c r="CR17" s="341">
        <v>15</v>
      </c>
      <c r="CS17" s="341">
        <v>15</v>
      </c>
      <c r="CT17" s="341">
        <v>16</v>
      </c>
      <c r="CU17" s="341">
        <v>16</v>
      </c>
      <c r="CV17" s="341">
        <v>16</v>
      </c>
      <c r="CW17" s="341">
        <v>16</v>
      </c>
      <c r="CX17" s="341">
        <v>16</v>
      </c>
      <c r="CY17" s="341">
        <v>16</v>
      </c>
      <c r="CZ17" s="341">
        <v>16</v>
      </c>
      <c r="DA17" s="341">
        <v>17</v>
      </c>
      <c r="DB17" s="341">
        <v>17</v>
      </c>
      <c r="DC17" s="341">
        <v>17</v>
      </c>
      <c r="DD17" s="341">
        <v>17</v>
      </c>
      <c r="DE17" s="341">
        <v>17</v>
      </c>
      <c r="DF17" s="341">
        <v>17</v>
      </c>
      <c r="DG17" s="341">
        <v>18</v>
      </c>
      <c r="DH17" s="341">
        <v>18</v>
      </c>
      <c r="DI17" s="341">
        <v>18</v>
      </c>
      <c r="DJ17" s="341">
        <v>18</v>
      </c>
      <c r="DK17" s="341">
        <v>18</v>
      </c>
      <c r="DL17" s="341">
        <v>18</v>
      </c>
      <c r="DM17" s="341">
        <v>19</v>
      </c>
      <c r="DN17" s="341">
        <v>19</v>
      </c>
      <c r="DO17" s="341">
        <v>19</v>
      </c>
      <c r="DP17" s="341">
        <v>19</v>
      </c>
      <c r="DQ17" s="341">
        <v>19</v>
      </c>
      <c r="DR17" s="341">
        <v>19</v>
      </c>
      <c r="DS17" s="341">
        <v>19</v>
      </c>
      <c r="DT17" s="341">
        <v>20</v>
      </c>
      <c r="DU17" s="341">
        <v>20</v>
      </c>
      <c r="DV17" s="341">
        <v>20</v>
      </c>
      <c r="DW17" s="341">
        <v>20</v>
      </c>
      <c r="DX17" s="341">
        <v>20</v>
      </c>
      <c r="DY17" s="341">
        <v>20</v>
      </c>
      <c r="DZ17" s="341">
        <v>21</v>
      </c>
      <c r="EA17" s="341">
        <v>21</v>
      </c>
      <c r="EB17" s="341">
        <v>21</v>
      </c>
      <c r="EC17" s="341">
        <v>21</v>
      </c>
      <c r="ED17" s="341">
        <v>21</v>
      </c>
      <c r="EE17" s="341">
        <v>21</v>
      </c>
      <c r="EF17" s="341">
        <v>22</v>
      </c>
      <c r="EG17" s="341">
        <v>22</v>
      </c>
      <c r="EH17" s="341">
        <v>22</v>
      </c>
      <c r="EI17" s="341">
        <v>22</v>
      </c>
      <c r="EJ17" s="341">
        <v>22</v>
      </c>
      <c r="EK17" s="341">
        <v>22</v>
      </c>
      <c r="EL17" s="341">
        <v>23</v>
      </c>
      <c r="EM17" s="341">
        <v>23</v>
      </c>
      <c r="EN17" s="341">
        <v>23</v>
      </c>
      <c r="EO17" s="341">
        <v>23</v>
      </c>
      <c r="EP17" s="341">
        <v>23</v>
      </c>
      <c r="EQ17" s="341">
        <v>23</v>
      </c>
      <c r="ER17" s="341">
        <v>24</v>
      </c>
      <c r="ES17" s="341">
        <v>24</v>
      </c>
      <c r="ET17" s="341">
        <v>24</v>
      </c>
      <c r="EU17" s="341">
        <v>24</v>
      </c>
      <c r="EV17" s="341">
        <v>24</v>
      </c>
      <c r="EW17" s="341">
        <v>24</v>
      </c>
      <c r="EX17" s="341">
        <v>24</v>
      </c>
      <c r="EY17" s="341">
        <v>25</v>
      </c>
      <c r="EZ17" s="341">
        <v>25</v>
      </c>
      <c r="FA17" s="341">
        <v>25</v>
      </c>
      <c r="FB17" s="341">
        <v>25</v>
      </c>
      <c r="FC17" s="341">
        <v>25</v>
      </c>
      <c r="FD17" s="341">
        <v>25</v>
      </c>
      <c r="FE17" s="341">
        <v>26</v>
      </c>
      <c r="FF17" s="341">
        <v>26</v>
      </c>
      <c r="FG17" s="341">
        <v>26</v>
      </c>
      <c r="FH17" s="341">
        <v>26</v>
      </c>
      <c r="FI17" s="341">
        <v>26</v>
      </c>
      <c r="FJ17" s="341">
        <v>26</v>
      </c>
      <c r="FK17" s="341">
        <v>27</v>
      </c>
      <c r="FL17" s="341">
        <v>27</v>
      </c>
      <c r="FM17" s="341">
        <v>27</v>
      </c>
      <c r="FN17" s="341">
        <v>27</v>
      </c>
      <c r="FO17" s="341">
        <v>27</v>
      </c>
      <c r="FP17" s="341">
        <v>27</v>
      </c>
      <c r="FQ17" s="341">
        <v>28</v>
      </c>
      <c r="FR17" s="341">
        <v>28</v>
      </c>
      <c r="FS17" s="341">
        <v>28</v>
      </c>
      <c r="FT17" s="341">
        <v>28</v>
      </c>
      <c r="FU17" s="341">
        <v>28</v>
      </c>
      <c r="FV17" s="341">
        <v>28</v>
      </c>
      <c r="FW17" s="341">
        <v>28</v>
      </c>
      <c r="FX17" s="341">
        <v>29</v>
      </c>
      <c r="FY17" s="341">
        <v>29</v>
      </c>
      <c r="FZ17" s="341">
        <v>29</v>
      </c>
      <c r="GA17" s="341">
        <v>29</v>
      </c>
      <c r="GB17" s="341">
        <v>29</v>
      </c>
      <c r="GC17" s="341">
        <v>29</v>
      </c>
      <c r="GD17" s="341">
        <v>30</v>
      </c>
      <c r="GE17" s="341">
        <v>30</v>
      </c>
      <c r="GF17" s="341">
        <v>30</v>
      </c>
      <c r="GG17" s="341">
        <v>30</v>
      </c>
      <c r="GH17" s="341">
        <v>30</v>
      </c>
      <c r="GI17" s="341">
        <v>30</v>
      </c>
      <c r="GJ17" s="341">
        <v>31</v>
      </c>
      <c r="GK17" s="341">
        <v>31</v>
      </c>
      <c r="GL17" s="341">
        <v>31</v>
      </c>
      <c r="GM17" s="341">
        <v>31</v>
      </c>
      <c r="GN17" s="341">
        <v>31</v>
      </c>
      <c r="GO17" s="341">
        <v>31</v>
      </c>
      <c r="GP17" s="341">
        <v>32</v>
      </c>
      <c r="GQ17" s="341">
        <v>32</v>
      </c>
      <c r="GR17" s="341">
        <v>32</v>
      </c>
      <c r="GS17" s="341">
        <v>32</v>
      </c>
      <c r="GT17" s="341"/>
      <c r="GU17" s="341">
        <v>14</v>
      </c>
      <c r="GV17" s="341">
        <v>0.255</v>
      </c>
    </row>
    <row r="18" spans="1:204">
      <c r="A18" s="278">
        <v>15</v>
      </c>
      <c r="B18" s="344">
        <v>1</v>
      </c>
      <c r="C18" s="344">
        <v>1</v>
      </c>
      <c r="D18" s="344">
        <v>1</v>
      </c>
      <c r="E18" s="344">
        <v>1</v>
      </c>
      <c r="F18" s="344">
        <v>1</v>
      </c>
      <c r="G18" s="344">
        <v>1</v>
      </c>
      <c r="H18" s="344">
        <v>1</v>
      </c>
      <c r="I18" s="344">
        <v>2</v>
      </c>
      <c r="J18" s="344">
        <v>2</v>
      </c>
      <c r="K18" s="344">
        <v>2</v>
      </c>
      <c r="L18" s="344">
        <v>2</v>
      </c>
      <c r="M18" s="344">
        <v>2</v>
      </c>
      <c r="N18" s="344">
        <v>2</v>
      </c>
      <c r="O18" s="344">
        <v>3</v>
      </c>
      <c r="P18" s="344">
        <v>3</v>
      </c>
      <c r="Q18" s="344">
        <v>3</v>
      </c>
      <c r="R18" s="344">
        <v>3</v>
      </c>
      <c r="S18" s="344">
        <v>3</v>
      </c>
      <c r="T18" s="344">
        <v>4</v>
      </c>
      <c r="U18" s="344">
        <v>4</v>
      </c>
      <c r="V18" s="344">
        <v>4</v>
      </c>
      <c r="W18" s="344">
        <v>4</v>
      </c>
      <c r="X18" s="344">
        <v>4</v>
      </c>
      <c r="Y18" s="344">
        <v>4</v>
      </c>
      <c r="Z18" s="344">
        <v>5</v>
      </c>
      <c r="AA18" s="344">
        <v>5</v>
      </c>
      <c r="AB18" s="344">
        <v>5</v>
      </c>
      <c r="AC18" s="344">
        <v>5</v>
      </c>
      <c r="AD18" s="344">
        <v>5</v>
      </c>
      <c r="AE18" s="344">
        <v>5</v>
      </c>
      <c r="AF18" s="337">
        <v>6</v>
      </c>
      <c r="AG18" s="345">
        <v>6</v>
      </c>
      <c r="AH18" s="346">
        <v>6</v>
      </c>
      <c r="AI18">
        <v>6</v>
      </c>
      <c r="AJ18">
        <v>6</v>
      </c>
      <c r="AK18">
        <v>6</v>
      </c>
      <c r="AL18">
        <v>7</v>
      </c>
      <c r="AM18">
        <v>7</v>
      </c>
      <c r="AN18">
        <v>7</v>
      </c>
      <c r="AO18">
        <v>7</v>
      </c>
      <c r="AP18">
        <v>7</v>
      </c>
      <c r="AQ18">
        <v>7</v>
      </c>
      <c r="AR18">
        <v>8</v>
      </c>
      <c r="AS18">
        <v>8</v>
      </c>
      <c r="AT18">
        <v>8</v>
      </c>
      <c r="AU18">
        <v>8</v>
      </c>
      <c r="AV18">
        <v>8</v>
      </c>
      <c r="AW18">
        <v>8</v>
      </c>
      <c r="AX18">
        <v>9</v>
      </c>
      <c r="AY18">
        <v>9</v>
      </c>
      <c r="AZ18">
        <v>9</v>
      </c>
      <c r="BA18">
        <v>9</v>
      </c>
      <c r="BB18">
        <v>9</v>
      </c>
      <c r="BC18">
        <v>9</v>
      </c>
      <c r="BD18">
        <v>10</v>
      </c>
      <c r="BE18">
        <v>10</v>
      </c>
      <c r="BF18">
        <v>10</v>
      </c>
      <c r="BG18">
        <v>10</v>
      </c>
      <c r="BH18">
        <v>10</v>
      </c>
      <c r="BI18">
        <v>10</v>
      </c>
      <c r="BJ18">
        <v>11</v>
      </c>
      <c r="BK18">
        <v>11</v>
      </c>
      <c r="BL18">
        <v>11</v>
      </c>
      <c r="BM18">
        <v>11</v>
      </c>
      <c r="BN18">
        <v>11</v>
      </c>
      <c r="BO18">
        <v>11</v>
      </c>
      <c r="BP18">
        <v>12</v>
      </c>
      <c r="BQ18">
        <v>12</v>
      </c>
      <c r="BR18">
        <v>12</v>
      </c>
      <c r="BS18">
        <v>12</v>
      </c>
      <c r="BT18">
        <v>12</v>
      </c>
      <c r="BU18">
        <v>12</v>
      </c>
      <c r="BV18">
        <v>12</v>
      </c>
      <c r="BW18">
        <v>13</v>
      </c>
      <c r="BX18">
        <v>13</v>
      </c>
      <c r="BY18">
        <v>13</v>
      </c>
      <c r="BZ18">
        <v>13</v>
      </c>
      <c r="CA18">
        <v>13</v>
      </c>
      <c r="CB18">
        <v>13</v>
      </c>
      <c r="CC18">
        <v>14</v>
      </c>
      <c r="CD18">
        <v>14</v>
      </c>
      <c r="CE18">
        <v>14</v>
      </c>
      <c r="CF18">
        <v>14</v>
      </c>
      <c r="CG18">
        <v>14</v>
      </c>
      <c r="CH18">
        <v>14</v>
      </c>
      <c r="CI18">
        <v>14</v>
      </c>
      <c r="CJ18">
        <v>15</v>
      </c>
      <c r="CK18">
        <v>15</v>
      </c>
      <c r="CL18">
        <v>15</v>
      </c>
      <c r="CM18">
        <v>15</v>
      </c>
      <c r="CN18">
        <v>15</v>
      </c>
      <c r="CO18">
        <v>15</v>
      </c>
      <c r="CP18">
        <v>16</v>
      </c>
      <c r="CQ18">
        <v>16</v>
      </c>
      <c r="CR18">
        <v>16</v>
      </c>
      <c r="CS18">
        <v>16</v>
      </c>
      <c r="CT18">
        <v>16</v>
      </c>
      <c r="CU18">
        <v>16</v>
      </c>
      <c r="CV18">
        <v>16</v>
      </c>
      <c r="CW18">
        <v>17</v>
      </c>
      <c r="CX18">
        <v>17</v>
      </c>
      <c r="CY18">
        <v>17</v>
      </c>
      <c r="CZ18">
        <v>17</v>
      </c>
      <c r="DA18">
        <v>17</v>
      </c>
      <c r="DB18">
        <v>17</v>
      </c>
      <c r="DC18">
        <v>18</v>
      </c>
      <c r="DD18">
        <v>18</v>
      </c>
      <c r="DE18">
        <v>18</v>
      </c>
      <c r="DF18">
        <v>18</v>
      </c>
      <c r="DG18">
        <v>18</v>
      </c>
      <c r="DH18">
        <v>18</v>
      </c>
      <c r="DI18">
        <v>19</v>
      </c>
      <c r="DJ18">
        <v>19</v>
      </c>
      <c r="DK18">
        <v>19</v>
      </c>
      <c r="DL18">
        <v>19</v>
      </c>
      <c r="DM18">
        <v>19</v>
      </c>
      <c r="DN18">
        <v>19</v>
      </c>
      <c r="DO18">
        <v>20</v>
      </c>
      <c r="DP18">
        <v>20</v>
      </c>
      <c r="DQ18">
        <v>20</v>
      </c>
      <c r="DR18">
        <v>20</v>
      </c>
      <c r="DS18">
        <v>20</v>
      </c>
      <c r="DT18">
        <v>20</v>
      </c>
      <c r="DU18">
        <v>21</v>
      </c>
      <c r="DV18">
        <v>21</v>
      </c>
      <c r="DW18">
        <v>21</v>
      </c>
      <c r="DX18">
        <v>21</v>
      </c>
      <c r="DY18">
        <v>21</v>
      </c>
      <c r="DZ18">
        <v>21</v>
      </c>
      <c r="EA18">
        <v>22</v>
      </c>
      <c r="EB18">
        <v>22</v>
      </c>
      <c r="EC18">
        <v>22</v>
      </c>
      <c r="ED18">
        <v>22</v>
      </c>
      <c r="EE18">
        <v>22</v>
      </c>
      <c r="EF18">
        <v>22</v>
      </c>
      <c r="EG18">
        <v>23</v>
      </c>
      <c r="EH18">
        <v>23</v>
      </c>
      <c r="EI18">
        <v>23</v>
      </c>
      <c r="EJ18">
        <v>23</v>
      </c>
      <c r="EK18">
        <v>23</v>
      </c>
      <c r="EL18">
        <v>23</v>
      </c>
      <c r="EM18">
        <v>24</v>
      </c>
      <c r="EN18">
        <v>24</v>
      </c>
      <c r="EO18">
        <v>24</v>
      </c>
      <c r="EP18">
        <v>24</v>
      </c>
      <c r="EQ18">
        <v>24</v>
      </c>
      <c r="ER18">
        <v>24</v>
      </c>
      <c r="ES18">
        <v>25</v>
      </c>
      <c r="ET18">
        <v>25</v>
      </c>
      <c r="EU18">
        <v>25</v>
      </c>
      <c r="EV18">
        <v>25</v>
      </c>
      <c r="EW18">
        <v>25</v>
      </c>
      <c r="EX18">
        <v>25</v>
      </c>
      <c r="EY18">
        <v>25</v>
      </c>
      <c r="EZ18">
        <v>26</v>
      </c>
      <c r="FA18">
        <v>26</v>
      </c>
      <c r="FB18">
        <v>26</v>
      </c>
      <c r="FC18">
        <v>26</v>
      </c>
      <c r="FD18">
        <v>26</v>
      </c>
      <c r="FE18">
        <v>26</v>
      </c>
      <c r="FF18">
        <v>27</v>
      </c>
      <c r="FG18">
        <v>27</v>
      </c>
      <c r="FH18">
        <v>27</v>
      </c>
      <c r="FI18">
        <v>27</v>
      </c>
      <c r="FJ18">
        <v>27</v>
      </c>
      <c r="FK18">
        <v>27</v>
      </c>
      <c r="FL18">
        <v>28</v>
      </c>
      <c r="FM18">
        <v>28</v>
      </c>
      <c r="FN18">
        <v>28</v>
      </c>
      <c r="FO18">
        <v>28</v>
      </c>
      <c r="FP18">
        <v>28</v>
      </c>
      <c r="FQ18">
        <v>28</v>
      </c>
      <c r="FR18">
        <v>29</v>
      </c>
      <c r="FS18">
        <v>29</v>
      </c>
      <c r="FT18">
        <v>29</v>
      </c>
      <c r="FU18">
        <v>29</v>
      </c>
      <c r="FV18">
        <v>29</v>
      </c>
      <c r="FW18">
        <v>29</v>
      </c>
      <c r="FX18">
        <v>30</v>
      </c>
      <c r="FY18">
        <v>30</v>
      </c>
      <c r="FZ18">
        <v>30</v>
      </c>
      <c r="GA18">
        <v>30</v>
      </c>
      <c r="GB18">
        <v>30</v>
      </c>
      <c r="GC18">
        <v>30</v>
      </c>
      <c r="GD18">
        <v>31</v>
      </c>
      <c r="GE18">
        <v>31</v>
      </c>
      <c r="GF18">
        <v>31</v>
      </c>
      <c r="GG18">
        <v>31</v>
      </c>
      <c r="GH18">
        <v>31</v>
      </c>
      <c r="GI18">
        <v>31</v>
      </c>
      <c r="GJ18">
        <v>32</v>
      </c>
      <c r="GK18">
        <v>32</v>
      </c>
      <c r="GL18">
        <v>32</v>
      </c>
      <c r="GM18">
        <v>32</v>
      </c>
      <c r="GN18">
        <v>32</v>
      </c>
      <c r="GO18">
        <v>32</v>
      </c>
      <c r="GP18">
        <v>33</v>
      </c>
      <c r="GQ18">
        <v>33</v>
      </c>
      <c r="GR18">
        <v>33</v>
      </c>
      <c r="GS18">
        <v>33</v>
      </c>
      <c r="GU18">
        <v>15</v>
      </c>
      <c r="GV18">
        <v>0.26400000000000001</v>
      </c>
    </row>
    <row r="19" spans="1:204">
      <c r="A19" s="278">
        <v>16</v>
      </c>
      <c r="B19" s="344">
        <v>1</v>
      </c>
      <c r="C19" s="344">
        <v>1</v>
      </c>
      <c r="D19" s="344">
        <v>1</v>
      </c>
      <c r="E19" s="344">
        <v>1</v>
      </c>
      <c r="F19" s="344">
        <v>1</v>
      </c>
      <c r="G19" s="344">
        <v>1</v>
      </c>
      <c r="H19" s="344">
        <v>2</v>
      </c>
      <c r="I19" s="344">
        <v>2</v>
      </c>
      <c r="J19" s="344">
        <v>2</v>
      </c>
      <c r="K19" s="344">
        <v>2</v>
      </c>
      <c r="L19" s="344">
        <v>2</v>
      </c>
      <c r="M19" s="344">
        <v>2</v>
      </c>
      <c r="N19" s="344">
        <v>3</v>
      </c>
      <c r="O19" s="344">
        <v>3</v>
      </c>
      <c r="P19" s="344">
        <v>3</v>
      </c>
      <c r="Q19" s="344">
        <v>3</v>
      </c>
      <c r="R19" s="344">
        <v>3</v>
      </c>
      <c r="S19" s="344">
        <v>4</v>
      </c>
      <c r="T19" s="344">
        <v>4</v>
      </c>
      <c r="U19" s="344">
        <v>4</v>
      </c>
      <c r="V19" s="344">
        <v>4</v>
      </c>
      <c r="W19" s="344">
        <v>4</v>
      </c>
      <c r="X19" s="344">
        <v>4</v>
      </c>
      <c r="Y19" s="344">
        <v>5</v>
      </c>
      <c r="Z19" s="344">
        <v>5</v>
      </c>
      <c r="AA19" s="344">
        <v>5</v>
      </c>
      <c r="AB19" s="344">
        <v>5</v>
      </c>
      <c r="AC19" s="344">
        <v>5</v>
      </c>
      <c r="AD19" s="344">
        <v>5</v>
      </c>
      <c r="AE19" s="344">
        <v>6</v>
      </c>
      <c r="AF19" s="337">
        <v>6</v>
      </c>
      <c r="AG19" s="345">
        <v>6</v>
      </c>
      <c r="AH19" s="346">
        <v>6</v>
      </c>
      <c r="AI19">
        <v>6</v>
      </c>
      <c r="AJ19">
        <v>6</v>
      </c>
      <c r="AK19">
        <v>7</v>
      </c>
      <c r="AL19">
        <v>7</v>
      </c>
      <c r="AM19">
        <v>7</v>
      </c>
      <c r="AN19">
        <v>7</v>
      </c>
      <c r="AO19">
        <v>7</v>
      </c>
      <c r="AP19">
        <v>8</v>
      </c>
      <c r="AQ19">
        <v>8</v>
      </c>
      <c r="AR19">
        <v>8</v>
      </c>
      <c r="AS19">
        <v>8</v>
      </c>
      <c r="AT19">
        <v>8</v>
      </c>
      <c r="AU19">
        <v>8</v>
      </c>
      <c r="AV19">
        <v>9</v>
      </c>
      <c r="AW19">
        <v>9</v>
      </c>
      <c r="AX19">
        <v>9</v>
      </c>
      <c r="AY19">
        <v>9</v>
      </c>
      <c r="AZ19">
        <v>9</v>
      </c>
      <c r="BA19">
        <v>9</v>
      </c>
      <c r="BB19">
        <v>10</v>
      </c>
      <c r="BC19">
        <v>10</v>
      </c>
      <c r="BD19">
        <v>10</v>
      </c>
      <c r="BE19">
        <v>10</v>
      </c>
      <c r="BF19">
        <v>10</v>
      </c>
      <c r="BG19">
        <v>10</v>
      </c>
      <c r="BH19">
        <v>11</v>
      </c>
      <c r="BI19">
        <v>11</v>
      </c>
      <c r="BJ19">
        <v>11</v>
      </c>
      <c r="BK19">
        <v>11</v>
      </c>
      <c r="BL19">
        <v>11</v>
      </c>
      <c r="BM19">
        <v>11</v>
      </c>
      <c r="BN19">
        <v>12</v>
      </c>
      <c r="BO19">
        <v>12</v>
      </c>
      <c r="BP19">
        <v>12</v>
      </c>
      <c r="BQ19">
        <v>12</v>
      </c>
      <c r="BR19">
        <v>12</v>
      </c>
      <c r="BS19">
        <v>12</v>
      </c>
      <c r="BT19">
        <v>13</v>
      </c>
      <c r="BU19">
        <v>13</v>
      </c>
      <c r="BV19">
        <v>13</v>
      </c>
      <c r="BW19">
        <v>13</v>
      </c>
      <c r="BX19">
        <v>13</v>
      </c>
      <c r="BY19">
        <v>13</v>
      </c>
      <c r="BZ19">
        <v>14</v>
      </c>
      <c r="CA19">
        <v>14</v>
      </c>
      <c r="CB19">
        <v>14</v>
      </c>
      <c r="CC19">
        <v>14</v>
      </c>
      <c r="CD19">
        <v>14</v>
      </c>
      <c r="CE19">
        <v>14</v>
      </c>
      <c r="CF19">
        <v>14</v>
      </c>
      <c r="CG19">
        <v>15</v>
      </c>
      <c r="CH19">
        <v>15</v>
      </c>
      <c r="CI19">
        <v>15</v>
      </c>
      <c r="CJ19">
        <v>15</v>
      </c>
      <c r="CK19">
        <v>15</v>
      </c>
      <c r="CL19">
        <v>15</v>
      </c>
      <c r="CM19">
        <v>16</v>
      </c>
      <c r="CN19">
        <v>16</v>
      </c>
      <c r="CO19">
        <v>16</v>
      </c>
      <c r="CP19">
        <v>16</v>
      </c>
      <c r="CQ19">
        <v>16</v>
      </c>
      <c r="CR19">
        <v>16</v>
      </c>
      <c r="CS19">
        <v>17</v>
      </c>
      <c r="CT19">
        <v>17</v>
      </c>
      <c r="CU19">
        <v>17</v>
      </c>
      <c r="CV19">
        <v>17</v>
      </c>
      <c r="CW19">
        <v>17</v>
      </c>
      <c r="CX19">
        <v>17</v>
      </c>
      <c r="CY19">
        <v>17</v>
      </c>
      <c r="CZ19">
        <v>18</v>
      </c>
      <c r="DA19">
        <v>18</v>
      </c>
      <c r="DB19">
        <v>18</v>
      </c>
      <c r="DC19">
        <v>18</v>
      </c>
      <c r="DD19">
        <v>18</v>
      </c>
      <c r="DE19">
        <v>18</v>
      </c>
      <c r="DF19">
        <v>19</v>
      </c>
      <c r="DG19">
        <v>19</v>
      </c>
      <c r="DH19">
        <v>19</v>
      </c>
      <c r="DI19">
        <v>19</v>
      </c>
      <c r="DJ19">
        <v>19</v>
      </c>
      <c r="DK19">
        <v>20</v>
      </c>
      <c r="DL19">
        <v>20</v>
      </c>
      <c r="DM19">
        <v>20</v>
      </c>
      <c r="DN19">
        <v>20</v>
      </c>
      <c r="DO19">
        <v>20</v>
      </c>
      <c r="DP19">
        <v>20</v>
      </c>
      <c r="DQ19">
        <v>21</v>
      </c>
      <c r="DR19">
        <v>21</v>
      </c>
      <c r="DS19">
        <v>21</v>
      </c>
      <c r="DT19">
        <v>21</v>
      </c>
      <c r="DU19">
        <v>21</v>
      </c>
      <c r="DV19">
        <v>21</v>
      </c>
      <c r="DW19">
        <v>22</v>
      </c>
      <c r="DX19">
        <v>22</v>
      </c>
      <c r="DY19">
        <v>22</v>
      </c>
      <c r="DZ19">
        <v>22</v>
      </c>
      <c r="EA19">
        <v>22</v>
      </c>
      <c r="EB19">
        <v>22</v>
      </c>
      <c r="EC19">
        <v>23</v>
      </c>
      <c r="ED19">
        <v>23</v>
      </c>
      <c r="EE19">
        <v>23</v>
      </c>
      <c r="EF19">
        <v>23</v>
      </c>
      <c r="EG19">
        <v>23</v>
      </c>
      <c r="EH19">
        <v>23</v>
      </c>
      <c r="EI19">
        <v>24</v>
      </c>
      <c r="EJ19">
        <v>24</v>
      </c>
      <c r="EK19">
        <v>24</v>
      </c>
      <c r="EL19">
        <v>24</v>
      </c>
      <c r="EM19">
        <v>24</v>
      </c>
      <c r="EN19">
        <v>24</v>
      </c>
      <c r="EO19">
        <v>25</v>
      </c>
      <c r="EP19">
        <v>25</v>
      </c>
      <c r="EQ19">
        <v>25</v>
      </c>
      <c r="ER19">
        <v>25</v>
      </c>
      <c r="ES19">
        <v>25</v>
      </c>
      <c r="ET19">
        <v>26</v>
      </c>
      <c r="EU19">
        <v>26</v>
      </c>
      <c r="EV19">
        <v>26</v>
      </c>
      <c r="EW19">
        <v>26</v>
      </c>
      <c r="EX19">
        <v>26</v>
      </c>
      <c r="EY19">
        <v>26</v>
      </c>
      <c r="EZ19">
        <v>27</v>
      </c>
      <c r="FA19">
        <v>27</v>
      </c>
      <c r="FB19">
        <v>27</v>
      </c>
      <c r="FC19">
        <v>27</v>
      </c>
      <c r="FD19">
        <v>27</v>
      </c>
      <c r="FE19">
        <v>27</v>
      </c>
      <c r="FF19">
        <v>28</v>
      </c>
      <c r="FG19">
        <v>28</v>
      </c>
      <c r="FH19">
        <v>28</v>
      </c>
      <c r="FI19">
        <v>28</v>
      </c>
      <c r="FJ19">
        <v>28</v>
      </c>
      <c r="FK19">
        <v>28</v>
      </c>
      <c r="FL19">
        <v>29</v>
      </c>
      <c r="FM19">
        <v>29</v>
      </c>
      <c r="FN19">
        <v>29</v>
      </c>
      <c r="FO19">
        <v>29</v>
      </c>
      <c r="FP19">
        <v>29</v>
      </c>
      <c r="FQ19">
        <v>29</v>
      </c>
      <c r="FR19">
        <v>30</v>
      </c>
      <c r="FS19">
        <v>30</v>
      </c>
      <c r="FT19">
        <v>30</v>
      </c>
      <c r="FU19">
        <v>30</v>
      </c>
      <c r="FV19">
        <v>30</v>
      </c>
      <c r="FW19">
        <v>30</v>
      </c>
      <c r="FX19">
        <v>31</v>
      </c>
      <c r="FY19">
        <v>31</v>
      </c>
      <c r="FZ19">
        <v>31</v>
      </c>
      <c r="GA19">
        <v>31</v>
      </c>
      <c r="GB19">
        <v>31</v>
      </c>
      <c r="GC19">
        <v>32</v>
      </c>
      <c r="GD19">
        <v>32</v>
      </c>
      <c r="GE19">
        <v>32</v>
      </c>
      <c r="GF19">
        <v>32</v>
      </c>
      <c r="GG19">
        <v>32</v>
      </c>
      <c r="GH19">
        <v>32</v>
      </c>
      <c r="GI19">
        <v>33</v>
      </c>
      <c r="GJ19">
        <v>33</v>
      </c>
      <c r="GK19">
        <v>33</v>
      </c>
      <c r="GL19">
        <v>33</v>
      </c>
      <c r="GM19">
        <v>33</v>
      </c>
      <c r="GN19">
        <v>33</v>
      </c>
      <c r="GO19">
        <v>34</v>
      </c>
      <c r="GP19">
        <v>34</v>
      </c>
      <c r="GQ19">
        <v>34</v>
      </c>
      <c r="GR19">
        <v>34</v>
      </c>
      <c r="GS19">
        <v>34</v>
      </c>
      <c r="GU19">
        <v>16</v>
      </c>
      <c r="GV19">
        <v>0.27300000000000002</v>
      </c>
    </row>
    <row r="20" spans="1:204">
      <c r="A20" s="278">
        <v>17</v>
      </c>
      <c r="B20" s="344">
        <v>1</v>
      </c>
      <c r="C20" s="344">
        <v>1</v>
      </c>
      <c r="D20" s="344">
        <v>1</v>
      </c>
      <c r="E20" s="344">
        <v>1</v>
      </c>
      <c r="F20" s="344">
        <v>1</v>
      </c>
      <c r="G20" s="344">
        <v>1</v>
      </c>
      <c r="H20" s="344">
        <v>2</v>
      </c>
      <c r="I20" s="344">
        <v>2</v>
      </c>
      <c r="J20" s="344">
        <v>2</v>
      </c>
      <c r="K20" s="344">
        <v>2</v>
      </c>
      <c r="L20" s="344">
        <v>2</v>
      </c>
      <c r="M20" s="344">
        <v>2</v>
      </c>
      <c r="N20" s="344">
        <v>3</v>
      </c>
      <c r="O20" s="344">
        <v>3</v>
      </c>
      <c r="P20" s="344">
        <v>3</v>
      </c>
      <c r="Q20" s="344">
        <v>3</v>
      </c>
      <c r="R20" s="344">
        <v>3</v>
      </c>
      <c r="S20" s="344">
        <v>4</v>
      </c>
      <c r="T20" s="344">
        <v>4</v>
      </c>
      <c r="U20" s="344">
        <v>4</v>
      </c>
      <c r="V20" s="344">
        <v>4</v>
      </c>
      <c r="W20" s="344">
        <v>4</v>
      </c>
      <c r="X20" s="344">
        <v>5</v>
      </c>
      <c r="Y20" s="344">
        <v>5</v>
      </c>
      <c r="Z20" s="344">
        <v>5</v>
      </c>
      <c r="AA20" s="344">
        <v>5</v>
      </c>
      <c r="AB20" s="344">
        <v>5</v>
      </c>
      <c r="AC20" s="344">
        <v>5</v>
      </c>
      <c r="AD20" s="344">
        <v>6</v>
      </c>
      <c r="AE20" s="344">
        <v>6</v>
      </c>
      <c r="AF20" s="337">
        <v>6</v>
      </c>
      <c r="AG20" s="345">
        <v>6</v>
      </c>
      <c r="AH20" s="346">
        <v>6</v>
      </c>
      <c r="AI20">
        <v>7</v>
      </c>
      <c r="AJ20">
        <v>7</v>
      </c>
      <c r="AK20">
        <v>7</v>
      </c>
      <c r="AL20">
        <v>7</v>
      </c>
      <c r="AM20">
        <v>7</v>
      </c>
      <c r="AN20">
        <v>7</v>
      </c>
      <c r="AO20">
        <v>8</v>
      </c>
      <c r="AP20">
        <v>8</v>
      </c>
      <c r="AQ20">
        <v>8</v>
      </c>
      <c r="AR20">
        <v>8</v>
      </c>
      <c r="AS20">
        <v>8</v>
      </c>
      <c r="AT20">
        <v>9</v>
      </c>
      <c r="AU20">
        <v>9</v>
      </c>
      <c r="AV20">
        <v>9</v>
      </c>
      <c r="AW20">
        <v>9</v>
      </c>
      <c r="AX20">
        <v>9</v>
      </c>
      <c r="AY20">
        <v>9</v>
      </c>
      <c r="AZ20">
        <v>10</v>
      </c>
      <c r="BA20">
        <v>10</v>
      </c>
      <c r="BB20">
        <v>10</v>
      </c>
      <c r="BC20">
        <v>10</v>
      </c>
      <c r="BD20">
        <v>10</v>
      </c>
      <c r="BE20">
        <v>10</v>
      </c>
      <c r="BF20">
        <v>11</v>
      </c>
      <c r="BG20">
        <v>11</v>
      </c>
      <c r="BH20">
        <v>11</v>
      </c>
      <c r="BI20">
        <v>11</v>
      </c>
      <c r="BJ20">
        <v>11</v>
      </c>
      <c r="BK20">
        <v>11</v>
      </c>
      <c r="BL20">
        <v>12</v>
      </c>
      <c r="BM20">
        <v>12</v>
      </c>
      <c r="BN20">
        <v>12</v>
      </c>
      <c r="BO20">
        <v>12</v>
      </c>
      <c r="BP20">
        <v>12</v>
      </c>
      <c r="BQ20">
        <v>12</v>
      </c>
      <c r="BR20">
        <v>13</v>
      </c>
      <c r="BS20">
        <v>13</v>
      </c>
      <c r="BT20">
        <v>13</v>
      </c>
      <c r="BU20">
        <v>13</v>
      </c>
      <c r="BV20">
        <v>13</v>
      </c>
      <c r="BW20">
        <v>13</v>
      </c>
      <c r="BX20">
        <v>14</v>
      </c>
      <c r="BY20">
        <v>14</v>
      </c>
      <c r="BZ20">
        <v>14</v>
      </c>
      <c r="CA20">
        <v>14</v>
      </c>
      <c r="CB20">
        <v>14</v>
      </c>
      <c r="CC20">
        <v>14</v>
      </c>
      <c r="CD20">
        <v>15</v>
      </c>
      <c r="CE20">
        <v>15</v>
      </c>
      <c r="CF20">
        <v>15</v>
      </c>
      <c r="CG20">
        <v>15</v>
      </c>
      <c r="CH20">
        <v>15</v>
      </c>
      <c r="CI20">
        <v>15</v>
      </c>
      <c r="CJ20">
        <v>16</v>
      </c>
      <c r="CK20">
        <v>16</v>
      </c>
      <c r="CL20">
        <v>16</v>
      </c>
      <c r="CM20">
        <v>16</v>
      </c>
      <c r="CN20">
        <v>16</v>
      </c>
      <c r="CO20">
        <v>16</v>
      </c>
      <c r="CP20">
        <v>17</v>
      </c>
      <c r="CQ20">
        <v>17</v>
      </c>
      <c r="CR20">
        <v>17</v>
      </c>
      <c r="CS20">
        <v>17</v>
      </c>
      <c r="CT20">
        <v>17</v>
      </c>
      <c r="CU20">
        <v>17</v>
      </c>
      <c r="CV20">
        <v>18</v>
      </c>
      <c r="CW20">
        <v>18</v>
      </c>
      <c r="CX20">
        <v>18</v>
      </c>
      <c r="CY20">
        <v>18</v>
      </c>
      <c r="CZ20">
        <v>18</v>
      </c>
      <c r="DA20">
        <v>18</v>
      </c>
      <c r="DB20">
        <v>19</v>
      </c>
      <c r="DC20">
        <v>19</v>
      </c>
      <c r="DD20">
        <v>19</v>
      </c>
      <c r="DE20">
        <v>19</v>
      </c>
      <c r="DF20">
        <v>19</v>
      </c>
      <c r="DG20">
        <v>19</v>
      </c>
      <c r="DH20">
        <v>20</v>
      </c>
      <c r="DI20">
        <v>20</v>
      </c>
      <c r="DJ20">
        <v>20</v>
      </c>
      <c r="DK20">
        <v>20</v>
      </c>
      <c r="DL20">
        <v>20</v>
      </c>
      <c r="DM20">
        <v>20</v>
      </c>
      <c r="DN20">
        <v>21</v>
      </c>
      <c r="DO20">
        <v>21</v>
      </c>
      <c r="DP20">
        <v>21</v>
      </c>
      <c r="DQ20">
        <v>21</v>
      </c>
      <c r="DR20">
        <v>21</v>
      </c>
      <c r="DS20">
        <v>22</v>
      </c>
      <c r="DT20">
        <v>22</v>
      </c>
      <c r="DU20">
        <v>22</v>
      </c>
      <c r="DV20">
        <v>22</v>
      </c>
      <c r="DW20">
        <v>22</v>
      </c>
      <c r="DX20">
        <v>22</v>
      </c>
      <c r="DY20">
        <v>23</v>
      </c>
      <c r="DZ20">
        <v>23</v>
      </c>
      <c r="EA20">
        <v>23</v>
      </c>
      <c r="EB20">
        <v>23</v>
      </c>
      <c r="EC20">
        <v>23</v>
      </c>
      <c r="ED20">
        <v>24</v>
      </c>
      <c r="EE20">
        <v>24</v>
      </c>
      <c r="EF20">
        <v>24</v>
      </c>
      <c r="EG20">
        <v>24</v>
      </c>
      <c r="EH20">
        <v>24</v>
      </c>
      <c r="EI20">
        <v>24</v>
      </c>
      <c r="EJ20">
        <v>25</v>
      </c>
      <c r="EK20">
        <v>25</v>
      </c>
      <c r="EL20">
        <v>25</v>
      </c>
      <c r="EM20">
        <v>25</v>
      </c>
      <c r="EN20">
        <v>25</v>
      </c>
      <c r="EO20">
        <v>25</v>
      </c>
      <c r="EP20">
        <v>26</v>
      </c>
      <c r="EQ20">
        <v>26</v>
      </c>
      <c r="ER20">
        <v>26</v>
      </c>
      <c r="ES20">
        <v>26</v>
      </c>
      <c r="ET20">
        <v>26</v>
      </c>
      <c r="EU20">
        <v>27</v>
      </c>
      <c r="EV20">
        <v>27</v>
      </c>
      <c r="EW20">
        <v>27</v>
      </c>
      <c r="EX20">
        <v>27</v>
      </c>
      <c r="EY20">
        <v>27</v>
      </c>
      <c r="EZ20">
        <v>27</v>
      </c>
      <c r="FA20">
        <v>28</v>
      </c>
      <c r="FB20">
        <v>28</v>
      </c>
      <c r="FC20">
        <v>28</v>
      </c>
      <c r="FD20">
        <v>28</v>
      </c>
      <c r="FE20">
        <v>28</v>
      </c>
      <c r="FF20">
        <v>28</v>
      </c>
      <c r="FG20">
        <v>29</v>
      </c>
      <c r="FH20">
        <v>29</v>
      </c>
      <c r="FI20">
        <v>29</v>
      </c>
      <c r="FJ20">
        <v>29</v>
      </c>
      <c r="FK20">
        <v>29</v>
      </c>
      <c r="FL20">
        <v>30</v>
      </c>
      <c r="FM20">
        <v>30</v>
      </c>
      <c r="FN20">
        <v>30</v>
      </c>
      <c r="FO20">
        <v>30</v>
      </c>
      <c r="FP20">
        <v>30</v>
      </c>
      <c r="FQ20">
        <v>30</v>
      </c>
      <c r="FR20">
        <v>31</v>
      </c>
      <c r="FS20">
        <v>31</v>
      </c>
      <c r="FT20">
        <v>31</v>
      </c>
      <c r="FU20">
        <v>31</v>
      </c>
      <c r="FV20">
        <v>31</v>
      </c>
      <c r="FW20">
        <v>31</v>
      </c>
      <c r="FX20">
        <v>32</v>
      </c>
      <c r="FY20">
        <v>32</v>
      </c>
      <c r="FZ20">
        <v>32</v>
      </c>
      <c r="GA20">
        <v>32</v>
      </c>
      <c r="GB20">
        <v>32</v>
      </c>
      <c r="GC20">
        <v>33</v>
      </c>
      <c r="GD20">
        <v>33</v>
      </c>
      <c r="GE20">
        <v>33</v>
      </c>
      <c r="GF20">
        <v>33</v>
      </c>
      <c r="GG20">
        <v>33</v>
      </c>
      <c r="GH20">
        <v>33</v>
      </c>
      <c r="GI20">
        <v>34</v>
      </c>
      <c r="GJ20">
        <v>34</v>
      </c>
      <c r="GK20">
        <v>34</v>
      </c>
      <c r="GL20">
        <v>34</v>
      </c>
      <c r="GM20">
        <v>34</v>
      </c>
      <c r="GN20">
        <v>34</v>
      </c>
      <c r="GO20">
        <v>35</v>
      </c>
      <c r="GP20">
        <v>35</v>
      </c>
      <c r="GQ20">
        <v>35</v>
      </c>
      <c r="GR20">
        <v>35</v>
      </c>
      <c r="GS20">
        <v>35</v>
      </c>
      <c r="GU20">
        <v>17</v>
      </c>
      <c r="GV20">
        <v>0.28199999999999997</v>
      </c>
    </row>
    <row r="21" spans="1:204">
      <c r="A21" s="278">
        <v>18</v>
      </c>
      <c r="B21" s="344">
        <v>1</v>
      </c>
      <c r="C21" s="344">
        <v>1</v>
      </c>
      <c r="D21" s="344">
        <v>1</v>
      </c>
      <c r="E21" s="344">
        <v>1</v>
      </c>
      <c r="F21" s="344">
        <v>1</v>
      </c>
      <c r="G21" s="344">
        <v>1</v>
      </c>
      <c r="H21" s="344">
        <v>2</v>
      </c>
      <c r="I21" s="344">
        <v>2</v>
      </c>
      <c r="J21" s="344">
        <v>2</v>
      </c>
      <c r="K21" s="344">
        <v>2</v>
      </c>
      <c r="L21" s="344">
        <v>2</v>
      </c>
      <c r="M21" s="344">
        <v>3</v>
      </c>
      <c r="N21" s="344">
        <v>3</v>
      </c>
      <c r="O21" s="344">
        <v>3</v>
      </c>
      <c r="P21" s="344">
        <v>3</v>
      </c>
      <c r="Q21" s="344">
        <v>3</v>
      </c>
      <c r="R21" s="344">
        <v>4</v>
      </c>
      <c r="S21" s="344">
        <v>4</v>
      </c>
      <c r="T21" s="344">
        <v>4</v>
      </c>
      <c r="U21" s="344">
        <v>4</v>
      </c>
      <c r="V21" s="344">
        <v>4</v>
      </c>
      <c r="W21" s="344">
        <v>4</v>
      </c>
      <c r="X21" s="344">
        <v>5</v>
      </c>
      <c r="Y21" s="344">
        <v>5</v>
      </c>
      <c r="Z21" s="344">
        <v>5</v>
      </c>
      <c r="AA21" s="344">
        <v>5</v>
      </c>
      <c r="AB21" s="344">
        <v>5</v>
      </c>
      <c r="AC21" s="344">
        <v>6</v>
      </c>
      <c r="AD21" s="344">
        <v>6</v>
      </c>
      <c r="AE21" s="344">
        <v>6</v>
      </c>
      <c r="AF21" s="337">
        <v>6</v>
      </c>
      <c r="AG21" s="345">
        <v>6</v>
      </c>
      <c r="AH21" s="346">
        <v>7</v>
      </c>
      <c r="AI21">
        <v>7</v>
      </c>
      <c r="AJ21">
        <v>7</v>
      </c>
      <c r="AK21">
        <v>7</v>
      </c>
      <c r="AL21">
        <v>7</v>
      </c>
      <c r="AM21">
        <v>8</v>
      </c>
      <c r="AN21">
        <v>8</v>
      </c>
      <c r="AO21">
        <v>8</v>
      </c>
      <c r="AP21">
        <v>8</v>
      </c>
      <c r="AQ21">
        <v>8</v>
      </c>
      <c r="AR21">
        <v>8</v>
      </c>
      <c r="AS21">
        <v>9</v>
      </c>
      <c r="AT21">
        <v>9</v>
      </c>
      <c r="AU21">
        <v>9</v>
      </c>
      <c r="AV21">
        <v>9</v>
      </c>
      <c r="AW21">
        <v>9</v>
      </c>
      <c r="AX21">
        <v>10</v>
      </c>
      <c r="AY21">
        <v>10</v>
      </c>
      <c r="AZ21">
        <v>10</v>
      </c>
      <c r="BA21">
        <v>10</v>
      </c>
      <c r="BB21">
        <v>10</v>
      </c>
      <c r="BC21">
        <v>10</v>
      </c>
      <c r="BD21">
        <v>11</v>
      </c>
      <c r="BE21">
        <v>11</v>
      </c>
      <c r="BF21">
        <v>11</v>
      </c>
      <c r="BG21">
        <v>11</v>
      </c>
      <c r="BH21">
        <v>11</v>
      </c>
      <c r="BI21">
        <v>12</v>
      </c>
      <c r="BJ21">
        <v>12</v>
      </c>
      <c r="BK21">
        <v>12</v>
      </c>
      <c r="BL21">
        <v>12</v>
      </c>
      <c r="BM21">
        <v>12</v>
      </c>
      <c r="BN21">
        <v>12</v>
      </c>
      <c r="BO21">
        <v>13</v>
      </c>
      <c r="BP21">
        <v>13</v>
      </c>
      <c r="BQ21">
        <v>13</v>
      </c>
      <c r="BR21">
        <v>13</v>
      </c>
      <c r="BS21">
        <v>13</v>
      </c>
      <c r="BT21">
        <v>13</v>
      </c>
      <c r="BU21">
        <v>14</v>
      </c>
      <c r="BV21">
        <v>14</v>
      </c>
      <c r="BW21">
        <v>14</v>
      </c>
      <c r="BX21">
        <v>14</v>
      </c>
      <c r="BY21">
        <v>14</v>
      </c>
      <c r="BZ21">
        <v>14</v>
      </c>
      <c r="CA21">
        <v>15</v>
      </c>
      <c r="CB21">
        <v>15</v>
      </c>
      <c r="CC21">
        <v>15</v>
      </c>
      <c r="CD21">
        <v>15</v>
      </c>
      <c r="CE21">
        <v>15</v>
      </c>
      <c r="CF21">
        <v>16</v>
      </c>
      <c r="CG21">
        <v>16</v>
      </c>
      <c r="CH21">
        <v>16</v>
      </c>
      <c r="CI21">
        <v>16</v>
      </c>
      <c r="CJ21">
        <v>16</v>
      </c>
      <c r="CK21">
        <v>16</v>
      </c>
      <c r="CL21">
        <v>17</v>
      </c>
      <c r="CM21">
        <v>17</v>
      </c>
      <c r="CN21">
        <v>17</v>
      </c>
      <c r="CO21">
        <v>17</v>
      </c>
      <c r="CP21">
        <v>17</v>
      </c>
      <c r="CQ21">
        <v>17</v>
      </c>
      <c r="CR21">
        <v>18</v>
      </c>
      <c r="CS21">
        <v>18</v>
      </c>
      <c r="CT21">
        <v>18</v>
      </c>
      <c r="CU21">
        <v>18</v>
      </c>
      <c r="CV21">
        <v>18</v>
      </c>
      <c r="CW21">
        <v>18</v>
      </c>
      <c r="CX21">
        <v>18</v>
      </c>
      <c r="CY21">
        <v>19</v>
      </c>
      <c r="CZ21">
        <v>19</v>
      </c>
      <c r="DA21">
        <v>19</v>
      </c>
      <c r="DB21">
        <v>19</v>
      </c>
      <c r="DC21">
        <v>19</v>
      </c>
      <c r="DD21">
        <v>20</v>
      </c>
      <c r="DE21">
        <v>20</v>
      </c>
      <c r="DF21">
        <v>20</v>
      </c>
      <c r="DG21">
        <v>20</v>
      </c>
      <c r="DH21">
        <v>20</v>
      </c>
      <c r="DI21">
        <v>20</v>
      </c>
      <c r="DJ21">
        <v>21</v>
      </c>
      <c r="DK21">
        <v>21</v>
      </c>
      <c r="DL21">
        <v>21</v>
      </c>
      <c r="DM21">
        <v>21</v>
      </c>
      <c r="DN21">
        <v>21</v>
      </c>
      <c r="DO21">
        <v>22</v>
      </c>
      <c r="DP21">
        <v>22</v>
      </c>
      <c r="DQ21">
        <v>22</v>
      </c>
      <c r="DR21">
        <v>22</v>
      </c>
      <c r="DS21">
        <v>22</v>
      </c>
      <c r="DT21">
        <v>23</v>
      </c>
      <c r="DU21">
        <v>23</v>
      </c>
      <c r="DV21">
        <v>23</v>
      </c>
      <c r="DW21">
        <v>23</v>
      </c>
      <c r="DX21">
        <v>23</v>
      </c>
      <c r="DY21">
        <v>23</v>
      </c>
      <c r="DZ21">
        <v>24</v>
      </c>
      <c r="EA21">
        <v>24</v>
      </c>
      <c r="EB21">
        <v>24</v>
      </c>
      <c r="EC21">
        <v>24</v>
      </c>
      <c r="ED21">
        <v>24</v>
      </c>
      <c r="EE21">
        <v>25</v>
      </c>
      <c r="EF21">
        <v>25</v>
      </c>
      <c r="EG21">
        <v>25</v>
      </c>
      <c r="EH21">
        <v>25</v>
      </c>
      <c r="EI21">
        <v>25</v>
      </c>
      <c r="EJ21">
        <v>25</v>
      </c>
      <c r="EK21">
        <v>26</v>
      </c>
      <c r="EL21">
        <v>26</v>
      </c>
      <c r="EM21">
        <v>26</v>
      </c>
      <c r="EN21">
        <v>26</v>
      </c>
      <c r="EO21">
        <v>26</v>
      </c>
      <c r="EP21">
        <v>27</v>
      </c>
      <c r="EQ21">
        <v>27</v>
      </c>
      <c r="ER21">
        <v>27</v>
      </c>
      <c r="ES21">
        <v>27</v>
      </c>
      <c r="ET21">
        <v>27</v>
      </c>
      <c r="EU21">
        <v>27</v>
      </c>
      <c r="EV21">
        <v>28</v>
      </c>
      <c r="EW21">
        <v>28</v>
      </c>
      <c r="EX21">
        <v>28</v>
      </c>
      <c r="EY21">
        <v>28</v>
      </c>
      <c r="EZ21">
        <v>28</v>
      </c>
      <c r="FA21">
        <v>29</v>
      </c>
      <c r="FB21">
        <v>29</v>
      </c>
      <c r="FC21">
        <v>29</v>
      </c>
      <c r="FD21">
        <v>29</v>
      </c>
      <c r="FE21">
        <v>29</v>
      </c>
      <c r="FF21">
        <v>29</v>
      </c>
      <c r="FG21">
        <v>30</v>
      </c>
      <c r="FH21">
        <v>30</v>
      </c>
      <c r="FI21">
        <v>30</v>
      </c>
      <c r="FJ21">
        <v>30</v>
      </c>
      <c r="FK21">
        <v>30</v>
      </c>
      <c r="FL21">
        <v>31</v>
      </c>
      <c r="FM21">
        <v>31</v>
      </c>
      <c r="FN21">
        <v>31</v>
      </c>
      <c r="FO21">
        <v>31</v>
      </c>
      <c r="FP21">
        <v>31</v>
      </c>
      <c r="FQ21">
        <v>31</v>
      </c>
      <c r="FR21">
        <v>32</v>
      </c>
      <c r="FS21">
        <v>32</v>
      </c>
      <c r="FT21">
        <v>32</v>
      </c>
      <c r="FU21">
        <v>32</v>
      </c>
      <c r="FV21">
        <v>32</v>
      </c>
      <c r="FW21">
        <v>33</v>
      </c>
      <c r="FX21">
        <v>33</v>
      </c>
      <c r="FY21">
        <v>33</v>
      </c>
      <c r="FZ21">
        <v>33</v>
      </c>
      <c r="GA21">
        <v>33</v>
      </c>
      <c r="GB21">
        <v>34</v>
      </c>
      <c r="GC21">
        <v>34</v>
      </c>
      <c r="GD21">
        <v>34</v>
      </c>
      <c r="GE21">
        <v>34</v>
      </c>
      <c r="GF21">
        <v>34</v>
      </c>
      <c r="GG21">
        <v>34</v>
      </c>
      <c r="GH21">
        <v>35</v>
      </c>
      <c r="GI21">
        <v>35</v>
      </c>
      <c r="GJ21">
        <v>35</v>
      </c>
      <c r="GK21">
        <v>35</v>
      </c>
      <c r="GL21">
        <v>35</v>
      </c>
      <c r="GM21">
        <v>36</v>
      </c>
      <c r="GN21">
        <v>36</v>
      </c>
      <c r="GO21">
        <v>36</v>
      </c>
      <c r="GP21">
        <v>36</v>
      </c>
      <c r="GQ21">
        <v>36</v>
      </c>
      <c r="GR21">
        <v>36</v>
      </c>
      <c r="GS21">
        <v>37</v>
      </c>
      <c r="GU21">
        <v>18</v>
      </c>
      <c r="GV21">
        <v>0.29199999999999998</v>
      </c>
    </row>
    <row r="22" spans="1:204">
      <c r="A22" s="278">
        <v>19</v>
      </c>
      <c r="B22" s="344">
        <v>1</v>
      </c>
      <c r="C22" s="344">
        <v>1</v>
      </c>
      <c r="D22" s="344">
        <v>1</v>
      </c>
      <c r="E22" s="344">
        <v>1</v>
      </c>
      <c r="F22" s="344">
        <v>1</v>
      </c>
      <c r="G22" s="344">
        <v>1</v>
      </c>
      <c r="H22" s="344">
        <v>2</v>
      </c>
      <c r="I22" s="344">
        <v>2</v>
      </c>
      <c r="J22" s="344">
        <v>2</v>
      </c>
      <c r="K22" s="344">
        <v>2</v>
      </c>
      <c r="L22" s="344">
        <v>2</v>
      </c>
      <c r="M22" s="344">
        <v>3</v>
      </c>
      <c r="N22" s="344">
        <v>3</v>
      </c>
      <c r="O22" s="344">
        <v>3</v>
      </c>
      <c r="P22" s="344">
        <v>3</v>
      </c>
      <c r="Q22" s="344">
        <v>3</v>
      </c>
      <c r="R22" s="344">
        <v>4</v>
      </c>
      <c r="S22" s="344">
        <v>4</v>
      </c>
      <c r="T22" s="344">
        <v>4</v>
      </c>
      <c r="U22" s="344">
        <v>4</v>
      </c>
      <c r="V22" s="344">
        <v>4</v>
      </c>
      <c r="W22" s="344">
        <v>5</v>
      </c>
      <c r="X22" s="344">
        <v>5</v>
      </c>
      <c r="Y22" s="344">
        <v>5</v>
      </c>
      <c r="Z22" s="344">
        <v>5</v>
      </c>
      <c r="AA22" s="344">
        <v>5</v>
      </c>
      <c r="AB22" s="344">
        <v>6</v>
      </c>
      <c r="AC22" s="344">
        <v>6</v>
      </c>
      <c r="AD22" s="344">
        <v>6</v>
      </c>
      <c r="AE22" s="344">
        <v>6</v>
      </c>
      <c r="AF22" s="337">
        <v>6</v>
      </c>
      <c r="AG22" s="345">
        <v>7</v>
      </c>
      <c r="AH22" s="346">
        <v>7</v>
      </c>
      <c r="AI22">
        <v>7</v>
      </c>
      <c r="AJ22">
        <v>7</v>
      </c>
      <c r="AK22">
        <v>7</v>
      </c>
      <c r="AL22">
        <v>8</v>
      </c>
      <c r="AM22">
        <v>8</v>
      </c>
      <c r="AN22">
        <v>8</v>
      </c>
      <c r="AO22">
        <v>8</v>
      </c>
      <c r="AP22">
        <v>8</v>
      </c>
      <c r="AQ22">
        <v>9</v>
      </c>
      <c r="AR22">
        <v>9</v>
      </c>
      <c r="AS22">
        <v>9</v>
      </c>
      <c r="AT22">
        <v>9</v>
      </c>
      <c r="AU22">
        <v>9</v>
      </c>
      <c r="AV22">
        <v>9</v>
      </c>
      <c r="AW22">
        <v>10</v>
      </c>
      <c r="AX22">
        <v>10</v>
      </c>
      <c r="AY22">
        <v>10</v>
      </c>
      <c r="AZ22">
        <v>10</v>
      </c>
      <c r="BA22">
        <v>10</v>
      </c>
      <c r="BB22">
        <v>11</v>
      </c>
      <c r="BC22">
        <v>11</v>
      </c>
      <c r="BD22">
        <v>11</v>
      </c>
      <c r="BE22">
        <v>11</v>
      </c>
      <c r="BF22">
        <v>11</v>
      </c>
      <c r="BG22">
        <v>11</v>
      </c>
      <c r="BH22">
        <v>12</v>
      </c>
      <c r="BI22">
        <v>12</v>
      </c>
      <c r="BJ22">
        <v>12</v>
      </c>
      <c r="BK22">
        <v>12</v>
      </c>
      <c r="BL22">
        <v>12</v>
      </c>
      <c r="BM22">
        <v>13</v>
      </c>
      <c r="BN22">
        <v>13</v>
      </c>
      <c r="BO22">
        <v>13</v>
      </c>
      <c r="BP22">
        <v>13</v>
      </c>
      <c r="BQ22">
        <v>13</v>
      </c>
      <c r="BR22">
        <v>13</v>
      </c>
      <c r="BS22">
        <v>14</v>
      </c>
      <c r="BT22">
        <v>14</v>
      </c>
      <c r="BU22">
        <v>14</v>
      </c>
      <c r="BV22">
        <v>14</v>
      </c>
      <c r="BW22">
        <v>14</v>
      </c>
      <c r="BX22">
        <v>15</v>
      </c>
      <c r="BY22">
        <v>15</v>
      </c>
      <c r="BZ22">
        <v>15</v>
      </c>
      <c r="CA22">
        <v>15</v>
      </c>
      <c r="CB22">
        <v>15</v>
      </c>
      <c r="CC22">
        <v>15</v>
      </c>
      <c r="CD22">
        <v>16</v>
      </c>
      <c r="CE22">
        <v>16</v>
      </c>
      <c r="CF22">
        <v>16</v>
      </c>
      <c r="CG22">
        <v>16</v>
      </c>
      <c r="CH22">
        <v>16</v>
      </c>
      <c r="CI22">
        <v>17</v>
      </c>
      <c r="CJ22">
        <v>17</v>
      </c>
      <c r="CK22">
        <v>17</v>
      </c>
      <c r="CL22">
        <v>17</v>
      </c>
      <c r="CM22">
        <v>17</v>
      </c>
      <c r="CN22">
        <v>17</v>
      </c>
      <c r="CO22">
        <v>18</v>
      </c>
      <c r="CP22">
        <v>18</v>
      </c>
      <c r="CQ22">
        <v>18</v>
      </c>
      <c r="CR22">
        <v>18</v>
      </c>
      <c r="CS22">
        <v>18</v>
      </c>
      <c r="CT22">
        <v>18</v>
      </c>
      <c r="CU22">
        <v>19</v>
      </c>
      <c r="CV22">
        <v>19</v>
      </c>
      <c r="CW22">
        <v>19</v>
      </c>
      <c r="CX22">
        <v>19</v>
      </c>
      <c r="CY22">
        <v>19</v>
      </c>
      <c r="CZ22">
        <v>19</v>
      </c>
      <c r="DA22">
        <v>20</v>
      </c>
      <c r="DB22">
        <v>20</v>
      </c>
      <c r="DC22">
        <v>20</v>
      </c>
      <c r="DD22">
        <v>20</v>
      </c>
      <c r="DE22">
        <v>20</v>
      </c>
      <c r="DF22">
        <v>21</v>
      </c>
      <c r="DG22">
        <v>21</v>
      </c>
      <c r="DH22">
        <v>21</v>
      </c>
      <c r="DI22">
        <v>21</v>
      </c>
      <c r="DJ22">
        <v>21</v>
      </c>
      <c r="DK22">
        <v>22</v>
      </c>
      <c r="DL22">
        <v>22</v>
      </c>
      <c r="DM22">
        <v>22</v>
      </c>
      <c r="DN22">
        <v>22</v>
      </c>
      <c r="DO22">
        <v>22</v>
      </c>
      <c r="DP22">
        <v>22</v>
      </c>
      <c r="DQ22">
        <v>23</v>
      </c>
      <c r="DR22">
        <v>23</v>
      </c>
      <c r="DS22">
        <v>23</v>
      </c>
      <c r="DT22">
        <v>23</v>
      </c>
      <c r="DU22">
        <v>23</v>
      </c>
      <c r="DV22">
        <v>24</v>
      </c>
      <c r="DW22">
        <v>24</v>
      </c>
      <c r="DX22">
        <v>24</v>
      </c>
      <c r="DY22">
        <v>24</v>
      </c>
      <c r="DZ22">
        <v>24</v>
      </c>
      <c r="EA22">
        <v>25</v>
      </c>
      <c r="EB22">
        <v>25</v>
      </c>
      <c r="EC22">
        <v>25</v>
      </c>
      <c r="ED22">
        <v>25</v>
      </c>
      <c r="EE22">
        <v>25</v>
      </c>
      <c r="EF22">
        <v>25</v>
      </c>
      <c r="EG22">
        <v>26</v>
      </c>
      <c r="EH22">
        <v>26</v>
      </c>
      <c r="EI22">
        <v>26</v>
      </c>
      <c r="EJ22">
        <v>26</v>
      </c>
      <c r="EK22">
        <v>26</v>
      </c>
      <c r="EL22">
        <v>27</v>
      </c>
      <c r="EM22">
        <v>27</v>
      </c>
      <c r="EN22">
        <v>27</v>
      </c>
      <c r="EO22">
        <v>27</v>
      </c>
      <c r="EP22">
        <v>27</v>
      </c>
      <c r="EQ22">
        <v>28</v>
      </c>
      <c r="ER22">
        <v>28</v>
      </c>
      <c r="ES22">
        <v>28</v>
      </c>
      <c r="ET22">
        <v>28</v>
      </c>
      <c r="EU22">
        <v>28</v>
      </c>
      <c r="EV22">
        <v>29</v>
      </c>
      <c r="EW22">
        <v>29</v>
      </c>
      <c r="EX22">
        <v>29</v>
      </c>
      <c r="EY22">
        <v>29</v>
      </c>
      <c r="EZ22">
        <v>29</v>
      </c>
      <c r="FA22">
        <v>29</v>
      </c>
      <c r="FB22">
        <v>30</v>
      </c>
      <c r="FC22">
        <v>30</v>
      </c>
      <c r="FD22">
        <v>30</v>
      </c>
      <c r="FE22">
        <v>30</v>
      </c>
      <c r="FF22">
        <v>30</v>
      </c>
      <c r="FG22">
        <v>31</v>
      </c>
      <c r="FH22">
        <v>31</v>
      </c>
      <c r="FI22">
        <v>31</v>
      </c>
      <c r="FJ22">
        <v>31</v>
      </c>
      <c r="FK22">
        <v>31</v>
      </c>
      <c r="FL22">
        <v>32</v>
      </c>
      <c r="FM22">
        <v>32</v>
      </c>
      <c r="FN22">
        <v>32</v>
      </c>
      <c r="FO22">
        <v>32</v>
      </c>
      <c r="FP22">
        <v>32</v>
      </c>
      <c r="FQ22">
        <v>32</v>
      </c>
      <c r="FR22">
        <v>33</v>
      </c>
      <c r="FS22">
        <v>33</v>
      </c>
      <c r="FT22">
        <v>33</v>
      </c>
      <c r="FU22">
        <v>33</v>
      </c>
      <c r="FV22">
        <v>33</v>
      </c>
      <c r="FW22">
        <v>34</v>
      </c>
      <c r="FX22">
        <v>34</v>
      </c>
      <c r="FY22">
        <v>34</v>
      </c>
      <c r="FZ22">
        <v>34</v>
      </c>
      <c r="GA22">
        <v>34</v>
      </c>
      <c r="GB22">
        <v>35</v>
      </c>
      <c r="GC22">
        <v>35</v>
      </c>
      <c r="GD22">
        <v>35</v>
      </c>
      <c r="GE22">
        <v>35</v>
      </c>
      <c r="GF22">
        <v>35</v>
      </c>
      <c r="GG22">
        <v>35</v>
      </c>
      <c r="GH22">
        <v>36</v>
      </c>
      <c r="GI22">
        <v>36</v>
      </c>
      <c r="GJ22">
        <v>36</v>
      </c>
      <c r="GK22">
        <v>36</v>
      </c>
      <c r="GL22">
        <v>36</v>
      </c>
      <c r="GM22">
        <v>37</v>
      </c>
      <c r="GN22">
        <v>37</v>
      </c>
      <c r="GO22">
        <v>37</v>
      </c>
      <c r="GP22">
        <v>37</v>
      </c>
      <c r="GQ22">
        <v>37</v>
      </c>
      <c r="GR22">
        <v>38</v>
      </c>
      <c r="GS22">
        <v>38</v>
      </c>
      <c r="GU22">
        <v>19</v>
      </c>
      <c r="GV22">
        <v>0.30099999999999999</v>
      </c>
    </row>
    <row r="23" spans="1:204">
      <c r="A23" s="278">
        <v>20</v>
      </c>
      <c r="B23" s="344">
        <v>1</v>
      </c>
      <c r="C23" s="344">
        <v>1</v>
      </c>
      <c r="D23" s="344">
        <v>1</v>
      </c>
      <c r="E23" s="344">
        <v>1</v>
      </c>
      <c r="F23" s="344">
        <v>1</v>
      </c>
      <c r="G23" s="344">
        <v>1</v>
      </c>
      <c r="H23" s="344">
        <v>2</v>
      </c>
      <c r="I23" s="344">
        <v>2</v>
      </c>
      <c r="J23" s="344">
        <v>2</v>
      </c>
      <c r="K23" s="344">
        <v>2</v>
      </c>
      <c r="L23" s="344">
        <v>2</v>
      </c>
      <c r="M23" s="344">
        <v>3</v>
      </c>
      <c r="N23" s="344">
        <v>3</v>
      </c>
      <c r="O23" s="344">
        <v>3</v>
      </c>
      <c r="P23" s="344">
        <v>3</v>
      </c>
      <c r="Q23" s="344">
        <v>4</v>
      </c>
      <c r="R23" s="344">
        <v>4</v>
      </c>
      <c r="S23" s="344">
        <v>4</v>
      </c>
      <c r="T23" s="344">
        <v>4</v>
      </c>
      <c r="U23" s="344">
        <v>4</v>
      </c>
      <c r="V23" s="344">
        <v>5</v>
      </c>
      <c r="W23" s="344">
        <v>5</v>
      </c>
      <c r="X23" s="344">
        <v>5</v>
      </c>
      <c r="Y23" s="344">
        <v>5</v>
      </c>
      <c r="Z23" s="344">
        <v>5</v>
      </c>
      <c r="AA23" s="344">
        <v>6</v>
      </c>
      <c r="AB23" s="344">
        <v>6</v>
      </c>
      <c r="AC23" s="344">
        <v>6</v>
      </c>
      <c r="AD23" s="344">
        <v>6</v>
      </c>
      <c r="AE23" s="344">
        <v>6</v>
      </c>
      <c r="AF23" s="337">
        <v>7</v>
      </c>
      <c r="AG23" s="345">
        <v>7</v>
      </c>
      <c r="AH23" s="346">
        <v>7</v>
      </c>
      <c r="AI23">
        <v>7</v>
      </c>
      <c r="AJ23">
        <v>7</v>
      </c>
      <c r="AK23">
        <v>8</v>
      </c>
      <c r="AL23">
        <v>8</v>
      </c>
      <c r="AM23">
        <v>8</v>
      </c>
      <c r="AN23">
        <v>8</v>
      </c>
      <c r="AO23">
        <v>8</v>
      </c>
      <c r="AP23">
        <v>9</v>
      </c>
      <c r="AQ23">
        <v>9</v>
      </c>
      <c r="AR23">
        <v>9</v>
      </c>
      <c r="AS23">
        <v>9</v>
      </c>
      <c r="AT23">
        <v>9</v>
      </c>
      <c r="AU23">
        <v>10</v>
      </c>
      <c r="AV23">
        <v>10</v>
      </c>
      <c r="AW23">
        <v>10</v>
      </c>
      <c r="AX23">
        <v>10</v>
      </c>
      <c r="AY23">
        <v>10</v>
      </c>
      <c r="AZ23">
        <v>11</v>
      </c>
      <c r="BA23">
        <v>11</v>
      </c>
      <c r="BB23">
        <v>11</v>
      </c>
      <c r="BC23">
        <v>11</v>
      </c>
      <c r="BD23">
        <v>11</v>
      </c>
      <c r="BE23">
        <v>11</v>
      </c>
      <c r="BF23">
        <v>12</v>
      </c>
      <c r="BG23">
        <v>12</v>
      </c>
      <c r="BH23">
        <v>12</v>
      </c>
      <c r="BI23">
        <v>12</v>
      </c>
      <c r="BJ23">
        <v>12</v>
      </c>
      <c r="BK23">
        <v>13</v>
      </c>
      <c r="BL23">
        <v>13</v>
      </c>
      <c r="BM23">
        <v>13</v>
      </c>
      <c r="BN23">
        <v>13</v>
      </c>
      <c r="BO23">
        <v>13</v>
      </c>
      <c r="BP23">
        <v>14</v>
      </c>
      <c r="BQ23">
        <v>14</v>
      </c>
      <c r="BR23">
        <v>14</v>
      </c>
      <c r="BS23">
        <v>14</v>
      </c>
      <c r="BT23">
        <v>14</v>
      </c>
      <c r="BU23">
        <v>14</v>
      </c>
      <c r="BV23">
        <v>15</v>
      </c>
      <c r="BW23">
        <v>15</v>
      </c>
      <c r="BX23">
        <v>15</v>
      </c>
      <c r="BY23">
        <v>15</v>
      </c>
      <c r="BZ23">
        <v>15</v>
      </c>
      <c r="CA23">
        <v>16</v>
      </c>
      <c r="CB23">
        <v>16</v>
      </c>
      <c r="CC23">
        <v>16</v>
      </c>
      <c r="CD23">
        <v>16</v>
      </c>
      <c r="CE23">
        <v>16</v>
      </c>
      <c r="CF23">
        <v>16</v>
      </c>
      <c r="CG23">
        <v>17</v>
      </c>
      <c r="CH23">
        <v>17</v>
      </c>
      <c r="CI23">
        <v>17</v>
      </c>
      <c r="CJ23">
        <v>17</v>
      </c>
      <c r="CK23">
        <v>17</v>
      </c>
      <c r="CL23">
        <v>18</v>
      </c>
      <c r="CM23">
        <v>18</v>
      </c>
      <c r="CN23">
        <v>18</v>
      </c>
      <c r="CO23">
        <v>18</v>
      </c>
      <c r="CP23">
        <v>18</v>
      </c>
      <c r="CQ23">
        <v>18</v>
      </c>
      <c r="CR23">
        <v>19</v>
      </c>
      <c r="CS23">
        <v>19</v>
      </c>
      <c r="CT23">
        <v>19</v>
      </c>
      <c r="CU23">
        <v>19</v>
      </c>
      <c r="CV23">
        <v>19</v>
      </c>
      <c r="CW23">
        <v>19</v>
      </c>
      <c r="CX23">
        <v>20</v>
      </c>
      <c r="CY23">
        <v>20</v>
      </c>
      <c r="CZ23">
        <v>20</v>
      </c>
      <c r="DA23">
        <v>20</v>
      </c>
      <c r="DB23">
        <v>20</v>
      </c>
      <c r="DC23">
        <v>21</v>
      </c>
      <c r="DD23">
        <v>21</v>
      </c>
      <c r="DE23">
        <v>21</v>
      </c>
      <c r="DF23">
        <v>21</v>
      </c>
      <c r="DG23">
        <v>21</v>
      </c>
      <c r="DH23">
        <v>22</v>
      </c>
      <c r="DI23">
        <v>22</v>
      </c>
      <c r="DJ23">
        <v>22</v>
      </c>
      <c r="DK23">
        <v>22</v>
      </c>
      <c r="DL23">
        <v>22</v>
      </c>
      <c r="DM23">
        <v>23</v>
      </c>
      <c r="DN23">
        <v>23</v>
      </c>
      <c r="DO23">
        <v>23</v>
      </c>
      <c r="DP23">
        <v>23</v>
      </c>
      <c r="DQ23">
        <v>23</v>
      </c>
      <c r="DR23">
        <v>24</v>
      </c>
      <c r="DS23">
        <v>24</v>
      </c>
      <c r="DT23">
        <v>24</v>
      </c>
      <c r="DU23">
        <v>24</v>
      </c>
      <c r="DV23">
        <v>24</v>
      </c>
      <c r="DW23">
        <v>24</v>
      </c>
      <c r="DX23">
        <v>25</v>
      </c>
      <c r="DY23">
        <v>25</v>
      </c>
      <c r="DZ23">
        <v>25</v>
      </c>
      <c r="EA23">
        <v>25</v>
      </c>
      <c r="EB23">
        <v>25</v>
      </c>
      <c r="EC23">
        <v>26</v>
      </c>
      <c r="ED23">
        <v>26</v>
      </c>
      <c r="EE23">
        <v>26</v>
      </c>
      <c r="EF23">
        <v>26</v>
      </c>
      <c r="EG23">
        <v>26</v>
      </c>
      <c r="EH23">
        <v>27</v>
      </c>
      <c r="EI23">
        <v>27</v>
      </c>
      <c r="EJ23">
        <v>27</v>
      </c>
      <c r="EK23">
        <v>27</v>
      </c>
      <c r="EL23">
        <v>27</v>
      </c>
      <c r="EM23">
        <v>28</v>
      </c>
      <c r="EN23">
        <v>28</v>
      </c>
      <c r="EO23">
        <v>28</v>
      </c>
      <c r="EP23">
        <v>28</v>
      </c>
      <c r="EQ23">
        <v>28</v>
      </c>
      <c r="ER23">
        <v>29</v>
      </c>
      <c r="ES23">
        <v>29</v>
      </c>
      <c r="ET23">
        <v>29</v>
      </c>
      <c r="EU23">
        <v>29</v>
      </c>
      <c r="EV23">
        <v>29</v>
      </c>
      <c r="EW23">
        <v>30</v>
      </c>
      <c r="EX23">
        <v>30</v>
      </c>
      <c r="EY23">
        <v>30</v>
      </c>
      <c r="EZ23">
        <v>30</v>
      </c>
      <c r="FA23">
        <v>30</v>
      </c>
      <c r="FB23">
        <v>31</v>
      </c>
      <c r="FC23">
        <v>31</v>
      </c>
      <c r="FD23">
        <v>31</v>
      </c>
      <c r="FE23">
        <v>31</v>
      </c>
      <c r="FF23">
        <v>31</v>
      </c>
      <c r="FG23">
        <v>31</v>
      </c>
      <c r="FH23">
        <v>32</v>
      </c>
      <c r="FI23">
        <v>32</v>
      </c>
      <c r="FJ23">
        <v>32</v>
      </c>
      <c r="FK23">
        <v>32</v>
      </c>
      <c r="FL23">
        <v>32</v>
      </c>
      <c r="FM23">
        <v>33</v>
      </c>
      <c r="FN23">
        <v>33</v>
      </c>
      <c r="FO23">
        <v>33</v>
      </c>
      <c r="FP23">
        <v>33</v>
      </c>
      <c r="FQ23">
        <v>33</v>
      </c>
      <c r="FR23">
        <v>34</v>
      </c>
      <c r="FS23">
        <v>34</v>
      </c>
      <c r="FT23">
        <v>34</v>
      </c>
      <c r="FU23">
        <v>34</v>
      </c>
      <c r="FV23">
        <v>34</v>
      </c>
      <c r="FW23">
        <v>35</v>
      </c>
      <c r="FX23">
        <v>35</v>
      </c>
      <c r="FY23">
        <v>35</v>
      </c>
      <c r="FZ23">
        <v>35</v>
      </c>
      <c r="GA23">
        <v>35</v>
      </c>
      <c r="GB23">
        <v>36</v>
      </c>
      <c r="GC23">
        <v>36</v>
      </c>
      <c r="GD23">
        <v>36</v>
      </c>
      <c r="GE23">
        <v>36</v>
      </c>
      <c r="GF23">
        <v>36</v>
      </c>
      <c r="GG23">
        <v>37</v>
      </c>
      <c r="GH23">
        <v>37</v>
      </c>
      <c r="GI23">
        <v>37</v>
      </c>
      <c r="GJ23">
        <v>37</v>
      </c>
      <c r="GK23">
        <v>37</v>
      </c>
      <c r="GL23">
        <v>38</v>
      </c>
      <c r="GM23">
        <v>38</v>
      </c>
      <c r="GN23">
        <v>38</v>
      </c>
      <c r="GO23">
        <v>38</v>
      </c>
      <c r="GP23">
        <v>38</v>
      </c>
      <c r="GQ23">
        <v>39</v>
      </c>
      <c r="GR23">
        <v>39</v>
      </c>
      <c r="GS23">
        <v>39</v>
      </c>
      <c r="GU23">
        <v>20</v>
      </c>
      <c r="GV23">
        <v>0.31</v>
      </c>
    </row>
    <row r="24" spans="1:204">
      <c r="A24" s="339">
        <v>21</v>
      </c>
      <c r="B24" s="340">
        <v>1</v>
      </c>
      <c r="C24" s="340">
        <v>1</v>
      </c>
      <c r="D24" s="340">
        <v>1</v>
      </c>
      <c r="E24" s="340">
        <v>1</v>
      </c>
      <c r="F24" s="340">
        <v>1</v>
      </c>
      <c r="G24" s="340">
        <v>2</v>
      </c>
      <c r="H24" s="340">
        <v>2</v>
      </c>
      <c r="I24" s="340">
        <v>2</v>
      </c>
      <c r="J24" s="340">
        <v>2</v>
      </c>
      <c r="K24" s="340">
        <v>2</v>
      </c>
      <c r="L24" s="340">
        <v>3</v>
      </c>
      <c r="M24" s="340">
        <v>3</v>
      </c>
      <c r="N24" s="340">
        <v>3</v>
      </c>
      <c r="O24" s="340">
        <v>3</v>
      </c>
      <c r="P24" s="340">
        <v>3</v>
      </c>
      <c r="Q24" s="340">
        <v>4</v>
      </c>
      <c r="R24" s="340">
        <v>4</v>
      </c>
      <c r="S24" s="340">
        <v>4</v>
      </c>
      <c r="T24" s="340">
        <v>4</v>
      </c>
      <c r="U24" s="340">
        <v>4</v>
      </c>
      <c r="V24" s="340">
        <v>5</v>
      </c>
      <c r="W24" s="340">
        <v>5</v>
      </c>
      <c r="X24" s="340">
        <v>5</v>
      </c>
      <c r="Y24" s="340">
        <v>5</v>
      </c>
      <c r="Z24" s="340">
        <v>6</v>
      </c>
      <c r="AA24" s="340">
        <v>6</v>
      </c>
      <c r="AB24" s="340">
        <v>6</v>
      </c>
      <c r="AC24" s="340">
        <v>6</v>
      </c>
      <c r="AD24" s="340">
        <v>6</v>
      </c>
      <c r="AE24" s="340">
        <v>7</v>
      </c>
      <c r="AF24" s="341">
        <v>7</v>
      </c>
      <c r="AG24" s="342">
        <v>7</v>
      </c>
      <c r="AH24" s="347">
        <v>7</v>
      </c>
      <c r="AI24" s="341">
        <v>7</v>
      </c>
      <c r="AJ24" s="341">
        <v>8</v>
      </c>
      <c r="AK24" s="341">
        <v>8</v>
      </c>
      <c r="AL24" s="341">
        <v>8</v>
      </c>
      <c r="AM24" s="341">
        <v>8</v>
      </c>
      <c r="AN24" s="341">
        <v>8</v>
      </c>
      <c r="AO24" s="341">
        <v>9</v>
      </c>
      <c r="AP24" s="341">
        <v>9</v>
      </c>
      <c r="AQ24" s="341">
        <v>9</v>
      </c>
      <c r="AR24" s="341">
        <v>9</v>
      </c>
      <c r="AS24" s="341">
        <v>9</v>
      </c>
      <c r="AT24" s="341">
        <v>10</v>
      </c>
      <c r="AU24" s="341">
        <v>10</v>
      </c>
      <c r="AV24" s="341">
        <v>10</v>
      </c>
      <c r="AW24" s="341">
        <v>10</v>
      </c>
      <c r="AX24" s="341">
        <v>10</v>
      </c>
      <c r="AY24" s="341">
        <v>11</v>
      </c>
      <c r="AZ24" s="341">
        <v>11</v>
      </c>
      <c r="BA24" s="341">
        <v>11</v>
      </c>
      <c r="BB24" s="341">
        <v>11</v>
      </c>
      <c r="BC24" s="341">
        <v>11</v>
      </c>
      <c r="BD24" s="341">
        <v>12</v>
      </c>
      <c r="BE24" s="341">
        <v>12</v>
      </c>
      <c r="BF24" s="341">
        <v>12</v>
      </c>
      <c r="BG24" s="341">
        <v>12</v>
      </c>
      <c r="BH24" s="341">
        <v>12</v>
      </c>
      <c r="BI24" s="341">
        <v>13</v>
      </c>
      <c r="BJ24" s="341">
        <v>13</v>
      </c>
      <c r="BK24" s="341">
        <v>13</v>
      </c>
      <c r="BL24" s="341">
        <v>13</v>
      </c>
      <c r="BM24" s="341">
        <v>13</v>
      </c>
      <c r="BN24" s="341">
        <v>14</v>
      </c>
      <c r="BO24" s="341">
        <v>14</v>
      </c>
      <c r="BP24" s="341">
        <v>14</v>
      </c>
      <c r="BQ24" s="341">
        <v>14</v>
      </c>
      <c r="BR24" s="341">
        <v>14</v>
      </c>
      <c r="BS24" s="341">
        <v>14</v>
      </c>
      <c r="BT24" s="341">
        <v>15</v>
      </c>
      <c r="BU24" s="341">
        <v>15</v>
      </c>
      <c r="BV24" s="341">
        <v>15</v>
      </c>
      <c r="BW24" s="341">
        <v>15</v>
      </c>
      <c r="BX24" s="341">
        <v>15</v>
      </c>
      <c r="BY24" s="341">
        <v>16</v>
      </c>
      <c r="BZ24" s="341">
        <v>16</v>
      </c>
      <c r="CA24" s="341">
        <v>16</v>
      </c>
      <c r="CB24" s="341">
        <v>16</v>
      </c>
      <c r="CC24" s="341">
        <v>16</v>
      </c>
      <c r="CD24" s="341">
        <v>17</v>
      </c>
      <c r="CE24" s="341">
        <v>17</v>
      </c>
      <c r="CF24" s="341">
        <v>17</v>
      </c>
      <c r="CG24" s="341">
        <v>17</v>
      </c>
      <c r="CH24" s="341">
        <v>17</v>
      </c>
      <c r="CI24" s="341">
        <v>17</v>
      </c>
      <c r="CJ24" s="341">
        <v>18</v>
      </c>
      <c r="CK24" s="341">
        <v>18</v>
      </c>
      <c r="CL24" s="341">
        <v>18</v>
      </c>
      <c r="CM24" s="341">
        <v>18</v>
      </c>
      <c r="CN24" s="341">
        <v>18</v>
      </c>
      <c r="CO24" s="341">
        <v>19</v>
      </c>
      <c r="CP24" s="341">
        <v>19</v>
      </c>
      <c r="CQ24" s="341">
        <v>19</v>
      </c>
      <c r="CR24" s="341">
        <v>19</v>
      </c>
      <c r="CS24" s="341">
        <v>19</v>
      </c>
      <c r="CT24" s="341">
        <v>19</v>
      </c>
      <c r="CU24" s="341">
        <v>20</v>
      </c>
      <c r="CV24" s="341">
        <v>20</v>
      </c>
      <c r="CW24" s="341">
        <v>20</v>
      </c>
      <c r="CX24" s="341">
        <v>20</v>
      </c>
      <c r="CY24" s="341">
        <v>20</v>
      </c>
      <c r="CZ24" s="341">
        <v>21</v>
      </c>
      <c r="DA24" s="341">
        <v>21</v>
      </c>
      <c r="DB24" s="341">
        <v>21</v>
      </c>
      <c r="DC24" s="341">
        <v>21</v>
      </c>
      <c r="DD24" s="341">
        <v>21</v>
      </c>
      <c r="DE24" s="341">
        <v>22</v>
      </c>
      <c r="DF24" s="341">
        <v>22</v>
      </c>
      <c r="DG24" s="341">
        <v>22</v>
      </c>
      <c r="DH24" s="341">
        <v>22</v>
      </c>
      <c r="DI24" s="341">
        <v>22</v>
      </c>
      <c r="DJ24" s="341">
        <v>23</v>
      </c>
      <c r="DK24" s="341">
        <v>23</v>
      </c>
      <c r="DL24" s="341">
        <v>23</v>
      </c>
      <c r="DM24" s="341">
        <v>23</v>
      </c>
      <c r="DN24" s="341">
        <v>23</v>
      </c>
      <c r="DO24" s="341">
        <v>24</v>
      </c>
      <c r="DP24" s="341">
        <v>24</v>
      </c>
      <c r="DQ24" s="341">
        <v>24</v>
      </c>
      <c r="DR24" s="341">
        <v>24</v>
      </c>
      <c r="DS24" s="341">
        <v>24</v>
      </c>
      <c r="DT24" s="341">
        <v>25</v>
      </c>
      <c r="DU24" s="341">
        <v>25</v>
      </c>
      <c r="DV24" s="341">
        <v>25</v>
      </c>
      <c r="DW24" s="341">
        <v>25</v>
      </c>
      <c r="DX24" s="341">
        <v>25</v>
      </c>
      <c r="DY24" s="341">
        <v>26</v>
      </c>
      <c r="DZ24" s="341">
        <v>26</v>
      </c>
      <c r="EA24" s="341">
        <v>26</v>
      </c>
      <c r="EB24" s="341">
        <v>26</v>
      </c>
      <c r="EC24" s="341">
        <v>26</v>
      </c>
      <c r="ED24" s="341">
        <v>27</v>
      </c>
      <c r="EE24" s="341">
        <v>27</v>
      </c>
      <c r="EF24" s="341">
        <v>27</v>
      </c>
      <c r="EG24" s="341">
        <v>27</v>
      </c>
      <c r="EH24" s="341">
        <v>27</v>
      </c>
      <c r="EI24" s="341">
        <v>28</v>
      </c>
      <c r="EJ24" s="341">
        <v>28</v>
      </c>
      <c r="EK24" s="341">
        <v>28</v>
      </c>
      <c r="EL24" s="341">
        <v>28</v>
      </c>
      <c r="EM24" s="341">
        <v>28</v>
      </c>
      <c r="EN24" s="341">
        <v>29</v>
      </c>
      <c r="EO24" s="341">
        <v>29</v>
      </c>
      <c r="EP24" s="341">
        <v>29</v>
      </c>
      <c r="EQ24" s="341">
        <v>29</v>
      </c>
      <c r="ER24" s="341">
        <v>29</v>
      </c>
      <c r="ES24" s="341">
        <v>30</v>
      </c>
      <c r="ET24" s="341">
        <v>30</v>
      </c>
      <c r="EU24" s="341">
        <v>30</v>
      </c>
      <c r="EV24" s="341">
        <v>30</v>
      </c>
      <c r="EW24" s="341">
        <v>30</v>
      </c>
      <c r="EX24" s="341">
        <v>31</v>
      </c>
      <c r="EY24" s="341">
        <v>31</v>
      </c>
      <c r="EZ24" s="341">
        <v>31</v>
      </c>
      <c r="FA24" s="341">
        <v>31</v>
      </c>
      <c r="FB24" s="341">
        <v>31</v>
      </c>
      <c r="FC24" s="341">
        <v>32</v>
      </c>
      <c r="FD24" s="341">
        <v>32</v>
      </c>
      <c r="FE24" s="341">
        <v>32</v>
      </c>
      <c r="FF24" s="341">
        <v>32</v>
      </c>
      <c r="FG24" s="341">
        <v>32</v>
      </c>
      <c r="FH24" s="341">
        <v>33</v>
      </c>
      <c r="FI24" s="341">
        <v>33</v>
      </c>
      <c r="FJ24" s="341">
        <v>33</v>
      </c>
      <c r="FK24" s="341">
        <v>33</v>
      </c>
      <c r="FL24" s="341">
        <v>33</v>
      </c>
      <c r="FM24" s="341">
        <v>34</v>
      </c>
      <c r="FN24" s="341">
        <v>34</v>
      </c>
      <c r="FO24" s="341">
        <v>34</v>
      </c>
      <c r="FP24" s="341">
        <v>34</v>
      </c>
      <c r="FQ24" s="341">
        <v>34</v>
      </c>
      <c r="FR24" s="341">
        <v>35</v>
      </c>
      <c r="FS24" s="341">
        <v>35</v>
      </c>
      <c r="FT24" s="341">
        <v>35</v>
      </c>
      <c r="FU24" s="341">
        <v>35</v>
      </c>
      <c r="FV24" s="341">
        <v>35</v>
      </c>
      <c r="FW24" s="341">
        <v>36</v>
      </c>
      <c r="FX24" s="341">
        <v>36</v>
      </c>
      <c r="FY24" s="341">
        <v>36</v>
      </c>
      <c r="FZ24" s="341">
        <v>36</v>
      </c>
      <c r="GA24" s="341">
        <v>36</v>
      </c>
      <c r="GB24" s="341">
        <v>37</v>
      </c>
      <c r="GC24" s="341">
        <v>37</v>
      </c>
      <c r="GD24" s="341">
        <v>37</v>
      </c>
      <c r="GE24" s="341">
        <v>37</v>
      </c>
      <c r="GF24" s="341">
        <v>37</v>
      </c>
      <c r="GG24" s="341">
        <v>38</v>
      </c>
      <c r="GH24" s="341">
        <v>38</v>
      </c>
      <c r="GI24" s="341">
        <v>38</v>
      </c>
      <c r="GJ24" s="341">
        <v>38</v>
      </c>
      <c r="GK24" s="341">
        <v>38</v>
      </c>
      <c r="GL24" s="341">
        <v>39</v>
      </c>
      <c r="GM24" s="341">
        <v>39</v>
      </c>
      <c r="GN24" s="341">
        <v>39</v>
      </c>
      <c r="GO24" s="341">
        <v>39</v>
      </c>
      <c r="GP24" s="341">
        <v>39</v>
      </c>
      <c r="GQ24" s="341">
        <v>40</v>
      </c>
      <c r="GR24" s="341">
        <v>40</v>
      </c>
      <c r="GS24" s="341">
        <v>40</v>
      </c>
      <c r="GT24" s="341"/>
      <c r="GU24" s="341">
        <v>21</v>
      </c>
      <c r="GV24" s="341">
        <v>0.31900000000000001</v>
      </c>
    </row>
    <row r="25" spans="1:204">
      <c r="A25" s="278">
        <v>22</v>
      </c>
      <c r="B25" s="344">
        <v>1</v>
      </c>
      <c r="C25" s="344">
        <v>1</v>
      </c>
      <c r="D25" s="344">
        <v>1</v>
      </c>
      <c r="E25" s="344">
        <v>1</v>
      </c>
      <c r="F25" s="344">
        <v>1</v>
      </c>
      <c r="G25" s="344">
        <v>2</v>
      </c>
      <c r="H25" s="344">
        <v>2</v>
      </c>
      <c r="I25" s="344">
        <v>2</v>
      </c>
      <c r="J25" s="344">
        <v>2</v>
      </c>
      <c r="K25" s="344">
        <v>2</v>
      </c>
      <c r="L25" s="344">
        <v>3</v>
      </c>
      <c r="M25" s="344">
        <v>3</v>
      </c>
      <c r="N25" s="344">
        <v>3</v>
      </c>
      <c r="O25" s="344">
        <v>3</v>
      </c>
      <c r="P25" s="344">
        <v>4</v>
      </c>
      <c r="Q25" s="344">
        <v>4</v>
      </c>
      <c r="R25" s="344">
        <v>4</v>
      </c>
      <c r="S25" s="344">
        <v>4</v>
      </c>
      <c r="T25" s="344">
        <v>4</v>
      </c>
      <c r="U25" s="344">
        <v>5</v>
      </c>
      <c r="V25" s="344">
        <v>5</v>
      </c>
      <c r="W25" s="344">
        <v>5</v>
      </c>
      <c r="X25" s="344">
        <v>5</v>
      </c>
      <c r="Y25" s="344">
        <v>5</v>
      </c>
      <c r="Z25" s="344">
        <v>6</v>
      </c>
      <c r="AA25" s="344">
        <v>6</v>
      </c>
      <c r="AB25" s="344">
        <v>6</v>
      </c>
      <c r="AC25" s="344">
        <v>6</v>
      </c>
      <c r="AD25" s="344">
        <v>6</v>
      </c>
      <c r="AE25" s="344">
        <v>7</v>
      </c>
      <c r="AF25" s="337">
        <v>7</v>
      </c>
      <c r="AG25" s="345">
        <v>7</v>
      </c>
      <c r="AH25" s="346">
        <v>7</v>
      </c>
      <c r="AI25">
        <v>8</v>
      </c>
      <c r="AJ25">
        <v>8</v>
      </c>
      <c r="AK25">
        <v>8</v>
      </c>
      <c r="AL25">
        <v>8</v>
      </c>
      <c r="AM25">
        <v>8</v>
      </c>
      <c r="AN25">
        <v>9</v>
      </c>
      <c r="AO25">
        <v>9</v>
      </c>
      <c r="AP25">
        <v>9</v>
      </c>
      <c r="AQ25">
        <v>9</v>
      </c>
      <c r="AR25">
        <v>9</v>
      </c>
      <c r="AS25">
        <v>10</v>
      </c>
      <c r="AT25">
        <v>10</v>
      </c>
      <c r="AU25">
        <v>10</v>
      </c>
      <c r="AV25">
        <v>10</v>
      </c>
      <c r="AW25">
        <v>10</v>
      </c>
      <c r="AX25">
        <v>11</v>
      </c>
      <c r="AY25">
        <v>11</v>
      </c>
      <c r="AZ25">
        <v>11</v>
      </c>
      <c r="BA25">
        <v>11</v>
      </c>
      <c r="BB25">
        <v>11</v>
      </c>
      <c r="BC25">
        <v>12</v>
      </c>
      <c r="BD25">
        <v>12</v>
      </c>
      <c r="BE25">
        <v>12</v>
      </c>
      <c r="BF25">
        <v>12</v>
      </c>
      <c r="BG25">
        <v>12</v>
      </c>
      <c r="BH25">
        <v>13</v>
      </c>
      <c r="BI25">
        <v>13</v>
      </c>
      <c r="BJ25">
        <v>13</v>
      </c>
      <c r="BK25">
        <v>13</v>
      </c>
      <c r="BL25">
        <v>13</v>
      </c>
      <c r="BM25">
        <v>14</v>
      </c>
      <c r="BN25">
        <v>14</v>
      </c>
      <c r="BO25">
        <v>14</v>
      </c>
      <c r="BP25">
        <v>14</v>
      </c>
      <c r="BQ25">
        <v>14</v>
      </c>
      <c r="BR25">
        <v>15</v>
      </c>
      <c r="BS25">
        <v>15</v>
      </c>
      <c r="BT25">
        <v>15</v>
      </c>
      <c r="BU25">
        <v>15</v>
      </c>
      <c r="BV25">
        <v>15</v>
      </c>
      <c r="BW25">
        <v>16</v>
      </c>
      <c r="BX25">
        <v>16</v>
      </c>
      <c r="BY25">
        <v>16</v>
      </c>
      <c r="BZ25">
        <v>16</v>
      </c>
      <c r="CA25">
        <v>16</v>
      </c>
      <c r="CB25">
        <v>17</v>
      </c>
      <c r="CC25">
        <v>17</v>
      </c>
      <c r="CD25">
        <v>17</v>
      </c>
      <c r="CE25">
        <v>17</v>
      </c>
      <c r="CF25">
        <v>17</v>
      </c>
      <c r="CG25">
        <v>17</v>
      </c>
      <c r="CH25">
        <v>18</v>
      </c>
      <c r="CI25">
        <v>18</v>
      </c>
      <c r="CJ25">
        <v>18</v>
      </c>
      <c r="CK25">
        <v>18</v>
      </c>
      <c r="CL25">
        <v>18</v>
      </c>
      <c r="CM25">
        <v>19</v>
      </c>
      <c r="CN25">
        <v>19</v>
      </c>
      <c r="CO25">
        <v>19</v>
      </c>
      <c r="CP25">
        <v>19</v>
      </c>
      <c r="CQ25">
        <v>19</v>
      </c>
      <c r="CR25">
        <v>20</v>
      </c>
      <c r="CS25">
        <v>20</v>
      </c>
      <c r="CT25">
        <v>20</v>
      </c>
      <c r="CU25">
        <v>20</v>
      </c>
      <c r="CV25">
        <v>20</v>
      </c>
      <c r="CW25">
        <v>20</v>
      </c>
      <c r="CX25">
        <v>21</v>
      </c>
      <c r="CY25">
        <v>21</v>
      </c>
      <c r="CZ25">
        <v>21</v>
      </c>
      <c r="DA25">
        <v>21</v>
      </c>
      <c r="DB25">
        <v>21</v>
      </c>
      <c r="DC25">
        <v>22</v>
      </c>
      <c r="DD25">
        <v>22</v>
      </c>
      <c r="DE25">
        <v>22</v>
      </c>
      <c r="DF25">
        <v>22</v>
      </c>
      <c r="DG25">
        <v>22</v>
      </c>
      <c r="DH25">
        <v>23</v>
      </c>
      <c r="DI25">
        <v>23</v>
      </c>
      <c r="DJ25">
        <v>23</v>
      </c>
      <c r="DK25">
        <v>23</v>
      </c>
      <c r="DL25">
        <v>23</v>
      </c>
      <c r="DM25">
        <v>24</v>
      </c>
      <c r="DN25">
        <v>24</v>
      </c>
      <c r="DO25">
        <v>24</v>
      </c>
      <c r="DP25">
        <v>24</v>
      </c>
      <c r="DQ25">
        <v>25</v>
      </c>
      <c r="DR25">
        <v>25</v>
      </c>
      <c r="DS25">
        <v>25</v>
      </c>
      <c r="DT25">
        <v>25</v>
      </c>
      <c r="DU25">
        <v>25</v>
      </c>
      <c r="DV25">
        <v>26</v>
      </c>
      <c r="DW25">
        <v>26</v>
      </c>
      <c r="DX25">
        <v>26</v>
      </c>
      <c r="DY25">
        <v>26</v>
      </c>
      <c r="DZ25">
        <v>26</v>
      </c>
      <c r="EA25">
        <v>27</v>
      </c>
      <c r="EB25">
        <v>27</v>
      </c>
      <c r="EC25">
        <v>27</v>
      </c>
      <c r="ED25">
        <v>27</v>
      </c>
      <c r="EE25">
        <v>27</v>
      </c>
      <c r="EF25">
        <v>28</v>
      </c>
      <c r="EG25">
        <v>28</v>
      </c>
      <c r="EH25">
        <v>28</v>
      </c>
      <c r="EI25">
        <v>28</v>
      </c>
      <c r="EJ25">
        <v>28</v>
      </c>
      <c r="EK25">
        <v>29</v>
      </c>
      <c r="EL25">
        <v>29</v>
      </c>
      <c r="EM25">
        <v>29</v>
      </c>
      <c r="EN25">
        <v>29</v>
      </c>
      <c r="EO25">
        <v>29</v>
      </c>
      <c r="EP25">
        <v>30</v>
      </c>
      <c r="EQ25">
        <v>30</v>
      </c>
      <c r="ER25">
        <v>30</v>
      </c>
      <c r="ES25">
        <v>30</v>
      </c>
      <c r="ET25">
        <v>30</v>
      </c>
      <c r="EU25">
        <v>31</v>
      </c>
      <c r="EV25">
        <v>31</v>
      </c>
      <c r="EW25">
        <v>31</v>
      </c>
      <c r="EX25">
        <v>31</v>
      </c>
      <c r="EY25">
        <v>31</v>
      </c>
      <c r="EZ25">
        <v>32</v>
      </c>
      <c r="FA25">
        <v>32</v>
      </c>
      <c r="FB25">
        <v>32</v>
      </c>
      <c r="FC25">
        <v>32</v>
      </c>
      <c r="FD25">
        <v>33</v>
      </c>
      <c r="FE25">
        <v>33</v>
      </c>
      <c r="FF25">
        <v>33</v>
      </c>
      <c r="FG25">
        <v>33</v>
      </c>
      <c r="FH25">
        <v>33</v>
      </c>
      <c r="FI25">
        <v>34</v>
      </c>
      <c r="FJ25">
        <v>34</v>
      </c>
      <c r="FK25">
        <v>34</v>
      </c>
      <c r="FL25">
        <v>34</v>
      </c>
      <c r="FM25">
        <v>34</v>
      </c>
      <c r="FN25">
        <v>35</v>
      </c>
      <c r="FO25">
        <v>35</v>
      </c>
      <c r="FP25">
        <v>35</v>
      </c>
      <c r="FQ25">
        <v>35</v>
      </c>
      <c r="FR25">
        <v>35</v>
      </c>
      <c r="FS25">
        <v>36</v>
      </c>
      <c r="FT25">
        <v>36</v>
      </c>
      <c r="FU25">
        <v>36</v>
      </c>
      <c r="FV25">
        <v>36</v>
      </c>
      <c r="FW25">
        <v>36</v>
      </c>
      <c r="FX25">
        <v>37</v>
      </c>
      <c r="FY25">
        <v>37</v>
      </c>
      <c r="FZ25">
        <v>37</v>
      </c>
      <c r="GA25">
        <v>37</v>
      </c>
      <c r="GB25">
        <v>37</v>
      </c>
      <c r="GC25">
        <v>38</v>
      </c>
      <c r="GD25">
        <v>38</v>
      </c>
      <c r="GE25">
        <v>38</v>
      </c>
      <c r="GF25">
        <v>38</v>
      </c>
      <c r="GG25">
        <v>38</v>
      </c>
      <c r="GH25">
        <v>39</v>
      </c>
      <c r="GI25">
        <v>39</v>
      </c>
      <c r="GJ25">
        <v>39</v>
      </c>
      <c r="GK25">
        <v>39</v>
      </c>
      <c r="GL25">
        <v>39</v>
      </c>
      <c r="GM25">
        <v>40</v>
      </c>
      <c r="GN25">
        <v>40</v>
      </c>
      <c r="GO25">
        <v>40</v>
      </c>
      <c r="GP25">
        <v>40</v>
      </c>
      <c r="GQ25">
        <v>40</v>
      </c>
      <c r="GR25">
        <v>41</v>
      </c>
      <c r="GS25">
        <v>41</v>
      </c>
      <c r="GU25">
        <v>22</v>
      </c>
      <c r="GV25">
        <v>0.32600000000000001</v>
      </c>
    </row>
    <row r="26" spans="1:204">
      <c r="A26" s="278">
        <v>23</v>
      </c>
      <c r="B26" s="344">
        <v>1</v>
      </c>
      <c r="C26" s="344">
        <v>1</v>
      </c>
      <c r="D26" s="344">
        <v>1</v>
      </c>
      <c r="E26" s="344">
        <v>1</v>
      </c>
      <c r="F26" s="344">
        <v>1</v>
      </c>
      <c r="G26" s="344">
        <v>2</v>
      </c>
      <c r="H26" s="344">
        <v>2</v>
      </c>
      <c r="I26" s="344">
        <v>2</v>
      </c>
      <c r="J26" s="344">
        <v>2</v>
      </c>
      <c r="K26" s="344">
        <v>2</v>
      </c>
      <c r="L26" s="344">
        <v>3</v>
      </c>
      <c r="M26" s="344">
        <v>3</v>
      </c>
      <c r="N26" s="344">
        <v>3</v>
      </c>
      <c r="O26" s="344">
        <v>3</v>
      </c>
      <c r="P26" s="344">
        <v>4</v>
      </c>
      <c r="Q26" s="344">
        <v>4</v>
      </c>
      <c r="R26" s="344">
        <v>4</v>
      </c>
      <c r="S26" s="344">
        <v>4</v>
      </c>
      <c r="T26" s="344">
        <v>4</v>
      </c>
      <c r="U26" s="344">
        <v>5</v>
      </c>
      <c r="V26" s="344">
        <v>5</v>
      </c>
      <c r="W26" s="344">
        <v>5</v>
      </c>
      <c r="X26" s="344">
        <v>5</v>
      </c>
      <c r="Y26" s="344">
        <v>6</v>
      </c>
      <c r="Z26" s="344">
        <v>6</v>
      </c>
      <c r="AA26" s="344">
        <v>6</v>
      </c>
      <c r="AB26" s="344">
        <v>6</v>
      </c>
      <c r="AC26" s="344">
        <v>6</v>
      </c>
      <c r="AD26" s="344">
        <v>7</v>
      </c>
      <c r="AE26" s="344">
        <v>7</v>
      </c>
      <c r="AF26" s="337">
        <v>7</v>
      </c>
      <c r="AG26" s="345">
        <v>7</v>
      </c>
      <c r="AH26" s="346">
        <v>7</v>
      </c>
      <c r="AI26">
        <v>8</v>
      </c>
      <c r="AJ26">
        <v>8</v>
      </c>
      <c r="AK26">
        <v>8</v>
      </c>
      <c r="AL26">
        <v>8</v>
      </c>
      <c r="AM26">
        <v>9</v>
      </c>
      <c r="AN26">
        <v>9</v>
      </c>
      <c r="AO26">
        <v>9</v>
      </c>
      <c r="AP26">
        <v>9</v>
      </c>
      <c r="AQ26">
        <v>9</v>
      </c>
      <c r="AR26">
        <v>10</v>
      </c>
      <c r="AS26">
        <v>10</v>
      </c>
      <c r="AT26">
        <v>10</v>
      </c>
      <c r="AU26">
        <v>10</v>
      </c>
      <c r="AV26">
        <v>10</v>
      </c>
      <c r="AW26">
        <v>11</v>
      </c>
      <c r="AX26">
        <v>11</v>
      </c>
      <c r="AY26">
        <v>11</v>
      </c>
      <c r="AZ26">
        <v>11</v>
      </c>
      <c r="BA26">
        <v>11</v>
      </c>
      <c r="BB26">
        <v>12</v>
      </c>
      <c r="BC26">
        <v>12</v>
      </c>
      <c r="BD26">
        <v>12</v>
      </c>
      <c r="BE26">
        <v>12</v>
      </c>
      <c r="BF26">
        <v>12</v>
      </c>
      <c r="BG26">
        <v>13</v>
      </c>
      <c r="BH26">
        <v>13</v>
      </c>
      <c r="BI26">
        <v>13</v>
      </c>
      <c r="BJ26">
        <v>13</v>
      </c>
      <c r="BK26">
        <v>13</v>
      </c>
      <c r="BL26">
        <v>14</v>
      </c>
      <c r="BM26">
        <v>14</v>
      </c>
      <c r="BN26">
        <v>14</v>
      </c>
      <c r="BO26">
        <v>14</v>
      </c>
      <c r="BP26">
        <v>14</v>
      </c>
      <c r="BQ26">
        <v>15</v>
      </c>
      <c r="BR26">
        <v>15</v>
      </c>
      <c r="BS26">
        <v>15</v>
      </c>
      <c r="BT26">
        <v>15</v>
      </c>
      <c r="BU26">
        <v>15</v>
      </c>
      <c r="BV26">
        <v>16</v>
      </c>
      <c r="BW26">
        <v>16</v>
      </c>
      <c r="BX26">
        <v>16</v>
      </c>
      <c r="BY26">
        <v>16</v>
      </c>
      <c r="BZ26">
        <v>16</v>
      </c>
      <c r="CA26">
        <v>17</v>
      </c>
      <c r="CB26">
        <v>17</v>
      </c>
      <c r="CC26">
        <v>17</v>
      </c>
      <c r="CD26">
        <v>17</v>
      </c>
      <c r="CE26">
        <v>17</v>
      </c>
      <c r="CF26">
        <v>18</v>
      </c>
      <c r="CG26">
        <v>18</v>
      </c>
      <c r="CH26">
        <v>18</v>
      </c>
      <c r="CI26">
        <v>18</v>
      </c>
      <c r="CJ26">
        <v>18</v>
      </c>
      <c r="CK26">
        <v>19</v>
      </c>
      <c r="CL26">
        <v>19</v>
      </c>
      <c r="CM26">
        <v>19</v>
      </c>
      <c r="CN26">
        <v>19</v>
      </c>
      <c r="CO26">
        <v>19</v>
      </c>
      <c r="CP26">
        <v>20</v>
      </c>
      <c r="CQ26">
        <v>20</v>
      </c>
      <c r="CR26">
        <v>20</v>
      </c>
      <c r="CS26">
        <v>20</v>
      </c>
      <c r="CT26">
        <v>20</v>
      </c>
      <c r="CU26">
        <v>20</v>
      </c>
      <c r="CV26">
        <v>21</v>
      </c>
      <c r="CW26">
        <v>21</v>
      </c>
      <c r="CX26">
        <v>21</v>
      </c>
      <c r="CY26">
        <v>21</v>
      </c>
      <c r="CZ26">
        <v>21</v>
      </c>
      <c r="DA26">
        <v>22</v>
      </c>
      <c r="DB26">
        <v>22</v>
      </c>
      <c r="DC26">
        <v>22</v>
      </c>
      <c r="DD26">
        <v>22</v>
      </c>
      <c r="DE26">
        <v>22</v>
      </c>
      <c r="DF26">
        <v>23</v>
      </c>
      <c r="DG26">
        <v>23</v>
      </c>
      <c r="DH26">
        <v>23</v>
      </c>
      <c r="DI26">
        <v>23</v>
      </c>
      <c r="DJ26">
        <v>24</v>
      </c>
      <c r="DK26">
        <v>24</v>
      </c>
      <c r="DL26">
        <v>24</v>
      </c>
      <c r="DM26">
        <v>24</v>
      </c>
      <c r="DN26">
        <v>24</v>
      </c>
      <c r="DO26">
        <v>25</v>
      </c>
      <c r="DP26">
        <v>25</v>
      </c>
      <c r="DQ26">
        <v>25</v>
      </c>
      <c r="DR26">
        <v>25</v>
      </c>
      <c r="DS26">
        <v>25</v>
      </c>
      <c r="DT26">
        <v>26</v>
      </c>
      <c r="DU26">
        <v>26</v>
      </c>
      <c r="DV26">
        <v>26</v>
      </c>
      <c r="DW26">
        <v>26</v>
      </c>
      <c r="DX26">
        <v>26</v>
      </c>
      <c r="DY26">
        <v>27</v>
      </c>
      <c r="DZ26">
        <v>27</v>
      </c>
      <c r="EA26">
        <v>27</v>
      </c>
      <c r="EB26">
        <v>27</v>
      </c>
      <c r="EC26">
        <v>27</v>
      </c>
      <c r="ED26">
        <v>28</v>
      </c>
      <c r="EE26">
        <v>28</v>
      </c>
      <c r="EF26">
        <v>28</v>
      </c>
      <c r="EG26">
        <v>28</v>
      </c>
      <c r="EH26">
        <v>29</v>
      </c>
      <c r="EI26">
        <v>29</v>
      </c>
      <c r="EJ26">
        <v>29</v>
      </c>
      <c r="EK26">
        <v>29</v>
      </c>
      <c r="EL26">
        <v>29</v>
      </c>
      <c r="EM26">
        <v>30</v>
      </c>
      <c r="EN26">
        <v>30</v>
      </c>
      <c r="EO26">
        <v>30</v>
      </c>
      <c r="EP26">
        <v>30</v>
      </c>
      <c r="EQ26">
        <v>30</v>
      </c>
      <c r="ER26">
        <v>31</v>
      </c>
      <c r="ES26">
        <v>31</v>
      </c>
      <c r="ET26">
        <v>31</v>
      </c>
      <c r="EU26">
        <v>31</v>
      </c>
      <c r="EV26">
        <v>31</v>
      </c>
      <c r="EW26">
        <v>32</v>
      </c>
      <c r="EX26">
        <v>32</v>
      </c>
      <c r="EY26">
        <v>32</v>
      </c>
      <c r="EZ26">
        <v>32</v>
      </c>
      <c r="FA26">
        <v>32</v>
      </c>
      <c r="FB26">
        <v>33</v>
      </c>
      <c r="FC26">
        <v>33</v>
      </c>
      <c r="FD26">
        <v>33</v>
      </c>
      <c r="FE26">
        <v>33</v>
      </c>
      <c r="FF26">
        <v>34</v>
      </c>
      <c r="FG26">
        <v>34</v>
      </c>
      <c r="FH26">
        <v>34</v>
      </c>
      <c r="FI26">
        <v>34</v>
      </c>
      <c r="FJ26">
        <v>34</v>
      </c>
      <c r="FK26">
        <v>35</v>
      </c>
      <c r="FL26">
        <v>35</v>
      </c>
      <c r="FM26">
        <v>35</v>
      </c>
      <c r="FN26">
        <v>35</v>
      </c>
      <c r="FO26">
        <v>35</v>
      </c>
      <c r="FP26">
        <v>36</v>
      </c>
      <c r="FQ26">
        <v>36</v>
      </c>
      <c r="FR26">
        <v>36</v>
      </c>
      <c r="FS26">
        <v>36</v>
      </c>
      <c r="FT26">
        <v>36</v>
      </c>
      <c r="FU26">
        <v>37</v>
      </c>
      <c r="FV26">
        <v>37</v>
      </c>
      <c r="FW26">
        <v>37</v>
      </c>
      <c r="FX26">
        <v>37</v>
      </c>
      <c r="FY26">
        <v>37</v>
      </c>
      <c r="FZ26">
        <v>38</v>
      </c>
      <c r="GA26">
        <v>38</v>
      </c>
      <c r="GB26">
        <v>38</v>
      </c>
      <c r="GC26">
        <v>38</v>
      </c>
      <c r="GD26">
        <v>39</v>
      </c>
      <c r="GE26">
        <v>39</v>
      </c>
      <c r="GF26">
        <v>39</v>
      </c>
      <c r="GG26">
        <v>39</v>
      </c>
      <c r="GH26">
        <v>39</v>
      </c>
      <c r="GI26">
        <v>40</v>
      </c>
      <c r="GJ26">
        <v>40</v>
      </c>
      <c r="GK26">
        <v>40</v>
      </c>
      <c r="GL26">
        <v>40</v>
      </c>
      <c r="GM26">
        <v>40</v>
      </c>
      <c r="GN26">
        <v>41</v>
      </c>
      <c r="GO26">
        <v>41</v>
      </c>
      <c r="GP26">
        <v>41</v>
      </c>
      <c r="GQ26">
        <v>41</v>
      </c>
      <c r="GR26">
        <v>41</v>
      </c>
      <c r="GS26">
        <v>42</v>
      </c>
      <c r="GU26">
        <v>23</v>
      </c>
      <c r="GV26">
        <v>0.33200000000000002</v>
      </c>
    </row>
    <row r="27" spans="1:204">
      <c r="A27" s="278">
        <v>24</v>
      </c>
      <c r="B27" s="344">
        <v>1</v>
      </c>
      <c r="C27" s="344">
        <v>1</v>
      </c>
      <c r="D27" s="344">
        <v>1</v>
      </c>
      <c r="E27" s="344">
        <v>1</v>
      </c>
      <c r="F27" s="344">
        <v>1</v>
      </c>
      <c r="G27" s="344">
        <v>2</v>
      </c>
      <c r="H27" s="344">
        <v>2</v>
      </c>
      <c r="I27" s="344">
        <v>2</v>
      </c>
      <c r="J27" s="344">
        <v>2</v>
      </c>
      <c r="K27" s="344">
        <v>2</v>
      </c>
      <c r="L27" s="344">
        <v>3</v>
      </c>
      <c r="M27" s="344">
        <v>3</v>
      </c>
      <c r="N27" s="344">
        <v>3</v>
      </c>
      <c r="O27" s="344">
        <v>3</v>
      </c>
      <c r="P27" s="344">
        <v>4</v>
      </c>
      <c r="Q27" s="344">
        <v>4</v>
      </c>
      <c r="R27" s="344">
        <v>4</v>
      </c>
      <c r="S27" s="344">
        <v>4</v>
      </c>
      <c r="T27" s="344">
        <v>5</v>
      </c>
      <c r="U27" s="344">
        <v>5</v>
      </c>
      <c r="V27" s="344">
        <v>5</v>
      </c>
      <c r="W27" s="344">
        <v>5</v>
      </c>
      <c r="X27" s="344">
        <v>5</v>
      </c>
      <c r="Y27" s="344">
        <v>6</v>
      </c>
      <c r="Z27" s="344">
        <v>6</v>
      </c>
      <c r="AA27" s="344">
        <v>6</v>
      </c>
      <c r="AB27" s="344">
        <v>6</v>
      </c>
      <c r="AC27" s="344">
        <v>7</v>
      </c>
      <c r="AD27" s="344">
        <v>7</v>
      </c>
      <c r="AE27" s="344">
        <v>7</v>
      </c>
      <c r="AF27" s="337">
        <v>7</v>
      </c>
      <c r="AG27" s="345">
        <v>7</v>
      </c>
      <c r="AH27" s="346">
        <v>8</v>
      </c>
      <c r="AI27">
        <v>8</v>
      </c>
      <c r="AJ27">
        <v>8</v>
      </c>
      <c r="AK27">
        <v>8</v>
      </c>
      <c r="AL27">
        <v>9</v>
      </c>
      <c r="AM27">
        <v>9</v>
      </c>
      <c r="AN27">
        <v>9</v>
      </c>
      <c r="AO27">
        <v>9</v>
      </c>
      <c r="AP27">
        <v>9</v>
      </c>
      <c r="AQ27">
        <v>10</v>
      </c>
      <c r="AR27">
        <v>10</v>
      </c>
      <c r="AS27">
        <v>10</v>
      </c>
      <c r="AT27">
        <v>10</v>
      </c>
      <c r="AU27">
        <v>10</v>
      </c>
      <c r="AV27">
        <v>11</v>
      </c>
      <c r="AW27">
        <v>11</v>
      </c>
      <c r="AX27">
        <v>11</v>
      </c>
      <c r="AY27">
        <v>11</v>
      </c>
      <c r="AZ27">
        <v>12</v>
      </c>
      <c r="BA27">
        <v>12</v>
      </c>
      <c r="BB27">
        <v>12</v>
      </c>
      <c r="BC27">
        <v>12</v>
      </c>
      <c r="BD27">
        <v>12</v>
      </c>
      <c r="BE27">
        <v>13</v>
      </c>
      <c r="BF27">
        <v>13</v>
      </c>
      <c r="BG27">
        <v>13</v>
      </c>
      <c r="BH27">
        <v>13</v>
      </c>
      <c r="BI27">
        <v>13</v>
      </c>
      <c r="BJ27">
        <v>14</v>
      </c>
      <c r="BK27">
        <v>14</v>
      </c>
      <c r="BL27">
        <v>14</v>
      </c>
      <c r="BM27">
        <v>14</v>
      </c>
      <c r="BN27">
        <v>14</v>
      </c>
      <c r="BO27">
        <v>15</v>
      </c>
      <c r="BP27">
        <v>15</v>
      </c>
      <c r="BQ27">
        <v>15</v>
      </c>
      <c r="BR27">
        <v>15</v>
      </c>
      <c r="BS27">
        <v>15</v>
      </c>
      <c r="BT27">
        <v>16</v>
      </c>
      <c r="BU27">
        <v>16</v>
      </c>
      <c r="BV27">
        <v>16</v>
      </c>
      <c r="BW27">
        <v>16</v>
      </c>
      <c r="BX27">
        <v>16</v>
      </c>
      <c r="BY27">
        <v>17</v>
      </c>
      <c r="BZ27">
        <v>17</v>
      </c>
      <c r="CA27">
        <v>17</v>
      </c>
      <c r="CB27">
        <v>17</v>
      </c>
      <c r="CC27">
        <v>17</v>
      </c>
      <c r="CD27">
        <v>18</v>
      </c>
      <c r="CE27">
        <v>18</v>
      </c>
      <c r="CF27">
        <v>18</v>
      </c>
      <c r="CG27">
        <v>18</v>
      </c>
      <c r="CH27">
        <v>18</v>
      </c>
      <c r="CI27">
        <v>19</v>
      </c>
      <c r="CJ27">
        <v>19</v>
      </c>
      <c r="CK27">
        <v>19</v>
      </c>
      <c r="CL27">
        <v>19</v>
      </c>
      <c r="CM27">
        <v>19</v>
      </c>
      <c r="CN27">
        <v>20</v>
      </c>
      <c r="CO27">
        <v>20</v>
      </c>
      <c r="CP27">
        <v>20</v>
      </c>
      <c r="CQ27">
        <v>20</v>
      </c>
      <c r="CR27">
        <v>20</v>
      </c>
      <c r="CS27">
        <v>21</v>
      </c>
      <c r="CT27">
        <v>21</v>
      </c>
      <c r="CU27">
        <v>21</v>
      </c>
      <c r="CV27">
        <v>21</v>
      </c>
      <c r="CW27">
        <v>21</v>
      </c>
      <c r="CX27">
        <v>21</v>
      </c>
      <c r="CY27">
        <v>22</v>
      </c>
      <c r="CZ27">
        <v>22</v>
      </c>
      <c r="DA27">
        <v>22</v>
      </c>
      <c r="DB27">
        <v>22</v>
      </c>
      <c r="DC27">
        <v>23</v>
      </c>
      <c r="DD27">
        <v>23</v>
      </c>
      <c r="DE27">
        <v>23</v>
      </c>
      <c r="DF27">
        <v>23</v>
      </c>
      <c r="DG27">
        <v>23</v>
      </c>
      <c r="DH27">
        <v>24</v>
      </c>
      <c r="DI27">
        <v>24</v>
      </c>
      <c r="DJ27">
        <v>24</v>
      </c>
      <c r="DK27">
        <v>24</v>
      </c>
      <c r="DL27">
        <v>24</v>
      </c>
      <c r="DM27">
        <v>25</v>
      </c>
      <c r="DN27">
        <v>25</v>
      </c>
      <c r="DO27">
        <v>25</v>
      </c>
      <c r="DP27">
        <v>25</v>
      </c>
      <c r="DQ27">
        <v>25</v>
      </c>
      <c r="DR27">
        <v>26</v>
      </c>
      <c r="DS27">
        <v>26</v>
      </c>
      <c r="DT27">
        <v>26</v>
      </c>
      <c r="DU27">
        <v>26</v>
      </c>
      <c r="DV27">
        <v>27</v>
      </c>
      <c r="DW27">
        <v>27</v>
      </c>
      <c r="DX27">
        <v>27</v>
      </c>
      <c r="DY27">
        <v>27</v>
      </c>
      <c r="DZ27">
        <v>27</v>
      </c>
      <c r="EA27">
        <v>28</v>
      </c>
      <c r="EB27">
        <v>28</v>
      </c>
      <c r="EC27">
        <v>28</v>
      </c>
      <c r="ED27">
        <v>28</v>
      </c>
      <c r="EE27">
        <v>28</v>
      </c>
      <c r="EF27">
        <v>29</v>
      </c>
      <c r="EG27">
        <v>29</v>
      </c>
      <c r="EH27">
        <v>29</v>
      </c>
      <c r="EI27">
        <v>29</v>
      </c>
      <c r="EJ27">
        <v>30</v>
      </c>
      <c r="EK27">
        <v>30</v>
      </c>
      <c r="EL27">
        <v>30</v>
      </c>
      <c r="EM27">
        <v>30</v>
      </c>
      <c r="EN27">
        <v>30</v>
      </c>
      <c r="EO27">
        <v>31</v>
      </c>
      <c r="EP27">
        <v>31</v>
      </c>
      <c r="EQ27">
        <v>31</v>
      </c>
      <c r="ER27">
        <v>31</v>
      </c>
      <c r="ES27">
        <v>31</v>
      </c>
      <c r="ET27">
        <v>32</v>
      </c>
      <c r="EU27">
        <v>32</v>
      </c>
      <c r="EV27">
        <v>32</v>
      </c>
      <c r="EW27">
        <v>32</v>
      </c>
      <c r="EX27">
        <v>33</v>
      </c>
      <c r="EY27">
        <v>33</v>
      </c>
      <c r="EZ27">
        <v>33</v>
      </c>
      <c r="FA27">
        <v>33</v>
      </c>
      <c r="FB27">
        <v>33</v>
      </c>
      <c r="FC27">
        <v>34</v>
      </c>
      <c r="FD27">
        <v>34</v>
      </c>
      <c r="FE27">
        <v>34</v>
      </c>
      <c r="FF27">
        <v>34</v>
      </c>
      <c r="FG27">
        <v>34</v>
      </c>
      <c r="FH27">
        <v>35</v>
      </c>
      <c r="FI27">
        <v>35</v>
      </c>
      <c r="FJ27">
        <v>35</v>
      </c>
      <c r="FK27">
        <v>35</v>
      </c>
      <c r="FL27">
        <v>36</v>
      </c>
      <c r="FM27">
        <v>36</v>
      </c>
      <c r="FN27">
        <v>36</v>
      </c>
      <c r="FO27">
        <v>36</v>
      </c>
      <c r="FP27">
        <v>36</v>
      </c>
      <c r="FQ27">
        <v>37</v>
      </c>
      <c r="FR27">
        <v>37</v>
      </c>
      <c r="FS27">
        <v>37</v>
      </c>
      <c r="FT27">
        <v>37</v>
      </c>
      <c r="FU27">
        <v>37</v>
      </c>
      <c r="FV27">
        <v>38</v>
      </c>
      <c r="FW27">
        <v>38</v>
      </c>
      <c r="FX27">
        <v>38</v>
      </c>
      <c r="FY27">
        <v>38</v>
      </c>
      <c r="FZ27">
        <v>38</v>
      </c>
      <c r="GA27">
        <v>39</v>
      </c>
      <c r="GB27">
        <v>39</v>
      </c>
      <c r="GC27">
        <v>39</v>
      </c>
      <c r="GD27">
        <v>39</v>
      </c>
      <c r="GE27">
        <v>40</v>
      </c>
      <c r="GF27">
        <v>40</v>
      </c>
      <c r="GG27">
        <v>40</v>
      </c>
      <c r="GH27">
        <v>40</v>
      </c>
      <c r="GI27">
        <v>40</v>
      </c>
      <c r="GJ27">
        <v>41</v>
      </c>
      <c r="GK27">
        <v>41</v>
      </c>
      <c r="GL27">
        <v>41</v>
      </c>
      <c r="GM27">
        <v>41</v>
      </c>
      <c r="GN27">
        <v>41</v>
      </c>
      <c r="GO27">
        <v>42</v>
      </c>
      <c r="GP27">
        <v>42</v>
      </c>
      <c r="GQ27">
        <v>42</v>
      </c>
      <c r="GR27">
        <v>42</v>
      </c>
      <c r="GS27">
        <v>43</v>
      </c>
      <c r="GU27">
        <v>24</v>
      </c>
      <c r="GV27">
        <v>0.33900000000000002</v>
      </c>
    </row>
    <row r="28" spans="1:204">
      <c r="A28" s="278">
        <v>25</v>
      </c>
      <c r="B28" s="344">
        <v>1</v>
      </c>
      <c r="C28" s="344">
        <v>1</v>
      </c>
      <c r="D28" s="344">
        <v>1</v>
      </c>
      <c r="E28" s="344">
        <v>1</v>
      </c>
      <c r="F28" s="344">
        <v>1</v>
      </c>
      <c r="G28" s="344">
        <v>2</v>
      </c>
      <c r="H28" s="344">
        <v>2</v>
      </c>
      <c r="I28" s="344">
        <v>2</v>
      </c>
      <c r="J28" s="344">
        <v>2</v>
      </c>
      <c r="K28" s="344">
        <v>3</v>
      </c>
      <c r="L28" s="344">
        <v>3</v>
      </c>
      <c r="M28" s="344">
        <v>3</v>
      </c>
      <c r="N28" s="344">
        <v>3</v>
      </c>
      <c r="O28" s="344">
        <v>3</v>
      </c>
      <c r="P28" s="344">
        <v>4</v>
      </c>
      <c r="Q28" s="344">
        <v>4</v>
      </c>
      <c r="R28" s="344">
        <v>4</v>
      </c>
      <c r="S28" s="344">
        <v>4</v>
      </c>
      <c r="T28" s="344">
        <v>5</v>
      </c>
      <c r="U28" s="344">
        <v>5</v>
      </c>
      <c r="V28" s="344">
        <v>5</v>
      </c>
      <c r="W28" s="344">
        <v>5</v>
      </c>
      <c r="X28" s="344">
        <v>6</v>
      </c>
      <c r="Y28" s="344">
        <v>6</v>
      </c>
      <c r="Z28" s="344">
        <v>6</v>
      </c>
      <c r="AA28" s="344">
        <v>6</v>
      </c>
      <c r="AB28" s="344">
        <v>6</v>
      </c>
      <c r="AC28" s="344">
        <v>7</v>
      </c>
      <c r="AD28" s="344">
        <v>7</v>
      </c>
      <c r="AE28" s="344">
        <v>7</v>
      </c>
      <c r="AF28" s="337">
        <v>7</v>
      </c>
      <c r="AG28" s="345">
        <v>8</v>
      </c>
      <c r="AH28" s="346">
        <v>8</v>
      </c>
      <c r="AI28">
        <v>8</v>
      </c>
      <c r="AJ28">
        <v>8</v>
      </c>
      <c r="AK28">
        <v>8</v>
      </c>
      <c r="AL28">
        <v>9</v>
      </c>
      <c r="AM28">
        <v>9</v>
      </c>
      <c r="AN28">
        <v>9</v>
      </c>
      <c r="AO28">
        <v>9</v>
      </c>
      <c r="AP28">
        <v>10</v>
      </c>
      <c r="AQ28">
        <v>10</v>
      </c>
      <c r="AR28">
        <v>10</v>
      </c>
      <c r="AS28">
        <v>10</v>
      </c>
      <c r="AT28">
        <v>10</v>
      </c>
      <c r="AU28">
        <v>11</v>
      </c>
      <c r="AV28">
        <v>11</v>
      </c>
      <c r="AW28">
        <v>11</v>
      </c>
      <c r="AX28">
        <v>11</v>
      </c>
      <c r="AY28">
        <v>12</v>
      </c>
      <c r="AZ28">
        <v>12</v>
      </c>
      <c r="BA28">
        <v>12</v>
      </c>
      <c r="BB28">
        <v>12</v>
      </c>
      <c r="BC28">
        <v>12</v>
      </c>
      <c r="BD28">
        <v>13</v>
      </c>
      <c r="BE28">
        <v>13</v>
      </c>
      <c r="BF28">
        <v>13</v>
      </c>
      <c r="BG28">
        <v>13</v>
      </c>
      <c r="BH28">
        <v>13</v>
      </c>
      <c r="BI28">
        <v>14</v>
      </c>
      <c r="BJ28">
        <v>14</v>
      </c>
      <c r="BK28">
        <v>14</v>
      </c>
      <c r="BL28">
        <v>14</v>
      </c>
      <c r="BM28">
        <v>14</v>
      </c>
      <c r="BN28">
        <v>15</v>
      </c>
      <c r="BO28">
        <v>15</v>
      </c>
      <c r="BP28">
        <v>15</v>
      </c>
      <c r="BQ28">
        <v>15</v>
      </c>
      <c r="BR28">
        <v>15</v>
      </c>
      <c r="BS28">
        <v>16</v>
      </c>
      <c r="BT28">
        <v>16</v>
      </c>
      <c r="BU28">
        <v>16</v>
      </c>
      <c r="BV28">
        <v>16</v>
      </c>
      <c r="BW28">
        <v>16</v>
      </c>
      <c r="BX28">
        <v>17</v>
      </c>
      <c r="BY28">
        <v>17</v>
      </c>
      <c r="BZ28">
        <v>17</v>
      </c>
      <c r="CA28">
        <v>17</v>
      </c>
      <c r="CB28">
        <v>18</v>
      </c>
      <c r="CC28">
        <v>18</v>
      </c>
      <c r="CD28">
        <v>18</v>
      </c>
      <c r="CE28">
        <v>18</v>
      </c>
      <c r="CF28">
        <v>18</v>
      </c>
      <c r="CG28">
        <v>19</v>
      </c>
      <c r="CH28">
        <v>19</v>
      </c>
      <c r="CI28">
        <v>19</v>
      </c>
      <c r="CJ28">
        <v>19</v>
      </c>
      <c r="CK28">
        <v>19</v>
      </c>
      <c r="CL28">
        <v>20</v>
      </c>
      <c r="CM28">
        <v>20</v>
      </c>
      <c r="CN28">
        <v>20</v>
      </c>
      <c r="CO28">
        <v>20</v>
      </c>
      <c r="CP28">
        <v>20</v>
      </c>
      <c r="CQ28">
        <v>20</v>
      </c>
      <c r="CR28">
        <v>21</v>
      </c>
      <c r="CS28">
        <v>21</v>
      </c>
      <c r="CT28">
        <v>21</v>
      </c>
      <c r="CU28">
        <v>21</v>
      </c>
      <c r="CV28">
        <v>21</v>
      </c>
      <c r="CW28">
        <v>22</v>
      </c>
      <c r="CX28">
        <v>22</v>
      </c>
      <c r="CY28">
        <v>22</v>
      </c>
      <c r="CZ28">
        <v>22</v>
      </c>
      <c r="DA28">
        <v>22</v>
      </c>
      <c r="DB28">
        <v>23</v>
      </c>
      <c r="DC28">
        <v>23</v>
      </c>
      <c r="DD28">
        <v>23</v>
      </c>
      <c r="DE28">
        <v>23</v>
      </c>
      <c r="DF28">
        <v>24</v>
      </c>
      <c r="DG28">
        <v>24</v>
      </c>
      <c r="DH28">
        <v>24</v>
      </c>
      <c r="DI28">
        <v>24</v>
      </c>
      <c r="DJ28">
        <v>24</v>
      </c>
      <c r="DK28">
        <v>25</v>
      </c>
      <c r="DL28">
        <v>25</v>
      </c>
      <c r="DM28">
        <v>25</v>
      </c>
      <c r="DN28">
        <v>25</v>
      </c>
      <c r="DO28">
        <v>26</v>
      </c>
      <c r="DP28">
        <v>26</v>
      </c>
      <c r="DQ28">
        <v>26</v>
      </c>
      <c r="DR28">
        <v>26</v>
      </c>
      <c r="DS28">
        <v>26</v>
      </c>
      <c r="DT28">
        <v>27</v>
      </c>
      <c r="DU28">
        <v>27</v>
      </c>
      <c r="DV28">
        <v>27</v>
      </c>
      <c r="DW28">
        <v>27</v>
      </c>
      <c r="DX28">
        <v>27</v>
      </c>
      <c r="DY28">
        <v>28</v>
      </c>
      <c r="DZ28">
        <v>28</v>
      </c>
      <c r="EA28">
        <v>28</v>
      </c>
      <c r="EB28">
        <v>28</v>
      </c>
      <c r="EC28">
        <v>29</v>
      </c>
      <c r="ED28">
        <v>29</v>
      </c>
      <c r="EE28">
        <v>29</v>
      </c>
      <c r="EF28">
        <v>29</v>
      </c>
      <c r="EG28">
        <v>29</v>
      </c>
      <c r="EH28">
        <v>30</v>
      </c>
      <c r="EI28">
        <v>30</v>
      </c>
      <c r="EJ28">
        <v>30</v>
      </c>
      <c r="EK28">
        <v>30</v>
      </c>
      <c r="EL28">
        <v>30</v>
      </c>
      <c r="EM28">
        <v>31</v>
      </c>
      <c r="EN28">
        <v>31</v>
      </c>
      <c r="EO28">
        <v>31</v>
      </c>
      <c r="EP28">
        <v>31</v>
      </c>
      <c r="EQ28">
        <v>32</v>
      </c>
      <c r="ER28">
        <v>32</v>
      </c>
      <c r="ES28">
        <v>32</v>
      </c>
      <c r="ET28">
        <v>32</v>
      </c>
      <c r="EU28">
        <v>32</v>
      </c>
      <c r="EV28">
        <v>33</v>
      </c>
      <c r="EW28">
        <v>33</v>
      </c>
      <c r="EX28">
        <v>33</v>
      </c>
      <c r="EY28">
        <v>33</v>
      </c>
      <c r="EZ28">
        <v>34</v>
      </c>
      <c r="FA28">
        <v>34</v>
      </c>
      <c r="FB28">
        <v>34</v>
      </c>
      <c r="FC28">
        <v>34</v>
      </c>
      <c r="FD28">
        <v>34</v>
      </c>
      <c r="FE28">
        <v>35</v>
      </c>
      <c r="FF28">
        <v>35</v>
      </c>
      <c r="FG28">
        <v>35</v>
      </c>
      <c r="FH28">
        <v>35</v>
      </c>
      <c r="FI28">
        <v>35</v>
      </c>
      <c r="FJ28">
        <v>36</v>
      </c>
      <c r="FK28">
        <v>36</v>
      </c>
      <c r="FL28">
        <v>36</v>
      </c>
      <c r="FM28">
        <v>36</v>
      </c>
      <c r="FN28">
        <v>37</v>
      </c>
      <c r="FO28">
        <v>37</v>
      </c>
      <c r="FP28">
        <v>37</v>
      </c>
      <c r="FQ28">
        <v>37</v>
      </c>
      <c r="FR28">
        <v>37</v>
      </c>
      <c r="FS28">
        <v>38</v>
      </c>
      <c r="FT28">
        <v>38</v>
      </c>
      <c r="FU28">
        <v>38</v>
      </c>
      <c r="FV28">
        <v>38</v>
      </c>
      <c r="FW28">
        <v>39</v>
      </c>
      <c r="FX28">
        <v>39</v>
      </c>
      <c r="FY28">
        <v>39</v>
      </c>
      <c r="FZ28">
        <v>39</v>
      </c>
      <c r="GA28">
        <v>39</v>
      </c>
      <c r="GB28">
        <v>40</v>
      </c>
      <c r="GC28">
        <v>40</v>
      </c>
      <c r="GD28">
        <v>40</v>
      </c>
      <c r="GE28">
        <v>40</v>
      </c>
      <c r="GF28">
        <v>40</v>
      </c>
      <c r="GG28">
        <v>41</v>
      </c>
      <c r="GH28">
        <v>41</v>
      </c>
      <c r="GI28">
        <v>41</v>
      </c>
      <c r="GJ28">
        <v>41</v>
      </c>
      <c r="GK28">
        <v>42</v>
      </c>
      <c r="GL28">
        <v>42</v>
      </c>
      <c r="GM28">
        <v>42</v>
      </c>
      <c r="GN28">
        <v>42</v>
      </c>
      <c r="GO28">
        <v>42</v>
      </c>
      <c r="GP28">
        <v>43</v>
      </c>
      <c r="GQ28">
        <v>43</v>
      </c>
      <c r="GR28">
        <v>43</v>
      </c>
      <c r="GS28">
        <v>43</v>
      </c>
      <c r="GU28">
        <v>25</v>
      </c>
      <c r="GV28">
        <v>0.34499999999999997</v>
      </c>
    </row>
    <row r="29" spans="1:204">
      <c r="A29" s="278">
        <v>26</v>
      </c>
      <c r="B29" s="344">
        <v>1</v>
      </c>
      <c r="C29" s="344">
        <v>1</v>
      </c>
      <c r="D29" s="344">
        <v>1</v>
      </c>
      <c r="E29" s="344">
        <v>1</v>
      </c>
      <c r="F29" s="344">
        <v>1</v>
      </c>
      <c r="G29" s="344">
        <v>2</v>
      </c>
      <c r="H29" s="344">
        <v>2</v>
      </c>
      <c r="I29" s="344">
        <v>2</v>
      </c>
      <c r="J29" s="344">
        <v>2</v>
      </c>
      <c r="K29" s="344">
        <v>3</v>
      </c>
      <c r="L29" s="344">
        <v>3</v>
      </c>
      <c r="M29" s="344">
        <v>3</v>
      </c>
      <c r="N29" s="344">
        <v>3</v>
      </c>
      <c r="O29" s="344">
        <v>4</v>
      </c>
      <c r="P29" s="344">
        <v>4</v>
      </c>
      <c r="Q29" s="344">
        <v>4</v>
      </c>
      <c r="R29" s="344">
        <v>4</v>
      </c>
      <c r="S29" s="344">
        <v>5</v>
      </c>
      <c r="T29" s="344">
        <v>5</v>
      </c>
      <c r="U29" s="344">
        <v>5</v>
      </c>
      <c r="V29" s="344">
        <v>5</v>
      </c>
      <c r="W29" s="344">
        <v>5</v>
      </c>
      <c r="X29" s="344">
        <v>6</v>
      </c>
      <c r="Y29" s="344">
        <v>6</v>
      </c>
      <c r="Z29" s="344">
        <v>6</v>
      </c>
      <c r="AA29" s="344">
        <v>6</v>
      </c>
      <c r="AB29" s="344">
        <v>7</v>
      </c>
      <c r="AC29" s="344">
        <v>7</v>
      </c>
      <c r="AD29" s="344">
        <v>7</v>
      </c>
      <c r="AE29" s="344">
        <v>7</v>
      </c>
      <c r="AF29" s="337">
        <v>7</v>
      </c>
      <c r="AG29" s="345">
        <v>8</v>
      </c>
      <c r="AH29" s="346">
        <v>8</v>
      </c>
      <c r="AI29">
        <v>8</v>
      </c>
      <c r="AJ29">
        <v>8</v>
      </c>
      <c r="AK29">
        <v>9</v>
      </c>
      <c r="AL29">
        <v>9</v>
      </c>
      <c r="AM29">
        <v>9</v>
      </c>
      <c r="AN29">
        <v>9</v>
      </c>
      <c r="AO29">
        <v>10</v>
      </c>
      <c r="AP29">
        <v>10</v>
      </c>
      <c r="AQ29">
        <v>10</v>
      </c>
      <c r="AR29">
        <v>10</v>
      </c>
      <c r="AS29">
        <v>10</v>
      </c>
      <c r="AT29">
        <v>11</v>
      </c>
      <c r="AU29">
        <v>11</v>
      </c>
      <c r="AV29">
        <v>11</v>
      </c>
      <c r="AW29">
        <v>11</v>
      </c>
      <c r="AX29">
        <v>12</v>
      </c>
      <c r="AY29">
        <v>12</v>
      </c>
      <c r="AZ29">
        <v>12</v>
      </c>
      <c r="BA29">
        <v>12</v>
      </c>
      <c r="BB29">
        <v>12</v>
      </c>
      <c r="BC29">
        <v>13</v>
      </c>
      <c r="BD29">
        <v>13</v>
      </c>
      <c r="BE29">
        <v>13</v>
      </c>
      <c r="BF29">
        <v>13</v>
      </c>
      <c r="BG29">
        <v>13</v>
      </c>
      <c r="BH29">
        <v>14</v>
      </c>
      <c r="BI29">
        <v>14</v>
      </c>
      <c r="BJ29">
        <v>14</v>
      </c>
      <c r="BK29">
        <v>14</v>
      </c>
      <c r="BL29">
        <v>15</v>
      </c>
      <c r="BM29">
        <v>15</v>
      </c>
      <c r="BN29">
        <v>15</v>
      </c>
      <c r="BO29">
        <v>15</v>
      </c>
      <c r="BP29">
        <v>15</v>
      </c>
      <c r="BQ29">
        <v>16</v>
      </c>
      <c r="BR29">
        <v>16</v>
      </c>
      <c r="BS29">
        <v>16</v>
      </c>
      <c r="BT29">
        <v>16</v>
      </c>
      <c r="BU29">
        <v>16</v>
      </c>
      <c r="BV29">
        <v>17</v>
      </c>
      <c r="BW29">
        <v>17</v>
      </c>
      <c r="BX29">
        <v>17</v>
      </c>
      <c r="BY29">
        <v>17</v>
      </c>
      <c r="BZ29">
        <v>17</v>
      </c>
      <c r="CA29">
        <v>18</v>
      </c>
      <c r="CB29">
        <v>18</v>
      </c>
      <c r="CC29">
        <v>18</v>
      </c>
      <c r="CD29">
        <v>18</v>
      </c>
      <c r="CE29">
        <v>18</v>
      </c>
      <c r="CF29">
        <v>19</v>
      </c>
      <c r="CG29">
        <v>19</v>
      </c>
      <c r="CH29">
        <v>19</v>
      </c>
      <c r="CI29">
        <v>19</v>
      </c>
      <c r="CJ29">
        <v>20</v>
      </c>
      <c r="CK29">
        <v>20</v>
      </c>
      <c r="CL29">
        <v>20</v>
      </c>
      <c r="CM29">
        <v>20</v>
      </c>
      <c r="CN29">
        <v>20</v>
      </c>
      <c r="CO29">
        <v>21</v>
      </c>
      <c r="CP29">
        <v>21</v>
      </c>
      <c r="CQ29">
        <v>21</v>
      </c>
      <c r="CR29">
        <v>21</v>
      </c>
      <c r="CS29">
        <v>21</v>
      </c>
      <c r="CT29">
        <v>21</v>
      </c>
      <c r="CU29">
        <v>22</v>
      </c>
      <c r="CV29">
        <v>22</v>
      </c>
      <c r="CW29">
        <v>22</v>
      </c>
      <c r="CX29">
        <v>22</v>
      </c>
      <c r="CY29">
        <v>23</v>
      </c>
      <c r="CZ29">
        <v>23</v>
      </c>
      <c r="DA29">
        <v>23</v>
      </c>
      <c r="DB29">
        <v>23</v>
      </c>
      <c r="DC29">
        <v>23</v>
      </c>
      <c r="DD29">
        <v>24</v>
      </c>
      <c r="DE29">
        <v>24</v>
      </c>
      <c r="DF29">
        <v>24</v>
      </c>
      <c r="DG29">
        <v>24</v>
      </c>
      <c r="DH29">
        <v>24</v>
      </c>
      <c r="DI29">
        <v>25</v>
      </c>
      <c r="DJ29">
        <v>25</v>
      </c>
      <c r="DK29">
        <v>25</v>
      </c>
      <c r="DL29">
        <v>25</v>
      </c>
      <c r="DM29">
        <v>26</v>
      </c>
      <c r="DN29">
        <v>26</v>
      </c>
      <c r="DO29">
        <v>26</v>
      </c>
      <c r="DP29">
        <v>26</v>
      </c>
      <c r="DQ29">
        <v>26</v>
      </c>
      <c r="DR29">
        <v>27</v>
      </c>
      <c r="DS29">
        <v>27</v>
      </c>
      <c r="DT29">
        <v>27</v>
      </c>
      <c r="DU29">
        <v>27</v>
      </c>
      <c r="DV29">
        <v>28</v>
      </c>
      <c r="DW29">
        <v>28</v>
      </c>
      <c r="DX29">
        <v>28</v>
      </c>
      <c r="DY29">
        <v>28</v>
      </c>
      <c r="DZ29">
        <v>28</v>
      </c>
      <c r="EA29">
        <v>29</v>
      </c>
      <c r="EB29">
        <v>29</v>
      </c>
      <c r="EC29">
        <v>29</v>
      </c>
      <c r="ED29">
        <v>29</v>
      </c>
      <c r="EE29">
        <v>30</v>
      </c>
      <c r="EF29">
        <v>30</v>
      </c>
      <c r="EG29">
        <v>30</v>
      </c>
      <c r="EH29">
        <v>30</v>
      </c>
      <c r="EI29">
        <v>30</v>
      </c>
      <c r="EJ29">
        <v>31</v>
      </c>
      <c r="EK29">
        <v>31</v>
      </c>
      <c r="EL29">
        <v>31</v>
      </c>
      <c r="EM29">
        <v>31</v>
      </c>
      <c r="EN29">
        <v>32</v>
      </c>
      <c r="EO29">
        <v>32</v>
      </c>
      <c r="EP29">
        <v>32</v>
      </c>
      <c r="EQ29">
        <v>32</v>
      </c>
      <c r="ER29">
        <v>32</v>
      </c>
      <c r="ES29">
        <v>33</v>
      </c>
      <c r="ET29">
        <v>33</v>
      </c>
      <c r="EU29">
        <v>33</v>
      </c>
      <c r="EV29">
        <v>33</v>
      </c>
      <c r="EW29">
        <v>34</v>
      </c>
      <c r="EX29">
        <v>34</v>
      </c>
      <c r="EY29">
        <v>34</v>
      </c>
      <c r="EZ29">
        <v>34</v>
      </c>
      <c r="FA29">
        <v>34</v>
      </c>
      <c r="FB29">
        <v>35</v>
      </c>
      <c r="FC29">
        <v>35</v>
      </c>
      <c r="FD29">
        <v>35</v>
      </c>
      <c r="FE29">
        <v>35</v>
      </c>
      <c r="FF29">
        <v>36</v>
      </c>
      <c r="FG29">
        <v>36</v>
      </c>
      <c r="FH29">
        <v>36</v>
      </c>
      <c r="FI29">
        <v>36</v>
      </c>
      <c r="FJ29">
        <v>36</v>
      </c>
      <c r="FK29">
        <v>37</v>
      </c>
      <c r="FL29">
        <v>37</v>
      </c>
      <c r="FM29">
        <v>37</v>
      </c>
      <c r="FN29">
        <v>37</v>
      </c>
      <c r="FO29">
        <v>38</v>
      </c>
      <c r="FP29">
        <v>38</v>
      </c>
      <c r="FQ29">
        <v>38</v>
      </c>
      <c r="FR29">
        <v>38</v>
      </c>
      <c r="FS29">
        <v>38</v>
      </c>
      <c r="FT29">
        <v>39</v>
      </c>
      <c r="FU29">
        <v>39</v>
      </c>
      <c r="FV29">
        <v>39</v>
      </c>
      <c r="FW29">
        <v>39</v>
      </c>
      <c r="FX29">
        <v>40</v>
      </c>
      <c r="FY29">
        <v>40</v>
      </c>
      <c r="FZ29">
        <v>40</v>
      </c>
      <c r="GA29">
        <v>40</v>
      </c>
      <c r="GB29">
        <v>40</v>
      </c>
      <c r="GC29">
        <v>41</v>
      </c>
      <c r="GD29">
        <v>41</v>
      </c>
      <c r="GE29">
        <v>41</v>
      </c>
      <c r="GF29">
        <v>41</v>
      </c>
      <c r="GG29">
        <v>42</v>
      </c>
      <c r="GH29">
        <v>42</v>
      </c>
      <c r="GI29">
        <v>42</v>
      </c>
      <c r="GJ29">
        <v>42</v>
      </c>
      <c r="GK29">
        <v>42</v>
      </c>
      <c r="GL29">
        <v>43</v>
      </c>
      <c r="GM29">
        <v>43</v>
      </c>
      <c r="GN29">
        <v>43</v>
      </c>
      <c r="GO29">
        <v>43</v>
      </c>
      <c r="GP29">
        <v>43</v>
      </c>
      <c r="GQ29">
        <v>44</v>
      </c>
      <c r="GR29">
        <v>44</v>
      </c>
      <c r="GS29">
        <v>44</v>
      </c>
      <c r="GU29">
        <v>26</v>
      </c>
      <c r="GV29">
        <v>0.35199999999999998</v>
      </c>
    </row>
    <row r="30" spans="1:204">
      <c r="A30" s="278">
        <v>27</v>
      </c>
      <c r="B30" s="344">
        <v>1</v>
      </c>
      <c r="C30" s="344">
        <v>1</v>
      </c>
      <c r="D30" s="344">
        <v>1</v>
      </c>
      <c r="E30" s="344">
        <v>1</v>
      </c>
      <c r="F30" s="344">
        <v>1</v>
      </c>
      <c r="G30" s="344">
        <v>2</v>
      </c>
      <c r="H30" s="344">
        <v>2</v>
      </c>
      <c r="I30" s="344">
        <v>2</v>
      </c>
      <c r="J30" s="344">
        <v>2</v>
      </c>
      <c r="K30" s="344">
        <v>3</v>
      </c>
      <c r="L30" s="344">
        <v>3</v>
      </c>
      <c r="M30" s="344">
        <v>3</v>
      </c>
      <c r="N30" s="344">
        <v>3</v>
      </c>
      <c r="O30" s="344">
        <v>4</v>
      </c>
      <c r="P30" s="344">
        <v>4</v>
      </c>
      <c r="Q30" s="344">
        <v>4</v>
      </c>
      <c r="R30" s="344">
        <v>4</v>
      </c>
      <c r="S30" s="344">
        <v>5</v>
      </c>
      <c r="T30" s="344">
        <v>5</v>
      </c>
      <c r="U30" s="344">
        <v>5</v>
      </c>
      <c r="V30" s="344">
        <v>5</v>
      </c>
      <c r="W30" s="344">
        <v>5</v>
      </c>
      <c r="X30" s="344">
        <v>6</v>
      </c>
      <c r="Y30" s="344">
        <v>6</v>
      </c>
      <c r="Z30" s="344">
        <v>6</v>
      </c>
      <c r="AA30" s="344">
        <v>6</v>
      </c>
      <c r="AB30" s="344">
        <v>7</v>
      </c>
      <c r="AC30" s="344">
        <v>7</v>
      </c>
      <c r="AD30" s="344">
        <v>7</v>
      </c>
      <c r="AE30" s="344">
        <v>7</v>
      </c>
      <c r="AF30" s="337">
        <v>8</v>
      </c>
      <c r="AG30" s="345">
        <v>8</v>
      </c>
      <c r="AH30" s="346">
        <v>8</v>
      </c>
      <c r="AI30">
        <v>8</v>
      </c>
      <c r="AJ30">
        <v>9</v>
      </c>
      <c r="AK30">
        <v>9</v>
      </c>
      <c r="AL30">
        <v>9</v>
      </c>
      <c r="AM30">
        <v>9</v>
      </c>
      <c r="AN30">
        <v>9</v>
      </c>
      <c r="AO30">
        <v>10</v>
      </c>
      <c r="AP30">
        <v>10</v>
      </c>
      <c r="AQ30">
        <v>10</v>
      </c>
      <c r="AR30">
        <v>10</v>
      </c>
      <c r="AS30">
        <v>11</v>
      </c>
      <c r="AT30">
        <v>11</v>
      </c>
      <c r="AU30">
        <v>11</v>
      </c>
      <c r="AV30">
        <v>11</v>
      </c>
      <c r="AW30">
        <v>12</v>
      </c>
      <c r="AX30">
        <v>12</v>
      </c>
      <c r="AY30">
        <v>12</v>
      </c>
      <c r="AZ30">
        <v>12</v>
      </c>
      <c r="BA30">
        <v>12</v>
      </c>
      <c r="BB30">
        <v>13</v>
      </c>
      <c r="BC30">
        <v>13</v>
      </c>
      <c r="BD30">
        <v>13</v>
      </c>
      <c r="BE30">
        <v>13</v>
      </c>
      <c r="BF30">
        <v>13</v>
      </c>
      <c r="BG30">
        <v>14</v>
      </c>
      <c r="BH30">
        <v>14</v>
      </c>
      <c r="BI30">
        <v>14</v>
      </c>
      <c r="BJ30">
        <v>14</v>
      </c>
      <c r="BK30">
        <v>15</v>
      </c>
      <c r="BL30">
        <v>15</v>
      </c>
      <c r="BM30">
        <v>15</v>
      </c>
      <c r="BN30">
        <v>15</v>
      </c>
      <c r="BO30">
        <v>15</v>
      </c>
      <c r="BP30">
        <v>16</v>
      </c>
      <c r="BQ30">
        <v>16</v>
      </c>
      <c r="BR30">
        <v>16</v>
      </c>
      <c r="BS30">
        <v>16</v>
      </c>
      <c r="BT30">
        <v>17</v>
      </c>
      <c r="BU30">
        <v>17</v>
      </c>
      <c r="BV30">
        <v>17</v>
      </c>
      <c r="BW30">
        <v>17</v>
      </c>
      <c r="BX30">
        <v>17</v>
      </c>
      <c r="BY30">
        <v>18</v>
      </c>
      <c r="BZ30">
        <v>18</v>
      </c>
      <c r="CA30">
        <v>18</v>
      </c>
      <c r="CB30">
        <v>18</v>
      </c>
      <c r="CC30">
        <v>18</v>
      </c>
      <c r="CD30">
        <v>19</v>
      </c>
      <c r="CE30">
        <v>19</v>
      </c>
      <c r="CF30">
        <v>19</v>
      </c>
      <c r="CG30">
        <v>19</v>
      </c>
      <c r="CH30">
        <v>19</v>
      </c>
      <c r="CI30">
        <v>20</v>
      </c>
      <c r="CJ30">
        <v>20</v>
      </c>
      <c r="CK30">
        <v>20</v>
      </c>
      <c r="CL30">
        <v>20</v>
      </c>
      <c r="CM30">
        <v>21</v>
      </c>
      <c r="CN30">
        <v>21</v>
      </c>
      <c r="CO30">
        <v>21</v>
      </c>
      <c r="CP30">
        <v>21</v>
      </c>
      <c r="CQ30">
        <v>21</v>
      </c>
      <c r="CR30">
        <v>22</v>
      </c>
      <c r="CS30">
        <v>22</v>
      </c>
      <c r="CT30">
        <v>22</v>
      </c>
      <c r="CU30">
        <v>22</v>
      </c>
      <c r="CV30">
        <v>22</v>
      </c>
      <c r="CW30">
        <v>23</v>
      </c>
      <c r="CX30">
        <v>23</v>
      </c>
      <c r="CY30">
        <v>23</v>
      </c>
      <c r="CZ30">
        <v>23</v>
      </c>
      <c r="DA30">
        <v>23</v>
      </c>
      <c r="DB30">
        <v>24</v>
      </c>
      <c r="DC30">
        <v>24</v>
      </c>
      <c r="DD30">
        <v>24</v>
      </c>
      <c r="DE30">
        <v>24</v>
      </c>
      <c r="DF30">
        <v>25</v>
      </c>
      <c r="DG30">
        <v>25</v>
      </c>
      <c r="DH30">
        <v>25</v>
      </c>
      <c r="DI30">
        <v>25</v>
      </c>
      <c r="DJ30">
        <v>25</v>
      </c>
      <c r="DK30">
        <v>26</v>
      </c>
      <c r="DL30">
        <v>26</v>
      </c>
      <c r="DM30">
        <v>26</v>
      </c>
      <c r="DN30">
        <v>26</v>
      </c>
      <c r="DO30">
        <v>27</v>
      </c>
      <c r="DP30">
        <v>27</v>
      </c>
      <c r="DQ30">
        <v>27</v>
      </c>
      <c r="DR30">
        <v>27</v>
      </c>
      <c r="DS30">
        <v>27</v>
      </c>
      <c r="DT30">
        <v>28</v>
      </c>
      <c r="DU30">
        <v>28</v>
      </c>
      <c r="DV30">
        <v>28</v>
      </c>
      <c r="DW30">
        <v>28</v>
      </c>
      <c r="DX30">
        <v>29</v>
      </c>
      <c r="DY30">
        <v>29</v>
      </c>
      <c r="DZ30">
        <v>29</v>
      </c>
      <c r="EA30">
        <v>29</v>
      </c>
      <c r="EB30">
        <v>29</v>
      </c>
      <c r="EC30">
        <v>30</v>
      </c>
      <c r="ED30">
        <v>30</v>
      </c>
      <c r="EE30">
        <v>30</v>
      </c>
      <c r="EF30">
        <v>30</v>
      </c>
      <c r="EG30">
        <v>31</v>
      </c>
      <c r="EH30">
        <v>31</v>
      </c>
      <c r="EI30">
        <v>31</v>
      </c>
      <c r="EJ30">
        <v>31</v>
      </c>
      <c r="EK30">
        <v>32</v>
      </c>
      <c r="EL30">
        <v>32</v>
      </c>
      <c r="EM30">
        <v>32</v>
      </c>
      <c r="EN30">
        <v>32</v>
      </c>
      <c r="EO30">
        <v>32</v>
      </c>
      <c r="EP30">
        <v>33</v>
      </c>
      <c r="EQ30">
        <v>33</v>
      </c>
      <c r="ER30">
        <v>33</v>
      </c>
      <c r="ES30">
        <v>33</v>
      </c>
      <c r="ET30">
        <v>34</v>
      </c>
      <c r="EU30">
        <v>34</v>
      </c>
      <c r="EV30">
        <v>34</v>
      </c>
      <c r="EW30">
        <v>34</v>
      </c>
      <c r="EX30">
        <v>34</v>
      </c>
      <c r="EY30">
        <v>35</v>
      </c>
      <c r="EZ30">
        <v>35</v>
      </c>
      <c r="FA30">
        <v>35</v>
      </c>
      <c r="FB30">
        <v>35</v>
      </c>
      <c r="FC30">
        <v>36</v>
      </c>
      <c r="FD30">
        <v>36</v>
      </c>
      <c r="FE30">
        <v>36</v>
      </c>
      <c r="FF30">
        <v>36</v>
      </c>
      <c r="FG30">
        <v>36</v>
      </c>
      <c r="FH30">
        <v>37</v>
      </c>
      <c r="FI30">
        <v>37</v>
      </c>
      <c r="FJ30">
        <v>37</v>
      </c>
      <c r="FK30">
        <v>37</v>
      </c>
      <c r="FL30">
        <v>38</v>
      </c>
      <c r="FM30">
        <v>38</v>
      </c>
      <c r="FN30">
        <v>38</v>
      </c>
      <c r="FO30">
        <v>38</v>
      </c>
      <c r="FP30">
        <v>39</v>
      </c>
      <c r="FQ30">
        <v>39</v>
      </c>
      <c r="FR30">
        <v>39</v>
      </c>
      <c r="FS30">
        <v>39</v>
      </c>
      <c r="FT30">
        <v>39</v>
      </c>
      <c r="FU30">
        <v>40</v>
      </c>
      <c r="FV30">
        <v>40</v>
      </c>
      <c r="FW30">
        <v>40</v>
      </c>
      <c r="FX30">
        <v>40</v>
      </c>
      <c r="FY30">
        <v>41</v>
      </c>
      <c r="FZ30">
        <v>41</v>
      </c>
      <c r="GA30">
        <v>41</v>
      </c>
      <c r="GB30">
        <v>41</v>
      </c>
      <c r="GC30">
        <v>41</v>
      </c>
      <c r="GD30">
        <v>42</v>
      </c>
      <c r="GE30">
        <v>42</v>
      </c>
      <c r="GF30">
        <v>42</v>
      </c>
      <c r="GG30">
        <v>42</v>
      </c>
      <c r="GH30">
        <v>43</v>
      </c>
      <c r="GI30">
        <v>43</v>
      </c>
      <c r="GJ30">
        <v>43</v>
      </c>
      <c r="GK30">
        <v>43</v>
      </c>
      <c r="GL30">
        <v>43</v>
      </c>
      <c r="GM30">
        <v>44</v>
      </c>
      <c r="GN30">
        <v>44</v>
      </c>
      <c r="GO30">
        <v>44</v>
      </c>
      <c r="GP30">
        <v>44</v>
      </c>
      <c r="GQ30">
        <v>45</v>
      </c>
      <c r="GR30">
        <v>45</v>
      </c>
      <c r="GS30">
        <v>45</v>
      </c>
      <c r="GU30">
        <v>27</v>
      </c>
      <c r="GV30">
        <v>0.35899999999999999</v>
      </c>
    </row>
    <row r="31" spans="1:204">
      <c r="A31" s="278">
        <v>28</v>
      </c>
      <c r="B31" s="344">
        <v>1</v>
      </c>
      <c r="C31" s="344">
        <v>1</v>
      </c>
      <c r="D31" s="344">
        <v>1</v>
      </c>
      <c r="E31" s="344">
        <v>1</v>
      </c>
      <c r="F31" s="344">
        <v>1</v>
      </c>
      <c r="G31" s="344">
        <v>2</v>
      </c>
      <c r="H31" s="344">
        <v>2</v>
      </c>
      <c r="I31" s="344">
        <v>2</v>
      </c>
      <c r="J31" s="344">
        <v>2</v>
      </c>
      <c r="K31" s="344">
        <v>3</v>
      </c>
      <c r="L31" s="344">
        <v>3</v>
      </c>
      <c r="M31" s="344">
        <v>3</v>
      </c>
      <c r="N31" s="344">
        <v>3</v>
      </c>
      <c r="O31" s="344">
        <v>4</v>
      </c>
      <c r="P31" s="344">
        <v>4</v>
      </c>
      <c r="Q31" s="344">
        <v>4</v>
      </c>
      <c r="R31" s="344">
        <v>4</v>
      </c>
      <c r="S31" s="344">
        <v>5</v>
      </c>
      <c r="T31" s="344">
        <v>5</v>
      </c>
      <c r="U31" s="344">
        <v>5</v>
      </c>
      <c r="V31" s="344">
        <v>5</v>
      </c>
      <c r="W31" s="344">
        <v>6</v>
      </c>
      <c r="X31" s="344">
        <v>6</v>
      </c>
      <c r="Y31" s="344">
        <v>6</v>
      </c>
      <c r="Z31" s="344">
        <v>6</v>
      </c>
      <c r="AA31" s="344">
        <v>7</v>
      </c>
      <c r="AB31" s="344">
        <v>7</v>
      </c>
      <c r="AC31" s="344">
        <v>7</v>
      </c>
      <c r="AD31" s="344">
        <v>7</v>
      </c>
      <c r="AE31" s="344">
        <v>8</v>
      </c>
      <c r="AF31" s="337">
        <v>8</v>
      </c>
      <c r="AG31" s="345">
        <v>8</v>
      </c>
      <c r="AH31" s="346">
        <v>8</v>
      </c>
      <c r="AI31">
        <v>8</v>
      </c>
      <c r="AJ31">
        <v>9</v>
      </c>
      <c r="AK31">
        <v>9</v>
      </c>
      <c r="AL31">
        <v>9</v>
      </c>
      <c r="AM31">
        <v>9</v>
      </c>
      <c r="AN31">
        <v>10</v>
      </c>
      <c r="AO31">
        <v>10</v>
      </c>
      <c r="AP31">
        <v>10</v>
      </c>
      <c r="AQ31">
        <v>10</v>
      </c>
      <c r="AR31">
        <v>11</v>
      </c>
      <c r="AS31">
        <v>11</v>
      </c>
      <c r="AT31">
        <v>11</v>
      </c>
      <c r="AU31">
        <v>11</v>
      </c>
      <c r="AV31">
        <v>11</v>
      </c>
      <c r="AW31">
        <v>12</v>
      </c>
      <c r="AX31">
        <v>12</v>
      </c>
      <c r="AY31">
        <v>12</v>
      </c>
      <c r="AZ31">
        <v>12</v>
      </c>
      <c r="BA31">
        <v>13</v>
      </c>
      <c r="BB31">
        <v>13</v>
      </c>
      <c r="BC31">
        <v>13</v>
      </c>
      <c r="BD31">
        <v>13</v>
      </c>
      <c r="BE31">
        <v>13</v>
      </c>
      <c r="BF31">
        <v>14</v>
      </c>
      <c r="BG31">
        <v>14</v>
      </c>
      <c r="BH31">
        <v>14</v>
      </c>
      <c r="BI31">
        <v>14</v>
      </c>
      <c r="BJ31">
        <v>15</v>
      </c>
      <c r="BK31">
        <v>15</v>
      </c>
      <c r="BL31">
        <v>15</v>
      </c>
      <c r="BM31">
        <v>15</v>
      </c>
      <c r="BN31">
        <v>15</v>
      </c>
      <c r="BO31">
        <v>16</v>
      </c>
      <c r="BP31">
        <v>16</v>
      </c>
      <c r="BQ31">
        <v>16</v>
      </c>
      <c r="BR31">
        <v>16</v>
      </c>
      <c r="BS31">
        <v>17</v>
      </c>
      <c r="BT31">
        <v>17</v>
      </c>
      <c r="BU31">
        <v>17</v>
      </c>
      <c r="BV31">
        <v>17</v>
      </c>
      <c r="BW31">
        <v>17</v>
      </c>
      <c r="BX31">
        <v>18</v>
      </c>
      <c r="BY31">
        <v>18</v>
      </c>
      <c r="BZ31">
        <v>18</v>
      </c>
      <c r="CA31">
        <v>18</v>
      </c>
      <c r="CB31">
        <v>19</v>
      </c>
      <c r="CC31">
        <v>19</v>
      </c>
      <c r="CD31">
        <v>19</v>
      </c>
      <c r="CE31">
        <v>19</v>
      </c>
      <c r="CF31">
        <v>19</v>
      </c>
      <c r="CG31">
        <v>20</v>
      </c>
      <c r="CH31">
        <v>20</v>
      </c>
      <c r="CI31">
        <v>20</v>
      </c>
      <c r="CJ31">
        <v>20</v>
      </c>
      <c r="CK31">
        <v>20</v>
      </c>
      <c r="CL31">
        <v>21</v>
      </c>
      <c r="CM31">
        <v>21</v>
      </c>
      <c r="CN31">
        <v>21</v>
      </c>
      <c r="CO31">
        <v>21</v>
      </c>
      <c r="CP31">
        <v>21</v>
      </c>
      <c r="CQ31">
        <v>22</v>
      </c>
      <c r="CR31">
        <v>22</v>
      </c>
      <c r="CS31">
        <v>22</v>
      </c>
      <c r="CT31">
        <v>22</v>
      </c>
      <c r="CU31">
        <v>22</v>
      </c>
      <c r="CV31">
        <v>23</v>
      </c>
      <c r="CW31">
        <v>23</v>
      </c>
      <c r="CX31">
        <v>23</v>
      </c>
      <c r="CY31">
        <v>23</v>
      </c>
      <c r="CZ31">
        <v>24</v>
      </c>
      <c r="DA31">
        <v>24</v>
      </c>
      <c r="DB31">
        <v>24</v>
      </c>
      <c r="DC31">
        <v>24</v>
      </c>
      <c r="DD31">
        <v>24</v>
      </c>
      <c r="DE31">
        <v>25</v>
      </c>
      <c r="DF31">
        <v>25</v>
      </c>
      <c r="DG31">
        <v>25</v>
      </c>
      <c r="DH31">
        <v>25</v>
      </c>
      <c r="DI31">
        <v>26</v>
      </c>
      <c r="DJ31">
        <v>26</v>
      </c>
      <c r="DK31">
        <v>26</v>
      </c>
      <c r="DL31">
        <v>26</v>
      </c>
      <c r="DM31">
        <v>27</v>
      </c>
      <c r="DN31">
        <v>27</v>
      </c>
      <c r="DO31">
        <v>27</v>
      </c>
      <c r="DP31">
        <v>27</v>
      </c>
      <c r="DQ31">
        <v>27</v>
      </c>
      <c r="DR31">
        <v>28</v>
      </c>
      <c r="DS31">
        <v>28</v>
      </c>
      <c r="DT31">
        <v>28</v>
      </c>
      <c r="DU31">
        <v>28</v>
      </c>
      <c r="DV31">
        <v>29</v>
      </c>
      <c r="DW31">
        <v>29</v>
      </c>
      <c r="DX31">
        <v>29</v>
      </c>
      <c r="DY31">
        <v>29</v>
      </c>
      <c r="DZ31">
        <v>30</v>
      </c>
      <c r="EA31">
        <v>30</v>
      </c>
      <c r="EB31">
        <v>30</v>
      </c>
      <c r="EC31">
        <v>30</v>
      </c>
      <c r="ED31">
        <v>30</v>
      </c>
      <c r="EE31">
        <v>31</v>
      </c>
      <c r="EF31">
        <v>31</v>
      </c>
      <c r="EG31">
        <v>31</v>
      </c>
      <c r="EH31">
        <v>31</v>
      </c>
      <c r="EI31">
        <v>32</v>
      </c>
      <c r="EJ31">
        <v>32</v>
      </c>
      <c r="EK31">
        <v>32</v>
      </c>
      <c r="EL31">
        <v>32</v>
      </c>
      <c r="EM31">
        <v>32</v>
      </c>
      <c r="EN31">
        <v>33</v>
      </c>
      <c r="EO31">
        <v>33</v>
      </c>
      <c r="EP31">
        <v>33</v>
      </c>
      <c r="EQ31">
        <v>33</v>
      </c>
      <c r="ER31">
        <v>34</v>
      </c>
      <c r="ES31">
        <v>34</v>
      </c>
      <c r="ET31">
        <v>34</v>
      </c>
      <c r="EU31">
        <v>34</v>
      </c>
      <c r="EV31">
        <v>35</v>
      </c>
      <c r="EW31">
        <v>35</v>
      </c>
      <c r="EX31">
        <v>35</v>
      </c>
      <c r="EY31">
        <v>35</v>
      </c>
      <c r="EZ31">
        <v>35</v>
      </c>
      <c r="FA31">
        <v>36</v>
      </c>
      <c r="FB31">
        <v>36</v>
      </c>
      <c r="FC31">
        <v>36</v>
      </c>
      <c r="FD31">
        <v>36</v>
      </c>
      <c r="FE31">
        <v>37</v>
      </c>
      <c r="FF31">
        <v>37</v>
      </c>
      <c r="FG31">
        <v>37</v>
      </c>
      <c r="FH31">
        <v>37</v>
      </c>
      <c r="FI31">
        <v>38</v>
      </c>
      <c r="FJ31">
        <v>38</v>
      </c>
      <c r="FK31">
        <v>38</v>
      </c>
      <c r="FL31">
        <v>38</v>
      </c>
      <c r="FM31">
        <v>38</v>
      </c>
      <c r="FN31">
        <v>39</v>
      </c>
      <c r="FO31">
        <v>39</v>
      </c>
      <c r="FP31">
        <v>39</v>
      </c>
      <c r="FQ31">
        <v>39</v>
      </c>
      <c r="FR31">
        <v>40</v>
      </c>
      <c r="FS31">
        <v>40</v>
      </c>
      <c r="FT31">
        <v>40</v>
      </c>
      <c r="FU31">
        <v>40</v>
      </c>
      <c r="FV31">
        <v>41</v>
      </c>
      <c r="FW31">
        <v>41</v>
      </c>
      <c r="FX31">
        <v>41</v>
      </c>
      <c r="FY31">
        <v>41</v>
      </c>
      <c r="FZ31">
        <v>41</v>
      </c>
      <c r="GA31">
        <v>42</v>
      </c>
      <c r="GB31">
        <v>42</v>
      </c>
      <c r="GC31">
        <v>42</v>
      </c>
      <c r="GD31">
        <v>42</v>
      </c>
      <c r="GE31">
        <v>43</v>
      </c>
      <c r="GF31">
        <v>43</v>
      </c>
      <c r="GG31">
        <v>43</v>
      </c>
      <c r="GH31">
        <v>43</v>
      </c>
      <c r="GI31">
        <v>44</v>
      </c>
      <c r="GJ31">
        <v>44</v>
      </c>
      <c r="GK31">
        <v>44</v>
      </c>
      <c r="GL31">
        <v>44</v>
      </c>
      <c r="GM31">
        <v>44</v>
      </c>
      <c r="GN31">
        <v>45</v>
      </c>
      <c r="GO31">
        <v>45</v>
      </c>
      <c r="GP31">
        <v>45</v>
      </c>
      <c r="GQ31">
        <v>45</v>
      </c>
      <c r="GR31">
        <v>46</v>
      </c>
      <c r="GS31">
        <v>46</v>
      </c>
      <c r="GU31">
        <v>28</v>
      </c>
      <c r="GV31">
        <v>0.36499999999999999</v>
      </c>
    </row>
    <row r="32" spans="1:204">
      <c r="A32" s="278">
        <v>29</v>
      </c>
      <c r="B32" s="344">
        <v>1</v>
      </c>
      <c r="C32" s="344">
        <v>1</v>
      </c>
      <c r="D32" s="344">
        <v>1</v>
      </c>
      <c r="E32" s="344">
        <v>1</v>
      </c>
      <c r="F32" s="344">
        <v>1</v>
      </c>
      <c r="G32" s="344">
        <v>2</v>
      </c>
      <c r="H32" s="344">
        <v>2</v>
      </c>
      <c r="I32" s="344">
        <v>2</v>
      </c>
      <c r="J32" s="344">
        <v>3</v>
      </c>
      <c r="K32" s="344">
        <v>3</v>
      </c>
      <c r="L32" s="344">
        <v>3</v>
      </c>
      <c r="M32" s="344">
        <v>3</v>
      </c>
      <c r="N32" s="344">
        <v>4</v>
      </c>
      <c r="O32" s="344">
        <v>4</v>
      </c>
      <c r="P32" s="344">
        <v>4</v>
      </c>
      <c r="Q32" s="344">
        <v>4</v>
      </c>
      <c r="R32" s="344">
        <v>5</v>
      </c>
      <c r="S32" s="344">
        <v>5</v>
      </c>
      <c r="T32" s="344">
        <v>5</v>
      </c>
      <c r="U32" s="344">
        <v>5</v>
      </c>
      <c r="V32" s="344">
        <v>5</v>
      </c>
      <c r="W32" s="344">
        <v>6</v>
      </c>
      <c r="X32" s="344">
        <v>6</v>
      </c>
      <c r="Y32" s="344">
        <v>6</v>
      </c>
      <c r="Z32" s="344">
        <v>6</v>
      </c>
      <c r="AA32" s="344">
        <v>7</v>
      </c>
      <c r="AB32" s="344">
        <v>7</v>
      </c>
      <c r="AC32" s="344">
        <v>7</v>
      </c>
      <c r="AD32" s="344">
        <v>7</v>
      </c>
      <c r="AE32" s="344">
        <v>8</v>
      </c>
      <c r="AF32" s="337">
        <v>8</v>
      </c>
      <c r="AG32" s="345">
        <v>8</v>
      </c>
      <c r="AH32" s="346">
        <v>8</v>
      </c>
      <c r="AI32">
        <v>9</v>
      </c>
      <c r="AJ32">
        <v>9</v>
      </c>
      <c r="AK32">
        <v>9</v>
      </c>
      <c r="AL32">
        <v>9</v>
      </c>
      <c r="AM32">
        <v>10</v>
      </c>
      <c r="AN32">
        <v>10</v>
      </c>
      <c r="AO32">
        <v>10</v>
      </c>
      <c r="AP32">
        <v>10</v>
      </c>
      <c r="AQ32">
        <v>11</v>
      </c>
      <c r="AR32">
        <v>11</v>
      </c>
      <c r="AS32">
        <v>11</v>
      </c>
      <c r="AT32">
        <v>11</v>
      </c>
      <c r="AU32">
        <v>11</v>
      </c>
      <c r="AV32">
        <v>12</v>
      </c>
      <c r="AW32">
        <v>12</v>
      </c>
      <c r="AX32">
        <v>12</v>
      </c>
      <c r="AY32">
        <v>12</v>
      </c>
      <c r="AZ32">
        <v>13</v>
      </c>
      <c r="BA32">
        <v>13</v>
      </c>
      <c r="BB32">
        <v>13</v>
      </c>
      <c r="BC32">
        <v>13</v>
      </c>
      <c r="BD32">
        <v>14</v>
      </c>
      <c r="BE32">
        <v>14</v>
      </c>
      <c r="BF32">
        <v>14</v>
      </c>
      <c r="BG32">
        <v>14</v>
      </c>
      <c r="BH32">
        <v>14</v>
      </c>
      <c r="BI32">
        <v>15</v>
      </c>
      <c r="BJ32">
        <v>15</v>
      </c>
      <c r="BK32">
        <v>15</v>
      </c>
      <c r="BL32">
        <v>15</v>
      </c>
      <c r="BM32">
        <v>16</v>
      </c>
      <c r="BN32">
        <v>16</v>
      </c>
      <c r="BO32">
        <v>16</v>
      </c>
      <c r="BP32">
        <v>16</v>
      </c>
      <c r="BQ32">
        <v>16</v>
      </c>
      <c r="BR32">
        <v>17</v>
      </c>
      <c r="BS32">
        <v>17</v>
      </c>
      <c r="BT32">
        <v>17</v>
      </c>
      <c r="BU32">
        <v>17</v>
      </c>
      <c r="BV32">
        <v>18</v>
      </c>
      <c r="BW32">
        <v>18</v>
      </c>
      <c r="BX32">
        <v>18</v>
      </c>
      <c r="BY32">
        <v>18</v>
      </c>
      <c r="BZ32">
        <v>18</v>
      </c>
      <c r="CA32">
        <v>19</v>
      </c>
      <c r="CB32">
        <v>19</v>
      </c>
      <c r="CC32">
        <v>19</v>
      </c>
      <c r="CD32">
        <v>19</v>
      </c>
      <c r="CE32">
        <v>20</v>
      </c>
      <c r="CF32">
        <v>20</v>
      </c>
      <c r="CG32">
        <v>20</v>
      </c>
      <c r="CH32">
        <v>20</v>
      </c>
      <c r="CI32">
        <v>20</v>
      </c>
      <c r="CJ32">
        <v>21</v>
      </c>
      <c r="CK32">
        <v>21</v>
      </c>
      <c r="CL32">
        <v>21</v>
      </c>
      <c r="CM32">
        <v>21</v>
      </c>
      <c r="CN32">
        <v>21</v>
      </c>
      <c r="CO32">
        <v>22</v>
      </c>
      <c r="CP32">
        <v>22</v>
      </c>
      <c r="CQ32">
        <v>22</v>
      </c>
      <c r="CR32">
        <v>22</v>
      </c>
      <c r="CS32">
        <v>23</v>
      </c>
      <c r="CT32">
        <v>23</v>
      </c>
      <c r="CU32">
        <v>23</v>
      </c>
      <c r="CV32">
        <v>23</v>
      </c>
      <c r="CW32">
        <v>23</v>
      </c>
      <c r="CX32">
        <v>24</v>
      </c>
      <c r="CY32">
        <v>24</v>
      </c>
      <c r="CZ32">
        <v>24</v>
      </c>
      <c r="DA32">
        <v>24</v>
      </c>
      <c r="DB32">
        <v>24</v>
      </c>
      <c r="DC32">
        <v>25</v>
      </c>
      <c r="DD32">
        <v>25</v>
      </c>
      <c r="DE32">
        <v>25</v>
      </c>
      <c r="DF32">
        <v>25</v>
      </c>
      <c r="DG32">
        <v>26</v>
      </c>
      <c r="DH32">
        <v>26</v>
      </c>
      <c r="DI32">
        <v>26</v>
      </c>
      <c r="DJ32">
        <v>26</v>
      </c>
      <c r="DK32">
        <v>27</v>
      </c>
      <c r="DL32">
        <v>27</v>
      </c>
      <c r="DM32">
        <v>27</v>
      </c>
      <c r="DN32">
        <v>27</v>
      </c>
      <c r="DO32">
        <v>28</v>
      </c>
      <c r="DP32">
        <v>28</v>
      </c>
      <c r="DQ32">
        <v>28</v>
      </c>
      <c r="DR32">
        <v>28</v>
      </c>
      <c r="DS32">
        <v>28</v>
      </c>
      <c r="DT32">
        <v>29</v>
      </c>
      <c r="DU32">
        <v>29</v>
      </c>
      <c r="DV32">
        <v>29</v>
      </c>
      <c r="DW32">
        <v>29</v>
      </c>
      <c r="DX32">
        <v>30</v>
      </c>
      <c r="DY32">
        <v>30</v>
      </c>
      <c r="DZ32">
        <v>30</v>
      </c>
      <c r="EA32">
        <v>30</v>
      </c>
      <c r="EB32">
        <v>31</v>
      </c>
      <c r="EC32">
        <v>31</v>
      </c>
      <c r="ED32">
        <v>31</v>
      </c>
      <c r="EE32">
        <v>31</v>
      </c>
      <c r="EF32">
        <v>31</v>
      </c>
      <c r="EG32">
        <v>32</v>
      </c>
      <c r="EH32">
        <v>32</v>
      </c>
      <c r="EI32">
        <v>32</v>
      </c>
      <c r="EJ32">
        <v>32</v>
      </c>
      <c r="EK32">
        <v>33</v>
      </c>
      <c r="EL32">
        <v>33</v>
      </c>
      <c r="EM32">
        <v>33</v>
      </c>
      <c r="EN32">
        <v>33</v>
      </c>
      <c r="EO32">
        <v>34</v>
      </c>
      <c r="EP32">
        <v>34</v>
      </c>
      <c r="EQ32">
        <v>34</v>
      </c>
      <c r="ER32">
        <v>34</v>
      </c>
      <c r="ES32">
        <v>35</v>
      </c>
      <c r="ET32">
        <v>35</v>
      </c>
      <c r="EU32">
        <v>35</v>
      </c>
      <c r="EV32">
        <v>35</v>
      </c>
      <c r="EW32">
        <v>35</v>
      </c>
      <c r="EX32">
        <v>36</v>
      </c>
      <c r="EY32">
        <v>36</v>
      </c>
      <c r="EZ32">
        <v>36</v>
      </c>
      <c r="FA32">
        <v>36</v>
      </c>
      <c r="FB32">
        <v>37</v>
      </c>
      <c r="FC32">
        <v>37</v>
      </c>
      <c r="FD32">
        <v>37</v>
      </c>
      <c r="FE32">
        <v>37</v>
      </c>
      <c r="FF32">
        <v>38</v>
      </c>
      <c r="FG32">
        <v>38</v>
      </c>
      <c r="FH32">
        <v>38</v>
      </c>
      <c r="FI32">
        <v>38</v>
      </c>
      <c r="FJ32">
        <v>38</v>
      </c>
      <c r="FK32">
        <v>39</v>
      </c>
      <c r="FL32">
        <v>39</v>
      </c>
      <c r="FM32">
        <v>39</v>
      </c>
      <c r="FN32">
        <v>39</v>
      </c>
      <c r="FO32">
        <v>40</v>
      </c>
      <c r="FP32">
        <v>40</v>
      </c>
      <c r="FQ32">
        <v>40</v>
      </c>
      <c r="FR32">
        <v>40</v>
      </c>
      <c r="FS32">
        <v>41</v>
      </c>
      <c r="FT32">
        <v>41</v>
      </c>
      <c r="FU32">
        <v>41</v>
      </c>
      <c r="FV32">
        <v>41</v>
      </c>
      <c r="FW32">
        <v>42</v>
      </c>
      <c r="FX32">
        <v>42</v>
      </c>
      <c r="FY32">
        <v>42</v>
      </c>
      <c r="FZ32">
        <v>42</v>
      </c>
      <c r="GA32">
        <v>42</v>
      </c>
      <c r="GB32">
        <v>43</v>
      </c>
      <c r="GC32">
        <v>43</v>
      </c>
      <c r="GD32">
        <v>43</v>
      </c>
      <c r="GE32">
        <v>43</v>
      </c>
      <c r="GF32">
        <v>44</v>
      </c>
      <c r="GG32">
        <v>44</v>
      </c>
      <c r="GH32">
        <v>44</v>
      </c>
      <c r="GI32">
        <v>44</v>
      </c>
      <c r="GJ32">
        <v>45</v>
      </c>
      <c r="GK32">
        <v>45</v>
      </c>
      <c r="GL32">
        <v>45</v>
      </c>
      <c r="GM32">
        <v>45</v>
      </c>
      <c r="GN32">
        <v>46</v>
      </c>
      <c r="GO32">
        <v>46</v>
      </c>
      <c r="GP32">
        <v>46</v>
      </c>
      <c r="GQ32">
        <v>46</v>
      </c>
      <c r="GR32">
        <v>46</v>
      </c>
      <c r="GS32">
        <v>47</v>
      </c>
      <c r="GU32">
        <v>29</v>
      </c>
      <c r="GV32">
        <v>0.372</v>
      </c>
    </row>
    <row r="33" spans="1:204">
      <c r="A33" s="278">
        <v>30</v>
      </c>
      <c r="B33" s="344">
        <v>1</v>
      </c>
      <c r="C33" s="344">
        <v>1</v>
      </c>
      <c r="D33" s="344">
        <v>1</v>
      </c>
      <c r="E33" s="344">
        <v>1</v>
      </c>
      <c r="F33" s="344">
        <v>2</v>
      </c>
      <c r="G33" s="344">
        <v>2</v>
      </c>
      <c r="H33" s="344">
        <v>2</v>
      </c>
      <c r="I33" s="344">
        <v>2</v>
      </c>
      <c r="J33" s="344">
        <v>3</v>
      </c>
      <c r="K33" s="344">
        <v>3</v>
      </c>
      <c r="L33" s="344">
        <v>3</v>
      </c>
      <c r="M33" s="344">
        <v>3</v>
      </c>
      <c r="N33" s="344">
        <v>4</v>
      </c>
      <c r="O33" s="344">
        <v>4</v>
      </c>
      <c r="P33" s="344">
        <v>4</v>
      </c>
      <c r="Q33" s="344">
        <v>4</v>
      </c>
      <c r="R33" s="344">
        <v>5</v>
      </c>
      <c r="S33" s="344">
        <v>5</v>
      </c>
      <c r="T33" s="344">
        <v>5</v>
      </c>
      <c r="U33" s="344">
        <v>5</v>
      </c>
      <c r="V33" s="344">
        <v>6</v>
      </c>
      <c r="W33" s="344">
        <v>6</v>
      </c>
      <c r="X33" s="344">
        <v>6</v>
      </c>
      <c r="Y33" s="344">
        <v>6</v>
      </c>
      <c r="Z33" s="344">
        <v>7</v>
      </c>
      <c r="AA33" s="344">
        <v>7</v>
      </c>
      <c r="AB33" s="344">
        <v>7</v>
      </c>
      <c r="AC33" s="344">
        <v>7</v>
      </c>
      <c r="AD33" s="344">
        <v>8</v>
      </c>
      <c r="AE33" s="344">
        <v>8</v>
      </c>
      <c r="AF33" s="337">
        <v>8</v>
      </c>
      <c r="AG33" s="345">
        <v>8</v>
      </c>
      <c r="AH33" s="346">
        <v>9</v>
      </c>
      <c r="AI33">
        <v>9</v>
      </c>
      <c r="AJ33">
        <v>9</v>
      </c>
      <c r="AK33">
        <v>9</v>
      </c>
      <c r="AL33">
        <v>9</v>
      </c>
      <c r="AM33">
        <v>10</v>
      </c>
      <c r="AN33">
        <v>10</v>
      </c>
      <c r="AO33">
        <v>10</v>
      </c>
      <c r="AP33">
        <v>10</v>
      </c>
      <c r="AQ33">
        <v>11</v>
      </c>
      <c r="AR33">
        <v>11</v>
      </c>
      <c r="AS33">
        <v>11</v>
      </c>
      <c r="AT33">
        <v>11</v>
      </c>
      <c r="AU33">
        <v>12</v>
      </c>
      <c r="AV33">
        <v>12</v>
      </c>
      <c r="AW33">
        <v>12</v>
      </c>
      <c r="AX33">
        <v>12</v>
      </c>
      <c r="AY33">
        <v>13</v>
      </c>
      <c r="AZ33">
        <v>13</v>
      </c>
      <c r="BA33">
        <v>13</v>
      </c>
      <c r="BB33">
        <v>13</v>
      </c>
      <c r="BC33">
        <v>14</v>
      </c>
      <c r="BD33">
        <v>14</v>
      </c>
      <c r="BE33">
        <v>14</v>
      </c>
      <c r="BF33">
        <v>14</v>
      </c>
      <c r="BG33">
        <v>14</v>
      </c>
      <c r="BH33">
        <v>15</v>
      </c>
      <c r="BI33">
        <v>15</v>
      </c>
      <c r="BJ33">
        <v>15</v>
      </c>
      <c r="BK33">
        <v>15</v>
      </c>
      <c r="BL33">
        <v>16</v>
      </c>
      <c r="BM33">
        <v>16</v>
      </c>
      <c r="BN33">
        <v>16</v>
      </c>
      <c r="BO33">
        <v>16</v>
      </c>
      <c r="BP33">
        <v>16</v>
      </c>
      <c r="BQ33">
        <v>17</v>
      </c>
      <c r="BR33">
        <v>17</v>
      </c>
      <c r="BS33">
        <v>17</v>
      </c>
      <c r="BT33">
        <v>17</v>
      </c>
      <c r="BU33">
        <v>18</v>
      </c>
      <c r="BV33">
        <v>18</v>
      </c>
      <c r="BW33">
        <v>18</v>
      </c>
      <c r="BX33">
        <v>18</v>
      </c>
      <c r="BY33">
        <v>19</v>
      </c>
      <c r="BZ33">
        <v>19</v>
      </c>
      <c r="CA33">
        <v>19</v>
      </c>
      <c r="CB33">
        <v>19</v>
      </c>
      <c r="CC33">
        <v>19</v>
      </c>
      <c r="CD33">
        <v>20</v>
      </c>
      <c r="CE33">
        <v>20</v>
      </c>
      <c r="CF33">
        <v>20</v>
      </c>
      <c r="CG33">
        <v>20</v>
      </c>
      <c r="CH33">
        <v>21</v>
      </c>
      <c r="CI33">
        <v>21</v>
      </c>
      <c r="CJ33">
        <v>21</v>
      </c>
      <c r="CK33">
        <v>21</v>
      </c>
      <c r="CL33">
        <v>21</v>
      </c>
      <c r="CM33">
        <v>22</v>
      </c>
      <c r="CN33">
        <v>22</v>
      </c>
      <c r="CO33">
        <v>22</v>
      </c>
      <c r="CP33">
        <v>22</v>
      </c>
      <c r="CQ33">
        <v>22</v>
      </c>
      <c r="CR33">
        <v>23</v>
      </c>
      <c r="CS33">
        <v>23</v>
      </c>
      <c r="CT33">
        <v>23</v>
      </c>
      <c r="CU33">
        <v>23</v>
      </c>
      <c r="CV33">
        <v>23</v>
      </c>
      <c r="CW33">
        <v>24</v>
      </c>
      <c r="CX33">
        <v>24</v>
      </c>
      <c r="CY33">
        <v>24</v>
      </c>
      <c r="CZ33">
        <v>24</v>
      </c>
      <c r="DA33">
        <v>25</v>
      </c>
      <c r="DB33">
        <v>25</v>
      </c>
      <c r="DC33">
        <v>25</v>
      </c>
      <c r="DD33">
        <v>25</v>
      </c>
      <c r="DE33">
        <v>26</v>
      </c>
      <c r="DF33">
        <v>26</v>
      </c>
      <c r="DG33">
        <v>26</v>
      </c>
      <c r="DH33">
        <v>26</v>
      </c>
      <c r="DI33">
        <v>27</v>
      </c>
      <c r="DJ33">
        <v>27</v>
      </c>
      <c r="DK33">
        <v>27</v>
      </c>
      <c r="DL33">
        <v>27</v>
      </c>
      <c r="DM33">
        <v>27</v>
      </c>
      <c r="DN33">
        <v>28</v>
      </c>
      <c r="DO33">
        <v>28</v>
      </c>
      <c r="DP33">
        <v>28</v>
      </c>
      <c r="DQ33">
        <v>28</v>
      </c>
      <c r="DR33">
        <v>29</v>
      </c>
      <c r="DS33">
        <v>29</v>
      </c>
      <c r="DT33">
        <v>29</v>
      </c>
      <c r="DU33">
        <v>29</v>
      </c>
      <c r="DV33">
        <v>30</v>
      </c>
      <c r="DW33">
        <v>30</v>
      </c>
      <c r="DX33">
        <v>30</v>
      </c>
      <c r="DY33">
        <v>30</v>
      </c>
      <c r="DZ33">
        <v>31</v>
      </c>
      <c r="EA33">
        <v>31</v>
      </c>
      <c r="EB33">
        <v>31</v>
      </c>
      <c r="EC33">
        <v>31</v>
      </c>
      <c r="ED33">
        <v>32</v>
      </c>
      <c r="EE33">
        <v>32</v>
      </c>
      <c r="EF33">
        <v>32</v>
      </c>
      <c r="EG33">
        <v>32</v>
      </c>
      <c r="EH33">
        <v>32</v>
      </c>
      <c r="EI33">
        <v>33</v>
      </c>
      <c r="EJ33">
        <v>33</v>
      </c>
      <c r="EK33">
        <v>33</v>
      </c>
      <c r="EL33">
        <v>33</v>
      </c>
      <c r="EM33">
        <v>34</v>
      </c>
      <c r="EN33">
        <v>34</v>
      </c>
      <c r="EO33">
        <v>34</v>
      </c>
      <c r="EP33">
        <v>34</v>
      </c>
      <c r="EQ33">
        <v>35</v>
      </c>
      <c r="ER33">
        <v>35</v>
      </c>
      <c r="ES33">
        <v>35</v>
      </c>
      <c r="ET33">
        <v>35</v>
      </c>
      <c r="EU33">
        <v>36</v>
      </c>
      <c r="EV33">
        <v>36</v>
      </c>
      <c r="EW33">
        <v>36</v>
      </c>
      <c r="EX33">
        <v>36</v>
      </c>
      <c r="EY33">
        <v>37</v>
      </c>
      <c r="EZ33">
        <v>37</v>
      </c>
      <c r="FA33">
        <v>37</v>
      </c>
      <c r="FB33">
        <v>37</v>
      </c>
      <c r="FC33">
        <v>37</v>
      </c>
      <c r="FD33">
        <v>38</v>
      </c>
      <c r="FE33">
        <v>38</v>
      </c>
      <c r="FF33">
        <v>38</v>
      </c>
      <c r="FG33">
        <v>38</v>
      </c>
      <c r="FH33">
        <v>39</v>
      </c>
      <c r="FI33">
        <v>39</v>
      </c>
      <c r="FJ33">
        <v>39</v>
      </c>
      <c r="FK33">
        <v>39</v>
      </c>
      <c r="FL33">
        <v>40</v>
      </c>
      <c r="FM33">
        <v>40</v>
      </c>
      <c r="FN33">
        <v>40</v>
      </c>
      <c r="FO33">
        <v>40</v>
      </c>
      <c r="FP33">
        <v>41</v>
      </c>
      <c r="FQ33">
        <v>41</v>
      </c>
      <c r="FR33">
        <v>41</v>
      </c>
      <c r="FS33">
        <v>41</v>
      </c>
      <c r="FT33">
        <v>41</v>
      </c>
      <c r="FU33">
        <v>42</v>
      </c>
      <c r="FV33">
        <v>42</v>
      </c>
      <c r="FW33">
        <v>42</v>
      </c>
      <c r="FX33">
        <v>42</v>
      </c>
      <c r="FY33">
        <v>43</v>
      </c>
      <c r="FZ33">
        <v>43</v>
      </c>
      <c r="GA33">
        <v>43</v>
      </c>
      <c r="GB33">
        <v>43</v>
      </c>
      <c r="GC33">
        <v>44</v>
      </c>
      <c r="GD33">
        <v>44</v>
      </c>
      <c r="GE33">
        <v>44</v>
      </c>
      <c r="GF33">
        <v>44</v>
      </c>
      <c r="GG33">
        <v>45</v>
      </c>
      <c r="GH33">
        <v>45</v>
      </c>
      <c r="GI33">
        <v>45</v>
      </c>
      <c r="GJ33">
        <v>45</v>
      </c>
      <c r="GK33">
        <v>46</v>
      </c>
      <c r="GL33">
        <v>46</v>
      </c>
      <c r="GM33">
        <v>46</v>
      </c>
      <c r="GN33">
        <v>46</v>
      </c>
      <c r="GO33">
        <v>46</v>
      </c>
      <c r="GP33">
        <v>47</v>
      </c>
      <c r="GQ33">
        <v>47</v>
      </c>
      <c r="GR33">
        <v>47</v>
      </c>
      <c r="GS33">
        <v>47</v>
      </c>
      <c r="GU33">
        <v>30</v>
      </c>
      <c r="GV33">
        <v>0.378</v>
      </c>
    </row>
    <row r="34" spans="1:204">
      <c r="A34" s="339">
        <v>31</v>
      </c>
      <c r="B34" s="340">
        <v>1</v>
      </c>
      <c r="C34" s="340">
        <v>1</v>
      </c>
      <c r="D34" s="340">
        <v>1</v>
      </c>
      <c r="E34" s="340">
        <v>1</v>
      </c>
      <c r="F34" s="340">
        <v>2</v>
      </c>
      <c r="G34" s="340">
        <v>2</v>
      </c>
      <c r="H34" s="340">
        <v>2</v>
      </c>
      <c r="I34" s="340">
        <v>2</v>
      </c>
      <c r="J34" s="340">
        <v>3</v>
      </c>
      <c r="K34" s="340">
        <v>3</v>
      </c>
      <c r="L34" s="340">
        <v>3</v>
      </c>
      <c r="M34" s="340">
        <v>3</v>
      </c>
      <c r="N34" s="340">
        <v>4</v>
      </c>
      <c r="O34" s="340">
        <v>4</v>
      </c>
      <c r="P34" s="340">
        <v>4</v>
      </c>
      <c r="Q34" s="340">
        <v>4</v>
      </c>
      <c r="R34" s="340">
        <v>5</v>
      </c>
      <c r="S34" s="340">
        <v>5</v>
      </c>
      <c r="T34" s="340">
        <v>5</v>
      </c>
      <c r="U34" s="340">
        <v>5</v>
      </c>
      <c r="V34" s="340">
        <v>6</v>
      </c>
      <c r="W34" s="340">
        <v>6</v>
      </c>
      <c r="X34" s="340">
        <v>6</v>
      </c>
      <c r="Y34" s="340">
        <v>6</v>
      </c>
      <c r="Z34" s="340">
        <v>7</v>
      </c>
      <c r="AA34" s="340">
        <v>7</v>
      </c>
      <c r="AB34" s="340">
        <v>7</v>
      </c>
      <c r="AC34" s="340">
        <v>7</v>
      </c>
      <c r="AD34" s="340">
        <v>8</v>
      </c>
      <c r="AE34" s="340">
        <v>8</v>
      </c>
      <c r="AF34" s="341">
        <v>8</v>
      </c>
      <c r="AG34" s="342">
        <v>8</v>
      </c>
      <c r="AH34" s="347">
        <v>9</v>
      </c>
      <c r="AI34" s="341">
        <v>9</v>
      </c>
      <c r="AJ34" s="341">
        <v>9</v>
      </c>
      <c r="AK34" s="341">
        <v>9</v>
      </c>
      <c r="AL34" s="341">
        <v>10</v>
      </c>
      <c r="AM34" s="341">
        <v>10</v>
      </c>
      <c r="AN34" s="341">
        <v>10</v>
      </c>
      <c r="AO34" s="341">
        <v>10</v>
      </c>
      <c r="AP34" s="341">
        <v>11</v>
      </c>
      <c r="AQ34" s="341">
        <v>11</v>
      </c>
      <c r="AR34" s="341">
        <v>11</v>
      </c>
      <c r="AS34" s="341">
        <v>11</v>
      </c>
      <c r="AT34" s="341">
        <v>12</v>
      </c>
      <c r="AU34" s="341">
        <v>12</v>
      </c>
      <c r="AV34" s="341">
        <v>12</v>
      </c>
      <c r="AW34" s="341">
        <v>12</v>
      </c>
      <c r="AX34" s="341">
        <v>13</v>
      </c>
      <c r="AY34" s="341">
        <v>13</v>
      </c>
      <c r="AZ34" s="341">
        <v>13</v>
      </c>
      <c r="BA34" s="341">
        <v>13</v>
      </c>
      <c r="BB34" s="341">
        <v>14</v>
      </c>
      <c r="BC34" s="341">
        <v>14</v>
      </c>
      <c r="BD34" s="341">
        <v>14</v>
      </c>
      <c r="BE34" s="341">
        <v>14</v>
      </c>
      <c r="BF34" s="341">
        <v>14</v>
      </c>
      <c r="BG34" s="341">
        <v>15</v>
      </c>
      <c r="BH34" s="341">
        <v>15</v>
      </c>
      <c r="BI34" s="341">
        <v>15</v>
      </c>
      <c r="BJ34" s="341">
        <v>15</v>
      </c>
      <c r="BK34" s="341">
        <v>16</v>
      </c>
      <c r="BL34" s="341">
        <v>16</v>
      </c>
      <c r="BM34" s="341">
        <v>16</v>
      </c>
      <c r="BN34" s="341">
        <v>16</v>
      </c>
      <c r="BO34" s="341">
        <v>17</v>
      </c>
      <c r="BP34" s="341">
        <v>17</v>
      </c>
      <c r="BQ34" s="341">
        <v>17</v>
      </c>
      <c r="BR34" s="341">
        <v>17</v>
      </c>
      <c r="BS34" s="341">
        <v>17</v>
      </c>
      <c r="BT34" s="341">
        <v>18</v>
      </c>
      <c r="BU34" s="341">
        <v>18</v>
      </c>
      <c r="BV34" s="341">
        <v>18</v>
      </c>
      <c r="BW34" s="341">
        <v>18</v>
      </c>
      <c r="BX34" s="341">
        <v>19</v>
      </c>
      <c r="BY34" s="341">
        <v>19</v>
      </c>
      <c r="BZ34" s="341">
        <v>19</v>
      </c>
      <c r="CA34" s="341">
        <v>19</v>
      </c>
      <c r="CB34" s="341">
        <v>20</v>
      </c>
      <c r="CC34" s="341">
        <v>20</v>
      </c>
      <c r="CD34" s="341">
        <v>20</v>
      </c>
      <c r="CE34" s="341">
        <v>20</v>
      </c>
      <c r="CF34" s="341">
        <v>20</v>
      </c>
      <c r="CG34" s="341">
        <v>21</v>
      </c>
      <c r="CH34" s="341">
        <v>21</v>
      </c>
      <c r="CI34" s="341">
        <v>21</v>
      </c>
      <c r="CJ34" s="341">
        <v>21</v>
      </c>
      <c r="CK34" s="341">
        <v>22</v>
      </c>
      <c r="CL34" s="341">
        <v>22</v>
      </c>
      <c r="CM34" s="341">
        <v>22</v>
      </c>
      <c r="CN34" s="341">
        <v>22</v>
      </c>
      <c r="CO34" s="341">
        <v>22</v>
      </c>
      <c r="CP34" s="341">
        <v>23</v>
      </c>
      <c r="CQ34" s="341">
        <v>23</v>
      </c>
      <c r="CR34" s="341">
        <v>23</v>
      </c>
      <c r="CS34" s="341">
        <v>23</v>
      </c>
      <c r="CT34" s="341">
        <v>24</v>
      </c>
      <c r="CU34" s="341">
        <v>24</v>
      </c>
      <c r="CV34" s="341">
        <v>24</v>
      </c>
      <c r="CW34" s="341">
        <v>24</v>
      </c>
      <c r="CX34" s="341">
        <v>24</v>
      </c>
      <c r="CY34" s="341">
        <v>25</v>
      </c>
      <c r="CZ34" s="341">
        <v>25</v>
      </c>
      <c r="DA34" s="341">
        <v>25</v>
      </c>
      <c r="DB34" s="341">
        <v>25</v>
      </c>
      <c r="DC34" s="341">
        <v>26</v>
      </c>
      <c r="DD34" s="341">
        <v>26</v>
      </c>
      <c r="DE34" s="341">
        <v>26</v>
      </c>
      <c r="DF34" s="341">
        <v>26</v>
      </c>
      <c r="DG34" s="341">
        <v>27</v>
      </c>
      <c r="DH34" s="341">
        <v>27</v>
      </c>
      <c r="DI34" s="341">
        <v>27</v>
      </c>
      <c r="DJ34" s="341">
        <v>27</v>
      </c>
      <c r="DK34" s="341">
        <v>28</v>
      </c>
      <c r="DL34" s="341">
        <v>28</v>
      </c>
      <c r="DM34" s="341">
        <v>28</v>
      </c>
      <c r="DN34" s="341">
        <v>28</v>
      </c>
      <c r="DO34" s="341">
        <v>28</v>
      </c>
      <c r="DP34" s="341">
        <v>29</v>
      </c>
      <c r="DQ34" s="341">
        <v>29</v>
      </c>
      <c r="DR34" s="341">
        <v>29</v>
      </c>
      <c r="DS34" s="341">
        <v>29</v>
      </c>
      <c r="DT34" s="341">
        <v>30</v>
      </c>
      <c r="DU34" s="341">
        <v>30</v>
      </c>
      <c r="DV34" s="341">
        <v>30</v>
      </c>
      <c r="DW34" s="341">
        <v>30</v>
      </c>
      <c r="DX34" s="341">
        <v>31</v>
      </c>
      <c r="DY34" s="341">
        <v>31</v>
      </c>
      <c r="DZ34" s="341">
        <v>31</v>
      </c>
      <c r="EA34" s="341">
        <v>31</v>
      </c>
      <c r="EB34" s="341">
        <v>32</v>
      </c>
      <c r="EC34" s="341">
        <v>32</v>
      </c>
      <c r="ED34" s="341">
        <v>32</v>
      </c>
      <c r="EE34" s="341">
        <v>32</v>
      </c>
      <c r="EF34" s="341">
        <v>33</v>
      </c>
      <c r="EG34" s="341">
        <v>33</v>
      </c>
      <c r="EH34" s="341">
        <v>33</v>
      </c>
      <c r="EI34" s="341">
        <v>33</v>
      </c>
      <c r="EJ34" s="341">
        <v>34</v>
      </c>
      <c r="EK34" s="341">
        <v>34</v>
      </c>
      <c r="EL34" s="341">
        <v>34</v>
      </c>
      <c r="EM34" s="341">
        <v>34</v>
      </c>
      <c r="EN34" s="341">
        <v>35</v>
      </c>
      <c r="EO34" s="341">
        <v>35</v>
      </c>
      <c r="EP34" s="341">
        <v>35</v>
      </c>
      <c r="EQ34" s="341">
        <v>35</v>
      </c>
      <c r="ER34" s="341">
        <v>35</v>
      </c>
      <c r="ES34" s="341">
        <v>36</v>
      </c>
      <c r="ET34" s="341">
        <v>36</v>
      </c>
      <c r="EU34" s="341">
        <v>36</v>
      </c>
      <c r="EV34" s="341">
        <v>36</v>
      </c>
      <c r="EW34" s="341">
        <v>37</v>
      </c>
      <c r="EX34" s="341">
        <v>37</v>
      </c>
      <c r="EY34" s="341">
        <v>37</v>
      </c>
      <c r="EZ34" s="341">
        <v>37</v>
      </c>
      <c r="FA34" s="341">
        <v>38</v>
      </c>
      <c r="FB34" s="341">
        <v>38</v>
      </c>
      <c r="FC34" s="341">
        <v>38</v>
      </c>
      <c r="FD34" s="341">
        <v>38</v>
      </c>
      <c r="FE34" s="341">
        <v>39</v>
      </c>
      <c r="FF34" s="341">
        <v>39</v>
      </c>
      <c r="FG34" s="341">
        <v>39</v>
      </c>
      <c r="FH34" s="341">
        <v>39</v>
      </c>
      <c r="FI34" s="341">
        <v>40</v>
      </c>
      <c r="FJ34" s="341">
        <v>40</v>
      </c>
      <c r="FK34" s="341">
        <v>40</v>
      </c>
      <c r="FL34" s="341">
        <v>40</v>
      </c>
      <c r="FM34" s="341">
        <v>41</v>
      </c>
      <c r="FN34" s="341">
        <v>41</v>
      </c>
      <c r="FO34" s="341">
        <v>41</v>
      </c>
      <c r="FP34" s="341">
        <v>41</v>
      </c>
      <c r="FQ34" s="341">
        <v>42</v>
      </c>
      <c r="FR34" s="341">
        <v>42</v>
      </c>
      <c r="FS34" s="341">
        <v>42</v>
      </c>
      <c r="FT34" s="341">
        <v>42</v>
      </c>
      <c r="FU34" s="341">
        <v>43</v>
      </c>
      <c r="FV34" s="341">
        <v>43</v>
      </c>
      <c r="FW34" s="341">
        <v>43</v>
      </c>
      <c r="FX34" s="341">
        <v>43</v>
      </c>
      <c r="FY34" s="341">
        <v>43</v>
      </c>
      <c r="FZ34" s="341">
        <v>44</v>
      </c>
      <c r="GA34" s="341">
        <v>44</v>
      </c>
      <c r="GB34" s="341">
        <v>44</v>
      </c>
      <c r="GC34" s="341">
        <v>44</v>
      </c>
      <c r="GD34" s="341">
        <v>45</v>
      </c>
      <c r="GE34" s="341">
        <v>45</v>
      </c>
      <c r="GF34" s="341">
        <v>45</v>
      </c>
      <c r="GG34" s="341">
        <v>45</v>
      </c>
      <c r="GH34" s="341">
        <v>46</v>
      </c>
      <c r="GI34" s="341">
        <v>46</v>
      </c>
      <c r="GJ34" s="341">
        <v>46</v>
      </c>
      <c r="GK34" s="341">
        <v>46</v>
      </c>
      <c r="GL34" s="341">
        <v>47</v>
      </c>
      <c r="GM34" s="341">
        <v>47</v>
      </c>
      <c r="GN34" s="341">
        <v>47</v>
      </c>
      <c r="GO34" s="341">
        <v>47</v>
      </c>
      <c r="GP34" s="341">
        <v>48</v>
      </c>
      <c r="GQ34" s="341">
        <v>48</v>
      </c>
      <c r="GR34" s="341">
        <v>48</v>
      </c>
      <c r="GS34" s="341">
        <v>48</v>
      </c>
      <c r="GT34" s="341"/>
      <c r="GU34" s="341">
        <v>31</v>
      </c>
      <c r="GV34" s="341">
        <v>0.38500000000000001</v>
      </c>
    </row>
    <row r="35" spans="1:204">
      <c r="A35" s="278">
        <v>32</v>
      </c>
      <c r="B35" s="344">
        <v>1</v>
      </c>
      <c r="C35" s="344">
        <v>1</v>
      </c>
      <c r="D35" s="344">
        <v>1</v>
      </c>
      <c r="E35" s="344">
        <v>1</v>
      </c>
      <c r="F35" s="344">
        <v>2</v>
      </c>
      <c r="G35" s="344">
        <v>2</v>
      </c>
      <c r="H35" s="344">
        <v>2</v>
      </c>
      <c r="I35" s="344">
        <v>2</v>
      </c>
      <c r="J35" s="344">
        <v>3</v>
      </c>
      <c r="K35" s="344">
        <v>3</v>
      </c>
      <c r="L35" s="344">
        <v>3</v>
      </c>
      <c r="M35" s="344">
        <v>3</v>
      </c>
      <c r="N35" s="344">
        <v>4</v>
      </c>
      <c r="O35" s="344">
        <v>4</v>
      </c>
      <c r="P35" s="344">
        <v>4</v>
      </c>
      <c r="Q35" s="344">
        <v>5</v>
      </c>
      <c r="R35" s="344">
        <v>5</v>
      </c>
      <c r="S35" s="344">
        <v>5</v>
      </c>
      <c r="T35" s="344">
        <v>5</v>
      </c>
      <c r="U35" s="344">
        <v>5</v>
      </c>
      <c r="V35" s="344">
        <v>6</v>
      </c>
      <c r="W35" s="344">
        <v>6</v>
      </c>
      <c r="X35" s="344">
        <v>6</v>
      </c>
      <c r="Y35" s="344">
        <v>7</v>
      </c>
      <c r="Z35" s="344">
        <v>7</v>
      </c>
      <c r="AA35" s="344">
        <v>7</v>
      </c>
      <c r="AB35" s="344">
        <v>7</v>
      </c>
      <c r="AC35" s="344">
        <v>8</v>
      </c>
      <c r="AD35" s="344">
        <v>8</v>
      </c>
      <c r="AE35" s="344">
        <v>8</v>
      </c>
      <c r="AF35" s="337">
        <v>8</v>
      </c>
      <c r="AG35" s="345">
        <v>9</v>
      </c>
      <c r="AH35" s="348">
        <v>9</v>
      </c>
      <c r="AI35">
        <v>9</v>
      </c>
      <c r="AJ35">
        <v>9</v>
      </c>
      <c r="AK35">
        <v>10</v>
      </c>
      <c r="AL35">
        <v>10</v>
      </c>
      <c r="AM35">
        <v>10</v>
      </c>
      <c r="AN35">
        <v>10</v>
      </c>
      <c r="AO35">
        <v>11</v>
      </c>
      <c r="AP35">
        <v>11</v>
      </c>
      <c r="AQ35">
        <v>11</v>
      </c>
      <c r="AR35">
        <v>11</v>
      </c>
      <c r="AS35">
        <v>12</v>
      </c>
      <c r="AT35">
        <v>12</v>
      </c>
      <c r="AU35">
        <v>12</v>
      </c>
      <c r="AV35">
        <v>12</v>
      </c>
      <c r="AW35">
        <v>13</v>
      </c>
      <c r="AX35">
        <v>13</v>
      </c>
      <c r="AY35">
        <v>13</v>
      </c>
      <c r="AZ35">
        <v>13</v>
      </c>
      <c r="BA35">
        <v>14</v>
      </c>
      <c r="BB35">
        <v>14</v>
      </c>
      <c r="BC35">
        <v>14</v>
      </c>
      <c r="BD35">
        <v>14</v>
      </c>
      <c r="BE35">
        <v>14</v>
      </c>
      <c r="BF35">
        <v>15</v>
      </c>
      <c r="BG35">
        <v>15</v>
      </c>
      <c r="BH35">
        <v>15</v>
      </c>
      <c r="BI35">
        <v>15</v>
      </c>
      <c r="BJ35">
        <v>16</v>
      </c>
      <c r="BK35">
        <v>16</v>
      </c>
      <c r="BL35">
        <v>16</v>
      </c>
      <c r="BM35">
        <v>16</v>
      </c>
      <c r="BN35">
        <v>17</v>
      </c>
      <c r="BO35">
        <v>17</v>
      </c>
      <c r="BP35">
        <v>17</v>
      </c>
      <c r="BQ35">
        <v>17</v>
      </c>
      <c r="BR35">
        <v>18</v>
      </c>
      <c r="BS35">
        <v>18</v>
      </c>
      <c r="BT35">
        <v>18</v>
      </c>
      <c r="BU35">
        <v>18</v>
      </c>
      <c r="BV35">
        <v>19</v>
      </c>
      <c r="BW35">
        <v>19</v>
      </c>
      <c r="BX35">
        <v>19</v>
      </c>
      <c r="BY35">
        <v>19</v>
      </c>
      <c r="BZ35">
        <v>19</v>
      </c>
      <c r="CA35">
        <v>20</v>
      </c>
      <c r="CB35">
        <v>20</v>
      </c>
      <c r="CC35">
        <v>20</v>
      </c>
      <c r="CD35">
        <v>20</v>
      </c>
      <c r="CE35">
        <v>21</v>
      </c>
      <c r="CF35">
        <v>21</v>
      </c>
      <c r="CG35">
        <v>21</v>
      </c>
      <c r="CH35">
        <v>21</v>
      </c>
      <c r="CI35">
        <v>21</v>
      </c>
      <c r="CJ35">
        <v>22</v>
      </c>
      <c r="CK35">
        <v>22</v>
      </c>
      <c r="CL35">
        <v>22</v>
      </c>
      <c r="CM35">
        <v>22</v>
      </c>
      <c r="CN35">
        <v>23</v>
      </c>
      <c r="CO35">
        <v>23</v>
      </c>
      <c r="CP35">
        <v>23</v>
      </c>
      <c r="CQ35">
        <v>23</v>
      </c>
      <c r="CR35">
        <v>23</v>
      </c>
      <c r="CS35">
        <v>24</v>
      </c>
      <c r="CT35">
        <v>24</v>
      </c>
      <c r="CU35">
        <v>24</v>
      </c>
      <c r="CV35">
        <v>24</v>
      </c>
      <c r="CW35">
        <v>25</v>
      </c>
      <c r="CX35">
        <v>25</v>
      </c>
      <c r="CY35">
        <v>25</v>
      </c>
      <c r="CZ35">
        <v>25</v>
      </c>
      <c r="DA35">
        <v>26</v>
      </c>
      <c r="DB35">
        <v>26</v>
      </c>
      <c r="DC35">
        <v>26</v>
      </c>
      <c r="DD35">
        <v>26</v>
      </c>
      <c r="DE35">
        <v>27</v>
      </c>
      <c r="DF35">
        <v>27</v>
      </c>
      <c r="DG35">
        <v>27</v>
      </c>
      <c r="DH35">
        <v>27</v>
      </c>
      <c r="DI35">
        <v>28</v>
      </c>
      <c r="DJ35">
        <v>28</v>
      </c>
      <c r="DK35">
        <v>28</v>
      </c>
      <c r="DL35">
        <v>28</v>
      </c>
      <c r="DM35">
        <v>28</v>
      </c>
      <c r="DN35">
        <v>29</v>
      </c>
      <c r="DO35">
        <v>29</v>
      </c>
      <c r="DP35">
        <v>29</v>
      </c>
      <c r="DQ35">
        <v>29</v>
      </c>
      <c r="DR35">
        <v>30</v>
      </c>
      <c r="DS35">
        <v>30</v>
      </c>
      <c r="DT35">
        <v>30</v>
      </c>
      <c r="DU35">
        <v>30</v>
      </c>
      <c r="DV35">
        <v>31</v>
      </c>
      <c r="DW35">
        <v>31</v>
      </c>
      <c r="DX35">
        <v>31</v>
      </c>
      <c r="DY35">
        <v>31</v>
      </c>
      <c r="DZ35">
        <v>32</v>
      </c>
      <c r="EA35">
        <v>32</v>
      </c>
      <c r="EB35">
        <v>32</v>
      </c>
      <c r="EC35">
        <v>32</v>
      </c>
      <c r="ED35">
        <v>33</v>
      </c>
      <c r="EE35">
        <v>33</v>
      </c>
      <c r="EF35">
        <v>33</v>
      </c>
      <c r="EG35">
        <v>33</v>
      </c>
      <c r="EH35">
        <v>34</v>
      </c>
      <c r="EI35">
        <v>34</v>
      </c>
      <c r="EJ35">
        <v>34</v>
      </c>
      <c r="EK35">
        <v>34</v>
      </c>
      <c r="EL35">
        <v>35</v>
      </c>
      <c r="EM35">
        <v>35</v>
      </c>
      <c r="EN35">
        <v>35</v>
      </c>
      <c r="EO35">
        <v>35</v>
      </c>
      <c r="EP35">
        <v>36</v>
      </c>
      <c r="EQ35">
        <v>36</v>
      </c>
      <c r="ER35">
        <v>36</v>
      </c>
      <c r="ES35">
        <v>36</v>
      </c>
      <c r="ET35">
        <v>37</v>
      </c>
      <c r="EU35">
        <v>37</v>
      </c>
      <c r="EV35">
        <v>37</v>
      </c>
      <c r="EW35">
        <v>37</v>
      </c>
      <c r="EX35">
        <v>38</v>
      </c>
      <c r="EY35">
        <v>38</v>
      </c>
      <c r="EZ35">
        <v>38</v>
      </c>
      <c r="FA35">
        <v>38</v>
      </c>
      <c r="FB35">
        <v>39</v>
      </c>
      <c r="FC35">
        <v>39</v>
      </c>
      <c r="FD35">
        <v>39</v>
      </c>
      <c r="FE35">
        <v>39</v>
      </c>
      <c r="FF35">
        <v>40</v>
      </c>
      <c r="FG35">
        <v>40</v>
      </c>
      <c r="FH35">
        <v>40</v>
      </c>
      <c r="FI35">
        <v>40</v>
      </c>
      <c r="FJ35">
        <v>41</v>
      </c>
      <c r="FK35">
        <v>41</v>
      </c>
      <c r="FL35">
        <v>41</v>
      </c>
      <c r="FM35">
        <v>41</v>
      </c>
      <c r="FN35">
        <v>42</v>
      </c>
      <c r="FO35">
        <v>42</v>
      </c>
      <c r="FP35">
        <v>42</v>
      </c>
      <c r="FQ35">
        <v>42</v>
      </c>
      <c r="FR35">
        <v>43</v>
      </c>
      <c r="FS35">
        <v>43</v>
      </c>
      <c r="FT35">
        <v>43</v>
      </c>
      <c r="FU35">
        <v>43</v>
      </c>
      <c r="FV35">
        <v>44</v>
      </c>
      <c r="FW35">
        <v>44</v>
      </c>
      <c r="FX35">
        <v>44</v>
      </c>
      <c r="FY35">
        <v>44</v>
      </c>
      <c r="FZ35">
        <v>45</v>
      </c>
      <c r="GA35">
        <v>45</v>
      </c>
      <c r="GB35">
        <v>45</v>
      </c>
      <c r="GC35">
        <v>45</v>
      </c>
      <c r="GD35">
        <v>45</v>
      </c>
      <c r="GE35">
        <v>46</v>
      </c>
      <c r="GF35">
        <v>46</v>
      </c>
      <c r="GG35">
        <v>46</v>
      </c>
      <c r="GH35">
        <v>46</v>
      </c>
      <c r="GI35">
        <v>47</v>
      </c>
      <c r="GJ35">
        <v>47</v>
      </c>
      <c r="GK35">
        <v>47</v>
      </c>
      <c r="GL35">
        <v>47</v>
      </c>
      <c r="GM35">
        <v>48</v>
      </c>
      <c r="GN35">
        <v>48</v>
      </c>
      <c r="GO35">
        <v>48</v>
      </c>
      <c r="GP35">
        <v>48</v>
      </c>
      <c r="GQ35">
        <v>49</v>
      </c>
      <c r="GR35">
        <v>49</v>
      </c>
      <c r="GS35">
        <v>49</v>
      </c>
      <c r="GU35">
        <v>32</v>
      </c>
      <c r="GV35">
        <v>0.39200000000000002</v>
      </c>
    </row>
    <row r="36" spans="1:204">
      <c r="A36" s="278">
        <v>33</v>
      </c>
      <c r="B36" s="344">
        <v>1</v>
      </c>
      <c r="C36" s="344">
        <v>1</v>
      </c>
      <c r="D36" s="344">
        <v>1</v>
      </c>
      <c r="E36" s="344">
        <v>1</v>
      </c>
      <c r="F36" s="344">
        <v>2</v>
      </c>
      <c r="G36" s="344">
        <v>2</v>
      </c>
      <c r="H36" s="344">
        <v>2</v>
      </c>
      <c r="I36" s="344">
        <v>3</v>
      </c>
      <c r="J36" s="344">
        <v>3</v>
      </c>
      <c r="K36" s="344">
        <v>3</v>
      </c>
      <c r="L36" s="344">
        <v>3</v>
      </c>
      <c r="M36" s="344">
        <v>3</v>
      </c>
      <c r="N36" s="344">
        <v>4</v>
      </c>
      <c r="O36" s="344">
        <v>4</v>
      </c>
      <c r="P36" s="344">
        <v>4</v>
      </c>
      <c r="Q36" s="344">
        <v>5</v>
      </c>
      <c r="R36" s="344">
        <v>5</v>
      </c>
      <c r="S36" s="344">
        <v>5</v>
      </c>
      <c r="T36" s="344">
        <v>5</v>
      </c>
      <c r="U36" s="344">
        <v>6</v>
      </c>
      <c r="V36" s="344">
        <v>6</v>
      </c>
      <c r="W36" s="344">
        <v>6</v>
      </c>
      <c r="X36" s="344">
        <v>6</v>
      </c>
      <c r="Y36" s="344">
        <v>7</v>
      </c>
      <c r="Z36" s="344">
        <v>7</v>
      </c>
      <c r="AA36" s="344">
        <v>7</v>
      </c>
      <c r="AB36" s="344">
        <v>7</v>
      </c>
      <c r="AC36" s="344">
        <v>8</v>
      </c>
      <c r="AD36" s="344">
        <v>8</v>
      </c>
      <c r="AE36" s="344">
        <v>8</v>
      </c>
      <c r="AF36" s="337">
        <v>8</v>
      </c>
      <c r="AG36" s="345">
        <v>9</v>
      </c>
      <c r="AH36" s="348">
        <v>9</v>
      </c>
      <c r="AI36">
        <v>9</v>
      </c>
      <c r="AJ36">
        <v>9</v>
      </c>
      <c r="AK36">
        <v>10</v>
      </c>
      <c r="AL36">
        <v>10</v>
      </c>
      <c r="AM36">
        <v>10</v>
      </c>
      <c r="AN36">
        <v>11</v>
      </c>
      <c r="AO36">
        <v>11</v>
      </c>
      <c r="AP36">
        <v>11</v>
      </c>
      <c r="AQ36">
        <v>11</v>
      </c>
      <c r="AR36">
        <v>12</v>
      </c>
      <c r="AS36">
        <v>12</v>
      </c>
      <c r="AT36">
        <v>12</v>
      </c>
      <c r="AU36">
        <v>12</v>
      </c>
      <c r="AV36">
        <v>13</v>
      </c>
      <c r="AW36">
        <v>13</v>
      </c>
      <c r="AX36">
        <v>13</v>
      </c>
      <c r="AY36">
        <v>13</v>
      </c>
      <c r="AZ36">
        <v>14</v>
      </c>
      <c r="BA36">
        <v>14</v>
      </c>
      <c r="BB36">
        <v>14</v>
      </c>
      <c r="BC36">
        <v>14</v>
      </c>
      <c r="BD36">
        <v>15</v>
      </c>
      <c r="BE36">
        <v>15</v>
      </c>
      <c r="BF36">
        <v>15</v>
      </c>
      <c r="BG36">
        <v>15</v>
      </c>
      <c r="BH36">
        <v>15</v>
      </c>
      <c r="BI36">
        <v>16</v>
      </c>
      <c r="BJ36">
        <v>16</v>
      </c>
      <c r="BK36">
        <v>16</v>
      </c>
      <c r="BL36">
        <v>16</v>
      </c>
      <c r="BM36">
        <v>17</v>
      </c>
      <c r="BN36">
        <v>17</v>
      </c>
      <c r="BO36">
        <v>17</v>
      </c>
      <c r="BP36">
        <v>17</v>
      </c>
      <c r="BQ36">
        <v>18</v>
      </c>
      <c r="BR36">
        <v>18</v>
      </c>
      <c r="BS36">
        <v>18</v>
      </c>
      <c r="BT36">
        <v>18</v>
      </c>
      <c r="BU36">
        <v>19</v>
      </c>
      <c r="BV36">
        <v>19</v>
      </c>
      <c r="BW36">
        <v>19</v>
      </c>
      <c r="BX36">
        <v>19</v>
      </c>
      <c r="BY36">
        <v>20</v>
      </c>
      <c r="BZ36">
        <v>20</v>
      </c>
      <c r="CA36">
        <v>20</v>
      </c>
      <c r="CB36">
        <v>20</v>
      </c>
      <c r="CC36">
        <v>20</v>
      </c>
      <c r="CD36">
        <v>21</v>
      </c>
      <c r="CE36">
        <v>21</v>
      </c>
      <c r="CF36">
        <v>21</v>
      </c>
      <c r="CG36">
        <v>21</v>
      </c>
      <c r="CH36">
        <v>22</v>
      </c>
      <c r="CI36">
        <v>22</v>
      </c>
      <c r="CJ36">
        <v>22</v>
      </c>
      <c r="CK36">
        <v>22</v>
      </c>
      <c r="CL36">
        <v>23</v>
      </c>
      <c r="CM36">
        <v>23</v>
      </c>
      <c r="CN36">
        <v>23</v>
      </c>
      <c r="CO36">
        <v>23</v>
      </c>
      <c r="CP36">
        <v>23</v>
      </c>
      <c r="CQ36">
        <v>24</v>
      </c>
      <c r="CR36">
        <v>24</v>
      </c>
      <c r="CS36">
        <v>24</v>
      </c>
      <c r="CT36">
        <v>24</v>
      </c>
      <c r="CU36">
        <v>25</v>
      </c>
      <c r="CV36">
        <v>25</v>
      </c>
      <c r="CW36">
        <v>25</v>
      </c>
      <c r="CX36">
        <v>25</v>
      </c>
      <c r="CY36">
        <v>26</v>
      </c>
      <c r="CZ36">
        <v>26</v>
      </c>
      <c r="DA36">
        <v>26</v>
      </c>
      <c r="DB36">
        <v>26</v>
      </c>
      <c r="DC36">
        <v>27</v>
      </c>
      <c r="DD36">
        <v>27</v>
      </c>
      <c r="DE36">
        <v>27</v>
      </c>
      <c r="DF36">
        <v>27</v>
      </c>
      <c r="DG36">
        <v>28</v>
      </c>
      <c r="DH36">
        <v>28</v>
      </c>
      <c r="DI36">
        <v>28</v>
      </c>
      <c r="DJ36">
        <v>28</v>
      </c>
      <c r="DK36">
        <v>29</v>
      </c>
      <c r="DL36">
        <v>29</v>
      </c>
      <c r="DM36">
        <v>29</v>
      </c>
      <c r="DN36">
        <v>29</v>
      </c>
      <c r="DO36">
        <v>29</v>
      </c>
      <c r="DP36">
        <v>30</v>
      </c>
      <c r="DQ36">
        <v>30</v>
      </c>
      <c r="DR36">
        <v>30</v>
      </c>
      <c r="DS36">
        <v>30</v>
      </c>
      <c r="DT36">
        <v>31</v>
      </c>
      <c r="DU36">
        <v>31</v>
      </c>
      <c r="DV36">
        <v>31</v>
      </c>
      <c r="DW36">
        <v>32</v>
      </c>
      <c r="DX36">
        <v>32</v>
      </c>
      <c r="DY36">
        <v>32</v>
      </c>
      <c r="DZ36">
        <v>32</v>
      </c>
      <c r="EA36">
        <v>33</v>
      </c>
      <c r="EB36">
        <v>33</v>
      </c>
      <c r="EC36">
        <v>33</v>
      </c>
      <c r="ED36">
        <v>33</v>
      </c>
      <c r="EE36">
        <v>34</v>
      </c>
      <c r="EF36">
        <v>34</v>
      </c>
      <c r="EG36">
        <v>34</v>
      </c>
      <c r="EH36">
        <v>34</v>
      </c>
      <c r="EI36">
        <v>35</v>
      </c>
      <c r="EJ36">
        <v>35</v>
      </c>
      <c r="EK36">
        <v>35</v>
      </c>
      <c r="EL36">
        <v>35</v>
      </c>
      <c r="EM36">
        <v>36</v>
      </c>
      <c r="EN36">
        <v>36</v>
      </c>
      <c r="EO36">
        <v>36</v>
      </c>
      <c r="EP36">
        <v>36</v>
      </c>
      <c r="EQ36">
        <v>37</v>
      </c>
      <c r="ER36">
        <v>37</v>
      </c>
      <c r="ES36">
        <v>37</v>
      </c>
      <c r="ET36">
        <v>37</v>
      </c>
      <c r="EU36">
        <v>38</v>
      </c>
      <c r="EV36">
        <v>38</v>
      </c>
      <c r="EW36">
        <v>38</v>
      </c>
      <c r="EX36">
        <v>38</v>
      </c>
      <c r="EY36">
        <v>39</v>
      </c>
      <c r="EZ36">
        <v>39</v>
      </c>
      <c r="FA36">
        <v>39</v>
      </c>
      <c r="FB36">
        <v>39</v>
      </c>
      <c r="FC36">
        <v>40</v>
      </c>
      <c r="FD36">
        <v>40</v>
      </c>
      <c r="FE36">
        <v>40</v>
      </c>
      <c r="FF36">
        <v>40</v>
      </c>
      <c r="FG36">
        <v>41</v>
      </c>
      <c r="FH36">
        <v>41</v>
      </c>
      <c r="FI36">
        <v>41</v>
      </c>
      <c r="FJ36">
        <v>41</v>
      </c>
      <c r="FK36">
        <v>42</v>
      </c>
      <c r="FL36">
        <v>42</v>
      </c>
      <c r="FM36">
        <v>42</v>
      </c>
      <c r="FN36">
        <v>42</v>
      </c>
      <c r="FO36">
        <v>43</v>
      </c>
      <c r="FP36">
        <v>43</v>
      </c>
      <c r="FQ36">
        <v>43</v>
      </c>
      <c r="FR36">
        <v>43</v>
      </c>
      <c r="FS36">
        <v>44</v>
      </c>
      <c r="FT36">
        <v>44</v>
      </c>
      <c r="FU36">
        <v>44</v>
      </c>
      <c r="FV36">
        <v>44</v>
      </c>
      <c r="FW36">
        <v>45</v>
      </c>
      <c r="FX36">
        <v>45</v>
      </c>
      <c r="FY36">
        <v>45</v>
      </c>
      <c r="FZ36">
        <v>45</v>
      </c>
      <c r="GA36">
        <v>46</v>
      </c>
      <c r="GB36">
        <v>46</v>
      </c>
      <c r="GC36">
        <v>46</v>
      </c>
      <c r="GD36">
        <v>46</v>
      </c>
      <c r="GE36">
        <v>47</v>
      </c>
      <c r="GF36">
        <v>47</v>
      </c>
      <c r="GG36">
        <v>47</v>
      </c>
      <c r="GH36">
        <v>47</v>
      </c>
      <c r="GI36">
        <v>48</v>
      </c>
      <c r="GJ36">
        <v>48</v>
      </c>
      <c r="GK36">
        <v>48</v>
      </c>
      <c r="GL36">
        <v>48</v>
      </c>
      <c r="GM36">
        <v>49</v>
      </c>
      <c r="GN36">
        <v>49</v>
      </c>
      <c r="GO36">
        <v>49</v>
      </c>
      <c r="GP36">
        <v>49</v>
      </c>
      <c r="GQ36">
        <v>50</v>
      </c>
      <c r="GR36">
        <v>50</v>
      </c>
      <c r="GS36">
        <v>50</v>
      </c>
      <c r="GU36">
        <v>33</v>
      </c>
      <c r="GV36">
        <v>0.39900000000000002</v>
      </c>
    </row>
    <row r="37" spans="1:204">
      <c r="A37" s="278">
        <v>34</v>
      </c>
      <c r="B37" s="344">
        <v>1</v>
      </c>
      <c r="C37" s="344">
        <v>1</v>
      </c>
      <c r="D37" s="344">
        <v>1</v>
      </c>
      <c r="E37" s="344">
        <v>1</v>
      </c>
      <c r="F37" s="344">
        <v>2</v>
      </c>
      <c r="G37" s="344">
        <v>2</v>
      </c>
      <c r="H37" s="344">
        <v>2</v>
      </c>
      <c r="I37" s="344">
        <v>3</v>
      </c>
      <c r="J37" s="344">
        <v>3</v>
      </c>
      <c r="K37" s="344">
        <v>3</v>
      </c>
      <c r="L37" s="344">
        <v>3</v>
      </c>
      <c r="M37" s="344">
        <v>4</v>
      </c>
      <c r="N37" s="344">
        <v>4</v>
      </c>
      <c r="O37" s="344">
        <v>4</v>
      </c>
      <c r="P37" s="344">
        <v>4</v>
      </c>
      <c r="Q37" s="344">
        <v>5</v>
      </c>
      <c r="R37" s="344">
        <v>5</v>
      </c>
      <c r="S37" s="344">
        <v>5</v>
      </c>
      <c r="T37" s="344">
        <v>5</v>
      </c>
      <c r="U37" s="344">
        <v>6</v>
      </c>
      <c r="V37" s="344">
        <v>6</v>
      </c>
      <c r="W37" s="344">
        <v>6</v>
      </c>
      <c r="X37" s="344">
        <v>6</v>
      </c>
      <c r="Y37" s="344">
        <v>7</v>
      </c>
      <c r="Z37" s="344">
        <v>7</v>
      </c>
      <c r="AA37" s="344">
        <v>7</v>
      </c>
      <c r="AB37" s="344">
        <v>8</v>
      </c>
      <c r="AC37" s="344">
        <v>8</v>
      </c>
      <c r="AD37" s="344">
        <v>8</v>
      </c>
      <c r="AE37" s="344">
        <v>8</v>
      </c>
      <c r="AF37" s="337">
        <v>9</v>
      </c>
      <c r="AG37" s="345">
        <v>9</v>
      </c>
      <c r="AH37" s="348">
        <v>9</v>
      </c>
      <c r="AI37">
        <v>9</v>
      </c>
      <c r="AJ37">
        <v>10</v>
      </c>
      <c r="AK37">
        <v>10</v>
      </c>
      <c r="AL37">
        <v>10</v>
      </c>
      <c r="AM37">
        <v>10</v>
      </c>
      <c r="AN37">
        <v>11</v>
      </c>
      <c r="AO37">
        <v>11</v>
      </c>
      <c r="AP37">
        <v>11</v>
      </c>
      <c r="AQ37">
        <v>11</v>
      </c>
      <c r="AR37">
        <v>12</v>
      </c>
      <c r="AS37">
        <v>12</v>
      </c>
      <c r="AT37">
        <v>12</v>
      </c>
      <c r="AU37">
        <v>13</v>
      </c>
      <c r="AV37">
        <v>13</v>
      </c>
      <c r="AW37">
        <v>13</v>
      </c>
      <c r="AX37">
        <v>13</v>
      </c>
      <c r="AY37">
        <v>14</v>
      </c>
      <c r="AZ37">
        <v>14</v>
      </c>
      <c r="BA37">
        <v>14</v>
      </c>
      <c r="BB37">
        <v>14</v>
      </c>
      <c r="BC37">
        <v>15</v>
      </c>
      <c r="BD37">
        <v>15</v>
      </c>
      <c r="BE37">
        <v>15</v>
      </c>
      <c r="BF37">
        <v>15</v>
      </c>
      <c r="BG37">
        <v>16</v>
      </c>
      <c r="BH37">
        <v>16</v>
      </c>
      <c r="BI37">
        <v>16</v>
      </c>
      <c r="BJ37">
        <v>16</v>
      </c>
      <c r="BK37">
        <v>16</v>
      </c>
      <c r="BL37">
        <v>17</v>
      </c>
      <c r="BM37">
        <v>17</v>
      </c>
      <c r="BN37">
        <v>17</v>
      </c>
      <c r="BO37">
        <v>17</v>
      </c>
      <c r="BP37">
        <v>18</v>
      </c>
      <c r="BQ37">
        <v>18</v>
      </c>
      <c r="BR37">
        <v>18</v>
      </c>
      <c r="BS37">
        <v>18</v>
      </c>
      <c r="BT37">
        <v>19</v>
      </c>
      <c r="BU37">
        <v>19</v>
      </c>
      <c r="BV37">
        <v>19</v>
      </c>
      <c r="BW37">
        <v>19</v>
      </c>
      <c r="BX37">
        <v>20</v>
      </c>
      <c r="BY37">
        <v>20</v>
      </c>
      <c r="BZ37">
        <v>20</v>
      </c>
      <c r="CA37">
        <v>20</v>
      </c>
      <c r="CB37">
        <v>21</v>
      </c>
      <c r="CC37">
        <v>21</v>
      </c>
      <c r="CD37">
        <v>21</v>
      </c>
      <c r="CE37">
        <v>21</v>
      </c>
      <c r="CF37">
        <v>22</v>
      </c>
      <c r="CG37">
        <v>22</v>
      </c>
      <c r="CH37">
        <v>22</v>
      </c>
      <c r="CI37">
        <v>22</v>
      </c>
      <c r="CJ37">
        <v>22</v>
      </c>
      <c r="CK37">
        <v>23</v>
      </c>
      <c r="CL37">
        <v>23</v>
      </c>
      <c r="CM37">
        <v>23</v>
      </c>
      <c r="CN37">
        <v>23</v>
      </c>
      <c r="CO37">
        <v>24</v>
      </c>
      <c r="CP37">
        <v>24</v>
      </c>
      <c r="CQ37">
        <v>24</v>
      </c>
      <c r="CR37">
        <v>24</v>
      </c>
      <c r="CS37">
        <v>25</v>
      </c>
      <c r="CT37">
        <v>25</v>
      </c>
      <c r="CU37">
        <v>25</v>
      </c>
      <c r="CV37">
        <v>25</v>
      </c>
      <c r="CW37">
        <v>25</v>
      </c>
      <c r="CX37">
        <v>26</v>
      </c>
      <c r="CY37">
        <v>26</v>
      </c>
      <c r="CZ37">
        <v>26</v>
      </c>
      <c r="DA37">
        <v>26</v>
      </c>
      <c r="DB37">
        <v>27</v>
      </c>
      <c r="DC37">
        <v>27</v>
      </c>
      <c r="DD37">
        <v>27</v>
      </c>
      <c r="DE37">
        <v>27</v>
      </c>
      <c r="DF37">
        <v>28</v>
      </c>
      <c r="DG37">
        <v>28</v>
      </c>
      <c r="DH37">
        <v>28</v>
      </c>
      <c r="DI37">
        <v>28</v>
      </c>
      <c r="DJ37">
        <v>29</v>
      </c>
      <c r="DK37">
        <v>29</v>
      </c>
      <c r="DL37">
        <v>29</v>
      </c>
      <c r="DM37">
        <v>30</v>
      </c>
      <c r="DN37">
        <v>30</v>
      </c>
      <c r="DO37">
        <v>30</v>
      </c>
      <c r="DP37">
        <v>30</v>
      </c>
      <c r="DQ37">
        <v>31</v>
      </c>
      <c r="DR37">
        <v>31</v>
      </c>
      <c r="DS37">
        <v>31</v>
      </c>
      <c r="DT37">
        <v>31</v>
      </c>
      <c r="DU37">
        <v>32</v>
      </c>
      <c r="DV37">
        <v>32</v>
      </c>
      <c r="DW37">
        <v>32</v>
      </c>
      <c r="DX37">
        <v>32</v>
      </c>
      <c r="DY37">
        <v>33</v>
      </c>
      <c r="DZ37">
        <v>33</v>
      </c>
      <c r="EA37">
        <v>33</v>
      </c>
      <c r="EB37">
        <v>33</v>
      </c>
      <c r="EC37">
        <v>34</v>
      </c>
      <c r="ED37">
        <v>34</v>
      </c>
      <c r="EE37">
        <v>34</v>
      </c>
      <c r="EF37">
        <v>34</v>
      </c>
      <c r="EG37">
        <v>35</v>
      </c>
      <c r="EH37">
        <v>35</v>
      </c>
      <c r="EI37">
        <v>35</v>
      </c>
      <c r="EJ37">
        <v>35</v>
      </c>
      <c r="EK37">
        <v>36</v>
      </c>
      <c r="EL37">
        <v>36</v>
      </c>
      <c r="EM37">
        <v>36</v>
      </c>
      <c r="EN37">
        <v>36</v>
      </c>
      <c r="EO37">
        <v>37</v>
      </c>
      <c r="EP37">
        <v>37</v>
      </c>
      <c r="EQ37">
        <v>37</v>
      </c>
      <c r="ER37">
        <v>37</v>
      </c>
      <c r="ES37">
        <v>38</v>
      </c>
      <c r="ET37">
        <v>38</v>
      </c>
      <c r="EU37">
        <v>38</v>
      </c>
      <c r="EV37">
        <v>38</v>
      </c>
      <c r="EW37">
        <v>39</v>
      </c>
      <c r="EX37">
        <v>39</v>
      </c>
      <c r="EY37">
        <v>39</v>
      </c>
      <c r="EZ37">
        <v>39</v>
      </c>
      <c r="FA37">
        <v>40</v>
      </c>
      <c r="FB37">
        <v>40</v>
      </c>
      <c r="FC37">
        <v>40</v>
      </c>
      <c r="FD37">
        <v>40</v>
      </c>
      <c r="FE37">
        <v>41</v>
      </c>
      <c r="FF37">
        <v>41</v>
      </c>
      <c r="FG37">
        <v>41</v>
      </c>
      <c r="FH37">
        <v>42</v>
      </c>
      <c r="FI37">
        <v>42</v>
      </c>
      <c r="FJ37">
        <v>42</v>
      </c>
      <c r="FK37">
        <v>42</v>
      </c>
      <c r="FL37">
        <v>43</v>
      </c>
      <c r="FM37">
        <v>43</v>
      </c>
      <c r="FN37">
        <v>43</v>
      </c>
      <c r="FO37">
        <v>43</v>
      </c>
      <c r="FP37">
        <v>44</v>
      </c>
      <c r="FQ37">
        <v>44</v>
      </c>
      <c r="FR37">
        <v>44</v>
      </c>
      <c r="FS37">
        <v>44</v>
      </c>
      <c r="FT37">
        <v>45</v>
      </c>
      <c r="FU37">
        <v>45</v>
      </c>
      <c r="FV37">
        <v>45</v>
      </c>
      <c r="FW37">
        <v>45</v>
      </c>
      <c r="FX37">
        <v>46</v>
      </c>
      <c r="FY37">
        <v>46</v>
      </c>
      <c r="FZ37">
        <v>46</v>
      </c>
      <c r="GA37">
        <v>46</v>
      </c>
      <c r="GB37">
        <v>47</v>
      </c>
      <c r="GC37">
        <v>47</v>
      </c>
      <c r="GD37">
        <v>47</v>
      </c>
      <c r="GE37">
        <v>47</v>
      </c>
      <c r="GF37">
        <v>48</v>
      </c>
      <c r="GG37">
        <v>48</v>
      </c>
      <c r="GH37">
        <v>48</v>
      </c>
      <c r="GI37">
        <v>48</v>
      </c>
      <c r="GJ37">
        <v>49</v>
      </c>
      <c r="GK37">
        <v>49</v>
      </c>
      <c r="GL37">
        <v>49</v>
      </c>
      <c r="GM37">
        <v>49</v>
      </c>
      <c r="GN37">
        <v>50</v>
      </c>
      <c r="GO37">
        <v>50</v>
      </c>
      <c r="GP37">
        <v>50</v>
      </c>
      <c r="GQ37">
        <v>50</v>
      </c>
      <c r="GR37">
        <v>51</v>
      </c>
      <c r="GS37">
        <v>51</v>
      </c>
      <c r="GU37">
        <v>34</v>
      </c>
      <c r="GV37">
        <v>0.40600000000000003</v>
      </c>
    </row>
    <row r="38" spans="1:204">
      <c r="A38" s="278">
        <v>35</v>
      </c>
      <c r="B38" s="344">
        <v>1</v>
      </c>
      <c r="C38" s="344">
        <v>1</v>
      </c>
      <c r="D38" s="344">
        <v>1</v>
      </c>
      <c r="E38" s="344">
        <v>1</v>
      </c>
      <c r="F38" s="344">
        <v>2</v>
      </c>
      <c r="G38" s="344">
        <v>2</v>
      </c>
      <c r="H38" s="344">
        <v>2</v>
      </c>
      <c r="I38" s="344">
        <v>3</v>
      </c>
      <c r="J38" s="344">
        <v>3</v>
      </c>
      <c r="K38" s="344">
        <v>3</v>
      </c>
      <c r="L38" s="344">
        <v>3</v>
      </c>
      <c r="M38" s="344">
        <v>4</v>
      </c>
      <c r="N38" s="344">
        <v>4</v>
      </c>
      <c r="O38" s="344">
        <v>4</v>
      </c>
      <c r="P38" s="344">
        <v>4</v>
      </c>
      <c r="Q38" s="344">
        <v>5</v>
      </c>
      <c r="R38" s="344">
        <v>5</v>
      </c>
      <c r="S38" s="344">
        <v>5</v>
      </c>
      <c r="T38" s="344">
        <v>6</v>
      </c>
      <c r="U38" s="344">
        <v>6</v>
      </c>
      <c r="V38" s="344">
        <v>6</v>
      </c>
      <c r="W38" s="344">
        <v>6</v>
      </c>
      <c r="X38" s="344">
        <v>7</v>
      </c>
      <c r="Y38" s="344">
        <v>7</v>
      </c>
      <c r="Z38" s="344">
        <v>7</v>
      </c>
      <c r="AA38" s="344">
        <v>7</v>
      </c>
      <c r="AB38" s="344">
        <v>8</v>
      </c>
      <c r="AC38" s="344">
        <v>8</v>
      </c>
      <c r="AD38" s="344">
        <v>8</v>
      </c>
      <c r="AE38" s="344">
        <v>8</v>
      </c>
      <c r="AF38" s="337">
        <v>9</v>
      </c>
      <c r="AG38" s="345">
        <v>9</v>
      </c>
      <c r="AH38" s="348">
        <v>9</v>
      </c>
      <c r="AI38">
        <v>10</v>
      </c>
      <c r="AJ38">
        <v>10</v>
      </c>
      <c r="AK38">
        <v>10</v>
      </c>
      <c r="AL38">
        <v>10</v>
      </c>
      <c r="AM38">
        <v>11</v>
      </c>
      <c r="AN38">
        <v>11</v>
      </c>
      <c r="AO38">
        <v>11</v>
      </c>
      <c r="AP38">
        <v>11</v>
      </c>
      <c r="AQ38">
        <v>12</v>
      </c>
      <c r="AR38">
        <v>12</v>
      </c>
      <c r="AS38">
        <v>12</v>
      </c>
      <c r="AT38">
        <v>12</v>
      </c>
      <c r="AU38">
        <v>13</v>
      </c>
      <c r="AV38">
        <v>13</v>
      </c>
      <c r="AW38">
        <v>13</v>
      </c>
      <c r="AX38">
        <v>14</v>
      </c>
      <c r="AY38">
        <v>14</v>
      </c>
      <c r="AZ38">
        <v>14</v>
      </c>
      <c r="BA38">
        <v>14</v>
      </c>
      <c r="BB38">
        <v>15</v>
      </c>
      <c r="BC38">
        <v>15</v>
      </c>
      <c r="BD38">
        <v>15</v>
      </c>
      <c r="BE38">
        <v>15</v>
      </c>
      <c r="BF38">
        <v>16</v>
      </c>
      <c r="BG38">
        <v>16</v>
      </c>
      <c r="BH38">
        <v>16</v>
      </c>
      <c r="BI38">
        <v>16</v>
      </c>
      <c r="BJ38">
        <v>17</v>
      </c>
      <c r="BK38">
        <v>17</v>
      </c>
      <c r="BL38">
        <v>17</v>
      </c>
      <c r="BM38">
        <v>17</v>
      </c>
      <c r="BN38">
        <v>18</v>
      </c>
      <c r="BO38">
        <v>18</v>
      </c>
      <c r="BP38">
        <v>18</v>
      </c>
      <c r="BQ38">
        <v>18</v>
      </c>
      <c r="BR38">
        <v>19</v>
      </c>
      <c r="BS38">
        <v>19</v>
      </c>
      <c r="BT38">
        <v>19</v>
      </c>
      <c r="BU38">
        <v>19</v>
      </c>
      <c r="BV38">
        <v>20</v>
      </c>
      <c r="BW38">
        <v>20</v>
      </c>
      <c r="BX38">
        <v>20</v>
      </c>
      <c r="BY38">
        <v>20</v>
      </c>
      <c r="BZ38">
        <v>20</v>
      </c>
      <c r="CA38">
        <v>21</v>
      </c>
      <c r="CB38">
        <v>21</v>
      </c>
      <c r="CC38">
        <v>21</v>
      </c>
      <c r="CD38">
        <v>21</v>
      </c>
      <c r="CE38">
        <v>22</v>
      </c>
      <c r="CF38">
        <v>22</v>
      </c>
      <c r="CG38">
        <v>22</v>
      </c>
      <c r="CH38">
        <v>22</v>
      </c>
      <c r="CI38">
        <v>23</v>
      </c>
      <c r="CJ38">
        <v>23</v>
      </c>
      <c r="CK38">
        <v>23</v>
      </c>
      <c r="CL38">
        <v>23</v>
      </c>
      <c r="CM38">
        <v>24</v>
      </c>
      <c r="CN38">
        <v>24</v>
      </c>
      <c r="CO38">
        <v>24</v>
      </c>
      <c r="CP38">
        <v>24</v>
      </c>
      <c r="CQ38">
        <v>25</v>
      </c>
      <c r="CR38">
        <v>25</v>
      </c>
      <c r="CS38">
        <v>25</v>
      </c>
      <c r="CT38">
        <v>25</v>
      </c>
      <c r="CU38">
        <v>25</v>
      </c>
      <c r="CV38">
        <v>26</v>
      </c>
      <c r="CW38">
        <v>26</v>
      </c>
      <c r="CX38">
        <v>26</v>
      </c>
      <c r="CY38">
        <v>26</v>
      </c>
      <c r="CZ38">
        <v>27</v>
      </c>
      <c r="DA38">
        <v>27</v>
      </c>
      <c r="DB38">
        <v>27</v>
      </c>
      <c r="DC38">
        <v>27</v>
      </c>
      <c r="DD38">
        <v>28</v>
      </c>
      <c r="DE38">
        <v>28</v>
      </c>
      <c r="DF38">
        <v>28</v>
      </c>
      <c r="DG38">
        <v>28</v>
      </c>
      <c r="DH38">
        <v>29</v>
      </c>
      <c r="DI38">
        <v>29</v>
      </c>
      <c r="DJ38">
        <v>29</v>
      </c>
      <c r="DK38">
        <v>30</v>
      </c>
      <c r="DL38">
        <v>30</v>
      </c>
      <c r="DM38">
        <v>30</v>
      </c>
      <c r="DN38">
        <v>30</v>
      </c>
      <c r="DO38">
        <v>31</v>
      </c>
      <c r="DP38">
        <v>31</v>
      </c>
      <c r="DQ38">
        <v>31</v>
      </c>
      <c r="DR38">
        <v>31</v>
      </c>
      <c r="DS38">
        <v>32</v>
      </c>
      <c r="DT38">
        <v>32</v>
      </c>
      <c r="DU38">
        <v>32</v>
      </c>
      <c r="DV38">
        <v>32</v>
      </c>
      <c r="DW38">
        <v>33</v>
      </c>
      <c r="DX38">
        <v>33</v>
      </c>
      <c r="DY38">
        <v>33</v>
      </c>
      <c r="DZ38">
        <v>33</v>
      </c>
      <c r="EA38">
        <v>34</v>
      </c>
      <c r="EB38">
        <v>34</v>
      </c>
      <c r="EC38">
        <v>34</v>
      </c>
      <c r="ED38">
        <v>34</v>
      </c>
      <c r="EE38">
        <v>35</v>
      </c>
      <c r="EF38">
        <v>35</v>
      </c>
      <c r="EG38">
        <v>35</v>
      </c>
      <c r="EH38">
        <v>35</v>
      </c>
      <c r="EI38">
        <v>36</v>
      </c>
      <c r="EJ38">
        <v>36</v>
      </c>
      <c r="EK38">
        <v>36</v>
      </c>
      <c r="EL38">
        <v>37</v>
      </c>
      <c r="EM38">
        <v>37</v>
      </c>
      <c r="EN38">
        <v>37</v>
      </c>
      <c r="EO38">
        <v>37</v>
      </c>
      <c r="EP38">
        <v>38</v>
      </c>
      <c r="EQ38">
        <v>38</v>
      </c>
      <c r="ER38">
        <v>38</v>
      </c>
      <c r="ES38">
        <v>38</v>
      </c>
      <c r="ET38">
        <v>39</v>
      </c>
      <c r="EU38">
        <v>39</v>
      </c>
      <c r="EV38">
        <v>39</v>
      </c>
      <c r="EW38">
        <v>39</v>
      </c>
      <c r="EX38">
        <v>40</v>
      </c>
      <c r="EY38">
        <v>40</v>
      </c>
      <c r="EZ38">
        <v>40</v>
      </c>
      <c r="FA38">
        <v>40</v>
      </c>
      <c r="FB38">
        <v>41</v>
      </c>
      <c r="FC38">
        <v>41</v>
      </c>
      <c r="FD38">
        <v>41</v>
      </c>
      <c r="FE38">
        <v>41</v>
      </c>
      <c r="FF38">
        <v>42</v>
      </c>
      <c r="FG38">
        <v>42</v>
      </c>
      <c r="FH38">
        <v>42</v>
      </c>
      <c r="FI38">
        <v>42</v>
      </c>
      <c r="FJ38">
        <v>43</v>
      </c>
      <c r="FK38">
        <v>43</v>
      </c>
      <c r="FL38">
        <v>43</v>
      </c>
      <c r="FM38">
        <v>44</v>
      </c>
      <c r="FN38">
        <v>44</v>
      </c>
      <c r="FO38">
        <v>44</v>
      </c>
      <c r="FP38">
        <v>44</v>
      </c>
      <c r="FQ38">
        <v>45</v>
      </c>
      <c r="FR38">
        <v>45</v>
      </c>
      <c r="FS38">
        <v>45</v>
      </c>
      <c r="FT38">
        <v>45</v>
      </c>
      <c r="FU38">
        <v>46</v>
      </c>
      <c r="FV38">
        <v>46</v>
      </c>
      <c r="FW38">
        <v>46</v>
      </c>
      <c r="FX38">
        <v>46</v>
      </c>
      <c r="FY38">
        <v>47</v>
      </c>
      <c r="FZ38">
        <v>47</v>
      </c>
      <c r="GA38">
        <v>47</v>
      </c>
      <c r="GB38">
        <v>47</v>
      </c>
      <c r="GC38">
        <v>48</v>
      </c>
      <c r="GD38">
        <v>48</v>
      </c>
      <c r="GE38">
        <v>48</v>
      </c>
      <c r="GF38">
        <v>48</v>
      </c>
      <c r="GG38">
        <v>49</v>
      </c>
      <c r="GH38">
        <v>49</v>
      </c>
      <c r="GI38">
        <v>49</v>
      </c>
      <c r="GJ38">
        <v>49</v>
      </c>
      <c r="GK38">
        <v>50</v>
      </c>
      <c r="GL38">
        <v>50</v>
      </c>
      <c r="GM38">
        <v>50</v>
      </c>
      <c r="GN38">
        <v>51</v>
      </c>
      <c r="GO38">
        <v>51</v>
      </c>
      <c r="GP38">
        <v>51</v>
      </c>
      <c r="GQ38">
        <v>51</v>
      </c>
      <c r="GR38">
        <v>52</v>
      </c>
      <c r="GS38">
        <v>52</v>
      </c>
      <c r="GU38">
        <v>35</v>
      </c>
      <c r="GV38">
        <v>0.41299999999999998</v>
      </c>
    </row>
    <row r="39" spans="1:204">
      <c r="A39" s="278">
        <v>36</v>
      </c>
      <c r="B39" s="344">
        <v>1</v>
      </c>
      <c r="C39" s="344">
        <v>1</v>
      </c>
      <c r="D39" s="344">
        <v>1</v>
      </c>
      <c r="E39" s="344">
        <v>1</v>
      </c>
      <c r="F39" s="344">
        <v>2</v>
      </c>
      <c r="G39" s="344">
        <v>2</v>
      </c>
      <c r="H39" s="344">
        <v>2</v>
      </c>
      <c r="I39" s="344">
        <v>3</v>
      </c>
      <c r="J39" s="344">
        <v>3</v>
      </c>
      <c r="K39" s="344">
        <v>3</v>
      </c>
      <c r="L39" s="344">
        <v>3</v>
      </c>
      <c r="M39" s="344">
        <v>4</v>
      </c>
      <c r="N39" s="344">
        <v>4</v>
      </c>
      <c r="O39" s="344">
        <v>4</v>
      </c>
      <c r="P39" s="344">
        <v>5</v>
      </c>
      <c r="Q39" s="344">
        <v>5</v>
      </c>
      <c r="R39" s="344">
        <v>5</v>
      </c>
      <c r="S39" s="344">
        <v>5</v>
      </c>
      <c r="T39" s="344">
        <v>6</v>
      </c>
      <c r="U39" s="344">
        <v>6</v>
      </c>
      <c r="V39" s="344">
        <v>6</v>
      </c>
      <c r="W39" s="344">
        <v>6</v>
      </c>
      <c r="X39" s="344">
        <v>7</v>
      </c>
      <c r="Y39" s="344">
        <v>7</v>
      </c>
      <c r="Z39" s="344">
        <v>7</v>
      </c>
      <c r="AA39" s="344">
        <v>8</v>
      </c>
      <c r="AB39" s="344">
        <v>8</v>
      </c>
      <c r="AC39" s="344">
        <v>8</v>
      </c>
      <c r="AD39" s="344">
        <v>8</v>
      </c>
      <c r="AE39" s="344">
        <v>9</v>
      </c>
      <c r="AF39" s="337">
        <v>9</v>
      </c>
      <c r="AG39" s="345">
        <v>9</v>
      </c>
      <c r="AH39" s="348">
        <v>9</v>
      </c>
      <c r="AI39">
        <v>10</v>
      </c>
      <c r="AJ39">
        <v>10</v>
      </c>
      <c r="AK39">
        <v>10</v>
      </c>
      <c r="AL39">
        <v>11</v>
      </c>
      <c r="AM39">
        <v>11</v>
      </c>
      <c r="AN39">
        <v>11</v>
      </c>
      <c r="AO39">
        <v>11</v>
      </c>
      <c r="AP39">
        <v>12</v>
      </c>
      <c r="AQ39">
        <v>12</v>
      </c>
      <c r="AR39">
        <v>12</v>
      </c>
      <c r="AS39">
        <v>12</v>
      </c>
      <c r="AT39">
        <v>13</v>
      </c>
      <c r="AU39">
        <v>13</v>
      </c>
      <c r="AV39">
        <v>13</v>
      </c>
      <c r="AW39">
        <v>13</v>
      </c>
      <c r="AX39">
        <v>14</v>
      </c>
      <c r="AY39">
        <v>14</v>
      </c>
      <c r="AZ39">
        <v>14</v>
      </c>
      <c r="BA39">
        <v>15</v>
      </c>
      <c r="BB39">
        <v>15</v>
      </c>
      <c r="BC39">
        <v>15</v>
      </c>
      <c r="BD39">
        <v>15</v>
      </c>
      <c r="BE39">
        <v>16</v>
      </c>
      <c r="BF39">
        <v>16</v>
      </c>
      <c r="BG39">
        <v>16</v>
      </c>
      <c r="BH39">
        <v>16</v>
      </c>
      <c r="BI39">
        <v>17</v>
      </c>
      <c r="BJ39">
        <v>17</v>
      </c>
      <c r="BK39">
        <v>17</v>
      </c>
      <c r="BL39">
        <v>17</v>
      </c>
      <c r="BM39">
        <v>18</v>
      </c>
      <c r="BN39">
        <v>18</v>
      </c>
      <c r="BO39">
        <v>18</v>
      </c>
      <c r="BP39">
        <v>18</v>
      </c>
      <c r="BQ39">
        <v>19</v>
      </c>
      <c r="BR39">
        <v>19</v>
      </c>
      <c r="BS39">
        <v>19</v>
      </c>
      <c r="BT39">
        <v>19</v>
      </c>
      <c r="BU39">
        <v>20</v>
      </c>
      <c r="BV39">
        <v>20</v>
      </c>
      <c r="BW39">
        <v>20</v>
      </c>
      <c r="BX39">
        <v>20</v>
      </c>
      <c r="BY39">
        <v>21</v>
      </c>
      <c r="BZ39">
        <v>21</v>
      </c>
      <c r="CA39">
        <v>21</v>
      </c>
      <c r="CB39">
        <v>21</v>
      </c>
      <c r="CC39">
        <v>22</v>
      </c>
      <c r="CD39">
        <v>22</v>
      </c>
      <c r="CE39">
        <v>22</v>
      </c>
      <c r="CF39">
        <v>22</v>
      </c>
      <c r="CG39">
        <v>23</v>
      </c>
      <c r="CH39">
        <v>23</v>
      </c>
      <c r="CI39">
        <v>23</v>
      </c>
      <c r="CJ39">
        <v>23</v>
      </c>
      <c r="CK39">
        <v>24</v>
      </c>
      <c r="CL39">
        <v>24</v>
      </c>
      <c r="CM39">
        <v>24</v>
      </c>
      <c r="CN39">
        <v>24</v>
      </c>
      <c r="CO39">
        <v>24</v>
      </c>
      <c r="CP39">
        <v>25</v>
      </c>
      <c r="CQ39">
        <v>25</v>
      </c>
      <c r="CR39">
        <v>25</v>
      </c>
      <c r="CS39">
        <v>25</v>
      </c>
      <c r="CT39">
        <v>26</v>
      </c>
      <c r="CU39">
        <v>26</v>
      </c>
      <c r="CV39">
        <v>26</v>
      </c>
      <c r="CW39">
        <v>26</v>
      </c>
      <c r="CX39">
        <v>27</v>
      </c>
      <c r="CY39">
        <v>27</v>
      </c>
      <c r="CZ39">
        <v>27</v>
      </c>
      <c r="DA39">
        <v>27</v>
      </c>
      <c r="DB39">
        <v>28</v>
      </c>
      <c r="DC39">
        <v>28</v>
      </c>
      <c r="DD39">
        <v>28</v>
      </c>
      <c r="DE39">
        <v>28</v>
      </c>
      <c r="DF39">
        <v>29</v>
      </c>
      <c r="DG39">
        <v>29</v>
      </c>
      <c r="DH39">
        <v>29</v>
      </c>
      <c r="DI39">
        <v>29</v>
      </c>
      <c r="DJ39">
        <v>30</v>
      </c>
      <c r="DK39">
        <v>30</v>
      </c>
      <c r="DL39">
        <v>30</v>
      </c>
      <c r="DM39">
        <v>31</v>
      </c>
      <c r="DN39">
        <v>31</v>
      </c>
      <c r="DO39">
        <v>31</v>
      </c>
      <c r="DP39">
        <v>31</v>
      </c>
      <c r="DQ39">
        <v>32</v>
      </c>
      <c r="DR39">
        <v>32</v>
      </c>
      <c r="DS39">
        <v>32</v>
      </c>
      <c r="DT39">
        <v>32</v>
      </c>
      <c r="DU39">
        <v>33</v>
      </c>
      <c r="DV39">
        <v>33</v>
      </c>
      <c r="DW39">
        <v>33</v>
      </c>
      <c r="DX39">
        <v>33</v>
      </c>
      <c r="DY39">
        <v>34</v>
      </c>
      <c r="DZ39">
        <v>34</v>
      </c>
      <c r="EA39">
        <v>34</v>
      </c>
      <c r="EB39">
        <v>34</v>
      </c>
      <c r="EC39">
        <v>35</v>
      </c>
      <c r="ED39">
        <v>35</v>
      </c>
      <c r="EE39">
        <v>35</v>
      </c>
      <c r="EF39">
        <v>36</v>
      </c>
      <c r="EG39">
        <v>36</v>
      </c>
      <c r="EH39">
        <v>36</v>
      </c>
      <c r="EI39">
        <v>36</v>
      </c>
      <c r="EJ39">
        <v>37</v>
      </c>
      <c r="EK39">
        <v>37</v>
      </c>
      <c r="EL39">
        <v>37</v>
      </c>
      <c r="EM39">
        <v>37</v>
      </c>
      <c r="EN39">
        <v>38</v>
      </c>
      <c r="EO39">
        <v>38</v>
      </c>
      <c r="EP39">
        <v>38</v>
      </c>
      <c r="EQ39">
        <v>38</v>
      </c>
      <c r="ER39">
        <v>39</v>
      </c>
      <c r="ES39">
        <v>39</v>
      </c>
      <c r="ET39">
        <v>39</v>
      </c>
      <c r="EU39">
        <v>40</v>
      </c>
      <c r="EV39">
        <v>40</v>
      </c>
      <c r="EW39">
        <v>40</v>
      </c>
      <c r="EX39">
        <v>40</v>
      </c>
      <c r="EY39">
        <v>41</v>
      </c>
      <c r="EZ39">
        <v>41</v>
      </c>
      <c r="FA39">
        <v>41</v>
      </c>
      <c r="FB39">
        <v>41</v>
      </c>
      <c r="FC39">
        <v>42</v>
      </c>
      <c r="FD39">
        <v>42</v>
      </c>
      <c r="FE39">
        <v>42</v>
      </c>
      <c r="FF39">
        <v>42</v>
      </c>
      <c r="FG39">
        <v>43</v>
      </c>
      <c r="FH39">
        <v>43</v>
      </c>
      <c r="FI39">
        <v>43</v>
      </c>
      <c r="FJ39">
        <v>43</v>
      </c>
      <c r="FK39">
        <v>44</v>
      </c>
      <c r="FL39">
        <v>44</v>
      </c>
      <c r="FM39">
        <v>44</v>
      </c>
      <c r="FN39">
        <v>45</v>
      </c>
      <c r="FO39">
        <v>45</v>
      </c>
      <c r="FP39">
        <v>45</v>
      </c>
      <c r="FQ39">
        <v>45</v>
      </c>
      <c r="FR39">
        <v>46</v>
      </c>
      <c r="FS39">
        <v>46</v>
      </c>
      <c r="FT39">
        <v>46</v>
      </c>
      <c r="FU39">
        <v>46</v>
      </c>
      <c r="FV39">
        <v>47</v>
      </c>
      <c r="FW39">
        <v>47</v>
      </c>
      <c r="FX39">
        <v>47</v>
      </c>
      <c r="FY39">
        <v>47</v>
      </c>
      <c r="FZ39">
        <v>48</v>
      </c>
      <c r="GA39">
        <v>48</v>
      </c>
      <c r="GB39">
        <v>48</v>
      </c>
      <c r="GC39">
        <v>48</v>
      </c>
      <c r="GD39">
        <v>49</v>
      </c>
      <c r="GE39">
        <v>49</v>
      </c>
      <c r="GF39">
        <v>49</v>
      </c>
      <c r="GG39">
        <v>50</v>
      </c>
      <c r="GH39">
        <v>50</v>
      </c>
      <c r="GI39">
        <v>50</v>
      </c>
      <c r="GJ39">
        <v>50</v>
      </c>
      <c r="GK39">
        <v>51</v>
      </c>
      <c r="GL39">
        <v>51</v>
      </c>
      <c r="GM39">
        <v>51</v>
      </c>
      <c r="GN39">
        <v>51</v>
      </c>
      <c r="GO39">
        <v>52</v>
      </c>
      <c r="GP39">
        <v>52</v>
      </c>
      <c r="GQ39">
        <v>52</v>
      </c>
      <c r="GR39">
        <v>52</v>
      </c>
      <c r="GS39">
        <v>53</v>
      </c>
      <c r="GU39">
        <v>36</v>
      </c>
      <c r="GV39">
        <v>0.42</v>
      </c>
    </row>
    <row r="40" spans="1:204">
      <c r="A40" s="278">
        <v>37</v>
      </c>
      <c r="B40" s="344">
        <v>1</v>
      </c>
      <c r="C40" s="344">
        <v>1</v>
      </c>
      <c r="D40" s="344">
        <v>1</v>
      </c>
      <c r="E40" s="344">
        <v>1</v>
      </c>
      <c r="F40" s="344">
        <v>2</v>
      </c>
      <c r="G40" s="344">
        <v>2</v>
      </c>
      <c r="H40" s="344">
        <v>2</v>
      </c>
      <c r="I40" s="344">
        <v>3</v>
      </c>
      <c r="J40" s="344">
        <v>3</v>
      </c>
      <c r="K40" s="344">
        <v>3</v>
      </c>
      <c r="L40" s="344">
        <v>3</v>
      </c>
      <c r="M40" s="344">
        <v>4</v>
      </c>
      <c r="N40" s="344">
        <v>4</v>
      </c>
      <c r="O40" s="344">
        <v>4</v>
      </c>
      <c r="P40" s="344">
        <v>5</v>
      </c>
      <c r="Q40" s="344">
        <v>5</v>
      </c>
      <c r="R40" s="344">
        <v>5</v>
      </c>
      <c r="S40" s="344">
        <v>5</v>
      </c>
      <c r="T40" s="344">
        <v>6</v>
      </c>
      <c r="U40" s="344">
        <v>6</v>
      </c>
      <c r="V40" s="344">
        <v>6</v>
      </c>
      <c r="W40" s="344">
        <v>7</v>
      </c>
      <c r="X40" s="344">
        <v>7</v>
      </c>
      <c r="Y40" s="344">
        <v>7</v>
      </c>
      <c r="Z40" s="344">
        <v>7</v>
      </c>
      <c r="AA40" s="344">
        <v>8</v>
      </c>
      <c r="AB40" s="344">
        <v>8</v>
      </c>
      <c r="AC40" s="344">
        <v>8</v>
      </c>
      <c r="AD40" s="344">
        <v>9</v>
      </c>
      <c r="AE40" s="344">
        <v>9</v>
      </c>
      <c r="AF40" s="337">
        <v>9</v>
      </c>
      <c r="AG40" s="345">
        <v>9</v>
      </c>
      <c r="AH40" s="348">
        <v>10</v>
      </c>
      <c r="AI40">
        <v>10</v>
      </c>
      <c r="AJ40">
        <v>10</v>
      </c>
      <c r="AK40">
        <v>10</v>
      </c>
      <c r="AL40">
        <v>11</v>
      </c>
      <c r="AM40">
        <v>11</v>
      </c>
      <c r="AN40">
        <v>11</v>
      </c>
      <c r="AO40">
        <v>12</v>
      </c>
      <c r="AP40">
        <v>12</v>
      </c>
      <c r="AQ40">
        <v>12</v>
      </c>
      <c r="AR40">
        <v>12</v>
      </c>
      <c r="AS40">
        <v>13</v>
      </c>
      <c r="AT40">
        <v>13</v>
      </c>
      <c r="AU40">
        <v>13</v>
      </c>
      <c r="AV40">
        <v>13</v>
      </c>
      <c r="AW40">
        <v>14</v>
      </c>
      <c r="AX40">
        <v>14</v>
      </c>
      <c r="AY40">
        <v>14</v>
      </c>
      <c r="AZ40">
        <v>14</v>
      </c>
      <c r="BA40">
        <v>15</v>
      </c>
      <c r="BB40">
        <v>15</v>
      </c>
      <c r="BC40">
        <v>15</v>
      </c>
      <c r="BD40">
        <v>16</v>
      </c>
      <c r="BE40">
        <v>16</v>
      </c>
      <c r="BF40">
        <v>16</v>
      </c>
      <c r="BG40">
        <v>16</v>
      </c>
      <c r="BH40">
        <v>17</v>
      </c>
      <c r="BI40">
        <v>17</v>
      </c>
      <c r="BJ40">
        <v>17</v>
      </c>
      <c r="BK40">
        <v>17</v>
      </c>
      <c r="BL40">
        <v>18</v>
      </c>
      <c r="BM40">
        <v>18</v>
      </c>
      <c r="BN40">
        <v>18</v>
      </c>
      <c r="BO40">
        <v>18</v>
      </c>
      <c r="BP40">
        <v>19</v>
      </c>
      <c r="BQ40">
        <v>19</v>
      </c>
      <c r="BR40">
        <v>19</v>
      </c>
      <c r="BS40">
        <v>19</v>
      </c>
      <c r="BT40">
        <v>20</v>
      </c>
      <c r="BU40">
        <v>20</v>
      </c>
      <c r="BV40">
        <v>20</v>
      </c>
      <c r="BW40">
        <v>20</v>
      </c>
      <c r="BX40">
        <v>21</v>
      </c>
      <c r="BY40">
        <v>21</v>
      </c>
      <c r="BZ40">
        <v>21</v>
      </c>
      <c r="CA40">
        <v>21</v>
      </c>
      <c r="CB40">
        <v>22</v>
      </c>
      <c r="CC40">
        <v>22</v>
      </c>
      <c r="CD40">
        <v>22</v>
      </c>
      <c r="CE40">
        <v>22</v>
      </c>
      <c r="CF40">
        <v>23</v>
      </c>
      <c r="CG40">
        <v>23</v>
      </c>
      <c r="CH40">
        <v>23</v>
      </c>
      <c r="CI40">
        <v>23</v>
      </c>
      <c r="CJ40">
        <v>24</v>
      </c>
      <c r="CK40">
        <v>24</v>
      </c>
      <c r="CL40">
        <v>24</v>
      </c>
      <c r="CM40">
        <v>24</v>
      </c>
      <c r="CN40">
        <v>25</v>
      </c>
      <c r="CO40">
        <v>25</v>
      </c>
      <c r="CP40">
        <v>25</v>
      </c>
      <c r="CQ40">
        <v>25</v>
      </c>
      <c r="CR40">
        <v>26</v>
      </c>
      <c r="CS40">
        <v>26</v>
      </c>
      <c r="CT40">
        <v>26</v>
      </c>
      <c r="CU40">
        <v>26</v>
      </c>
      <c r="CV40">
        <v>27</v>
      </c>
      <c r="CW40">
        <v>27</v>
      </c>
      <c r="CX40">
        <v>27</v>
      </c>
      <c r="CY40">
        <v>27</v>
      </c>
      <c r="CZ40">
        <v>28</v>
      </c>
      <c r="DA40">
        <v>28</v>
      </c>
      <c r="DB40">
        <v>28</v>
      </c>
      <c r="DC40">
        <v>28</v>
      </c>
      <c r="DD40">
        <v>29</v>
      </c>
      <c r="DE40">
        <v>29</v>
      </c>
      <c r="DF40">
        <v>29</v>
      </c>
      <c r="DG40">
        <v>29</v>
      </c>
      <c r="DH40">
        <v>30</v>
      </c>
      <c r="DI40">
        <v>30</v>
      </c>
      <c r="DJ40">
        <v>30</v>
      </c>
      <c r="DK40">
        <v>31</v>
      </c>
      <c r="DL40">
        <v>31</v>
      </c>
      <c r="DM40">
        <v>31</v>
      </c>
      <c r="DN40">
        <v>31</v>
      </c>
      <c r="DO40">
        <v>32</v>
      </c>
      <c r="DP40">
        <v>32</v>
      </c>
      <c r="DQ40">
        <v>32</v>
      </c>
      <c r="DR40">
        <v>32</v>
      </c>
      <c r="DS40">
        <v>33</v>
      </c>
      <c r="DT40">
        <v>33</v>
      </c>
      <c r="DU40">
        <v>33</v>
      </c>
      <c r="DV40">
        <v>33</v>
      </c>
      <c r="DW40">
        <v>34</v>
      </c>
      <c r="DX40">
        <v>34</v>
      </c>
      <c r="DY40">
        <v>34</v>
      </c>
      <c r="DZ40">
        <v>35</v>
      </c>
      <c r="EA40">
        <v>35</v>
      </c>
      <c r="EB40">
        <v>35</v>
      </c>
      <c r="EC40">
        <v>35</v>
      </c>
      <c r="ED40">
        <v>36</v>
      </c>
      <c r="EE40">
        <v>36</v>
      </c>
      <c r="EF40">
        <v>36</v>
      </c>
      <c r="EG40">
        <v>36</v>
      </c>
      <c r="EH40">
        <v>37</v>
      </c>
      <c r="EI40">
        <v>37</v>
      </c>
      <c r="EJ40">
        <v>37</v>
      </c>
      <c r="EK40">
        <v>37</v>
      </c>
      <c r="EL40">
        <v>38</v>
      </c>
      <c r="EM40">
        <v>38</v>
      </c>
      <c r="EN40">
        <v>38</v>
      </c>
      <c r="EO40">
        <v>39</v>
      </c>
      <c r="EP40">
        <v>39</v>
      </c>
      <c r="EQ40">
        <v>39</v>
      </c>
      <c r="ER40">
        <v>39</v>
      </c>
      <c r="ES40">
        <v>40</v>
      </c>
      <c r="ET40">
        <v>40</v>
      </c>
      <c r="EU40">
        <v>40</v>
      </c>
      <c r="EV40">
        <v>40</v>
      </c>
      <c r="EW40">
        <v>41</v>
      </c>
      <c r="EX40">
        <v>41</v>
      </c>
      <c r="EY40">
        <v>41</v>
      </c>
      <c r="EZ40">
        <v>42</v>
      </c>
      <c r="FA40">
        <v>42</v>
      </c>
      <c r="FB40">
        <v>42</v>
      </c>
      <c r="FC40">
        <v>42</v>
      </c>
      <c r="FD40">
        <v>43</v>
      </c>
      <c r="FE40">
        <v>43</v>
      </c>
      <c r="FF40">
        <v>43</v>
      </c>
      <c r="FG40">
        <v>43</v>
      </c>
      <c r="FH40">
        <v>44</v>
      </c>
      <c r="FI40">
        <v>44</v>
      </c>
      <c r="FJ40">
        <v>44</v>
      </c>
      <c r="FK40">
        <v>44</v>
      </c>
      <c r="FL40">
        <v>45</v>
      </c>
      <c r="FM40">
        <v>45</v>
      </c>
      <c r="FN40">
        <v>45</v>
      </c>
      <c r="FO40">
        <v>46</v>
      </c>
      <c r="FP40">
        <v>46</v>
      </c>
      <c r="FQ40">
        <v>46</v>
      </c>
      <c r="FR40">
        <v>46</v>
      </c>
      <c r="FS40">
        <v>47</v>
      </c>
      <c r="FT40">
        <v>47</v>
      </c>
      <c r="FU40">
        <v>47</v>
      </c>
      <c r="FV40">
        <v>47</v>
      </c>
      <c r="FW40">
        <v>48</v>
      </c>
      <c r="FX40">
        <v>48</v>
      </c>
      <c r="FY40">
        <v>48</v>
      </c>
      <c r="FZ40">
        <v>48</v>
      </c>
      <c r="GA40">
        <v>49</v>
      </c>
      <c r="GB40">
        <v>49</v>
      </c>
      <c r="GC40">
        <v>49</v>
      </c>
      <c r="GD40">
        <v>50</v>
      </c>
      <c r="GE40">
        <v>50</v>
      </c>
      <c r="GF40">
        <v>50</v>
      </c>
      <c r="GG40">
        <v>50</v>
      </c>
      <c r="GH40">
        <v>51</v>
      </c>
      <c r="GI40">
        <v>51</v>
      </c>
      <c r="GJ40">
        <v>51</v>
      </c>
      <c r="GK40">
        <v>51</v>
      </c>
      <c r="GL40">
        <v>52</v>
      </c>
      <c r="GM40">
        <v>52</v>
      </c>
      <c r="GN40">
        <v>52</v>
      </c>
      <c r="GO40">
        <v>52</v>
      </c>
      <c r="GP40">
        <v>53</v>
      </c>
      <c r="GQ40">
        <v>53</v>
      </c>
      <c r="GR40">
        <v>53</v>
      </c>
      <c r="GS40">
        <v>54</v>
      </c>
      <c r="GU40">
        <v>37</v>
      </c>
      <c r="GV40">
        <v>0.42699999999999999</v>
      </c>
    </row>
    <row r="41" spans="1:204">
      <c r="A41" s="278">
        <v>38</v>
      </c>
      <c r="B41" s="344">
        <v>1</v>
      </c>
      <c r="C41" s="344">
        <v>1</v>
      </c>
      <c r="D41" s="344">
        <v>1</v>
      </c>
      <c r="E41" s="344">
        <v>1</v>
      </c>
      <c r="F41" s="344">
        <v>2</v>
      </c>
      <c r="G41" s="344">
        <v>2</v>
      </c>
      <c r="H41" s="344">
        <v>2</v>
      </c>
      <c r="I41" s="344">
        <v>3</v>
      </c>
      <c r="J41" s="344">
        <v>3</v>
      </c>
      <c r="K41" s="344">
        <v>3</v>
      </c>
      <c r="L41" s="344">
        <v>3</v>
      </c>
      <c r="M41" s="344">
        <v>4</v>
      </c>
      <c r="N41" s="344">
        <v>4</v>
      </c>
      <c r="O41" s="344">
        <v>4</v>
      </c>
      <c r="P41" s="344">
        <v>5</v>
      </c>
      <c r="Q41" s="344">
        <v>5</v>
      </c>
      <c r="R41" s="344">
        <v>5</v>
      </c>
      <c r="S41" s="344">
        <v>6</v>
      </c>
      <c r="T41" s="344">
        <v>6</v>
      </c>
      <c r="U41" s="344">
        <v>6</v>
      </c>
      <c r="V41" s="344">
        <v>6</v>
      </c>
      <c r="W41" s="344">
        <v>7</v>
      </c>
      <c r="X41" s="344">
        <v>7</v>
      </c>
      <c r="Y41" s="344">
        <v>7</v>
      </c>
      <c r="Z41" s="344">
        <v>8</v>
      </c>
      <c r="AA41" s="344">
        <v>8</v>
      </c>
      <c r="AB41" s="344">
        <v>8</v>
      </c>
      <c r="AC41" s="344">
        <v>8</v>
      </c>
      <c r="AD41" s="344">
        <v>9</v>
      </c>
      <c r="AE41" s="344">
        <v>9</v>
      </c>
      <c r="AF41" s="337">
        <v>9</v>
      </c>
      <c r="AG41" s="345">
        <v>9</v>
      </c>
      <c r="AH41" s="348">
        <v>10</v>
      </c>
      <c r="AI41">
        <v>10</v>
      </c>
      <c r="AJ41">
        <v>10</v>
      </c>
      <c r="AK41">
        <v>11</v>
      </c>
      <c r="AL41">
        <v>11</v>
      </c>
      <c r="AM41">
        <v>11</v>
      </c>
      <c r="AN41">
        <v>11</v>
      </c>
      <c r="AO41">
        <v>12</v>
      </c>
      <c r="AP41">
        <v>12</v>
      </c>
      <c r="AQ41">
        <v>12</v>
      </c>
      <c r="AR41">
        <v>13</v>
      </c>
      <c r="AS41">
        <v>13</v>
      </c>
      <c r="AT41">
        <v>13</v>
      </c>
      <c r="AU41">
        <v>13</v>
      </c>
      <c r="AV41">
        <v>14</v>
      </c>
      <c r="AW41">
        <v>14</v>
      </c>
      <c r="AX41">
        <v>14</v>
      </c>
      <c r="AY41">
        <v>14</v>
      </c>
      <c r="AZ41">
        <v>15</v>
      </c>
      <c r="BA41">
        <v>15</v>
      </c>
      <c r="BB41">
        <v>15</v>
      </c>
      <c r="BC41">
        <v>16</v>
      </c>
      <c r="BD41">
        <v>16</v>
      </c>
      <c r="BE41">
        <v>16</v>
      </c>
      <c r="BF41">
        <v>16</v>
      </c>
      <c r="BG41">
        <v>17</v>
      </c>
      <c r="BH41">
        <v>17</v>
      </c>
      <c r="BI41">
        <v>17</v>
      </c>
      <c r="BJ41">
        <v>17</v>
      </c>
      <c r="BK41">
        <v>18</v>
      </c>
      <c r="BL41">
        <v>18</v>
      </c>
      <c r="BM41">
        <v>18</v>
      </c>
      <c r="BN41">
        <v>18</v>
      </c>
      <c r="BO41">
        <v>19</v>
      </c>
      <c r="BP41">
        <v>19</v>
      </c>
      <c r="BQ41">
        <v>19</v>
      </c>
      <c r="BR41">
        <v>19</v>
      </c>
      <c r="BS41">
        <v>20</v>
      </c>
      <c r="BT41">
        <v>20</v>
      </c>
      <c r="BU41">
        <v>20</v>
      </c>
      <c r="BV41">
        <v>20</v>
      </c>
      <c r="BW41">
        <v>21</v>
      </c>
      <c r="BX41">
        <v>21</v>
      </c>
      <c r="BY41">
        <v>21</v>
      </c>
      <c r="BZ41">
        <v>22</v>
      </c>
      <c r="CA41">
        <v>22</v>
      </c>
      <c r="CB41">
        <v>22</v>
      </c>
      <c r="CC41">
        <v>22</v>
      </c>
      <c r="CD41">
        <v>23</v>
      </c>
      <c r="CE41">
        <v>23</v>
      </c>
      <c r="CF41">
        <v>23</v>
      </c>
      <c r="CG41">
        <v>23</v>
      </c>
      <c r="CH41">
        <v>24</v>
      </c>
      <c r="CI41">
        <v>24</v>
      </c>
      <c r="CJ41">
        <v>24</v>
      </c>
      <c r="CK41">
        <v>24</v>
      </c>
      <c r="CL41">
        <v>25</v>
      </c>
      <c r="CM41">
        <v>25</v>
      </c>
      <c r="CN41">
        <v>25</v>
      </c>
      <c r="CO41">
        <v>25</v>
      </c>
      <c r="CP41">
        <v>26</v>
      </c>
      <c r="CQ41">
        <v>26</v>
      </c>
      <c r="CR41">
        <v>26</v>
      </c>
      <c r="CS41">
        <v>26</v>
      </c>
      <c r="CT41">
        <v>26</v>
      </c>
      <c r="CU41">
        <v>27</v>
      </c>
      <c r="CV41">
        <v>27</v>
      </c>
      <c r="CW41">
        <v>27</v>
      </c>
      <c r="CX41">
        <v>27</v>
      </c>
      <c r="CY41">
        <v>28</v>
      </c>
      <c r="CZ41">
        <v>28</v>
      </c>
      <c r="DA41">
        <v>28</v>
      </c>
      <c r="DB41">
        <v>29</v>
      </c>
      <c r="DC41">
        <v>29</v>
      </c>
      <c r="DD41">
        <v>29</v>
      </c>
      <c r="DE41">
        <v>29</v>
      </c>
      <c r="DF41">
        <v>30</v>
      </c>
      <c r="DG41">
        <v>30</v>
      </c>
      <c r="DH41">
        <v>30</v>
      </c>
      <c r="DI41">
        <v>30</v>
      </c>
      <c r="DJ41">
        <v>31</v>
      </c>
      <c r="DK41">
        <v>31</v>
      </c>
      <c r="DL41">
        <v>31</v>
      </c>
      <c r="DM41">
        <v>32</v>
      </c>
      <c r="DN41">
        <v>32</v>
      </c>
      <c r="DO41">
        <v>32</v>
      </c>
      <c r="DP41">
        <v>32</v>
      </c>
      <c r="DQ41">
        <v>33</v>
      </c>
      <c r="DR41">
        <v>33</v>
      </c>
      <c r="DS41">
        <v>33</v>
      </c>
      <c r="DT41">
        <v>33</v>
      </c>
      <c r="DU41">
        <v>34</v>
      </c>
      <c r="DV41">
        <v>34</v>
      </c>
      <c r="DW41">
        <v>34</v>
      </c>
      <c r="DX41">
        <v>35</v>
      </c>
      <c r="DY41">
        <v>35</v>
      </c>
      <c r="DZ41">
        <v>35</v>
      </c>
      <c r="EA41">
        <v>35</v>
      </c>
      <c r="EB41">
        <v>36</v>
      </c>
      <c r="EC41">
        <v>36</v>
      </c>
      <c r="ED41">
        <v>36</v>
      </c>
      <c r="EE41">
        <v>36</v>
      </c>
      <c r="EF41">
        <v>37</v>
      </c>
      <c r="EG41">
        <v>37</v>
      </c>
      <c r="EH41">
        <v>37</v>
      </c>
      <c r="EI41">
        <v>38</v>
      </c>
      <c r="EJ41">
        <v>38</v>
      </c>
      <c r="EK41">
        <v>38</v>
      </c>
      <c r="EL41">
        <v>38</v>
      </c>
      <c r="EM41">
        <v>39</v>
      </c>
      <c r="EN41">
        <v>39</v>
      </c>
      <c r="EO41">
        <v>39</v>
      </c>
      <c r="EP41">
        <v>39</v>
      </c>
      <c r="EQ41">
        <v>40</v>
      </c>
      <c r="ER41">
        <v>40</v>
      </c>
      <c r="ES41">
        <v>40</v>
      </c>
      <c r="ET41">
        <v>41</v>
      </c>
      <c r="EU41">
        <v>41</v>
      </c>
      <c r="EV41">
        <v>41</v>
      </c>
      <c r="EW41">
        <v>41</v>
      </c>
      <c r="EX41">
        <v>42</v>
      </c>
      <c r="EY41">
        <v>42</v>
      </c>
      <c r="EZ41">
        <v>42</v>
      </c>
      <c r="FA41">
        <v>42</v>
      </c>
      <c r="FB41">
        <v>43</v>
      </c>
      <c r="FC41">
        <v>43</v>
      </c>
      <c r="FD41">
        <v>43</v>
      </c>
      <c r="FE41">
        <v>44</v>
      </c>
      <c r="FF41">
        <v>44</v>
      </c>
      <c r="FG41">
        <v>44</v>
      </c>
      <c r="FH41">
        <v>44</v>
      </c>
      <c r="FI41">
        <v>45</v>
      </c>
      <c r="FJ41">
        <v>45</v>
      </c>
      <c r="FK41">
        <v>45</v>
      </c>
      <c r="FL41">
        <v>45</v>
      </c>
      <c r="FM41">
        <v>46</v>
      </c>
      <c r="FN41">
        <v>46</v>
      </c>
      <c r="FO41">
        <v>46</v>
      </c>
      <c r="FP41">
        <v>47</v>
      </c>
      <c r="FQ41">
        <v>47</v>
      </c>
      <c r="FR41">
        <v>47</v>
      </c>
      <c r="FS41">
        <v>47</v>
      </c>
      <c r="FT41">
        <v>48</v>
      </c>
      <c r="FU41">
        <v>48</v>
      </c>
      <c r="FV41">
        <v>48</v>
      </c>
      <c r="FW41">
        <v>48</v>
      </c>
      <c r="FX41">
        <v>49</v>
      </c>
      <c r="FY41">
        <v>49</v>
      </c>
      <c r="FZ41">
        <v>49</v>
      </c>
      <c r="GA41">
        <v>50</v>
      </c>
      <c r="GB41">
        <v>50</v>
      </c>
      <c r="GC41">
        <v>50</v>
      </c>
      <c r="GD41">
        <v>50</v>
      </c>
      <c r="GE41">
        <v>51</v>
      </c>
      <c r="GF41">
        <v>51</v>
      </c>
      <c r="GG41">
        <v>51</v>
      </c>
      <c r="GH41">
        <v>51</v>
      </c>
      <c r="GI41">
        <v>52</v>
      </c>
      <c r="GJ41">
        <v>52</v>
      </c>
      <c r="GK41">
        <v>52</v>
      </c>
      <c r="GL41">
        <v>53</v>
      </c>
      <c r="GM41">
        <v>53</v>
      </c>
      <c r="GN41">
        <v>53</v>
      </c>
      <c r="GO41">
        <v>53</v>
      </c>
      <c r="GP41">
        <v>54</v>
      </c>
      <c r="GQ41">
        <v>54</v>
      </c>
      <c r="GR41">
        <v>54</v>
      </c>
      <c r="GS41">
        <v>54</v>
      </c>
      <c r="GU41">
        <v>38</v>
      </c>
      <c r="GV41">
        <v>0.434</v>
      </c>
    </row>
    <row r="42" spans="1:204">
      <c r="A42" s="278">
        <v>39</v>
      </c>
      <c r="B42" s="344">
        <v>1</v>
      </c>
      <c r="C42" s="344">
        <v>1</v>
      </c>
      <c r="D42" s="344">
        <v>1</v>
      </c>
      <c r="E42" s="344">
        <v>1</v>
      </c>
      <c r="F42" s="344">
        <v>2</v>
      </c>
      <c r="G42" s="344">
        <v>2</v>
      </c>
      <c r="H42" s="344">
        <v>2</v>
      </c>
      <c r="I42" s="344">
        <v>3</v>
      </c>
      <c r="J42" s="344">
        <v>3</v>
      </c>
      <c r="K42" s="344">
        <v>3</v>
      </c>
      <c r="L42" s="344">
        <v>4</v>
      </c>
      <c r="M42" s="344">
        <v>4</v>
      </c>
      <c r="N42" s="344">
        <v>4</v>
      </c>
      <c r="O42" s="344">
        <v>4</v>
      </c>
      <c r="P42" s="344">
        <v>5</v>
      </c>
      <c r="Q42" s="344">
        <v>5</v>
      </c>
      <c r="R42" s="344">
        <v>5</v>
      </c>
      <c r="S42" s="344">
        <v>6</v>
      </c>
      <c r="T42" s="344">
        <v>6</v>
      </c>
      <c r="U42" s="344">
        <v>6</v>
      </c>
      <c r="V42" s="344">
        <v>6</v>
      </c>
      <c r="W42" s="344">
        <v>7</v>
      </c>
      <c r="X42" s="344">
        <v>7</v>
      </c>
      <c r="Y42" s="344">
        <v>7</v>
      </c>
      <c r="Z42" s="344">
        <v>8</v>
      </c>
      <c r="AA42" s="344">
        <v>8</v>
      </c>
      <c r="AB42" s="344">
        <v>8</v>
      </c>
      <c r="AC42" s="344">
        <v>8</v>
      </c>
      <c r="AD42" s="344">
        <v>9</v>
      </c>
      <c r="AE42" s="344">
        <v>9</v>
      </c>
      <c r="AF42" s="337">
        <v>9</v>
      </c>
      <c r="AG42" s="345">
        <v>10</v>
      </c>
      <c r="AH42" s="348">
        <v>10</v>
      </c>
      <c r="AI42">
        <v>10</v>
      </c>
      <c r="AJ42">
        <v>10</v>
      </c>
      <c r="AK42">
        <v>11</v>
      </c>
      <c r="AL42">
        <v>11</v>
      </c>
      <c r="AM42">
        <v>11</v>
      </c>
      <c r="AN42">
        <v>12</v>
      </c>
      <c r="AO42">
        <v>12</v>
      </c>
      <c r="AP42">
        <v>12</v>
      </c>
      <c r="AQ42">
        <v>12</v>
      </c>
      <c r="AR42">
        <v>13</v>
      </c>
      <c r="AS42">
        <v>13</v>
      </c>
      <c r="AT42">
        <v>13</v>
      </c>
      <c r="AU42">
        <v>14</v>
      </c>
      <c r="AV42">
        <v>14</v>
      </c>
      <c r="AW42">
        <v>14</v>
      </c>
      <c r="AX42">
        <v>14</v>
      </c>
      <c r="AY42">
        <v>15</v>
      </c>
      <c r="AZ42">
        <v>15</v>
      </c>
      <c r="BA42">
        <v>15</v>
      </c>
      <c r="BB42">
        <v>16</v>
      </c>
      <c r="BC42">
        <v>16</v>
      </c>
      <c r="BD42">
        <v>16</v>
      </c>
      <c r="BE42">
        <v>16</v>
      </c>
      <c r="BF42">
        <v>17</v>
      </c>
      <c r="BG42">
        <v>17</v>
      </c>
      <c r="BH42">
        <v>17</v>
      </c>
      <c r="BI42">
        <v>17</v>
      </c>
      <c r="BJ42">
        <v>18</v>
      </c>
      <c r="BK42">
        <v>18</v>
      </c>
      <c r="BL42">
        <v>18</v>
      </c>
      <c r="BM42">
        <v>18</v>
      </c>
      <c r="BN42">
        <v>19</v>
      </c>
      <c r="BO42">
        <v>19</v>
      </c>
      <c r="BP42">
        <v>19</v>
      </c>
      <c r="BQ42">
        <v>20</v>
      </c>
      <c r="BR42">
        <v>20</v>
      </c>
      <c r="BS42">
        <v>20</v>
      </c>
      <c r="BT42">
        <v>20</v>
      </c>
      <c r="BU42">
        <v>21</v>
      </c>
      <c r="BV42">
        <v>21</v>
      </c>
      <c r="BW42">
        <v>21</v>
      </c>
      <c r="BX42">
        <v>21</v>
      </c>
      <c r="BY42">
        <v>22</v>
      </c>
      <c r="BZ42">
        <v>22</v>
      </c>
      <c r="CA42">
        <v>22</v>
      </c>
      <c r="CB42">
        <v>22</v>
      </c>
      <c r="CC42">
        <v>23</v>
      </c>
      <c r="CD42">
        <v>23</v>
      </c>
      <c r="CE42">
        <v>23</v>
      </c>
      <c r="CF42">
        <v>23</v>
      </c>
      <c r="CG42">
        <v>24</v>
      </c>
      <c r="CH42">
        <v>24</v>
      </c>
      <c r="CI42">
        <v>24</v>
      </c>
      <c r="CJ42">
        <v>24</v>
      </c>
      <c r="CK42">
        <v>25</v>
      </c>
      <c r="CL42">
        <v>25</v>
      </c>
      <c r="CM42">
        <v>25</v>
      </c>
      <c r="CN42">
        <v>25</v>
      </c>
      <c r="CO42">
        <v>26</v>
      </c>
      <c r="CP42">
        <v>26</v>
      </c>
      <c r="CQ42">
        <v>26</v>
      </c>
      <c r="CR42">
        <v>26</v>
      </c>
      <c r="CS42">
        <v>27</v>
      </c>
      <c r="CT42">
        <v>27</v>
      </c>
      <c r="CU42">
        <v>27</v>
      </c>
      <c r="CV42">
        <v>27</v>
      </c>
      <c r="CW42">
        <v>28</v>
      </c>
      <c r="CX42">
        <v>28</v>
      </c>
      <c r="CY42">
        <v>28</v>
      </c>
      <c r="CZ42">
        <v>28</v>
      </c>
      <c r="DA42">
        <v>29</v>
      </c>
      <c r="DB42">
        <v>29</v>
      </c>
      <c r="DC42">
        <v>29</v>
      </c>
      <c r="DD42">
        <v>30</v>
      </c>
      <c r="DE42">
        <v>30</v>
      </c>
      <c r="DF42">
        <v>30</v>
      </c>
      <c r="DG42">
        <v>30</v>
      </c>
      <c r="DH42">
        <v>31</v>
      </c>
      <c r="DI42">
        <v>31</v>
      </c>
      <c r="DJ42">
        <v>31</v>
      </c>
      <c r="DK42">
        <v>32</v>
      </c>
      <c r="DL42">
        <v>32</v>
      </c>
      <c r="DM42">
        <v>32</v>
      </c>
      <c r="DN42">
        <v>32</v>
      </c>
      <c r="DO42">
        <v>33</v>
      </c>
      <c r="DP42">
        <v>33</v>
      </c>
      <c r="DQ42">
        <v>33</v>
      </c>
      <c r="DR42">
        <v>33</v>
      </c>
      <c r="DS42">
        <v>34</v>
      </c>
      <c r="DT42">
        <v>34</v>
      </c>
      <c r="DU42">
        <v>34</v>
      </c>
      <c r="DV42">
        <v>35</v>
      </c>
      <c r="DW42">
        <v>35</v>
      </c>
      <c r="DX42">
        <v>35</v>
      </c>
      <c r="DY42">
        <v>35</v>
      </c>
      <c r="DZ42">
        <v>36</v>
      </c>
      <c r="EA42">
        <v>36</v>
      </c>
      <c r="EB42">
        <v>36</v>
      </c>
      <c r="EC42">
        <v>36</v>
      </c>
      <c r="ED42">
        <v>37</v>
      </c>
      <c r="EE42">
        <v>37</v>
      </c>
      <c r="EF42">
        <v>37</v>
      </c>
      <c r="EG42">
        <v>38</v>
      </c>
      <c r="EH42">
        <v>38</v>
      </c>
      <c r="EI42">
        <v>38</v>
      </c>
      <c r="EJ42">
        <v>38</v>
      </c>
      <c r="EK42">
        <v>39</v>
      </c>
      <c r="EL42">
        <v>39</v>
      </c>
      <c r="EM42">
        <v>39</v>
      </c>
      <c r="EN42">
        <v>40</v>
      </c>
      <c r="EO42">
        <v>40</v>
      </c>
      <c r="EP42">
        <v>40</v>
      </c>
      <c r="EQ42">
        <v>40</v>
      </c>
      <c r="ER42">
        <v>41</v>
      </c>
      <c r="ES42">
        <v>41</v>
      </c>
      <c r="ET42">
        <v>41</v>
      </c>
      <c r="EU42">
        <v>41</v>
      </c>
      <c r="EV42">
        <v>42</v>
      </c>
      <c r="EW42">
        <v>42</v>
      </c>
      <c r="EX42">
        <v>42</v>
      </c>
      <c r="EY42">
        <v>43</v>
      </c>
      <c r="EZ42">
        <v>43</v>
      </c>
      <c r="FA42">
        <v>43</v>
      </c>
      <c r="FB42">
        <v>43</v>
      </c>
      <c r="FC42">
        <v>44</v>
      </c>
      <c r="FD42">
        <v>44</v>
      </c>
      <c r="FE42">
        <v>44</v>
      </c>
      <c r="FF42">
        <v>45</v>
      </c>
      <c r="FG42">
        <v>45</v>
      </c>
      <c r="FH42">
        <v>45</v>
      </c>
      <c r="FI42">
        <v>45</v>
      </c>
      <c r="FJ42">
        <v>46</v>
      </c>
      <c r="FK42">
        <v>46</v>
      </c>
      <c r="FL42">
        <v>46</v>
      </c>
      <c r="FM42">
        <v>46</v>
      </c>
      <c r="FN42">
        <v>47</v>
      </c>
      <c r="FO42">
        <v>47</v>
      </c>
      <c r="FP42">
        <v>47</v>
      </c>
      <c r="FQ42">
        <v>48</v>
      </c>
      <c r="FR42">
        <v>48</v>
      </c>
      <c r="FS42">
        <v>48</v>
      </c>
      <c r="FT42">
        <v>48</v>
      </c>
      <c r="FU42">
        <v>49</v>
      </c>
      <c r="FV42">
        <v>49</v>
      </c>
      <c r="FW42">
        <v>49</v>
      </c>
      <c r="FX42">
        <v>50</v>
      </c>
      <c r="FY42">
        <v>50</v>
      </c>
      <c r="FZ42">
        <v>50</v>
      </c>
      <c r="GA42">
        <v>50</v>
      </c>
      <c r="GB42">
        <v>51</v>
      </c>
      <c r="GC42">
        <v>51</v>
      </c>
      <c r="GD42">
        <v>51</v>
      </c>
      <c r="GE42">
        <v>51</v>
      </c>
      <c r="GF42">
        <v>52</v>
      </c>
      <c r="GG42">
        <v>52</v>
      </c>
      <c r="GH42">
        <v>52</v>
      </c>
      <c r="GI42">
        <v>53</v>
      </c>
      <c r="GJ42">
        <v>53</v>
      </c>
      <c r="GK42">
        <v>53</v>
      </c>
      <c r="GL42">
        <v>53</v>
      </c>
      <c r="GM42">
        <v>54</v>
      </c>
      <c r="GN42">
        <v>54</v>
      </c>
      <c r="GO42">
        <v>54</v>
      </c>
      <c r="GP42">
        <v>54</v>
      </c>
      <c r="GQ42">
        <v>55</v>
      </c>
      <c r="GR42">
        <v>55</v>
      </c>
      <c r="GS42">
        <v>55</v>
      </c>
      <c r="GU42">
        <v>39</v>
      </c>
      <c r="GV42">
        <v>0.441</v>
      </c>
    </row>
    <row r="43" spans="1:204">
      <c r="A43" s="278">
        <v>40</v>
      </c>
      <c r="B43" s="344">
        <v>1</v>
      </c>
      <c r="C43" s="344">
        <v>1</v>
      </c>
      <c r="D43" s="344">
        <v>1</v>
      </c>
      <c r="E43" s="344">
        <v>1</v>
      </c>
      <c r="F43" s="344">
        <v>2</v>
      </c>
      <c r="G43" s="344">
        <v>2</v>
      </c>
      <c r="H43" s="344">
        <v>2</v>
      </c>
      <c r="I43" s="344">
        <v>3</v>
      </c>
      <c r="J43" s="344">
        <v>3</v>
      </c>
      <c r="K43" s="344">
        <v>3</v>
      </c>
      <c r="L43" s="344">
        <v>4</v>
      </c>
      <c r="M43" s="344">
        <v>4</v>
      </c>
      <c r="N43" s="344">
        <v>4</v>
      </c>
      <c r="O43" s="344">
        <v>5</v>
      </c>
      <c r="P43" s="344">
        <v>5</v>
      </c>
      <c r="Q43" s="344">
        <v>5</v>
      </c>
      <c r="R43" s="344">
        <v>5</v>
      </c>
      <c r="S43" s="344">
        <v>6</v>
      </c>
      <c r="T43" s="344">
        <v>6</v>
      </c>
      <c r="U43" s="344">
        <v>6</v>
      </c>
      <c r="V43" s="344">
        <v>7</v>
      </c>
      <c r="W43" s="344">
        <v>7</v>
      </c>
      <c r="X43" s="344">
        <v>7</v>
      </c>
      <c r="Y43" s="344">
        <v>7</v>
      </c>
      <c r="Z43" s="344">
        <v>8</v>
      </c>
      <c r="AA43" s="344">
        <v>8</v>
      </c>
      <c r="AB43" s="344">
        <v>8</v>
      </c>
      <c r="AC43" s="344">
        <v>9</v>
      </c>
      <c r="AD43" s="344">
        <v>9</v>
      </c>
      <c r="AE43" s="344">
        <v>9</v>
      </c>
      <c r="AF43" s="337">
        <v>10</v>
      </c>
      <c r="AG43" s="345">
        <v>10</v>
      </c>
      <c r="AH43" s="348">
        <v>10</v>
      </c>
      <c r="AI43">
        <v>10</v>
      </c>
      <c r="AJ43">
        <v>11</v>
      </c>
      <c r="AK43">
        <v>11</v>
      </c>
      <c r="AL43">
        <v>11</v>
      </c>
      <c r="AM43">
        <v>12</v>
      </c>
      <c r="AN43">
        <v>12</v>
      </c>
      <c r="AO43">
        <v>12</v>
      </c>
      <c r="AP43">
        <v>12</v>
      </c>
      <c r="AQ43">
        <v>13</v>
      </c>
      <c r="AR43">
        <v>13</v>
      </c>
      <c r="AS43">
        <v>13</v>
      </c>
      <c r="AT43">
        <v>14</v>
      </c>
      <c r="AU43">
        <v>14</v>
      </c>
      <c r="AV43">
        <v>14</v>
      </c>
      <c r="AW43">
        <v>14</v>
      </c>
      <c r="AX43">
        <v>15</v>
      </c>
      <c r="AY43">
        <v>15</v>
      </c>
      <c r="AZ43">
        <v>15</v>
      </c>
      <c r="BA43">
        <v>15</v>
      </c>
      <c r="BB43">
        <v>16</v>
      </c>
      <c r="BC43">
        <v>16</v>
      </c>
      <c r="BD43">
        <v>16</v>
      </c>
      <c r="BE43">
        <v>17</v>
      </c>
      <c r="BF43">
        <v>17</v>
      </c>
      <c r="BG43">
        <v>17</v>
      </c>
      <c r="BH43">
        <v>17</v>
      </c>
      <c r="BI43">
        <v>18</v>
      </c>
      <c r="BJ43">
        <v>18</v>
      </c>
      <c r="BK43">
        <v>18</v>
      </c>
      <c r="BL43">
        <v>18</v>
      </c>
      <c r="BM43">
        <v>19</v>
      </c>
      <c r="BN43">
        <v>19</v>
      </c>
      <c r="BO43">
        <v>19</v>
      </c>
      <c r="BP43">
        <v>20</v>
      </c>
      <c r="BQ43">
        <v>20</v>
      </c>
      <c r="BR43">
        <v>20</v>
      </c>
      <c r="BS43">
        <v>20</v>
      </c>
      <c r="BT43">
        <v>21</v>
      </c>
      <c r="BU43">
        <v>21</v>
      </c>
      <c r="BV43">
        <v>21</v>
      </c>
      <c r="BW43">
        <v>21</v>
      </c>
      <c r="BX43">
        <v>22</v>
      </c>
      <c r="BY43">
        <v>22</v>
      </c>
      <c r="BZ43">
        <v>22</v>
      </c>
      <c r="CA43">
        <v>22</v>
      </c>
      <c r="CB43">
        <v>23</v>
      </c>
      <c r="CC43">
        <v>23</v>
      </c>
      <c r="CD43">
        <v>23</v>
      </c>
      <c r="CE43">
        <v>24</v>
      </c>
      <c r="CF43">
        <v>24</v>
      </c>
      <c r="CG43">
        <v>24</v>
      </c>
      <c r="CH43">
        <v>24</v>
      </c>
      <c r="CI43">
        <v>25</v>
      </c>
      <c r="CJ43">
        <v>25</v>
      </c>
      <c r="CK43">
        <v>25</v>
      </c>
      <c r="CL43">
        <v>25</v>
      </c>
      <c r="CM43">
        <v>26</v>
      </c>
      <c r="CN43">
        <v>26</v>
      </c>
      <c r="CO43">
        <v>26</v>
      </c>
      <c r="CP43">
        <v>26</v>
      </c>
      <c r="CQ43">
        <v>27</v>
      </c>
      <c r="CR43">
        <v>27</v>
      </c>
      <c r="CS43">
        <v>27</v>
      </c>
      <c r="CT43">
        <v>27</v>
      </c>
      <c r="CU43">
        <v>28</v>
      </c>
      <c r="CV43">
        <v>28</v>
      </c>
      <c r="CW43">
        <v>28</v>
      </c>
      <c r="CX43">
        <v>28</v>
      </c>
      <c r="CY43">
        <v>29</v>
      </c>
      <c r="CZ43">
        <v>29</v>
      </c>
      <c r="DA43">
        <v>29</v>
      </c>
      <c r="DB43">
        <v>29</v>
      </c>
      <c r="DC43">
        <v>30</v>
      </c>
      <c r="DD43">
        <v>30</v>
      </c>
      <c r="DE43">
        <v>30</v>
      </c>
      <c r="DF43">
        <v>31</v>
      </c>
      <c r="DG43">
        <v>31</v>
      </c>
      <c r="DH43">
        <v>31</v>
      </c>
      <c r="DI43">
        <v>31</v>
      </c>
      <c r="DJ43">
        <v>32</v>
      </c>
      <c r="DK43">
        <v>32</v>
      </c>
      <c r="DL43">
        <v>32</v>
      </c>
      <c r="DM43">
        <v>33</v>
      </c>
      <c r="DN43">
        <v>33</v>
      </c>
      <c r="DO43">
        <v>33</v>
      </c>
      <c r="DP43">
        <v>33</v>
      </c>
      <c r="DQ43">
        <v>34</v>
      </c>
      <c r="DR43">
        <v>34</v>
      </c>
      <c r="DS43">
        <v>34</v>
      </c>
      <c r="DT43">
        <v>35</v>
      </c>
      <c r="DU43">
        <v>35</v>
      </c>
      <c r="DV43">
        <v>35</v>
      </c>
      <c r="DW43">
        <v>35</v>
      </c>
      <c r="DX43">
        <v>36</v>
      </c>
      <c r="DY43">
        <v>36</v>
      </c>
      <c r="DZ43">
        <v>36</v>
      </c>
      <c r="EA43">
        <v>37</v>
      </c>
      <c r="EB43">
        <v>37</v>
      </c>
      <c r="EC43">
        <v>37</v>
      </c>
      <c r="ED43">
        <v>37</v>
      </c>
      <c r="EE43">
        <v>38</v>
      </c>
      <c r="EF43">
        <v>38</v>
      </c>
      <c r="EG43">
        <v>38</v>
      </c>
      <c r="EH43">
        <v>38</v>
      </c>
      <c r="EI43">
        <v>39</v>
      </c>
      <c r="EJ43">
        <v>39</v>
      </c>
      <c r="EK43">
        <v>39</v>
      </c>
      <c r="EL43">
        <v>40</v>
      </c>
      <c r="EM43">
        <v>40</v>
      </c>
      <c r="EN43">
        <v>40</v>
      </c>
      <c r="EO43">
        <v>40</v>
      </c>
      <c r="EP43">
        <v>41</v>
      </c>
      <c r="EQ43">
        <v>41</v>
      </c>
      <c r="ER43">
        <v>41</v>
      </c>
      <c r="ES43">
        <v>42</v>
      </c>
      <c r="ET43">
        <v>42</v>
      </c>
      <c r="EU43">
        <v>42</v>
      </c>
      <c r="EV43">
        <v>42</v>
      </c>
      <c r="EW43">
        <v>43</v>
      </c>
      <c r="EX43">
        <v>43</v>
      </c>
      <c r="EY43">
        <v>43</v>
      </c>
      <c r="EZ43">
        <v>44</v>
      </c>
      <c r="FA43">
        <v>44</v>
      </c>
      <c r="FB43">
        <v>44</v>
      </c>
      <c r="FC43">
        <v>44</v>
      </c>
      <c r="FD43">
        <v>45</v>
      </c>
      <c r="FE43">
        <v>45</v>
      </c>
      <c r="FF43">
        <v>45</v>
      </c>
      <c r="FG43">
        <v>46</v>
      </c>
      <c r="FH43">
        <v>46</v>
      </c>
      <c r="FI43">
        <v>46</v>
      </c>
      <c r="FJ43">
        <v>46</v>
      </c>
      <c r="FK43">
        <v>47</v>
      </c>
      <c r="FL43">
        <v>47</v>
      </c>
      <c r="FM43">
        <v>47</v>
      </c>
      <c r="FN43">
        <v>47</v>
      </c>
      <c r="FO43">
        <v>48</v>
      </c>
      <c r="FP43">
        <v>48</v>
      </c>
      <c r="FQ43">
        <v>48</v>
      </c>
      <c r="FR43">
        <v>49</v>
      </c>
      <c r="FS43">
        <v>49</v>
      </c>
      <c r="FT43">
        <v>49</v>
      </c>
      <c r="FU43">
        <v>49</v>
      </c>
      <c r="FV43">
        <v>50</v>
      </c>
      <c r="FW43">
        <v>50</v>
      </c>
      <c r="FX43">
        <v>50</v>
      </c>
      <c r="FY43">
        <v>51</v>
      </c>
      <c r="FZ43">
        <v>51</v>
      </c>
      <c r="GA43">
        <v>51</v>
      </c>
      <c r="GB43">
        <v>51</v>
      </c>
      <c r="GC43">
        <v>52</v>
      </c>
      <c r="GD43">
        <v>52</v>
      </c>
      <c r="GE43">
        <v>52</v>
      </c>
      <c r="GF43">
        <v>53</v>
      </c>
      <c r="GG43">
        <v>53</v>
      </c>
      <c r="GH43">
        <v>53</v>
      </c>
      <c r="GI43">
        <v>53</v>
      </c>
      <c r="GJ43">
        <v>54</v>
      </c>
      <c r="GK43">
        <v>54</v>
      </c>
      <c r="GL43">
        <v>54</v>
      </c>
      <c r="GM43">
        <v>55</v>
      </c>
      <c r="GN43">
        <v>55</v>
      </c>
      <c r="GO43">
        <v>55</v>
      </c>
      <c r="GP43">
        <v>55</v>
      </c>
      <c r="GQ43">
        <v>56</v>
      </c>
      <c r="GR43">
        <v>56</v>
      </c>
      <c r="GS43">
        <v>56</v>
      </c>
      <c r="GU43">
        <v>40</v>
      </c>
      <c r="GV43">
        <v>0.44800000000000001</v>
      </c>
    </row>
    <row r="44" spans="1:204">
      <c r="A44" s="278">
        <v>41</v>
      </c>
      <c r="B44" s="344">
        <v>1</v>
      </c>
      <c r="C44" s="344">
        <v>1</v>
      </c>
      <c r="D44" s="344">
        <v>1</v>
      </c>
      <c r="E44" s="344">
        <v>1</v>
      </c>
      <c r="F44" s="344">
        <v>2</v>
      </c>
      <c r="G44" s="344">
        <v>2</v>
      </c>
      <c r="H44" s="344">
        <v>3</v>
      </c>
      <c r="I44" s="344">
        <v>3</v>
      </c>
      <c r="J44" s="344">
        <v>3</v>
      </c>
      <c r="K44" s="344">
        <v>3</v>
      </c>
      <c r="L44" s="344">
        <v>4</v>
      </c>
      <c r="M44" s="344">
        <v>4</v>
      </c>
      <c r="N44" s="344">
        <v>4</v>
      </c>
      <c r="O44" s="344">
        <v>5</v>
      </c>
      <c r="P44" s="344">
        <v>5</v>
      </c>
      <c r="Q44" s="344">
        <v>5</v>
      </c>
      <c r="R44" s="344">
        <v>6</v>
      </c>
      <c r="S44" s="344">
        <v>6</v>
      </c>
      <c r="T44" s="344">
        <v>6</v>
      </c>
      <c r="U44" s="344">
        <v>6</v>
      </c>
      <c r="V44" s="344">
        <v>7</v>
      </c>
      <c r="W44" s="344">
        <v>7</v>
      </c>
      <c r="X44" s="344">
        <v>7</v>
      </c>
      <c r="Y44" s="344">
        <v>8</v>
      </c>
      <c r="Z44" s="344">
        <v>8</v>
      </c>
      <c r="AA44" s="344">
        <v>8</v>
      </c>
      <c r="AB44" s="344">
        <v>8</v>
      </c>
      <c r="AC44" s="344">
        <v>9</v>
      </c>
      <c r="AD44" s="344">
        <v>9</v>
      </c>
      <c r="AE44" s="344">
        <v>9</v>
      </c>
      <c r="AF44" s="337">
        <v>10</v>
      </c>
      <c r="AG44" s="345">
        <v>10</v>
      </c>
      <c r="AH44" s="348">
        <v>10</v>
      </c>
      <c r="AI44">
        <v>11</v>
      </c>
      <c r="AJ44">
        <v>11</v>
      </c>
      <c r="AK44">
        <v>11</v>
      </c>
      <c r="AL44">
        <v>11</v>
      </c>
      <c r="AM44">
        <v>12</v>
      </c>
      <c r="AN44">
        <v>12</v>
      </c>
      <c r="AO44">
        <v>12</v>
      </c>
      <c r="AP44">
        <v>13</v>
      </c>
      <c r="AQ44">
        <v>13</v>
      </c>
      <c r="AR44">
        <v>13</v>
      </c>
      <c r="AS44">
        <v>13</v>
      </c>
      <c r="AT44">
        <v>14</v>
      </c>
      <c r="AU44">
        <v>14</v>
      </c>
      <c r="AV44">
        <v>14</v>
      </c>
      <c r="AW44">
        <v>15</v>
      </c>
      <c r="AX44">
        <v>15</v>
      </c>
      <c r="AY44">
        <v>15</v>
      </c>
      <c r="AZ44">
        <v>15</v>
      </c>
      <c r="BA44">
        <v>16</v>
      </c>
      <c r="BB44">
        <v>16</v>
      </c>
      <c r="BC44">
        <v>16</v>
      </c>
      <c r="BD44">
        <v>17</v>
      </c>
      <c r="BE44">
        <v>17</v>
      </c>
      <c r="BF44">
        <v>17</v>
      </c>
      <c r="BG44">
        <v>17</v>
      </c>
      <c r="BH44">
        <v>18</v>
      </c>
      <c r="BI44">
        <v>18</v>
      </c>
      <c r="BJ44">
        <v>18</v>
      </c>
      <c r="BK44">
        <v>18</v>
      </c>
      <c r="BL44">
        <v>19</v>
      </c>
      <c r="BM44">
        <v>19</v>
      </c>
      <c r="BN44">
        <v>19</v>
      </c>
      <c r="BO44">
        <v>20</v>
      </c>
      <c r="BP44">
        <v>20</v>
      </c>
      <c r="BQ44">
        <v>20</v>
      </c>
      <c r="BR44">
        <v>20</v>
      </c>
      <c r="BS44">
        <v>21</v>
      </c>
      <c r="BT44">
        <v>21</v>
      </c>
      <c r="BU44">
        <v>21</v>
      </c>
      <c r="BV44">
        <v>21</v>
      </c>
      <c r="BW44">
        <v>22</v>
      </c>
      <c r="BX44">
        <v>22</v>
      </c>
      <c r="BY44">
        <v>22</v>
      </c>
      <c r="BZ44">
        <v>23</v>
      </c>
      <c r="CA44">
        <v>23</v>
      </c>
      <c r="CB44">
        <v>23</v>
      </c>
      <c r="CC44">
        <v>23</v>
      </c>
      <c r="CD44">
        <v>24</v>
      </c>
      <c r="CE44">
        <v>24</v>
      </c>
      <c r="CF44">
        <v>24</v>
      </c>
      <c r="CG44">
        <v>24</v>
      </c>
      <c r="CH44">
        <v>25</v>
      </c>
      <c r="CI44">
        <v>25</v>
      </c>
      <c r="CJ44">
        <v>25</v>
      </c>
      <c r="CK44">
        <v>25</v>
      </c>
      <c r="CL44">
        <v>26</v>
      </c>
      <c r="CM44">
        <v>26</v>
      </c>
      <c r="CN44">
        <v>26</v>
      </c>
      <c r="CO44">
        <v>27</v>
      </c>
      <c r="CP44">
        <v>27</v>
      </c>
      <c r="CQ44">
        <v>27</v>
      </c>
      <c r="CR44">
        <v>27</v>
      </c>
      <c r="CS44">
        <v>28</v>
      </c>
      <c r="CT44">
        <v>28</v>
      </c>
      <c r="CU44">
        <v>28</v>
      </c>
      <c r="CV44">
        <v>28</v>
      </c>
      <c r="CW44">
        <v>29</v>
      </c>
      <c r="CX44">
        <v>29</v>
      </c>
      <c r="CY44">
        <v>29</v>
      </c>
      <c r="CZ44">
        <v>29</v>
      </c>
      <c r="DA44">
        <v>30</v>
      </c>
      <c r="DB44">
        <v>30</v>
      </c>
      <c r="DC44">
        <v>30</v>
      </c>
      <c r="DD44">
        <v>31</v>
      </c>
      <c r="DE44">
        <v>31</v>
      </c>
      <c r="DF44">
        <v>31</v>
      </c>
      <c r="DG44">
        <v>31</v>
      </c>
      <c r="DH44">
        <v>32</v>
      </c>
      <c r="DI44">
        <v>32</v>
      </c>
      <c r="DJ44">
        <v>32</v>
      </c>
      <c r="DK44">
        <v>33</v>
      </c>
      <c r="DL44">
        <v>33</v>
      </c>
      <c r="DM44">
        <v>33</v>
      </c>
      <c r="DN44">
        <v>33</v>
      </c>
      <c r="DO44">
        <v>34</v>
      </c>
      <c r="DP44">
        <v>34</v>
      </c>
      <c r="DQ44">
        <v>34</v>
      </c>
      <c r="DR44">
        <v>34</v>
      </c>
      <c r="DS44">
        <v>35</v>
      </c>
      <c r="DT44">
        <v>35</v>
      </c>
      <c r="DU44">
        <v>35</v>
      </c>
      <c r="DV44">
        <v>36</v>
      </c>
      <c r="DW44">
        <v>36</v>
      </c>
      <c r="DX44">
        <v>36</v>
      </c>
      <c r="DY44">
        <v>37</v>
      </c>
      <c r="DZ44">
        <v>37</v>
      </c>
      <c r="EA44">
        <v>37</v>
      </c>
      <c r="EB44">
        <v>37</v>
      </c>
      <c r="EC44">
        <v>38</v>
      </c>
      <c r="ED44">
        <v>38</v>
      </c>
      <c r="EE44">
        <v>38</v>
      </c>
      <c r="EF44">
        <v>39</v>
      </c>
      <c r="EG44">
        <v>39</v>
      </c>
      <c r="EH44">
        <v>39</v>
      </c>
      <c r="EI44">
        <v>39</v>
      </c>
      <c r="EJ44">
        <v>40</v>
      </c>
      <c r="EK44">
        <v>40</v>
      </c>
      <c r="EL44">
        <v>40</v>
      </c>
      <c r="EM44">
        <v>41</v>
      </c>
      <c r="EN44">
        <v>41</v>
      </c>
      <c r="EO44">
        <v>41</v>
      </c>
      <c r="EP44">
        <v>41</v>
      </c>
      <c r="EQ44">
        <v>42</v>
      </c>
      <c r="ER44">
        <v>42</v>
      </c>
      <c r="ES44">
        <v>42</v>
      </c>
      <c r="ET44">
        <v>43</v>
      </c>
      <c r="EU44">
        <v>43</v>
      </c>
      <c r="EV44">
        <v>43</v>
      </c>
      <c r="EW44">
        <v>43</v>
      </c>
      <c r="EX44">
        <v>44</v>
      </c>
      <c r="EY44">
        <v>44</v>
      </c>
      <c r="EZ44">
        <v>44</v>
      </c>
      <c r="FA44">
        <v>45</v>
      </c>
      <c r="FB44">
        <v>45</v>
      </c>
      <c r="FC44">
        <v>45</v>
      </c>
      <c r="FD44">
        <v>45</v>
      </c>
      <c r="FE44">
        <v>46</v>
      </c>
      <c r="FF44">
        <v>46</v>
      </c>
      <c r="FG44">
        <v>46</v>
      </c>
      <c r="FH44">
        <v>47</v>
      </c>
      <c r="FI44">
        <v>47</v>
      </c>
      <c r="FJ44">
        <v>47</v>
      </c>
      <c r="FK44">
        <v>47</v>
      </c>
      <c r="FL44">
        <v>48</v>
      </c>
      <c r="FM44">
        <v>48</v>
      </c>
      <c r="FN44">
        <v>48</v>
      </c>
      <c r="FO44">
        <v>49</v>
      </c>
      <c r="FP44">
        <v>49</v>
      </c>
      <c r="FQ44">
        <v>49</v>
      </c>
      <c r="FR44">
        <v>49</v>
      </c>
      <c r="FS44">
        <v>50</v>
      </c>
      <c r="FT44">
        <v>50</v>
      </c>
      <c r="FU44">
        <v>50</v>
      </c>
      <c r="FV44">
        <v>51</v>
      </c>
      <c r="FW44">
        <v>51</v>
      </c>
      <c r="FX44">
        <v>51</v>
      </c>
      <c r="FY44">
        <v>51</v>
      </c>
      <c r="FZ44">
        <v>52</v>
      </c>
      <c r="GA44">
        <v>52</v>
      </c>
      <c r="GB44">
        <v>52</v>
      </c>
      <c r="GC44">
        <v>53</v>
      </c>
      <c r="GD44">
        <v>53</v>
      </c>
      <c r="GE44">
        <v>53</v>
      </c>
      <c r="GF44">
        <v>53</v>
      </c>
      <c r="GG44">
        <v>54</v>
      </c>
      <c r="GH44">
        <v>54</v>
      </c>
      <c r="GI44">
        <v>54</v>
      </c>
      <c r="GJ44">
        <v>55</v>
      </c>
      <c r="GK44">
        <v>55</v>
      </c>
      <c r="GL44">
        <v>55</v>
      </c>
      <c r="GM44">
        <v>55</v>
      </c>
      <c r="GN44">
        <v>56</v>
      </c>
      <c r="GO44">
        <v>56</v>
      </c>
      <c r="GP44">
        <v>56</v>
      </c>
      <c r="GQ44">
        <v>57</v>
      </c>
      <c r="GR44">
        <v>57</v>
      </c>
      <c r="GS44">
        <v>57</v>
      </c>
      <c r="GU44">
        <v>41</v>
      </c>
      <c r="GV44">
        <v>0.45500000000000002</v>
      </c>
    </row>
    <row r="45" spans="1:204">
      <c r="A45" s="278">
        <v>42</v>
      </c>
      <c r="B45" s="344">
        <v>1</v>
      </c>
      <c r="C45" s="344">
        <v>1</v>
      </c>
      <c r="D45" s="344">
        <v>1</v>
      </c>
      <c r="E45" s="344">
        <v>1</v>
      </c>
      <c r="F45" s="344">
        <v>2</v>
      </c>
      <c r="G45" s="344">
        <v>2</v>
      </c>
      <c r="H45" s="344">
        <v>3</v>
      </c>
      <c r="I45" s="344">
        <v>3</v>
      </c>
      <c r="J45" s="344">
        <v>3</v>
      </c>
      <c r="K45" s="344">
        <v>3</v>
      </c>
      <c r="L45" s="344">
        <v>4</v>
      </c>
      <c r="M45" s="344">
        <v>4</v>
      </c>
      <c r="N45" s="344">
        <v>4</v>
      </c>
      <c r="O45" s="344">
        <v>5</v>
      </c>
      <c r="P45" s="344">
        <v>5</v>
      </c>
      <c r="Q45" s="344">
        <v>5</v>
      </c>
      <c r="R45" s="344">
        <v>6</v>
      </c>
      <c r="S45" s="344">
        <v>6</v>
      </c>
      <c r="T45" s="344">
        <v>6</v>
      </c>
      <c r="U45" s="344">
        <v>6</v>
      </c>
      <c r="V45" s="344">
        <v>7</v>
      </c>
      <c r="W45" s="344">
        <v>7</v>
      </c>
      <c r="X45" s="344">
        <v>7</v>
      </c>
      <c r="Y45" s="344">
        <v>8</v>
      </c>
      <c r="Z45" s="344">
        <v>8</v>
      </c>
      <c r="AA45" s="344">
        <v>8</v>
      </c>
      <c r="AB45" s="344">
        <v>9</v>
      </c>
      <c r="AC45" s="344">
        <v>9</v>
      </c>
      <c r="AD45" s="344">
        <v>9</v>
      </c>
      <c r="AE45" s="344">
        <v>10</v>
      </c>
      <c r="AF45" s="337">
        <v>10</v>
      </c>
      <c r="AG45" s="345">
        <v>10</v>
      </c>
      <c r="AH45" s="348">
        <v>10</v>
      </c>
      <c r="AI45">
        <v>11</v>
      </c>
      <c r="AJ45">
        <v>11</v>
      </c>
      <c r="AK45">
        <v>11</v>
      </c>
      <c r="AL45">
        <v>12</v>
      </c>
      <c r="AM45">
        <v>12</v>
      </c>
      <c r="AN45">
        <v>12</v>
      </c>
      <c r="AO45">
        <v>12</v>
      </c>
      <c r="AP45">
        <v>13</v>
      </c>
      <c r="AQ45">
        <v>13</v>
      </c>
      <c r="AR45">
        <v>13</v>
      </c>
      <c r="AS45">
        <v>14</v>
      </c>
      <c r="AT45">
        <v>14</v>
      </c>
      <c r="AU45">
        <v>14</v>
      </c>
      <c r="AV45">
        <v>15</v>
      </c>
      <c r="AW45">
        <v>15</v>
      </c>
      <c r="AX45">
        <v>15</v>
      </c>
      <c r="AY45">
        <v>15</v>
      </c>
      <c r="AZ45">
        <v>16</v>
      </c>
      <c r="BA45">
        <v>16</v>
      </c>
      <c r="BB45">
        <v>16</v>
      </c>
      <c r="BC45">
        <v>17</v>
      </c>
      <c r="BD45">
        <v>17</v>
      </c>
      <c r="BE45">
        <v>17</v>
      </c>
      <c r="BF45">
        <v>17</v>
      </c>
      <c r="BG45">
        <v>18</v>
      </c>
      <c r="BH45">
        <v>18</v>
      </c>
      <c r="BI45">
        <v>18</v>
      </c>
      <c r="BJ45">
        <v>18</v>
      </c>
      <c r="BK45">
        <v>19</v>
      </c>
      <c r="BL45">
        <v>19</v>
      </c>
      <c r="BM45">
        <v>19</v>
      </c>
      <c r="BN45">
        <v>20</v>
      </c>
      <c r="BO45">
        <v>20</v>
      </c>
      <c r="BP45">
        <v>20</v>
      </c>
      <c r="BQ45">
        <v>20</v>
      </c>
      <c r="BR45">
        <v>21</v>
      </c>
      <c r="BS45">
        <v>21</v>
      </c>
      <c r="BT45">
        <v>21</v>
      </c>
      <c r="BU45">
        <v>22</v>
      </c>
      <c r="BV45">
        <v>22</v>
      </c>
      <c r="BW45">
        <v>22</v>
      </c>
      <c r="BX45">
        <v>22</v>
      </c>
      <c r="BY45">
        <v>23</v>
      </c>
      <c r="BZ45">
        <v>23</v>
      </c>
      <c r="CA45">
        <v>23</v>
      </c>
      <c r="CB45">
        <v>23</v>
      </c>
      <c r="CC45">
        <v>24</v>
      </c>
      <c r="CD45">
        <v>24</v>
      </c>
      <c r="CE45">
        <v>24</v>
      </c>
      <c r="CF45">
        <v>25</v>
      </c>
      <c r="CG45">
        <v>25</v>
      </c>
      <c r="CH45">
        <v>25</v>
      </c>
      <c r="CI45">
        <v>25</v>
      </c>
      <c r="CJ45">
        <v>26</v>
      </c>
      <c r="CK45">
        <v>26</v>
      </c>
      <c r="CL45">
        <v>26</v>
      </c>
      <c r="CM45">
        <v>26</v>
      </c>
      <c r="CN45">
        <v>27</v>
      </c>
      <c r="CO45">
        <v>27</v>
      </c>
      <c r="CP45">
        <v>27</v>
      </c>
      <c r="CQ45">
        <v>27</v>
      </c>
      <c r="CR45">
        <v>28</v>
      </c>
      <c r="CS45">
        <v>28</v>
      </c>
      <c r="CT45">
        <v>28</v>
      </c>
      <c r="CU45">
        <v>28</v>
      </c>
      <c r="CV45">
        <v>29</v>
      </c>
      <c r="CW45">
        <v>29</v>
      </c>
      <c r="CX45">
        <v>29</v>
      </c>
      <c r="CY45">
        <v>30</v>
      </c>
      <c r="CZ45">
        <v>30</v>
      </c>
      <c r="DA45">
        <v>30</v>
      </c>
      <c r="DB45">
        <v>30</v>
      </c>
      <c r="DC45">
        <v>31</v>
      </c>
      <c r="DD45">
        <v>31</v>
      </c>
      <c r="DE45">
        <v>31</v>
      </c>
      <c r="DF45">
        <v>32</v>
      </c>
      <c r="DG45">
        <v>32</v>
      </c>
      <c r="DH45">
        <v>32</v>
      </c>
      <c r="DI45">
        <v>32</v>
      </c>
      <c r="DJ45">
        <v>33</v>
      </c>
      <c r="DK45">
        <v>33</v>
      </c>
      <c r="DL45">
        <v>33</v>
      </c>
      <c r="DM45">
        <v>34</v>
      </c>
      <c r="DN45">
        <v>34</v>
      </c>
      <c r="DO45">
        <v>34</v>
      </c>
      <c r="DP45">
        <v>34</v>
      </c>
      <c r="DQ45">
        <v>35</v>
      </c>
      <c r="DR45">
        <v>35</v>
      </c>
      <c r="DS45">
        <v>35</v>
      </c>
      <c r="DT45">
        <v>36</v>
      </c>
      <c r="DU45">
        <v>36</v>
      </c>
      <c r="DV45">
        <v>36</v>
      </c>
      <c r="DW45">
        <v>36</v>
      </c>
      <c r="DX45">
        <v>37</v>
      </c>
      <c r="DY45">
        <v>37</v>
      </c>
      <c r="DZ45">
        <v>37</v>
      </c>
      <c r="EA45">
        <v>38</v>
      </c>
      <c r="EB45">
        <v>38</v>
      </c>
      <c r="EC45">
        <v>38</v>
      </c>
      <c r="ED45">
        <v>39</v>
      </c>
      <c r="EE45">
        <v>39</v>
      </c>
      <c r="EF45">
        <v>39</v>
      </c>
      <c r="EG45">
        <v>39</v>
      </c>
      <c r="EH45">
        <v>40</v>
      </c>
      <c r="EI45">
        <v>40</v>
      </c>
      <c r="EJ45">
        <v>40</v>
      </c>
      <c r="EK45">
        <v>41</v>
      </c>
      <c r="EL45">
        <v>41</v>
      </c>
      <c r="EM45">
        <v>41</v>
      </c>
      <c r="EN45">
        <v>41</v>
      </c>
      <c r="EO45">
        <v>42</v>
      </c>
      <c r="EP45">
        <v>42</v>
      </c>
      <c r="EQ45">
        <v>42</v>
      </c>
      <c r="ER45">
        <v>43</v>
      </c>
      <c r="ES45">
        <v>43</v>
      </c>
      <c r="ET45">
        <v>43</v>
      </c>
      <c r="EU45">
        <v>43</v>
      </c>
      <c r="EV45">
        <v>44</v>
      </c>
      <c r="EW45">
        <v>44</v>
      </c>
      <c r="EX45">
        <v>44</v>
      </c>
      <c r="EY45">
        <v>45</v>
      </c>
      <c r="EZ45">
        <v>45</v>
      </c>
      <c r="FA45">
        <v>45</v>
      </c>
      <c r="FB45">
        <v>45</v>
      </c>
      <c r="FC45">
        <v>46</v>
      </c>
      <c r="FD45">
        <v>46</v>
      </c>
      <c r="FE45">
        <v>46</v>
      </c>
      <c r="FF45">
        <v>47</v>
      </c>
      <c r="FG45">
        <v>47</v>
      </c>
      <c r="FH45">
        <v>47</v>
      </c>
      <c r="FI45">
        <v>48</v>
      </c>
      <c r="FJ45">
        <v>48</v>
      </c>
      <c r="FK45">
        <v>48</v>
      </c>
      <c r="FL45">
        <v>48</v>
      </c>
      <c r="FM45">
        <v>49</v>
      </c>
      <c r="FN45">
        <v>49</v>
      </c>
      <c r="FO45">
        <v>49</v>
      </c>
      <c r="FP45">
        <v>50</v>
      </c>
      <c r="FQ45">
        <v>50</v>
      </c>
      <c r="FR45">
        <v>50</v>
      </c>
      <c r="FS45">
        <v>50</v>
      </c>
      <c r="FT45">
        <v>51</v>
      </c>
      <c r="FU45">
        <v>51</v>
      </c>
      <c r="FV45">
        <v>51</v>
      </c>
      <c r="FW45">
        <v>52</v>
      </c>
      <c r="FX45">
        <v>52</v>
      </c>
      <c r="FY45">
        <v>52</v>
      </c>
      <c r="FZ45">
        <v>52</v>
      </c>
      <c r="GA45">
        <v>53</v>
      </c>
      <c r="GB45">
        <v>53</v>
      </c>
      <c r="GC45">
        <v>53</v>
      </c>
      <c r="GD45">
        <v>54</v>
      </c>
      <c r="GE45">
        <v>54</v>
      </c>
      <c r="GF45">
        <v>54</v>
      </c>
      <c r="GG45">
        <v>54</v>
      </c>
      <c r="GH45">
        <v>55</v>
      </c>
      <c r="GI45">
        <v>55</v>
      </c>
      <c r="GJ45">
        <v>55</v>
      </c>
      <c r="GK45">
        <v>56</v>
      </c>
      <c r="GL45">
        <v>56</v>
      </c>
      <c r="GM45">
        <v>56</v>
      </c>
      <c r="GN45">
        <v>57</v>
      </c>
      <c r="GO45">
        <v>57</v>
      </c>
      <c r="GP45">
        <v>57</v>
      </c>
      <c r="GQ45">
        <v>57</v>
      </c>
      <c r="GR45">
        <v>58</v>
      </c>
      <c r="GS45">
        <v>58</v>
      </c>
      <c r="GU45">
        <v>42</v>
      </c>
      <c r="GV45">
        <v>0.46200000000000002</v>
      </c>
    </row>
    <row r="46" spans="1:204">
      <c r="A46" s="278">
        <v>43</v>
      </c>
      <c r="B46" s="344">
        <v>1</v>
      </c>
      <c r="C46" s="344">
        <v>1</v>
      </c>
      <c r="D46" s="344">
        <v>1</v>
      </c>
      <c r="E46" s="344">
        <v>1</v>
      </c>
      <c r="F46" s="344">
        <v>2</v>
      </c>
      <c r="G46" s="344">
        <v>2</v>
      </c>
      <c r="H46" s="344">
        <v>3</v>
      </c>
      <c r="I46" s="344">
        <v>3</v>
      </c>
      <c r="J46" s="344">
        <v>3</v>
      </c>
      <c r="K46" s="344">
        <v>3</v>
      </c>
      <c r="L46" s="344">
        <v>4</v>
      </c>
      <c r="M46" s="344">
        <v>4</v>
      </c>
      <c r="N46" s="344">
        <v>4</v>
      </c>
      <c r="O46" s="344">
        <v>5</v>
      </c>
      <c r="P46" s="344">
        <v>5</v>
      </c>
      <c r="Q46" s="344">
        <v>5</v>
      </c>
      <c r="R46" s="344">
        <v>6</v>
      </c>
      <c r="S46" s="344">
        <v>6</v>
      </c>
      <c r="T46" s="344">
        <v>6</v>
      </c>
      <c r="U46" s="344">
        <v>7</v>
      </c>
      <c r="V46" s="344">
        <v>7</v>
      </c>
      <c r="W46" s="344">
        <v>7</v>
      </c>
      <c r="X46" s="344">
        <v>7</v>
      </c>
      <c r="Y46" s="344">
        <v>8</v>
      </c>
      <c r="Z46" s="344">
        <v>8</v>
      </c>
      <c r="AA46" s="344">
        <v>8</v>
      </c>
      <c r="AB46" s="344">
        <v>9</v>
      </c>
      <c r="AC46" s="344">
        <v>9</v>
      </c>
      <c r="AD46" s="344">
        <v>9</v>
      </c>
      <c r="AE46" s="344">
        <v>10</v>
      </c>
      <c r="AF46" s="337">
        <v>10</v>
      </c>
      <c r="AG46" s="345">
        <v>10</v>
      </c>
      <c r="AH46" s="348">
        <v>11</v>
      </c>
      <c r="AI46">
        <v>11</v>
      </c>
      <c r="AJ46">
        <v>11</v>
      </c>
      <c r="AK46">
        <v>11</v>
      </c>
      <c r="AL46">
        <v>12</v>
      </c>
      <c r="AM46">
        <v>12</v>
      </c>
      <c r="AN46">
        <v>12</v>
      </c>
      <c r="AO46">
        <v>13</v>
      </c>
      <c r="AP46">
        <v>13</v>
      </c>
      <c r="AQ46">
        <v>13</v>
      </c>
      <c r="AR46">
        <v>14</v>
      </c>
      <c r="AS46">
        <v>14</v>
      </c>
      <c r="AT46">
        <v>14</v>
      </c>
      <c r="AU46">
        <v>14</v>
      </c>
      <c r="AV46">
        <v>15</v>
      </c>
      <c r="AW46">
        <v>15</v>
      </c>
      <c r="AX46">
        <v>15</v>
      </c>
      <c r="AY46">
        <v>16</v>
      </c>
      <c r="AZ46">
        <v>16</v>
      </c>
      <c r="BA46">
        <v>16</v>
      </c>
      <c r="BB46">
        <v>16</v>
      </c>
      <c r="BC46">
        <v>17</v>
      </c>
      <c r="BD46">
        <v>17</v>
      </c>
      <c r="BE46">
        <v>17</v>
      </c>
      <c r="BF46">
        <v>18</v>
      </c>
      <c r="BG46">
        <v>18</v>
      </c>
      <c r="BH46">
        <v>18</v>
      </c>
      <c r="BI46">
        <v>18</v>
      </c>
      <c r="BJ46">
        <v>19</v>
      </c>
      <c r="BK46">
        <v>19</v>
      </c>
      <c r="BL46">
        <v>19</v>
      </c>
      <c r="BM46">
        <v>20</v>
      </c>
      <c r="BN46">
        <v>20</v>
      </c>
      <c r="BO46">
        <v>20</v>
      </c>
      <c r="BP46">
        <v>20</v>
      </c>
      <c r="BQ46">
        <v>21</v>
      </c>
      <c r="BR46">
        <v>21</v>
      </c>
      <c r="BS46">
        <v>21</v>
      </c>
      <c r="BT46">
        <v>22</v>
      </c>
      <c r="BU46">
        <v>22</v>
      </c>
      <c r="BV46">
        <v>22</v>
      </c>
      <c r="BW46">
        <v>22</v>
      </c>
      <c r="BX46">
        <v>23</v>
      </c>
      <c r="BY46">
        <v>23</v>
      </c>
      <c r="BZ46">
        <v>23</v>
      </c>
      <c r="CA46">
        <v>24</v>
      </c>
      <c r="CB46">
        <v>24</v>
      </c>
      <c r="CC46">
        <v>24</v>
      </c>
      <c r="CD46">
        <v>24</v>
      </c>
      <c r="CE46">
        <v>25</v>
      </c>
      <c r="CF46">
        <v>25</v>
      </c>
      <c r="CG46">
        <v>25</v>
      </c>
      <c r="CH46">
        <v>25</v>
      </c>
      <c r="CI46">
        <v>26</v>
      </c>
      <c r="CJ46">
        <v>26</v>
      </c>
      <c r="CK46">
        <v>26</v>
      </c>
      <c r="CL46">
        <v>27</v>
      </c>
      <c r="CM46">
        <v>27</v>
      </c>
      <c r="CN46">
        <v>27</v>
      </c>
      <c r="CO46">
        <v>27</v>
      </c>
      <c r="CP46">
        <v>28</v>
      </c>
      <c r="CQ46">
        <v>28</v>
      </c>
      <c r="CR46">
        <v>28</v>
      </c>
      <c r="CS46">
        <v>28</v>
      </c>
      <c r="CT46">
        <v>29</v>
      </c>
      <c r="CU46">
        <v>29</v>
      </c>
      <c r="CV46">
        <v>29</v>
      </c>
      <c r="CW46">
        <v>29</v>
      </c>
      <c r="CX46">
        <v>30</v>
      </c>
      <c r="CY46">
        <v>30</v>
      </c>
      <c r="CZ46">
        <v>30</v>
      </c>
      <c r="DA46">
        <v>31</v>
      </c>
      <c r="DB46">
        <v>31</v>
      </c>
      <c r="DC46">
        <v>31</v>
      </c>
      <c r="DD46">
        <v>31</v>
      </c>
      <c r="DE46">
        <v>32</v>
      </c>
      <c r="DF46">
        <v>32</v>
      </c>
      <c r="DG46">
        <v>32</v>
      </c>
      <c r="DH46">
        <v>33</v>
      </c>
      <c r="DI46">
        <v>33</v>
      </c>
      <c r="DJ46">
        <v>33</v>
      </c>
      <c r="DK46">
        <v>34</v>
      </c>
      <c r="DL46">
        <v>34</v>
      </c>
      <c r="DM46">
        <v>34</v>
      </c>
      <c r="DN46">
        <v>34</v>
      </c>
      <c r="DO46">
        <v>35</v>
      </c>
      <c r="DP46">
        <v>35</v>
      </c>
      <c r="DQ46">
        <v>35</v>
      </c>
      <c r="DR46">
        <v>36</v>
      </c>
      <c r="DS46">
        <v>36</v>
      </c>
      <c r="DT46">
        <v>36</v>
      </c>
      <c r="DU46">
        <v>36</v>
      </c>
      <c r="DV46">
        <v>37</v>
      </c>
      <c r="DW46">
        <v>37</v>
      </c>
      <c r="DX46">
        <v>37</v>
      </c>
      <c r="DY46">
        <v>38</v>
      </c>
      <c r="DZ46">
        <v>38</v>
      </c>
      <c r="EA46">
        <v>38</v>
      </c>
      <c r="EB46">
        <v>39</v>
      </c>
      <c r="EC46">
        <v>39</v>
      </c>
      <c r="ED46">
        <v>39</v>
      </c>
      <c r="EE46">
        <v>39</v>
      </c>
      <c r="EF46">
        <v>40</v>
      </c>
      <c r="EG46">
        <v>40</v>
      </c>
      <c r="EH46">
        <v>40</v>
      </c>
      <c r="EI46">
        <v>41</v>
      </c>
      <c r="EJ46">
        <v>41</v>
      </c>
      <c r="EK46">
        <v>41</v>
      </c>
      <c r="EL46">
        <v>41</v>
      </c>
      <c r="EM46">
        <v>42</v>
      </c>
      <c r="EN46">
        <v>42</v>
      </c>
      <c r="EO46">
        <v>42</v>
      </c>
      <c r="EP46">
        <v>43</v>
      </c>
      <c r="EQ46">
        <v>43</v>
      </c>
      <c r="ER46">
        <v>43</v>
      </c>
      <c r="ES46">
        <v>44</v>
      </c>
      <c r="ET46">
        <v>44</v>
      </c>
      <c r="EU46">
        <v>44</v>
      </c>
      <c r="EV46">
        <v>44</v>
      </c>
      <c r="EW46">
        <v>45</v>
      </c>
      <c r="EX46">
        <v>45</v>
      </c>
      <c r="EY46">
        <v>45</v>
      </c>
      <c r="EZ46">
        <v>46</v>
      </c>
      <c r="FA46">
        <v>46</v>
      </c>
      <c r="FB46">
        <v>46</v>
      </c>
      <c r="FC46">
        <v>46</v>
      </c>
      <c r="FD46">
        <v>47</v>
      </c>
      <c r="FE46">
        <v>47</v>
      </c>
      <c r="FF46">
        <v>47</v>
      </c>
      <c r="FG46">
        <v>48</v>
      </c>
      <c r="FH46">
        <v>48</v>
      </c>
      <c r="FI46">
        <v>48</v>
      </c>
      <c r="FJ46">
        <v>49</v>
      </c>
      <c r="FK46">
        <v>49</v>
      </c>
      <c r="FL46">
        <v>49</v>
      </c>
      <c r="FM46">
        <v>49</v>
      </c>
      <c r="FN46">
        <v>50</v>
      </c>
      <c r="FO46">
        <v>50</v>
      </c>
      <c r="FP46">
        <v>50</v>
      </c>
      <c r="FQ46">
        <v>51</v>
      </c>
      <c r="FR46">
        <v>51</v>
      </c>
      <c r="FS46">
        <v>51</v>
      </c>
      <c r="FT46">
        <v>51</v>
      </c>
      <c r="FU46">
        <v>52</v>
      </c>
      <c r="FV46">
        <v>52</v>
      </c>
      <c r="FW46">
        <v>52</v>
      </c>
      <c r="FX46">
        <v>53</v>
      </c>
      <c r="FY46">
        <v>53</v>
      </c>
      <c r="FZ46">
        <v>53</v>
      </c>
      <c r="GA46">
        <v>54</v>
      </c>
      <c r="GB46">
        <v>54</v>
      </c>
      <c r="GC46">
        <v>54</v>
      </c>
      <c r="GD46">
        <v>54</v>
      </c>
      <c r="GE46">
        <v>55</v>
      </c>
      <c r="GF46">
        <v>55</v>
      </c>
      <c r="GG46">
        <v>55</v>
      </c>
      <c r="GH46">
        <v>56</v>
      </c>
      <c r="GI46">
        <v>56</v>
      </c>
      <c r="GJ46">
        <v>56</v>
      </c>
      <c r="GK46">
        <v>56</v>
      </c>
      <c r="GL46">
        <v>57</v>
      </c>
      <c r="GM46">
        <v>57</v>
      </c>
      <c r="GN46">
        <v>57</v>
      </c>
      <c r="GO46">
        <v>58</v>
      </c>
      <c r="GP46">
        <v>58</v>
      </c>
      <c r="GQ46">
        <v>58</v>
      </c>
      <c r="GR46">
        <v>59</v>
      </c>
      <c r="GS46">
        <v>59</v>
      </c>
      <c r="GU46">
        <v>43</v>
      </c>
      <c r="GV46">
        <v>0.46899999999999997</v>
      </c>
    </row>
    <row r="47" spans="1:204">
      <c r="A47" s="278">
        <v>44</v>
      </c>
      <c r="B47" s="344">
        <v>1</v>
      </c>
      <c r="C47" s="344">
        <v>1</v>
      </c>
      <c r="D47" s="344">
        <v>1</v>
      </c>
      <c r="E47" s="344">
        <v>2</v>
      </c>
      <c r="F47" s="344">
        <v>2</v>
      </c>
      <c r="G47" s="344">
        <v>2</v>
      </c>
      <c r="H47" s="344">
        <v>3</v>
      </c>
      <c r="I47" s="344">
        <v>3</v>
      </c>
      <c r="J47" s="344">
        <v>3</v>
      </c>
      <c r="K47" s="344">
        <v>3</v>
      </c>
      <c r="L47" s="344">
        <v>4</v>
      </c>
      <c r="M47" s="344">
        <v>4</v>
      </c>
      <c r="N47" s="344">
        <v>4</v>
      </c>
      <c r="O47" s="344">
        <v>5</v>
      </c>
      <c r="P47" s="344">
        <v>5</v>
      </c>
      <c r="Q47" s="344">
        <v>5</v>
      </c>
      <c r="R47" s="344">
        <v>6</v>
      </c>
      <c r="S47" s="344">
        <v>6</v>
      </c>
      <c r="T47" s="344">
        <v>6</v>
      </c>
      <c r="U47" s="344">
        <v>7</v>
      </c>
      <c r="V47" s="344">
        <v>7</v>
      </c>
      <c r="W47" s="344">
        <v>7</v>
      </c>
      <c r="X47" s="344">
        <v>8</v>
      </c>
      <c r="Y47" s="344">
        <v>8</v>
      </c>
      <c r="Z47" s="344">
        <v>8</v>
      </c>
      <c r="AA47" s="344">
        <v>9</v>
      </c>
      <c r="AB47" s="344">
        <v>9</v>
      </c>
      <c r="AC47" s="344">
        <v>9</v>
      </c>
      <c r="AD47" s="344">
        <v>9</v>
      </c>
      <c r="AE47" s="344">
        <v>10</v>
      </c>
      <c r="AF47" s="337">
        <v>10</v>
      </c>
      <c r="AG47" s="345">
        <v>10</v>
      </c>
      <c r="AH47" s="348">
        <v>11</v>
      </c>
      <c r="AI47">
        <v>11</v>
      </c>
      <c r="AJ47">
        <v>11</v>
      </c>
      <c r="AK47">
        <v>12</v>
      </c>
      <c r="AL47">
        <v>12</v>
      </c>
      <c r="AM47">
        <v>12</v>
      </c>
      <c r="AN47">
        <v>13</v>
      </c>
      <c r="AO47">
        <v>13</v>
      </c>
      <c r="AP47">
        <v>13</v>
      </c>
      <c r="AQ47">
        <v>13</v>
      </c>
      <c r="AR47">
        <v>14</v>
      </c>
      <c r="AS47">
        <v>14</v>
      </c>
      <c r="AT47">
        <v>14</v>
      </c>
      <c r="AU47">
        <v>15</v>
      </c>
      <c r="AV47">
        <v>15</v>
      </c>
      <c r="AW47">
        <v>15</v>
      </c>
      <c r="AX47">
        <v>16</v>
      </c>
      <c r="AY47">
        <v>16</v>
      </c>
      <c r="AZ47">
        <v>16</v>
      </c>
      <c r="BA47">
        <v>16</v>
      </c>
      <c r="BB47">
        <v>17</v>
      </c>
      <c r="BC47">
        <v>17</v>
      </c>
      <c r="BD47">
        <v>17</v>
      </c>
      <c r="BE47">
        <v>18</v>
      </c>
      <c r="BF47">
        <v>18</v>
      </c>
      <c r="BG47">
        <v>18</v>
      </c>
      <c r="BH47">
        <v>18</v>
      </c>
      <c r="BI47">
        <v>19</v>
      </c>
      <c r="BJ47">
        <v>19</v>
      </c>
      <c r="BK47">
        <v>19</v>
      </c>
      <c r="BL47">
        <v>20</v>
      </c>
      <c r="BM47">
        <v>20</v>
      </c>
      <c r="BN47">
        <v>20</v>
      </c>
      <c r="BO47">
        <v>20</v>
      </c>
      <c r="BP47">
        <v>21</v>
      </c>
      <c r="BQ47">
        <v>21</v>
      </c>
      <c r="BR47">
        <v>21</v>
      </c>
      <c r="BS47">
        <v>22</v>
      </c>
      <c r="BT47">
        <v>22</v>
      </c>
      <c r="BU47">
        <v>22</v>
      </c>
      <c r="BV47">
        <v>22</v>
      </c>
      <c r="BW47">
        <v>23</v>
      </c>
      <c r="BX47">
        <v>23</v>
      </c>
      <c r="BY47">
        <v>23</v>
      </c>
      <c r="BZ47">
        <v>24</v>
      </c>
      <c r="CA47">
        <v>24</v>
      </c>
      <c r="CB47">
        <v>24</v>
      </c>
      <c r="CC47">
        <v>24</v>
      </c>
      <c r="CD47">
        <v>25</v>
      </c>
      <c r="CE47">
        <v>25</v>
      </c>
      <c r="CF47">
        <v>25</v>
      </c>
      <c r="CG47">
        <v>26</v>
      </c>
      <c r="CH47">
        <v>26</v>
      </c>
      <c r="CI47">
        <v>26</v>
      </c>
      <c r="CJ47">
        <v>26</v>
      </c>
      <c r="CK47">
        <v>27</v>
      </c>
      <c r="CL47">
        <v>27</v>
      </c>
      <c r="CM47">
        <v>27</v>
      </c>
      <c r="CN47">
        <v>27</v>
      </c>
      <c r="CO47">
        <v>28</v>
      </c>
      <c r="CP47">
        <v>28</v>
      </c>
      <c r="CQ47">
        <v>28</v>
      </c>
      <c r="CR47">
        <v>29</v>
      </c>
      <c r="CS47">
        <v>29</v>
      </c>
      <c r="CT47">
        <v>29</v>
      </c>
      <c r="CU47">
        <v>29</v>
      </c>
      <c r="CV47">
        <v>30</v>
      </c>
      <c r="CW47">
        <v>30</v>
      </c>
      <c r="CX47">
        <v>30</v>
      </c>
      <c r="CY47">
        <v>30</v>
      </c>
      <c r="CZ47">
        <v>31</v>
      </c>
      <c r="DA47">
        <v>31</v>
      </c>
      <c r="DB47">
        <v>31</v>
      </c>
      <c r="DC47">
        <v>32</v>
      </c>
      <c r="DD47">
        <v>32</v>
      </c>
      <c r="DE47">
        <v>32</v>
      </c>
      <c r="DF47">
        <v>33</v>
      </c>
      <c r="DG47">
        <v>33</v>
      </c>
      <c r="DH47">
        <v>33</v>
      </c>
      <c r="DI47">
        <v>33</v>
      </c>
      <c r="DJ47">
        <v>34</v>
      </c>
      <c r="DK47">
        <v>34</v>
      </c>
      <c r="DL47">
        <v>34</v>
      </c>
      <c r="DM47">
        <v>35</v>
      </c>
      <c r="DN47">
        <v>35</v>
      </c>
      <c r="DO47">
        <v>35</v>
      </c>
      <c r="DP47">
        <v>35</v>
      </c>
      <c r="DQ47">
        <v>36</v>
      </c>
      <c r="DR47">
        <v>36</v>
      </c>
      <c r="DS47">
        <v>36</v>
      </c>
      <c r="DT47">
        <v>37</v>
      </c>
      <c r="DU47">
        <v>37</v>
      </c>
      <c r="DV47">
        <v>37</v>
      </c>
      <c r="DW47">
        <v>38</v>
      </c>
      <c r="DX47">
        <v>38</v>
      </c>
      <c r="DY47">
        <v>38</v>
      </c>
      <c r="DZ47">
        <v>38</v>
      </c>
      <c r="EA47">
        <v>39</v>
      </c>
      <c r="EB47">
        <v>39</v>
      </c>
      <c r="EC47">
        <v>39</v>
      </c>
      <c r="ED47">
        <v>40</v>
      </c>
      <c r="EE47">
        <v>40</v>
      </c>
      <c r="EF47">
        <v>40</v>
      </c>
      <c r="EG47">
        <v>41</v>
      </c>
      <c r="EH47">
        <v>41</v>
      </c>
      <c r="EI47">
        <v>41</v>
      </c>
      <c r="EJ47">
        <v>41</v>
      </c>
      <c r="EK47">
        <v>42</v>
      </c>
      <c r="EL47">
        <v>42</v>
      </c>
      <c r="EM47">
        <v>42</v>
      </c>
      <c r="EN47">
        <v>43</v>
      </c>
      <c r="EO47">
        <v>43</v>
      </c>
      <c r="EP47">
        <v>43</v>
      </c>
      <c r="EQ47">
        <v>44</v>
      </c>
      <c r="ER47">
        <v>44</v>
      </c>
      <c r="ES47">
        <v>44</v>
      </c>
      <c r="ET47">
        <v>44</v>
      </c>
      <c r="EU47">
        <v>45</v>
      </c>
      <c r="EV47">
        <v>45</v>
      </c>
      <c r="EW47">
        <v>45</v>
      </c>
      <c r="EX47">
        <v>46</v>
      </c>
      <c r="EY47">
        <v>46</v>
      </c>
      <c r="EZ47">
        <v>46</v>
      </c>
      <c r="FA47">
        <v>47</v>
      </c>
      <c r="FB47">
        <v>47</v>
      </c>
      <c r="FC47">
        <v>47</v>
      </c>
      <c r="FD47">
        <v>47</v>
      </c>
      <c r="FE47">
        <v>48</v>
      </c>
      <c r="FF47">
        <v>48</v>
      </c>
      <c r="FG47">
        <v>48</v>
      </c>
      <c r="FH47">
        <v>49</v>
      </c>
      <c r="FI47">
        <v>49</v>
      </c>
      <c r="FJ47">
        <v>49</v>
      </c>
      <c r="FK47">
        <v>50</v>
      </c>
      <c r="FL47">
        <v>50</v>
      </c>
      <c r="FM47">
        <v>50</v>
      </c>
      <c r="FN47">
        <v>50</v>
      </c>
      <c r="FO47">
        <v>51</v>
      </c>
      <c r="FP47">
        <v>51</v>
      </c>
      <c r="FQ47">
        <v>51</v>
      </c>
      <c r="FR47">
        <v>52</v>
      </c>
      <c r="FS47">
        <v>52</v>
      </c>
      <c r="FT47">
        <v>52</v>
      </c>
      <c r="FU47">
        <v>53</v>
      </c>
      <c r="FV47">
        <v>53</v>
      </c>
      <c r="FW47">
        <v>53</v>
      </c>
      <c r="FX47">
        <v>53</v>
      </c>
      <c r="FY47">
        <v>54</v>
      </c>
      <c r="FZ47">
        <v>54</v>
      </c>
      <c r="GA47">
        <v>54</v>
      </c>
      <c r="GB47">
        <v>55</v>
      </c>
      <c r="GC47">
        <v>55</v>
      </c>
      <c r="GD47">
        <v>55</v>
      </c>
      <c r="GE47">
        <v>56</v>
      </c>
      <c r="GF47">
        <v>56</v>
      </c>
      <c r="GG47">
        <v>56</v>
      </c>
      <c r="GH47">
        <v>56</v>
      </c>
      <c r="GI47">
        <v>57</v>
      </c>
      <c r="GJ47">
        <v>57</v>
      </c>
      <c r="GK47">
        <v>57</v>
      </c>
      <c r="GL47">
        <v>58</v>
      </c>
      <c r="GM47">
        <v>58</v>
      </c>
      <c r="GN47">
        <v>58</v>
      </c>
      <c r="GO47">
        <v>59</v>
      </c>
      <c r="GP47">
        <v>59</v>
      </c>
      <c r="GQ47">
        <v>59</v>
      </c>
      <c r="GR47">
        <v>59</v>
      </c>
      <c r="GS47">
        <v>60</v>
      </c>
      <c r="GU47">
        <v>44</v>
      </c>
      <c r="GV47">
        <v>0.47599999999999998</v>
      </c>
    </row>
    <row r="48" spans="1:204">
      <c r="A48" s="339">
        <v>45</v>
      </c>
      <c r="B48" s="340">
        <v>1</v>
      </c>
      <c r="C48" s="340">
        <v>1</v>
      </c>
      <c r="D48" s="340">
        <v>1</v>
      </c>
      <c r="E48" s="340">
        <v>2</v>
      </c>
      <c r="F48" s="340">
        <v>2</v>
      </c>
      <c r="G48" s="340">
        <v>2</v>
      </c>
      <c r="H48" s="340">
        <v>3</v>
      </c>
      <c r="I48" s="340">
        <v>3</v>
      </c>
      <c r="J48" s="340">
        <v>3</v>
      </c>
      <c r="K48" s="340">
        <v>4</v>
      </c>
      <c r="L48" s="340">
        <v>4</v>
      </c>
      <c r="M48" s="340">
        <v>4</v>
      </c>
      <c r="N48" s="340">
        <v>5</v>
      </c>
      <c r="O48" s="340">
        <v>5</v>
      </c>
      <c r="P48" s="340">
        <v>5</v>
      </c>
      <c r="Q48" s="340">
        <v>6</v>
      </c>
      <c r="R48" s="340">
        <v>6</v>
      </c>
      <c r="S48" s="340">
        <v>6</v>
      </c>
      <c r="T48" s="340">
        <v>6</v>
      </c>
      <c r="U48" s="340">
        <v>7</v>
      </c>
      <c r="V48" s="340">
        <v>7</v>
      </c>
      <c r="W48" s="340">
        <v>7</v>
      </c>
      <c r="X48" s="340">
        <v>8</v>
      </c>
      <c r="Y48" s="340">
        <v>8</v>
      </c>
      <c r="Z48" s="340">
        <v>8</v>
      </c>
      <c r="AA48" s="340">
        <v>9</v>
      </c>
      <c r="AB48" s="340">
        <v>9</v>
      </c>
      <c r="AC48" s="340">
        <v>9</v>
      </c>
      <c r="AD48" s="340">
        <v>10</v>
      </c>
      <c r="AE48" s="340">
        <v>10</v>
      </c>
      <c r="AF48" s="341">
        <v>10</v>
      </c>
      <c r="AG48" s="342">
        <v>11</v>
      </c>
      <c r="AH48" s="343">
        <v>11</v>
      </c>
      <c r="AI48" s="341">
        <v>11</v>
      </c>
      <c r="AJ48" s="341">
        <v>11</v>
      </c>
      <c r="AK48" s="341">
        <v>12</v>
      </c>
      <c r="AL48" s="341">
        <v>12</v>
      </c>
      <c r="AM48" s="341">
        <v>12</v>
      </c>
      <c r="AN48" s="341">
        <v>13</v>
      </c>
      <c r="AO48" s="341">
        <v>13</v>
      </c>
      <c r="AP48" s="341">
        <v>13</v>
      </c>
      <c r="AQ48" s="341">
        <v>14</v>
      </c>
      <c r="AR48" s="341">
        <v>14</v>
      </c>
      <c r="AS48" s="341">
        <v>14</v>
      </c>
      <c r="AT48" s="341">
        <v>15</v>
      </c>
      <c r="AU48" s="341">
        <v>15</v>
      </c>
      <c r="AV48" s="341">
        <v>15</v>
      </c>
      <c r="AW48" s="341">
        <v>15</v>
      </c>
      <c r="AX48" s="341">
        <v>16</v>
      </c>
      <c r="AY48" s="341">
        <v>16</v>
      </c>
      <c r="AZ48" s="341">
        <v>16</v>
      </c>
      <c r="BA48" s="341">
        <v>17</v>
      </c>
      <c r="BB48" s="341">
        <v>17</v>
      </c>
      <c r="BC48" s="341">
        <v>17</v>
      </c>
      <c r="BD48" s="341">
        <v>18</v>
      </c>
      <c r="BE48" s="341">
        <v>18</v>
      </c>
      <c r="BF48" s="341">
        <v>18</v>
      </c>
      <c r="BG48" s="341">
        <v>18</v>
      </c>
      <c r="BH48" s="341">
        <v>19</v>
      </c>
      <c r="BI48" s="341">
        <v>19</v>
      </c>
      <c r="BJ48" s="341">
        <v>19</v>
      </c>
      <c r="BK48" s="341">
        <v>20</v>
      </c>
      <c r="BL48" s="341">
        <v>20</v>
      </c>
      <c r="BM48" s="341">
        <v>20</v>
      </c>
      <c r="BN48" s="341">
        <v>20</v>
      </c>
      <c r="BO48" s="341">
        <v>21</v>
      </c>
      <c r="BP48" s="341">
        <v>21</v>
      </c>
      <c r="BQ48" s="341">
        <v>21</v>
      </c>
      <c r="BR48" s="341">
        <v>22</v>
      </c>
      <c r="BS48" s="341">
        <v>22</v>
      </c>
      <c r="BT48" s="341">
        <v>22</v>
      </c>
      <c r="BU48" s="341">
        <v>23</v>
      </c>
      <c r="BV48" s="341">
        <v>23</v>
      </c>
      <c r="BW48" s="341">
        <v>23</v>
      </c>
      <c r="BX48" s="341">
        <v>23</v>
      </c>
      <c r="BY48" s="341">
        <v>24</v>
      </c>
      <c r="BZ48" s="341">
        <v>24</v>
      </c>
      <c r="CA48" s="341">
        <v>24</v>
      </c>
      <c r="CB48" s="341">
        <v>25</v>
      </c>
      <c r="CC48" s="341">
        <v>25</v>
      </c>
      <c r="CD48" s="341">
        <v>25</v>
      </c>
      <c r="CE48" s="341">
        <v>25</v>
      </c>
      <c r="CF48" s="341">
        <v>26</v>
      </c>
      <c r="CG48" s="341">
        <v>26</v>
      </c>
      <c r="CH48" s="341">
        <v>26</v>
      </c>
      <c r="CI48" s="341">
        <v>26</v>
      </c>
      <c r="CJ48" s="341">
        <v>27</v>
      </c>
      <c r="CK48" s="341">
        <v>27</v>
      </c>
      <c r="CL48" s="341">
        <v>27</v>
      </c>
      <c r="CM48" s="341">
        <v>28</v>
      </c>
      <c r="CN48" s="341">
        <v>28</v>
      </c>
      <c r="CO48" s="341">
        <v>28</v>
      </c>
      <c r="CP48" s="341">
        <v>28</v>
      </c>
      <c r="CQ48" s="341">
        <v>29</v>
      </c>
      <c r="CR48" s="341">
        <v>29</v>
      </c>
      <c r="CS48" s="341">
        <v>29</v>
      </c>
      <c r="CT48" s="341">
        <v>29</v>
      </c>
      <c r="CU48" s="341">
        <v>30</v>
      </c>
      <c r="CV48" s="341">
        <v>30</v>
      </c>
      <c r="CW48" s="341">
        <v>30</v>
      </c>
      <c r="CX48" s="341">
        <v>31</v>
      </c>
      <c r="CY48" s="341">
        <v>31</v>
      </c>
      <c r="CZ48" s="341">
        <v>31</v>
      </c>
      <c r="DA48" s="341">
        <v>31</v>
      </c>
      <c r="DB48" s="341">
        <v>32</v>
      </c>
      <c r="DC48" s="341">
        <v>32</v>
      </c>
      <c r="DD48" s="341">
        <v>32</v>
      </c>
      <c r="DE48" s="341">
        <v>33</v>
      </c>
      <c r="DF48" s="341">
        <v>33</v>
      </c>
      <c r="DG48" s="341">
        <v>33</v>
      </c>
      <c r="DH48" s="341">
        <v>34</v>
      </c>
      <c r="DI48" s="341">
        <v>34</v>
      </c>
      <c r="DJ48" s="341">
        <v>34</v>
      </c>
      <c r="DK48" s="341">
        <v>35</v>
      </c>
      <c r="DL48" s="341">
        <v>35</v>
      </c>
      <c r="DM48" s="341">
        <v>35</v>
      </c>
      <c r="DN48" s="341">
        <v>35</v>
      </c>
      <c r="DO48" s="341">
        <v>36</v>
      </c>
      <c r="DP48" s="341">
        <v>36</v>
      </c>
      <c r="DQ48" s="341">
        <v>36</v>
      </c>
      <c r="DR48" s="341">
        <v>37</v>
      </c>
      <c r="DS48" s="341">
        <v>37</v>
      </c>
      <c r="DT48" s="341">
        <v>37</v>
      </c>
      <c r="DU48" s="341">
        <v>38</v>
      </c>
      <c r="DV48" s="341">
        <v>38</v>
      </c>
      <c r="DW48" s="341">
        <v>38</v>
      </c>
      <c r="DX48" s="341">
        <v>38</v>
      </c>
      <c r="DY48" s="341">
        <v>39</v>
      </c>
      <c r="DZ48" s="341">
        <v>39</v>
      </c>
      <c r="EA48" s="341">
        <v>39</v>
      </c>
      <c r="EB48" s="341">
        <v>40</v>
      </c>
      <c r="EC48" s="341">
        <v>40</v>
      </c>
      <c r="ED48" s="341">
        <v>40</v>
      </c>
      <c r="EE48" s="341">
        <v>41</v>
      </c>
      <c r="EF48" s="341">
        <v>41</v>
      </c>
      <c r="EG48" s="341">
        <v>41</v>
      </c>
      <c r="EH48" s="341">
        <v>41</v>
      </c>
      <c r="EI48" s="341">
        <v>42</v>
      </c>
      <c r="EJ48" s="341">
        <v>42</v>
      </c>
      <c r="EK48" s="341">
        <v>42</v>
      </c>
      <c r="EL48" s="341">
        <v>43</v>
      </c>
      <c r="EM48" s="341">
        <v>43</v>
      </c>
      <c r="EN48" s="341">
        <v>43</v>
      </c>
      <c r="EO48" s="341">
        <v>44</v>
      </c>
      <c r="EP48" s="341">
        <v>44</v>
      </c>
      <c r="EQ48" s="341">
        <v>44</v>
      </c>
      <c r="ER48" s="341">
        <v>45</v>
      </c>
      <c r="ES48" s="341">
        <v>45</v>
      </c>
      <c r="ET48" s="341">
        <v>45</v>
      </c>
      <c r="EU48" s="341">
        <v>45</v>
      </c>
      <c r="EV48" s="341">
        <v>46</v>
      </c>
      <c r="EW48" s="341">
        <v>46</v>
      </c>
      <c r="EX48" s="341">
        <v>46</v>
      </c>
      <c r="EY48" s="341">
        <v>47</v>
      </c>
      <c r="EZ48" s="341">
        <v>47</v>
      </c>
      <c r="FA48" s="341">
        <v>47</v>
      </c>
      <c r="FB48" s="341">
        <v>48</v>
      </c>
      <c r="FC48" s="341">
        <v>48</v>
      </c>
      <c r="FD48" s="341">
        <v>48</v>
      </c>
      <c r="FE48" s="341">
        <v>48</v>
      </c>
      <c r="FF48" s="341">
        <v>49</v>
      </c>
      <c r="FG48" s="341">
        <v>49</v>
      </c>
      <c r="FH48" s="341">
        <v>49</v>
      </c>
      <c r="FI48" s="341">
        <v>50</v>
      </c>
      <c r="FJ48" s="341">
        <v>50</v>
      </c>
      <c r="FK48" s="341">
        <v>50</v>
      </c>
      <c r="FL48" s="341">
        <v>51</v>
      </c>
      <c r="FM48" s="341">
        <v>51</v>
      </c>
      <c r="FN48" s="341">
        <v>51</v>
      </c>
      <c r="FO48" s="341">
        <v>51</v>
      </c>
      <c r="FP48" s="341">
        <v>52</v>
      </c>
      <c r="FQ48" s="341">
        <v>52</v>
      </c>
      <c r="FR48" s="341">
        <v>52</v>
      </c>
      <c r="FS48" s="341">
        <v>53</v>
      </c>
      <c r="FT48" s="341">
        <v>53</v>
      </c>
      <c r="FU48" s="341">
        <v>53</v>
      </c>
      <c r="FV48" s="341">
        <v>54</v>
      </c>
      <c r="FW48" s="341">
        <v>54</v>
      </c>
      <c r="FX48" s="341">
        <v>54</v>
      </c>
      <c r="FY48" s="341">
        <v>55</v>
      </c>
      <c r="FZ48" s="341">
        <v>55</v>
      </c>
      <c r="GA48" s="341">
        <v>55</v>
      </c>
      <c r="GB48" s="341">
        <v>55</v>
      </c>
      <c r="GC48" s="341">
        <v>56</v>
      </c>
      <c r="GD48" s="341">
        <v>56</v>
      </c>
      <c r="GE48" s="341">
        <v>56</v>
      </c>
      <c r="GF48" s="341">
        <v>57</v>
      </c>
      <c r="GG48" s="341">
        <v>57</v>
      </c>
      <c r="GH48" s="341">
        <v>57</v>
      </c>
      <c r="GI48" s="341">
        <v>58</v>
      </c>
      <c r="GJ48" s="341">
        <v>58</v>
      </c>
      <c r="GK48" s="341">
        <v>58</v>
      </c>
      <c r="GL48" s="341">
        <v>58</v>
      </c>
      <c r="GM48" s="341">
        <v>59</v>
      </c>
      <c r="GN48" s="341">
        <v>59</v>
      </c>
      <c r="GO48" s="341">
        <v>59</v>
      </c>
      <c r="GP48" s="341">
        <v>60</v>
      </c>
      <c r="GQ48" s="341">
        <v>60</v>
      </c>
      <c r="GR48" s="341">
        <v>60</v>
      </c>
      <c r="GS48" s="341">
        <v>61</v>
      </c>
      <c r="GT48" s="341"/>
      <c r="GU48" s="341">
        <v>45</v>
      </c>
      <c r="GV48" s="341">
        <v>0.48299999999999998</v>
      </c>
    </row>
    <row r="49" spans="1:204">
      <c r="A49" s="278">
        <v>46</v>
      </c>
      <c r="B49" s="344">
        <v>1</v>
      </c>
      <c r="C49" s="344">
        <v>1</v>
      </c>
      <c r="D49" s="344">
        <v>1</v>
      </c>
      <c r="E49" s="344">
        <v>2</v>
      </c>
      <c r="F49" s="344">
        <v>2</v>
      </c>
      <c r="G49" s="344">
        <v>2</v>
      </c>
      <c r="H49" s="344">
        <v>3</v>
      </c>
      <c r="I49" s="344">
        <v>3</v>
      </c>
      <c r="J49" s="344">
        <v>3</v>
      </c>
      <c r="K49" s="344">
        <v>4</v>
      </c>
      <c r="L49" s="344">
        <v>4</v>
      </c>
      <c r="M49" s="344">
        <v>4</v>
      </c>
      <c r="N49" s="344">
        <v>5</v>
      </c>
      <c r="O49" s="344">
        <v>5</v>
      </c>
      <c r="P49" s="344">
        <v>5</v>
      </c>
      <c r="Q49" s="344">
        <v>6</v>
      </c>
      <c r="R49" s="344">
        <v>6</v>
      </c>
      <c r="S49" s="344">
        <v>6</v>
      </c>
      <c r="T49" s="344">
        <v>7</v>
      </c>
      <c r="U49" s="344">
        <v>7</v>
      </c>
      <c r="V49" s="344">
        <v>7</v>
      </c>
      <c r="W49" s="344">
        <v>8</v>
      </c>
      <c r="X49" s="344">
        <v>8</v>
      </c>
      <c r="Y49" s="344">
        <v>8</v>
      </c>
      <c r="Z49" s="344">
        <v>8</v>
      </c>
      <c r="AA49" s="344">
        <v>9</v>
      </c>
      <c r="AB49" s="344">
        <v>9</v>
      </c>
      <c r="AC49" s="344">
        <v>9</v>
      </c>
      <c r="AD49" s="344">
        <v>10</v>
      </c>
      <c r="AE49" s="344">
        <v>10</v>
      </c>
      <c r="AF49" s="337">
        <v>10</v>
      </c>
      <c r="AG49" s="345">
        <v>11</v>
      </c>
      <c r="AH49" s="348">
        <v>11</v>
      </c>
      <c r="AI49">
        <v>11</v>
      </c>
      <c r="AJ49">
        <v>12</v>
      </c>
      <c r="AK49">
        <v>12</v>
      </c>
      <c r="AL49">
        <v>12</v>
      </c>
      <c r="AM49">
        <v>13</v>
      </c>
      <c r="AN49">
        <v>13</v>
      </c>
      <c r="AO49">
        <v>13</v>
      </c>
      <c r="AP49">
        <v>14</v>
      </c>
      <c r="AQ49">
        <v>14</v>
      </c>
      <c r="AR49">
        <v>14</v>
      </c>
      <c r="AS49">
        <v>14</v>
      </c>
      <c r="AT49">
        <v>15</v>
      </c>
      <c r="AU49">
        <v>15</v>
      </c>
      <c r="AV49">
        <v>15</v>
      </c>
      <c r="AW49">
        <v>16</v>
      </c>
      <c r="AX49">
        <v>16</v>
      </c>
      <c r="AY49">
        <v>16</v>
      </c>
      <c r="AZ49">
        <v>17</v>
      </c>
      <c r="BA49">
        <v>17</v>
      </c>
      <c r="BB49">
        <v>17</v>
      </c>
      <c r="BC49">
        <v>18</v>
      </c>
      <c r="BD49">
        <v>18</v>
      </c>
      <c r="BE49">
        <v>18</v>
      </c>
      <c r="BF49">
        <v>18</v>
      </c>
      <c r="BG49">
        <v>19</v>
      </c>
      <c r="BH49">
        <v>19</v>
      </c>
      <c r="BI49">
        <v>19</v>
      </c>
      <c r="BJ49">
        <v>20</v>
      </c>
      <c r="BK49">
        <v>20</v>
      </c>
      <c r="BL49">
        <v>20</v>
      </c>
      <c r="BM49">
        <v>20</v>
      </c>
      <c r="BN49">
        <v>21</v>
      </c>
      <c r="BO49">
        <v>21</v>
      </c>
      <c r="BP49">
        <v>21</v>
      </c>
      <c r="BQ49">
        <v>22</v>
      </c>
      <c r="BR49">
        <v>22</v>
      </c>
      <c r="BS49">
        <v>22</v>
      </c>
      <c r="BT49">
        <v>23</v>
      </c>
      <c r="BU49">
        <v>23</v>
      </c>
      <c r="BV49">
        <v>23</v>
      </c>
      <c r="BW49">
        <v>23</v>
      </c>
      <c r="BX49">
        <v>24</v>
      </c>
      <c r="BY49">
        <v>24</v>
      </c>
      <c r="BZ49">
        <v>24</v>
      </c>
      <c r="CA49">
        <v>25</v>
      </c>
      <c r="CB49">
        <v>25</v>
      </c>
      <c r="CC49">
        <v>25</v>
      </c>
      <c r="CD49">
        <v>25</v>
      </c>
      <c r="CE49">
        <v>26</v>
      </c>
      <c r="CF49">
        <v>26</v>
      </c>
      <c r="CG49">
        <v>26</v>
      </c>
      <c r="CH49">
        <v>27</v>
      </c>
      <c r="CI49">
        <v>27</v>
      </c>
      <c r="CJ49">
        <v>27</v>
      </c>
      <c r="CK49">
        <v>27</v>
      </c>
      <c r="CL49">
        <v>28</v>
      </c>
      <c r="CM49">
        <v>28</v>
      </c>
      <c r="CN49">
        <v>28</v>
      </c>
      <c r="CO49">
        <v>29</v>
      </c>
      <c r="CP49">
        <v>29</v>
      </c>
      <c r="CQ49">
        <v>29</v>
      </c>
      <c r="CR49">
        <v>29</v>
      </c>
      <c r="CS49">
        <v>30</v>
      </c>
      <c r="CT49">
        <v>30</v>
      </c>
      <c r="CU49">
        <v>30</v>
      </c>
      <c r="CV49">
        <v>30</v>
      </c>
      <c r="CW49">
        <v>31</v>
      </c>
      <c r="CX49">
        <v>31</v>
      </c>
      <c r="CY49">
        <v>31</v>
      </c>
      <c r="CZ49">
        <v>32</v>
      </c>
      <c r="DA49">
        <v>32</v>
      </c>
      <c r="DB49">
        <v>32</v>
      </c>
      <c r="DC49">
        <v>33</v>
      </c>
      <c r="DD49">
        <v>33</v>
      </c>
      <c r="DE49">
        <v>33</v>
      </c>
      <c r="DF49">
        <v>33</v>
      </c>
      <c r="DG49">
        <v>34</v>
      </c>
      <c r="DH49">
        <v>34</v>
      </c>
      <c r="DI49">
        <v>34</v>
      </c>
      <c r="DJ49">
        <v>35</v>
      </c>
      <c r="DK49">
        <v>35</v>
      </c>
      <c r="DL49">
        <v>35</v>
      </c>
      <c r="DM49">
        <v>36</v>
      </c>
      <c r="DN49">
        <v>36</v>
      </c>
      <c r="DO49">
        <v>36</v>
      </c>
      <c r="DP49">
        <v>37</v>
      </c>
      <c r="DQ49">
        <v>37</v>
      </c>
      <c r="DR49">
        <v>37</v>
      </c>
      <c r="DS49">
        <v>37</v>
      </c>
      <c r="DT49">
        <v>38</v>
      </c>
      <c r="DU49">
        <v>38</v>
      </c>
      <c r="DV49">
        <v>38</v>
      </c>
      <c r="DW49">
        <v>39</v>
      </c>
      <c r="DX49">
        <v>39</v>
      </c>
      <c r="DY49">
        <v>39</v>
      </c>
      <c r="DZ49">
        <v>40</v>
      </c>
      <c r="EA49">
        <v>40</v>
      </c>
      <c r="EB49">
        <v>40</v>
      </c>
      <c r="EC49">
        <v>41</v>
      </c>
      <c r="ED49">
        <v>41</v>
      </c>
      <c r="EE49">
        <v>41</v>
      </c>
      <c r="EF49">
        <v>41</v>
      </c>
      <c r="EG49">
        <v>42</v>
      </c>
      <c r="EH49">
        <v>42</v>
      </c>
      <c r="EI49">
        <v>42</v>
      </c>
      <c r="EJ49">
        <v>43</v>
      </c>
      <c r="EK49">
        <v>43</v>
      </c>
      <c r="EL49">
        <v>43</v>
      </c>
      <c r="EM49">
        <v>44</v>
      </c>
      <c r="EN49">
        <v>44</v>
      </c>
      <c r="EO49">
        <v>44</v>
      </c>
      <c r="EP49">
        <v>45</v>
      </c>
      <c r="EQ49">
        <v>45</v>
      </c>
      <c r="ER49">
        <v>45</v>
      </c>
      <c r="ES49">
        <v>45</v>
      </c>
      <c r="ET49">
        <v>46</v>
      </c>
      <c r="EU49">
        <v>46</v>
      </c>
      <c r="EV49">
        <v>46</v>
      </c>
      <c r="EW49">
        <v>47</v>
      </c>
      <c r="EX49">
        <v>47</v>
      </c>
      <c r="EY49">
        <v>47</v>
      </c>
      <c r="EZ49">
        <v>48</v>
      </c>
      <c r="FA49">
        <v>48</v>
      </c>
      <c r="FB49">
        <v>48</v>
      </c>
      <c r="FC49">
        <v>49</v>
      </c>
      <c r="FD49">
        <v>49</v>
      </c>
      <c r="FE49">
        <v>49</v>
      </c>
      <c r="FF49">
        <v>49</v>
      </c>
      <c r="FG49">
        <v>50</v>
      </c>
      <c r="FH49">
        <v>50</v>
      </c>
      <c r="FI49">
        <v>50</v>
      </c>
      <c r="FJ49">
        <v>51</v>
      </c>
      <c r="FK49">
        <v>51</v>
      </c>
      <c r="FL49">
        <v>51</v>
      </c>
      <c r="FM49">
        <v>52</v>
      </c>
      <c r="FN49">
        <v>52</v>
      </c>
      <c r="FO49">
        <v>52</v>
      </c>
      <c r="FP49">
        <v>53</v>
      </c>
      <c r="FQ49">
        <v>53</v>
      </c>
      <c r="FR49">
        <v>53</v>
      </c>
      <c r="FS49">
        <v>53</v>
      </c>
      <c r="FT49">
        <v>54</v>
      </c>
      <c r="FU49">
        <v>54</v>
      </c>
      <c r="FV49">
        <v>54</v>
      </c>
      <c r="FW49">
        <v>55</v>
      </c>
      <c r="FX49">
        <v>55</v>
      </c>
      <c r="FY49">
        <v>55</v>
      </c>
      <c r="FZ49">
        <v>56</v>
      </c>
      <c r="GA49">
        <v>56</v>
      </c>
      <c r="GB49">
        <v>56</v>
      </c>
      <c r="GC49">
        <v>57</v>
      </c>
      <c r="GD49">
        <v>57</v>
      </c>
      <c r="GE49">
        <v>57</v>
      </c>
      <c r="GF49">
        <v>57</v>
      </c>
      <c r="GG49">
        <v>58</v>
      </c>
      <c r="GH49">
        <v>58</v>
      </c>
      <c r="GI49">
        <v>58</v>
      </c>
      <c r="GJ49">
        <v>59</v>
      </c>
      <c r="GK49">
        <v>59</v>
      </c>
      <c r="GL49">
        <v>59</v>
      </c>
      <c r="GM49">
        <v>60</v>
      </c>
      <c r="GN49">
        <v>60</v>
      </c>
      <c r="GO49">
        <v>60</v>
      </c>
      <c r="GP49">
        <v>61</v>
      </c>
      <c r="GQ49">
        <v>61</v>
      </c>
      <c r="GR49">
        <v>61</v>
      </c>
      <c r="GS49">
        <v>61</v>
      </c>
      <c r="GU49">
        <v>46</v>
      </c>
      <c r="GV49">
        <v>0.49</v>
      </c>
    </row>
    <row r="50" spans="1:204">
      <c r="A50" s="278">
        <v>47</v>
      </c>
      <c r="B50" s="344">
        <v>1</v>
      </c>
      <c r="C50" s="344">
        <v>1</v>
      </c>
      <c r="D50" s="344">
        <v>1</v>
      </c>
      <c r="E50" s="344">
        <v>2</v>
      </c>
      <c r="F50" s="344">
        <v>2</v>
      </c>
      <c r="G50" s="344">
        <v>2</v>
      </c>
      <c r="H50" s="344">
        <v>3</v>
      </c>
      <c r="I50" s="344">
        <v>3</v>
      </c>
      <c r="J50" s="344">
        <v>3</v>
      </c>
      <c r="K50" s="344">
        <v>4</v>
      </c>
      <c r="L50" s="344">
        <v>4</v>
      </c>
      <c r="M50" s="344">
        <v>4</v>
      </c>
      <c r="N50" s="344">
        <v>5</v>
      </c>
      <c r="O50" s="344">
        <v>5</v>
      </c>
      <c r="P50" s="344">
        <v>5</v>
      </c>
      <c r="Q50" s="344">
        <v>6</v>
      </c>
      <c r="R50" s="344">
        <v>6</v>
      </c>
      <c r="S50" s="344">
        <v>6</v>
      </c>
      <c r="T50" s="344">
        <v>7</v>
      </c>
      <c r="U50" s="344">
        <v>7</v>
      </c>
      <c r="V50" s="344">
        <v>7</v>
      </c>
      <c r="W50" s="344">
        <v>8</v>
      </c>
      <c r="X50" s="344">
        <v>8</v>
      </c>
      <c r="Y50" s="344">
        <v>8</v>
      </c>
      <c r="Z50" s="344">
        <v>9</v>
      </c>
      <c r="AA50" s="344">
        <v>9</v>
      </c>
      <c r="AB50" s="344">
        <v>9</v>
      </c>
      <c r="AC50" s="344">
        <v>10</v>
      </c>
      <c r="AD50" s="344">
        <v>10</v>
      </c>
      <c r="AE50" s="344">
        <v>10</v>
      </c>
      <c r="AF50" s="337">
        <v>11</v>
      </c>
      <c r="AG50" s="345">
        <v>11</v>
      </c>
      <c r="AH50" s="348">
        <v>11</v>
      </c>
      <c r="AI50">
        <v>12</v>
      </c>
      <c r="AJ50">
        <v>12</v>
      </c>
      <c r="AK50">
        <v>12</v>
      </c>
      <c r="AL50">
        <v>12</v>
      </c>
      <c r="AM50">
        <v>13</v>
      </c>
      <c r="AN50">
        <v>13</v>
      </c>
      <c r="AO50">
        <v>13</v>
      </c>
      <c r="AP50">
        <v>14</v>
      </c>
      <c r="AQ50">
        <v>14</v>
      </c>
      <c r="AR50">
        <v>14</v>
      </c>
      <c r="AS50">
        <v>15</v>
      </c>
      <c r="AT50">
        <v>15</v>
      </c>
      <c r="AU50">
        <v>15</v>
      </c>
      <c r="AV50">
        <v>16</v>
      </c>
      <c r="AW50">
        <v>16</v>
      </c>
      <c r="AX50">
        <v>16</v>
      </c>
      <c r="AY50">
        <v>17</v>
      </c>
      <c r="AZ50">
        <v>17</v>
      </c>
      <c r="BA50">
        <v>17</v>
      </c>
      <c r="BB50">
        <v>17</v>
      </c>
      <c r="BC50">
        <v>18</v>
      </c>
      <c r="BD50">
        <v>18</v>
      </c>
      <c r="BE50">
        <v>18</v>
      </c>
      <c r="BF50">
        <v>19</v>
      </c>
      <c r="BG50">
        <v>19</v>
      </c>
      <c r="BH50">
        <v>19</v>
      </c>
      <c r="BI50">
        <v>20</v>
      </c>
      <c r="BJ50">
        <v>20</v>
      </c>
      <c r="BK50">
        <v>20</v>
      </c>
      <c r="BL50">
        <v>20</v>
      </c>
      <c r="BM50">
        <v>21</v>
      </c>
      <c r="BN50">
        <v>21</v>
      </c>
      <c r="BO50">
        <v>21</v>
      </c>
      <c r="BP50">
        <v>22</v>
      </c>
      <c r="BQ50">
        <v>22</v>
      </c>
      <c r="BR50">
        <v>22</v>
      </c>
      <c r="BS50">
        <v>23</v>
      </c>
      <c r="BT50">
        <v>23</v>
      </c>
      <c r="BU50">
        <v>23</v>
      </c>
      <c r="BV50">
        <v>23</v>
      </c>
      <c r="BW50">
        <v>24</v>
      </c>
      <c r="BX50">
        <v>24</v>
      </c>
      <c r="BY50">
        <v>24</v>
      </c>
      <c r="BZ50">
        <v>25</v>
      </c>
      <c r="CA50">
        <v>25</v>
      </c>
      <c r="CB50">
        <v>25</v>
      </c>
      <c r="CC50">
        <v>26</v>
      </c>
      <c r="CD50">
        <v>26</v>
      </c>
      <c r="CE50">
        <v>26</v>
      </c>
      <c r="CF50">
        <v>26</v>
      </c>
      <c r="CG50">
        <v>27</v>
      </c>
      <c r="CH50">
        <v>27</v>
      </c>
      <c r="CI50">
        <v>27</v>
      </c>
      <c r="CJ50">
        <v>28</v>
      </c>
      <c r="CK50">
        <v>28</v>
      </c>
      <c r="CL50">
        <v>28</v>
      </c>
      <c r="CM50">
        <v>28</v>
      </c>
      <c r="CN50">
        <v>29</v>
      </c>
      <c r="CO50">
        <v>29</v>
      </c>
      <c r="CP50">
        <v>29</v>
      </c>
      <c r="CQ50">
        <v>30</v>
      </c>
      <c r="CR50">
        <v>30</v>
      </c>
      <c r="CS50">
        <v>30</v>
      </c>
      <c r="CT50">
        <v>30</v>
      </c>
      <c r="CU50">
        <v>31</v>
      </c>
      <c r="CV50">
        <v>31</v>
      </c>
      <c r="CW50">
        <v>31</v>
      </c>
      <c r="CX50">
        <v>31</v>
      </c>
      <c r="CY50">
        <v>32</v>
      </c>
      <c r="CZ50">
        <v>32</v>
      </c>
      <c r="DA50">
        <v>32</v>
      </c>
      <c r="DB50">
        <v>33</v>
      </c>
      <c r="DC50">
        <v>33</v>
      </c>
      <c r="DD50">
        <v>33</v>
      </c>
      <c r="DE50">
        <v>34</v>
      </c>
      <c r="DF50">
        <v>34</v>
      </c>
      <c r="DG50">
        <v>34</v>
      </c>
      <c r="DH50">
        <v>35</v>
      </c>
      <c r="DI50">
        <v>35</v>
      </c>
      <c r="DJ50">
        <v>35</v>
      </c>
      <c r="DK50">
        <v>36</v>
      </c>
      <c r="DL50">
        <v>36</v>
      </c>
      <c r="DM50">
        <v>36</v>
      </c>
      <c r="DN50">
        <v>36</v>
      </c>
      <c r="DO50">
        <v>37</v>
      </c>
      <c r="DP50">
        <v>37</v>
      </c>
      <c r="DQ50">
        <v>37</v>
      </c>
      <c r="DR50">
        <v>38</v>
      </c>
      <c r="DS50">
        <v>38</v>
      </c>
      <c r="DT50">
        <v>38</v>
      </c>
      <c r="DU50">
        <v>39</v>
      </c>
      <c r="DV50">
        <v>39</v>
      </c>
      <c r="DW50">
        <v>39</v>
      </c>
      <c r="DX50">
        <v>40</v>
      </c>
      <c r="DY50">
        <v>40</v>
      </c>
      <c r="DZ50">
        <v>40</v>
      </c>
      <c r="EA50">
        <v>40</v>
      </c>
      <c r="EB50">
        <v>41</v>
      </c>
      <c r="EC50">
        <v>41</v>
      </c>
      <c r="ED50">
        <v>41</v>
      </c>
      <c r="EE50">
        <v>42</v>
      </c>
      <c r="EF50">
        <v>42</v>
      </c>
      <c r="EG50">
        <v>42</v>
      </c>
      <c r="EH50">
        <v>43</v>
      </c>
      <c r="EI50">
        <v>43</v>
      </c>
      <c r="EJ50">
        <v>43</v>
      </c>
      <c r="EK50">
        <v>44</v>
      </c>
      <c r="EL50">
        <v>44</v>
      </c>
      <c r="EM50">
        <v>44</v>
      </c>
      <c r="EN50">
        <v>45</v>
      </c>
      <c r="EO50">
        <v>45</v>
      </c>
      <c r="EP50">
        <v>45</v>
      </c>
      <c r="EQ50">
        <v>45</v>
      </c>
      <c r="ER50">
        <v>46</v>
      </c>
      <c r="ES50">
        <v>46</v>
      </c>
      <c r="ET50">
        <v>46</v>
      </c>
      <c r="EU50">
        <v>47</v>
      </c>
      <c r="EV50">
        <v>47</v>
      </c>
      <c r="EW50">
        <v>47</v>
      </c>
      <c r="EX50">
        <v>48</v>
      </c>
      <c r="EY50">
        <v>48</v>
      </c>
      <c r="EZ50">
        <v>48</v>
      </c>
      <c r="FA50">
        <v>49</v>
      </c>
      <c r="FB50">
        <v>49</v>
      </c>
      <c r="FC50">
        <v>49</v>
      </c>
      <c r="FD50">
        <v>50</v>
      </c>
      <c r="FE50">
        <v>50</v>
      </c>
      <c r="FF50">
        <v>50</v>
      </c>
      <c r="FG50">
        <v>50</v>
      </c>
      <c r="FH50">
        <v>51</v>
      </c>
      <c r="FI50">
        <v>51</v>
      </c>
      <c r="FJ50">
        <v>51</v>
      </c>
      <c r="FK50">
        <v>52</v>
      </c>
      <c r="FL50">
        <v>52</v>
      </c>
      <c r="FM50">
        <v>52</v>
      </c>
      <c r="FN50">
        <v>53</v>
      </c>
      <c r="FO50">
        <v>53</v>
      </c>
      <c r="FP50">
        <v>53</v>
      </c>
      <c r="FQ50">
        <v>54</v>
      </c>
      <c r="FR50">
        <v>54</v>
      </c>
      <c r="FS50">
        <v>54</v>
      </c>
      <c r="FT50">
        <v>55</v>
      </c>
      <c r="FU50">
        <v>55</v>
      </c>
      <c r="FV50">
        <v>55</v>
      </c>
      <c r="FW50">
        <v>55</v>
      </c>
      <c r="FX50">
        <v>56</v>
      </c>
      <c r="FY50">
        <v>56</v>
      </c>
      <c r="FZ50">
        <v>56</v>
      </c>
      <c r="GA50">
        <v>57</v>
      </c>
      <c r="GB50">
        <v>57</v>
      </c>
      <c r="GC50">
        <v>57</v>
      </c>
      <c r="GD50">
        <v>58</v>
      </c>
      <c r="GE50">
        <v>58</v>
      </c>
      <c r="GF50">
        <v>58</v>
      </c>
      <c r="GG50">
        <v>59</v>
      </c>
      <c r="GH50">
        <v>59</v>
      </c>
      <c r="GI50">
        <v>59</v>
      </c>
      <c r="GJ50">
        <v>60</v>
      </c>
      <c r="GK50">
        <v>60</v>
      </c>
      <c r="GL50">
        <v>60</v>
      </c>
      <c r="GM50">
        <v>60</v>
      </c>
      <c r="GN50">
        <v>61</v>
      </c>
      <c r="GO50">
        <v>61</v>
      </c>
      <c r="GP50">
        <v>61</v>
      </c>
      <c r="GQ50">
        <v>62</v>
      </c>
      <c r="GR50">
        <v>62</v>
      </c>
      <c r="GS50">
        <v>62</v>
      </c>
      <c r="GU50">
        <v>47</v>
      </c>
      <c r="GV50">
        <v>0.497</v>
      </c>
    </row>
    <row r="51" spans="1:204">
      <c r="A51" s="278">
        <v>48</v>
      </c>
      <c r="B51" s="344">
        <v>1</v>
      </c>
      <c r="C51" s="344">
        <v>1</v>
      </c>
      <c r="D51" s="344">
        <v>1</v>
      </c>
      <c r="E51" s="344">
        <v>2</v>
      </c>
      <c r="F51" s="344">
        <v>2</v>
      </c>
      <c r="G51" s="344">
        <v>2</v>
      </c>
      <c r="H51" s="344">
        <v>3</v>
      </c>
      <c r="I51" s="344">
        <v>3</v>
      </c>
      <c r="J51" s="344">
        <v>3</v>
      </c>
      <c r="K51" s="344">
        <v>4</v>
      </c>
      <c r="L51" s="344">
        <v>4</v>
      </c>
      <c r="M51" s="344">
        <v>4</v>
      </c>
      <c r="N51" s="344">
        <v>5</v>
      </c>
      <c r="O51" s="344">
        <v>5</v>
      </c>
      <c r="P51" s="344">
        <v>5</v>
      </c>
      <c r="Q51" s="344">
        <v>6</v>
      </c>
      <c r="R51" s="344">
        <v>6</v>
      </c>
      <c r="S51" s="344">
        <v>6</v>
      </c>
      <c r="T51" s="344">
        <v>7</v>
      </c>
      <c r="U51" s="344">
        <v>7</v>
      </c>
      <c r="V51" s="344">
        <v>7</v>
      </c>
      <c r="W51" s="344">
        <v>8</v>
      </c>
      <c r="X51" s="344">
        <v>8</v>
      </c>
      <c r="Y51" s="344">
        <v>8</v>
      </c>
      <c r="Z51" s="344">
        <v>9</v>
      </c>
      <c r="AA51" s="344">
        <v>9</v>
      </c>
      <c r="AB51" s="344">
        <v>9</v>
      </c>
      <c r="AC51" s="344">
        <v>10</v>
      </c>
      <c r="AD51" s="344">
        <v>10</v>
      </c>
      <c r="AE51" s="344">
        <v>10</v>
      </c>
      <c r="AF51" s="337">
        <v>11</v>
      </c>
      <c r="AG51" s="345">
        <v>11</v>
      </c>
      <c r="AH51" s="348">
        <v>11</v>
      </c>
      <c r="AI51">
        <v>12</v>
      </c>
      <c r="AJ51">
        <v>12</v>
      </c>
      <c r="AK51">
        <v>12</v>
      </c>
      <c r="AL51">
        <v>13</v>
      </c>
      <c r="AM51">
        <v>13</v>
      </c>
      <c r="AN51">
        <v>13</v>
      </c>
      <c r="AO51">
        <v>14</v>
      </c>
      <c r="AP51">
        <v>14</v>
      </c>
      <c r="AQ51">
        <v>14</v>
      </c>
      <c r="AR51">
        <v>15</v>
      </c>
      <c r="AS51">
        <v>15</v>
      </c>
      <c r="AT51">
        <v>15</v>
      </c>
      <c r="AU51">
        <v>16</v>
      </c>
      <c r="AV51">
        <v>16</v>
      </c>
      <c r="AW51">
        <v>16</v>
      </c>
      <c r="AX51">
        <v>17</v>
      </c>
      <c r="AY51">
        <v>17</v>
      </c>
      <c r="AZ51">
        <v>17</v>
      </c>
      <c r="BA51">
        <v>17</v>
      </c>
      <c r="BB51">
        <v>18</v>
      </c>
      <c r="BC51">
        <v>18</v>
      </c>
      <c r="BD51">
        <v>18</v>
      </c>
      <c r="BE51">
        <v>19</v>
      </c>
      <c r="BF51">
        <v>19</v>
      </c>
      <c r="BG51">
        <v>19</v>
      </c>
      <c r="BH51">
        <v>20</v>
      </c>
      <c r="BI51">
        <v>20</v>
      </c>
      <c r="BJ51">
        <v>20</v>
      </c>
      <c r="BK51">
        <v>21</v>
      </c>
      <c r="BL51">
        <v>21</v>
      </c>
      <c r="BM51">
        <v>21</v>
      </c>
      <c r="BN51">
        <v>21</v>
      </c>
      <c r="BO51">
        <v>22</v>
      </c>
      <c r="BP51">
        <v>22</v>
      </c>
      <c r="BQ51">
        <v>22</v>
      </c>
      <c r="BR51">
        <v>23</v>
      </c>
      <c r="BS51">
        <v>23</v>
      </c>
      <c r="BT51">
        <v>23</v>
      </c>
      <c r="BU51">
        <v>24</v>
      </c>
      <c r="BV51">
        <v>24</v>
      </c>
      <c r="BW51">
        <v>24</v>
      </c>
      <c r="BX51">
        <v>24</v>
      </c>
      <c r="BY51">
        <v>25</v>
      </c>
      <c r="BZ51">
        <v>25</v>
      </c>
      <c r="CA51">
        <v>25</v>
      </c>
      <c r="CB51">
        <v>26</v>
      </c>
      <c r="CC51">
        <v>26</v>
      </c>
      <c r="CD51">
        <v>26</v>
      </c>
      <c r="CE51">
        <v>27</v>
      </c>
      <c r="CF51">
        <v>27</v>
      </c>
      <c r="CG51">
        <v>27</v>
      </c>
      <c r="CH51">
        <v>27</v>
      </c>
      <c r="CI51">
        <v>28</v>
      </c>
      <c r="CJ51">
        <v>28</v>
      </c>
      <c r="CK51">
        <v>28</v>
      </c>
      <c r="CL51">
        <v>29</v>
      </c>
      <c r="CM51">
        <v>29</v>
      </c>
      <c r="CN51">
        <v>29</v>
      </c>
      <c r="CO51">
        <v>29</v>
      </c>
      <c r="CP51">
        <v>30</v>
      </c>
      <c r="CQ51">
        <v>30</v>
      </c>
      <c r="CR51">
        <v>30</v>
      </c>
      <c r="CS51">
        <v>31</v>
      </c>
      <c r="CT51">
        <v>31</v>
      </c>
      <c r="CU51">
        <v>31</v>
      </c>
      <c r="CV51">
        <v>31</v>
      </c>
      <c r="CW51">
        <v>32</v>
      </c>
      <c r="CX51">
        <v>32</v>
      </c>
      <c r="CY51">
        <v>32</v>
      </c>
      <c r="CZ51">
        <v>33</v>
      </c>
      <c r="DA51">
        <v>33</v>
      </c>
      <c r="DB51">
        <v>33</v>
      </c>
      <c r="DC51">
        <v>34</v>
      </c>
      <c r="DD51">
        <v>34</v>
      </c>
      <c r="DE51">
        <v>34</v>
      </c>
      <c r="DF51">
        <v>35</v>
      </c>
      <c r="DG51">
        <v>35</v>
      </c>
      <c r="DH51">
        <v>35</v>
      </c>
      <c r="DI51">
        <v>35</v>
      </c>
      <c r="DJ51">
        <v>36</v>
      </c>
      <c r="DK51">
        <v>36</v>
      </c>
      <c r="DL51">
        <v>36</v>
      </c>
      <c r="DM51">
        <v>37</v>
      </c>
      <c r="DN51">
        <v>37</v>
      </c>
      <c r="DO51">
        <v>37</v>
      </c>
      <c r="DP51">
        <v>38</v>
      </c>
      <c r="DQ51">
        <v>38</v>
      </c>
      <c r="DR51">
        <v>38</v>
      </c>
      <c r="DS51">
        <v>39</v>
      </c>
      <c r="DT51">
        <v>39</v>
      </c>
      <c r="DU51">
        <v>39</v>
      </c>
      <c r="DV51">
        <v>40</v>
      </c>
      <c r="DW51">
        <v>40</v>
      </c>
      <c r="DX51">
        <v>40</v>
      </c>
      <c r="DY51">
        <v>41</v>
      </c>
      <c r="DZ51">
        <v>41</v>
      </c>
      <c r="EA51">
        <v>41</v>
      </c>
      <c r="EB51">
        <v>41</v>
      </c>
      <c r="EC51">
        <v>42</v>
      </c>
      <c r="ED51">
        <v>42</v>
      </c>
      <c r="EE51">
        <v>42</v>
      </c>
      <c r="EF51">
        <v>43</v>
      </c>
      <c r="EG51">
        <v>43</v>
      </c>
      <c r="EH51">
        <v>43</v>
      </c>
      <c r="EI51">
        <v>44</v>
      </c>
      <c r="EJ51">
        <v>44</v>
      </c>
      <c r="EK51">
        <v>44</v>
      </c>
      <c r="EL51">
        <v>45</v>
      </c>
      <c r="EM51">
        <v>45</v>
      </c>
      <c r="EN51">
        <v>45</v>
      </c>
      <c r="EO51">
        <v>46</v>
      </c>
      <c r="EP51">
        <v>46</v>
      </c>
      <c r="EQ51">
        <v>46</v>
      </c>
      <c r="ER51">
        <v>47</v>
      </c>
      <c r="ES51">
        <v>47</v>
      </c>
      <c r="ET51">
        <v>47</v>
      </c>
      <c r="EU51">
        <v>48</v>
      </c>
      <c r="EV51">
        <v>48</v>
      </c>
      <c r="EW51">
        <v>48</v>
      </c>
      <c r="EX51">
        <v>48</v>
      </c>
      <c r="EY51">
        <v>49</v>
      </c>
      <c r="EZ51">
        <v>49</v>
      </c>
      <c r="FA51">
        <v>49</v>
      </c>
      <c r="FB51">
        <v>50</v>
      </c>
      <c r="FC51">
        <v>50</v>
      </c>
      <c r="FD51">
        <v>50</v>
      </c>
      <c r="FE51">
        <v>51</v>
      </c>
      <c r="FF51">
        <v>51</v>
      </c>
      <c r="FG51">
        <v>51</v>
      </c>
      <c r="FH51">
        <v>52</v>
      </c>
      <c r="FI51">
        <v>52</v>
      </c>
      <c r="FJ51">
        <v>52</v>
      </c>
      <c r="FK51">
        <v>53</v>
      </c>
      <c r="FL51">
        <v>53</v>
      </c>
      <c r="FM51">
        <v>53</v>
      </c>
      <c r="FN51">
        <v>54</v>
      </c>
      <c r="FO51">
        <v>54</v>
      </c>
      <c r="FP51">
        <v>54</v>
      </c>
      <c r="FQ51">
        <v>54</v>
      </c>
      <c r="FR51">
        <v>55</v>
      </c>
      <c r="FS51">
        <v>55</v>
      </c>
      <c r="FT51">
        <v>55</v>
      </c>
      <c r="FU51">
        <v>56</v>
      </c>
      <c r="FV51">
        <v>56</v>
      </c>
      <c r="FW51">
        <v>56</v>
      </c>
      <c r="FX51">
        <v>57</v>
      </c>
      <c r="FY51">
        <v>57</v>
      </c>
      <c r="FZ51">
        <v>57</v>
      </c>
      <c r="GA51">
        <v>58</v>
      </c>
      <c r="GB51">
        <v>58</v>
      </c>
      <c r="GC51">
        <v>58</v>
      </c>
      <c r="GD51">
        <v>59</v>
      </c>
      <c r="GE51">
        <v>59</v>
      </c>
      <c r="GF51">
        <v>59</v>
      </c>
      <c r="GG51">
        <v>60</v>
      </c>
      <c r="GH51">
        <v>60</v>
      </c>
      <c r="GI51">
        <v>60</v>
      </c>
      <c r="GJ51">
        <v>60</v>
      </c>
      <c r="GK51">
        <v>61</v>
      </c>
      <c r="GL51">
        <v>61</v>
      </c>
      <c r="GM51">
        <v>61</v>
      </c>
      <c r="GN51">
        <v>62</v>
      </c>
      <c r="GO51">
        <v>62</v>
      </c>
      <c r="GP51">
        <v>62</v>
      </c>
      <c r="GQ51">
        <v>63</v>
      </c>
      <c r="GR51">
        <v>63</v>
      </c>
      <c r="GS51">
        <v>63</v>
      </c>
      <c r="GU51">
        <v>48</v>
      </c>
      <c r="GV51">
        <v>0.505</v>
      </c>
    </row>
    <row r="52" spans="1:204">
      <c r="A52" s="278">
        <v>49</v>
      </c>
      <c r="B52" s="344">
        <v>1</v>
      </c>
      <c r="C52" s="344">
        <v>1</v>
      </c>
      <c r="D52" s="344">
        <v>1</v>
      </c>
      <c r="E52" s="344">
        <v>2</v>
      </c>
      <c r="F52" s="344">
        <v>2</v>
      </c>
      <c r="G52" s="344">
        <v>2</v>
      </c>
      <c r="H52" s="344">
        <v>3</v>
      </c>
      <c r="I52" s="344">
        <v>3</v>
      </c>
      <c r="J52" s="344">
        <v>3</v>
      </c>
      <c r="K52" s="344">
        <v>4</v>
      </c>
      <c r="L52" s="344">
        <v>4</v>
      </c>
      <c r="M52" s="344">
        <v>4</v>
      </c>
      <c r="N52" s="344">
        <v>5</v>
      </c>
      <c r="O52" s="344">
        <v>5</v>
      </c>
      <c r="P52" s="344">
        <v>6</v>
      </c>
      <c r="Q52" s="344">
        <v>6</v>
      </c>
      <c r="R52" s="344">
        <v>6</v>
      </c>
      <c r="S52" s="344">
        <v>7</v>
      </c>
      <c r="T52" s="344">
        <v>7</v>
      </c>
      <c r="U52" s="344">
        <v>7</v>
      </c>
      <c r="V52" s="344">
        <v>8</v>
      </c>
      <c r="W52" s="344">
        <v>8</v>
      </c>
      <c r="X52" s="344">
        <v>8</v>
      </c>
      <c r="Y52" s="344">
        <v>9</v>
      </c>
      <c r="Z52" s="344">
        <v>9</v>
      </c>
      <c r="AA52" s="344">
        <v>9</v>
      </c>
      <c r="AB52" s="344">
        <v>10</v>
      </c>
      <c r="AC52" s="344">
        <v>10</v>
      </c>
      <c r="AD52" s="344">
        <v>10</v>
      </c>
      <c r="AE52" s="344">
        <v>11</v>
      </c>
      <c r="AF52" s="337">
        <v>11</v>
      </c>
      <c r="AG52" s="345">
        <v>11</v>
      </c>
      <c r="AH52" s="348">
        <v>12</v>
      </c>
      <c r="AI52">
        <v>12</v>
      </c>
      <c r="AJ52">
        <v>12</v>
      </c>
      <c r="AK52">
        <v>13</v>
      </c>
      <c r="AL52">
        <v>13</v>
      </c>
      <c r="AM52">
        <v>13</v>
      </c>
      <c r="AN52">
        <v>14</v>
      </c>
      <c r="AO52">
        <v>14</v>
      </c>
      <c r="AP52">
        <v>14</v>
      </c>
      <c r="AQ52">
        <v>14</v>
      </c>
      <c r="AR52">
        <v>15</v>
      </c>
      <c r="AS52">
        <v>15</v>
      </c>
      <c r="AT52">
        <v>15</v>
      </c>
      <c r="AU52">
        <v>16</v>
      </c>
      <c r="AV52">
        <v>16</v>
      </c>
      <c r="AW52">
        <v>16</v>
      </c>
      <c r="AX52">
        <v>17</v>
      </c>
      <c r="AY52">
        <v>17</v>
      </c>
      <c r="AZ52">
        <v>17</v>
      </c>
      <c r="BA52">
        <v>18</v>
      </c>
      <c r="BB52">
        <v>18</v>
      </c>
      <c r="BC52">
        <v>18</v>
      </c>
      <c r="BD52">
        <v>19</v>
      </c>
      <c r="BE52">
        <v>19</v>
      </c>
      <c r="BF52">
        <v>19</v>
      </c>
      <c r="BG52">
        <v>20</v>
      </c>
      <c r="BH52">
        <v>20</v>
      </c>
      <c r="BI52">
        <v>20</v>
      </c>
      <c r="BJ52">
        <v>20</v>
      </c>
      <c r="BK52">
        <v>21</v>
      </c>
      <c r="BL52">
        <v>21</v>
      </c>
      <c r="BM52">
        <v>21</v>
      </c>
      <c r="BN52">
        <v>22</v>
      </c>
      <c r="BO52">
        <v>22</v>
      </c>
      <c r="BP52">
        <v>22</v>
      </c>
      <c r="BQ52">
        <v>23</v>
      </c>
      <c r="BR52">
        <v>23</v>
      </c>
      <c r="BS52">
        <v>23</v>
      </c>
      <c r="BT52">
        <v>24</v>
      </c>
      <c r="BU52">
        <v>24</v>
      </c>
      <c r="BV52">
        <v>24</v>
      </c>
      <c r="BW52">
        <v>24</v>
      </c>
      <c r="BX52">
        <v>25</v>
      </c>
      <c r="BY52">
        <v>25</v>
      </c>
      <c r="BZ52">
        <v>25</v>
      </c>
      <c r="CA52">
        <v>26</v>
      </c>
      <c r="CB52">
        <v>26</v>
      </c>
      <c r="CC52">
        <v>26</v>
      </c>
      <c r="CD52">
        <v>27</v>
      </c>
      <c r="CE52">
        <v>27</v>
      </c>
      <c r="CF52">
        <v>27</v>
      </c>
      <c r="CG52">
        <v>27</v>
      </c>
      <c r="CH52">
        <v>28</v>
      </c>
      <c r="CI52">
        <v>28</v>
      </c>
      <c r="CJ52">
        <v>28</v>
      </c>
      <c r="CK52">
        <v>29</v>
      </c>
      <c r="CL52">
        <v>29</v>
      </c>
      <c r="CM52">
        <v>29</v>
      </c>
      <c r="CN52">
        <v>30</v>
      </c>
      <c r="CO52">
        <v>30</v>
      </c>
      <c r="CP52">
        <v>30</v>
      </c>
      <c r="CQ52">
        <v>30</v>
      </c>
      <c r="CR52">
        <v>31</v>
      </c>
      <c r="CS52">
        <v>31</v>
      </c>
      <c r="CT52">
        <v>31</v>
      </c>
      <c r="CU52">
        <v>32</v>
      </c>
      <c r="CV52">
        <v>32</v>
      </c>
      <c r="CW52">
        <v>32</v>
      </c>
      <c r="CX52">
        <v>32</v>
      </c>
      <c r="CY52">
        <v>33</v>
      </c>
      <c r="CZ52">
        <v>33</v>
      </c>
      <c r="DA52">
        <v>33</v>
      </c>
      <c r="DB52">
        <v>34</v>
      </c>
      <c r="DC52">
        <v>34</v>
      </c>
      <c r="DD52">
        <v>34</v>
      </c>
      <c r="DE52">
        <v>35</v>
      </c>
      <c r="DF52">
        <v>35</v>
      </c>
      <c r="DG52">
        <v>35</v>
      </c>
      <c r="DH52">
        <v>36</v>
      </c>
      <c r="DI52">
        <v>36</v>
      </c>
      <c r="DJ52">
        <v>36</v>
      </c>
      <c r="DK52">
        <v>37</v>
      </c>
      <c r="DL52">
        <v>37</v>
      </c>
      <c r="DM52">
        <v>37</v>
      </c>
      <c r="DN52">
        <v>38</v>
      </c>
      <c r="DO52">
        <v>38</v>
      </c>
      <c r="DP52">
        <v>38</v>
      </c>
      <c r="DQ52">
        <v>38</v>
      </c>
      <c r="DR52">
        <v>39</v>
      </c>
      <c r="DS52">
        <v>39</v>
      </c>
      <c r="DT52">
        <v>39</v>
      </c>
      <c r="DU52">
        <v>40</v>
      </c>
      <c r="DV52">
        <v>40</v>
      </c>
      <c r="DW52">
        <v>40</v>
      </c>
      <c r="DX52">
        <v>41</v>
      </c>
      <c r="DY52">
        <v>41</v>
      </c>
      <c r="DZ52">
        <v>41</v>
      </c>
      <c r="EA52">
        <v>42</v>
      </c>
      <c r="EB52">
        <v>42</v>
      </c>
      <c r="EC52">
        <v>42</v>
      </c>
      <c r="ED52">
        <v>43</v>
      </c>
      <c r="EE52">
        <v>43</v>
      </c>
      <c r="EF52">
        <v>43</v>
      </c>
      <c r="EG52">
        <v>44</v>
      </c>
      <c r="EH52">
        <v>44</v>
      </c>
      <c r="EI52">
        <v>44</v>
      </c>
      <c r="EJ52">
        <v>45</v>
      </c>
      <c r="EK52">
        <v>45</v>
      </c>
      <c r="EL52">
        <v>45</v>
      </c>
      <c r="EM52">
        <v>46</v>
      </c>
      <c r="EN52">
        <v>46</v>
      </c>
      <c r="EO52">
        <v>46</v>
      </c>
      <c r="EP52">
        <v>47</v>
      </c>
      <c r="EQ52">
        <v>47</v>
      </c>
      <c r="ER52">
        <v>47</v>
      </c>
      <c r="ES52">
        <v>48</v>
      </c>
      <c r="ET52">
        <v>48</v>
      </c>
      <c r="EU52">
        <v>48</v>
      </c>
      <c r="EV52">
        <v>48</v>
      </c>
      <c r="EW52">
        <v>49</v>
      </c>
      <c r="EX52">
        <v>49</v>
      </c>
      <c r="EY52">
        <v>49</v>
      </c>
      <c r="EZ52">
        <v>50</v>
      </c>
      <c r="FA52">
        <v>50</v>
      </c>
      <c r="FB52">
        <v>50</v>
      </c>
      <c r="FC52">
        <v>51</v>
      </c>
      <c r="FD52">
        <v>51</v>
      </c>
      <c r="FE52">
        <v>51</v>
      </c>
      <c r="FF52">
        <v>52</v>
      </c>
      <c r="FG52">
        <v>52</v>
      </c>
      <c r="FH52">
        <v>52</v>
      </c>
      <c r="FI52">
        <v>53</v>
      </c>
      <c r="FJ52">
        <v>53</v>
      </c>
      <c r="FK52">
        <v>53</v>
      </c>
      <c r="FL52">
        <v>54</v>
      </c>
      <c r="FM52">
        <v>54</v>
      </c>
      <c r="FN52">
        <v>54</v>
      </c>
      <c r="FO52">
        <v>55</v>
      </c>
      <c r="FP52">
        <v>55</v>
      </c>
      <c r="FQ52">
        <v>55</v>
      </c>
      <c r="FR52">
        <v>56</v>
      </c>
      <c r="FS52">
        <v>56</v>
      </c>
      <c r="FT52">
        <v>56</v>
      </c>
      <c r="FU52">
        <v>57</v>
      </c>
      <c r="FV52">
        <v>57</v>
      </c>
      <c r="FW52">
        <v>57</v>
      </c>
      <c r="FX52">
        <v>57</v>
      </c>
      <c r="FY52">
        <v>58</v>
      </c>
      <c r="FZ52">
        <v>58</v>
      </c>
      <c r="GA52">
        <v>58</v>
      </c>
      <c r="GB52">
        <v>59</v>
      </c>
      <c r="GC52">
        <v>59</v>
      </c>
      <c r="GD52">
        <v>59</v>
      </c>
      <c r="GE52">
        <v>60</v>
      </c>
      <c r="GF52">
        <v>60</v>
      </c>
      <c r="GG52">
        <v>60</v>
      </c>
      <c r="GH52">
        <v>61</v>
      </c>
      <c r="GI52">
        <v>61</v>
      </c>
      <c r="GJ52">
        <v>61</v>
      </c>
      <c r="GK52">
        <v>62</v>
      </c>
      <c r="GL52">
        <v>62</v>
      </c>
      <c r="GM52">
        <v>62</v>
      </c>
      <c r="GN52">
        <v>63</v>
      </c>
      <c r="GO52">
        <v>63</v>
      </c>
      <c r="GP52">
        <v>63</v>
      </c>
      <c r="GQ52">
        <v>64</v>
      </c>
      <c r="GR52">
        <v>64</v>
      </c>
      <c r="GS52">
        <v>64</v>
      </c>
      <c r="GU52">
        <v>49</v>
      </c>
      <c r="GV52">
        <v>0.51200000000000001</v>
      </c>
    </row>
    <row r="53" spans="1:204">
      <c r="A53" s="278">
        <v>50</v>
      </c>
      <c r="B53" s="344">
        <v>1</v>
      </c>
      <c r="C53" s="344">
        <v>1</v>
      </c>
      <c r="D53" s="344">
        <v>1</v>
      </c>
      <c r="E53" s="344">
        <v>2</v>
      </c>
      <c r="F53" s="344">
        <v>2</v>
      </c>
      <c r="G53" s="344">
        <v>2</v>
      </c>
      <c r="H53" s="344">
        <v>3</v>
      </c>
      <c r="I53" s="344">
        <v>3</v>
      </c>
      <c r="J53" s="344">
        <v>4</v>
      </c>
      <c r="K53" s="344">
        <v>4</v>
      </c>
      <c r="L53" s="344">
        <v>4</v>
      </c>
      <c r="M53" s="344">
        <v>5</v>
      </c>
      <c r="N53" s="344">
        <v>5</v>
      </c>
      <c r="O53" s="344">
        <v>5</v>
      </c>
      <c r="P53" s="344">
        <v>6</v>
      </c>
      <c r="Q53" s="344">
        <v>6</v>
      </c>
      <c r="R53" s="344">
        <v>6</v>
      </c>
      <c r="S53" s="344">
        <v>7</v>
      </c>
      <c r="T53" s="344">
        <v>7</v>
      </c>
      <c r="U53" s="344">
        <v>7</v>
      </c>
      <c r="V53" s="344">
        <v>8</v>
      </c>
      <c r="W53" s="344">
        <v>8</v>
      </c>
      <c r="X53" s="344">
        <v>8</v>
      </c>
      <c r="Y53" s="344">
        <v>9</v>
      </c>
      <c r="Z53" s="344">
        <v>9</v>
      </c>
      <c r="AA53" s="344">
        <v>9</v>
      </c>
      <c r="AB53" s="344">
        <v>10</v>
      </c>
      <c r="AC53" s="344">
        <v>10</v>
      </c>
      <c r="AD53" s="344">
        <v>10</v>
      </c>
      <c r="AE53" s="344">
        <v>11</v>
      </c>
      <c r="AF53" s="337">
        <v>11</v>
      </c>
      <c r="AG53" s="345">
        <v>11</v>
      </c>
      <c r="AH53" s="348">
        <v>12</v>
      </c>
      <c r="AI53">
        <v>12</v>
      </c>
      <c r="AJ53">
        <v>12</v>
      </c>
      <c r="AK53">
        <v>13</v>
      </c>
      <c r="AL53">
        <v>13</v>
      </c>
      <c r="AM53">
        <v>13</v>
      </c>
      <c r="AN53">
        <v>14</v>
      </c>
      <c r="AO53">
        <v>14</v>
      </c>
      <c r="AP53">
        <v>14</v>
      </c>
      <c r="AQ53">
        <v>15</v>
      </c>
      <c r="AR53">
        <v>15</v>
      </c>
      <c r="AS53">
        <v>15</v>
      </c>
      <c r="AT53">
        <v>16</v>
      </c>
      <c r="AU53">
        <v>16</v>
      </c>
      <c r="AV53">
        <v>16</v>
      </c>
      <c r="AW53">
        <v>17</v>
      </c>
      <c r="AX53">
        <v>17</v>
      </c>
      <c r="AY53">
        <v>17</v>
      </c>
      <c r="AZ53">
        <v>18</v>
      </c>
      <c r="BA53">
        <v>18</v>
      </c>
      <c r="BB53">
        <v>18</v>
      </c>
      <c r="BC53">
        <v>19</v>
      </c>
      <c r="BD53">
        <v>19</v>
      </c>
      <c r="BE53">
        <v>19</v>
      </c>
      <c r="BF53">
        <v>20</v>
      </c>
      <c r="BG53">
        <v>20</v>
      </c>
      <c r="BH53">
        <v>20</v>
      </c>
      <c r="BI53">
        <v>20</v>
      </c>
      <c r="BJ53">
        <v>21</v>
      </c>
      <c r="BK53">
        <v>21</v>
      </c>
      <c r="BL53">
        <v>21</v>
      </c>
      <c r="BM53">
        <v>22</v>
      </c>
      <c r="BN53">
        <v>22</v>
      </c>
      <c r="BO53">
        <v>22</v>
      </c>
      <c r="BP53">
        <v>23</v>
      </c>
      <c r="BQ53">
        <v>23</v>
      </c>
      <c r="BR53">
        <v>23</v>
      </c>
      <c r="BS53">
        <v>24</v>
      </c>
      <c r="BT53">
        <v>24</v>
      </c>
      <c r="BU53">
        <v>24</v>
      </c>
      <c r="BV53">
        <v>25</v>
      </c>
      <c r="BW53">
        <v>25</v>
      </c>
      <c r="BX53">
        <v>25</v>
      </c>
      <c r="BY53">
        <v>25</v>
      </c>
      <c r="BZ53">
        <v>26</v>
      </c>
      <c r="CA53">
        <v>26</v>
      </c>
      <c r="CB53">
        <v>26</v>
      </c>
      <c r="CC53">
        <v>27</v>
      </c>
      <c r="CD53">
        <v>27</v>
      </c>
      <c r="CE53">
        <v>27</v>
      </c>
      <c r="CF53">
        <v>28</v>
      </c>
      <c r="CG53">
        <v>28</v>
      </c>
      <c r="CH53">
        <v>28</v>
      </c>
      <c r="CI53">
        <v>28</v>
      </c>
      <c r="CJ53">
        <v>29</v>
      </c>
      <c r="CK53">
        <v>29</v>
      </c>
      <c r="CL53">
        <v>29</v>
      </c>
      <c r="CM53">
        <v>30</v>
      </c>
      <c r="CN53">
        <v>30</v>
      </c>
      <c r="CO53">
        <v>30</v>
      </c>
      <c r="CP53">
        <v>31</v>
      </c>
      <c r="CQ53">
        <v>31</v>
      </c>
      <c r="CR53">
        <v>31</v>
      </c>
      <c r="CS53">
        <v>31</v>
      </c>
      <c r="CT53">
        <v>32</v>
      </c>
      <c r="CU53">
        <v>32</v>
      </c>
      <c r="CV53">
        <v>32</v>
      </c>
      <c r="CW53">
        <v>33</v>
      </c>
      <c r="CX53">
        <v>33</v>
      </c>
      <c r="CY53">
        <v>33</v>
      </c>
      <c r="CZ53">
        <v>34</v>
      </c>
      <c r="DA53">
        <v>34</v>
      </c>
      <c r="DB53">
        <v>34</v>
      </c>
      <c r="DC53">
        <v>34</v>
      </c>
      <c r="DD53">
        <v>35</v>
      </c>
      <c r="DE53">
        <v>35</v>
      </c>
      <c r="DF53">
        <v>35</v>
      </c>
      <c r="DG53">
        <v>36</v>
      </c>
      <c r="DH53">
        <v>36</v>
      </c>
      <c r="DI53">
        <v>36</v>
      </c>
      <c r="DJ53">
        <v>37</v>
      </c>
      <c r="DK53">
        <v>37</v>
      </c>
      <c r="DL53">
        <v>37</v>
      </c>
      <c r="DM53">
        <v>38</v>
      </c>
      <c r="DN53">
        <v>38</v>
      </c>
      <c r="DO53">
        <v>38</v>
      </c>
      <c r="DP53">
        <v>39</v>
      </c>
      <c r="DQ53">
        <v>39</v>
      </c>
      <c r="DR53">
        <v>39</v>
      </c>
      <c r="DS53">
        <v>40</v>
      </c>
      <c r="DT53">
        <v>40</v>
      </c>
      <c r="DU53">
        <v>40</v>
      </c>
      <c r="DV53">
        <v>41</v>
      </c>
      <c r="DW53">
        <v>41</v>
      </c>
      <c r="DX53">
        <v>41</v>
      </c>
      <c r="DY53">
        <v>42</v>
      </c>
      <c r="DZ53">
        <v>42</v>
      </c>
      <c r="EA53">
        <v>42</v>
      </c>
      <c r="EB53">
        <v>43</v>
      </c>
      <c r="EC53">
        <v>43</v>
      </c>
      <c r="ED53">
        <v>43</v>
      </c>
      <c r="EE53">
        <v>44</v>
      </c>
      <c r="EF53">
        <v>44</v>
      </c>
      <c r="EG53">
        <v>44</v>
      </c>
      <c r="EH53">
        <v>45</v>
      </c>
      <c r="EI53">
        <v>45</v>
      </c>
      <c r="EJ53">
        <v>45</v>
      </c>
      <c r="EK53">
        <v>46</v>
      </c>
      <c r="EL53">
        <v>46</v>
      </c>
      <c r="EM53">
        <v>46</v>
      </c>
      <c r="EN53">
        <v>47</v>
      </c>
      <c r="EO53">
        <v>47</v>
      </c>
      <c r="EP53">
        <v>47</v>
      </c>
      <c r="EQ53">
        <v>48</v>
      </c>
      <c r="ER53">
        <v>48</v>
      </c>
      <c r="ES53">
        <v>48</v>
      </c>
      <c r="ET53">
        <v>48</v>
      </c>
      <c r="EU53">
        <v>49</v>
      </c>
      <c r="EV53">
        <v>49</v>
      </c>
      <c r="EW53">
        <v>49</v>
      </c>
      <c r="EX53">
        <v>50</v>
      </c>
      <c r="EY53">
        <v>50</v>
      </c>
      <c r="EZ53">
        <v>50</v>
      </c>
      <c r="FA53">
        <v>51</v>
      </c>
      <c r="FB53">
        <v>51</v>
      </c>
      <c r="FC53">
        <v>51</v>
      </c>
      <c r="FD53">
        <v>52</v>
      </c>
      <c r="FE53">
        <v>52</v>
      </c>
      <c r="FF53">
        <v>52</v>
      </c>
      <c r="FG53">
        <v>53</v>
      </c>
      <c r="FH53">
        <v>53</v>
      </c>
      <c r="FI53">
        <v>53</v>
      </c>
      <c r="FJ53">
        <v>54</v>
      </c>
      <c r="FK53">
        <v>54</v>
      </c>
      <c r="FL53">
        <v>54</v>
      </c>
      <c r="FM53">
        <v>55</v>
      </c>
      <c r="FN53">
        <v>55</v>
      </c>
      <c r="FO53">
        <v>55</v>
      </c>
      <c r="FP53">
        <v>56</v>
      </c>
      <c r="FQ53">
        <v>56</v>
      </c>
      <c r="FR53">
        <v>56</v>
      </c>
      <c r="FS53">
        <v>57</v>
      </c>
      <c r="FT53">
        <v>57</v>
      </c>
      <c r="FU53">
        <v>57</v>
      </c>
      <c r="FV53">
        <v>58</v>
      </c>
      <c r="FW53">
        <v>58</v>
      </c>
      <c r="FX53">
        <v>58</v>
      </c>
      <c r="FY53">
        <v>59</v>
      </c>
      <c r="FZ53">
        <v>59</v>
      </c>
      <c r="GA53">
        <v>59</v>
      </c>
      <c r="GB53">
        <v>60</v>
      </c>
      <c r="GC53">
        <v>60</v>
      </c>
      <c r="GD53">
        <v>60</v>
      </c>
      <c r="GE53">
        <v>61</v>
      </c>
      <c r="GF53">
        <v>61</v>
      </c>
      <c r="GG53">
        <v>61</v>
      </c>
      <c r="GH53">
        <v>62</v>
      </c>
      <c r="GI53">
        <v>62</v>
      </c>
      <c r="GJ53">
        <v>62</v>
      </c>
      <c r="GK53">
        <v>63</v>
      </c>
      <c r="GL53">
        <v>63</v>
      </c>
      <c r="GM53">
        <v>63</v>
      </c>
      <c r="GN53">
        <v>63</v>
      </c>
      <c r="GO53">
        <v>64</v>
      </c>
      <c r="GP53">
        <v>64</v>
      </c>
      <c r="GQ53">
        <v>64</v>
      </c>
      <c r="GR53">
        <v>65</v>
      </c>
      <c r="GS53">
        <v>65</v>
      </c>
      <c r="GU53">
        <v>50</v>
      </c>
      <c r="GV53">
        <v>0.51900000000000002</v>
      </c>
    </row>
    <row r="54" spans="1:204">
      <c r="A54" s="278">
        <v>51</v>
      </c>
      <c r="B54" s="344">
        <v>1</v>
      </c>
      <c r="C54" s="344">
        <v>1</v>
      </c>
      <c r="D54" s="344">
        <v>1</v>
      </c>
      <c r="E54" s="344">
        <v>2</v>
      </c>
      <c r="F54" s="344">
        <v>2</v>
      </c>
      <c r="G54" s="344">
        <v>3</v>
      </c>
      <c r="H54" s="344">
        <v>3</v>
      </c>
      <c r="I54" s="344">
        <v>3</v>
      </c>
      <c r="J54" s="344">
        <v>4</v>
      </c>
      <c r="K54" s="344">
        <v>4</v>
      </c>
      <c r="L54" s="344">
        <v>4</v>
      </c>
      <c r="M54" s="344">
        <v>5</v>
      </c>
      <c r="N54" s="344">
        <v>5</v>
      </c>
      <c r="O54" s="344">
        <v>5</v>
      </c>
      <c r="P54" s="344">
        <v>6</v>
      </c>
      <c r="Q54" s="344">
        <v>6</v>
      </c>
      <c r="R54" s="344">
        <v>6</v>
      </c>
      <c r="S54" s="344">
        <v>7</v>
      </c>
      <c r="T54" s="344">
        <v>7</v>
      </c>
      <c r="U54" s="344">
        <v>7</v>
      </c>
      <c r="V54" s="344">
        <v>8</v>
      </c>
      <c r="W54" s="344">
        <v>8</v>
      </c>
      <c r="X54" s="344">
        <v>8</v>
      </c>
      <c r="Y54" s="344">
        <v>9</v>
      </c>
      <c r="Z54" s="344">
        <v>9</v>
      </c>
      <c r="AA54" s="344">
        <v>9</v>
      </c>
      <c r="AB54" s="344">
        <v>10</v>
      </c>
      <c r="AC54" s="344">
        <v>10</v>
      </c>
      <c r="AD54" s="344">
        <v>10</v>
      </c>
      <c r="AE54" s="344">
        <v>11</v>
      </c>
      <c r="AF54" s="337">
        <v>11</v>
      </c>
      <c r="AG54" s="345">
        <v>12</v>
      </c>
      <c r="AH54" s="348">
        <v>12</v>
      </c>
      <c r="AI54">
        <v>12</v>
      </c>
      <c r="AJ54">
        <v>13</v>
      </c>
      <c r="AK54">
        <v>13</v>
      </c>
      <c r="AL54">
        <v>13</v>
      </c>
      <c r="AM54">
        <v>14</v>
      </c>
      <c r="AN54">
        <v>14</v>
      </c>
      <c r="AO54">
        <v>14</v>
      </c>
      <c r="AP54">
        <v>15</v>
      </c>
      <c r="AQ54">
        <v>15</v>
      </c>
      <c r="AR54">
        <v>15</v>
      </c>
      <c r="AS54">
        <v>16</v>
      </c>
      <c r="AT54">
        <v>16</v>
      </c>
      <c r="AU54">
        <v>16</v>
      </c>
      <c r="AV54">
        <v>17</v>
      </c>
      <c r="AW54">
        <v>17</v>
      </c>
      <c r="AX54">
        <v>17</v>
      </c>
      <c r="AY54">
        <v>18</v>
      </c>
      <c r="AZ54">
        <v>18</v>
      </c>
      <c r="BA54">
        <v>18</v>
      </c>
      <c r="BB54">
        <v>18</v>
      </c>
      <c r="BC54">
        <v>19</v>
      </c>
      <c r="BD54">
        <v>19</v>
      </c>
      <c r="BE54">
        <v>19</v>
      </c>
      <c r="BF54">
        <v>20</v>
      </c>
      <c r="BG54">
        <v>20</v>
      </c>
      <c r="BH54">
        <v>20</v>
      </c>
      <c r="BI54">
        <v>21</v>
      </c>
      <c r="BJ54">
        <v>21</v>
      </c>
      <c r="BK54">
        <v>21</v>
      </c>
      <c r="BL54">
        <v>22</v>
      </c>
      <c r="BM54">
        <v>22</v>
      </c>
      <c r="BN54">
        <v>22</v>
      </c>
      <c r="BO54">
        <v>23</v>
      </c>
      <c r="BP54">
        <v>23</v>
      </c>
      <c r="BQ54">
        <v>23</v>
      </c>
      <c r="BR54">
        <v>24</v>
      </c>
      <c r="BS54">
        <v>24</v>
      </c>
      <c r="BT54">
        <v>24</v>
      </c>
      <c r="BU54">
        <v>25</v>
      </c>
      <c r="BV54">
        <v>25</v>
      </c>
      <c r="BW54">
        <v>25</v>
      </c>
      <c r="BX54">
        <v>25</v>
      </c>
      <c r="BY54">
        <v>26</v>
      </c>
      <c r="BZ54">
        <v>26</v>
      </c>
      <c r="CA54">
        <v>26</v>
      </c>
      <c r="CB54">
        <v>27</v>
      </c>
      <c r="CC54">
        <v>27</v>
      </c>
      <c r="CD54">
        <v>27</v>
      </c>
      <c r="CE54">
        <v>28</v>
      </c>
      <c r="CF54">
        <v>28</v>
      </c>
      <c r="CG54">
        <v>28</v>
      </c>
      <c r="CH54">
        <v>29</v>
      </c>
      <c r="CI54">
        <v>29</v>
      </c>
      <c r="CJ54">
        <v>29</v>
      </c>
      <c r="CK54">
        <v>29</v>
      </c>
      <c r="CL54">
        <v>30</v>
      </c>
      <c r="CM54">
        <v>30</v>
      </c>
      <c r="CN54">
        <v>30</v>
      </c>
      <c r="CO54">
        <v>31</v>
      </c>
      <c r="CP54">
        <v>31</v>
      </c>
      <c r="CQ54">
        <v>31</v>
      </c>
      <c r="CR54">
        <v>32</v>
      </c>
      <c r="CS54">
        <v>32</v>
      </c>
      <c r="CT54">
        <v>32</v>
      </c>
      <c r="CU54">
        <v>32</v>
      </c>
      <c r="CV54">
        <v>33</v>
      </c>
      <c r="CW54">
        <v>33</v>
      </c>
      <c r="CX54">
        <v>33</v>
      </c>
      <c r="CY54">
        <v>34</v>
      </c>
      <c r="CZ54">
        <v>34</v>
      </c>
      <c r="DA54">
        <v>34</v>
      </c>
      <c r="DB54">
        <v>35</v>
      </c>
      <c r="DC54">
        <v>35</v>
      </c>
      <c r="DD54">
        <v>35</v>
      </c>
      <c r="DE54">
        <v>36</v>
      </c>
      <c r="DF54">
        <v>36</v>
      </c>
      <c r="DG54">
        <v>36</v>
      </c>
      <c r="DH54">
        <v>37</v>
      </c>
      <c r="DI54">
        <v>37</v>
      </c>
      <c r="DJ54">
        <v>37</v>
      </c>
      <c r="DK54">
        <v>38</v>
      </c>
      <c r="DL54">
        <v>38</v>
      </c>
      <c r="DM54">
        <v>38</v>
      </c>
      <c r="DN54">
        <v>39</v>
      </c>
      <c r="DO54">
        <v>39</v>
      </c>
      <c r="DP54">
        <v>39</v>
      </c>
      <c r="DQ54">
        <v>40</v>
      </c>
      <c r="DR54">
        <v>40</v>
      </c>
      <c r="DS54">
        <v>40</v>
      </c>
      <c r="DT54">
        <v>41</v>
      </c>
      <c r="DU54">
        <v>41</v>
      </c>
      <c r="DV54">
        <v>41</v>
      </c>
      <c r="DW54">
        <v>42</v>
      </c>
      <c r="DX54">
        <v>42</v>
      </c>
      <c r="DY54">
        <v>42</v>
      </c>
      <c r="DZ54">
        <v>43</v>
      </c>
      <c r="EA54">
        <v>43</v>
      </c>
      <c r="EB54">
        <v>43</v>
      </c>
      <c r="EC54">
        <v>44</v>
      </c>
      <c r="ED54">
        <v>44</v>
      </c>
      <c r="EE54">
        <v>44</v>
      </c>
      <c r="EF54">
        <v>45</v>
      </c>
      <c r="EG54">
        <v>45</v>
      </c>
      <c r="EH54">
        <v>45</v>
      </c>
      <c r="EI54">
        <v>46</v>
      </c>
      <c r="EJ54">
        <v>46</v>
      </c>
      <c r="EK54">
        <v>46</v>
      </c>
      <c r="EL54">
        <v>46</v>
      </c>
      <c r="EM54">
        <v>47</v>
      </c>
      <c r="EN54">
        <v>47</v>
      </c>
      <c r="EO54">
        <v>47</v>
      </c>
      <c r="EP54">
        <v>48</v>
      </c>
      <c r="EQ54">
        <v>48</v>
      </c>
      <c r="ER54">
        <v>48</v>
      </c>
      <c r="ES54">
        <v>49</v>
      </c>
      <c r="ET54">
        <v>49</v>
      </c>
      <c r="EU54">
        <v>49</v>
      </c>
      <c r="EV54">
        <v>50</v>
      </c>
      <c r="EW54">
        <v>50</v>
      </c>
      <c r="EX54">
        <v>50</v>
      </c>
      <c r="EY54">
        <v>51</v>
      </c>
      <c r="EZ54">
        <v>51</v>
      </c>
      <c r="FA54">
        <v>51</v>
      </c>
      <c r="FB54">
        <v>52</v>
      </c>
      <c r="FC54">
        <v>52</v>
      </c>
      <c r="FD54">
        <v>52</v>
      </c>
      <c r="FE54">
        <v>53</v>
      </c>
      <c r="FF54">
        <v>53</v>
      </c>
      <c r="FG54">
        <v>53</v>
      </c>
      <c r="FH54">
        <v>54</v>
      </c>
      <c r="FI54">
        <v>54</v>
      </c>
      <c r="FJ54">
        <v>54</v>
      </c>
      <c r="FK54">
        <v>55</v>
      </c>
      <c r="FL54">
        <v>55</v>
      </c>
      <c r="FM54">
        <v>55</v>
      </c>
      <c r="FN54">
        <v>56</v>
      </c>
      <c r="FO54">
        <v>56</v>
      </c>
      <c r="FP54">
        <v>56</v>
      </c>
      <c r="FQ54">
        <v>57</v>
      </c>
      <c r="FR54">
        <v>57</v>
      </c>
      <c r="FS54">
        <v>57</v>
      </c>
      <c r="FT54">
        <v>58</v>
      </c>
      <c r="FU54">
        <v>58</v>
      </c>
      <c r="FV54">
        <v>58</v>
      </c>
      <c r="FW54">
        <v>59</v>
      </c>
      <c r="FX54">
        <v>59</v>
      </c>
      <c r="FY54">
        <v>59</v>
      </c>
      <c r="FZ54">
        <v>60</v>
      </c>
      <c r="GA54">
        <v>60</v>
      </c>
      <c r="GB54">
        <v>60</v>
      </c>
      <c r="GC54">
        <v>61</v>
      </c>
      <c r="GD54">
        <v>61</v>
      </c>
      <c r="GE54">
        <v>61</v>
      </c>
      <c r="GF54">
        <v>62</v>
      </c>
      <c r="GG54">
        <v>62</v>
      </c>
      <c r="GH54">
        <v>62</v>
      </c>
      <c r="GI54">
        <v>63</v>
      </c>
      <c r="GJ54">
        <v>63</v>
      </c>
      <c r="GK54">
        <v>63</v>
      </c>
      <c r="GL54">
        <v>64</v>
      </c>
      <c r="GM54">
        <v>64</v>
      </c>
      <c r="GN54">
        <v>64</v>
      </c>
      <c r="GO54">
        <v>65</v>
      </c>
      <c r="GP54">
        <v>65</v>
      </c>
      <c r="GQ54">
        <v>65</v>
      </c>
      <c r="GR54">
        <v>66</v>
      </c>
      <c r="GS54">
        <v>66</v>
      </c>
      <c r="GU54">
        <v>51</v>
      </c>
      <c r="GV54">
        <v>0.52600000000000002</v>
      </c>
    </row>
    <row r="55" spans="1:204">
      <c r="A55" s="278">
        <v>52</v>
      </c>
      <c r="B55" s="344">
        <v>1</v>
      </c>
      <c r="C55" s="344">
        <v>1</v>
      </c>
      <c r="D55" s="344">
        <v>1</v>
      </c>
      <c r="E55" s="344">
        <v>2</v>
      </c>
      <c r="F55" s="344">
        <v>2</v>
      </c>
      <c r="G55" s="344">
        <v>3</v>
      </c>
      <c r="H55" s="344">
        <v>3</v>
      </c>
      <c r="I55" s="344">
        <v>3</v>
      </c>
      <c r="J55" s="344">
        <v>4</v>
      </c>
      <c r="K55" s="344">
        <v>4</v>
      </c>
      <c r="L55" s="344">
        <v>4</v>
      </c>
      <c r="M55" s="344">
        <v>5</v>
      </c>
      <c r="N55" s="344">
        <v>5</v>
      </c>
      <c r="O55" s="344">
        <v>5</v>
      </c>
      <c r="P55" s="344">
        <v>6</v>
      </c>
      <c r="Q55" s="344">
        <v>6</v>
      </c>
      <c r="R55" s="344">
        <v>6</v>
      </c>
      <c r="S55" s="344">
        <v>7</v>
      </c>
      <c r="T55" s="344">
        <v>7</v>
      </c>
      <c r="U55" s="344">
        <v>7</v>
      </c>
      <c r="V55" s="344">
        <v>8</v>
      </c>
      <c r="W55" s="344">
        <v>8</v>
      </c>
      <c r="X55" s="344">
        <v>9</v>
      </c>
      <c r="Y55" s="344">
        <v>9</v>
      </c>
      <c r="Z55" s="344">
        <v>9</v>
      </c>
      <c r="AA55" s="344">
        <v>10</v>
      </c>
      <c r="AB55" s="344">
        <v>10</v>
      </c>
      <c r="AC55" s="344">
        <v>10</v>
      </c>
      <c r="AD55" s="344">
        <v>11</v>
      </c>
      <c r="AE55" s="344">
        <v>11</v>
      </c>
      <c r="AF55" s="337">
        <v>11</v>
      </c>
      <c r="AG55" s="345">
        <v>12</v>
      </c>
      <c r="AH55" s="348">
        <v>12</v>
      </c>
      <c r="AI55">
        <v>12</v>
      </c>
      <c r="AJ55">
        <v>13</v>
      </c>
      <c r="AK55">
        <v>13</v>
      </c>
      <c r="AL55">
        <v>13</v>
      </c>
      <c r="AM55">
        <v>14</v>
      </c>
      <c r="AN55">
        <v>14</v>
      </c>
      <c r="AO55">
        <v>14</v>
      </c>
      <c r="AP55">
        <v>15</v>
      </c>
      <c r="AQ55">
        <v>15</v>
      </c>
      <c r="AR55">
        <v>15</v>
      </c>
      <c r="AS55">
        <v>16</v>
      </c>
      <c r="AT55">
        <v>16</v>
      </c>
      <c r="AU55">
        <v>16</v>
      </c>
      <c r="AV55">
        <v>17</v>
      </c>
      <c r="AW55">
        <v>17</v>
      </c>
      <c r="AX55">
        <v>17</v>
      </c>
      <c r="AY55">
        <v>18</v>
      </c>
      <c r="AZ55">
        <v>18</v>
      </c>
      <c r="BA55">
        <v>18</v>
      </c>
      <c r="BB55">
        <v>19</v>
      </c>
      <c r="BC55">
        <v>19</v>
      </c>
      <c r="BD55">
        <v>19</v>
      </c>
      <c r="BE55">
        <v>20</v>
      </c>
      <c r="BF55">
        <v>20</v>
      </c>
      <c r="BG55">
        <v>20</v>
      </c>
      <c r="BH55">
        <v>21</v>
      </c>
      <c r="BI55">
        <v>21</v>
      </c>
      <c r="BJ55">
        <v>21</v>
      </c>
      <c r="BK55">
        <v>22</v>
      </c>
      <c r="BL55">
        <v>22</v>
      </c>
      <c r="BM55">
        <v>22</v>
      </c>
      <c r="BN55">
        <v>23</v>
      </c>
      <c r="BO55">
        <v>23</v>
      </c>
      <c r="BP55">
        <v>23</v>
      </c>
      <c r="BQ55">
        <v>24</v>
      </c>
      <c r="BR55">
        <v>24</v>
      </c>
      <c r="BS55">
        <v>24</v>
      </c>
      <c r="BT55">
        <v>25</v>
      </c>
      <c r="BU55">
        <v>25</v>
      </c>
      <c r="BV55">
        <v>25</v>
      </c>
      <c r="BW55">
        <v>25</v>
      </c>
      <c r="BX55">
        <v>26</v>
      </c>
      <c r="BY55">
        <v>26</v>
      </c>
      <c r="BZ55">
        <v>26</v>
      </c>
      <c r="CA55">
        <v>27</v>
      </c>
      <c r="CB55">
        <v>27</v>
      </c>
      <c r="CC55">
        <v>27</v>
      </c>
      <c r="CD55">
        <v>28</v>
      </c>
      <c r="CE55">
        <v>28</v>
      </c>
      <c r="CF55">
        <v>28</v>
      </c>
      <c r="CG55">
        <v>29</v>
      </c>
      <c r="CH55">
        <v>29</v>
      </c>
      <c r="CI55">
        <v>29</v>
      </c>
      <c r="CJ55">
        <v>30</v>
      </c>
      <c r="CK55">
        <v>30</v>
      </c>
      <c r="CL55">
        <v>30</v>
      </c>
      <c r="CM55">
        <v>30</v>
      </c>
      <c r="CN55">
        <v>31</v>
      </c>
      <c r="CO55">
        <v>31</v>
      </c>
      <c r="CP55">
        <v>31</v>
      </c>
      <c r="CQ55">
        <v>32</v>
      </c>
      <c r="CR55">
        <v>32</v>
      </c>
      <c r="CS55">
        <v>32</v>
      </c>
      <c r="CT55">
        <v>33</v>
      </c>
      <c r="CU55">
        <v>33</v>
      </c>
      <c r="CV55">
        <v>33</v>
      </c>
      <c r="CW55">
        <v>33</v>
      </c>
      <c r="CX55">
        <v>34</v>
      </c>
      <c r="CY55">
        <v>34</v>
      </c>
      <c r="CZ55">
        <v>34</v>
      </c>
      <c r="DA55">
        <v>35</v>
      </c>
      <c r="DB55">
        <v>35</v>
      </c>
      <c r="DC55">
        <v>35</v>
      </c>
      <c r="DD55">
        <v>36</v>
      </c>
      <c r="DE55">
        <v>36</v>
      </c>
      <c r="DF55">
        <v>36</v>
      </c>
      <c r="DG55">
        <v>37</v>
      </c>
      <c r="DH55">
        <v>37</v>
      </c>
      <c r="DI55">
        <v>37</v>
      </c>
      <c r="DJ55">
        <v>38</v>
      </c>
      <c r="DK55">
        <v>38</v>
      </c>
      <c r="DL55">
        <v>38</v>
      </c>
      <c r="DM55">
        <v>39</v>
      </c>
      <c r="DN55">
        <v>39</v>
      </c>
      <c r="DO55">
        <v>39</v>
      </c>
      <c r="DP55">
        <v>40</v>
      </c>
      <c r="DQ55">
        <v>40</v>
      </c>
      <c r="DR55">
        <v>40</v>
      </c>
      <c r="DS55">
        <v>41</v>
      </c>
      <c r="DT55">
        <v>41</v>
      </c>
      <c r="DU55">
        <v>41</v>
      </c>
      <c r="DV55">
        <v>42</v>
      </c>
      <c r="DW55">
        <v>42</v>
      </c>
      <c r="DX55">
        <v>42</v>
      </c>
      <c r="DY55">
        <v>43</v>
      </c>
      <c r="DZ55">
        <v>43</v>
      </c>
      <c r="EA55">
        <v>43</v>
      </c>
      <c r="EB55">
        <v>44</v>
      </c>
      <c r="EC55">
        <v>44</v>
      </c>
      <c r="ED55">
        <v>44</v>
      </c>
      <c r="EE55">
        <v>45</v>
      </c>
      <c r="EF55">
        <v>45</v>
      </c>
      <c r="EG55">
        <v>45</v>
      </c>
      <c r="EH55">
        <v>46</v>
      </c>
      <c r="EI55">
        <v>46</v>
      </c>
      <c r="EJ55">
        <v>46</v>
      </c>
      <c r="EK55">
        <v>47</v>
      </c>
      <c r="EL55">
        <v>47</v>
      </c>
      <c r="EM55">
        <v>47</v>
      </c>
      <c r="EN55">
        <v>48</v>
      </c>
      <c r="EO55">
        <v>48</v>
      </c>
      <c r="EP55">
        <v>48</v>
      </c>
      <c r="EQ55">
        <v>49</v>
      </c>
      <c r="ER55">
        <v>49</v>
      </c>
      <c r="ES55">
        <v>49</v>
      </c>
      <c r="ET55">
        <v>50</v>
      </c>
      <c r="EU55">
        <v>50</v>
      </c>
      <c r="EV55">
        <v>50</v>
      </c>
      <c r="EW55">
        <v>51</v>
      </c>
      <c r="EX55">
        <v>51</v>
      </c>
      <c r="EY55">
        <v>51</v>
      </c>
      <c r="EZ55">
        <v>52</v>
      </c>
      <c r="FA55">
        <v>52</v>
      </c>
      <c r="FB55">
        <v>52</v>
      </c>
      <c r="FC55">
        <v>53</v>
      </c>
      <c r="FD55">
        <v>53</v>
      </c>
      <c r="FE55">
        <v>53</v>
      </c>
      <c r="FF55">
        <v>54</v>
      </c>
      <c r="FG55">
        <v>54</v>
      </c>
      <c r="FH55">
        <v>54</v>
      </c>
      <c r="FI55">
        <v>55</v>
      </c>
      <c r="FJ55">
        <v>55</v>
      </c>
      <c r="FK55">
        <v>55</v>
      </c>
      <c r="FL55">
        <v>56</v>
      </c>
      <c r="FM55">
        <v>56</v>
      </c>
      <c r="FN55">
        <v>56</v>
      </c>
      <c r="FO55">
        <v>57</v>
      </c>
      <c r="FP55">
        <v>57</v>
      </c>
      <c r="FQ55">
        <v>57</v>
      </c>
      <c r="FR55">
        <v>58</v>
      </c>
      <c r="FS55">
        <v>58</v>
      </c>
      <c r="FT55">
        <v>59</v>
      </c>
      <c r="FU55">
        <v>59</v>
      </c>
      <c r="FV55">
        <v>59</v>
      </c>
      <c r="FW55">
        <v>60</v>
      </c>
      <c r="FX55">
        <v>60</v>
      </c>
      <c r="FY55">
        <v>60</v>
      </c>
      <c r="FZ55">
        <v>61</v>
      </c>
      <c r="GA55">
        <v>61</v>
      </c>
      <c r="GB55">
        <v>61</v>
      </c>
      <c r="GC55">
        <v>62</v>
      </c>
      <c r="GD55">
        <v>62</v>
      </c>
      <c r="GE55">
        <v>62</v>
      </c>
      <c r="GF55">
        <v>63</v>
      </c>
      <c r="GG55">
        <v>63</v>
      </c>
      <c r="GH55">
        <v>63</v>
      </c>
      <c r="GI55">
        <v>64</v>
      </c>
      <c r="GJ55">
        <v>64</v>
      </c>
      <c r="GK55">
        <v>64</v>
      </c>
      <c r="GL55">
        <v>65</v>
      </c>
      <c r="GM55">
        <v>65</v>
      </c>
      <c r="GN55">
        <v>65</v>
      </c>
      <c r="GO55">
        <v>66</v>
      </c>
      <c r="GP55">
        <v>66</v>
      </c>
      <c r="GQ55">
        <v>66</v>
      </c>
      <c r="GR55">
        <v>67</v>
      </c>
      <c r="GS55">
        <v>67</v>
      </c>
      <c r="GU55">
        <v>52</v>
      </c>
      <c r="GV55">
        <v>0.53300000000000003</v>
      </c>
    </row>
    <row r="56" spans="1:204">
      <c r="A56" s="278">
        <v>53</v>
      </c>
      <c r="B56" s="344">
        <v>1</v>
      </c>
      <c r="C56" s="344">
        <v>1</v>
      </c>
      <c r="D56" s="344">
        <v>1</v>
      </c>
      <c r="E56" s="344">
        <v>2</v>
      </c>
      <c r="F56" s="344">
        <v>2</v>
      </c>
      <c r="G56" s="344">
        <v>3</v>
      </c>
      <c r="H56" s="344">
        <v>3</v>
      </c>
      <c r="I56" s="344">
        <v>3</v>
      </c>
      <c r="J56" s="344">
        <v>4</v>
      </c>
      <c r="K56" s="344">
        <v>4</v>
      </c>
      <c r="L56" s="344">
        <v>4</v>
      </c>
      <c r="M56" s="344">
        <v>5</v>
      </c>
      <c r="N56" s="344">
        <v>5</v>
      </c>
      <c r="O56" s="344">
        <v>5</v>
      </c>
      <c r="P56" s="344">
        <v>6</v>
      </c>
      <c r="Q56" s="344">
        <v>6</v>
      </c>
      <c r="R56" s="344">
        <v>7</v>
      </c>
      <c r="S56" s="344">
        <v>7</v>
      </c>
      <c r="T56" s="344">
        <v>7</v>
      </c>
      <c r="U56" s="344">
        <v>8</v>
      </c>
      <c r="V56" s="344">
        <v>8</v>
      </c>
      <c r="W56" s="344">
        <v>8</v>
      </c>
      <c r="X56" s="344">
        <v>9</v>
      </c>
      <c r="Y56" s="344">
        <v>9</v>
      </c>
      <c r="Z56" s="344">
        <v>9</v>
      </c>
      <c r="AA56" s="344">
        <v>10</v>
      </c>
      <c r="AB56" s="344">
        <v>10</v>
      </c>
      <c r="AC56" s="344">
        <v>10</v>
      </c>
      <c r="AD56" s="344">
        <v>11</v>
      </c>
      <c r="AE56" s="344">
        <v>11</v>
      </c>
      <c r="AF56" s="337">
        <v>11</v>
      </c>
      <c r="AG56" s="345">
        <v>12</v>
      </c>
      <c r="AH56" s="348">
        <v>12</v>
      </c>
      <c r="AI56">
        <v>13</v>
      </c>
      <c r="AJ56">
        <v>13</v>
      </c>
      <c r="AK56">
        <v>13</v>
      </c>
      <c r="AL56">
        <v>14</v>
      </c>
      <c r="AM56">
        <v>14</v>
      </c>
      <c r="AN56">
        <v>14</v>
      </c>
      <c r="AO56">
        <v>15</v>
      </c>
      <c r="AP56">
        <v>15</v>
      </c>
      <c r="AQ56">
        <v>15</v>
      </c>
      <c r="AR56">
        <v>16</v>
      </c>
      <c r="AS56">
        <v>16</v>
      </c>
      <c r="AT56">
        <v>16</v>
      </c>
      <c r="AU56">
        <v>17</v>
      </c>
      <c r="AV56">
        <v>17</v>
      </c>
      <c r="AW56">
        <v>17</v>
      </c>
      <c r="AX56">
        <v>18</v>
      </c>
      <c r="AY56">
        <v>18</v>
      </c>
      <c r="AZ56">
        <v>18</v>
      </c>
      <c r="BA56">
        <v>19</v>
      </c>
      <c r="BB56">
        <v>19</v>
      </c>
      <c r="BC56">
        <v>19</v>
      </c>
      <c r="BD56">
        <v>20</v>
      </c>
      <c r="BE56">
        <v>20</v>
      </c>
      <c r="BF56">
        <v>20</v>
      </c>
      <c r="BG56">
        <v>21</v>
      </c>
      <c r="BH56">
        <v>21</v>
      </c>
      <c r="BI56">
        <v>21</v>
      </c>
      <c r="BJ56">
        <v>22</v>
      </c>
      <c r="BK56">
        <v>22</v>
      </c>
      <c r="BL56">
        <v>22</v>
      </c>
      <c r="BM56">
        <v>23</v>
      </c>
      <c r="BN56">
        <v>23</v>
      </c>
      <c r="BO56">
        <v>23</v>
      </c>
      <c r="BP56">
        <v>24</v>
      </c>
      <c r="BQ56">
        <v>24</v>
      </c>
      <c r="BR56">
        <v>24</v>
      </c>
      <c r="BS56">
        <v>25</v>
      </c>
      <c r="BT56">
        <v>25</v>
      </c>
      <c r="BU56">
        <v>25</v>
      </c>
      <c r="BV56">
        <v>26</v>
      </c>
      <c r="BW56">
        <v>26</v>
      </c>
      <c r="BX56">
        <v>26</v>
      </c>
      <c r="BY56">
        <v>27</v>
      </c>
      <c r="BZ56">
        <v>27</v>
      </c>
      <c r="CA56">
        <v>27</v>
      </c>
      <c r="CB56">
        <v>27</v>
      </c>
      <c r="CC56">
        <v>28</v>
      </c>
      <c r="CD56">
        <v>28</v>
      </c>
      <c r="CE56">
        <v>28</v>
      </c>
      <c r="CF56">
        <v>29</v>
      </c>
      <c r="CG56">
        <v>29</v>
      </c>
      <c r="CH56">
        <v>29</v>
      </c>
      <c r="CI56">
        <v>30</v>
      </c>
      <c r="CJ56">
        <v>30</v>
      </c>
      <c r="CK56">
        <v>30</v>
      </c>
      <c r="CL56">
        <v>31</v>
      </c>
      <c r="CM56">
        <v>31</v>
      </c>
      <c r="CN56">
        <v>31</v>
      </c>
      <c r="CO56">
        <v>32</v>
      </c>
      <c r="CP56">
        <v>32</v>
      </c>
      <c r="CQ56">
        <v>32</v>
      </c>
      <c r="CR56">
        <v>32</v>
      </c>
      <c r="CS56">
        <v>33</v>
      </c>
      <c r="CT56">
        <v>33</v>
      </c>
      <c r="CU56">
        <v>33</v>
      </c>
      <c r="CV56">
        <v>34</v>
      </c>
      <c r="CW56">
        <v>34</v>
      </c>
      <c r="CX56">
        <v>34</v>
      </c>
      <c r="CY56">
        <v>35</v>
      </c>
      <c r="CZ56">
        <v>35</v>
      </c>
      <c r="DA56">
        <v>35</v>
      </c>
      <c r="DB56">
        <v>36</v>
      </c>
      <c r="DC56">
        <v>36</v>
      </c>
      <c r="DD56">
        <v>36</v>
      </c>
      <c r="DE56">
        <v>37</v>
      </c>
      <c r="DF56">
        <v>37</v>
      </c>
      <c r="DG56">
        <v>37</v>
      </c>
      <c r="DH56">
        <v>38</v>
      </c>
      <c r="DI56">
        <v>38</v>
      </c>
      <c r="DJ56">
        <v>38</v>
      </c>
      <c r="DK56">
        <v>39</v>
      </c>
      <c r="DL56">
        <v>39</v>
      </c>
      <c r="DM56">
        <v>39</v>
      </c>
      <c r="DN56">
        <v>40</v>
      </c>
      <c r="DO56">
        <v>40</v>
      </c>
      <c r="DP56">
        <v>40</v>
      </c>
      <c r="DQ56">
        <v>41</v>
      </c>
      <c r="DR56">
        <v>41</v>
      </c>
      <c r="DS56">
        <v>41</v>
      </c>
      <c r="DT56">
        <v>42</v>
      </c>
      <c r="DU56">
        <v>42</v>
      </c>
      <c r="DV56">
        <v>42</v>
      </c>
      <c r="DW56">
        <v>43</v>
      </c>
      <c r="DX56">
        <v>43</v>
      </c>
      <c r="DY56">
        <v>43</v>
      </c>
      <c r="DZ56">
        <v>44</v>
      </c>
      <c r="EA56">
        <v>44</v>
      </c>
      <c r="EB56">
        <v>44</v>
      </c>
      <c r="EC56">
        <v>45</v>
      </c>
      <c r="ED56">
        <v>45</v>
      </c>
      <c r="EE56">
        <v>45</v>
      </c>
      <c r="EF56">
        <v>46</v>
      </c>
      <c r="EG56">
        <v>46</v>
      </c>
      <c r="EH56">
        <v>46</v>
      </c>
      <c r="EI56">
        <v>47</v>
      </c>
      <c r="EJ56">
        <v>47</v>
      </c>
      <c r="EK56">
        <v>47</v>
      </c>
      <c r="EL56">
        <v>48</v>
      </c>
      <c r="EM56">
        <v>48</v>
      </c>
      <c r="EN56">
        <v>49</v>
      </c>
      <c r="EO56">
        <v>49</v>
      </c>
      <c r="EP56">
        <v>49</v>
      </c>
      <c r="EQ56">
        <v>50</v>
      </c>
      <c r="ER56">
        <v>50</v>
      </c>
      <c r="ES56">
        <v>50</v>
      </c>
      <c r="ET56">
        <v>51</v>
      </c>
      <c r="EU56">
        <v>51</v>
      </c>
      <c r="EV56">
        <v>51</v>
      </c>
      <c r="EW56">
        <v>52</v>
      </c>
      <c r="EX56">
        <v>52</v>
      </c>
      <c r="EY56">
        <v>52</v>
      </c>
      <c r="EZ56">
        <v>53</v>
      </c>
      <c r="FA56">
        <v>53</v>
      </c>
      <c r="FB56">
        <v>53</v>
      </c>
      <c r="FC56">
        <v>54</v>
      </c>
      <c r="FD56">
        <v>54</v>
      </c>
      <c r="FE56">
        <v>54</v>
      </c>
      <c r="FF56">
        <v>55</v>
      </c>
      <c r="FG56">
        <v>55</v>
      </c>
      <c r="FH56">
        <v>55</v>
      </c>
      <c r="FI56">
        <v>56</v>
      </c>
      <c r="FJ56">
        <v>56</v>
      </c>
      <c r="FK56">
        <v>56</v>
      </c>
      <c r="FL56">
        <v>57</v>
      </c>
      <c r="FM56">
        <v>57</v>
      </c>
      <c r="FN56">
        <v>57</v>
      </c>
      <c r="FO56">
        <v>58</v>
      </c>
      <c r="FP56">
        <v>58</v>
      </c>
      <c r="FQ56">
        <v>58</v>
      </c>
      <c r="FR56">
        <v>59</v>
      </c>
      <c r="FS56">
        <v>59</v>
      </c>
      <c r="FT56">
        <v>59</v>
      </c>
      <c r="FU56">
        <v>60</v>
      </c>
      <c r="FV56">
        <v>60</v>
      </c>
      <c r="FW56">
        <v>60</v>
      </c>
      <c r="FX56">
        <v>61</v>
      </c>
      <c r="FY56">
        <v>61</v>
      </c>
      <c r="FZ56">
        <v>61</v>
      </c>
      <c r="GA56">
        <v>62</v>
      </c>
      <c r="GB56">
        <v>62</v>
      </c>
      <c r="GC56">
        <v>62</v>
      </c>
      <c r="GD56">
        <v>63</v>
      </c>
      <c r="GE56">
        <v>63</v>
      </c>
      <c r="GF56">
        <v>63</v>
      </c>
      <c r="GG56">
        <v>64</v>
      </c>
      <c r="GH56">
        <v>64</v>
      </c>
      <c r="GI56">
        <v>64</v>
      </c>
      <c r="GJ56">
        <v>65</v>
      </c>
      <c r="GK56">
        <v>65</v>
      </c>
      <c r="GL56">
        <v>65</v>
      </c>
      <c r="GM56">
        <v>66</v>
      </c>
      <c r="GN56">
        <v>66</v>
      </c>
      <c r="GO56">
        <v>67</v>
      </c>
      <c r="GP56">
        <v>67</v>
      </c>
      <c r="GQ56">
        <v>67</v>
      </c>
      <c r="GR56">
        <v>68</v>
      </c>
      <c r="GS56">
        <v>68</v>
      </c>
      <c r="GU56">
        <v>53</v>
      </c>
      <c r="GV56">
        <v>0.54100000000000004</v>
      </c>
    </row>
    <row r="57" spans="1:204">
      <c r="A57" s="278">
        <v>54</v>
      </c>
      <c r="B57" s="344">
        <v>1</v>
      </c>
      <c r="C57" s="344">
        <v>1</v>
      </c>
      <c r="D57" s="344">
        <v>1</v>
      </c>
      <c r="E57" s="344">
        <v>2</v>
      </c>
      <c r="F57" s="344">
        <v>2</v>
      </c>
      <c r="G57" s="344">
        <v>3</v>
      </c>
      <c r="H57" s="344">
        <v>3</v>
      </c>
      <c r="I57" s="344">
        <v>3</v>
      </c>
      <c r="J57" s="344">
        <v>4</v>
      </c>
      <c r="K57" s="344">
        <v>4</v>
      </c>
      <c r="L57" s="344">
        <v>4</v>
      </c>
      <c r="M57" s="344">
        <v>5</v>
      </c>
      <c r="N57" s="344">
        <v>5</v>
      </c>
      <c r="O57" s="344">
        <v>6</v>
      </c>
      <c r="P57" s="344">
        <v>6</v>
      </c>
      <c r="Q57" s="344">
        <v>6</v>
      </c>
      <c r="R57" s="344">
        <v>7</v>
      </c>
      <c r="S57" s="344">
        <v>7</v>
      </c>
      <c r="T57" s="344">
        <v>7</v>
      </c>
      <c r="U57" s="344">
        <v>8</v>
      </c>
      <c r="V57" s="344">
        <v>8</v>
      </c>
      <c r="W57" s="344">
        <v>8</v>
      </c>
      <c r="X57" s="344">
        <v>9</v>
      </c>
      <c r="Y57" s="344">
        <v>9</v>
      </c>
      <c r="Z57" s="344">
        <v>9</v>
      </c>
      <c r="AA57" s="344">
        <v>10</v>
      </c>
      <c r="AB57" s="344">
        <v>10</v>
      </c>
      <c r="AC57" s="344">
        <v>11</v>
      </c>
      <c r="AD57" s="344">
        <v>11</v>
      </c>
      <c r="AE57" s="344">
        <v>11</v>
      </c>
      <c r="AF57" s="337">
        <v>12</v>
      </c>
      <c r="AG57" s="345">
        <v>12</v>
      </c>
      <c r="AH57" s="348">
        <v>12</v>
      </c>
      <c r="AI57">
        <v>13</v>
      </c>
      <c r="AJ57">
        <v>13</v>
      </c>
      <c r="AK57">
        <v>13</v>
      </c>
      <c r="AL57">
        <v>14</v>
      </c>
      <c r="AM57">
        <v>14</v>
      </c>
      <c r="AN57">
        <v>14</v>
      </c>
      <c r="AO57">
        <v>15</v>
      </c>
      <c r="AP57">
        <v>15</v>
      </c>
      <c r="AQ57">
        <v>15</v>
      </c>
      <c r="AR57">
        <v>16</v>
      </c>
      <c r="AS57">
        <v>16</v>
      </c>
      <c r="AT57">
        <v>17</v>
      </c>
      <c r="AU57">
        <v>17</v>
      </c>
      <c r="AV57">
        <v>17</v>
      </c>
      <c r="AW57">
        <v>18</v>
      </c>
      <c r="AX57">
        <v>18</v>
      </c>
      <c r="AY57">
        <v>18</v>
      </c>
      <c r="AZ57">
        <v>19</v>
      </c>
      <c r="BA57">
        <v>19</v>
      </c>
      <c r="BB57">
        <v>19</v>
      </c>
      <c r="BC57">
        <v>20</v>
      </c>
      <c r="BD57">
        <v>20</v>
      </c>
      <c r="BE57">
        <v>20</v>
      </c>
      <c r="BF57">
        <v>21</v>
      </c>
      <c r="BG57">
        <v>21</v>
      </c>
      <c r="BH57">
        <v>21</v>
      </c>
      <c r="BI57">
        <v>22</v>
      </c>
      <c r="BJ57">
        <v>22</v>
      </c>
      <c r="BK57">
        <v>22</v>
      </c>
      <c r="BL57">
        <v>23</v>
      </c>
      <c r="BM57">
        <v>23</v>
      </c>
      <c r="BN57">
        <v>23</v>
      </c>
      <c r="BO57">
        <v>24</v>
      </c>
      <c r="BP57">
        <v>24</v>
      </c>
      <c r="BQ57">
        <v>24</v>
      </c>
      <c r="BR57">
        <v>25</v>
      </c>
      <c r="BS57">
        <v>25</v>
      </c>
      <c r="BT57">
        <v>25</v>
      </c>
      <c r="BU57">
        <v>26</v>
      </c>
      <c r="BV57">
        <v>26</v>
      </c>
      <c r="BW57">
        <v>26</v>
      </c>
      <c r="BX57">
        <v>27</v>
      </c>
      <c r="BY57">
        <v>27</v>
      </c>
      <c r="BZ57">
        <v>27</v>
      </c>
      <c r="CA57">
        <v>27</v>
      </c>
      <c r="CB57">
        <v>28</v>
      </c>
      <c r="CC57">
        <v>28</v>
      </c>
      <c r="CD57">
        <v>28</v>
      </c>
      <c r="CE57">
        <v>29</v>
      </c>
      <c r="CF57">
        <v>29</v>
      </c>
      <c r="CG57">
        <v>29</v>
      </c>
      <c r="CH57">
        <v>30</v>
      </c>
      <c r="CI57">
        <v>30</v>
      </c>
      <c r="CJ57">
        <v>30</v>
      </c>
      <c r="CK57">
        <v>31</v>
      </c>
      <c r="CL57">
        <v>31</v>
      </c>
      <c r="CM57">
        <v>31</v>
      </c>
      <c r="CN57">
        <v>32</v>
      </c>
      <c r="CO57">
        <v>32</v>
      </c>
      <c r="CP57">
        <v>32</v>
      </c>
      <c r="CQ57">
        <v>33</v>
      </c>
      <c r="CR57">
        <v>33</v>
      </c>
      <c r="CS57">
        <v>33</v>
      </c>
      <c r="CT57">
        <v>33</v>
      </c>
      <c r="CU57">
        <v>34</v>
      </c>
      <c r="CV57">
        <v>34</v>
      </c>
      <c r="CW57">
        <v>34</v>
      </c>
      <c r="CX57">
        <v>35</v>
      </c>
      <c r="CY57">
        <v>35</v>
      </c>
      <c r="CZ57">
        <v>35</v>
      </c>
      <c r="DA57">
        <v>36</v>
      </c>
      <c r="DB57">
        <v>36</v>
      </c>
      <c r="DC57">
        <v>36</v>
      </c>
      <c r="DD57">
        <v>37</v>
      </c>
      <c r="DE57">
        <v>37</v>
      </c>
      <c r="DF57">
        <v>37</v>
      </c>
      <c r="DG57">
        <v>38</v>
      </c>
      <c r="DH57">
        <v>38</v>
      </c>
      <c r="DI57">
        <v>38</v>
      </c>
      <c r="DJ57">
        <v>39</v>
      </c>
      <c r="DK57">
        <v>39</v>
      </c>
      <c r="DL57">
        <v>39</v>
      </c>
      <c r="DM57">
        <v>40</v>
      </c>
      <c r="DN57">
        <v>40</v>
      </c>
      <c r="DO57">
        <v>41</v>
      </c>
      <c r="DP57">
        <v>41</v>
      </c>
      <c r="DQ57">
        <v>41</v>
      </c>
      <c r="DR57">
        <v>42</v>
      </c>
      <c r="DS57">
        <v>42</v>
      </c>
      <c r="DT57">
        <v>42</v>
      </c>
      <c r="DU57">
        <v>43</v>
      </c>
      <c r="DV57">
        <v>43</v>
      </c>
      <c r="DW57">
        <v>43</v>
      </c>
      <c r="DX57">
        <v>44</v>
      </c>
      <c r="DY57">
        <v>44</v>
      </c>
      <c r="DZ57">
        <v>44</v>
      </c>
      <c r="EA57">
        <v>45</v>
      </c>
      <c r="EB57">
        <v>45</v>
      </c>
      <c r="EC57">
        <v>45</v>
      </c>
      <c r="ED57">
        <v>46</v>
      </c>
      <c r="EE57">
        <v>46</v>
      </c>
      <c r="EF57">
        <v>46</v>
      </c>
      <c r="EG57">
        <v>47</v>
      </c>
      <c r="EH57">
        <v>47</v>
      </c>
      <c r="EI57">
        <v>47</v>
      </c>
      <c r="EJ57">
        <v>48</v>
      </c>
      <c r="EK57">
        <v>48</v>
      </c>
      <c r="EL57">
        <v>48</v>
      </c>
      <c r="EM57">
        <v>49</v>
      </c>
      <c r="EN57">
        <v>49</v>
      </c>
      <c r="EO57">
        <v>49</v>
      </c>
      <c r="EP57">
        <v>50</v>
      </c>
      <c r="EQ57">
        <v>50</v>
      </c>
      <c r="ER57">
        <v>51</v>
      </c>
      <c r="ES57">
        <v>51</v>
      </c>
      <c r="ET57">
        <v>51</v>
      </c>
      <c r="EU57">
        <v>52</v>
      </c>
      <c r="EV57">
        <v>52</v>
      </c>
      <c r="EW57">
        <v>52</v>
      </c>
      <c r="EX57">
        <v>53</v>
      </c>
      <c r="EY57">
        <v>53</v>
      </c>
      <c r="EZ57">
        <v>53</v>
      </c>
      <c r="FA57">
        <v>54</v>
      </c>
      <c r="FB57">
        <v>54</v>
      </c>
      <c r="FC57">
        <v>54</v>
      </c>
      <c r="FD57">
        <v>55</v>
      </c>
      <c r="FE57">
        <v>55</v>
      </c>
      <c r="FF57">
        <v>55</v>
      </c>
      <c r="FG57">
        <v>56</v>
      </c>
      <c r="FH57">
        <v>56</v>
      </c>
      <c r="FI57">
        <v>56</v>
      </c>
      <c r="FJ57">
        <v>57</v>
      </c>
      <c r="FK57">
        <v>57</v>
      </c>
      <c r="FL57">
        <v>57</v>
      </c>
      <c r="FM57">
        <v>58</v>
      </c>
      <c r="FN57">
        <v>58</v>
      </c>
      <c r="FO57">
        <v>58</v>
      </c>
      <c r="FP57">
        <v>59</v>
      </c>
      <c r="FQ57">
        <v>59</v>
      </c>
      <c r="FR57">
        <v>59</v>
      </c>
      <c r="FS57">
        <v>60</v>
      </c>
      <c r="FT57">
        <v>60</v>
      </c>
      <c r="FU57">
        <v>60</v>
      </c>
      <c r="FV57">
        <v>61</v>
      </c>
      <c r="FW57">
        <v>61</v>
      </c>
      <c r="FX57">
        <v>62</v>
      </c>
      <c r="FY57">
        <v>62</v>
      </c>
      <c r="FZ57">
        <v>62</v>
      </c>
      <c r="GA57">
        <v>63</v>
      </c>
      <c r="GB57">
        <v>63</v>
      </c>
      <c r="GC57">
        <v>63</v>
      </c>
      <c r="GD57">
        <v>64</v>
      </c>
      <c r="GE57">
        <v>64</v>
      </c>
      <c r="GF57">
        <v>64</v>
      </c>
      <c r="GG57">
        <v>65</v>
      </c>
      <c r="GH57">
        <v>65</v>
      </c>
      <c r="GI57">
        <v>65</v>
      </c>
      <c r="GJ57">
        <v>66</v>
      </c>
      <c r="GK57">
        <v>66</v>
      </c>
      <c r="GL57">
        <v>66</v>
      </c>
      <c r="GM57">
        <v>67</v>
      </c>
      <c r="GN57">
        <v>67</v>
      </c>
      <c r="GO57">
        <v>67</v>
      </c>
      <c r="GP57">
        <v>68</v>
      </c>
      <c r="GQ57">
        <v>68</v>
      </c>
      <c r="GR57">
        <v>68</v>
      </c>
      <c r="GS57">
        <v>69</v>
      </c>
      <c r="GU57">
        <v>54</v>
      </c>
      <c r="GV57">
        <v>0.54800000000000004</v>
      </c>
    </row>
    <row r="58" spans="1:204">
      <c r="A58" s="278">
        <v>55</v>
      </c>
      <c r="B58" s="344">
        <v>1</v>
      </c>
      <c r="C58" s="344">
        <v>1</v>
      </c>
      <c r="D58" s="344">
        <v>1</v>
      </c>
      <c r="E58" s="344">
        <v>2</v>
      </c>
      <c r="F58" s="344">
        <v>2</v>
      </c>
      <c r="G58" s="344">
        <v>3</v>
      </c>
      <c r="H58" s="344">
        <v>3</v>
      </c>
      <c r="I58" s="344">
        <v>4</v>
      </c>
      <c r="J58" s="344">
        <v>4</v>
      </c>
      <c r="K58" s="344">
        <v>4</v>
      </c>
      <c r="L58" s="344">
        <v>4</v>
      </c>
      <c r="M58" s="344">
        <v>5</v>
      </c>
      <c r="N58" s="344">
        <v>5</v>
      </c>
      <c r="O58" s="344">
        <v>6</v>
      </c>
      <c r="P58" s="344">
        <v>6</v>
      </c>
      <c r="Q58" s="344">
        <v>6</v>
      </c>
      <c r="R58" s="344">
        <v>7</v>
      </c>
      <c r="S58" s="344">
        <v>7</v>
      </c>
      <c r="T58" s="344">
        <v>7</v>
      </c>
      <c r="U58" s="344">
        <v>8</v>
      </c>
      <c r="V58" s="344">
        <v>8</v>
      </c>
      <c r="W58" s="344">
        <v>9</v>
      </c>
      <c r="X58" s="344">
        <v>9</v>
      </c>
      <c r="Y58" s="344">
        <v>9</v>
      </c>
      <c r="Z58" s="344">
        <v>10</v>
      </c>
      <c r="AA58" s="344">
        <v>10</v>
      </c>
      <c r="AB58" s="344">
        <v>10</v>
      </c>
      <c r="AC58" s="344">
        <v>11</v>
      </c>
      <c r="AD58" s="344">
        <v>11</v>
      </c>
      <c r="AE58" s="344">
        <v>11</v>
      </c>
      <c r="AF58" s="337">
        <v>12</v>
      </c>
      <c r="AG58" s="345">
        <v>12</v>
      </c>
      <c r="AH58" s="348">
        <v>12</v>
      </c>
      <c r="AI58">
        <v>13</v>
      </c>
      <c r="AJ58">
        <v>13</v>
      </c>
      <c r="AK58">
        <v>14</v>
      </c>
      <c r="AL58">
        <v>14</v>
      </c>
      <c r="AM58">
        <v>14</v>
      </c>
      <c r="AN58">
        <v>15</v>
      </c>
      <c r="AO58">
        <v>15</v>
      </c>
      <c r="AP58">
        <v>15</v>
      </c>
      <c r="AQ58">
        <v>16</v>
      </c>
      <c r="AR58">
        <v>16</v>
      </c>
      <c r="AS58">
        <v>16</v>
      </c>
      <c r="AT58">
        <v>17</v>
      </c>
      <c r="AU58">
        <v>17</v>
      </c>
      <c r="AV58">
        <v>17</v>
      </c>
      <c r="AW58">
        <v>18</v>
      </c>
      <c r="AX58">
        <v>18</v>
      </c>
      <c r="AY58">
        <v>19</v>
      </c>
      <c r="AZ58">
        <v>19</v>
      </c>
      <c r="BA58">
        <v>19</v>
      </c>
      <c r="BB58">
        <v>20</v>
      </c>
      <c r="BC58">
        <v>20</v>
      </c>
      <c r="BD58">
        <v>20</v>
      </c>
      <c r="BE58">
        <v>21</v>
      </c>
      <c r="BF58">
        <v>21</v>
      </c>
      <c r="BG58">
        <v>21</v>
      </c>
      <c r="BH58">
        <v>22</v>
      </c>
      <c r="BI58">
        <v>22</v>
      </c>
      <c r="BJ58">
        <v>22</v>
      </c>
      <c r="BK58">
        <v>23</v>
      </c>
      <c r="BL58">
        <v>23</v>
      </c>
      <c r="BM58">
        <v>23</v>
      </c>
      <c r="BN58">
        <v>24</v>
      </c>
      <c r="BO58">
        <v>24</v>
      </c>
      <c r="BP58">
        <v>24</v>
      </c>
      <c r="BQ58">
        <v>25</v>
      </c>
      <c r="BR58">
        <v>25</v>
      </c>
      <c r="BS58">
        <v>25</v>
      </c>
      <c r="BT58">
        <v>26</v>
      </c>
      <c r="BU58">
        <v>26</v>
      </c>
      <c r="BV58">
        <v>26</v>
      </c>
      <c r="BW58">
        <v>27</v>
      </c>
      <c r="BX58">
        <v>27</v>
      </c>
      <c r="BY58">
        <v>27</v>
      </c>
      <c r="BZ58">
        <v>28</v>
      </c>
      <c r="CA58">
        <v>28</v>
      </c>
      <c r="CB58">
        <v>28</v>
      </c>
      <c r="CC58">
        <v>29</v>
      </c>
      <c r="CD58">
        <v>29</v>
      </c>
      <c r="CE58">
        <v>29</v>
      </c>
      <c r="CF58">
        <v>29</v>
      </c>
      <c r="CG58">
        <v>30</v>
      </c>
      <c r="CH58">
        <v>30</v>
      </c>
      <c r="CI58">
        <v>30</v>
      </c>
      <c r="CJ58">
        <v>31</v>
      </c>
      <c r="CK58">
        <v>31</v>
      </c>
      <c r="CL58">
        <v>31</v>
      </c>
      <c r="CM58">
        <v>32</v>
      </c>
      <c r="CN58">
        <v>32</v>
      </c>
      <c r="CO58">
        <v>32</v>
      </c>
      <c r="CP58">
        <v>33</v>
      </c>
      <c r="CQ58">
        <v>33</v>
      </c>
      <c r="CR58">
        <v>33</v>
      </c>
      <c r="CS58">
        <v>34</v>
      </c>
      <c r="CT58">
        <v>34</v>
      </c>
      <c r="CU58">
        <v>34</v>
      </c>
      <c r="CV58">
        <v>34</v>
      </c>
      <c r="CW58">
        <v>35</v>
      </c>
      <c r="CX58">
        <v>35</v>
      </c>
      <c r="CY58">
        <v>36</v>
      </c>
      <c r="CZ58">
        <v>36</v>
      </c>
      <c r="DA58">
        <v>36</v>
      </c>
      <c r="DB58">
        <v>37</v>
      </c>
      <c r="DC58">
        <v>37</v>
      </c>
      <c r="DD58">
        <v>37</v>
      </c>
      <c r="DE58">
        <v>38</v>
      </c>
      <c r="DF58">
        <v>38</v>
      </c>
      <c r="DG58">
        <v>38</v>
      </c>
      <c r="DH58">
        <v>39</v>
      </c>
      <c r="DI58">
        <v>39</v>
      </c>
      <c r="DJ58">
        <v>39</v>
      </c>
      <c r="DK58">
        <v>40</v>
      </c>
      <c r="DL58">
        <v>40</v>
      </c>
      <c r="DM58">
        <v>40</v>
      </c>
      <c r="DN58">
        <v>41</v>
      </c>
      <c r="DO58">
        <v>41</v>
      </c>
      <c r="DP58">
        <v>41</v>
      </c>
      <c r="DQ58">
        <v>42</v>
      </c>
      <c r="DR58">
        <v>42</v>
      </c>
      <c r="DS58">
        <v>42</v>
      </c>
      <c r="DT58">
        <v>43</v>
      </c>
      <c r="DU58">
        <v>43</v>
      </c>
      <c r="DV58">
        <v>43</v>
      </c>
      <c r="DW58">
        <v>44</v>
      </c>
      <c r="DX58">
        <v>44</v>
      </c>
      <c r="DY58">
        <v>45</v>
      </c>
      <c r="DZ58">
        <v>45</v>
      </c>
      <c r="EA58">
        <v>45</v>
      </c>
      <c r="EB58">
        <v>46</v>
      </c>
      <c r="EC58">
        <v>46</v>
      </c>
      <c r="ED58">
        <v>46</v>
      </c>
      <c r="EE58">
        <v>47</v>
      </c>
      <c r="EF58">
        <v>47</v>
      </c>
      <c r="EG58">
        <v>47</v>
      </c>
      <c r="EH58">
        <v>48</v>
      </c>
      <c r="EI58">
        <v>48</v>
      </c>
      <c r="EJ58">
        <v>48</v>
      </c>
      <c r="EK58">
        <v>49</v>
      </c>
      <c r="EL58">
        <v>49</v>
      </c>
      <c r="EM58">
        <v>49</v>
      </c>
      <c r="EN58">
        <v>50</v>
      </c>
      <c r="EO58">
        <v>50</v>
      </c>
      <c r="EP58">
        <v>50</v>
      </c>
      <c r="EQ58">
        <v>51</v>
      </c>
      <c r="ER58">
        <v>51</v>
      </c>
      <c r="ES58">
        <v>52</v>
      </c>
      <c r="ET58">
        <v>52</v>
      </c>
      <c r="EU58">
        <v>52</v>
      </c>
      <c r="EV58">
        <v>53</v>
      </c>
      <c r="EW58">
        <v>53</v>
      </c>
      <c r="EX58">
        <v>53</v>
      </c>
      <c r="EY58">
        <v>54</v>
      </c>
      <c r="EZ58">
        <v>54</v>
      </c>
      <c r="FA58">
        <v>54</v>
      </c>
      <c r="FB58">
        <v>55</v>
      </c>
      <c r="FC58">
        <v>55</v>
      </c>
      <c r="FD58">
        <v>55</v>
      </c>
      <c r="FE58">
        <v>56</v>
      </c>
      <c r="FF58">
        <v>56</v>
      </c>
      <c r="FG58">
        <v>56</v>
      </c>
      <c r="FH58">
        <v>57</v>
      </c>
      <c r="FI58">
        <v>57</v>
      </c>
      <c r="FJ58">
        <v>57</v>
      </c>
      <c r="FK58">
        <v>58</v>
      </c>
      <c r="FL58">
        <v>58</v>
      </c>
      <c r="FM58">
        <v>58</v>
      </c>
      <c r="FN58">
        <v>59</v>
      </c>
      <c r="FO58">
        <v>59</v>
      </c>
      <c r="FP58">
        <v>60</v>
      </c>
      <c r="FQ58">
        <v>60</v>
      </c>
      <c r="FR58">
        <v>60</v>
      </c>
      <c r="FS58">
        <v>61</v>
      </c>
      <c r="FT58">
        <v>61</v>
      </c>
      <c r="FU58">
        <v>61</v>
      </c>
      <c r="FV58">
        <v>62</v>
      </c>
      <c r="FW58">
        <v>62</v>
      </c>
      <c r="FX58">
        <v>62</v>
      </c>
      <c r="FY58">
        <v>63</v>
      </c>
      <c r="FZ58">
        <v>63</v>
      </c>
      <c r="GA58">
        <v>63</v>
      </c>
      <c r="GB58">
        <v>64</v>
      </c>
      <c r="GC58">
        <v>64</v>
      </c>
      <c r="GD58">
        <v>64</v>
      </c>
      <c r="GE58">
        <v>65</v>
      </c>
      <c r="GF58">
        <v>65</v>
      </c>
      <c r="GG58">
        <v>65</v>
      </c>
      <c r="GH58">
        <v>66</v>
      </c>
      <c r="GI58">
        <v>66</v>
      </c>
      <c r="GJ58">
        <v>66</v>
      </c>
      <c r="GK58">
        <v>67</v>
      </c>
      <c r="GL58">
        <v>67</v>
      </c>
      <c r="GM58">
        <v>68</v>
      </c>
      <c r="GN58">
        <v>68</v>
      </c>
      <c r="GO58">
        <v>68</v>
      </c>
      <c r="GP58">
        <v>69</v>
      </c>
      <c r="GQ58">
        <v>69</v>
      </c>
      <c r="GR58">
        <v>69</v>
      </c>
      <c r="GS58">
        <v>70</v>
      </c>
      <c r="GU58">
        <v>55</v>
      </c>
      <c r="GV58">
        <v>0.55500000000000005</v>
      </c>
    </row>
    <row r="59" spans="1:204">
      <c r="A59" s="278">
        <v>56</v>
      </c>
      <c r="B59" s="344">
        <v>1</v>
      </c>
      <c r="C59" s="344">
        <v>1</v>
      </c>
      <c r="D59" s="344">
        <v>1</v>
      </c>
      <c r="E59" s="344">
        <v>2</v>
      </c>
      <c r="F59" s="344">
        <v>2</v>
      </c>
      <c r="G59" s="344">
        <v>3</v>
      </c>
      <c r="H59" s="344">
        <v>3</v>
      </c>
      <c r="I59" s="344">
        <v>4</v>
      </c>
      <c r="J59" s="344">
        <v>4</v>
      </c>
      <c r="K59" s="344">
        <v>4</v>
      </c>
      <c r="L59" s="344">
        <v>5</v>
      </c>
      <c r="M59" s="344">
        <v>5</v>
      </c>
      <c r="N59" s="344">
        <v>5</v>
      </c>
      <c r="O59" s="344">
        <v>6</v>
      </c>
      <c r="P59" s="344">
        <v>6</v>
      </c>
      <c r="Q59" s="344">
        <v>6</v>
      </c>
      <c r="R59" s="344">
        <v>7</v>
      </c>
      <c r="S59" s="344">
        <v>7</v>
      </c>
      <c r="T59" s="344">
        <v>8</v>
      </c>
      <c r="U59" s="344">
        <v>8</v>
      </c>
      <c r="V59" s="344">
        <v>8</v>
      </c>
      <c r="W59" s="344">
        <v>9</v>
      </c>
      <c r="X59" s="344">
        <v>9</v>
      </c>
      <c r="Y59" s="344">
        <v>9</v>
      </c>
      <c r="Z59" s="344">
        <v>10</v>
      </c>
      <c r="AA59" s="344">
        <v>10</v>
      </c>
      <c r="AB59" s="344">
        <v>10</v>
      </c>
      <c r="AC59" s="344">
        <v>11</v>
      </c>
      <c r="AD59" s="344">
        <v>11</v>
      </c>
      <c r="AE59" s="344">
        <v>12</v>
      </c>
      <c r="AF59" s="337">
        <v>12</v>
      </c>
      <c r="AG59" s="345">
        <v>12</v>
      </c>
      <c r="AH59" s="348">
        <v>13</v>
      </c>
      <c r="AI59">
        <v>13</v>
      </c>
      <c r="AJ59">
        <v>13</v>
      </c>
      <c r="AK59">
        <v>14</v>
      </c>
      <c r="AL59">
        <v>14</v>
      </c>
      <c r="AM59">
        <v>14</v>
      </c>
      <c r="AN59">
        <v>15</v>
      </c>
      <c r="AO59">
        <v>15</v>
      </c>
      <c r="AP59">
        <v>16</v>
      </c>
      <c r="AQ59">
        <v>16</v>
      </c>
      <c r="AR59">
        <v>16</v>
      </c>
      <c r="AS59">
        <v>17</v>
      </c>
      <c r="AT59">
        <v>17</v>
      </c>
      <c r="AU59">
        <v>17</v>
      </c>
      <c r="AV59">
        <v>18</v>
      </c>
      <c r="AW59">
        <v>18</v>
      </c>
      <c r="AX59">
        <v>18</v>
      </c>
      <c r="AY59">
        <v>19</v>
      </c>
      <c r="AZ59">
        <v>19</v>
      </c>
      <c r="BA59">
        <v>19</v>
      </c>
      <c r="BB59">
        <v>20</v>
      </c>
      <c r="BC59">
        <v>20</v>
      </c>
      <c r="BD59">
        <v>20</v>
      </c>
      <c r="BE59">
        <v>21</v>
      </c>
      <c r="BF59">
        <v>21</v>
      </c>
      <c r="BG59">
        <v>21</v>
      </c>
      <c r="BH59">
        <v>22</v>
      </c>
      <c r="BI59">
        <v>22</v>
      </c>
      <c r="BJ59">
        <v>22</v>
      </c>
      <c r="BK59">
        <v>23</v>
      </c>
      <c r="BL59">
        <v>23</v>
      </c>
      <c r="BM59">
        <v>24</v>
      </c>
      <c r="BN59">
        <v>24</v>
      </c>
      <c r="BO59">
        <v>24</v>
      </c>
      <c r="BP59">
        <v>25</v>
      </c>
      <c r="BQ59">
        <v>25</v>
      </c>
      <c r="BR59">
        <v>25</v>
      </c>
      <c r="BS59">
        <v>26</v>
      </c>
      <c r="BT59">
        <v>26</v>
      </c>
      <c r="BU59">
        <v>26</v>
      </c>
      <c r="BV59">
        <v>27</v>
      </c>
      <c r="BW59">
        <v>27</v>
      </c>
      <c r="BX59">
        <v>27</v>
      </c>
      <c r="BY59">
        <v>28</v>
      </c>
      <c r="BZ59">
        <v>28</v>
      </c>
      <c r="CA59">
        <v>28</v>
      </c>
      <c r="CB59">
        <v>29</v>
      </c>
      <c r="CC59">
        <v>29</v>
      </c>
      <c r="CD59">
        <v>29</v>
      </c>
      <c r="CE59">
        <v>30</v>
      </c>
      <c r="CF59">
        <v>30</v>
      </c>
      <c r="CG59">
        <v>30</v>
      </c>
      <c r="CH59">
        <v>30</v>
      </c>
      <c r="CI59">
        <v>31</v>
      </c>
      <c r="CJ59">
        <v>31</v>
      </c>
      <c r="CK59">
        <v>31</v>
      </c>
      <c r="CL59">
        <v>32</v>
      </c>
      <c r="CM59">
        <v>32</v>
      </c>
      <c r="CN59">
        <v>32</v>
      </c>
      <c r="CO59">
        <v>33</v>
      </c>
      <c r="CP59">
        <v>33</v>
      </c>
      <c r="CQ59">
        <v>33</v>
      </c>
      <c r="CR59">
        <v>34</v>
      </c>
      <c r="CS59">
        <v>34</v>
      </c>
      <c r="CT59">
        <v>34</v>
      </c>
      <c r="CU59">
        <v>35</v>
      </c>
      <c r="CV59">
        <v>35</v>
      </c>
      <c r="CW59">
        <v>35</v>
      </c>
      <c r="CX59">
        <v>36</v>
      </c>
      <c r="CY59">
        <v>36</v>
      </c>
      <c r="CZ59">
        <v>36</v>
      </c>
      <c r="DA59">
        <v>37</v>
      </c>
      <c r="DB59">
        <v>37</v>
      </c>
      <c r="DC59">
        <v>37</v>
      </c>
      <c r="DD59">
        <v>38</v>
      </c>
      <c r="DE59">
        <v>38</v>
      </c>
      <c r="DF59">
        <v>38</v>
      </c>
      <c r="DG59">
        <v>39</v>
      </c>
      <c r="DH59">
        <v>39</v>
      </c>
      <c r="DI59">
        <v>39</v>
      </c>
      <c r="DJ59">
        <v>40</v>
      </c>
      <c r="DK59">
        <v>40</v>
      </c>
      <c r="DL59">
        <v>41</v>
      </c>
      <c r="DM59">
        <v>41</v>
      </c>
      <c r="DN59">
        <v>41</v>
      </c>
      <c r="DO59">
        <v>42</v>
      </c>
      <c r="DP59">
        <v>42</v>
      </c>
      <c r="DQ59">
        <v>42</v>
      </c>
      <c r="DR59">
        <v>43</v>
      </c>
      <c r="DS59">
        <v>43</v>
      </c>
      <c r="DT59">
        <v>43</v>
      </c>
      <c r="DU59">
        <v>44</v>
      </c>
      <c r="DV59">
        <v>44</v>
      </c>
      <c r="DW59">
        <v>44</v>
      </c>
      <c r="DX59">
        <v>45</v>
      </c>
      <c r="DY59">
        <v>45</v>
      </c>
      <c r="DZ59">
        <v>45</v>
      </c>
      <c r="EA59">
        <v>46</v>
      </c>
      <c r="EB59">
        <v>46</v>
      </c>
      <c r="EC59">
        <v>46</v>
      </c>
      <c r="ED59">
        <v>47</v>
      </c>
      <c r="EE59">
        <v>47</v>
      </c>
      <c r="EF59">
        <v>48</v>
      </c>
      <c r="EG59">
        <v>48</v>
      </c>
      <c r="EH59">
        <v>48</v>
      </c>
      <c r="EI59">
        <v>49</v>
      </c>
      <c r="EJ59">
        <v>49</v>
      </c>
      <c r="EK59">
        <v>49</v>
      </c>
      <c r="EL59">
        <v>50</v>
      </c>
      <c r="EM59">
        <v>50</v>
      </c>
      <c r="EN59">
        <v>50</v>
      </c>
      <c r="EO59">
        <v>51</v>
      </c>
      <c r="EP59">
        <v>51</v>
      </c>
      <c r="EQ59">
        <v>51</v>
      </c>
      <c r="ER59">
        <v>52</v>
      </c>
      <c r="ES59">
        <v>52</v>
      </c>
      <c r="ET59">
        <v>53</v>
      </c>
      <c r="EU59">
        <v>53</v>
      </c>
      <c r="EV59">
        <v>53</v>
      </c>
      <c r="EW59">
        <v>54</v>
      </c>
      <c r="EX59">
        <v>54</v>
      </c>
      <c r="EY59">
        <v>54</v>
      </c>
      <c r="EZ59">
        <v>55</v>
      </c>
      <c r="FA59">
        <v>55</v>
      </c>
      <c r="FB59">
        <v>55</v>
      </c>
      <c r="FC59">
        <v>56</v>
      </c>
      <c r="FD59">
        <v>56</v>
      </c>
      <c r="FE59">
        <v>56</v>
      </c>
      <c r="FF59">
        <v>57</v>
      </c>
      <c r="FG59">
        <v>57</v>
      </c>
      <c r="FH59">
        <v>57</v>
      </c>
      <c r="FI59">
        <v>58</v>
      </c>
      <c r="FJ59">
        <v>58</v>
      </c>
      <c r="FK59">
        <v>59</v>
      </c>
      <c r="FL59">
        <v>59</v>
      </c>
      <c r="FM59">
        <v>59</v>
      </c>
      <c r="FN59">
        <v>60</v>
      </c>
      <c r="FO59">
        <v>60</v>
      </c>
      <c r="FP59">
        <v>60</v>
      </c>
      <c r="FQ59">
        <v>61</v>
      </c>
      <c r="FR59">
        <v>61</v>
      </c>
      <c r="FS59">
        <v>61</v>
      </c>
      <c r="FT59">
        <v>62</v>
      </c>
      <c r="FU59">
        <v>62</v>
      </c>
      <c r="FV59">
        <v>62</v>
      </c>
      <c r="FW59">
        <v>63</v>
      </c>
      <c r="FX59">
        <v>63</v>
      </c>
      <c r="FY59">
        <v>63</v>
      </c>
      <c r="FZ59">
        <v>64</v>
      </c>
      <c r="GA59">
        <v>64</v>
      </c>
      <c r="GB59">
        <v>65</v>
      </c>
      <c r="GC59">
        <v>65</v>
      </c>
      <c r="GD59">
        <v>65</v>
      </c>
      <c r="GE59">
        <v>66</v>
      </c>
      <c r="GF59">
        <v>66</v>
      </c>
      <c r="GG59">
        <v>66</v>
      </c>
      <c r="GH59">
        <v>67</v>
      </c>
      <c r="GI59">
        <v>67</v>
      </c>
      <c r="GJ59">
        <v>67</v>
      </c>
      <c r="GK59">
        <v>68</v>
      </c>
      <c r="GL59">
        <v>68</v>
      </c>
      <c r="GM59">
        <v>68</v>
      </c>
      <c r="GN59">
        <v>69</v>
      </c>
      <c r="GO59">
        <v>69</v>
      </c>
      <c r="GP59">
        <v>69</v>
      </c>
      <c r="GQ59">
        <v>70</v>
      </c>
      <c r="GR59">
        <v>70</v>
      </c>
      <c r="GS59">
        <v>71</v>
      </c>
      <c r="GU59">
        <v>56</v>
      </c>
      <c r="GV59">
        <v>0.56200000000000006</v>
      </c>
    </row>
    <row r="60" spans="1:204">
      <c r="A60" s="278">
        <v>57</v>
      </c>
      <c r="B60" s="344">
        <v>1</v>
      </c>
      <c r="C60" s="344">
        <v>1</v>
      </c>
      <c r="D60" s="344">
        <v>1</v>
      </c>
      <c r="E60" s="344">
        <v>2</v>
      </c>
      <c r="F60" s="344">
        <v>2</v>
      </c>
      <c r="G60" s="344">
        <v>3</v>
      </c>
      <c r="H60" s="344">
        <v>3</v>
      </c>
      <c r="I60" s="344">
        <v>4</v>
      </c>
      <c r="J60" s="344">
        <v>4</v>
      </c>
      <c r="K60" s="344">
        <v>4</v>
      </c>
      <c r="L60" s="344">
        <v>5</v>
      </c>
      <c r="M60" s="344">
        <v>5</v>
      </c>
      <c r="N60" s="344">
        <v>5</v>
      </c>
      <c r="O60" s="344">
        <v>6</v>
      </c>
      <c r="P60" s="344">
        <v>6</v>
      </c>
      <c r="Q60" s="344">
        <v>7</v>
      </c>
      <c r="R60" s="344">
        <v>7</v>
      </c>
      <c r="S60" s="344">
        <v>7</v>
      </c>
      <c r="T60" s="344">
        <v>8</v>
      </c>
      <c r="U60" s="344">
        <v>8</v>
      </c>
      <c r="V60" s="344">
        <v>8</v>
      </c>
      <c r="W60" s="344">
        <v>9</v>
      </c>
      <c r="X60" s="344">
        <v>9</v>
      </c>
      <c r="Y60" s="344">
        <v>9</v>
      </c>
      <c r="Z60" s="344">
        <v>10</v>
      </c>
      <c r="AA60" s="344">
        <v>10</v>
      </c>
      <c r="AB60" s="344">
        <v>11</v>
      </c>
      <c r="AC60" s="344">
        <v>11</v>
      </c>
      <c r="AD60" s="344">
        <v>11</v>
      </c>
      <c r="AE60" s="344">
        <v>12</v>
      </c>
      <c r="AF60" s="337">
        <v>12</v>
      </c>
      <c r="AG60" s="345">
        <v>12</v>
      </c>
      <c r="AH60" s="348">
        <v>13</v>
      </c>
      <c r="AI60">
        <v>13</v>
      </c>
      <c r="AJ60">
        <v>14</v>
      </c>
      <c r="AK60">
        <v>14</v>
      </c>
      <c r="AL60">
        <v>14</v>
      </c>
      <c r="AM60">
        <v>15</v>
      </c>
      <c r="AN60">
        <v>15</v>
      </c>
      <c r="AO60">
        <v>15</v>
      </c>
      <c r="AP60">
        <v>16</v>
      </c>
      <c r="AQ60">
        <v>16</v>
      </c>
      <c r="AR60">
        <v>16</v>
      </c>
      <c r="AS60">
        <v>17</v>
      </c>
      <c r="AT60">
        <v>17</v>
      </c>
      <c r="AU60">
        <v>18</v>
      </c>
      <c r="AV60">
        <v>18</v>
      </c>
      <c r="AW60">
        <v>18</v>
      </c>
      <c r="AX60">
        <v>19</v>
      </c>
      <c r="AY60">
        <v>19</v>
      </c>
      <c r="AZ60">
        <v>19</v>
      </c>
      <c r="BA60">
        <v>20</v>
      </c>
      <c r="BB60">
        <v>20</v>
      </c>
      <c r="BC60">
        <v>20</v>
      </c>
      <c r="BD60">
        <v>21</v>
      </c>
      <c r="BE60">
        <v>21</v>
      </c>
      <c r="BF60">
        <v>21</v>
      </c>
      <c r="BG60">
        <v>22</v>
      </c>
      <c r="BH60">
        <v>22</v>
      </c>
      <c r="BI60">
        <v>22</v>
      </c>
      <c r="BJ60">
        <v>23</v>
      </c>
      <c r="BK60">
        <v>23</v>
      </c>
      <c r="BL60">
        <v>23</v>
      </c>
      <c r="BM60">
        <v>24</v>
      </c>
      <c r="BN60">
        <v>24</v>
      </c>
      <c r="BO60">
        <v>24</v>
      </c>
      <c r="BP60">
        <v>25</v>
      </c>
      <c r="BQ60">
        <v>25</v>
      </c>
      <c r="BR60">
        <v>26</v>
      </c>
      <c r="BS60">
        <v>26</v>
      </c>
      <c r="BT60">
        <v>26</v>
      </c>
      <c r="BU60">
        <v>27</v>
      </c>
      <c r="BV60">
        <v>27</v>
      </c>
      <c r="BW60">
        <v>27</v>
      </c>
      <c r="BX60">
        <v>28</v>
      </c>
      <c r="BY60">
        <v>28</v>
      </c>
      <c r="BZ60">
        <v>28</v>
      </c>
      <c r="CA60">
        <v>29</v>
      </c>
      <c r="CB60">
        <v>29</v>
      </c>
      <c r="CC60">
        <v>29</v>
      </c>
      <c r="CD60">
        <v>30</v>
      </c>
      <c r="CE60">
        <v>30</v>
      </c>
      <c r="CF60">
        <v>30</v>
      </c>
      <c r="CG60">
        <v>31</v>
      </c>
      <c r="CH60">
        <v>31</v>
      </c>
      <c r="CI60">
        <v>31</v>
      </c>
      <c r="CJ60">
        <v>32</v>
      </c>
      <c r="CK60">
        <v>32</v>
      </c>
      <c r="CL60">
        <v>32</v>
      </c>
      <c r="CM60">
        <v>33</v>
      </c>
      <c r="CN60">
        <v>33</v>
      </c>
      <c r="CO60">
        <v>33</v>
      </c>
      <c r="CP60">
        <v>33</v>
      </c>
      <c r="CQ60">
        <v>34</v>
      </c>
      <c r="CR60">
        <v>34</v>
      </c>
      <c r="CS60">
        <v>34</v>
      </c>
      <c r="CT60">
        <v>35</v>
      </c>
      <c r="CU60">
        <v>35</v>
      </c>
      <c r="CV60">
        <v>35</v>
      </c>
      <c r="CW60">
        <v>36</v>
      </c>
      <c r="CX60">
        <v>36</v>
      </c>
      <c r="CY60">
        <v>36</v>
      </c>
      <c r="CZ60">
        <v>37</v>
      </c>
      <c r="DA60">
        <v>37</v>
      </c>
      <c r="DB60">
        <v>37</v>
      </c>
      <c r="DC60">
        <v>38</v>
      </c>
      <c r="DD60">
        <v>38</v>
      </c>
      <c r="DE60">
        <v>39</v>
      </c>
      <c r="DF60">
        <v>39</v>
      </c>
      <c r="DG60">
        <v>39</v>
      </c>
      <c r="DH60">
        <v>40</v>
      </c>
      <c r="DI60">
        <v>40</v>
      </c>
      <c r="DJ60">
        <v>40</v>
      </c>
      <c r="DK60">
        <v>41</v>
      </c>
      <c r="DL60">
        <v>41</v>
      </c>
      <c r="DM60">
        <v>41</v>
      </c>
      <c r="DN60">
        <v>42</v>
      </c>
      <c r="DO60">
        <v>42</v>
      </c>
      <c r="DP60">
        <v>42</v>
      </c>
      <c r="DQ60">
        <v>43</v>
      </c>
      <c r="DR60">
        <v>43</v>
      </c>
      <c r="DS60">
        <v>43</v>
      </c>
      <c r="DT60">
        <v>44</v>
      </c>
      <c r="DU60">
        <v>44</v>
      </c>
      <c r="DV60">
        <v>45</v>
      </c>
      <c r="DW60">
        <v>45</v>
      </c>
      <c r="DX60">
        <v>45</v>
      </c>
      <c r="DY60">
        <v>46</v>
      </c>
      <c r="DZ60">
        <v>46</v>
      </c>
      <c r="EA60">
        <v>46</v>
      </c>
      <c r="EB60">
        <v>47</v>
      </c>
      <c r="EC60">
        <v>47</v>
      </c>
      <c r="ED60">
        <v>47</v>
      </c>
      <c r="EE60">
        <v>48</v>
      </c>
      <c r="EF60">
        <v>48</v>
      </c>
      <c r="EG60">
        <v>49</v>
      </c>
      <c r="EH60">
        <v>49</v>
      </c>
      <c r="EI60">
        <v>49</v>
      </c>
      <c r="EJ60">
        <v>50</v>
      </c>
      <c r="EK60">
        <v>50</v>
      </c>
      <c r="EL60">
        <v>50</v>
      </c>
      <c r="EM60">
        <v>51</v>
      </c>
      <c r="EN60">
        <v>51</v>
      </c>
      <c r="EO60">
        <v>51</v>
      </c>
      <c r="EP60">
        <v>52</v>
      </c>
      <c r="EQ60">
        <v>52</v>
      </c>
      <c r="ER60">
        <v>52</v>
      </c>
      <c r="ES60">
        <v>53</v>
      </c>
      <c r="ET60">
        <v>53</v>
      </c>
      <c r="EU60">
        <v>54</v>
      </c>
      <c r="EV60">
        <v>54</v>
      </c>
      <c r="EW60">
        <v>54</v>
      </c>
      <c r="EX60">
        <v>55</v>
      </c>
      <c r="EY60">
        <v>55</v>
      </c>
      <c r="EZ60">
        <v>55</v>
      </c>
      <c r="FA60">
        <v>56</v>
      </c>
      <c r="FB60">
        <v>56</v>
      </c>
      <c r="FC60">
        <v>56</v>
      </c>
      <c r="FD60">
        <v>57</v>
      </c>
      <c r="FE60">
        <v>57</v>
      </c>
      <c r="FF60">
        <v>57</v>
      </c>
      <c r="FG60">
        <v>58</v>
      </c>
      <c r="FH60">
        <v>58</v>
      </c>
      <c r="FI60">
        <v>59</v>
      </c>
      <c r="FJ60">
        <v>59</v>
      </c>
      <c r="FK60">
        <v>59</v>
      </c>
      <c r="FL60">
        <v>60</v>
      </c>
      <c r="FM60">
        <v>60</v>
      </c>
      <c r="FN60">
        <v>60</v>
      </c>
      <c r="FO60">
        <v>61</v>
      </c>
      <c r="FP60">
        <v>61</v>
      </c>
      <c r="FQ60">
        <v>61</v>
      </c>
      <c r="FR60">
        <v>62</v>
      </c>
      <c r="FS60">
        <v>62</v>
      </c>
      <c r="FT60">
        <v>62</v>
      </c>
      <c r="FU60">
        <v>63</v>
      </c>
      <c r="FV60">
        <v>63</v>
      </c>
      <c r="FW60">
        <v>64</v>
      </c>
      <c r="FX60">
        <v>64</v>
      </c>
      <c r="FY60">
        <v>64</v>
      </c>
      <c r="FZ60">
        <v>65</v>
      </c>
      <c r="GA60">
        <v>65</v>
      </c>
      <c r="GB60">
        <v>65</v>
      </c>
      <c r="GC60">
        <v>66</v>
      </c>
      <c r="GD60">
        <v>66</v>
      </c>
      <c r="GE60">
        <v>66</v>
      </c>
      <c r="GF60">
        <v>67</v>
      </c>
      <c r="GG60">
        <v>67</v>
      </c>
      <c r="GH60">
        <v>67</v>
      </c>
      <c r="GI60">
        <v>68</v>
      </c>
      <c r="GJ60">
        <v>68</v>
      </c>
      <c r="GK60">
        <v>69</v>
      </c>
      <c r="GL60">
        <v>69</v>
      </c>
      <c r="GM60">
        <v>69</v>
      </c>
      <c r="GN60">
        <v>70</v>
      </c>
      <c r="GO60">
        <v>70</v>
      </c>
      <c r="GP60">
        <v>70</v>
      </c>
      <c r="GQ60">
        <v>71</v>
      </c>
      <c r="GR60">
        <v>71</v>
      </c>
      <c r="GS60">
        <v>71</v>
      </c>
      <c r="GU60">
        <v>57</v>
      </c>
      <c r="GV60">
        <v>0.56899999999999995</v>
      </c>
    </row>
    <row r="61" spans="1:204">
      <c r="A61" s="278">
        <v>58</v>
      </c>
      <c r="B61" s="344">
        <v>1</v>
      </c>
      <c r="C61" s="344">
        <v>1</v>
      </c>
      <c r="D61" s="344">
        <v>1</v>
      </c>
      <c r="E61" s="344">
        <v>2</v>
      </c>
      <c r="F61" s="344">
        <v>2</v>
      </c>
      <c r="G61" s="344">
        <v>3</v>
      </c>
      <c r="H61" s="344">
        <v>3</v>
      </c>
      <c r="I61" s="344">
        <v>4</v>
      </c>
      <c r="J61" s="344">
        <v>4</v>
      </c>
      <c r="K61" s="344">
        <v>4</v>
      </c>
      <c r="L61" s="344">
        <v>5</v>
      </c>
      <c r="M61" s="344">
        <v>5</v>
      </c>
      <c r="N61" s="344">
        <v>5</v>
      </c>
      <c r="O61" s="344">
        <v>6</v>
      </c>
      <c r="P61" s="344">
        <v>6</v>
      </c>
      <c r="Q61" s="344">
        <v>7</v>
      </c>
      <c r="R61" s="344">
        <v>7</v>
      </c>
      <c r="S61" s="344">
        <v>7</v>
      </c>
      <c r="T61" s="344">
        <v>8</v>
      </c>
      <c r="U61" s="344">
        <v>8</v>
      </c>
      <c r="V61" s="344">
        <v>8</v>
      </c>
      <c r="W61" s="344">
        <v>9</v>
      </c>
      <c r="X61" s="344">
        <v>9</v>
      </c>
      <c r="Y61" s="344">
        <v>10</v>
      </c>
      <c r="Z61" s="344">
        <v>10</v>
      </c>
      <c r="AA61" s="344">
        <v>10</v>
      </c>
      <c r="AB61" s="344">
        <v>11</v>
      </c>
      <c r="AC61" s="344">
        <v>11</v>
      </c>
      <c r="AD61" s="344">
        <v>11</v>
      </c>
      <c r="AE61" s="344">
        <v>12</v>
      </c>
      <c r="AF61" s="337">
        <v>12</v>
      </c>
      <c r="AG61" s="345">
        <v>13</v>
      </c>
      <c r="AH61" s="348">
        <v>13</v>
      </c>
      <c r="AI61">
        <v>13</v>
      </c>
      <c r="AJ61">
        <v>14</v>
      </c>
      <c r="AK61">
        <v>14</v>
      </c>
      <c r="AL61">
        <v>14</v>
      </c>
      <c r="AM61">
        <v>15</v>
      </c>
      <c r="AN61">
        <v>15</v>
      </c>
      <c r="AO61">
        <v>16</v>
      </c>
      <c r="AP61">
        <v>16</v>
      </c>
      <c r="AQ61">
        <v>16</v>
      </c>
      <c r="AR61">
        <v>17</v>
      </c>
      <c r="AS61">
        <v>17</v>
      </c>
      <c r="AT61">
        <v>17</v>
      </c>
      <c r="AU61">
        <v>18</v>
      </c>
      <c r="AV61">
        <v>18</v>
      </c>
      <c r="AW61">
        <v>19</v>
      </c>
      <c r="AX61">
        <v>19</v>
      </c>
      <c r="AY61">
        <v>19</v>
      </c>
      <c r="AZ61">
        <v>20</v>
      </c>
      <c r="BA61">
        <v>20</v>
      </c>
      <c r="BB61">
        <v>20</v>
      </c>
      <c r="BC61">
        <v>21</v>
      </c>
      <c r="BD61">
        <v>21</v>
      </c>
      <c r="BE61">
        <v>21</v>
      </c>
      <c r="BF61">
        <v>22</v>
      </c>
      <c r="BG61">
        <v>22</v>
      </c>
      <c r="BH61">
        <v>22</v>
      </c>
      <c r="BI61">
        <v>23</v>
      </c>
      <c r="BJ61">
        <v>23</v>
      </c>
      <c r="BK61">
        <v>23</v>
      </c>
      <c r="BL61">
        <v>24</v>
      </c>
      <c r="BM61">
        <v>24</v>
      </c>
      <c r="BN61">
        <v>24</v>
      </c>
      <c r="BO61">
        <v>25</v>
      </c>
      <c r="BP61">
        <v>25</v>
      </c>
      <c r="BQ61">
        <v>26</v>
      </c>
      <c r="BR61">
        <v>26</v>
      </c>
      <c r="BS61">
        <v>26</v>
      </c>
      <c r="BT61">
        <v>27</v>
      </c>
      <c r="BU61">
        <v>27</v>
      </c>
      <c r="BV61">
        <v>27</v>
      </c>
      <c r="BW61">
        <v>28</v>
      </c>
      <c r="BX61">
        <v>28</v>
      </c>
      <c r="BY61">
        <v>28</v>
      </c>
      <c r="BZ61">
        <v>29</v>
      </c>
      <c r="CA61">
        <v>29</v>
      </c>
      <c r="CB61">
        <v>29</v>
      </c>
      <c r="CC61">
        <v>30</v>
      </c>
      <c r="CD61">
        <v>30</v>
      </c>
      <c r="CE61">
        <v>30</v>
      </c>
      <c r="CF61">
        <v>31</v>
      </c>
      <c r="CG61">
        <v>31</v>
      </c>
      <c r="CH61">
        <v>31</v>
      </c>
      <c r="CI61">
        <v>32</v>
      </c>
      <c r="CJ61">
        <v>32</v>
      </c>
      <c r="CK61">
        <v>32</v>
      </c>
      <c r="CL61">
        <v>33</v>
      </c>
      <c r="CM61">
        <v>33</v>
      </c>
      <c r="CN61">
        <v>33</v>
      </c>
      <c r="CO61">
        <v>34</v>
      </c>
      <c r="CP61">
        <v>34</v>
      </c>
      <c r="CQ61">
        <v>34</v>
      </c>
      <c r="CR61">
        <v>35</v>
      </c>
      <c r="CS61">
        <v>35</v>
      </c>
      <c r="CT61">
        <v>35</v>
      </c>
      <c r="CU61">
        <v>36</v>
      </c>
      <c r="CV61">
        <v>36</v>
      </c>
      <c r="CW61">
        <v>36</v>
      </c>
      <c r="CX61">
        <v>37</v>
      </c>
      <c r="CY61">
        <v>37</v>
      </c>
      <c r="CZ61">
        <v>37</v>
      </c>
      <c r="DA61">
        <v>38</v>
      </c>
      <c r="DB61">
        <v>38</v>
      </c>
      <c r="DC61">
        <v>38</v>
      </c>
      <c r="DD61">
        <v>39</v>
      </c>
      <c r="DE61">
        <v>39</v>
      </c>
      <c r="DF61">
        <v>39</v>
      </c>
      <c r="DG61">
        <v>40</v>
      </c>
      <c r="DH61">
        <v>40</v>
      </c>
      <c r="DI61">
        <v>41</v>
      </c>
      <c r="DJ61">
        <v>41</v>
      </c>
      <c r="DK61">
        <v>41</v>
      </c>
      <c r="DL61">
        <v>42</v>
      </c>
      <c r="DM61">
        <v>42</v>
      </c>
      <c r="DN61">
        <v>42</v>
      </c>
      <c r="DO61">
        <v>43</v>
      </c>
      <c r="DP61">
        <v>43</v>
      </c>
      <c r="DQ61">
        <v>43</v>
      </c>
      <c r="DR61">
        <v>44</v>
      </c>
      <c r="DS61">
        <v>44</v>
      </c>
      <c r="DT61">
        <v>44</v>
      </c>
      <c r="DU61">
        <v>45</v>
      </c>
      <c r="DV61">
        <v>45</v>
      </c>
      <c r="DW61">
        <v>46</v>
      </c>
      <c r="DX61">
        <v>46</v>
      </c>
      <c r="DY61">
        <v>46</v>
      </c>
      <c r="DZ61">
        <v>47</v>
      </c>
      <c r="EA61">
        <v>47</v>
      </c>
      <c r="EB61">
        <v>47</v>
      </c>
      <c r="EC61">
        <v>48</v>
      </c>
      <c r="ED61">
        <v>48</v>
      </c>
      <c r="EE61">
        <v>48</v>
      </c>
      <c r="EF61">
        <v>49</v>
      </c>
      <c r="EG61">
        <v>49</v>
      </c>
      <c r="EH61">
        <v>50</v>
      </c>
      <c r="EI61">
        <v>50</v>
      </c>
      <c r="EJ61">
        <v>50</v>
      </c>
      <c r="EK61">
        <v>51</v>
      </c>
      <c r="EL61">
        <v>51</v>
      </c>
      <c r="EM61">
        <v>51</v>
      </c>
      <c r="EN61">
        <v>52</v>
      </c>
      <c r="EO61">
        <v>52</v>
      </c>
      <c r="EP61">
        <v>52</v>
      </c>
      <c r="EQ61">
        <v>53</v>
      </c>
      <c r="ER61">
        <v>53</v>
      </c>
      <c r="ES61">
        <v>54</v>
      </c>
      <c r="ET61">
        <v>54</v>
      </c>
      <c r="EU61">
        <v>54</v>
      </c>
      <c r="EV61">
        <v>55</v>
      </c>
      <c r="EW61">
        <v>55</v>
      </c>
      <c r="EX61">
        <v>55</v>
      </c>
      <c r="EY61">
        <v>56</v>
      </c>
      <c r="EZ61">
        <v>56</v>
      </c>
      <c r="FA61">
        <v>56</v>
      </c>
      <c r="FB61">
        <v>57</v>
      </c>
      <c r="FC61">
        <v>57</v>
      </c>
      <c r="FD61">
        <v>58</v>
      </c>
      <c r="FE61">
        <v>58</v>
      </c>
      <c r="FF61">
        <v>58</v>
      </c>
      <c r="FG61">
        <v>59</v>
      </c>
      <c r="FH61">
        <v>59</v>
      </c>
      <c r="FI61">
        <v>59</v>
      </c>
      <c r="FJ61">
        <v>60</v>
      </c>
      <c r="FK61">
        <v>60</v>
      </c>
      <c r="FL61">
        <v>60</v>
      </c>
      <c r="FM61">
        <v>61</v>
      </c>
      <c r="FN61">
        <v>61</v>
      </c>
      <c r="FO61">
        <v>62</v>
      </c>
      <c r="FP61">
        <v>62</v>
      </c>
      <c r="FQ61">
        <v>62</v>
      </c>
      <c r="FR61">
        <v>63</v>
      </c>
      <c r="FS61">
        <v>63</v>
      </c>
      <c r="FT61">
        <v>63</v>
      </c>
      <c r="FU61">
        <v>64</v>
      </c>
      <c r="FV61">
        <v>64</v>
      </c>
      <c r="FW61">
        <v>64</v>
      </c>
      <c r="FX61">
        <v>65</v>
      </c>
      <c r="FY61">
        <v>65</v>
      </c>
      <c r="FZ61">
        <v>66</v>
      </c>
      <c r="GA61">
        <v>66</v>
      </c>
      <c r="GB61">
        <v>66</v>
      </c>
      <c r="GC61">
        <v>67</v>
      </c>
      <c r="GD61">
        <v>67</v>
      </c>
      <c r="GE61">
        <v>67</v>
      </c>
      <c r="GF61">
        <v>68</v>
      </c>
      <c r="GG61">
        <v>68</v>
      </c>
      <c r="GH61">
        <v>68</v>
      </c>
      <c r="GI61">
        <v>69</v>
      </c>
      <c r="GJ61">
        <v>69</v>
      </c>
      <c r="GK61">
        <v>69</v>
      </c>
      <c r="GL61">
        <v>70</v>
      </c>
      <c r="GM61">
        <v>70</v>
      </c>
      <c r="GN61">
        <v>71</v>
      </c>
      <c r="GO61">
        <v>71</v>
      </c>
      <c r="GP61">
        <v>71</v>
      </c>
      <c r="GQ61">
        <v>72</v>
      </c>
      <c r="GR61">
        <v>72</v>
      </c>
      <c r="GS61">
        <v>72</v>
      </c>
      <c r="GU61">
        <v>58</v>
      </c>
      <c r="GV61">
        <v>0.57699999999999996</v>
      </c>
    </row>
    <row r="62" spans="1:204">
      <c r="A62" s="278">
        <v>59</v>
      </c>
      <c r="B62" s="344">
        <v>1</v>
      </c>
      <c r="C62" s="344">
        <v>1</v>
      </c>
      <c r="D62" s="344">
        <v>1</v>
      </c>
      <c r="E62" s="344">
        <v>2</v>
      </c>
      <c r="F62" s="344">
        <v>2</v>
      </c>
      <c r="G62" s="344">
        <v>3</v>
      </c>
      <c r="H62" s="344">
        <v>3</v>
      </c>
      <c r="I62" s="344">
        <v>4</v>
      </c>
      <c r="J62" s="344">
        <v>4</v>
      </c>
      <c r="K62" s="344">
        <v>4</v>
      </c>
      <c r="L62" s="344">
        <v>5</v>
      </c>
      <c r="M62" s="344">
        <v>5</v>
      </c>
      <c r="N62" s="344">
        <v>6</v>
      </c>
      <c r="O62" s="344">
        <v>6</v>
      </c>
      <c r="P62" s="344">
        <v>6</v>
      </c>
      <c r="Q62" s="344">
        <v>7</v>
      </c>
      <c r="R62" s="344">
        <v>7</v>
      </c>
      <c r="S62" s="344">
        <v>8</v>
      </c>
      <c r="T62" s="344">
        <v>8</v>
      </c>
      <c r="U62" s="344">
        <v>8</v>
      </c>
      <c r="V62" s="344">
        <v>9</v>
      </c>
      <c r="W62" s="344">
        <v>9</v>
      </c>
      <c r="X62" s="344">
        <v>9</v>
      </c>
      <c r="Y62" s="344">
        <v>10</v>
      </c>
      <c r="Z62" s="344">
        <v>10</v>
      </c>
      <c r="AA62" s="344">
        <v>10</v>
      </c>
      <c r="AB62" s="344">
        <v>11</v>
      </c>
      <c r="AC62" s="344">
        <v>11</v>
      </c>
      <c r="AD62" s="344">
        <v>12</v>
      </c>
      <c r="AE62" s="344">
        <v>12</v>
      </c>
      <c r="AF62" s="337">
        <v>12</v>
      </c>
      <c r="AG62" s="345">
        <v>13</v>
      </c>
      <c r="AH62" s="348">
        <v>13</v>
      </c>
      <c r="AI62">
        <v>14</v>
      </c>
      <c r="AJ62">
        <v>14</v>
      </c>
      <c r="AK62">
        <v>14</v>
      </c>
      <c r="AL62">
        <v>15</v>
      </c>
      <c r="AM62">
        <v>15</v>
      </c>
      <c r="AN62">
        <v>15</v>
      </c>
      <c r="AO62">
        <v>16</v>
      </c>
      <c r="AP62">
        <v>16</v>
      </c>
      <c r="AQ62">
        <v>17</v>
      </c>
      <c r="AR62">
        <v>17</v>
      </c>
      <c r="AS62">
        <v>17</v>
      </c>
      <c r="AT62">
        <v>18</v>
      </c>
      <c r="AU62">
        <v>18</v>
      </c>
      <c r="AV62">
        <v>18</v>
      </c>
      <c r="AW62">
        <v>19</v>
      </c>
      <c r="AX62">
        <v>19</v>
      </c>
      <c r="AY62">
        <v>19</v>
      </c>
      <c r="AZ62">
        <v>20</v>
      </c>
      <c r="BA62">
        <v>20</v>
      </c>
      <c r="BB62">
        <v>21</v>
      </c>
      <c r="BC62">
        <v>21</v>
      </c>
      <c r="BD62">
        <v>21</v>
      </c>
      <c r="BE62">
        <v>22</v>
      </c>
      <c r="BF62">
        <v>22</v>
      </c>
      <c r="BG62">
        <v>22</v>
      </c>
      <c r="BH62">
        <v>23</v>
      </c>
      <c r="BI62">
        <v>23</v>
      </c>
      <c r="BJ62">
        <v>23</v>
      </c>
      <c r="BK62">
        <v>24</v>
      </c>
      <c r="BL62">
        <v>24</v>
      </c>
      <c r="BM62">
        <v>24</v>
      </c>
      <c r="BN62">
        <v>25</v>
      </c>
      <c r="BO62">
        <v>25</v>
      </c>
      <c r="BP62">
        <v>25</v>
      </c>
      <c r="BQ62">
        <v>26</v>
      </c>
      <c r="BR62">
        <v>26</v>
      </c>
      <c r="BS62">
        <v>27</v>
      </c>
      <c r="BT62">
        <v>27</v>
      </c>
      <c r="BU62">
        <v>27</v>
      </c>
      <c r="BV62">
        <v>28</v>
      </c>
      <c r="BW62">
        <v>28</v>
      </c>
      <c r="BX62">
        <v>28</v>
      </c>
      <c r="BY62">
        <v>29</v>
      </c>
      <c r="BZ62">
        <v>29</v>
      </c>
      <c r="CA62">
        <v>29</v>
      </c>
      <c r="CB62">
        <v>30</v>
      </c>
      <c r="CC62">
        <v>30</v>
      </c>
      <c r="CD62">
        <v>30</v>
      </c>
      <c r="CE62">
        <v>31</v>
      </c>
      <c r="CF62">
        <v>31</v>
      </c>
      <c r="CG62">
        <v>31</v>
      </c>
      <c r="CH62">
        <v>32</v>
      </c>
      <c r="CI62">
        <v>32</v>
      </c>
      <c r="CJ62">
        <v>32</v>
      </c>
      <c r="CK62">
        <v>33</v>
      </c>
      <c r="CL62">
        <v>33</v>
      </c>
      <c r="CM62">
        <v>33</v>
      </c>
      <c r="CN62">
        <v>34</v>
      </c>
      <c r="CO62">
        <v>34</v>
      </c>
      <c r="CP62">
        <v>34</v>
      </c>
      <c r="CQ62">
        <v>35</v>
      </c>
      <c r="CR62">
        <v>35</v>
      </c>
      <c r="CS62">
        <v>35</v>
      </c>
      <c r="CT62">
        <v>36</v>
      </c>
      <c r="CU62">
        <v>36</v>
      </c>
      <c r="CV62">
        <v>36</v>
      </c>
      <c r="CW62">
        <v>37</v>
      </c>
      <c r="CX62">
        <v>37</v>
      </c>
      <c r="CY62">
        <v>37</v>
      </c>
      <c r="CZ62">
        <v>38</v>
      </c>
      <c r="DA62">
        <v>38</v>
      </c>
      <c r="DB62">
        <v>38</v>
      </c>
      <c r="DC62">
        <v>39</v>
      </c>
      <c r="DD62">
        <v>39</v>
      </c>
      <c r="DE62">
        <v>40</v>
      </c>
      <c r="DF62">
        <v>40</v>
      </c>
      <c r="DG62">
        <v>40</v>
      </c>
      <c r="DH62">
        <v>41</v>
      </c>
      <c r="DI62">
        <v>41</v>
      </c>
      <c r="DJ62">
        <v>41</v>
      </c>
      <c r="DK62">
        <v>42</v>
      </c>
      <c r="DL62">
        <v>42</v>
      </c>
      <c r="DM62">
        <v>42</v>
      </c>
      <c r="DN62">
        <v>43</v>
      </c>
      <c r="DO62">
        <v>43</v>
      </c>
      <c r="DP62">
        <v>44</v>
      </c>
      <c r="DQ62">
        <v>44</v>
      </c>
      <c r="DR62">
        <v>44</v>
      </c>
      <c r="DS62">
        <v>45</v>
      </c>
      <c r="DT62">
        <v>45</v>
      </c>
      <c r="DU62">
        <v>45</v>
      </c>
      <c r="DV62">
        <v>46</v>
      </c>
      <c r="DW62">
        <v>46</v>
      </c>
      <c r="DX62">
        <v>46</v>
      </c>
      <c r="DY62">
        <v>47</v>
      </c>
      <c r="DZ62">
        <v>47</v>
      </c>
      <c r="EA62">
        <v>48</v>
      </c>
      <c r="EB62">
        <v>48</v>
      </c>
      <c r="EC62">
        <v>48</v>
      </c>
      <c r="ED62">
        <v>49</v>
      </c>
      <c r="EE62">
        <v>49</v>
      </c>
      <c r="EF62">
        <v>49</v>
      </c>
      <c r="EG62">
        <v>50</v>
      </c>
      <c r="EH62">
        <v>50</v>
      </c>
      <c r="EI62">
        <v>51</v>
      </c>
      <c r="EJ62">
        <v>51</v>
      </c>
      <c r="EK62">
        <v>51</v>
      </c>
      <c r="EL62">
        <v>52</v>
      </c>
      <c r="EM62">
        <v>52</v>
      </c>
      <c r="EN62">
        <v>52</v>
      </c>
      <c r="EO62">
        <v>53</v>
      </c>
      <c r="EP62">
        <v>53</v>
      </c>
      <c r="EQ62">
        <v>53</v>
      </c>
      <c r="ER62">
        <v>54</v>
      </c>
      <c r="ES62">
        <v>54</v>
      </c>
      <c r="ET62">
        <v>55</v>
      </c>
      <c r="EU62">
        <v>55</v>
      </c>
      <c r="EV62">
        <v>55</v>
      </c>
      <c r="EW62">
        <v>56</v>
      </c>
      <c r="EX62">
        <v>56</v>
      </c>
      <c r="EY62">
        <v>56</v>
      </c>
      <c r="EZ62">
        <v>57</v>
      </c>
      <c r="FA62">
        <v>57</v>
      </c>
      <c r="FB62">
        <v>58</v>
      </c>
      <c r="FC62">
        <v>58</v>
      </c>
      <c r="FD62">
        <v>58</v>
      </c>
      <c r="FE62">
        <v>59</v>
      </c>
      <c r="FF62">
        <v>59</v>
      </c>
      <c r="FG62">
        <v>59</v>
      </c>
      <c r="FH62">
        <v>60</v>
      </c>
      <c r="FI62">
        <v>60</v>
      </c>
      <c r="FJ62">
        <v>60</v>
      </c>
      <c r="FK62">
        <v>61</v>
      </c>
      <c r="FL62">
        <v>61</v>
      </c>
      <c r="FM62">
        <v>62</v>
      </c>
      <c r="FN62">
        <v>62</v>
      </c>
      <c r="FO62">
        <v>62</v>
      </c>
      <c r="FP62">
        <v>63</v>
      </c>
      <c r="FQ62">
        <v>63</v>
      </c>
      <c r="FR62">
        <v>63</v>
      </c>
      <c r="FS62">
        <v>64</v>
      </c>
      <c r="FT62">
        <v>64</v>
      </c>
      <c r="FU62">
        <v>64</v>
      </c>
      <c r="FV62">
        <v>65</v>
      </c>
      <c r="FW62">
        <v>65</v>
      </c>
      <c r="FX62">
        <v>66</v>
      </c>
      <c r="FY62">
        <v>66</v>
      </c>
      <c r="FZ62">
        <v>66</v>
      </c>
      <c r="GA62">
        <v>67</v>
      </c>
      <c r="GB62">
        <v>67</v>
      </c>
      <c r="GC62">
        <v>67</v>
      </c>
      <c r="GD62">
        <v>68</v>
      </c>
      <c r="GE62">
        <v>68</v>
      </c>
      <c r="GF62">
        <v>68</v>
      </c>
      <c r="GG62">
        <v>69</v>
      </c>
      <c r="GH62">
        <v>69</v>
      </c>
      <c r="GI62">
        <v>70</v>
      </c>
      <c r="GJ62">
        <v>70</v>
      </c>
      <c r="GK62">
        <v>70</v>
      </c>
      <c r="GL62">
        <v>71</v>
      </c>
      <c r="GM62">
        <v>71</v>
      </c>
      <c r="GN62">
        <v>71</v>
      </c>
      <c r="GO62">
        <v>72</v>
      </c>
      <c r="GP62">
        <v>72</v>
      </c>
      <c r="GQ62">
        <v>73</v>
      </c>
      <c r="GR62">
        <v>73</v>
      </c>
      <c r="GS62">
        <v>73</v>
      </c>
      <c r="GU62">
        <v>59</v>
      </c>
      <c r="GV62">
        <v>0.58399999999999996</v>
      </c>
    </row>
    <row r="63" spans="1:204">
      <c r="A63" s="339">
        <v>60</v>
      </c>
      <c r="B63" s="340">
        <v>1</v>
      </c>
      <c r="C63" s="340">
        <v>1</v>
      </c>
      <c r="D63" s="340">
        <v>1</v>
      </c>
      <c r="E63" s="340">
        <v>2</v>
      </c>
      <c r="F63" s="340">
        <v>2</v>
      </c>
      <c r="G63" s="340">
        <v>3</v>
      </c>
      <c r="H63" s="340">
        <v>3</v>
      </c>
      <c r="I63" s="340">
        <v>4</v>
      </c>
      <c r="J63" s="340">
        <v>4</v>
      </c>
      <c r="K63" s="340">
        <v>4</v>
      </c>
      <c r="L63" s="340">
        <v>5</v>
      </c>
      <c r="M63" s="340">
        <v>5</v>
      </c>
      <c r="N63" s="340">
        <v>6</v>
      </c>
      <c r="O63" s="340">
        <v>6</v>
      </c>
      <c r="P63" s="340">
        <v>6</v>
      </c>
      <c r="Q63" s="340">
        <v>7</v>
      </c>
      <c r="R63" s="340">
        <v>7</v>
      </c>
      <c r="S63" s="340">
        <v>8</v>
      </c>
      <c r="T63" s="340">
        <v>8</v>
      </c>
      <c r="U63" s="340">
        <v>8</v>
      </c>
      <c r="V63" s="340">
        <v>9</v>
      </c>
      <c r="W63" s="340">
        <v>9</v>
      </c>
      <c r="X63" s="340">
        <v>9</v>
      </c>
      <c r="Y63" s="340">
        <v>10</v>
      </c>
      <c r="Z63" s="340">
        <v>10</v>
      </c>
      <c r="AA63" s="340">
        <v>11</v>
      </c>
      <c r="AB63" s="340">
        <v>11</v>
      </c>
      <c r="AC63" s="340">
        <v>11</v>
      </c>
      <c r="AD63" s="340">
        <v>12</v>
      </c>
      <c r="AE63" s="340">
        <v>12</v>
      </c>
      <c r="AF63" s="341">
        <v>13</v>
      </c>
      <c r="AG63" s="342">
        <v>13</v>
      </c>
      <c r="AH63" s="347">
        <v>13</v>
      </c>
      <c r="AI63" s="341">
        <v>14</v>
      </c>
      <c r="AJ63" s="341">
        <v>14</v>
      </c>
      <c r="AK63" s="341">
        <v>14</v>
      </c>
      <c r="AL63" s="341">
        <v>15</v>
      </c>
      <c r="AM63" s="341">
        <v>15</v>
      </c>
      <c r="AN63" s="341">
        <v>16</v>
      </c>
      <c r="AO63" s="341">
        <v>16</v>
      </c>
      <c r="AP63" s="341">
        <v>16</v>
      </c>
      <c r="AQ63" s="341">
        <v>17</v>
      </c>
      <c r="AR63" s="341">
        <v>17</v>
      </c>
      <c r="AS63" s="341">
        <v>17</v>
      </c>
      <c r="AT63" s="341">
        <v>18</v>
      </c>
      <c r="AU63" s="341">
        <v>18</v>
      </c>
      <c r="AV63" s="341">
        <v>19</v>
      </c>
      <c r="AW63" s="341">
        <v>19</v>
      </c>
      <c r="AX63" s="341">
        <v>19</v>
      </c>
      <c r="AY63" s="341">
        <v>20</v>
      </c>
      <c r="AZ63" s="341">
        <v>20</v>
      </c>
      <c r="BA63" s="341">
        <v>20</v>
      </c>
      <c r="BB63" s="341">
        <v>21</v>
      </c>
      <c r="BC63" s="341">
        <v>21</v>
      </c>
      <c r="BD63" s="341">
        <v>21</v>
      </c>
      <c r="BE63" s="341">
        <v>22</v>
      </c>
      <c r="BF63" s="341">
        <v>22</v>
      </c>
      <c r="BG63" s="341">
        <v>23</v>
      </c>
      <c r="BH63" s="341">
        <v>23</v>
      </c>
      <c r="BI63" s="341">
        <v>23</v>
      </c>
      <c r="BJ63" s="341">
        <v>24</v>
      </c>
      <c r="BK63" s="341">
        <v>24</v>
      </c>
      <c r="BL63" s="341">
        <v>24</v>
      </c>
      <c r="BM63" s="341">
        <v>25</v>
      </c>
      <c r="BN63" s="341">
        <v>25</v>
      </c>
      <c r="BO63" s="341">
        <v>25</v>
      </c>
      <c r="BP63" s="341">
        <v>26</v>
      </c>
      <c r="BQ63" s="341">
        <v>26</v>
      </c>
      <c r="BR63" s="341">
        <v>27</v>
      </c>
      <c r="BS63" s="341">
        <v>27</v>
      </c>
      <c r="BT63" s="341">
        <v>27</v>
      </c>
      <c r="BU63" s="341">
        <v>28</v>
      </c>
      <c r="BV63" s="341">
        <v>28</v>
      </c>
      <c r="BW63" s="341">
        <v>28</v>
      </c>
      <c r="BX63" s="341">
        <v>29</v>
      </c>
      <c r="BY63" s="341">
        <v>29</v>
      </c>
      <c r="BZ63" s="341">
        <v>29</v>
      </c>
      <c r="CA63" s="341">
        <v>30</v>
      </c>
      <c r="CB63" s="341">
        <v>30</v>
      </c>
      <c r="CC63" s="341">
        <v>30</v>
      </c>
      <c r="CD63" s="341">
        <v>31</v>
      </c>
      <c r="CE63" s="341">
        <v>31</v>
      </c>
      <c r="CF63" s="341">
        <v>31</v>
      </c>
      <c r="CG63" s="341">
        <v>32</v>
      </c>
      <c r="CH63" s="341">
        <v>32</v>
      </c>
      <c r="CI63" s="341">
        <v>32</v>
      </c>
      <c r="CJ63" s="341">
        <v>33</v>
      </c>
      <c r="CK63" s="341">
        <v>33</v>
      </c>
      <c r="CL63" s="341">
        <v>33</v>
      </c>
      <c r="CM63" s="341">
        <v>34</v>
      </c>
      <c r="CN63" s="341">
        <v>34</v>
      </c>
      <c r="CO63" s="341">
        <v>34</v>
      </c>
      <c r="CP63" s="341">
        <v>35</v>
      </c>
      <c r="CQ63" s="341">
        <v>35</v>
      </c>
      <c r="CR63" s="341">
        <v>35</v>
      </c>
      <c r="CS63" s="341">
        <v>36</v>
      </c>
      <c r="CT63" s="341">
        <v>36</v>
      </c>
      <c r="CU63" s="341">
        <v>36</v>
      </c>
      <c r="CV63" s="341">
        <v>37</v>
      </c>
      <c r="CW63" s="341">
        <v>37</v>
      </c>
      <c r="CX63" s="341">
        <v>37</v>
      </c>
      <c r="CY63" s="341">
        <v>38</v>
      </c>
      <c r="CZ63" s="341">
        <v>38</v>
      </c>
      <c r="DA63" s="341">
        <v>39</v>
      </c>
      <c r="DB63" s="341">
        <v>39</v>
      </c>
      <c r="DC63" s="341">
        <v>39</v>
      </c>
      <c r="DD63" s="341">
        <v>40</v>
      </c>
      <c r="DE63" s="341">
        <v>40</v>
      </c>
      <c r="DF63" s="341">
        <v>40</v>
      </c>
      <c r="DG63" s="341">
        <v>41</v>
      </c>
      <c r="DH63" s="341">
        <v>41</v>
      </c>
      <c r="DI63" s="341">
        <v>41</v>
      </c>
      <c r="DJ63" s="341">
        <v>42</v>
      </c>
      <c r="DK63" s="341">
        <v>42</v>
      </c>
      <c r="DL63" s="341">
        <v>43</v>
      </c>
      <c r="DM63" s="341">
        <v>43</v>
      </c>
      <c r="DN63" s="341">
        <v>43</v>
      </c>
      <c r="DO63" s="341">
        <v>44</v>
      </c>
      <c r="DP63" s="341">
        <v>44</v>
      </c>
      <c r="DQ63" s="341">
        <v>44</v>
      </c>
      <c r="DR63" s="341">
        <v>45</v>
      </c>
      <c r="DS63" s="341">
        <v>45</v>
      </c>
      <c r="DT63" s="341">
        <v>46</v>
      </c>
      <c r="DU63" s="341">
        <v>46</v>
      </c>
      <c r="DV63" s="341">
        <v>46</v>
      </c>
      <c r="DW63" s="341">
        <v>47</v>
      </c>
      <c r="DX63" s="341">
        <v>47</v>
      </c>
      <c r="DY63" s="341">
        <v>47</v>
      </c>
      <c r="DZ63" s="341">
        <v>48</v>
      </c>
      <c r="EA63" s="341">
        <v>48</v>
      </c>
      <c r="EB63" s="341">
        <v>49</v>
      </c>
      <c r="EC63" s="341">
        <v>49</v>
      </c>
      <c r="ED63" s="341">
        <v>49</v>
      </c>
      <c r="EE63" s="341">
        <v>50</v>
      </c>
      <c r="EF63" s="341">
        <v>50</v>
      </c>
      <c r="EG63" s="341">
        <v>50</v>
      </c>
      <c r="EH63" s="341">
        <v>51</v>
      </c>
      <c r="EI63" s="341">
        <v>51</v>
      </c>
      <c r="EJ63" s="341">
        <v>51</v>
      </c>
      <c r="EK63" s="341">
        <v>52</v>
      </c>
      <c r="EL63" s="341">
        <v>52</v>
      </c>
      <c r="EM63" s="341">
        <v>53</v>
      </c>
      <c r="EN63" s="341">
        <v>53</v>
      </c>
      <c r="EO63" s="341">
        <v>53</v>
      </c>
      <c r="EP63" s="341">
        <v>54</v>
      </c>
      <c r="EQ63" s="341">
        <v>54</v>
      </c>
      <c r="ER63" s="341">
        <v>54</v>
      </c>
      <c r="ES63" s="341">
        <v>55</v>
      </c>
      <c r="ET63" s="341">
        <v>55</v>
      </c>
      <c r="EU63" s="341">
        <v>56</v>
      </c>
      <c r="EV63" s="341">
        <v>56</v>
      </c>
      <c r="EW63" s="341">
        <v>56</v>
      </c>
      <c r="EX63" s="341">
        <v>57</v>
      </c>
      <c r="EY63" s="341">
        <v>57</v>
      </c>
      <c r="EZ63" s="341">
        <v>57</v>
      </c>
      <c r="FA63" s="341">
        <v>58</v>
      </c>
      <c r="FB63" s="341">
        <v>58</v>
      </c>
      <c r="FC63" s="341">
        <v>59</v>
      </c>
      <c r="FD63" s="341">
        <v>59</v>
      </c>
      <c r="FE63" s="341">
        <v>59</v>
      </c>
      <c r="FF63" s="341">
        <v>60</v>
      </c>
      <c r="FG63" s="341">
        <v>60</v>
      </c>
      <c r="FH63" s="341">
        <v>60</v>
      </c>
      <c r="FI63" s="341">
        <v>61</v>
      </c>
      <c r="FJ63" s="341">
        <v>61</v>
      </c>
      <c r="FK63" s="341">
        <v>62</v>
      </c>
      <c r="FL63" s="341">
        <v>62</v>
      </c>
      <c r="FM63" s="341">
        <v>62</v>
      </c>
      <c r="FN63" s="341">
        <v>63</v>
      </c>
      <c r="FO63" s="341">
        <v>63</v>
      </c>
      <c r="FP63" s="341">
        <v>63</v>
      </c>
      <c r="FQ63" s="341">
        <v>64</v>
      </c>
      <c r="FR63" s="341">
        <v>64</v>
      </c>
      <c r="FS63" s="341">
        <v>64</v>
      </c>
      <c r="FT63" s="341">
        <v>65</v>
      </c>
      <c r="FU63" s="341">
        <v>65</v>
      </c>
      <c r="FV63" s="341">
        <v>66</v>
      </c>
      <c r="FW63" s="341">
        <v>66</v>
      </c>
      <c r="FX63" s="341">
        <v>66</v>
      </c>
      <c r="FY63" s="341">
        <v>67</v>
      </c>
      <c r="FZ63" s="341">
        <v>67</v>
      </c>
      <c r="GA63" s="341">
        <v>67</v>
      </c>
      <c r="GB63" s="341">
        <v>68</v>
      </c>
      <c r="GC63" s="341">
        <v>68</v>
      </c>
      <c r="GD63" s="341">
        <v>69</v>
      </c>
      <c r="GE63" s="341">
        <v>69</v>
      </c>
      <c r="GF63" s="341">
        <v>69</v>
      </c>
      <c r="GG63" s="341">
        <v>70</v>
      </c>
      <c r="GH63" s="341">
        <v>70</v>
      </c>
      <c r="GI63" s="341">
        <v>70</v>
      </c>
      <c r="GJ63" s="341">
        <v>71</v>
      </c>
      <c r="GK63" s="341">
        <v>71</v>
      </c>
      <c r="GL63" s="341">
        <v>72</v>
      </c>
      <c r="GM63" s="341">
        <v>72</v>
      </c>
      <c r="GN63" s="341">
        <v>72</v>
      </c>
      <c r="GO63" s="341">
        <v>73</v>
      </c>
      <c r="GP63" s="341">
        <v>73</v>
      </c>
      <c r="GQ63" s="341">
        <v>73</v>
      </c>
      <c r="GR63" s="341">
        <v>74</v>
      </c>
      <c r="GS63" s="341">
        <v>74</v>
      </c>
      <c r="GT63" s="341"/>
      <c r="GU63" s="341">
        <v>60</v>
      </c>
      <c r="GV63" s="341">
        <v>0.59099999999999997</v>
      </c>
    </row>
    <row r="64" spans="1:204">
      <c r="A64" s="278">
        <v>61</v>
      </c>
      <c r="B64" s="344">
        <v>1</v>
      </c>
      <c r="C64" s="344">
        <v>1</v>
      </c>
      <c r="D64" s="344">
        <v>1</v>
      </c>
      <c r="E64" s="344">
        <v>2</v>
      </c>
      <c r="F64" s="344">
        <v>2</v>
      </c>
      <c r="G64" s="344">
        <v>3</v>
      </c>
      <c r="H64" s="344">
        <v>3</v>
      </c>
      <c r="I64" s="344">
        <v>4</v>
      </c>
      <c r="J64" s="344">
        <v>4</v>
      </c>
      <c r="K64" s="344">
        <v>4</v>
      </c>
      <c r="L64" s="344">
        <v>5</v>
      </c>
      <c r="M64" s="344">
        <v>5</v>
      </c>
      <c r="N64" s="344">
        <v>6</v>
      </c>
      <c r="O64" s="344">
        <v>6</v>
      </c>
      <c r="P64" s="344">
        <v>6</v>
      </c>
      <c r="Q64" s="344">
        <v>7</v>
      </c>
      <c r="R64" s="344">
        <v>7</v>
      </c>
      <c r="S64" s="344">
        <v>8</v>
      </c>
      <c r="T64" s="344">
        <v>8</v>
      </c>
      <c r="U64" s="344">
        <v>8</v>
      </c>
      <c r="V64" s="344">
        <v>9</v>
      </c>
      <c r="W64" s="344">
        <v>9</v>
      </c>
      <c r="X64" s="344">
        <v>10</v>
      </c>
      <c r="Y64" s="344">
        <v>10</v>
      </c>
      <c r="Z64" s="344">
        <v>10</v>
      </c>
      <c r="AA64" s="344">
        <v>11</v>
      </c>
      <c r="AB64" s="344">
        <v>11</v>
      </c>
      <c r="AC64" s="344">
        <v>11</v>
      </c>
      <c r="AD64" s="344">
        <v>12</v>
      </c>
      <c r="AE64" s="344">
        <v>12</v>
      </c>
      <c r="AF64" s="337">
        <v>13</v>
      </c>
      <c r="AG64" s="345">
        <v>13</v>
      </c>
      <c r="AH64" s="346">
        <v>13</v>
      </c>
      <c r="AI64">
        <v>14</v>
      </c>
      <c r="AJ64">
        <v>14</v>
      </c>
      <c r="AK64">
        <v>15</v>
      </c>
      <c r="AL64">
        <v>15</v>
      </c>
      <c r="AM64">
        <v>15</v>
      </c>
      <c r="AN64">
        <v>16</v>
      </c>
      <c r="AO64">
        <v>16</v>
      </c>
      <c r="AP64">
        <v>16</v>
      </c>
      <c r="AQ64">
        <v>17</v>
      </c>
      <c r="AR64">
        <v>17</v>
      </c>
      <c r="AS64">
        <v>18</v>
      </c>
      <c r="AT64">
        <v>18</v>
      </c>
      <c r="AU64">
        <v>18</v>
      </c>
      <c r="AV64">
        <v>19</v>
      </c>
      <c r="AW64">
        <v>19</v>
      </c>
      <c r="AX64">
        <v>19</v>
      </c>
      <c r="AY64">
        <v>20</v>
      </c>
      <c r="AZ64">
        <v>20</v>
      </c>
      <c r="BA64">
        <v>21</v>
      </c>
      <c r="BB64">
        <v>21</v>
      </c>
      <c r="BC64">
        <v>21</v>
      </c>
      <c r="BD64">
        <v>22</v>
      </c>
      <c r="BE64">
        <v>22</v>
      </c>
      <c r="BF64">
        <v>22</v>
      </c>
      <c r="BG64">
        <v>23</v>
      </c>
      <c r="BH64">
        <v>23</v>
      </c>
      <c r="BI64">
        <v>23</v>
      </c>
      <c r="BJ64">
        <v>24</v>
      </c>
      <c r="BK64">
        <v>24</v>
      </c>
      <c r="BL64">
        <v>25</v>
      </c>
      <c r="BM64">
        <v>25</v>
      </c>
      <c r="BN64">
        <v>25</v>
      </c>
      <c r="BO64">
        <v>26</v>
      </c>
      <c r="BP64">
        <v>26</v>
      </c>
      <c r="BQ64">
        <v>26</v>
      </c>
      <c r="BR64">
        <v>27</v>
      </c>
      <c r="BS64">
        <v>27</v>
      </c>
      <c r="BT64">
        <v>27</v>
      </c>
      <c r="BU64">
        <v>28</v>
      </c>
      <c r="BV64">
        <v>28</v>
      </c>
      <c r="BW64">
        <v>28</v>
      </c>
      <c r="BX64">
        <v>29</v>
      </c>
      <c r="BY64">
        <v>29</v>
      </c>
      <c r="BZ64">
        <v>30</v>
      </c>
      <c r="CA64">
        <v>30</v>
      </c>
      <c r="CB64">
        <v>30</v>
      </c>
      <c r="CC64">
        <v>31</v>
      </c>
      <c r="CD64">
        <v>31</v>
      </c>
      <c r="CE64">
        <v>31</v>
      </c>
      <c r="CF64">
        <v>32</v>
      </c>
      <c r="CG64">
        <v>32</v>
      </c>
      <c r="CH64">
        <v>32</v>
      </c>
      <c r="CI64">
        <v>33</v>
      </c>
      <c r="CJ64">
        <v>33</v>
      </c>
      <c r="CK64">
        <v>33</v>
      </c>
      <c r="CL64">
        <v>34</v>
      </c>
      <c r="CM64">
        <v>34</v>
      </c>
      <c r="CN64">
        <v>34</v>
      </c>
      <c r="CO64">
        <v>35</v>
      </c>
      <c r="CP64">
        <v>35</v>
      </c>
      <c r="CQ64">
        <v>35</v>
      </c>
      <c r="CR64">
        <v>36</v>
      </c>
      <c r="CS64">
        <v>36</v>
      </c>
      <c r="CT64">
        <v>36</v>
      </c>
      <c r="CU64">
        <v>37</v>
      </c>
      <c r="CV64">
        <v>37</v>
      </c>
      <c r="CW64">
        <v>37</v>
      </c>
      <c r="CX64">
        <v>38</v>
      </c>
      <c r="CY64">
        <v>38</v>
      </c>
      <c r="CZ64">
        <v>38</v>
      </c>
      <c r="DA64">
        <v>39</v>
      </c>
      <c r="DB64">
        <v>39</v>
      </c>
      <c r="DC64">
        <v>40</v>
      </c>
      <c r="DD64">
        <v>40</v>
      </c>
      <c r="DE64">
        <v>40</v>
      </c>
      <c r="DF64">
        <v>41</v>
      </c>
      <c r="DG64">
        <v>41</v>
      </c>
      <c r="DH64">
        <v>41</v>
      </c>
      <c r="DI64">
        <v>42</v>
      </c>
      <c r="DJ64">
        <v>42</v>
      </c>
      <c r="DK64">
        <v>43</v>
      </c>
      <c r="DL64">
        <v>43</v>
      </c>
      <c r="DM64">
        <v>43</v>
      </c>
      <c r="DN64">
        <v>44</v>
      </c>
      <c r="DO64">
        <v>44</v>
      </c>
      <c r="DP64">
        <v>44</v>
      </c>
      <c r="DQ64">
        <v>45</v>
      </c>
      <c r="DR64">
        <v>45</v>
      </c>
      <c r="DS64">
        <v>46</v>
      </c>
      <c r="DT64">
        <v>46</v>
      </c>
      <c r="DU64">
        <v>46</v>
      </c>
      <c r="DV64">
        <v>47</v>
      </c>
      <c r="DW64">
        <v>47</v>
      </c>
      <c r="DX64">
        <v>47</v>
      </c>
      <c r="DY64">
        <v>48</v>
      </c>
      <c r="DZ64">
        <v>48</v>
      </c>
      <c r="EA64">
        <v>49</v>
      </c>
      <c r="EB64">
        <v>49</v>
      </c>
      <c r="EC64">
        <v>49</v>
      </c>
      <c r="ED64">
        <v>50</v>
      </c>
      <c r="EE64">
        <v>50</v>
      </c>
      <c r="EF64">
        <v>50</v>
      </c>
      <c r="EG64">
        <v>51</v>
      </c>
      <c r="EH64">
        <v>51</v>
      </c>
      <c r="EI64">
        <v>52</v>
      </c>
      <c r="EJ64">
        <v>52</v>
      </c>
      <c r="EK64">
        <v>52</v>
      </c>
      <c r="EL64">
        <v>53</v>
      </c>
      <c r="EM64">
        <v>53</v>
      </c>
      <c r="EN64">
        <v>53</v>
      </c>
      <c r="EO64">
        <v>54</v>
      </c>
      <c r="EP64">
        <v>54</v>
      </c>
      <c r="EQ64">
        <v>55</v>
      </c>
      <c r="ER64">
        <v>55</v>
      </c>
      <c r="ES64">
        <v>55</v>
      </c>
      <c r="ET64">
        <v>56</v>
      </c>
      <c r="EU64">
        <v>56</v>
      </c>
      <c r="EV64">
        <v>56</v>
      </c>
      <c r="EW64">
        <v>57</v>
      </c>
      <c r="EX64">
        <v>57</v>
      </c>
      <c r="EY64">
        <v>58</v>
      </c>
      <c r="EZ64">
        <v>58</v>
      </c>
      <c r="FA64">
        <v>58</v>
      </c>
      <c r="FB64">
        <v>59</v>
      </c>
      <c r="FC64">
        <v>59</v>
      </c>
      <c r="FD64">
        <v>59</v>
      </c>
      <c r="FE64">
        <v>60</v>
      </c>
      <c r="FF64">
        <v>60</v>
      </c>
      <c r="FG64">
        <v>61</v>
      </c>
      <c r="FH64">
        <v>61</v>
      </c>
      <c r="FI64">
        <v>61</v>
      </c>
      <c r="FJ64">
        <v>62</v>
      </c>
      <c r="FK64">
        <v>62</v>
      </c>
      <c r="FL64">
        <v>62</v>
      </c>
      <c r="FM64">
        <v>63</v>
      </c>
      <c r="FN64">
        <v>63</v>
      </c>
      <c r="FO64">
        <v>64</v>
      </c>
      <c r="FP64">
        <v>64</v>
      </c>
      <c r="FQ64">
        <v>64</v>
      </c>
      <c r="FR64">
        <v>65</v>
      </c>
      <c r="FS64">
        <v>65</v>
      </c>
      <c r="FT64">
        <v>65</v>
      </c>
      <c r="FU64">
        <v>66</v>
      </c>
      <c r="FV64">
        <v>66</v>
      </c>
      <c r="FW64">
        <v>67</v>
      </c>
      <c r="FX64">
        <v>67</v>
      </c>
      <c r="FY64">
        <v>67</v>
      </c>
      <c r="FZ64">
        <v>68</v>
      </c>
      <c r="GA64">
        <v>68</v>
      </c>
      <c r="GB64">
        <v>68</v>
      </c>
      <c r="GC64">
        <v>69</v>
      </c>
      <c r="GD64">
        <v>69</v>
      </c>
      <c r="GE64">
        <v>70</v>
      </c>
      <c r="GF64">
        <v>70</v>
      </c>
      <c r="GG64">
        <v>70</v>
      </c>
      <c r="GH64">
        <v>71</v>
      </c>
      <c r="GI64">
        <v>71</v>
      </c>
      <c r="GJ64">
        <v>71</v>
      </c>
      <c r="GK64">
        <v>72</v>
      </c>
      <c r="GL64">
        <v>72</v>
      </c>
      <c r="GM64">
        <v>73</v>
      </c>
      <c r="GN64">
        <v>73</v>
      </c>
      <c r="GO64">
        <v>73</v>
      </c>
      <c r="GP64">
        <v>74</v>
      </c>
      <c r="GQ64">
        <v>74</v>
      </c>
      <c r="GR64">
        <v>74</v>
      </c>
      <c r="GS64">
        <v>75</v>
      </c>
      <c r="GU64">
        <v>61</v>
      </c>
      <c r="GV64">
        <v>0.59599999999999997</v>
      </c>
    </row>
    <row r="65" spans="1:204">
      <c r="A65" s="278">
        <v>62</v>
      </c>
      <c r="B65" s="344">
        <v>1</v>
      </c>
      <c r="C65" s="344">
        <v>1</v>
      </c>
      <c r="D65" s="344">
        <v>1</v>
      </c>
      <c r="E65" s="344">
        <v>2</v>
      </c>
      <c r="F65" s="344">
        <v>2</v>
      </c>
      <c r="G65" s="344">
        <v>3</v>
      </c>
      <c r="H65" s="344">
        <v>3</v>
      </c>
      <c r="I65" s="344">
        <v>4</v>
      </c>
      <c r="J65" s="344">
        <v>4</v>
      </c>
      <c r="K65" s="344">
        <v>4</v>
      </c>
      <c r="L65" s="344">
        <v>5</v>
      </c>
      <c r="M65" s="344">
        <v>5</v>
      </c>
      <c r="N65" s="344">
        <v>6</v>
      </c>
      <c r="O65" s="344">
        <v>6</v>
      </c>
      <c r="P65" s="344">
        <v>6</v>
      </c>
      <c r="Q65" s="344">
        <v>7</v>
      </c>
      <c r="R65" s="344">
        <v>7</v>
      </c>
      <c r="S65" s="344">
        <v>8</v>
      </c>
      <c r="T65" s="344">
        <v>8</v>
      </c>
      <c r="U65" s="344">
        <v>8</v>
      </c>
      <c r="V65" s="344">
        <v>9</v>
      </c>
      <c r="W65" s="344">
        <v>9</v>
      </c>
      <c r="X65" s="344">
        <v>10</v>
      </c>
      <c r="Y65" s="344">
        <v>10</v>
      </c>
      <c r="Z65" s="344">
        <v>10</v>
      </c>
      <c r="AA65" s="344">
        <v>11</v>
      </c>
      <c r="AB65" s="344">
        <v>11</v>
      </c>
      <c r="AC65" s="344">
        <v>12</v>
      </c>
      <c r="AD65" s="344">
        <v>12</v>
      </c>
      <c r="AE65" s="344">
        <v>12</v>
      </c>
      <c r="AF65" s="337">
        <v>13</v>
      </c>
      <c r="AG65" s="345">
        <v>13</v>
      </c>
      <c r="AH65" s="346">
        <v>14</v>
      </c>
      <c r="AI65">
        <v>14</v>
      </c>
      <c r="AJ65">
        <v>14</v>
      </c>
      <c r="AK65">
        <v>15</v>
      </c>
      <c r="AL65">
        <v>15</v>
      </c>
      <c r="AM65">
        <v>15</v>
      </c>
      <c r="AN65">
        <v>16</v>
      </c>
      <c r="AO65">
        <v>16</v>
      </c>
      <c r="AP65">
        <v>17</v>
      </c>
      <c r="AQ65">
        <v>17</v>
      </c>
      <c r="AR65">
        <v>17</v>
      </c>
      <c r="AS65">
        <v>18</v>
      </c>
      <c r="AT65">
        <v>18</v>
      </c>
      <c r="AU65">
        <v>18</v>
      </c>
      <c r="AV65">
        <v>19</v>
      </c>
      <c r="AW65">
        <v>19</v>
      </c>
      <c r="AX65">
        <v>20</v>
      </c>
      <c r="AY65">
        <v>20</v>
      </c>
      <c r="AZ65">
        <v>20</v>
      </c>
      <c r="BA65">
        <v>21</v>
      </c>
      <c r="BB65">
        <v>21</v>
      </c>
      <c r="BC65">
        <v>21</v>
      </c>
      <c r="BD65">
        <v>22</v>
      </c>
      <c r="BE65">
        <v>22</v>
      </c>
      <c r="BF65">
        <v>23</v>
      </c>
      <c r="BG65">
        <v>23</v>
      </c>
      <c r="BH65">
        <v>23</v>
      </c>
      <c r="BI65">
        <v>24</v>
      </c>
      <c r="BJ65">
        <v>24</v>
      </c>
      <c r="BK65">
        <v>24</v>
      </c>
      <c r="BL65">
        <v>25</v>
      </c>
      <c r="BM65">
        <v>25</v>
      </c>
      <c r="BN65">
        <v>25</v>
      </c>
      <c r="BO65">
        <v>26</v>
      </c>
      <c r="BP65">
        <v>26</v>
      </c>
      <c r="BQ65">
        <v>27</v>
      </c>
      <c r="BR65">
        <v>27</v>
      </c>
      <c r="BS65">
        <v>27</v>
      </c>
      <c r="BT65">
        <v>28</v>
      </c>
      <c r="BU65">
        <v>28</v>
      </c>
      <c r="BV65">
        <v>28</v>
      </c>
      <c r="BW65">
        <v>29</v>
      </c>
      <c r="BX65">
        <v>29</v>
      </c>
      <c r="BY65">
        <v>29</v>
      </c>
      <c r="BZ65">
        <v>30</v>
      </c>
      <c r="CA65">
        <v>30</v>
      </c>
      <c r="CB65">
        <v>30</v>
      </c>
      <c r="CC65">
        <v>31</v>
      </c>
      <c r="CD65">
        <v>31</v>
      </c>
      <c r="CE65">
        <v>32</v>
      </c>
      <c r="CF65">
        <v>32</v>
      </c>
      <c r="CG65">
        <v>32</v>
      </c>
      <c r="CH65">
        <v>33</v>
      </c>
      <c r="CI65">
        <v>33</v>
      </c>
      <c r="CJ65">
        <v>33</v>
      </c>
      <c r="CK65">
        <v>34</v>
      </c>
      <c r="CL65">
        <v>34</v>
      </c>
      <c r="CM65">
        <v>34</v>
      </c>
      <c r="CN65">
        <v>35</v>
      </c>
      <c r="CO65">
        <v>35</v>
      </c>
      <c r="CP65">
        <v>35</v>
      </c>
      <c r="CQ65">
        <v>36</v>
      </c>
      <c r="CR65">
        <v>36</v>
      </c>
      <c r="CS65">
        <v>36</v>
      </c>
      <c r="CT65">
        <v>37</v>
      </c>
      <c r="CU65">
        <v>37</v>
      </c>
      <c r="CV65">
        <v>37</v>
      </c>
      <c r="CW65">
        <v>38</v>
      </c>
      <c r="CX65">
        <v>38</v>
      </c>
      <c r="CY65">
        <v>38</v>
      </c>
      <c r="CZ65">
        <v>39</v>
      </c>
      <c r="DA65">
        <v>39</v>
      </c>
      <c r="DB65">
        <v>40</v>
      </c>
      <c r="DC65">
        <v>40</v>
      </c>
      <c r="DD65">
        <v>40</v>
      </c>
      <c r="DE65">
        <v>41</v>
      </c>
      <c r="DF65">
        <v>41</v>
      </c>
      <c r="DG65">
        <v>41</v>
      </c>
      <c r="DH65">
        <v>42</v>
      </c>
      <c r="DI65">
        <v>42</v>
      </c>
      <c r="DJ65">
        <v>42</v>
      </c>
      <c r="DK65">
        <v>43</v>
      </c>
      <c r="DL65">
        <v>43</v>
      </c>
      <c r="DM65">
        <v>44</v>
      </c>
      <c r="DN65">
        <v>44</v>
      </c>
      <c r="DO65">
        <v>44</v>
      </c>
      <c r="DP65">
        <v>45</v>
      </c>
      <c r="DQ65">
        <v>45</v>
      </c>
      <c r="DR65">
        <v>45</v>
      </c>
      <c r="DS65">
        <v>46</v>
      </c>
      <c r="DT65">
        <v>46</v>
      </c>
      <c r="DU65">
        <v>47</v>
      </c>
      <c r="DV65">
        <v>47</v>
      </c>
      <c r="DW65">
        <v>47</v>
      </c>
      <c r="DX65">
        <v>48</v>
      </c>
      <c r="DY65">
        <v>48</v>
      </c>
      <c r="DZ65">
        <v>49</v>
      </c>
      <c r="EA65">
        <v>49</v>
      </c>
      <c r="EB65">
        <v>49</v>
      </c>
      <c r="EC65">
        <v>50</v>
      </c>
      <c r="ED65">
        <v>50</v>
      </c>
      <c r="EE65">
        <v>50</v>
      </c>
      <c r="EF65">
        <v>51</v>
      </c>
      <c r="EG65">
        <v>51</v>
      </c>
      <c r="EH65">
        <v>52</v>
      </c>
      <c r="EI65">
        <v>52</v>
      </c>
      <c r="EJ65">
        <v>52</v>
      </c>
      <c r="EK65">
        <v>53</v>
      </c>
      <c r="EL65">
        <v>53</v>
      </c>
      <c r="EM65">
        <v>53</v>
      </c>
      <c r="EN65">
        <v>54</v>
      </c>
      <c r="EO65">
        <v>54</v>
      </c>
      <c r="EP65">
        <v>55</v>
      </c>
      <c r="EQ65">
        <v>55</v>
      </c>
      <c r="ER65">
        <v>55</v>
      </c>
      <c r="ES65">
        <v>56</v>
      </c>
      <c r="ET65">
        <v>56</v>
      </c>
      <c r="EU65">
        <v>56</v>
      </c>
      <c r="EV65">
        <v>57</v>
      </c>
      <c r="EW65">
        <v>57</v>
      </c>
      <c r="EX65">
        <v>58</v>
      </c>
      <c r="EY65">
        <v>58</v>
      </c>
      <c r="EZ65">
        <v>58</v>
      </c>
      <c r="FA65">
        <v>59</v>
      </c>
      <c r="FB65">
        <v>59</v>
      </c>
      <c r="FC65">
        <v>59</v>
      </c>
      <c r="FD65">
        <v>60</v>
      </c>
      <c r="FE65">
        <v>60</v>
      </c>
      <c r="FF65">
        <v>61</v>
      </c>
      <c r="FG65">
        <v>61</v>
      </c>
      <c r="FH65">
        <v>61</v>
      </c>
      <c r="FI65">
        <v>62</v>
      </c>
      <c r="FJ65">
        <v>62</v>
      </c>
      <c r="FK65">
        <v>62</v>
      </c>
      <c r="FL65">
        <v>63</v>
      </c>
      <c r="FM65">
        <v>63</v>
      </c>
      <c r="FN65">
        <v>64</v>
      </c>
      <c r="FO65">
        <v>64</v>
      </c>
      <c r="FP65">
        <v>64</v>
      </c>
      <c r="FQ65">
        <v>65</v>
      </c>
      <c r="FR65">
        <v>65</v>
      </c>
      <c r="FS65">
        <v>65</v>
      </c>
      <c r="FT65">
        <v>66</v>
      </c>
      <c r="FU65">
        <v>66</v>
      </c>
      <c r="FV65">
        <v>67</v>
      </c>
      <c r="FW65">
        <v>67</v>
      </c>
      <c r="FX65">
        <v>67</v>
      </c>
      <c r="FY65">
        <v>68</v>
      </c>
      <c r="FZ65">
        <v>68</v>
      </c>
      <c r="GA65">
        <v>68</v>
      </c>
      <c r="GB65">
        <v>69</v>
      </c>
      <c r="GC65">
        <v>69</v>
      </c>
      <c r="GD65">
        <v>70</v>
      </c>
      <c r="GE65">
        <v>70</v>
      </c>
      <c r="GF65">
        <v>70</v>
      </c>
      <c r="GG65">
        <v>71</v>
      </c>
      <c r="GH65">
        <v>71</v>
      </c>
      <c r="GI65">
        <v>72</v>
      </c>
      <c r="GJ65">
        <v>72</v>
      </c>
      <c r="GK65">
        <v>72</v>
      </c>
      <c r="GL65">
        <v>73</v>
      </c>
      <c r="GM65">
        <v>73</v>
      </c>
      <c r="GN65">
        <v>73</v>
      </c>
      <c r="GO65">
        <v>74</v>
      </c>
      <c r="GP65">
        <v>74</v>
      </c>
      <c r="GQ65">
        <v>75</v>
      </c>
      <c r="GR65">
        <v>75</v>
      </c>
      <c r="GS65">
        <v>75</v>
      </c>
      <c r="GU65">
        <v>62</v>
      </c>
      <c r="GV65">
        <v>0.6</v>
      </c>
    </row>
    <row r="66" spans="1:204">
      <c r="A66" s="278">
        <v>63</v>
      </c>
      <c r="B66" s="344">
        <v>1</v>
      </c>
      <c r="C66" s="344">
        <v>1</v>
      </c>
      <c r="D66" s="344">
        <v>1</v>
      </c>
      <c r="E66" s="344">
        <v>2</v>
      </c>
      <c r="F66" s="344">
        <v>2</v>
      </c>
      <c r="G66" s="344">
        <v>3</v>
      </c>
      <c r="H66" s="344">
        <v>3</v>
      </c>
      <c r="I66" s="344">
        <v>4</v>
      </c>
      <c r="J66" s="344">
        <v>4</v>
      </c>
      <c r="K66" s="344">
        <v>4</v>
      </c>
      <c r="L66" s="344">
        <v>5</v>
      </c>
      <c r="M66" s="344">
        <v>5</v>
      </c>
      <c r="N66" s="344">
        <v>6</v>
      </c>
      <c r="O66" s="344">
        <v>6</v>
      </c>
      <c r="P66" s="344">
        <v>7</v>
      </c>
      <c r="Q66" s="344">
        <v>7</v>
      </c>
      <c r="R66" s="344">
        <v>7</v>
      </c>
      <c r="S66" s="344">
        <v>8</v>
      </c>
      <c r="T66" s="344">
        <v>8</v>
      </c>
      <c r="U66" s="344">
        <v>8</v>
      </c>
      <c r="V66" s="344">
        <v>9</v>
      </c>
      <c r="W66" s="344">
        <v>9</v>
      </c>
      <c r="X66" s="344">
        <v>10</v>
      </c>
      <c r="Y66" s="344">
        <v>10</v>
      </c>
      <c r="Z66" s="344">
        <v>10</v>
      </c>
      <c r="AA66" s="344">
        <v>11</v>
      </c>
      <c r="AB66" s="344">
        <v>11</v>
      </c>
      <c r="AC66" s="344">
        <v>12</v>
      </c>
      <c r="AD66" s="344">
        <v>12</v>
      </c>
      <c r="AE66" s="344">
        <v>12</v>
      </c>
      <c r="AF66" s="337">
        <v>13</v>
      </c>
      <c r="AG66" s="345">
        <v>13</v>
      </c>
      <c r="AH66" s="346">
        <v>14</v>
      </c>
      <c r="AI66">
        <v>14</v>
      </c>
      <c r="AJ66">
        <v>14</v>
      </c>
      <c r="AK66">
        <v>15</v>
      </c>
      <c r="AL66">
        <v>15</v>
      </c>
      <c r="AM66">
        <v>16</v>
      </c>
      <c r="AN66">
        <v>16</v>
      </c>
      <c r="AO66">
        <v>16</v>
      </c>
      <c r="AP66">
        <v>17</v>
      </c>
      <c r="AQ66">
        <v>17</v>
      </c>
      <c r="AR66">
        <v>17</v>
      </c>
      <c r="AS66">
        <v>18</v>
      </c>
      <c r="AT66">
        <v>18</v>
      </c>
      <c r="AU66">
        <v>19</v>
      </c>
      <c r="AV66">
        <v>19</v>
      </c>
      <c r="AW66">
        <v>19</v>
      </c>
      <c r="AX66">
        <v>20</v>
      </c>
      <c r="AY66">
        <v>20</v>
      </c>
      <c r="AZ66">
        <v>21</v>
      </c>
      <c r="BA66">
        <v>21</v>
      </c>
      <c r="BB66">
        <v>21</v>
      </c>
      <c r="BC66">
        <v>22</v>
      </c>
      <c r="BD66">
        <v>22</v>
      </c>
      <c r="BE66">
        <v>22</v>
      </c>
      <c r="BF66">
        <v>23</v>
      </c>
      <c r="BG66">
        <v>23</v>
      </c>
      <c r="BH66">
        <v>23</v>
      </c>
      <c r="BI66">
        <v>24</v>
      </c>
      <c r="BJ66">
        <v>24</v>
      </c>
      <c r="BK66">
        <v>25</v>
      </c>
      <c r="BL66">
        <v>25</v>
      </c>
      <c r="BM66">
        <v>25</v>
      </c>
      <c r="BN66">
        <v>26</v>
      </c>
      <c r="BO66">
        <v>26</v>
      </c>
      <c r="BP66">
        <v>26</v>
      </c>
      <c r="BQ66">
        <v>27</v>
      </c>
      <c r="BR66">
        <v>27</v>
      </c>
      <c r="BS66">
        <v>27</v>
      </c>
      <c r="BT66">
        <v>28</v>
      </c>
      <c r="BU66">
        <v>28</v>
      </c>
      <c r="BV66">
        <v>29</v>
      </c>
      <c r="BW66">
        <v>29</v>
      </c>
      <c r="BX66">
        <v>29</v>
      </c>
      <c r="BY66">
        <v>30</v>
      </c>
      <c r="BZ66">
        <v>30</v>
      </c>
      <c r="CA66">
        <v>30</v>
      </c>
      <c r="CB66">
        <v>31</v>
      </c>
      <c r="CC66">
        <v>31</v>
      </c>
      <c r="CD66">
        <v>31</v>
      </c>
      <c r="CE66">
        <v>32</v>
      </c>
      <c r="CF66">
        <v>32</v>
      </c>
      <c r="CG66">
        <v>32</v>
      </c>
      <c r="CH66">
        <v>33</v>
      </c>
      <c r="CI66">
        <v>33</v>
      </c>
      <c r="CJ66">
        <v>34</v>
      </c>
      <c r="CK66">
        <v>34</v>
      </c>
      <c r="CL66">
        <v>34</v>
      </c>
      <c r="CM66">
        <v>35</v>
      </c>
      <c r="CN66">
        <v>35</v>
      </c>
      <c r="CO66">
        <v>35</v>
      </c>
      <c r="CP66">
        <v>36</v>
      </c>
      <c r="CQ66">
        <v>36</v>
      </c>
      <c r="CR66">
        <v>36</v>
      </c>
      <c r="CS66">
        <v>37</v>
      </c>
      <c r="CT66">
        <v>37</v>
      </c>
      <c r="CU66">
        <v>37</v>
      </c>
      <c r="CV66">
        <v>38</v>
      </c>
      <c r="CW66">
        <v>38</v>
      </c>
      <c r="CX66">
        <v>38</v>
      </c>
      <c r="CY66">
        <v>39</v>
      </c>
      <c r="CZ66">
        <v>39</v>
      </c>
      <c r="DA66">
        <v>39</v>
      </c>
      <c r="DB66">
        <v>40</v>
      </c>
      <c r="DC66">
        <v>40</v>
      </c>
      <c r="DD66">
        <v>41</v>
      </c>
      <c r="DE66">
        <v>41</v>
      </c>
      <c r="DF66">
        <v>41</v>
      </c>
      <c r="DG66">
        <v>42</v>
      </c>
      <c r="DH66">
        <v>42</v>
      </c>
      <c r="DI66">
        <v>42</v>
      </c>
      <c r="DJ66">
        <v>43</v>
      </c>
      <c r="DK66">
        <v>43</v>
      </c>
      <c r="DL66">
        <v>44</v>
      </c>
      <c r="DM66">
        <v>44</v>
      </c>
      <c r="DN66">
        <v>44</v>
      </c>
      <c r="DO66">
        <v>45</v>
      </c>
      <c r="DP66">
        <v>45</v>
      </c>
      <c r="DQ66">
        <v>45</v>
      </c>
      <c r="DR66">
        <v>46</v>
      </c>
      <c r="DS66">
        <v>46</v>
      </c>
      <c r="DT66">
        <v>47</v>
      </c>
      <c r="DU66">
        <v>47</v>
      </c>
      <c r="DV66">
        <v>47</v>
      </c>
      <c r="DW66">
        <v>48</v>
      </c>
      <c r="DX66">
        <v>48</v>
      </c>
      <c r="DY66">
        <v>49</v>
      </c>
      <c r="DZ66">
        <v>49</v>
      </c>
      <c r="EA66">
        <v>49</v>
      </c>
      <c r="EB66">
        <v>50</v>
      </c>
      <c r="EC66">
        <v>50</v>
      </c>
      <c r="ED66">
        <v>50</v>
      </c>
      <c r="EE66">
        <v>51</v>
      </c>
      <c r="EF66">
        <v>51</v>
      </c>
      <c r="EG66">
        <v>52</v>
      </c>
      <c r="EH66">
        <v>52</v>
      </c>
      <c r="EI66">
        <v>52</v>
      </c>
      <c r="EJ66">
        <v>53</v>
      </c>
      <c r="EK66">
        <v>53</v>
      </c>
      <c r="EL66">
        <v>53</v>
      </c>
      <c r="EM66">
        <v>54</v>
      </c>
      <c r="EN66">
        <v>54</v>
      </c>
      <c r="EO66">
        <v>55</v>
      </c>
      <c r="EP66">
        <v>55</v>
      </c>
      <c r="EQ66">
        <v>55</v>
      </c>
      <c r="ER66">
        <v>56</v>
      </c>
      <c r="ES66">
        <v>56</v>
      </c>
      <c r="ET66">
        <v>57</v>
      </c>
      <c r="EU66">
        <v>57</v>
      </c>
      <c r="EV66">
        <v>57</v>
      </c>
      <c r="EW66">
        <v>58</v>
      </c>
      <c r="EX66">
        <v>58</v>
      </c>
      <c r="EY66">
        <v>58</v>
      </c>
      <c r="EZ66">
        <v>59</v>
      </c>
      <c r="FA66">
        <v>59</v>
      </c>
      <c r="FB66">
        <v>60</v>
      </c>
      <c r="FC66">
        <v>60</v>
      </c>
      <c r="FD66">
        <v>60</v>
      </c>
      <c r="FE66">
        <v>61</v>
      </c>
      <c r="FF66">
        <v>61</v>
      </c>
      <c r="FG66">
        <v>61</v>
      </c>
      <c r="FH66">
        <v>62</v>
      </c>
      <c r="FI66">
        <v>62</v>
      </c>
      <c r="FJ66">
        <v>63</v>
      </c>
      <c r="FK66">
        <v>63</v>
      </c>
      <c r="FL66">
        <v>63</v>
      </c>
      <c r="FM66">
        <v>64</v>
      </c>
      <c r="FN66">
        <v>64</v>
      </c>
      <c r="FO66">
        <v>65</v>
      </c>
      <c r="FP66">
        <v>65</v>
      </c>
      <c r="FQ66">
        <v>65</v>
      </c>
      <c r="FR66">
        <v>66</v>
      </c>
      <c r="FS66">
        <v>66</v>
      </c>
      <c r="FT66">
        <v>66</v>
      </c>
      <c r="FU66">
        <v>67</v>
      </c>
      <c r="FV66">
        <v>67</v>
      </c>
      <c r="FW66">
        <v>68</v>
      </c>
      <c r="FX66">
        <v>68</v>
      </c>
      <c r="FY66">
        <v>68</v>
      </c>
      <c r="FZ66">
        <v>69</v>
      </c>
      <c r="GA66">
        <v>69</v>
      </c>
      <c r="GB66">
        <v>69</v>
      </c>
      <c r="GC66">
        <v>70</v>
      </c>
      <c r="GD66">
        <v>70</v>
      </c>
      <c r="GE66">
        <v>71</v>
      </c>
      <c r="GF66">
        <v>71</v>
      </c>
      <c r="GG66">
        <v>71</v>
      </c>
      <c r="GH66">
        <v>72</v>
      </c>
      <c r="GI66">
        <v>72</v>
      </c>
      <c r="GJ66">
        <v>72</v>
      </c>
      <c r="GK66">
        <v>73</v>
      </c>
      <c r="GL66">
        <v>73</v>
      </c>
      <c r="GM66">
        <v>74</v>
      </c>
      <c r="GN66">
        <v>74</v>
      </c>
      <c r="GO66">
        <v>74</v>
      </c>
      <c r="GP66">
        <v>75</v>
      </c>
      <c r="GQ66">
        <v>75</v>
      </c>
      <c r="GR66">
        <v>76</v>
      </c>
      <c r="GS66">
        <v>76</v>
      </c>
      <c r="GU66">
        <v>63</v>
      </c>
      <c r="GV66">
        <v>0.60499999999999998</v>
      </c>
    </row>
    <row r="67" spans="1:204">
      <c r="A67" s="278">
        <v>64</v>
      </c>
      <c r="B67" s="344">
        <v>1</v>
      </c>
      <c r="C67" s="344">
        <v>1</v>
      </c>
      <c r="D67" s="344">
        <v>1</v>
      </c>
      <c r="E67" s="344">
        <v>2</v>
      </c>
      <c r="F67" s="344">
        <v>2</v>
      </c>
      <c r="G67" s="344">
        <v>3</v>
      </c>
      <c r="H67" s="344">
        <v>3</v>
      </c>
      <c r="I67" s="344">
        <v>4</v>
      </c>
      <c r="J67" s="344">
        <v>4</v>
      </c>
      <c r="K67" s="344">
        <v>4</v>
      </c>
      <c r="L67" s="344">
        <v>5</v>
      </c>
      <c r="M67" s="344">
        <v>5</v>
      </c>
      <c r="N67" s="344">
        <v>6</v>
      </c>
      <c r="O67" s="344">
        <v>6</v>
      </c>
      <c r="P67" s="344">
        <v>7</v>
      </c>
      <c r="Q67" s="344">
        <v>7</v>
      </c>
      <c r="R67" s="344">
        <v>7</v>
      </c>
      <c r="S67" s="344">
        <v>8</v>
      </c>
      <c r="T67" s="344">
        <v>8</v>
      </c>
      <c r="U67" s="344">
        <v>9</v>
      </c>
      <c r="V67" s="344">
        <v>9</v>
      </c>
      <c r="W67" s="344">
        <v>9</v>
      </c>
      <c r="X67" s="344">
        <v>10</v>
      </c>
      <c r="Y67" s="344">
        <v>10</v>
      </c>
      <c r="Z67" s="344">
        <v>11</v>
      </c>
      <c r="AA67" s="344">
        <v>11</v>
      </c>
      <c r="AB67" s="344">
        <v>11</v>
      </c>
      <c r="AC67" s="344">
        <v>12</v>
      </c>
      <c r="AD67" s="344">
        <v>12</v>
      </c>
      <c r="AE67" s="344">
        <v>13</v>
      </c>
      <c r="AF67" s="337">
        <v>13</v>
      </c>
      <c r="AG67" s="345">
        <v>13</v>
      </c>
      <c r="AH67" s="346">
        <v>14</v>
      </c>
      <c r="AI67">
        <v>14</v>
      </c>
      <c r="AJ67">
        <v>15</v>
      </c>
      <c r="AK67">
        <v>15</v>
      </c>
      <c r="AL67">
        <v>15</v>
      </c>
      <c r="AM67">
        <v>16</v>
      </c>
      <c r="AN67">
        <v>16</v>
      </c>
      <c r="AO67">
        <v>16</v>
      </c>
      <c r="AP67">
        <v>17</v>
      </c>
      <c r="AQ67">
        <v>17</v>
      </c>
      <c r="AR67">
        <v>18</v>
      </c>
      <c r="AS67">
        <v>18</v>
      </c>
      <c r="AT67">
        <v>18</v>
      </c>
      <c r="AU67">
        <v>19</v>
      </c>
      <c r="AV67">
        <v>19</v>
      </c>
      <c r="AW67">
        <v>20</v>
      </c>
      <c r="AX67">
        <v>20</v>
      </c>
      <c r="AY67">
        <v>20</v>
      </c>
      <c r="AZ67">
        <v>21</v>
      </c>
      <c r="BA67">
        <v>21</v>
      </c>
      <c r="BB67">
        <v>21</v>
      </c>
      <c r="BC67">
        <v>22</v>
      </c>
      <c r="BD67">
        <v>22</v>
      </c>
      <c r="BE67">
        <v>23</v>
      </c>
      <c r="BF67">
        <v>23</v>
      </c>
      <c r="BG67">
        <v>23</v>
      </c>
      <c r="BH67">
        <v>24</v>
      </c>
      <c r="BI67">
        <v>24</v>
      </c>
      <c r="BJ67">
        <v>24</v>
      </c>
      <c r="BK67">
        <v>25</v>
      </c>
      <c r="BL67">
        <v>25</v>
      </c>
      <c r="BM67">
        <v>26</v>
      </c>
      <c r="BN67">
        <v>26</v>
      </c>
      <c r="BO67">
        <v>26</v>
      </c>
      <c r="BP67">
        <v>27</v>
      </c>
      <c r="BQ67">
        <v>27</v>
      </c>
      <c r="BR67">
        <v>27</v>
      </c>
      <c r="BS67">
        <v>28</v>
      </c>
      <c r="BT67">
        <v>28</v>
      </c>
      <c r="BU67">
        <v>28</v>
      </c>
      <c r="BV67">
        <v>29</v>
      </c>
      <c r="BW67">
        <v>29</v>
      </c>
      <c r="BX67">
        <v>30</v>
      </c>
      <c r="BY67">
        <v>30</v>
      </c>
      <c r="BZ67">
        <v>30</v>
      </c>
      <c r="CA67">
        <v>31</v>
      </c>
      <c r="CB67">
        <v>31</v>
      </c>
      <c r="CC67">
        <v>31</v>
      </c>
      <c r="CD67">
        <v>32</v>
      </c>
      <c r="CE67">
        <v>32</v>
      </c>
      <c r="CF67">
        <v>32</v>
      </c>
      <c r="CG67">
        <v>33</v>
      </c>
      <c r="CH67">
        <v>33</v>
      </c>
      <c r="CI67">
        <v>33</v>
      </c>
      <c r="CJ67">
        <v>34</v>
      </c>
      <c r="CK67">
        <v>34</v>
      </c>
      <c r="CL67">
        <v>35</v>
      </c>
      <c r="CM67">
        <v>35</v>
      </c>
      <c r="CN67">
        <v>35</v>
      </c>
      <c r="CO67">
        <v>36</v>
      </c>
      <c r="CP67">
        <v>36</v>
      </c>
      <c r="CQ67">
        <v>36</v>
      </c>
      <c r="CR67">
        <v>37</v>
      </c>
      <c r="CS67">
        <v>37</v>
      </c>
      <c r="CT67">
        <v>37</v>
      </c>
      <c r="CU67">
        <v>38</v>
      </c>
      <c r="CV67">
        <v>38</v>
      </c>
      <c r="CW67">
        <v>38</v>
      </c>
      <c r="CX67">
        <v>39</v>
      </c>
      <c r="CY67">
        <v>39</v>
      </c>
      <c r="CZ67">
        <v>39</v>
      </c>
      <c r="DA67">
        <v>40</v>
      </c>
      <c r="DB67">
        <v>40</v>
      </c>
      <c r="DC67">
        <v>41</v>
      </c>
      <c r="DD67">
        <v>41</v>
      </c>
      <c r="DE67">
        <v>41</v>
      </c>
      <c r="DF67">
        <v>42</v>
      </c>
      <c r="DG67">
        <v>42</v>
      </c>
      <c r="DH67">
        <v>42</v>
      </c>
      <c r="DI67">
        <v>43</v>
      </c>
      <c r="DJ67">
        <v>43</v>
      </c>
      <c r="DK67">
        <v>44</v>
      </c>
      <c r="DL67">
        <v>44</v>
      </c>
      <c r="DM67">
        <v>44</v>
      </c>
      <c r="DN67">
        <v>45</v>
      </c>
      <c r="DO67">
        <v>45</v>
      </c>
      <c r="DP67">
        <v>45</v>
      </c>
      <c r="DQ67">
        <v>46</v>
      </c>
      <c r="DR67">
        <v>46</v>
      </c>
      <c r="DS67">
        <v>47</v>
      </c>
      <c r="DT67">
        <v>47</v>
      </c>
      <c r="DU67">
        <v>47</v>
      </c>
      <c r="DV67">
        <v>48</v>
      </c>
      <c r="DW67">
        <v>48</v>
      </c>
      <c r="DX67">
        <v>49</v>
      </c>
      <c r="DY67">
        <v>49</v>
      </c>
      <c r="DZ67">
        <v>49</v>
      </c>
      <c r="EA67">
        <v>50</v>
      </c>
      <c r="EB67">
        <v>50</v>
      </c>
      <c r="EC67">
        <v>50</v>
      </c>
      <c r="ED67">
        <v>51</v>
      </c>
      <c r="EE67">
        <v>51</v>
      </c>
      <c r="EF67">
        <v>52</v>
      </c>
      <c r="EG67">
        <v>52</v>
      </c>
      <c r="EH67">
        <v>52</v>
      </c>
      <c r="EI67">
        <v>53</v>
      </c>
      <c r="EJ67">
        <v>53</v>
      </c>
      <c r="EK67">
        <v>54</v>
      </c>
      <c r="EL67">
        <v>54</v>
      </c>
      <c r="EM67">
        <v>54</v>
      </c>
      <c r="EN67">
        <v>55</v>
      </c>
      <c r="EO67">
        <v>55</v>
      </c>
      <c r="EP67">
        <v>55</v>
      </c>
      <c r="EQ67">
        <v>56</v>
      </c>
      <c r="ER67">
        <v>56</v>
      </c>
      <c r="ES67">
        <v>57</v>
      </c>
      <c r="ET67">
        <v>57</v>
      </c>
      <c r="EU67">
        <v>57</v>
      </c>
      <c r="EV67">
        <v>58</v>
      </c>
      <c r="EW67">
        <v>58</v>
      </c>
      <c r="EX67">
        <v>59</v>
      </c>
      <c r="EY67">
        <v>59</v>
      </c>
      <c r="EZ67">
        <v>59</v>
      </c>
      <c r="FA67">
        <v>60</v>
      </c>
      <c r="FB67">
        <v>60</v>
      </c>
      <c r="FC67">
        <v>60</v>
      </c>
      <c r="FD67">
        <v>61</v>
      </c>
      <c r="FE67">
        <v>61</v>
      </c>
      <c r="FF67">
        <v>62</v>
      </c>
      <c r="FG67">
        <v>62</v>
      </c>
      <c r="FH67">
        <v>62</v>
      </c>
      <c r="FI67">
        <v>63</v>
      </c>
      <c r="FJ67">
        <v>63</v>
      </c>
      <c r="FK67">
        <v>64</v>
      </c>
      <c r="FL67">
        <v>64</v>
      </c>
      <c r="FM67">
        <v>64</v>
      </c>
      <c r="FN67">
        <v>65</v>
      </c>
      <c r="FO67">
        <v>65</v>
      </c>
      <c r="FP67">
        <v>65</v>
      </c>
      <c r="FQ67">
        <v>66</v>
      </c>
      <c r="FR67">
        <v>66</v>
      </c>
      <c r="FS67">
        <v>67</v>
      </c>
      <c r="FT67">
        <v>67</v>
      </c>
      <c r="FU67">
        <v>67</v>
      </c>
      <c r="FV67">
        <v>68</v>
      </c>
      <c r="FW67">
        <v>68</v>
      </c>
      <c r="FX67">
        <v>68</v>
      </c>
      <c r="FY67">
        <v>69</v>
      </c>
      <c r="FZ67">
        <v>69</v>
      </c>
      <c r="GA67">
        <v>70</v>
      </c>
      <c r="GB67">
        <v>70</v>
      </c>
      <c r="GC67">
        <v>70</v>
      </c>
      <c r="GD67">
        <v>71</v>
      </c>
      <c r="GE67">
        <v>71</v>
      </c>
      <c r="GF67">
        <v>72</v>
      </c>
      <c r="GG67">
        <v>72</v>
      </c>
      <c r="GH67">
        <v>72</v>
      </c>
      <c r="GI67">
        <v>73</v>
      </c>
      <c r="GJ67">
        <v>73</v>
      </c>
      <c r="GK67">
        <v>73</v>
      </c>
      <c r="GL67">
        <v>74</v>
      </c>
      <c r="GM67">
        <v>74</v>
      </c>
      <c r="GN67">
        <v>75</v>
      </c>
      <c r="GO67">
        <v>75</v>
      </c>
      <c r="GP67">
        <v>75</v>
      </c>
      <c r="GQ67">
        <v>76</v>
      </c>
      <c r="GR67">
        <v>76</v>
      </c>
      <c r="GS67">
        <v>77</v>
      </c>
      <c r="GU67">
        <v>64</v>
      </c>
      <c r="GV67">
        <v>0.61</v>
      </c>
    </row>
    <row r="68" spans="1:204">
      <c r="A68" s="278">
        <v>65</v>
      </c>
      <c r="B68" s="344">
        <v>1</v>
      </c>
      <c r="C68" s="344">
        <v>1</v>
      </c>
      <c r="D68" s="344">
        <v>1</v>
      </c>
      <c r="E68" s="344">
        <v>2</v>
      </c>
      <c r="F68" s="344">
        <v>2</v>
      </c>
      <c r="G68" s="344">
        <v>3</v>
      </c>
      <c r="H68" s="344">
        <v>3</v>
      </c>
      <c r="I68" s="344">
        <v>4</v>
      </c>
      <c r="J68" s="344">
        <v>4</v>
      </c>
      <c r="K68" s="344">
        <v>4</v>
      </c>
      <c r="L68" s="344">
        <v>5</v>
      </c>
      <c r="M68" s="344">
        <v>5</v>
      </c>
      <c r="N68" s="344">
        <v>6</v>
      </c>
      <c r="O68" s="344">
        <v>6</v>
      </c>
      <c r="P68" s="344">
        <v>7</v>
      </c>
      <c r="Q68" s="344">
        <v>7</v>
      </c>
      <c r="R68" s="344">
        <v>7</v>
      </c>
      <c r="S68" s="344">
        <v>8</v>
      </c>
      <c r="T68" s="344">
        <v>8</v>
      </c>
      <c r="U68" s="344">
        <v>9</v>
      </c>
      <c r="V68" s="344">
        <v>9</v>
      </c>
      <c r="W68" s="344">
        <v>9</v>
      </c>
      <c r="X68" s="344">
        <v>10</v>
      </c>
      <c r="Y68" s="344">
        <v>10</v>
      </c>
      <c r="Z68" s="344">
        <v>11</v>
      </c>
      <c r="AA68" s="344">
        <v>11</v>
      </c>
      <c r="AB68" s="344">
        <v>11</v>
      </c>
      <c r="AC68" s="344">
        <v>12</v>
      </c>
      <c r="AD68" s="344">
        <v>12</v>
      </c>
      <c r="AE68" s="344">
        <v>13</v>
      </c>
      <c r="AF68" s="337">
        <v>13</v>
      </c>
      <c r="AG68" s="345">
        <v>13</v>
      </c>
      <c r="AH68" s="346">
        <v>14</v>
      </c>
      <c r="AI68">
        <v>14</v>
      </c>
      <c r="AJ68">
        <v>15</v>
      </c>
      <c r="AK68">
        <v>15</v>
      </c>
      <c r="AL68">
        <v>15</v>
      </c>
      <c r="AM68">
        <v>16</v>
      </c>
      <c r="AN68">
        <v>16</v>
      </c>
      <c r="AO68">
        <v>17</v>
      </c>
      <c r="AP68">
        <v>17</v>
      </c>
      <c r="AQ68">
        <v>17</v>
      </c>
      <c r="AR68">
        <v>18</v>
      </c>
      <c r="AS68">
        <v>18</v>
      </c>
      <c r="AT68">
        <v>19</v>
      </c>
      <c r="AU68">
        <v>19</v>
      </c>
      <c r="AV68">
        <v>19</v>
      </c>
      <c r="AW68">
        <v>20</v>
      </c>
      <c r="AX68">
        <v>20</v>
      </c>
      <c r="AY68">
        <v>20</v>
      </c>
      <c r="AZ68">
        <v>21</v>
      </c>
      <c r="BA68">
        <v>21</v>
      </c>
      <c r="BB68">
        <v>22</v>
      </c>
      <c r="BC68">
        <v>22</v>
      </c>
      <c r="BD68">
        <v>22</v>
      </c>
      <c r="BE68">
        <v>23</v>
      </c>
      <c r="BF68">
        <v>23</v>
      </c>
      <c r="BG68">
        <v>23</v>
      </c>
      <c r="BH68">
        <v>24</v>
      </c>
      <c r="BI68">
        <v>24</v>
      </c>
      <c r="BJ68">
        <v>25</v>
      </c>
      <c r="BK68">
        <v>25</v>
      </c>
      <c r="BL68">
        <v>25</v>
      </c>
      <c r="BM68">
        <v>26</v>
      </c>
      <c r="BN68">
        <v>26</v>
      </c>
      <c r="BO68">
        <v>26</v>
      </c>
      <c r="BP68">
        <v>27</v>
      </c>
      <c r="BQ68">
        <v>27</v>
      </c>
      <c r="BR68">
        <v>28</v>
      </c>
      <c r="BS68">
        <v>28</v>
      </c>
      <c r="BT68">
        <v>28</v>
      </c>
      <c r="BU68">
        <v>29</v>
      </c>
      <c r="BV68">
        <v>29</v>
      </c>
      <c r="BW68">
        <v>29</v>
      </c>
      <c r="BX68">
        <v>30</v>
      </c>
      <c r="BY68">
        <v>30</v>
      </c>
      <c r="BZ68">
        <v>30</v>
      </c>
      <c r="CA68">
        <v>31</v>
      </c>
      <c r="CB68">
        <v>31</v>
      </c>
      <c r="CC68">
        <v>32</v>
      </c>
      <c r="CD68">
        <v>32</v>
      </c>
      <c r="CE68">
        <v>32</v>
      </c>
      <c r="CF68">
        <v>33</v>
      </c>
      <c r="CG68">
        <v>33</v>
      </c>
      <c r="CH68">
        <v>33</v>
      </c>
      <c r="CI68">
        <v>34</v>
      </c>
      <c r="CJ68">
        <v>34</v>
      </c>
      <c r="CK68">
        <v>34</v>
      </c>
      <c r="CL68">
        <v>35</v>
      </c>
      <c r="CM68">
        <v>35</v>
      </c>
      <c r="CN68">
        <v>35</v>
      </c>
      <c r="CO68">
        <v>36</v>
      </c>
      <c r="CP68">
        <v>36</v>
      </c>
      <c r="CQ68">
        <v>36</v>
      </c>
      <c r="CR68">
        <v>37</v>
      </c>
      <c r="CS68">
        <v>37</v>
      </c>
      <c r="CT68">
        <v>37</v>
      </c>
      <c r="CU68">
        <v>38</v>
      </c>
      <c r="CV68">
        <v>38</v>
      </c>
      <c r="CW68">
        <v>39</v>
      </c>
      <c r="CX68">
        <v>39</v>
      </c>
      <c r="CY68">
        <v>39</v>
      </c>
      <c r="CZ68">
        <v>40</v>
      </c>
      <c r="DA68">
        <v>40</v>
      </c>
      <c r="DB68">
        <v>40</v>
      </c>
      <c r="DC68">
        <v>41</v>
      </c>
      <c r="DD68">
        <v>41</v>
      </c>
      <c r="DE68">
        <v>42</v>
      </c>
      <c r="DF68">
        <v>42</v>
      </c>
      <c r="DG68">
        <v>42</v>
      </c>
      <c r="DH68">
        <v>43</v>
      </c>
      <c r="DI68">
        <v>43</v>
      </c>
      <c r="DJ68">
        <v>43</v>
      </c>
      <c r="DK68">
        <v>44</v>
      </c>
      <c r="DL68">
        <v>44</v>
      </c>
      <c r="DM68">
        <v>45</v>
      </c>
      <c r="DN68">
        <v>45</v>
      </c>
      <c r="DO68">
        <v>45</v>
      </c>
      <c r="DP68">
        <v>46</v>
      </c>
      <c r="DQ68">
        <v>46</v>
      </c>
      <c r="DR68">
        <v>47</v>
      </c>
      <c r="DS68">
        <v>47</v>
      </c>
      <c r="DT68">
        <v>47</v>
      </c>
      <c r="DU68">
        <v>48</v>
      </c>
      <c r="DV68">
        <v>48</v>
      </c>
      <c r="DW68">
        <v>48</v>
      </c>
      <c r="DX68">
        <v>49</v>
      </c>
      <c r="DY68">
        <v>49</v>
      </c>
      <c r="DZ68">
        <v>50</v>
      </c>
      <c r="EA68">
        <v>50</v>
      </c>
      <c r="EB68">
        <v>50</v>
      </c>
      <c r="EC68">
        <v>51</v>
      </c>
      <c r="ED68">
        <v>51</v>
      </c>
      <c r="EE68">
        <v>52</v>
      </c>
      <c r="EF68">
        <v>52</v>
      </c>
      <c r="EG68">
        <v>52</v>
      </c>
      <c r="EH68">
        <v>53</v>
      </c>
      <c r="EI68">
        <v>53</v>
      </c>
      <c r="EJ68">
        <v>54</v>
      </c>
      <c r="EK68">
        <v>54</v>
      </c>
      <c r="EL68">
        <v>54</v>
      </c>
      <c r="EM68">
        <v>55</v>
      </c>
      <c r="EN68">
        <v>55</v>
      </c>
      <c r="EO68">
        <v>55</v>
      </c>
      <c r="EP68">
        <v>56</v>
      </c>
      <c r="EQ68">
        <v>56</v>
      </c>
      <c r="ER68">
        <v>57</v>
      </c>
      <c r="ES68">
        <v>57</v>
      </c>
      <c r="ET68">
        <v>57</v>
      </c>
      <c r="EU68">
        <v>58</v>
      </c>
      <c r="EV68">
        <v>58</v>
      </c>
      <c r="EW68">
        <v>59</v>
      </c>
      <c r="EX68">
        <v>59</v>
      </c>
      <c r="EY68">
        <v>59</v>
      </c>
      <c r="EZ68">
        <v>60</v>
      </c>
      <c r="FA68">
        <v>60</v>
      </c>
      <c r="FB68">
        <v>60</v>
      </c>
      <c r="FC68">
        <v>61</v>
      </c>
      <c r="FD68">
        <v>61</v>
      </c>
      <c r="FE68">
        <v>62</v>
      </c>
      <c r="FF68">
        <v>62</v>
      </c>
      <c r="FG68">
        <v>62</v>
      </c>
      <c r="FH68">
        <v>63</v>
      </c>
      <c r="FI68">
        <v>63</v>
      </c>
      <c r="FJ68">
        <v>64</v>
      </c>
      <c r="FK68">
        <v>64</v>
      </c>
      <c r="FL68">
        <v>64</v>
      </c>
      <c r="FM68">
        <v>65</v>
      </c>
      <c r="FN68">
        <v>65</v>
      </c>
      <c r="FO68">
        <v>65</v>
      </c>
      <c r="FP68">
        <v>66</v>
      </c>
      <c r="FQ68">
        <v>66</v>
      </c>
      <c r="FR68">
        <v>67</v>
      </c>
      <c r="FS68">
        <v>67</v>
      </c>
      <c r="FT68">
        <v>67</v>
      </c>
      <c r="FU68">
        <v>68</v>
      </c>
      <c r="FV68">
        <v>68</v>
      </c>
      <c r="FW68">
        <v>69</v>
      </c>
      <c r="FX68">
        <v>69</v>
      </c>
      <c r="FY68">
        <v>69</v>
      </c>
      <c r="FZ68">
        <v>70</v>
      </c>
      <c r="GA68">
        <v>70</v>
      </c>
      <c r="GB68">
        <v>70</v>
      </c>
      <c r="GC68">
        <v>71</v>
      </c>
      <c r="GD68">
        <v>71</v>
      </c>
      <c r="GE68">
        <v>72</v>
      </c>
      <c r="GF68">
        <v>72</v>
      </c>
      <c r="GG68">
        <v>72</v>
      </c>
      <c r="GH68">
        <v>73</v>
      </c>
      <c r="GI68">
        <v>73</v>
      </c>
      <c r="GJ68">
        <v>74</v>
      </c>
      <c r="GK68">
        <v>74</v>
      </c>
      <c r="GL68">
        <v>74</v>
      </c>
      <c r="GM68">
        <v>75</v>
      </c>
      <c r="GN68">
        <v>75</v>
      </c>
      <c r="GO68">
        <v>75</v>
      </c>
      <c r="GP68">
        <v>76</v>
      </c>
      <c r="GQ68">
        <v>76</v>
      </c>
      <c r="GR68">
        <v>77</v>
      </c>
      <c r="GS68">
        <v>77</v>
      </c>
      <c r="GU68">
        <v>65</v>
      </c>
      <c r="GV68">
        <v>0.61399999999999999</v>
      </c>
    </row>
    <row r="69" spans="1:204">
      <c r="A69" s="278">
        <v>66</v>
      </c>
      <c r="B69" s="344">
        <v>1</v>
      </c>
      <c r="C69" s="344">
        <v>1</v>
      </c>
      <c r="D69" s="344">
        <v>1</v>
      </c>
      <c r="E69" s="344">
        <v>2</v>
      </c>
      <c r="F69" s="344">
        <v>2</v>
      </c>
      <c r="G69" s="344">
        <v>3</v>
      </c>
      <c r="H69" s="344">
        <v>3</v>
      </c>
      <c r="I69" s="344">
        <v>4</v>
      </c>
      <c r="J69" s="344">
        <v>4</v>
      </c>
      <c r="K69" s="344">
        <v>5</v>
      </c>
      <c r="L69" s="344">
        <v>5</v>
      </c>
      <c r="M69" s="344">
        <v>5</v>
      </c>
      <c r="N69" s="344">
        <v>6</v>
      </c>
      <c r="O69" s="344">
        <v>6</v>
      </c>
      <c r="P69" s="344">
        <v>7</v>
      </c>
      <c r="Q69" s="344">
        <v>7</v>
      </c>
      <c r="R69" s="344">
        <v>8</v>
      </c>
      <c r="S69" s="344">
        <v>8</v>
      </c>
      <c r="T69" s="344">
        <v>8</v>
      </c>
      <c r="U69" s="344">
        <v>9</v>
      </c>
      <c r="V69" s="344">
        <v>9</v>
      </c>
      <c r="W69" s="344">
        <v>9</v>
      </c>
      <c r="X69" s="344">
        <v>10</v>
      </c>
      <c r="Y69" s="344">
        <v>10</v>
      </c>
      <c r="Z69" s="344">
        <v>11</v>
      </c>
      <c r="AA69" s="344">
        <v>11</v>
      </c>
      <c r="AB69" s="344">
        <v>12</v>
      </c>
      <c r="AC69" s="344">
        <v>12</v>
      </c>
      <c r="AD69" s="344">
        <v>12</v>
      </c>
      <c r="AE69" s="344">
        <v>13</v>
      </c>
      <c r="AF69" s="337">
        <v>13</v>
      </c>
      <c r="AG69" s="345">
        <v>14</v>
      </c>
      <c r="AH69" s="346">
        <v>14</v>
      </c>
      <c r="AI69">
        <v>14</v>
      </c>
      <c r="AJ69">
        <v>15</v>
      </c>
      <c r="AK69">
        <v>15</v>
      </c>
      <c r="AL69">
        <v>16</v>
      </c>
      <c r="AM69">
        <v>16</v>
      </c>
      <c r="AN69">
        <v>16</v>
      </c>
      <c r="AO69">
        <v>17</v>
      </c>
      <c r="AP69">
        <v>17</v>
      </c>
      <c r="AQ69">
        <v>18</v>
      </c>
      <c r="AR69">
        <v>18</v>
      </c>
      <c r="AS69">
        <v>18</v>
      </c>
      <c r="AT69">
        <v>19</v>
      </c>
      <c r="AU69">
        <v>19</v>
      </c>
      <c r="AV69">
        <v>19</v>
      </c>
      <c r="AW69">
        <v>20</v>
      </c>
      <c r="AX69">
        <v>20</v>
      </c>
      <c r="AY69">
        <v>21</v>
      </c>
      <c r="AZ69">
        <v>21</v>
      </c>
      <c r="BA69">
        <v>21</v>
      </c>
      <c r="BB69">
        <v>22</v>
      </c>
      <c r="BC69">
        <v>22</v>
      </c>
      <c r="BD69">
        <v>23</v>
      </c>
      <c r="BE69">
        <v>23</v>
      </c>
      <c r="BF69">
        <v>23</v>
      </c>
      <c r="BG69">
        <v>24</v>
      </c>
      <c r="BH69">
        <v>24</v>
      </c>
      <c r="BI69">
        <v>24</v>
      </c>
      <c r="BJ69">
        <v>25</v>
      </c>
      <c r="BK69">
        <v>25</v>
      </c>
      <c r="BL69">
        <v>26</v>
      </c>
      <c r="BM69">
        <v>26</v>
      </c>
      <c r="BN69">
        <v>26</v>
      </c>
      <c r="BO69">
        <v>27</v>
      </c>
      <c r="BP69">
        <v>27</v>
      </c>
      <c r="BQ69">
        <v>27</v>
      </c>
      <c r="BR69">
        <v>28</v>
      </c>
      <c r="BS69">
        <v>28</v>
      </c>
      <c r="BT69">
        <v>28</v>
      </c>
      <c r="BU69">
        <v>29</v>
      </c>
      <c r="BV69">
        <v>29</v>
      </c>
      <c r="BW69">
        <v>30</v>
      </c>
      <c r="BX69">
        <v>30</v>
      </c>
      <c r="BY69">
        <v>30</v>
      </c>
      <c r="BZ69">
        <v>31</v>
      </c>
      <c r="CA69">
        <v>31</v>
      </c>
      <c r="CB69">
        <v>31</v>
      </c>
      <c r="CC69">
        <v>32</v>
      </c>
      <c r="CD69">
        <v>32</v>
      </c>
      <c r="CE69">
        <v>33</v>
      </c>
      <c r="CF69">
        <v>33</v>
      </c>
      <c r="CG69">
        <v>33</v>
      </c>
      <c r="CH69">
        <v>34</v>
      </c>
      <c r="CI69">
        <v>34</v>
      </c>
      <c r="CJ69">
        <v>34</v>
      </c>
      <c r="CK69">
        <v>35</v>
      </c>
      <c r="CL69">
        <v>35</v>
      </c>
      <c r="CM69">
        <v>35</v>
      </c>
      <c r="CN69">
        <v>36</v>
      </c>
      <c r="CO69">
        <v>36</v>
      </c>
      <c r="CP69">
        <v>36</v>
      </c>
      <c r="CQ69">
        <v>37</v>
      </c>
      <c r="CR69">
        <v>37</v>
      </c>
      <c r="CS69">
        <v>37</v>
      </c>
      <c r="CT69">
        <v>38</v>
      </c>
      <c r="CU69">
        <v>38</v>
      </c>
      <c r="CV69">
        <v>38</v>
      </c>
      <c r="CW69">
        <v>39</v>
      </c>
      <c r="CX69">
        <v>39</v>
      </c>
      <c r="CY69">
        <v>40</v>
      </c>
      <c r="CZ69">
        <v>40</v>
      </c>
      <c r="DA69">
        <v>40</v>
      </c>
      <c r="DB69">
        <v>41</v>
      </c>
      <c r="DC69">
        <v>41</v>
      </c>
      <c r="DD69">
        <v>42</v>
      </c>
      <c r="DE69">
        <v>42</v>
      </c>
      <c r="DF69">
        <v>42</v>
      </c>
      <c r="DG69">
        <v>43</v>
      </c>
      <c r="DH69">
        <v>43</v>
      </c>
      <c r="DI69">
        <v>43</v>
      </c>
      <c r="DJ69">
        <v>44</v>
      </c>
      <c r="DK69">
        <v>44</v>
      </c>
      <c r="DL69">
        <v>45</v>
      </c>
      <c r="DM69">
        <v>45</v>
      </c>
      <c r="DN69">
        <v>45</v>
      </c>
      <c r="DO69">
        <v>46</v>
      </c>
      <c r="DP69">
        <v>46</v>
      </c>
      <c r="DQ69">
        <v>47</v>
      </c>
      <c r="DR69">
        <v>47</v>
      </c>
      <c r="DS69">
        <v>47</v>
      </c>
      <c r="DT69">
        <v>48</v>
      </c>
      <c r="DU69">
        <v>48</v>
      </c>
      <c r="DV69">
        <v>48</v>
      </c>
      <c r="DW69">
        <v>49</v>
      </c>
      <c r="DX69">
        <v>49</v>
      </c>
      <c r="DY69">
        <v>50</v>
      </c>
      <c r="DZ69">
        <v>50</v>
      </c>
      <c r="EA69">
        <v>50</v>
      </c>
      <c r="EB69">
        <v>51</v>
      </c>
      <c r="EC69">
        <v>51</v>
      </c>
      <c r="ED69">
        <v>52</v>
      </c>
      <c r="EE69">
        <v>52</v>
      </c>
      <c r="EF69">
        <v>52</v>
      </c>
      <c r="EG69">
        <v>53</v>
      </c>
      <c r="EH69">
        <v>53</v>
      </c>
      <c r="EI69">
        <v>54</v>
      </c>
      <c r="EJ69">
        <v>54</v>
      </c>
      <c r="EK69">
        <v>54</v>
      </c>
      <c r="EL69">
        <v>55</v>
      </c>
      <c r="EM69">
        <v>55</v>
      </c>
      <c r="EN69">
        <v>55</v>
      </c>
      <c r="EO69">
        <v>56</v>
      </c>
      <c r="EP69">
        <v>56</v>
      </c>
      <c r="EQ69">
        <v>57</v>
      </c>
      <c r="ER69">
        <v>57</v>
      </c>
      <c r="ES69">
        <v>57</v>
      </c>
      <c r="ET69">
        <v>58</v>
      </c>
      <c r="EU69">
        <v>58</v>
      </c>
      <c r="EV69">
        <v>59</v>
      </c>
      <c r="EW69">
        <v>59</v>
      </c>
      <c r="EX69">
        <v>59</v>
      </c>
      <c r="EY69">
        <v>60</v>
      </c>
      <c r="EZ69">
        <v>60</v>
      </c>
      <c r="FA69">
        <v>61</v>
      </c>
      <c r="FB69">
        <v>61</v>
      </c>
      <c r="FC69">
        <v>61</v>
      </c>
      <c r="FD69">
        <v>62</v>
      </c>
      <c r="FE69">
        <v>62</v>
      </c>
      <c r="FF69">
        <v>62</v>
      </c>
      <c r="FG69">
        <v>63</v>
      </c>
      <c r="FH69">
        <v>63</v>
      </c>
      <c r="FI69">
        <v>64</v>
      </c>
      <c r="FJ69">
        <v>64</v>
      </c>
      <c r="FK69">
        <v>64</v>
      </c>
      <c r="FL69">
        <v>65</v>
      </c>
      <c r="FM69">
        <v>65</v>
      </c>
      <c r="FN69">
        <v>66</v>
      </c>
      <c r="FO69">
        <v>66</v>
      </c>
      <c r="FP69">
        <v>66</v>
      </c>
      <c r="FQ69">
        <v>67</v>
      </c>
      <c r="FR69">
        <v>67</v>
      </c>
      <c r="FS69">
        <v>68</v>
      </c>
      <c r="FT69">
        <v>68</v>
      </c>
      <c r="FU69">
        <v>68</v>
      </c>
      <c r="FV69">
        <v>69</v>
      </c>
      <c r="FW69">
        <v>69</v>
      </c>
      <c r="FX69">
        <v>69</v>
      </c>
      <c r="FY69">
        <v>70</v>
      </c>
      <c r="FZ69">
        <v>70</v>
      </c>
      <c r="GA69">
        <v>71</v>
      </c>
      <c r="GB69">
        <v>71</v>
      </c>
      <c r="GC69">
        <v>71</v>
      </c>
      <c r="GD69">
        <v>72</v>
      </c>
      <c r="GE69">
        <v>72</v>
      </c>
      <c r="GF69">
        <v>73</v>
      </c>
      <c r="GG69">
        <v>73</v>
      </c>
      <c r="GH69">
        <v>73</v>
      </c>
      <c r="GI69">
        <v>74</v>
      </c>
      <c r="GJ69">
        <v>74</v>
      </c>
      <c r="GK69">
        <v>75</v>
      </c>
      <c r="GL69">
        <v>75</v>
      </c>
      <c r="GM69">
        <v>75</v>
      </c>
      <c r="GN69">
        <v>76</v>
      </c>
      <c r="GO69">
        <v>76</v>
      </c>
      <c r="GP69">
        <v>76</v>
      </c>
      <c r="GQ69">
        <v>77</v>
      </c>
      <c r="GR69">
        <v>77</v>
      </c>
      <c r="GS69">
        <v>78</v>
      </c>
      <c r="GU69">
        <v>66</v>
      </c>
      <c r="GV69">
        <v>0.61899999999999999</v>
      </c>
    </row>
    <row r="70" spans="1:204">
      <c r="A70" s="278">
        <v>67</v>
      </c>
      <c r="B70" s="344">
        <v>1</v>
      </c>
      <c r="C70" s="344">
        <v>1</v>
      </c>
      <c r="D70" s="344">
        <v>1</v>
      </c>
      <c r="E70" s="344">
        <v>2</v>
      </c>
      <c r="F70" s="344">
        <v>2</v>
      </c>
      <c r="G70" s="344">
        <v>3</v>
      </c>
      <c r="H70" s="344">
        <v>3</v>
      </c>
      <c r="I70" s="344">
        <v>4</v>
      </c>
      <c r="J70" s="344">
        <v>4</v>
      </c>
      <c r="K70" s="344">
        <v>5</v>
      </c>
      <c r="L70" s="344">
        <v>5</v>
      </c>
      <c r="M70" s="344">
        <v>5</v>
      </c>
      <c r="N70" s="344">
        <v>6</v>
      </c>
      <c r="O70" s="344">
        <v>6</v>
      </c>
      <c r="P70" s="344">
        <v>7</v>
      </c>
      <c r="Q70" s="344">
        <v>7</v>
      </c>
      <c r="R70" s="344">
        <v>8</v>
      </c>
      <c r="S70" s="344">
        <v>8</v>
      </c>
      <c r="T70" s="344">
        <v>8</v>
      </c>
      <c r="U70" s="344">
        <v>9</v>
      </c>
      <c r="V70" s="344">
        <v>9</v>
      </c>
      <c r="W70" s="344">
        <v>10</v>
      </c>
      <c r="X70" s="344">
        <v>10</v>
      </c>
      <c r="Y70" s="344">
        <v>10</v>
      </c>
      <c r="Z70" s="344">
        <v>11</v>
      </c>
      <c r="AA70" s="344">
        <v>11</v>
      </c>
      <c r="AB70" s="344">
        <v>12</v>
      </c>
      <c r="AC70" s="344">
        <v>12</v>
      </c>
      <c r="AD70" s="344">
        <v>12</v>
      </c>
      <c r="AE70" s="344">
        <v>13</v>
      </c>
      <c r="AF70" s="337">
        <v>13</v>
      </c>
      <c r="AG70" s="345">
        <v>14</v>
      </c>
      <c r="AH70" s="346">
        <v>14</v>
      </c>
      <c r="AI70">
        <v>14</v>
      </c>
      <c r="AJ70">
        <v>15</v>
      </c>
      <c r="AK70">
        <v>15</v>
      </c>
      <c r="AL70">
        <v>16</v>
      </c>
      <c r="AM70">
        <v>16</v>
      </c>
      <c r="AN70">
        <v>16</v>
      </c>
      <c r="AO70">
        <v>17</v>
      </c>
      <c r="AP70">
        <v>17</v>
      </c>
      <c r="AQ70">
        <v>18</v>
      </c>
      <c r="AR70">
        <v>18</v>
      </c>
      <c r="AS70">
        <v>18</v>
      </c>
      <c r="AT70">
        <v>19</v>
      </c>
      <c r="AU70">
        <v>19</v>
      </c>
      <c r="AV70">
        <v>20</v>
      </c>
      <c r="AW70">
        <v>20</v>
      </c>
      <c r="AX70">
        <v>20</v>
      </c>
      <c r="AY70">
        <v>21</v>
      </c>
      <c r="AZ70">
        <v>21</v>
      </c>
      <c r="BA70">
        <v>22</v>
      </c>
      <c r="BB70">
        <v>22</v>
      </c>
      <c r="BC70">
        <v>22</v>
      </c>
      <c r="BD70">
        <v>23</v>
      </c>
      <c r="BE70">
        <v>23</v>
      </c>
      <c r="BF70">
        <v>23</v>
      </c>
      <c r="BG70">
        <v>24</v>
      </c>
      <c r="BH70">
        <v>24</v>
      </c>
      <c r="BI70">
        <v>25</v>
      </c>
      <c r="BJ70">
        <v>25</v>
      </c>
      <c r="BK70">
        <v>25</v>
      </c>
      <c r="BL70">
        <v>26</v>
      </c>
      <c r="BM70">
        <v>26</v>
      </c>
      <c r="BN70">
        <v>26</v>
      </c>
      <c r="BO70">
        <v>27</v>
      </c>
      <c r="BP70">
        <v>27</v>
      </c>
      <c r="BQ70">
        <v>28</v>
      </c>
      <c r="BR70">
        <v>28</v>
      </c>
      <c r="BS70">
        <v>28</v>
      </c>
      <c r="BT70">
        <v>29</v>
      </c>
      <c r="BU70">
        <v>29</v>
      </c>
      <c r="BV70">
        <v>29</v>
      </c>
      <c r="BW70">
        <v>30</v>
      </c>
      <c r="BX70">
        <v>30</v>
      </c>
      <c r="BY70">
        <v>31</v>
      </c>
      <c r="BZ70">
        <v>31</v>
      </c>
      <c r="CA70">
        <v>31</v>
      </c>
      <c r="CB70">
        <v>32</v>
      </c>
      <c r="CC70">
        <v>32</v>
      </c>
      <c r="CD70">
        <v>32</v>
      </c>
      <c r="CE70">
        <v>33</v>
      </c>
      <c r="CF70">
        <v>33</v>
      </c>
      <c r="CG70">
        <v>33</v>
      </c>
      <c r="CH70">
        <v>34</v>
      </c>
      <c r="CI70">
        <v>34</v>
      </c>
      <c r="CJ70">
        <v>35</v>
      </c>
      <c r="CK70">
        <v>35</v>
      </c>
      <c r="CL70">
        <v>35</v>
      </c>
      <c r="CM70">
        <v>36</v>
      </c>
      <c r="CN70">
        <v>36</v>
      </c>
      <c r="CO70">
        <v>36</v>
      </c>
      <c r="CP70">
        <v>37</v>
      </c>
      <c r="CQ70">
        <v>37</v>
      </c>
      <c r="CR70">
        <v>37</v>
      </c>
      <c r="CS70">
        <v>38</v>
      </c>
      <c r="CT70">
        <v>38</v>
      </c>
      <c r="CU70">
        <v>38</v>
      </c>
      <c r="CV70">
        <v>39</v>
      </c>
      <c r="CW70">
        <v>39</v>
      </c>
      <c r="CX70">
        <v>40</v>
      </c>
      <c r="CY70">
        <v>40</v>
      </c>
      <c r="CZ70">
        <v>40</v>
      </c>
      <c r="DA70">
        <v>41</v>
      </c>
      <c r="DB70">
        <v>41</v>
      </c>
      <c r="DC70">
        <v>41</v>
      </c>
      <c r="DD70">
        <v>42</v>
      </c>
      <c r="DE70">
        <v>42</v>
      </c>
      <c r="DF70">
        <v>43</v>
      </c>
      <c r="DG70">
        <v>43</v>
      </c>
      <c r="DH70">
        <v>43</v>
      </c>
      <c r="DI70">
        <v>44</v>
      </c>
      <c r="DJ70">
        <v>44</v>
      </c>
      <c r="DK70">
        <v>45</v>
      </c>
      <c r="DL70">
        <v>45</v>
      </c>
      <c r="DM70">
        <v>45</v>
      </c>
      <c r="DN70">
        <v>46</v>
      </c>
      <c r="DO70">
        <v>46</v>
      </c>
      <c r="DP70">
        <v>47</v>
      </c>
      <c r="DQ70">
        <v>47</v>
      </c>
      <c r="DR70">
        <v>47</v>
      </c>
      <c r="DS70">
        <v>48</v>
      </c>
      <c r="DT70">
        <v>48</v>
      </c>
      <c r="DU70">
        <v>48</v>
      </c>
      <c r="DV70">
        <v>49</v>
      </c>
      <c r="DW70">
        <v>49</v>
      </c>
      <c r="DX70">
        <v>50</v>
      </c>
      <c r="DY70">
        <v>50</v>
      </c>
      <c r="DZ70">
        <v>50</v>
      </c>
      <c r="EA70">
        <v>51</v>
      </c>
      <c r="EB70">
        <v>51</v>
      </c>
      <c r="EC70">
        <v>52</v>
      </c>
      <c r="ED70">
        <v>52</v>
      </c>
      <c r="EE70">
        <v>52</v>
      </c>
      <c r="EF70">
        <v>53</v>
      </c>
      <c r="EG70">
        <v>53</v>
      </c>
      <c r="EH70">
        <v>54</v>
      </c>
      <c r="EI70">
        <v>54</v>
      </c>
      <c r="EJ70">
        <v>54</v>
      </c>
      <c r="EK70">
        <v>55</v>
      </c>
      <c r="EL70">
        <v>55</v>
      </c>
      <c r="EM70">
        <v>56</v>
      </c>
      <c r="EN70">
        <v>56</v>
      </c>
      <c r="EO70">
        <v>56</v>
      </c>
      <c r="EP70">
        <v>57</v>
      </c>
      <c r="EQ70">
        <v>57</v>
      </c>
      <c r="ER70">
        <v>58</v>
      </c>
      <c r="ES70">
        <v>58</v>
      </c>
      <c r="ET70">
        <v>58</v>
      </c>
      <c r="EU70">
        <v>59</v>
      </c>
      <c r="EV70">
        <v>59</v>
      </c>
      <c r="EW70">
        <v>59</v>
      </c>
      <c r="EX70">
        <v>60</v>
      </c>
      <c r="EY70">
        <v>60</v>
      </c>
      <c r="EZ70">
        <v>61</v>
      </c>
      <c r="FA70">
        <v>61</v>
      </c>
      <c r="FB70">
        <v>61</v>
      </c>
      <c r="FC70">
        <v>62</v>
      </c>
      <c r="FD70">
        <v>62</v>
      </c>
      <c r="FE70">
        <v>63</v>
      </c>
      <c r="FF70">
        <v>63</v>
      </c>
      <c r="FG70">
        <v>63</v>
      </c>
      <c r="FH70">
        <v>64</v>
      </c>
      <c r="FI70">
        <v>64</v>
      </c>
      <c r="FJ70">
        <v>65</v>
      </c>
      <c r="FK70">
        <v>65</v>
      </c>
      <c r="FL70">
        <v>65</v>
      </c>
      <c r="FM70">
        <v>66</v>
      </c>
      <c r="FN70">
        <v>66</v>
      </c>
      <c r="FO70">
        <v>67</v>
      </c>
      <c r="FP70">
        <v>67</v>
      </c>
      <c r="FQ70">
        <v>67</v>
      </c>
      <c r="FR70">
        <v>68</v>
      </c>
      <c r="FS70">
        <v>68</v>
      </c>
      <c r="FT70">
        <v>68</v>
      </c>
      <c r="FU70">
        <v>69</v>
      </c>
      <c r="FV70">
        <v>69</v>
      </c>
      <c r="FW70">
        <v>70</v>
      </c>
      <c r="FX70">
        <v>70</v>
      </c>
      <c r="FY70">
        <v>70</v>
      </c>
      <c r="FZ70">
        <v>71</v>
      </c>
      <c r="GA70">
        <v>71</v>
      </c>
      <c r="GB70">
        <v>72</v>
      </c>
      <c r="GC70">
        <v>72</v>
      </c>
      <c r="GD70">
        <v>72</v>
      </c>
      <c r="GE70">
        <v>73</v>
      </c>
      <c r="GF70">
        <v>73</v>
      </c>
      <c r="GG70">
        <v>74</v>
      </c>
      <c r="GH70">
        <v>74</v>
      </c>
      <c r="GI70">
        <v>74</v>
      </c>
      <c r="GJ70">
        <v>75</v>
      </c>
      <c r="GK70">
        <v>75</v>
      </c>
      <c r="GL70">
        <v>76</v>
      </c>
      <c r="GM70">
        <v>76</v>
      </c>
      <c r="GN70">
        <v>76</v>
      </c>
      <c r="GO70">
        <v>77</v>
      </c>
      <c r="GP70">
        <v>77</v>
      </c>
      <c r="GQ70">
        <v>77</v>
      </c>
      <c r="GR70">
        <v>78</v>
      </c>
      <c r="GS70">
        <v>78</v>
      </c>
      <c r="GU70">
        <v>67</v>
      </c>
      <c r="GV70">
        <v>0.624</v>
      </c>
    </row>
    <row r="71" spans="1:204">
      <c r="A71" s="278">
        <v>68</v>
      </c>
      <c r="B71" s="344">
        <v>1</v>
      </c>
      <c r="C71" s="344">
        <v>1</v>
      </c>
      <c r="D71" s="344">
        <v>2</v>
      </c>
      <c r="E71" s="344">
        <v>2</v>
      </c>
      <c r="F71" s="344">
        <v>3</v>
      </c>
      <c r="G71" s="344">
        <v>3</v>
      </c>
      <c r="H71" s="344">
        <v>3</v>
      </c>
      <c r="I71" s="344">
        <v>4</v>
      </c>
      <c r="J71" s="344">
        <v>4</v>
      </c>
      <c r="K71" s="344">
        <v>5</v>
      </c>
      <c r="L71" s="344">
        <v>5</v>
      </c>
      <c r="M71" s="344">
        <v>5</v>
      </c>
      <c r="N71" s="344">
        <v>6</v>
      </c>
      <c r="O71" s="344">
        <v>6</v>
      </c>
      <c r="P71" s="344">
        <v>7</v>
      </c>
      <c r="Q71" s="344">
        <v>7</v>
      </c>
      <c r="R71" s="344">
        <v>8</v>
      </c>
      <c r="S71" s="344">
        <v>8</v>
      </c>
      <c r="T71" s="344">
        <v>8</v>
      </c>
      <c r="U71" s="344">
        <v>9</v>
      </c>
      <c r="V71" s="344">
        <v>9</v>
      </c>
      <c r="W71" s="344">
        <v>10</v>
      </c>
      <c r="X71" s="344">
        <v>10</v>
      </c>
      <c r="Y71" s="344">
        <v>10</v>
      </c>
      <c r="Z71" s="344">
        <v>11</v>
      </c>
      <c r="AA71" s="344">
        <v>11</v>
      </c>
      <c r="AB71" s="344">
        <v>12</v>
      </c>
      <c r="AC71" s="344">
        <v>12</v>
      </c>
      <c r="AD71" s="344">
        <v>13</v>
      </c>
      <c r="AE71" s="344">
        <v>13</v>
      </c>
      <c r="AF71" s="337">
        <v>13</v>
      </c>
      <c r="AG71" s="345">
        <v>14</v>
      </c>
      <c r="AH71" s="346">
        <v>14</v>
      </c>
      <c r="AI71">
        <v>15</v>
      </c>
      <c r="AJ71">
        <v>15</v>
      </c>
      <c r="AK71">
        <v>15</v>
      </c>
      <c r="AL71">
        <v>16</v>
      </c>
      <c r="AM71">
        <v>16</v>
      </c>
      <c r="AN71">
        <v>17</v>
      </c>
      <c r="AO71">
        <v>17</v>
      </c>
      <c r="AP71">
        <v>17</v>
      </c>
      <c r="AQ71">
        <v>18</v>
      </c>
      <c r="AR71">
        <v>18</v>
      </c>
      <c r="AS71">
        <v>19</v>
      </c>
      <c r="AT71">
        <v>19</v>
      </c>
      <c r="AU71">
        <v>19</v>
      </c>
      <c r="AV71">
        <v>20</v>
      </c>
      <c r="AW71">
        <v>20</v>
      </c>
      <c r="AX71">
        <v>21</v>
      </c>
      <c r="AY71">
        <v>21</v>
      </c>
      <c r="AZ71">
        <v>21</v>
      </c>
      <c r="BA71">
        <v>22</v>
      </c>
      <c r="BB71">
        <v>22</v>
      </c>
      <c r="BC71">
        <v>22</v>
      </c>
      <c r="BD71">
        <v>23</v>
      </c>
      <c r="BE71">
        <v>23</v>
      </c>
      <c r="BF71">
        <v>24</v>
      </c>
      <c r="BG71">
        <v>24</v>
      </c>
      <c r="BH71">
        <v>24</v>
      </c>
      <c r="BI71">
        <v>25</v>
      </c>
      <c r="BJ71">
        <v>25</v>
      </c>
      <c r="BK71">
        <v>26</v>
      </c>
      <c r="BL71">
        <v>26</v>
      </c>
      <c r="BM71">
        <v>26</v>
      </c>
      <c r="BN71">
        <v>27</v>
      </c>
      <c r="BO71">
        <v>27</v>
      </c>
      <c r="BP71">
        <v>27</v>
      </c>
      <c r="BQ71">
        <v>28</v>
      </c>
      <c r="BR71">
        <v>28</v>
      </c>
      <c r="BS71">
        <v>29</v>
      </c>
      <c r="BT71">
        <v>29</v>
      </c>
      <c r="BU71">
        <v>29</v>
      </c>
      <c r="BV71">
        <v>30</v>
      </c>
      <c r="BW71">
        <v>30</v>
      </c>
      <c r="BX71">
        <v>30</v>
      </c>
      <c r="BY71">
        <v>31</v>
      </c>
      <c r="BZ71">
        <v>31</v>
      </c>
      <c r="CA71">
        <v>32</v>
      </c>
      <c r="CB71">
        <v>32</v>
      </c>
      <c r="CC71">
        <v>32</v>
      </c>
      <c r="CD71">
        <v>33</v>
      </c>
      <c r="CE71">
        <v>33</v>
      </c>
      <c r="CF71">
        <v>33</v>
      </c>
      <c r="CG71">
        <v>34</v>
      </c>
      <c r="CH71">
        <v>34</v>
      </c>
      <c r="CI71">
        <v>34</v>
      </c>
      <c r="CJ71">
        <v>35</v>
      </c>
      <c r="CK71">
        <v>35</v>
      </c>
      <c r="CL71">
        <v>36</v>
      </c>
      <c r="CM71">
        <v>36</v>
      </c>
      <c r="CN71">
        <v>36</v>
      </c>
      <c r="CO71">
        <v>37</v>
      </c>
      <c r="CP71">
        <v>37</v>
      </c>
      <c r="CQ71">
        <v>37</v>
      </c>
      <c r="CR71">
        <v>38</v>
      </c>
      <c r="CS71">
        <v>38</v>
      </c>
      <c r="CT71">
        <v>38</v>
      </c>
      <c r="CU71">
        <v>39</v>
      </c>
      <c r="CV71">
        <v>39</v>
      </c>
      <c r="CW71">
        <v>39</v>
      </c>
      <c r="CX71">
        <v>40</v>
      </c>
      <c r="CY71">
        <v>40</v>
      </c>
      <c r="CZ71">
        <v>41</v>
      </c>
      <c r="DA71">
        <v>41</v>
      </c>
      <c r="DB71">
        <v>41</v>
      </c>
      <c r="DC71">
        <v>42</v>
      </c>
      <c r="DD71">
        <v>42</v>
      </c>
      <c r="DE71">
        <v>43</v>
      </c>
      <c r="DF71">
        <v>43</v>
      </c>
      <c r="DG71">
        <v>43</v>
      </c>
      <c r="DH71">
        <v>44</v>
      </c>
      <c r="DI71">
        <v>44</v>
      </c>
      <c r="DJ71">
        <v>44</v>
      </c>
      <c r="DK71">
        <v>45</v>
      </c>
      <c r="DL71">
        <v>45</v>
      </c>
      <c r="DM71">
        <v>46</v>
      </c>
      <c r="DN71">
        <v>46</v>
      </c>
      <c r="DO71">
        <v>46</v>
      </c>
      <c r="DP71">
        <v>47</v>
      </c>
      <c r="DQ71">
        <v>47</v>
      </c>
      <c r="DR71">
        <v>48</v>
      </c>
      <c r="DS71">
        <v>48</v>
      </c>
      <c r="DT71">
        <v>48</v>
      </c>
      <c r="DU71">
        <v>49</v>
      </c>
      <c r="DV71">
        <v>49</v>
      </c>
      <c r="DW71">
        <v>50</v>
      </c>
      <c r="DX71">
        <v>50</v>
      </c>
      <c r="DY71">
        <v>50</v>
      </c>
      <c r="DZ71">
        <v>51</v>
      </c>
      <c r="EA71">
        <v>51</v>
      </c>
      <c r="EB71">
        <v>52</v>
      </c>
      <c r="EC71">
        <v>52</v>
      </c>
      <c r="ED71">
        <v>52</v>
      </c>
      <c r="EE71">
        <v>53</v>
      </c>
      <c r="EF71">
        <v>53</v>
      </c>
      <c r="EG71">
        <v>54</v>
      </c>
      <c r="EH71">
        <v>54</v>
      </c>
      <c r="EI71">
        <v>54</v>
      </c>
      <c r="EJ71">
        <v>55</v>
      </c>
      <c r="EK71">
        <v>55</v>
      </c>
      <c r="EL71">
        <v>56</v>
      </c>
      <c r="EM71">
        <v>56</v>
      </c>
      <c r="EN71">
        <v>56</v>
      </c>
      <c r="EO71">
        <v>57</v>
      </c>
      <c r="EP71">
        <v>57</v>
      </c>
      <c r="EQ71">
        <v>57</v>
      </c>
      <c r="ER71">
        <v>58</v>
      </c>
      <c r="ES71">
        <v>58</v>
      </c>
      <c r="ET71">
        <v>59</v>
      </c>
      <c r="EU71">
        <v>59</v>
      </c>
      <c r="EV71">
        <v>59</v>
      </c>
      <c r="EW71">
        <v>60</v>
      </c>
      <c r="EX71">
        <v>60</v>
      </c>
      <c r="EY71">
        <v>61</v>
      </c>
      <c r="EZ71">
        <v>61</v>
      </c>
      <c r="FA71">
        <v>61</v>
      </c>
      <c r="FB71">
        <v>62</v>
      </c>
      <c r="FC71">
        <v>62</v>
      </c>
      <c r="FD71">
        <v>63</v>
      </c>
      <c r="FE71">
        <v>63</v>
      </c>
      <c r="FF71">
        <v>63</v>
      </c>
      <c r="FG71">
        <v>64</v>
      </c>
      <c r="FH71">
        <v>64</v>
      </c>
      <c r="FI71">
        <v>65</v>
      </c>
      <c r="FJ71">
        <v>65</v>
      </c>
      <c r="FK71">
        <v>65</v>
      </c>
      <c r="FL71">
        <v>66</v>
      </c>
      <c r="FM71">
        <v>66</v>
      </c>
      <c r="FN71">
        <v>67</v>
      </c>
      <c r="FO71">
        <v>67</v>
      </c>
      <c r="FP71">
        <v>67</v>
      </c>
      <c r="FQ71">
        <v>68</v>
      </c>
      <c r="FR71">
        <v>68</v>
      </c>
      <c r="FS71">
        <v>69</v>
      </c>
      <c r="FT71">
        <v>69</v>
      </c>
      <c r="FU71">
        <v>69</v>
      </c>
      <c r="FV71">
        <v>70</v>
      </c>
      <c r="FW71">
        <v>70</v>
      </c>
      <c r="FX71">
        <v>71</v>
      </c>
      <c r="FY71">
        <v>71</v>
      </c>
      <c r="FZ71">
        <v>71</v>
      </c>
      <c r="GA71">
        <v>72</v>
      </c>
      <c r="GB71">
        <v>72</v>
      </c>
      <c r="GC71">
        <v>72</v>
      </c>
      <c r="GD71">
        <v>73</v>
      </c>
      <c r="GE71">
        <v>73</v>
      </c>
      <c r="GF71">
        <v>74</v>
      </c>
      <c r="GG71">
        <v>74</v>
      </c>
      <c r="GH71">
        <v>74</v>
      </c>
      <c r="GI71">
        <v>75</v>
      </c>
      <c r="GJ71">
        <v>75</v>
      </c>
      <c r="GK71">
        <v>76</v>
      </c>
      <c r="GL71">
        <v>76</v>
      </c>
      <c r="GM71">
        <v>76</v>
      </c>
      <c r="GN71">
        <v>77</v>
      </c>
      <c r="GO71">
        <v>77</v>
      </c>
      <c r="GP71">
        <v>78</v>
      </c>
      <c r="GQ71">
        <v>78</v>
      </c>
      <c r="GR71">
        <v>78</v>
      </c>
      <c r="GS71">
        <v>79</v>
      </c>
      <c r="GU71">
        <v>68</v>
      </c>
      <c r="GV71">
        <v>0.628</v>
      </c>
    </row>
    <row r="72" spans="1:204">
      <c r="A72" s="278">
        <v>69</v>
      </c>
      <c r="B72" s="344">
        <v>1</v>
      </c>
      <c r="C72" s="344">
        <v>1</v>
      </c>
      <c r="D72" s="344">
        <v>2</v>
      </c>
      <c r="E72" s="344">
        <v>2</v>
      </c>
      <c r="F72" s="344">
        <v>3</v>
      </c>
      <c r="G72" s="344">
        <v>3</v>
      </c>
      <c r="H72" s="344">
        <v>4</v>
      </c>
      <c r="I72" s="344">
        <v>4</v>
      </c>
      <c r="J72" s="344">
        <v>4</v>
      </c>
      <c r="K72" s="344">
        <v>5</v>
      </c>
      <c r="L72" s="344">
        <v>5</v>
      </c>
      <c r="M72" s="344">
        <v>6</v>
      </c>
      <c r="N72" s="344">
        <v>6</v>
      </c>
      <c r="O72" s="344">
        <v>6</v>
      </c>
      <c r="P72" s="344">
        <v>7</v>
      </c>
      <c r="Q72" s="344">
        <v>7</v>
      </c>
      <c r="R72" s="344">
        <v>8</v>
      </c>
      <c r="S72" s="344">
        <v>8</v>
      </c>
      <c r="T72" s="344">
        <v>8</v>
      </c>
      <c r="U72" s="344">
        <v>9</v>
      </c>
      <c r="V72" s="344">
        <v>9</v>
      </c>
      <c r="W72" s="344">
        <v>10</v>
      </c>
      <c r="X72" s="344">
        <v>10</v>
      </c>
      <c r="Y72" s="344">
        <v>11</v>
      </c>
      <c r="Z72" s="344">
        <v>11</v>
      </c>
      <c r="AA72" s="344">
        <v>11</v>
      </c>
      <c r="AB72" s="344">
        <v>12</v>
      </c>
      <c r="AC72" s="344">
        <v>12</v>
      </c>
      <c r="AD72" s="344">
        <v>13</v>
      </c>
      <c r="AE72" s="344">
        <v>13</v>
      </c>
      <c r="AF72" s="337">
        <v>13</v>
      </c>
      <c r="AG72" s="345">
        <v>14</v>
      </c>
      <c r="AH72" s="346">
        <v>14</v>
      </c>
      <c r="AI72">
        <v>15</v>
      </c>
      <c r="AJ72">
        <v>15</v>
      </c>
      <c r="AK72">
        <v>15</v>
      </c>
      <c r="AL72">
        <v>16</v>
      </c>
      <c r="AM72">
        <v>16</v>
      </c>
      <c r="AN72">
        <v>17</v>
      </c>
      <c r="AO72">
        <v>17</v>
      </c>
      <c r="AP72">
        <v>18</v>
      </c>
      <c r="AQ72">
        <v>18</v>
      </c>
      <c r="AR72">
        <v>18</v>
      </c>
      <c r="AS72">
        <v>19</v>
      </c>
      <c r="AT72">
        <v>19</v>
      </c>
      <c r="AU72">
        <v>20</v>
      </c>
      <c r="AV72">
        <v>20</v>
      </c>
      <c r="AW72">
        <v>20</v>
      </c>
      <c r="AX72">
        <v>21</v>
      </c>
      <c r="AY72">
        <v>21</v>
      </c>
      <c r="AZ72">
        <v>21</v>
      </c>
      <c r="BA72">
        <v>22</v>
      </c>
      <c r="BB72">
        <v>22</v>
      </c>
      <c r="BC72">
        <v>23</v>
      </c>
      <c r="BD72">
        <v>23</v>
      </c>
      <c r="BE72">
        <v>23</v>
      </c>
      <c r="BF72">
        <v>24</v>
      </c>
      <c r="BG72">
        <v>24</v>
      </c>
      <c r="BH72">
        <v>25</v>
      </c>
      <c r="BI72">
        <v>25</v>
      </c>
      <c r="BJ72">
        <v>25</v>
      </c>
      <c r="BK72">
        <v>26</v>
      </c>
      <c r="BL72">
        <v>26</v>
      </c>
      <c r="BM72">
        <v>26</v>
      </c>
      <c r="BN72">
        <v>27</v>
      </c>
      <c r="BO72">
        <v>27</v>
      </c>
      <c r="BP72">
        <v>28</v>
      </c>
      <c r="BQ72">
        <v>28</v>
      </c>
      <c r="BR72">
        <v>28</v>
      </c>
      <c r="BS72">
        <v>29</v>
      </c>
      <c r="BT72">
        <v>29</v>
      </c>
      <c r="BU72">
        <v>30</v>
      </c>
      <c r="BV72">
        <v>30</v>
      </c>
      <c r="BW72">
        <v>30</v>
      </c>
      <c r="BX72">
        <v>31</v>
      </c>
      <c r="BY72">
        <v>31</v>
      </c>
      <c r="BZ72">
        <v>31</v>
      </c>
      <c r="CA72">
        <v>32</v>
      </c>
      <c r="CB72">
        <v>32</v>
      </c>
      <c r="CC72">
        <v>33</v>
      </c>
      <c r="CD72">
        <v>33</v>
      </c>
      <c r="CE72">
        <v>33</v>
      </c>
      <c r="CF72">
        <v>34</v>
      </c>
      <c r="CG72">
        <v>34</v>
      </c>
      <c r="CH72">
        <v>34</v>
      </c>
      <c r="CI72">
        <v>35</v>
      </c>
      <c r="CJ72">
        <v>35</v>
      </c>
      <c r="CK72">
        <v>35</v>
      </c>
      <c r="CL72">
        <v>36</v>
      </c>
      <c r="CM72">
        <v>36</v>
      </c>
      <c r="CN72">
        <v>37</v>
      </c>
      <c r="CO72">
        <v>37</v>
      </c>
      <c r="CP72">
        <v>37</v>
      </c>
      <c r="CQ72">
        <v>38</v>
      </c>
      <c r="CR72">
        <v>38</v>
      </c>
      <c r="CS72">
        <v>38</v>
      </c>
      <c r="CT72">
        <v>39</v>
      </c>
      <c r="CU72">
        <v>39</v>
      </c>
      <c r="CV72">
        <v>39</v>
      </c>
      <c r="CW72">
        <v>40</v>
      </c>
      <c r="CX72">
        <v>40</v>
      </c>
      <c r="CY72">
        <v>40</v>
      </c>
      <c r="CZ72">
        <v>41</v>
      </c>
      <c r="DA72">
        <v>41</v>
      </c>
      <c r="DB72">
        <v>42</v>
      </c>
      <c r="DC72">
        <v>42</v>
      </c>
      <c r="DD72">
        <v>42</v>
      </c>
      <c r="DE72">
        <v>43</v>
      </c>
      <c r="DF72">
        <v>43</v>
      </c>
      <c r="DG72">
        <v>44</v>
      </c>
      <c r="DH72">
        <v>44</v>
      </c>
      <c r="DI72">
        <v>44</v>
      </c>
      <c r="DJ72">
        <v>45</v>
      </c>
      <c r="DK72">
        <v>45</v>
      </c>
      <c r="DL72">
        <v>46</v>
      </c>
      <c r="DM72">
        <v>46</v>
      </c>
      <c r="DN72">
        <v>46</v>
      </c>
      <c r="DO72">
        <v>47</v>
      </c>
      <c r="DP72">
        <v>47</v>
      </c>
      <c r="DQ72">
        <v>48</v>
      </c>
      <c r="DR72">
        <v>48</v>
      </c>
      <c r="DS72">
        <v>48</v>
      </c>
      <c r="DT72">
        <v>49</v>
      </c>
      <c r="DU72">
        <v>49</v>
      </c>
      <c r="DV72">
        <v>50</v>
      </c>
      <c r="DW72">
        <v>50</v>
      </c>
      <c r="DX72">
        <v>50</v>
      </c>
      <c r="DY72">
        <v>51</v>
      </c>
      <c r="DZ72">
        <v>51</v>
      </c>
      <c r="EA72">
        <v>52</v>
      </c>
      <c r="EB72">
        <v>52</v>
      </c>
      <c r="EC72">
        <v>52</v>
      </c>
      <c r="ED72">
        <v>53</v>
      </c>
      <c r="EE72">
        <v>53</v>
      </c>
      <c r="EF72">
        <v>54</v>
      </c>
      <c r="EG72">
        <v>54</v>
      </c>
      <c r="EH72">
        <v>54</v>
      </c>
      <c r="EI72">
        <v>55</v>
      </c>
      <c r="EJ72">
        <v>55</v>
      </c>
      <c r="EK72">
        <v>56</v>
      </c>
      <c r="EL72">
        <v>56</v>
      </c>
      <c r="EM72">
        <v>56</v>
      </c>
      <c r="EN72">
        <v>57</v>
      </c>
      <c r="EO72">
        <v>57</v>
      </c>
      <c r="EP72">
        <v>58</v>
      </c>
      <c r="EQ72">
        <v>58</v>
      </c>
      <c r="ER72">
        <v>58</v>
      </c>
      <c r="ES72">
        <v>59</v>
      </c>
      <c r="ET72">
        <v>59</v>
      </c>
      <c r="EU72">
        <v>60</v>
      </c>
      <c r="EV72">
        <v>60</v>
      </c>
      <c r="EW72">
        <v>60</v>
      </c>
      <c r="EX72">
        <v>61</v>
      </c>
      <c r="EY72">
        <v>61</v>
      </c>
      <c r="EZ72">
        <v>62</v>
      </c>
      <c r="FA72">
        <v>62</v>
      </c>
      <c r="FB72">
        <v>62</v>
      </c>
      <c r="FC72">
        <v>63</v>
      </c>
      <c r="FD72">
        <v>63</v>
      </c>
      <c r="FE72">
        <v>64</v>
      </c>
      <c r="FF72">
        <v>64</v>
      </c>
      <c r="FG72">
        <v>64</v>
      </c>
      <c r="FH72">
        <v>65</v>
      </c>
      <c r="FI72">
        <v>65</v>
      </c>
      <c r="FJ72">
        <v>66</v>
      </c>
      <c r="FK72">
        <v>66</v>
      </c>
      <c r="FL72">
        <v>66</v>
      </c>
      <c r="FM72">
        <v>67</v>
      </c>
      <c r="FN72">
        <v>67</v>
      </c>
      <c r="FO72">
        <v>67</v>
      </c>
      <c r="FP72">
        <v>68</v>
      </c>
      <c r="FQ72">
        <v>68</v>
      </c>
      <c r="FR72">
        <v>69</v>
      </c>
      <c r="FS72">
        <v>69</v>
      </c>
      <c r="FT72">
        <v>69</v>
      </c>
      <c r="FU72">
        <v>70</v>
      </c>
      <c r="FV72">
        <v>70</v>
      </c>
      <c r="FW72">
        <v>71</v>
      </c>
      <c r="FX72">
        <v>71</v>
      </c>
      <c r="FY72">
        <v>71</v>
      </c>
      <c r="FZ72">
        <v>72</v>
      </c>
      <c r="GA72">
        <v>72</v>
      </c>
      <c r="GB72">
        <v>73</v>
      </c>
      <c r="GC72">
        <v>73</v>
      </c>
      <c r="GD72">
        <v>73</v>
      </c>
      <c r="GE72">
        <v>74</v>
      </c>
      <c r="GF72">
        <v>74</v>
      </c>
      <c r="GG72">
        <v>75</v>
      </c>
      <c r="GH72">
        <v>75</v>
      </c>
      <c r="GI72">
        <v>75</v>
      </c>
      <c r="GJ72">
        <v>76</v>
      </c>
      <c r="GK72">
        <v>76</v>
      </c>
      <c r="GL72">
        <v>77</v>
      </c>
      <c r="GM72">
        <v>77</v>
      </c>
      <c r="GN72">
        <v>77</v>
      </c>
      <c r="GO72">
        <v>78</v>
      </c>
      <c r="GP72">
        <v>78</v>
      </c>
      <c r="GQ72">
        <v>79</v>
      </c>
      <c r="GR72">
        <v>79</v>
      </c>
      <c r="GS72">
        <v>79</v>
      </c>
      <c r="GU72">
        <v>69</v>
      </c>
      <c r="GV72">
        <v>0.63300000000000001</v>
      </c>
    </row>
    <row r="73" spans="1:204">
      <c r="A73" s="278">
        <v>70</v>
      </c>
      <c r="B73" s="344">
        <v>1</v>
      </c>
      <c r="C73" s="344">
        <v>1</v>
      </c>
      <c r="D73" s="344">
        <v>2</v>
      </c>
      <c r="E73" s="344">
        <v>2</v>
      </c>
      <c r="F73" s="344">
        <v>3</v>
      </c>
      <c r="G73" s="344">
        <v>3</v>
      </c>
      <c r="H73" s="344">
        <v>4</v>
      </c>
      <c r="I73" s="344">
        <v>4</v>
      </c>
      <c r="J73" s="344">
        <v>4</v>
      </c>
      <c r="K73" s="344">
        <v>5</v>
      </c>
      <c r="L73" s="344">
        <v>5</v>
      </c>
      <c r="M73" s="344">
        <v>6</v>
      </c>
      <c r="N73" s="344">
        <v>6</v>
      </c>
      <c r="O73" s="344">
        <v>6</v>
      </c>
      <c r="P73" s="344">
        <v>7</v>
      </c>
      <c r="Q73" s="344">
        <v>7</v>
      </c>
      <c r="R73" s="344">
        <v>8</v>
      </c>
      <c r="S73" s="344">
        <v>8</v>
      </c>
      <c r="T73" s="344">
        <v>9</v>
      </c>
      <c r="U73" s="344">
        <v>9</v>
      </c>
      <c r="V73" s="344">
        <v>9</v>
      </c>
      <c r="W73" s="344">
        <v>10</v>
      </c>
      <c r="X73" s="344">
        <v>10</v>
      </c>
      <c r="Y73" s="344">
        <v>11</v>
      </c>
      <c r="Z73" s="344">
        <v>11</v>
      </c>
      <c r="AA73" s="344">
        <v>11</v>
      </c>
      <c r="AB73" s="344">
        <v>12</v>
      </c>
      <c r="AC73" s="344">
        <v>12</v>
      </c>
      <c r="AD73" s="344">
        <v>13</v>
      </c>
      <c r="AE73" s="344">
        <v>13</v>
      </c>
      <c r="AF73" s="337">
        <v>14</v>
      </c>
      <c r="AG73" s="345">
        <v>14</v>
      </c>
      <c r="AH73" s="346">
        <v>14</v>
      </c>
      <c r="AI73">
        <v>15</v>
      </c>
      <c r="AJ73">
        <v>15</v>
      </c>
      <c r="AK73">
        <v>16</v>
      </c>
      <c r="AL73">
        <v>16</v>
      </c>
      <c r="AM73">
        <v>16</v>
      </c>
      <c r="AN73">
        <v>17</v>
      </c>
      <c r="AO73">
        <v>17</v>
      </c>
      <c r="AP73">
        <v>18</v>
      </c>
      <c r="AQ73">
        <v>18</v>
      </c>
      <c r="AR73">
        <v>18</v>
      </c>
      <c r="AS73">
        <v>19</v>
      </c>
      <c r="AT73">
        <v>19</v>
      </c>
      <c r="AU73">
        <v>20</v>
      </c>
      <c r="AV73">
        <v>20</v>
      </c>
      <c r="AW73">
        <v>20</v>
      </c>
      <c r="AX73">
        <v>21</v>
      </c>
      <c r="AY73">
        <v>21</v>
      </c>
      <c r="AZ73">
        <v>22</v>
      </c>
      <c r="BA73">
        <v>22</v>
      </c>
      <c r="BB73">
        <v>22</v>
      </c>
      <c r="BC73">
        <v>23</v>
      </c>
      <c r="BD73">
        <v>23</v>
      </c>
      <c r="BE73">
        <v>24</v>
      </c>
      <c r="BF73">
        <v>24</v>
      </c>
      <c r="BG73">
        <v>24</v>
      </c>
      <c r="BH73">
        <v>25</v>
      </c>
      <c r="BI73">
        <v>25</v>
      </c>
      <c r="BJ73">
        <v>26</v>
      </c>
      <c r="BK73">
        <v>26</v>
      </c>
      <c r="BL73">
        <v>26</v>
      </c>
      <c r="BM73">
        <v>27</v>
      </c>
      <c r="BN73">
        <v>27</v>
      </c>
      <c r="BO73">
        <v>27</v>
      </c>
      <c r="BP73">
        <v>28</v>
      </c>
      <c r="BQ73">
        <v>28</v>
      </c>
      <c r="BR73">
        <v>29</v>
      </c>
      <c r="BS73">
        <v>29</v>
      </c>
      <c r="BT73">
        <v>29</v>
      </c>
      <c r="BU73">
        <v>30</v>
      </c>
      <c r="BV73">
        <v>30</v>
      </c>
      <c r="BW73">
        <v>31</v>
      </c>
      <c r="BX73">
        <v>31</v>
      </c>
      <c r="BY73">
        <v>31</v>
      </c>
      <c r="BZ73">
        <v>32</v>
      </c>
      <c r="CA73">
        <v>32</v>
      </c>
      <c r="CB73">
        <v>32</v>
      </c>
      <c r="CC73">
        <v>33</v>
      </c>
      <c r="CD73">
        <v>33</v>
      </c>
      <c r="CE73">
        <v>34</v>
      </c>
      <c r="CF73">
        <v>34</v>
      </c>
      <c r="CG73">
        <v>34</v>
      </c>
      <c r="CH73">
        <v>35</v>
      </c>
      <c r="CI73">
        <v>35</v>
      </c>
      <c r="CJ73">
        <v>35</v>
      </c>
      <c r="CK73">
        <v>36</v>
      </c>
      <c r="CL73">
        <v>36</v>
      </c>
      <c r="CM73">
        <v>36</v>
      </c>
      <c r="CN73">
        <v>37</v>
      </c>
      <c r="CO73">
        <v>37</v>
      </c>
      <c r="CP73">
        <v>38</v>
      </c>
      <c r="CQ73">
        <v>38</v>
      </c>
      <c r="CR73">
        <v>38</v>
      </c>
      <c r="CS73">
        <v>39</v>
      </c>
      <c r="CT73">
        <v>39</v>
      </c>
      <c r="CU73">
        <v>39</v>
      </c>
      <c r="CV73">
        <v>40</v>
      </c>
      <c r="CW73">
        <v>40</v>
      </c>
      <c r="CX73">
        <v>40</v>
      </c>
      <c r="CY73">
        <v>41</v>
      </c>
      <c r="CZ73">
        <v>41</v>
      </c>
      <c r="DA73">
        <v>42</v>
      </c>
      <c r="DB73">
        <v>42</v>
      </c>
      <c r="DC73">
        <v>42</v>
      </c>
      <c r="DD73">
        <v>43</v>
      </c>
      <c r="DE73">
        <v>43</v>
      </c>
      <c r="DF73">
        <v>44</v>
      </c>
      <c r="DG73">
        <v>44</v>
      </c>
      <c r="DH73">
        <v>44</v>
      </c>
      <c r="DI73">
        <v>45</v>
      </c>
      <c r="DJ73">
        <v>45</v>
      </c>
      <c r="DK73">
        <v>46</v>
      </c>
      <c r="DL73">
        <v>46</v>
      </c>
      <c r="DM73">
        <v>46</v>
      </c>
      <c r="DN73">
        <v>47</v>
      </c>
      <c r="DO73">
        <v>47</v>
      </c>
      <c r="DP73">
        <v>48</v>
      </c>
      <c r="DQ73">
        <v>48</v>
      </c>
      <c r="DR73">
        <v>48</v>
      </c>
      <c r="DS73">
        <v>49</v>
      </c>
      <c r="DT73">
        <v>49</v>
      </c>
      <c r="DU73">
        <v>50</v>
      </c>
      <c r="DV73">
        <v>50</v>
      </c>
      <c r="DW73">
        <v>50</v>
      </c>
      <c r="DX73">
        <v>51</v>
      </c>
      <c r="DY73">
        <v>51</v>
      </c>
      <c r="DZ73">
        <v>52</v>
      </c>
      <c r="EA73">
        <v>52</v>
      </c>
      <c r="EB73">
        <v>52</v>
      </c>
      <c r="EC73">
        <v>53</v>
      </c>
      <c r="ED73">
        <v>53</v>
      </c>
      <c r="EE73">
        <v>54</v>
      </c>
      <c r="EF73">
        <v>54</v>
      </c>
      <c r="EG73">
        <v>54</v>
      </c>
      <c r="EH73">
        <v>55</v>
      </c>
      <c r="EI73">
        <v>55</v>
      </c>
      <c r="EJ73">
        <v>56</v>
      </c>
      <c r="EK73">
        <v>56</v>
      </c>
      <c r="EL73">
        <v>56</v>
      </c>
      <c r="EM73">
        <v>57</v>
      </c>
      <c r="EN73">
        <v>57</v>
      </c>
      <c r="EO73">
        <v>58</v>
      </c>
      <c r="EP73">
        <v>58</v>
      </c>
      <c r="EQ73">
        <v>58</v>
      </c>
      <c r="ER73">
        <v>59</v>
      </c>
      <c r="ES73">
        <v>59</v>
      </c>
      <c r="ET73">
        <v>60</v>
      </c>
      <c r="EU73">
        <v>60</v>
      </c>
      <c r="EV73">
        <v>60</v>
      </c>
      <c r="EW73">
        <v>61</v>
      </c>
      <c r="EX73">
        <v>61</v>
      </c>
      <c r="EY73">
        <v>62</v>
      </c>
      <c r="EZ73">
        <v>62</v>
      </c>
      <c r="FA73">
        <v>62</v>
      </c>
      <c r="FB73">
        <v>63</v>
      </c>
      <c r="FC73">
        <v>63</v>
      </c>
      <c r="FD73">
        <v>64</v>
      </c>
      <c r="FE73">
        <v>64</v>
      </c>
      <c r="FF73">
        <v>64</v>
      </c>
      <c r="FG73">
        <v>65</v>
      </c>
      <c r="FH73">
        <v>65</v>
      </c>
      <c r="FI73">
        <v>66</v>
      </c>
      <c r="FJ73">
        <v>66</v>
      </c>
      <c r="FK73">
        <v>66</v>
      </c>
      <c r="FL73">
        <v>67</v>
      </c>
      <c r="FM73">
        <v>67</v>
      </c>
      <c r="FN73">
        <v>68</v>
      </c>
      <c r="FO73">
        <v>68</v>
      </c>
      <c r="FP73">
        <v>68</v>
      </c>
      <c r="FQ73">
        <v>69</v>
      </c>
      <c r="FR73">
        <v>69</v>
      </c>
      <c r="FS73">
        <v>70</v>
      </c>
      <c r="FT73">
        <v>70</v>
      </c>
      <c r="FU73">
        <v>70</v>
      </c>
      <c r="FV73">
        <v>71</v>
      </c>
      <c r="FW73">
        <v>71</v>
      </c>
      <c r="FX73">
        <v>72</v>
      </c>
      <c r="FY73">
        <v>72</v>
      </c>
      <c r="FZ73">
        <v>72</v>
      </c>
      <c r="GA73">
        <v>73</v>
      </c>
      <c r="GB73">
        <v>73</v>
      </c>
      <c r="GC73">
        <v>74</v>
      </c>
      <c r="GD73">
        <v>74</v>
      </c>
      <c r="GE73">
        <v>74</v>
      </c>
      <c r="GF73">
        <v>75</v>
      </c>
      <c r="GG73">
        <v>75</v>
      </c>
      <c r="GH73">
        <v>76</v>
      </c>
      <c r="GI73">
        <v>76</v>
      </c>
      <c r="GJ73">
        <v>76</v>
      </c>
      <c r="GK73">
        <v>77</v>
      </c>
      <c r="GL73">
        <v>77</v>
      </c>
      <c r="GM73">
        <v>78</v>
      </c>
      <c r="GN73">
        <v>78</v>
      </c>
      <c r="GO73">
        <v>78</v>
      </c>
      <c r="GP73">
        <v>79</v>
      </c>
      <c r="GQ73">
        <v>79</v>
      </c>
      <c r="GR73">
        <v>80</v>
      </c>
      <c r="GS73">
        <v>80</v>
      </c>
      <c r="GU73">
        <v>70</v>
      </c>
      <c r="GV73">
        <v>0.63800000000000001</v>
      </c>
    </row>
    <row r="74" spans="1:204">
      <c r="A74" s="278">
        <v>71</v>
      </c>
      <c r="B74" s="344">
        <v>1</v>
      </c>
      <c r="C74" s="344">
        <v>1</v>
      </c>
      <c r="D74" s="344">
        <v>2</v>
      </c>
      <c r="E74" s="344">
        <v>2</v>
      </c>
      <c r="F74" s="344">
        <v>3</v>
      </c>
      <c r="G74" s="344">
        <v>3</v>
      </c>
      <c r="H74" s="344">
        <v>4</v>
      </c>
      <c r="I74" s="344">
        <v>4</v>
      </c>
      <c r="J74" s="344">
        <v>4</v>
      </c>
      <c r="K74" s="344">
        <v>5</v>
      </c>
      <c r="L74" s="344">
        <v>5</v>
      </c>
      <c r="M74" s="344">
        <v>6</v>
      </c>
      <c r="N74" s="344">
        <v>6</v>
      </c>
      <c r="O74" s="344">
        <v>6</v>
      </c>
      <c r="P74" s="344">
        <v>7</v>
      </c>
      <c r="Q74" s="344">
        <v>7</v>
      </c>
      <c r="R74" s="344">
        <v>8</v>
      </c>
      <c r="S74" s="344">
        <v>8</v>
      </c>
      <c r="T74" s="344">
        <v>9</v>
      </c>
      <c r="U74" s="344">
        <v>9</v>
      </c>
      <c r="V74" s="344">
        <v>9</v>
      </c>
      <c r="W74" s="344">
        <v>10</v>
      </c>
      <c r="X74" s="344">
        <v>10</v>
      </c>
      <c r="Y74" s="344">
        <v>11</v>
      </c>
      <c r="Z74" s="344">
        <v>11</v>
      </c>
      <c r="AA74" s="344">
        <v>12</v>
      </c>
      <c r="AB74" s="344">
        <v>12</v>
      </c>
      <c r="AC74" s="344">
        <v>12</v>
      </c>
      <c r="AD74" s="344">
        <v>13</v>
      </c>
      <c r="AE74" s="344">
        <v>13</v>
      </c>
      <c r="AF74" s="337">
        <v>14</v>
      </c>
      <c r="AG74" s="345">
        <v>14</v>
      </c>
      <c r="AH74" s="346">
        <v>14</v>
      </c>
      <c r="AI74">
        <v>15</v>
      </c>
      <c r="AJ74">
        <v>15</v>
      </c>
      <c r="AK74">
        <v>16</v>
      </c>
      <c r="AL74">
        <v>16</v>
      </c>
      <c r="AM74">
        <v>17</v>
      </c>
      <c r="AN74">
        <v>17</v>
      </c>
      <c r="AO74">
        <v>17</v>
      </c>
      <c r="AP74">
        <v>18</v>
      </c>
      <c r="AQ74">
        <v>18</v>
      </c>
      <c r="AR74">
        <v>19</v>
      </c>
      <c r="AS74">
        <v>19</v>
      </c>
      <c r="AT74">
        <v>19</v>
      </c>
      <c r="AU74">
        <v>20</v>
      </c>
      <c r="AV74">
        <v>20</v>
      </c>
      <c r="AW74">
        <v>21</v>
      </c>
      <c r="AX74">
        <v>21</v>
      </c>
      <c r="AY74">
        <v>21</v>
      </c>
      <c r="AZ74">
        <v>22</v>
      </c>
      <c r="BA74">
        <v>22</v>
      </c>
      <c r="BB74">
        <v>23</v>
      </c>
      <c r="BC74">
        <v>23</v>
      </c>
      <c r="BD74">
        <v>23</v>
      </c>
      <c r="BE74">
        <v>24</v>
      </c>
      <c r="BF74">
        <v>24</v>
      </c>
      <c r="BG74">
        <v>25</v>
      </c>
      <c r="BH74">
        <v>25</v>
      </c>
      <c r="BI74">
        <v>25</v>
      </c>
      <c r="BJ74">
        <v>26</v>
      </c>
      <c r="BK74">
        <v>26</v>
      </c>
      <c r="BL74">
        <v>26</v>
      </c>
      <c r="BM74">
        <v>27</v>
      </c>
      <c r="BN74">
        <v>27</v>
      </c>
      <c r="BO74">
        <v>28</v>
      </c>
      <c r="BP74">
        <v>28</v>
      </c>
      <c r="BQ74">
        <v>28</v>
      </c>
      <c r="BR74">
        <v>29</v>
      </c>
      <c r="BS74">
        <v>29</v>
      </c>
      <c r="BT74">
        <v>30</v>
      </c>
      <c r="BU74">
        <v>30</v>
      </c>
      <c r="BV74">
        <v>30</v>
      </c>
      <c r="BW74">
        <v>31</v>
      </c>
      <c r="BX74">
        <v>31</v>
      </c>
      <c r="BY74">
        <v>31</v>
      </c>
      <c r="BZ74">
        <v>32</v>
      </c>
      <c r="CA74">
        <v>32</v>
      </c>
      <c r="CB74">
        <v>33</v>
      </c>
      <c r="CC74">
        <v>33</v>
      </c>
      <c r="CD74">
        <v>33</v>
      </c>
      <c r="CE74">
        <v>34</v>
      </c>
      <c r="CF74">
        <v>34</v>
      </c>
      <c r="CG74">
        <v>34</v>
      </c>
      <c r="CH74">
        <v>35</v>
      </c>
      <c r="CI74">
        <v>35</v>
      </c>
      <c r="CJ74">
        <v>36</v>
      </c>
      <c r="CK74">
        <v>36</v>
      </c>
      <c r="CL74">
        <v>36</v>
      </c>
      <c r="CM74">
        <v>37</v>
      </c>
      <c r="CN74">
        <v>37</v>
      </c>
      <c r="CO74">
        <v>37</v>
      </c>
      <c r="CP74">
        <v>38</v>
      </c>
      <c r="CQ74">
        <v>38</v>
      </c>
      <c r="CR74">
        <v>38</v>
      </c>
      <c r="CS74">
        <v>39</v>
      </c>
      <c r="CT74">
        <v>39</v>
      </c>
      <c r="CU74">
        <v>40</v>
      </c>
      <c r="CV74">
        <v>40</v>
      </c>
      <c r="CW74">
        <v>40</v>
      </c>
      <c r="CX74">
        <v>41</v>
      </c>
      <c r="CY74">
        <v>41</v>
      </c>
      <c r="CZ74">
        <v>41</v>
      </c>
      <c r="DA74">
        <v>42</v>
      </c>
      <c r="DB74">
        <v>42</v>
      </c>
      <c r="DC74">
        <v>43</v>
      </c>
      <c r="DD74">
        <v>43</v>
      </c>
      <c r="DE74">
        <v>43</v>
      </c>
      <c r="DF74">
        <v>44</v>
      </c>
      <c r="DG74">
        <v>44</v>
      </c>
      <c r="DH74">
        <v>45</v>
      </c>
      <c r="DI74">
        <v>45</v>
      </c>
      <c r="DJ74">
        <v>45</v>
      </c>
      <c r="DK74">
        <v>46</v>
      </c>
      <c r="DL74">
        <v>46</v>
      </c>
      <c r="DM74">
        <v>47</v>
      </c>
      <c r="DN74">
        <v>47</v>
      </c>
      <c r="DO74">
        <v>47</v>
      </c>
      <c r="DP74">
        <v>48</v>
      </c>
      <c r="DQ74">
        <v>48</v>
      </c>
      <c r="DR74">
        <v>49</v>
      </c>
      <c r="DS74">
        <v>49</v>
      </c>
      <c r="DT74">
        <v>49</v>
      </c>
      <c r="DU74">
        <v>50</v>
      </c>
      <c r="DV74">
        <v>50</v>
      </c>
      <c r="DW74">
        <v>51</v>
      </c>
      <c r="DX74">
        <v>51</v>
      </c>
      <c r="DY74">
        <v>52</v>
      </c>
      <c r="DZ74">
        <v>52</v>
      </c>
      <c r="EA74">
        <v>52</v>
      </c>
      <c r="EB74">
        <v>53</v>
      </c>
      <c r="EC74">
        <v>53</v>
      </c>
      <c r="ED74">
        <v>54</v>
      </c>
      <c r="EE74">
        <v>54</v>
      </c>
      <c r="EF74">
        <v>54</v>
      </c>
      <c r="EG74">
        <v>55</v>
      </c>
      <c r="EH74">
        <v>55</v>
      </c>
      <c r="EI74">
        <v>56</v>
      </c>
      <c r="EJ74">
        <v>56</v>
      </c>
      <c r="EK74">
        <v>56</v>
      </c>
      <c r="EL74">
        <v>57</v>
      </c>
      <c r="EM74">
        <v>57</v>
      </c>
      <c r="EN74">
        <v>58</v>
      </c>
      <c r="EO74">
        <v>58</v>
      </c>
      <c r="EP74">
        <v>58</v>
      </c>
      <c r="EQ74">
        <v>59</v>
      </c>
      <c r="ER74">
        <v>59</v>
      </c>
      <c r="ES74">
        <v>60</v>
      </c>
      <c r="ET74">
        <v>60</v>
      </c>
      <c r="EU74">
        <v>60</v>
      </c>
      <c r="EV74">
        <v>61</v>
      </c>
      <c r="EW74">
        <v>61</v>
      </c>
      <c r="EX74">
        <v>62</v>
      </c>
      <c r="EY74">
        <v>62</v>
      </c>
      <c r="EZ74">
        <v>62</v>
      </c>
      <c r="FA74">
        <v>63</v>
      </c>
      <c r="FB74">
        <v>63</v>
      </c>
      <c r="FC74">
        <v>64</v>
      </c>
      <c r="FD74">
        <v>64</v>
      </c>
      <c r="FE74">
        <v>64</v>
      </c>
      <c r="FF74">
        <v>65</v>
      </c>
      <c r="FG74">
        <v>65</v>
      </c>
      <c r="FH74">
        <v>66</v>
      </c>
      <c r="FI74">
        <v>66</v>
      </c>
      <c r="FJ74">
        <v>66</v>
      </c>
      <c r="FK74">
        <v>67</v>
      </c>
      <c r="FL74">
        <v>67</v>
      </c>
      <c r="FM74">
        <v>68</v>
      </c>
      <c r="FN74">
        <v>68</v>
      </c>
      <c r="FO74">
        <v>68</v>
      </c>
      <c r="FP74">
        <v>69</v>
      </c>
      <c r="FQ74">
        <v>69</v>
      </c>
      <c r="FR74">
        <v>70</v>
      </c>
      <c r="FS74">
        <v>70</v>
      </c>
      <c r="FT74">
        <v>70</v>
      </c>
      <c r="FU74">
        <v>71</v>
      </c>
      <c r="FV74">
        <v>71</v>
      </c>
      <c r="FW74">
        <v>72</v>
      </c>
      <c r="FX74">
        <v>72</v>
      </c>
      <c r="FY74">
        <v>72</v>
      </c>
      <c r="FZ74">
        <v>73</v>
      </c>
      <c r="GA74">
        <v>73</v>
      </c>
      <c r="GB74">
        <v>74</v>
      </c>
      <c r="GC74">
        <v>74</v>
      </c>
      <c r="GD74">
        <v>74</v>
      </c>
      <c r="GE74">
        <v>75</v>
      </c>
      <c r="GF74">
        <v>75</v>
      </c>
      <c r="GG74">
        <v>76</v>
      </c>
      <c r="GH74">
        <v>76</v>
      </c>
      <c r="GI74">
        <v>77</v>
      </c>
      <c r="GJ74">
        <v>77</v>
      </c>
      <c r="GK74">
        <v>77</v>
      </c>
      <c r="GL74">
        <v>78</v>
      </c>
      <c r="GM74">
        <v>78</v>
      </c>
      <c r="GN74">
        <v>79</v>
      </c>
      <c r="GO74">
        <v>79</v>
      </c>
      <c r="GP74">
        <v>79</v>
      </c>
      <c r="GQ74">
        <v>80</v>
      </c>
      <c r="GR74">
        <v>80</v>
      </c>
      <c r="GS74">
        <v>81</v>
      </c>
      <c r="GU74">
        <v>71</v>
      </c>
      <c r="GV74">
        <v>0.64200000000000002</v>
      </c>
    </row>
    <row r="75" spans="1:204">
      <c r="A75" s="278">
        <v>72</v>
      </c>
      <c r="B75" s="344">
        <v>1</v>
      </c>
      <c r="C75" s="344">
        <v>1</v>
      </c>
      <c r="D75" s="344">
        <v>2</v>
      </c>
      <c r="E75" s="344">
        <v>2</v>
      </c>
      <c r="F75" s="344">
        <v>3</v>
      </c>
      <c r="G75" s="344">
        <v>3</v>
      </c>
      <c r="H75" s="344">
        <v>4</v>
      </c>
      <c r="I75" s="344">
        <v>4</v>
      </c>
      <c r="J75" s="344">
        <v>4</v>
      </c>
      <c r="K75" s="344">
        <v>5</v>
      </c>
      <c r="L75" s="344">
        <v>5</v>
      </c>
      <c r="M75" s="344">
        <v>6</v>
      </c>
      <c r="N75" s="344">
        <v>6</v>
      </c>
      <c r="O75" s="344">
        <v>7</v>
      </c>
      <c r="P75" s="344">
        <v>7</v>
      </c>
      <c r="Q75" s="344">
        <v>7</v>
      </c>
      <c r="R75" s="344">
        <v>8</v>
      </c>
      <c r="S75" s="344">
        <v>8</v>
      </c>
      <c r="T75" s="344">
        <v>9</v>
      </c>
      <c r="U75" s="344">
        <v>9</v>
      </c>
      <c r="V75" s="344">
        <v>9</v>
      </c>
      <c r="W75" s="344">
        <v>10</v>
      </c>
      <c r="X75" s="344">
        <v>10</v>
      </c>
      <c r="Y75" s="344">
        <v>11</v>
      </c>
      <c r="Z75" s="344">
        <v>11</v>
      </c>
      <c r="AA75" s="344">
        <v>12</v>
      </c>
      <c r="AB75" s="344">
        <v>12</v>
      </c>
      <c r="AC75" s="344">
        <v>12</v>
      </c>
      <c r="AD75" s="344">
        <v>13</v>
      </c>
      <c r="AE75" s="344">
        <v>13</v>
      </c>
      <c r="AF75" s="337">
        <v>14</v>
      </c>
      <c r="AG75" s="345">
        <v>14</v>
      </c>
      <c r="AH75" s="346">
        <v>15</v>
      </c>
      <c r="AI75">
        <v>15</v>
      </c>
      <c r="AJ75">
        <v>15</v>
      </c>
      <c r="AK75">
        <v>16</v>
      </c>
      <c r="AL75">
        <v>16</v>
      </c>
      <c r="AM75">
        <v>17</v>
      </c>
      <c r="AN75">
        <v>17</v>
      </c>
      <c r="AO75">
        <v>17</v>
      </c>
      <c r="AP75">
        <v>18</v>
      </c>
      <c r="AQ75">
        <v>18</v>
      </c>
      <c r="AR75">
        <v>19</v>
      </c>
      <c r="AS75">
        <v>19</v>
      </c>
      <c r="AT75">
        <v>20</v>
      </c>
      <c r="AU75">
        <v>20</v>
      </c>
      <c r="AV75">
        <v>20</v>
      </c>
      <c r="AW75">
        <v>21</v>
      </c>
      <c r="AX75">
        <v>21</v>
      </c>
      <c r="AY75">
        <v>22</v>
      </c>
      <c r="AZ75">
        <v>22</v>
      </c>
      <c r="BA75">
        <v>22</v>
      </c>
      <c r="BB75">
        <v>23</v>
      </c>
      <c r="BC75">
        <v>23</v>
      </c>
      <c r="BD75">
        <v>24</v>
      </c>
      <c r="BE75">
        <v>24</v>
      </c>
      <c r="BF75">
        <v>24</v>
      </c>
      <c r="BG75">
        <v>25</v>
      </c>
      <c r="BH75">
        <v>25</v>
      </c>
      <c r="BI75">
        <v>25</v>
      </c>
      <c r="BJ75">
        <v>26</v>
      </c>
      <c r="BK75">
        <v>26</v>
      </c>
      <c r="BL75">
        <v>27</v>
      </c>
      <c r="BM75">
        <v>27</v>
      </c>
      <c r="BN75">
        <v>27</v>
      </c>
      <c r="BO75">
        <v>28</v>
      </c>
      <c r="BP75">
        <v>28</v>
      </c>
      <c r="BQ75">
        <v>29</v>
      </c>
      <c r="BR75">
        <v>29</v>
      </c>
      <c r="BS75">
        <v>29</v>
      </c>
      <c r="BT75">
        <v>30</v>
      </c>
      <c r="BU75">
        <v>30</v>
      </c>
      <c r="BV75">
        <v>31</v>
      </c>
      <c r="BW75">
        <v>31</v>
      </c>
      <c r="BX75">
        <v>31</v>
      </c>
      <c r="BY75">
        <v>32</v>
      </c>
      <c r="BZ75">
        <v>32</v>
      </c>
      <c r="CA75">
        <v>32</v>
      </c>
      <c r="CB75">
        <v>33</v>
      </c>
      <c r="CC75">
        <v>33</v>
      </c>
      <c r="CD75">
        <v>34</v>
      </c>
      <c r="CE75">
        <v>34</v>
      </c>
      <c r="CF75">
        <v>34</v>
      </c>
      <c r="CG75">
        <v>35</v>
      </c>
      <c r="CH75">
        <v>35</v>
      </c>
      <c r="CI75">
        <v>35</v>
      </c>
      <c r="CJ75">
        <v>36</v>
      </c>
      <c r="CK75">
        <v>36</v>
      </c>
      <c r="CL75">
        <v>37</v>
      </c>
      <c r="CM75">
        <v>37</v>
      </c>
      <c r="CN75">
        <v>37</v>
      </c>
      <c r="CO75">
        <v>38</v>
      </c>
      <c r="CP75">
        <v>38</v>
      </c>
      <c r="CQ75">
        <v>38</v>
      </c>
      <c r="CR75">
        <v>39</v>
      </c>
      <c r="CS75">
        <v>39</v>
      </c>
      <c r="CT75">
        <v>40</v>
      </c>
      <c r="CU75">
        <v>40</v>
      </c>
      <c r="CV75">
        <v>40</v>
      </c>
      <c r="CW75">
        <v>41</v>
      </c>
      <c r="CX75">
        <v>41</v>
      </c>
      <c r="CY75">
        <v>41</v>
      </c>
      <c r="CZ75">
        <v>42</v>
      </c>
      <c r="DA75">
        <v>42</v>
      </c>
      <c r="DB75">
        <v>43</v>
      </c>
      <c r="DC75">
        <v>43</v>
      </c>
      <c r="DD75">
        <v>43</v>
      </c>
      <c r="DE75">
        <v>44</v>
      </c>
      <c r="DF75">
        <v>44</v>
      </c>
      <c r="DG75">
        <v>45</v>
      </c>
      <c r="DH75">
        <v>45</v>
      </c>
      <c r="DI75">
        <v>45</v>
      </c>
      <c r="DJ75">
        <v>46</v>
      </c>
      <c r="DK75">
        <v>46</v>
      </c>
      <c r="DL75">
        <v>47</v>
      </c>
      <c r="DM75">
        <v>47</v>
      </c>
      <c r="DN75">
        <v>47</v>
      </c>
      <c r="DO75">
        <v>48</v>
      </c>
      <c r="DP75">
        <v>48</v>
      </c>
      <c r="DQ75">
        <v>49</v>
      </c>
      <c r="DR75">
        <v>49</v>
      </c>
      <c r="DS75">
        <v>49</v>
      </c>
      <c r="DT75">
        <v>50</v>
      </c>
      <c r="DU75">
        <v>50</v>
      </c>
      <c r="DV75">
        <v>51</v>
      </c>
      <c r="DW75">
        <v>51</v>
      </c>
      <c r="DX75">
        <v>51</v>
      </c>
      <c r="DY75">
        <v>52</v>
      </c>
      <c r="DZ75">
        <v>52</v>
      </c>
      <c r="EA75">
        <v>53</v>
      </c>
      <c r="EB75">
        <v>53</v>
      </c>
      <c r="EC75">
        <v>54</v>
      </c>
      <c r="ED75">
        <v>54</v>
      </c>
      <c r="EE75">
        <v>54</v>
      </c>
      <c r="EF75">
        <v>55</v>
      </c>
      <c r="EG75">
        <v>55</v>
      </c>
      <c r="EH75">
        <v>56</v>
      </c>
      <c r="EI75">
        <v>56</v>
      </c>
      <c r="EJ75">
        <v>56</v>
      </c>
      <c r="EK75">
        <v>57</v>
      </c>
      <c r="EL75">
        <v>57</v>
      </c>
      <c r="EM75">
        <v>58</v>
      </c>
      <c r="EN75">
        <v>58</v>
      </c>
      <c r="EO75">
        <v>58</v>
      </c>
      <c r="EP75">
        <v>59</v>
      </c>
      <c r="EQ75">
        <v>59</v>
      </c>
      <c r="ER75">
        <v>60</v>
      </c>
      <c r="ES75">
        <v>60</v>
      </c>
      <c r="ET75">
        <v>60</v>
      </c>
      <c r="EU75">
        <v>61</v>
      </c>
      <c r="EV75">
        <v>61</v>
      </c>
      <c r="EW75">
        <v>62</v>
      </c>
      <c r="EX75">
        <v>62</v>
      </c>
      <c r="EY75">
        <v>62</v>
      </c>
      <c r="EZ75">
        <v>63</v>
      </c>
      <c r="FA75">
        <v>63</v>
      </c>
      <c r="FB75">
        <v>64</v>
      </c>
      <c r="FC75">
        <v>64</v>
      </c>
      <c r="FD75">
        <v>65</v>
      </c>
      <c r="FE75">
        <v>65</v>
      </c>
      <c r="FF75">
        <v>65</v>
      </c>
      <c r="FG75">
        <v>66</v>
      </c>
      <c r="FH75">
        <v>66</v>
      </c>
      <c r="FI75">
        <v>67</v>
      </c>
      <c r="FJ75">
        <v>67</v>
      </c>
      <c r="FK75">
        <v>67</v>
      </c>
      <c r="FL75">
        <v>68</v>
      </c>
      <c r="FM75">
        <v>68</v>
      </c>
      <c r="FN75">
        <v>69</v>
      </c>
      <c r="FO75">
        <v>69</v>
      </c>
      <c r="FP75">
        <v>69</v>
      </c>
      <c r="FQ75">
        <v>70</v>
      </c>
      <c r="FR75">
        <v>70</v>
      </c>
      <c r="FS75">
        <v>71</v>
      </c>
      <c r="FT75">
        <v>71</v>
      </c>
      <c r="FU75">
        <v>71</v>
      </c>
      <c r="FV75">
        <v>72</v>
      </c>
      <c r="FW75">
        <v>72</v>
      </c>
      <c r="FX75">
        <v>73</v>
      </c>
      <c r="FY75">
        <v>73</v>
      </c>
      <c r="FZ75">
        <v>73</v>
      </c>
      <c r="GA75">
        <v>74</v>
      </c>
      <c r="GB75">
        <v>74</v>
      </c>
      <c r="GC75">
        <v>75</v>
      </c>
      <c r="GD75">
        <v>75</v>
      </c>
      <c r="GE75">
        <v>75</v>
      </c>
      <c r="GF75">
        <v>76</v>
      </c>
      <c r="GG75">
        <v>76</v>
      </c>
      <c r="GH75">
        <v>77</v>
      </c>
      <c r="GI75">
        <v>77</v>
      </c>
      <c r="GJ75">
        <v>78</v>
      </c>
      <c r="GK75">
        <v>78</v>
      </c>
      <c r="GL75">
        <v>78</v>
      </c>
      <c r="GM75">
        <v>79</v>
      </c>
      <c r="GN75">
        <v>79</v>
      </c>
      <c r="GO75">
        <v>80</v>
      </c>
      <c r="GP75">
        <v>80</v>
      </c>
      <c r="GQ75">
        <v>80</v>
      </c>
      <c r="GR75">
        <v>81</v>
      </c>
      <c r="GS75">
        <v>81</v>
      </c>
      <c r="GU75">
        <v>72</v>
      </c>
      <c r="GV75">
        <v>0.64700000000000002</v>
      </c>
    </row>
    <row r="76" spans="1:204">
      <c r="A76" s="278">
        <v>73</v>
      </c>
      <c r="B76" s="344">
        <v>1</v>
      </c>
      <c r="C76" s="344">
        <v>1</v>
      </c>
      <c r="D76" s="344">
        <v>2</v>
      </c>
      <c r="E76" s="344">
        <v>2</v>
      </c>
      <c r="F76" s="344">
        <v>3</v>
      </c>
      <c r="G76" s="344">
        <v>3</v>
      </c>
      <c r="H76" s="344">
        <v>4</v>
      </c>
      <c r="I76" s="344">
        <v>4</v>
      </c>
      <c r="J76" s="344">
        <v>4</v>
      </c>
      <c r="K76" s="344">
        <v>5</v>
      </c>
      <c r="L76" s="344">
        <v>5</v>
      </c>
      <c r="M76" s="344">
        <v>6</v>
      </c>
      <c r="N76" s="344">
        <v>6</v>
      </c>
      <c r="O76" s="344">
        <v>7</v>
      </c>
      <c r="P76" s="344">
        <v>7</v>
      </c>
      <c r="Q76" s="344">
        <v>8</v>
      </c>
      <c r="R76" s="344">
        <v>8</v>
      </c>
      <c r="S76" s="344">
        <v>8</v>
      </c>
      <c r="T76" s="344">
        <v>9</v>
      </c>
      <c r="U76" s="344">
        <v>9</v>
      </c>
      <c r="V76" s="344">
        <v>10</v>
      </c>
      <c r="W76" s="344">
        <v>10</v>
      </c>
      <c r="X76" s="344">
        <v>10</v>
      </c>
      <c r="Y76" s="344">
        <v>11</v>
      </c>
      <c r="Z76" s="344">
        <v>11</v>
      </c>
      <c r="AA76" s="344">
        <v>12</v>
      </c>
      <c r="AB76" s="344">
        <v>12</v>
      </c>
      <c r="AC76" s="344">
        <v>13</v>
      </c>
      <c r="AD76" s="344">
        <v>13</v>
      </c>
      <c r="AE76" s="344">
        <v>13</v>
      </c>
      <c r="AF76" s="337">
        <v>14</v>
      </c>
      <c r="AG76" s="345">
        <v>14</v>
      </c>
      <c r="AH76" s="346">
        <v>15</v>
      </c>
      <c r="AI76">
        <v>15</v>
      </c>
      <c r="AJ76">
        <v>16</v>
      </c>
      <c r="AK76">
        <v>16</v>
      </c>
      <c r="AL76">
        <v>16</v>
      </c>
      <c r="AM76">
        <v>17</v>
      </c>
      <c r="AN76">
        <v>17</v>
      </c>
      <c r="AO76">
        <v>18</v>
      </c>
      <c r="AP76">
        <v>18</v>
      </c>
      <c r="AQ76">
        <v>18</v>
      </c>
      <c r="AR76">
        <v>19</v>
      </c>
      <c r="AS76">
        <v>19</v>
      </c>
      <c r="AT76">
        <v>20</v>
      </c>
      <c r="AU76">
        <v>20</v>
      </c>
      <c r="AV76">
        <v>21</v>
      </c>
      <c r="AW76">
        <v>21</v>
      </c>
      <c r="AX76">
        <v>21</v>
      </c>
      <c r="AY76">
        <v>22</v>
      </c>
      <c r="AZ76">
        <v>22</v>
      </c>
      <c r="BA76">
        <v>23</v>
      </c>
      <c r="BB76">
        <v>23</v>
      </c>
      <c r="BC76">
        <v>23</v>
      </c>
      <c r="BD76">
        <v>24</v>
      </c>
      <c r="BE76">
        <v>24</v>
      </c>
      <c r="BF76">
        <v>25</v>
      </c>
      <c r="BG76">
        <v>25</v>
      </c>
      <c r="BH76">
        <v>25</v>
      </c>
      <c r="BI76">
        <v>26</v>
      </c>
      <c r="BJ76">
        <v>26</v>
      </c>
      <c r="BK76">
        <v>26</v>
      </c>
      <c r="BL76">
        <v>27</v>
      </c>
      <c r="BM76">
        <v>27</v>
      </c>
      <c r="BN76">
        <v>28</v>
      </c>
      <c r="BO76">
        <v>28</v>
      </c>
      <c r="BP76">
        <v>28</v>
      </c>
      <c r="BQ76">
        <v>29</v>
      </c>
      <c r="BR76">
        <v>29</v>
      </c>
      <c r="BS76">
        <v>30</v>
      </c>
      <c r="BT76">
        <v>30</v>
      </c>
      <c r="BU76">
        <v>30</v>
      </c>
      <c r="BV76">
        <v>31</v>
      </c>
      <c r="BW76">
        <v>31</v>
      </c>
      <c r="BX76">
        <v>32</v>
      </c>
      <c r="BY76">
        <v>32</v>
      </c>
      <c r="BZ76">
        <v>32</v>
      </c>
      <c r="CA76">
        <v>33</v>
      </c>
      <c r="CB76">
        <v>33</v>
      </c>
      <c r="CC76">
        <v>33</v>
      </c>
      <c r="CD76">
        <v>34</v>
      </c>
      <c r="CE76">
        <v>34</v>
      </c>
      <c r="CF76">
        <v>35</v>
      </c>
      <c r="CG76">
        <v>35</v>
      </c>
      <c r="CH76">
        <v>35</v>
      </c>
      <c r="CI76">
        <v>36</v>
      </c>
      <c r="CJ76">
        <v>36</v>
      </c>
      <c r="CK76">
        <v>37</v>
      </c>
      <c r="CL76">
        <v>37</v>
      </c>
      <c r="CM76">
        <v>37</v>
      </c>
      <c r="CN76">
        <v>38</v>
      </c>
      <c r="CO76">
        <v>38</v>
      </c>
      <c r="CP76">
        <v>38</v>
      </c>
      <c r="CQ76">
        <v>39</v>
      </c>
      <c r="CR76">
        <v>39</v>
      </c>
      <c r="CS76">
        <v>39</v>
      </c>
      <c r="CT76">
        <v>40</v>
      </c>
      <c r="CU76">
        <v>40</v>
      </c>
      <c r="CV76">
        <v>41</v>
      </c>
      <c r="CW76">
        <v>41</v>
      </c>
      <c r="CX76">
        <v>41</v>
      </c>
      <c r="CY76">
        <v>42</v>
      </c>
      <c r="CZ76">
        <v>42</v>
      </c>
      <c r="DA76">
        <v>43</v>
      </c>
      <c r="DB76">
        <v>43</v>
      </c>
      <c r="DC76">
        <v>43</v>
      </c>
      <c r="DD76">
        <v>44</v>
      </c>
      <c r="DE76">
        <v>44</v>
      </c>
      <c r="DF76">
        <v>45</v>
      </c>
      <c r="DG76">
        <v>45</v>
      </c>
      <c r="DH76">
        <v>45</v>
      </c>
      <c r="DI76">
        <v>46</v>
      </c>
      <c r="DJ76">
        <v>46</v>
      </c>
      <c r="DK76">
        <v>47</v>
      </c>
      <c r="DL76">
        <v>47</v>
      </c>
      <c r="DM76">
        <v>47</v>
      </c>
      <c r="DN76">
        <v>48</v>
      </c>
      <c r="DO76">
        <v>48</v>
      </c>
      <c r="DP76">
        <v>49</v>
      </c>
      <c r="DQ76">
        <v>49</v>
      </c>
      <c r="DR76">
        <v>49</v>
      </c>
      <c r="DS76">
        <v>50</v>
      </c>
      <c r="DT76">
        <v>50</v>
      </c>
      <c r="DU76">
        <v>51</v>
      </c>
      <c r="DV76">
        <v>51</v>
      </c>
      <c r="DW76">
        <v>51</v>
      </c>
      <c r="DX76">
        <v>52</v>
      </c>
      <c r="DY76">
        <v>52</v>
      </c>
      <c r="DZ76">
        <v>53</v>
      </c>
      <c r="EA76">
        <v>53</v>
      </c>
      <c r="EB76">
        <v>54</v>
      </c>
      <c r="EC76">
        <v>54</v>
      </c>
      <c r="ED76">
        <v>54</v>
      </c>
      <c r="EE76">
        <v>55</v>
      </c>
      <c r="EF76">
        <v>55</v>
      </c>
      <c r="EG76">
        <v>56</v>
      </c>
      <c r="EH76">
        <v>56</v>
      </c>
      <c r="EI76">
        <v>56</v>
      </c>
      <c r="EJ76">
        <v>57</v>
      </c>
      <c r="EK76">
        <v>57</v>
      </c>
      <c r="EL76">
        <v>58</v>
      </c>
      <c r="EM76">
        <v>58</v>
      </c>
      <c r="EN76">
        <v>58</v>
      </c>
      <c r="EO76">
        <v>59</v>
      </c>
      <c r="EP76">
        <v>59</v>
      </c>
      <c r="EQ76">
        <v>60</v>
      </c>
      <c r="ER76">
        <v>60</v>
      </c>
      <c r="ES76">
        <v>61</v>
      </c>
      <c r="ET76">
        <v>61</v>
      </c>
      <c r="EU76">
        <v>61</v>
      </c>
      <c r="EV76">
        <v>62</v>
      </c>
      <c r="EW76">
        <v>62</v>
      </c>
      <c r="EX76">
        <v>63</v>
      </c>
      <c r="EY76">
        <v>63</v>
      </c>
      <c r="EZ76">
        <v>63</v>
      </c>
      <c r="FA76">
        <v>64</v>
      </c>
      <c r="FB76">
        <v>64</v>
      </c>
      <c r="FC76">
        <v>65</v>
      </c>
      <c r="FD76">
        <v>65</v>
      </c>
      <c r="FE76">
        <v>65</v>
      </c>
      <c r="FF76">
        <v>66</v>
      </c>
      <c r="FG76">
        <v>66</v>
      </c>
      <c r="FH76">
        <v>67</v>
      </c>
      <c r="FI76">
        <v>67</v>
      </c>
      <c r="FJ76">
        <v>67</v>
      </c>
      <c r="FK76">
        <v>68</v>
      </c>
      <c r="FL76">
        <v>68</v>
      </c>
      <c r="FM76">
        <v>69</v>
      </c>
      <c r="FN76">
        <v>69</v>
      </c>
      <c r="FO76">
        <v>70</v>
      </c>
      <c r="FP76">
        <v>70</v>
      </c>
      <c r="FQ76">
        <v>70</v>
      </c>
      <c r="FR76">
        <v>71</v>
      </c>
      <c r="FS76">
        <v>71</v>
      </c>
      <c r="FT76">
        <v>72</v>
      </c>
      <c r="FU76">
        <v>72</v>
      </c>
      <c r="FV76">
        <v>72</v>
      </c>
      <c r="FW76">
        <v>73</v>
      </c>
      <c r="FX76">
        <v>73</v>
      </c>
      <c r="FY76">
        <v>74</v>
      </c>
      <c r="FZ76">
        <v>74</v>
      </c>
      <c r="GA76">
        <v>74</v>
      </c>
      <c r="GB76">
        <v>75</v>
      </c>
      <c r="GC76">
        <v>75</v>
      </c>
      <c r="GD76">
        <v>76</v>
      </c>
      <c r="GE76">
        <v>76</v>
      </c>
      <c r="GF76">
        <v>76</v>
      </c>
      <c r="GG76">
        <v>77</v>
      </c>
      <c r="GH76">
        <v>77</v>
      </c>
      <c r="GI76">
        <v>78</v>
      </c>
      <c r="GJ76">
        <v>78</v>
      </c>
      <c r="GK76">
        <v>79</v>
      </c>
      <c r="GL76">
        <v>79</v>
      </c>
      <c r="GM76">
        <v>79</v>
      </c>
      <c r="GN76">
        <v>80</v>
      </c>
      <c r="GO76">
        <v>80</v>
      </c>
      <c r="GP76">
        <v>81</v>
      </c>
      <c r="GQ76">
        <v>81</v>
      </c>
      <c r="GR76">
        <v>81</v>
      </c>
      <c r="GS76">
        <v>82</v>
      </c>
      <c r="GU76">
        <v>73</v>
      </c>
      <c r="GV76">
        <v>0.65200000000000002</v>
      </c>
    </row>
    <row r="77" spans="1:204">
      <c r="A77" s="278">
        <v>74</v>
      </c>
      <c r="B77" s="344">
        <v>1</v>
      </c>
      <c r="C77" s="344">
        <v>1</v>
      </c>
      <c r="D77" s="344">
        <v>2</v>
      </c>
      <c r="E77" s="344">
        <v>2</v>
      </c>
      <c r="F77" s="344">
        <v>3</v>
      </c>
      <c r="G77" s="344">
        <v>3</v>
      </c>
      <c r="H77" s="344">
        <v>4</v>
      </c>
      <c r="I77" s="344">
        <v>4</v>
      </c>
      <c r="J77" s="344">
        <v>4</v>
      </c>
      <c r="K77" s="344">
        <v>5</v>
      </c>
      <c r="L77" s="344">
        <v>5</v>
      </c>
      <c r="M77" s="344">
        <v>6</v>
      </c>
      <c r="N77" s="344">
        <v>6</v>
      </c>
      <c r="O77" s="344">
        <v>7</v>
      </c>
      <c r="P77" s="344">
        <v>7</v>
      </c>
      <c r="Q77" s="344">
        <v>8</v>
      </c>
      <c r="R77" s="344">
        <v>8</v>
      </c>
      <c r="S77" s="344">
        <v>8</v>
      </c>
      <c r="T77" s="344">
        <v>9</v>
      </c>
      <c r="U77" s="344">
        <v>9</v>
      </c>
      <c r="V77" s="344">
        <v>10</v>
      </c>
      <c r="W77" s="344">
        <v>10</v>
      </c>
      <c r="X77" s="344">
        <v>10</v>
      </c>
      <c r="Y77" s="344">
        <v>11</v>
      </c>
      <c r="Z77" s="344">
        <v>11</v>
      </c>
      <c r="AA77" s="344">
        <v>12</v>
      </c>
      <c r="AB77" s="344">
        <v>12</v>
      </c>
      <c r="AC77" s="344">
        <v>13</v>
      </c>
      <c r="AD77" s="344">
        <v>13</v>
      </c>
      <c r="AE77" s="344">
        <v>14</v>
      </c>
      <c r="AF77" s="337">
        <v>14</v>
      </c>
      <c r="AG77" s="345">
        <v>14</v>
      </c>
      <c r="AH77" s="346">
        <v>15</v>
      </c>
      <c r="AI77">
        <v>15</v>
      </c>
      <c r="AJ77">
        <v>16</v>
      </c>
      <c r="AK77">
        <v>16</v>
      </c>
      <c r="AL77">
        <v>16</v>
      </c>
      <c r="AM77">
        <v>17</v>
      </c>
      <c r="AN77">
        <v>17</v>
      </c>
      <c r="AO77">
        <v>18</v>
      </c>
      <c r="AP77">
        <v>18</v>
      </c>
      <c r="AQ77">
        <v>19</v>
      </c>
      <c r="AR77">
        <v>19</v>
      </c>
      <c r="AS77">
        <v>19</v>
      </c>
      <c r="AT77">
        <v>20</v>
      </c>
      <c r="AU77">
        <v>20</v>
      </c>
      <c r="AV77">
        <v>21</v>
      </c>
      <c r="AW77">
        <v>21</v>
      </c>
      <c r="AX77">
        <v>21</v>
      </c>
      <c r="AY77">
        <v>22</v>
      </c>
      <c r="AZ77">
        <v>22</v>
      </c>
      <c r="BA77">
        <v>23</v>
      </c>
      <c r="BB77">
        <v>23</v>
      </c>
      <c r="BC77">
        <v>23</v>
      </c>
      <c r="BD77">
        <v>24</v>
      </c>
      <c r="BE77">
        <v>24</v>
      </c>
      <c r="BF77">
        <v>25</v>
      </c>
      <c r="BG77">
        <v>25</v>
      </c>
      <c r="BH77">
        <v>25</v>
      </c>
      <c r="BI77">
        <v>26</v>
      </c>
      <c r="BJ77">
        <v>26</v>
      </c>
      <c r="BK77">
        <v>27</v>
      </c>
      <c r="BL77">
        <v>27</v>
      </c>
      <c r="BM77">
        <v>27</v>
      </c>
      <c r="BN77">
        <v>28</v>
      </c>
      <c r="BO77">
        <v>28</v>
      </c>
      <c r="BP77">
        <v>29</v>
      </c>
      <c r="BQ77">
        <v>29</v>
      </c>
      <c r="BR77">
        <v>29</v>
      </c>
      <c r="BS77">
        <v>30</v>
      </c>
      <c r="BT77">
        <v>30</v>
      </c>
      <c r="BU77">
        <v>31</v>
      </c>
      <c r="BV77">
        <v>31</v>
      </c>
      <c r="BW77">
        <v>31</v>
      </c>
      <c r="BX77">
        <v>32</v>
      </c>
      <c r="BY77">
        <v>32</v>
      </c>
      <c r="BZ77">
        <v>33</v>
      </c>
      <c r="CA77">
        <v>33</v>
      </c>
      <c r="CB77">
        <v>33</v>
      </c>
      <c r="CC77">
        <v>34</v>
      </c>
      <c r="CD77">
        <v>34</v>
      </c>
      <c r="CE77">
        <v>34</v>
      </c>
      <c r="CF77">
        <v>35</v>
      </c>
      <c r="CG77">
        <v>35</v>
      </c>
      <c r="CH77">
        <v>36</v>
      </c>
      <c r="CI77">
        <v>36</v>
      </c>
      <c r="CJ77">
        <v>36</v>
      </c>
      <c r="CK77">
        <v>37</v>
      </c>
      <c r="CL77">
        <v>37</v>
      </c>
      <c r="CM77">
        <v>37</v>
      </c>
      <c r="CN77">
        <v>38</v>
      </c>
      <c r="CO77">
        <v>38</v>
      </c>
      <c r="CP77">
        <v>39</v>
      </c>
      <c r="CQ77">
        <v>39</v>
      </c>
      <c r="CR77">
        <v>39</v>
      </c>
      <c r="CS77">
        <v>40</v>
      </c>
      <c r="CT77">
        <v>40</v>
      </c>
      <c r="CU77">
        <v>40</v>
      </c>
      <c r="CV77">
        <v>41</v>
      </c>
      <c r="CW77">
        <v>41</v>
      </c>
      <c r="CX77">
        <v>42</v>
      </c>
      <c r="CY77">
        <v>42</v>
      </c>
      <c r="CZ77">
        <v>42</v>
      </c>
      <c r="DA77">
        <v>43</v>
      </c>
      <c r="DB77">
        <v>43</v>
      </c>
      <c r="DC77">
        <v>44</v>
      </c>
      <c r="DD77">
        <v>44</v>
      </c>
      <c r="DE77">
        <v>44</v>
      </c>
      <c r="DF77">
        <v>45</v>
      </c>
      <c r="DG77">
        <v>45</v>
      </c>
      <c r="DH77">
        <v>46</v>
      </c>
      <c r="DI77">
        <v>46</v>
      </c>
      <c r="DJ77">
        <v>46</v>
      </c>
      <c r="DK77">
        <v>47</v>
      </c>
      <c r="DL77">
        <v>47</v>
      </c>
      <c r="DM77">
        <v>48</v>
      </c>
      <c r="DN77">
        <v>48</v>
      </c>
      <c r="DO77">
        <v>49</v>
      </c>
      <c r="DP77">
        <v>49</v>
      </c>
      <c r="DQ77">
        <v>49</v>
      </c>
      <c r="DR77">
        <v>50</v>
      </c>
      <c r="DS77">
        <v>50</v>
      </c>
      <c r="DT77">
        <v>51</v>
      </c>
      <c r="DU77">
        <v>51</v>
      </c>
      <c r="DV77">
        <v>51</v>
      </c>
      <c r="DW77">
        <v>52</v>
      </c>
      <c r="DX77">
        <v>52</v>
      </c>
      <c r="DY77">
        <v>53</v>
      </c>
      <c r="DZ77">
        <v>53</v>
      </c>
      <c r="EA77">
        <v>53</v>
      </c>
      <c r="EB77">
        <v>54</v>
      </c>
      <c r="EC77">
        <v>54</v>
      </c>
      <c r="ED77">
        <v>55</v>
      </c>
      <c r="EE77">
        <v>55</v>
      </c>
      <c r="EF77">
        <v>56</v>
      </c>
      <c r="EG77">
        <v>56</v>
      </c>
      <c r="EH77">
        <v>56</v>
      </c>
      <c r="EI77">
        <v>57</v>
      </c>
      <c r="EJ77">
        <v>57</v>
      </c>
      <c r="EK77">
        <v>58</v>
      </c>
      <c r="EL77">
        <v>58</v>
      </c>
      <c r="EM77">
        <v>58</v>
      </c>
      <c r="EN77">
        <v>59</v>
      </c>
      <c r="EO77">
        <v>59</v>
      </c>
      <c r="EP77">
        <v>60</v>
      </c>
      <c r="EQ77">
        <v>60</v>
      </c>
      <c r="ER77">
        <v>60</v>
      </c>
      <c r="ES77">
        <v>61</v>
      </c>
      <c r="ET77">
        <v>61</v>
      </c>
      <c r="EU77">
        <v>62</v>
      </c>
      <c r="EV77">
        <v>62</v>
      </c>
      <c r="EW77">
        <v>63</v>
      </c>
      <c r="EX77">
        <v>63</v>
      </c>
      <c r="EY77">
        <v>63</v>
      </c>
      <c r="EZ77">
        <v>64</v>
      </c>
      <c r="FA77">
        <v>64</v>
      </c>
      <c r="FB77">
        <v>65</v>
      </c>
      <c r="FC77">
        <v>65</v>
      </c>
      <c r="FD77">
        <v>65</v>
      </c>
      <c r="FE77">
        <v>66</v>
      </c>
      <c r="FF77">
        <v>66</v>
      </c>
      <c r="FG77">
        <v>67</v>
      </c>
      <c r="FH77">
        <v>67</v>
      </c>
      <c r="FI77">
        <v>67</v>
      </c>
      <c r="FJ77">
        <v>68</v>
      </c>
      <c r="FK77">
        <v>68</v>
      </c>
      <c r="FL77">
        <v>69</v>
      </c>
      <c r="FM77">
        <v>69</v>
      </c>
      <c r="FN77">
        <v>70</v>
      </c>
      <c r="FO77">
        <v>70</v>
      </c>
      <c r="FP77">
        <v>70</v>
      </c>
      <c r="FQ77">
        <v>71</v>
      </c>
      <c r="FR77">
        <v>71</v>
      </c>
      <c r="FS77">
        <v>72</v>
      </c>
      <c r="FT77">
        <v>72</v>
      </c>
      <c r="FU77">
        <v>72</v>
      </c>
      <c r="FV77">
        <v>73</v>
      </c>
      <c r="FW77">
        <v>73</v>
      </c>
      <c r="FX77">
        <v>74</v>
      </c>
      <c r="FY77">
        <v>74</v>
      </c>
      <c r="FZ77">
        <v>74</v>
      </c>
      <c r="GA77">
        <v>75</v>
      </c>
      <c r="GB77">
        <v>75</v>
      </c>
      <c r="GC77">
        <v>76</v>
      </c>
      <c r="GD77">
        <v>76</v>
      </c>
      <c r="GE77">
        <v>77</v>
      </c>
      <c r="GF77">
        <v>77</v>
      </c>
      <c r="GG77">
        <v>77</v>
      </c>
      <c r="GH77">
        <v>78</v>
      </c>
      <c r="GI77">
        <v>78</v>
      </c>
      <c r="GJ77">
        <v>79</v>
      </c>
      <c r="GK77">
        <v>79</v>
      </c>
      <c r="GL77">
        <v>79</v>
      </c>
      <c r="GM77">
        <v>80</v>
      </c>
      <c r="GN77">
        <v>80</v>
      </c>
      <c r="GO77">
        <v>81</v>
      </c>
      <c r="GP77">
        <v>81</v>
      </c>
      <c r="GQ77">
        <v>81</v>
      </c>
      <c r="GR77">
        <v>82</v>
      </c>
      <c r="GS77">
        <v>82</v>
      </c>
      <c r="GU77">
        <v>74</v>
      </c>
      <c r="GV77">
        <v>0.65600000000000003</v>
      </c>
    </row>
    <row r="78" spans="1:204">
      <c r="A78" s="278">
        <v>75</v>
      </c>
      <c r="B78" s="344">
        <v>1</v>
      </c>
      <c r="C78" s="344">
        <v>1</v>
      </c>
      <c r="D78" s="344">
        <v>2</v>
      </c>
      <c r="E78" s="344">
        <v>2</v>
      </c>
      <c r="F78" s="344">
        <v>3</v>
      </c>
      <c r="G78" s="344">
        <v>3</v>
      </c>
      <c r="H78" s="344">
        <v>4</v>
      </c>
      <c r="I78" s="344">
        <v>4</v>
      </c>
      <c r="J78" s="344">
        <v>5</v>
      </c>
      <c r="K78" s="344">
        <v>5</v>
      </c>
      <c r="L78" s="344">
        <v>5</v>
      </c>
      <c r="M78" s="344">
        <v>6</v>
      </c>
      <c r="N78" s="344">
        <v>6</v>
      </c>
      <c r="O78" s="344">
        <v>7</v>
      </c>
      <c r="P78" s="344">
        <v>7</v>
      </c>
      <c r="Q78" s="344">
        <v>8</v>
      </c>
      <c r="R78" s="344">
        <v>8</v>
      </c>
      <c r="S78" s="344">
        <v>8</v>
      </c>
      <c r="T78" s="344">
        <v>9</v>
      </c>
      <c r="U78" s="344">
        <v>9</v>
      </c>
      <c r="V78" s="344">
        <v>10</v>
      </c>
      <c r="W78" s="344">
        <v>10</v>
      </c>
      <c r="X78" s="344">
        <v>11</v>
      </c>
      <c r="Y78" s="344">
        <v>11</v>
      </c>
      <c r="Z78" s="344">
        <v>11</v>
      </c>
      <c r="AA78" s="344">
        <v>12</v>
      </c>
      <c r="AB78" s="344">
        <v>12</v>
      </c>
      <c r="AC78" s="344">
        <v>13</v>
      </c>
      <c r="AD78" s="344">
        <v>13</v>
      </c>
      <c r="AE78" s="344">
        <v>14</v>
      </c>
      <c r="AF78" s="337">
        <v>14</v>
      </c>
      <c r="AG78" s="345">
        <v>14</v>
      </c>
      <c r="AH78" s="346">
        <v>15</v>
      </c>
      <c r="AI78">
        <v>15</v>
      </c>
      <c r="AJ78">
        <v>16</v>
      </c>
      <c r="AK78">
        <v>16</v>
      </c>
      <c r="AL78">
        <v>17</v>
      </c>
      <c r="AM78">
        <v>17</v>
      </c>
      <c r="AN78">
        <v>17</v>
      </c>
      <c r="AO78">
        <v>18</v>
      </c>
      <c r="AP78">
        <v>18</v>
      </c>
      <c r="AQ78">
        <v>19</v>
      </c>
      <c r="AR78">
        <v>19</v>
      </c>
      <c r="AS78">
        <v>20</v>
      </c>
      <c r="AT78">
        <v>20</v>
      </c>
      <c r="AU78">
        <v>20</v>
      </c>
      <c r="AV78">
        <v>21</v>
      </c>
      <c r="AW78">
        <v>21</v>
      </c>
      <c r="AX78">
        <v>22</v>
      </c>
      <c r="AY78">
        <v>22</v>
      </c>
      <c r="AZ78">
        <v>22</v>
      </c>
      <c r="BA78">
        <v>23</v>
      </c>
      <c r="BB78">
        <v>23</v>
      </c>
      <c r="BC78">
        <v>24</v>
      </c>
      <c r="BD78">
        <v>24</v>
      </c>
      <c r="BE78">
        <v>24</v>
      </c>
      <c r="BF78">
        <v>25</v>
      </c>
      <c r="BG78">
        <v>25</v>
      </c>
      <c r="BH78">
        <v>26</v>
      </c>
      <c r="BI78">
        <v>26</v>
      </c>
      <c r="BJ78">
        <v>26</v>
      </c>
      <c r="BK78">
        <v>27</v>
      </c>
      <c r="BL78">
        <v>27</v>
      </c>
      <c r="BM78">
        <v>28</v>
      </c>
      <c r="BN78">
        <v>28</v>
      </c>
      <c r="BO78">
        <v>28</v>
      </c>
      <c r="BP78">
        <v>29</v>
      </c>
      <c r="BQ78">
        <v>29</v>
      </c>
      <c r="BR78">
        <v>30</v>
      </c>
      <c r="BS78">
        <v>30</v>
      </c>
      <c r="BT78">
        <v>30</v>
      </c>
      <c r="BU78">
        <v>31</v>
      </c>
      <c r="BV78">
        <v>31</v>
      </c>
      <c r="BW78">
        <v>32</v>
      </c>
      <c r="BX78">
        <v>32</v>
      </c>
      <c r="BY78">
        <v>32</v>
      </c>
      <c r="BZ78">
        <v>33</v>
      </c>
      <c r="CA78">
        <v>33</v>
      </c>
      <c r="CB78">
        <v>34</v>
      </c>
      <c r="CC78">
        <v>34</v>
      </c>
      <c r="CD78">
        <v>34</v>
      </c>
      <c r="CE78">
        <v>35</v>
      </c>
      <c r="CF78">
        <v>35</v>
      </c>
      <c r="CG78">
        <v>35</v>
      </c>
      <c r="CH78">
        <v>36</v>
      </c>
      <c r="CI78">
        <v>36</v>
      </c>
      <c r="CJ78">
        <v>37</v>
      </c>
      <c r="CK78">
        <v>37</v>
      </c>
      <c r="CL78">
        <v>37</v>
      </c>
      <c r="CM78">
        <v>38</v>
      </c>
      <c r="CN78">
        <v>38</v>
      </c>
      <c r="CO78">
        <v>39</v>
      </c>
      <c r="CP78">
        <v>39</v>
      </c>
      <c r="CQ78">
        <v>39</v>
      </c>
      <c r="CR78">
        <v>40</v>
      </c>
      <c r="CS78">
        <v>40</v>
      </c>
      <c r="CT78">
        <v>40</v>
      </c>
      <c r="CU78">
        <v>41</v>
      </c>
      <c r="CV78">
        <v>41</v>
      </c>
      <c r="CW78">
        <v>41</v>
      </c>
      <c r="CX78">
        <v>42</v>
      </c>
      <c r="CY78">
        <v>42</v>
      </c>
      <c r="CZ78">
        <v>43</v>
      </c>
      <c r="DA78">
        <v>43</v>
      </c>
      <c r="DB78">
        <v>44</v>
      </c>
      <c r="DC78">
        <v>44</v>
      </c>
      <c r="DD78">
        <v>44</v>
      </c>
      <c r="DE78">
        <v>45</v>
      </c>
      <c r="DF78">
        <v>45</v>
      </c>
      <c r="DG78">
        <v>46</v>
      </c>
      <c r="DH78">
        <v>46</v>
      </c>
      <c r="DI78">
        <v>46</v>
      </c>
      <c r="DJ78">
        <v>47</v>
      </c>
      <c r="DK78">
        <v>47</v>
      </c>
      <c r="DL78">
        <v>48</v>
      </c>
      <c r="DM78">
        <v>48</v>
      </c>
      <c r="DN78">
        <v>48</v>
      </c>
      <c r="DO78">
        <v>49</v>
      </c>
      <c r="DP78">
        <v>49</v>
      </c>
      <c r="DQ78">
        <v>50</v>
      </c>
      <c r="DR78">
        <v>50</v>
      </c>
      <c r="DS78">
        <v>51</v>
      </c>
      <c r="DT78">
        <v>51</v>
      </c>
      <c r="DU78">
        <v>51</v>
      </c>
      <c r="DV78">
        <v>52</v>
      </c>
      <c r="DW78">
        <v>52</v>
      </c>
      <c r="DX78">
        <v>53</v>
      </c>
      <c r="DY78">
        <v>53</v>
      </c>
      <c r="DZ78">
        <v>53</v>
      </c>
      <c r="EA78">
        <v>54</v>
      </c>
      <c r="EB78">
        <v>54</v>
      </c>
      <c r="EC78">
        <v>55</v>
      </c>
      <c r="ED78">
        <v>55</v>
      </c>
      <c r="EE78">
        <v>56</v>
      </c>
      <c r="EF78">
        <v>56</v>
      </c>
      <c r="EG78">
        <v>56</v>
      </c>
      <c r="EH78">
        <v>57</v>
      </c>
      <c r="EI78">
        <v>57</v>
      </c>
      <c r="EJ78">
        <v>58</v>
      </c>
      <c r="EK78">
        <v>58</v>
      </c>
      <c r="EL78">
        <v>58</v>
      </c>
      <c r="EM78">
        <v>59</v>
      </c>
      <c r="EN78">
        <v>59</v>
      </c>
      <c r="EO78">
        <v>60</v>
      </c>
      <c r="EP78">
        <v>60</v>
      </c>
      <c r="EQ78">
        <v>61</v>
      </c>
      <c r="ER78">
        <v>61</v>
      </c>
      <c r="ES78">
        <v>61</v>
      </c>
      <c r="ET78">
        <v>62</v>
      </c>
      <c r="EU78">
        <v>62</v>
      </c>
      <c r="EV78">
        <v>63</v>
      </c>
      <c r="EW78">
        <v>63</v>
      </c>
      <c r="EX78">
        <v>63</v>
      </c>
      <c r="EY78">
        <v>64</v>
      </c>
      <c r="EZ78">
        <v>64</v>
      </c>
      <c r="FA78">
        <v>65</v>
      </c>
      <c r="FB78">
        <v>65</v>
      </c>
      <c r="FC78">
        <v>65</v>
      </c>
      <c r="FD78">
        <v>66</v>
      </c>
      <c r="FE78">
        <v>66</v>
      </c>
      <c r="FF78">
        <v>67</v>
      </c>
      <c r="FG78">
        <v>67</v>
      </c>
      <c r="FH78">
        <v>68</v>
      </c>
      <c r="FI78">
        <v>68</v>
      </c>
      <c r="FJ78">
        <v>68</v>
      </c>
      <c r="FK78">
        <v>69</v>
      </c>
      <c r="FL78">
        <v>69</v>
      </c>
      <c r="FM78">
        <v>70</v>
      </c>
      <c r="FN78">
        <v>70</v>
      </c>
      <c r="FO78">
        <v>70</v>
      </c>
      <c r="FP78">
        <v>71</v>
      </c>
      <c r="FQ78">
        <v>71</v>
      </c>
      <c r="FR78">
        <v>72</v>
      </c>
      <c r="FS78">
        <v>72</v>
      </c>
      <c r="FT78">
        <v>73</v>
      </c>
      <c r="FU78">
        <v>73</v>
      </c>
      <c r="FV78">
        <v>73</v>
      </c>
      <c r="FW78">
        <v>74</v>
      </c>
      <c r="FX78">
        <v>74</v>
      </c>
      <c r="FY78">
        <v>75</v>
      </c>
      <c r="FZ78">
        <v>75</v>
      </c>
      <c r="GA78">
        <v>75</v>
      </c>
      <c r="GB78">
        <v>76</v>
      </c>
      <c r="GC78">
        <v>76</v>
      </c>
      <c r="GD78">
        <v>77</v>
      </c>
      <c r="GE78">
        <v>77</v>
      </c>
      <c r="GF78">
        <v>78</v>
      </c>
      <c r="GG78">
        <v>78</v>
      </c>
      <c r="GH78">
        <v>78</v>
      </c>
      <c r="GI78">
        <v>79</v>
      </c>
      <c r="GJ78">
        <v>79</v>
      </c>
      <c r="GK78">
        <v>80</v>
      </c>
      <c r="GL78">
        <v>80</v>
      </c>
      <c r="GM78">
        <v>80</v>
      </c>
      <c r="GN78">
        <v>81</v>
      </c>
      <c r="GO78">
        <v>81</v>
      </c>
      <c r="GP78">
        <v>82</v>
      </c>
      <c r="GQ78">
        <v>82</v>
      </c>
      <c r="GR78">
        <v>83</v>
      </c>
      <c r="GS78">
        <v>83</v>
      </c>
      <c r="GU78">
        <v>75</v>
      </c>
      <c r="GV78">
        <v>0.66100000000000003</v>
      </c>
    </row>
    <row r="79" spans="1:204">
      <c r="A79" s="278">
        <v>76</v>
      </c>
      <c r="B79" s="344">
        <v>1</v>
      </c>
      <c r="C79" s="344">
        <v>1</v>
      </c>
      <c r="D79" s="344">
        <v>2</v>
      </c>
      <c r="E79" s="344">
        <v>2</v>
      </c>
      <c r="F79" s="344">
        <v>3</v>
      </c>
      <c r="G79" s="344">
        <v>3</v>
      </c>
      <c r="H79" s="344">
        <v>4</v>
      </c>
      <c r="I79" s="344">
        <v>4</v>
      </c>
      <c r="J79" s="344">
        <v>5</v>
      </c>
      <c r="K79" s="344">
        <v>5</v>
      </c>
      <c r="L79" s="344">
        <v>5</v>
      </c>
      <c r="M79" s="344">
        <v>6</v>
      </c>
      <c r="N79" s="344">
        <v>6</v>
      </c>
      <c r="O79" s="344">
        <v>7</v>
      </c>
      <c r="P79" s="344">
        <v>7</v>
      </c>
      <c r="Q79" s="344">
        <v>8</v>
      </c>
      <c r="R79" s="344">
        <v>8</v>
      </c>
      <c r="S79" s="344">
        <v>9</v>
      </c>
      <c r="T79" s="344">
        <v>9</v>
      </c>
      <c r="U79" s="344">
        <v>9</v>
      </c>
      <c r="V79" s="344">
        <v>10</v>
      </c>
      <c r="W79" s="344">
        <v>10</v>
      </c>
      <c r="X79" s="344">
        <v>11</v>
      </c>
      <c r="Y79" s="344">
        <v>11</v>
      </c>
      <c r="Z79" s="344">
        <v>12</v>
      </c>
      <c r="AA79" s="344">
        <v>12</v>
      </c>
      <c r="AB79" s="344">
        <v>12</v>
      </c>
      <c r="AC79" s="344">
        <v>13</v>
      </c>
      <c r="AD79" s="344">
        <v>13</v>
      </c>
      <c r="AE79" s="344">
        <v>14</v>
      </c>
      <c r="AF79" s="337">
        <v>14</v>
      </c>
      <c r="AG79" s="345">
        <v>15</v>
      </c>
      <c r="AH79" s="346">
        <v>15</v>
      </c>
      <c r="AI79">
        <v>15</v>
      </c>
      <c r="AJ79">
        <v>16</v>
      </c>
      <c r="AK79">
        <v>16</v>
      </c>
      <c r="AL79">
        <v>17</v>
      </c>
      <c r="AM79">
        <v>17</v>
      </c>
      <c r="AN79">
        <v>18</v>
      </c>
      <c r="AO79">
        <v>18</v>
      </c>
      <c r="AP79">
        <v>18</v>
      </c>
      <c r="AQ79">
        <v>19</v>
      </c>
      <c r="AR79">
        <v>19</v>
      </c>
      <c r="AS79">
        <v>20</v>
      </c>
      <c r="AT79">
        <v>20</v>
      </c>
      <c r="AU79">
        <v>21</v>
      </c>
      <c r="AV79">
        <v>21</v>
      </c>
      <c r="AW79">
        <v>21</v>
      </c>
      <c r="AX79">
        <v>22</v>
      </c>
      <c r="AY79">
        <v>22</v>
      </c>
      <c r="AZ79">
        <v>23</v>
      </c>
      <c r="BA79">
        <v>23</v>
      </c>
      <c r="BB79">
        <v>23</v>
      </c>
      <c r="BC79">
        <v>24</v>
      </c>
      <c r="BD79">
        <v>24</v>
      </c>
      <c r="BE79">
        <v>25</v>
      </c>
      <c r="BF79">
        <v>25</v>
      </c>
      <c r="BG79">
        <v>25</v>
      </c>
      <c r="BH79">
        <v>26</v>
      </c>
      <c r="BI79">
        <v>26</v>
      </c>
      <c r="BJ79">
        <v>27</v>
      </c>
      <c r="BK79">
        <v>27</v>
      </c>
      <c r="BL79">
        <v>27</v>
      </c>
      <c r="BM79">
        <v>28</v>
      </c>
      <c r="BN79">
        <v>28</v>
      </c>
      <c r="BO79">
        <v>29</v>
      </c>
      <c r="BP79">
        <v>29</v>
      </c>
      <c r="BQ79">
        <v>29</v>
      </c>
      <c r="BR79">
        <v>30</v>
      </c>
      <c r="BS79">
        <v>30</v>
      </c>
      <c r="BT79">
        <v>31</v>
      </c>
      <c r="BU79">
        <v>31</v>
      </c>
      <c r="BV79">
        <v>31</v>
      </c>
      <c r="BW79">
        <v>32</v>
      </c>
      <c r="BX79">
        <v>32</v>
      </c>
      <c r="BY79">
        <v>33</v>
      </c>
      <c r="BZ79">
        <v>33</v>
      </c>
      <c r="CA79">
        <v>33</v>
      </c>
      <c r="CB79">
        <v>34</v>
      </c>
      <c r="CC79">
        <v>34</v>
      </c>
      <c r="CD79">
        <v>35</v>
      </c>
      <c r="CE79">
        <v>35</v>
      </c>
      <c r="CF79">
        <v>35</v>
      </c>
      <c r="CG79">
        <v>36</v>
      </c>
      <c r="CH79">
        <v>36</v>
      </c>
      <c r="CI79">
        <v>37</v>
      </c>
      <c r="CJ79">
        <v>37</v>
      </c>
      <c r="CK79">
        <v>37</v>
      </c>
      <c r="CL79">
        <v>38</v>
      </c>
      <c r="CM79">
        <v>38</v>
      </c>
      <c r="CN79">
        <v>38</v>
      </c>
      <c r="CO79">
        <v>39</v>
      </c>
      <c r="CP79">
        <v>39</v>
      </c>
      <c r="CQ79">
        <v>40</v>
      </c>
      <c r="CR79">
        <v>40</v>
      </c>
      <c r="CS79">
        <v>40</v>
      </c>
      <c r="CT79">
        <v>41</v>
      </c>
      <c r="CU79">
        <v>41</v>
      </c>
      <c r="CV79">
        <v>41</v>
      </c>
      <c r="CW79">
        <v>42</v>
      </c>
      <c r="CX79">
        <v>42</v>
      </c>
      <c r="CY79">
        <v>43</v>
      </c>
      <c r="CZ79">
        <v>43</v>
      </c>
      <c r="DA79">
        <v>43</v>
      </c>
      <c r="DB79">
        <v>44</v>
      </c>
      <c r="DC79">
        <v>44</v>
      </c>
      <c r="DD79">
        <v>45</v>
      </c>
      <c r="DE79">
        <v>45</v>
      </c>
      <c r="DF79">
        <v>46</v>
      </c>
      <c r="DG79">
        <v>46</v>
      </c>
      <c r="DH79">
        <v>46</v>
      </c>
      <c r="DI79">
        <v>47</v>
      </c>
      <c r="DJ79">
        <v>47</v>
      </c>
      <c r="DK79">
        <v>48</v>
      </c>
      <c r="DL79">
        <v>48</v>
      </c>
      <c r="DM79">
        <v>48</v>
      </c>
      <c r="DN79">
        <v>49</v>
      </c>
      <c r="DO79">
        <v>49</v>
      </c>
      <c r="DP79">
        <v>50</v>
      </c>
      <c r="DQ79">
        <v>50</v>
      </c>
      <c r="DR79">
        <v>50</v>
      </c>
      <c r="DS79">
        <v>51</v>
      </c>
      <c r="DT79">
        <v>51</v>
      </c>
      <c r="DU79">
        <v>52</v>
      </c>
      <c r="DV79">
        <v>52</v>
      </c>
      <c r="DW79">
        <v>53</v>
      </c>
      <c r="DX79">
        <v>53</v>
      </c>
      <c r="DY79">
        <v>53</v>
      </c>
      <c r="DZ79">
        <v>54</v>
      </c>
      <c r="EA79">
        <v>54</v>
      </c>
      <c r="EB79">
        <v>55</v>
      </c>
      <c r="EC79">
        <v>55</v>
      </c>
      <c r="ED79">
        <v>56</v>
      </c>
      <c r="EE79">
        <v>56</v>
      </c>
      <c r="EF79">
        <v>56</v>
      </c>
      <c r="EG79">
        <v>57</v>
      </c>
      <c r="EH79">
        <v>57</v>
      </c>
      <c r="EI79">
        <v>58</v>
      </c>
      <c r="EJ79">
        <v>58</v>
      </c>
      <c r="EK79">
        <v>58</v>
      </c>
      <c r="EL79">
        <v>59</v>
      </c>
      <c r="EM79">
        <v>59</v>
      </c>
      <c r="EN79">
        <v>60</v>
      </c>
      <c r="EO79">
        <v>60</v>
      </c>
      <c r="EP79">
        <v>61</v>
      </c>
      <c r="EQ79">
        <v>61</v>
      </c>
      <c r="ER79">
        <v>61</v>
      </c>
      <c r="ES79">
        <v>62</v>
      </c>
      <c r="ET79">
        <v>62</v>
      </c>
      <c r="EU79">
        <v>63</v>
      </c>
      <c r="EV79">
        <v>63</v>
      </c>
      <c r="EW79">
        <v>63</v>
      </c>
      <c r="EX79">
        <v>64</v>
      </c>
      <c r="EY79">
        <v>64</v>
      </c>
      <c r="EZ79">
        <v>65</v>
      </c>
      <c r="FA79">
        <v>65</v>
      </c>
      <c r="FB79">
        <v>66</v>
      </c>
      <c r="FC79">
        <v>66</v>
      </c>
      <c r="FD79">
        <v>66</v>
      </c>
      <c r="FE79">
        <v>67</v>
      </c>
      <c r="FF79">
        <v>67</v>
      </c>
      <c r="FG79">
        <v>68</v>
      </c>
      <c r="FH79">
        <v>68</v>
      </c>
      <c r="FI79">
        <v>69</v>
      </c>
      <c r="FJ79">
        <v>69</v>
      </c>
      <c r="FK79">
        <v>69</v>
      </c>
      <c r="FL79">
        <v>70</v>
      </c>
      <c r="FM79">
        <v>70</v>
      </c>
      <c r="FN79">
        <v>71</v>
      </c>
      <c r="FO79">
        <v>71</v>
      </c>
      <c r="FP79">
        <v>71</v>
      </c>
      <c r="FQ79">
        <v>72</v>
      </c>
      <c r="FR79">
        <v>72</v>
      </c>
      <c r="FS79">
        <v>73</v>
      </c>
      <c r="FT79">
        <v>73</v>
      </c>
      <c r="FU79">
        <v>74</v>
      </c>
      <c r="FV79">
        <v>74</v>
      </c>
      <c r="FW79">
        <v>74</v>
      </c>
      <c r="FX79">
        <v>75</v>
      </c>
      <c r="FY79">
        <v>75</v>
      </c>
      <c r="FZ79">
        <v>76</v>
      </c>
      <c r="GA79">
        <v>76</v>
      </c>
      <c r="GB79">
        <v>76</v>
      </c>
      <c r="GC79">
        <v>77</v>
      </c>
      <c r="GD79">
        <v>77</v>
      </c>
      <c r="GE79">
        <v>78</v>
      </c>
      <c r="GF79">
        <v>78</v>
      </c>
      <c r="GG79">
        <v>79</v>
      </c>
      <c r="GH79">
        <v>79</v>
      </c>
      <c r="GI79">
        <v>79</v>
      </c>
      <c r="GJ79">
        <v>80</v>
      </c>
      <c r="GK79">
        <v>80</v>
      </c>
      <c r="GL79">
        <v>81</v>
      </c>
      <c r="GM79">
        <v>81</v>
      </c>
      <c r="GN79">
        <v>81</v>
      </c>
      <c r="GO79">
        <v>82</v>
      </c>
      <c r="GP79">
        <v>82</v>
      </c>
      <c r="GQ79">
        <v>83</v>
      </c>
      <c r="GR79">
        <v>83</v>
      </c>
      <c r="GS79">
        <v>84</v>
      </c>
      <c r="GU79">
        <v>76</v>
      </c>
      <c r="GV79">
        <v>0.66600000000000004</v>
      </c>
    </row>
    <row r="80" spans="1:204">
      <c r="A80" s="278">
        <v>77</v>
      </c>
      <c r="B80" s="344">
        <v>1</v>
      </c>
      <c r="C80" s="344">
        <v>1</v>
      </c>
      <c r="D80" s="344">
        <v>2</v>
      </c>
      <c r="E80" s="344">
        <v>2</v>
      </c>
      <c r="F80" s="344">
        <v>3</v>
      </c>
      <c r="G80" s="344">
        <v>3</v>
      </c>
      <c r="H80" s="344">
        <v>4</v>
      </c>
      <c r="I80" s="344">
        <v>4</v>
      </c>
      <c r="J80" s="344">
        <v>5</v>
      </c>
      <c r="K80" s="344">
        <v>5</v>
      </c>
      <c r="L80" s="344">
        <v>5</v>
      </c>
      <c r="M80" s="344">
        <v>6</v>
      </c>
      <c r="N80" s="344">
        <v>6</v>
      </c>
      <c r="O80" s="344">
        <v>7</v>
      </c>
      <c r="P80" s="344">
        <v>7</v>
      </c>
      <c r="Q80" s="344">
        <v>8</v>
      </c>
      <c r="R80" s="344">
        <v>8</v>
      </c>
      <c r="S80" s="344">
        <v>9</v>
      </c>
      <c r="T80" s="344">
        <v>9</v>
      </c>
      <c r="U80" s="344">
        <v>9</v>
      </c>
      <c r="V80" s="344">
        <v>10</v>
      </c>
      <c r="W80" s="344">
        <v>10</v>
      </c>
      <c r="X80" s="344">
        <v>11</v>
      </c>
      <c r="Y80" s="344">
        <v>11</v>
      </c>
      <c r="Z80" s="344">
        <v>12</v>
      </c>
      <c r="AA80" s="344">
        <v>12</v>
      </c>
      <c r="AB80" s="344">
        <v>12</v>
      </c>
      <c r="AC80" s="344">
        <v>13</v>
      </c>
      <c r="AD80" s="344">
        <v>13</v>
      </c>
      <c r="AE80" s="344">
        <v>14</v>
      </c>
      <c r="AF80" s="337">
        <v>14</v>
      </c>
      <c r="AG80" s="345">
        <v>15</v>
      </c>
      <c r="AH80" s="346">
        <v>15</v>
      </c>
      <c r="AI80">
        <v>16</v>
      </c>
      <c r="AJ80">
        <v>16</v>
      </c>
      <c r="AK80">
        <v>16</v>
      </c>
      <c r="AL80">
        <v>17</v>
      </c>
      <c r="AM80">
        <v>17</v>
      </c>
      <c r="AN80">
        <v>18</v>
      </c>
      <c r="AO80">
        <v>18</v>
      </c>
      <c r="AP80">
        <v>19</v>
      </c>
      <c r="AQ80">
        <v>19</v>
      </c>
      <c r="AR80">
        <v>19</v>
      </c>
      <c r="AS80">
        <v>20</v>
      </c>
      <c r="AT80">
        <v>20</v>
      </c>
      <c r="AU80">
        <v>21</v>
      </c>
      <c r="AV80">
        <v>21</v>
      </c>
      <c r="AW80">
        <v>21</v>
      </c>
      <c r="AX80">
        <v>22</v>
      </c>
      <c r="AY80">
        <v>22</v>
      </c>
      <c r="AZ80">
        <v>23</v>
      </c>
      <c r="BA80">
        <v>23</v>
      </c>
      <c r="BB80">
        <v>24</v>
      </c>
      <c r="BC80">
        <v>24</v>
      </c>
      <c r="BD80">
        <v>24</v>
      </c>
      <c r="BE80">
        <v>25</v>
      </c>
      <c r="BF80">
        <v>25</v>
      </c>
      <c r="BG80">
        <v>26</v>
      </c>
      <c r="BH80">
        <v>26</v>
      </c>
      <c r="BI80">
        <v>26</v>
      </c>
      <c r="BJ80">
        <v>27</v>
      </c>
      <c r="BK80">
        <v>27</v>
      </c>
      <c r="BL80">
        <v>28</v>
      </c>
      <c r="BM80">
        <v>28</v>
      </c>
      <c r="BN80">
        <v>28</v>
      </c>
      <c r="BO80">
        <v>29</v>
      </c>
      <c r="BP80">
        <v>29</v>
      </c>
      <c r="BQ80">
        <v>30</v>
      </c>
      <c r="BR80">
        <v>30</v>
      </c>
      <c r="BS80">
        <v>30</v>
      </c>
      <c r="BT80">
        <v>31</v>
      </c>
      <c r="BU80">
        <v>31</v>
      </c>
      <c r="BV80">
        <v>32</v>
      </c>
      <c r="BW80">
        <v>32</v>
      </c>
      <c r="BX80">
        <v>32</v>
      </c>
      <c r="BY80">
        <v>33</v>
      </c>
      <c r="BZ80">
        <v>33</v>
      </c>
      <c r="CA80">
        <v>34</v>
      </c>
      <c r="CB80">
        <v>34</v>
      </c>
      <c r="CC80">
        <v>34</v>
      </c>
      <c r="CD80">
        <v>35</v>
      </c>
      <c r="CE80">
        <v>35</v>
      </c>
      <c r="CF80">
        <v>36</v>
      </c>
      <c r="CG80">
        <v>36</v>
      </c>
      <c r="CH80">
        <v>36</v>
      </c>
      <c r="CI80">
        <v>37</v>
      </c>
      <c r="CJ80">
        <v>37</v>
      </c>
      <c r="CK80">
        <v>38</v>
      </c>
      <c r="CL80">
        <v>38</v>
      </c>
      <c r="CM80">
        <v>38</v>
      </c>
      <c r="CN80">
        <v>39</v>
      </c>
      <c r="CO80">
        <v>39</v>
      </c>
      <c r="CP80">
        <v>39</v>
      </c>
      <c r="CQ80">
        <v>40</v>
      </c>
      <c r="CR80">
        <v>40</v>
      </c>
      <c r="CS80">
        <v>41</v>
      </c>
      <c r="CT80">
        <v>41</v>
      </c>
      <c r="CU80">
        <v>41</v>
      </c>
      <c r="CV80">
        <v>42</v>
      </c>
      <c r="CW80">
        <v>42</v>
      </c>
      <c r="CX80">
        <v>42</v>
      </c>
      <c r="CY80">
        <v>43</v>
      </c>
      <c r="CZ80">
        <v>43</v>
      </c>
      <c r="DA80">
        <v>44</v>
      </c>
      <c r="DB80">
        <v>44</v>
      </c>
      <c r="DC80">
        <v>45</v>
      </c>
      <c r="DD80">
        <v>45</v>
      </c>
      <c r="DE80">
        <v>45</v>
      </c>
      <c r="DF80">
        <v>46</v>
      </c>
      <c r="DG80">
        <v>46</v>
      </c>
      <c r="DH80">
        <v>47</v>
      </c>
      <c r="DI80">
        <v>47</v>
      </c>
      <c r="DJ80">
        <v>47</v>
      </c>
      <c r="DK80">
        <v>48</v>
      </c>
      <c r="DL80">
        <v>48</v>
      </c>
      <c r="DM80">
        <v>49</v>
      </c>
      <c r="DN80">
        <v>49</v>
      </c>
      <c r="DO80">
        <v>50</v>
      </c>
      <c r="DP80">
        <v>50</v>
      </c>
      <c r="DQ80">
        <v>50</v>
      </c>
      <c r="DR80">
        <v>51</v>
      </c>
      <c r="DS80">
        <v>51</v>
      </c>
      <c r="DT80">
        <v>52</v>
      </c>
      <c r="DU80">
        <v>52</v>
      </c>
      <c r="DV80">
        <v>52</v>
      </c>
      <c r="DW80">
        <v>53</v>
      </c>
      <c r="DX80">
        <v>53</v>
      </c>
      <c r="DY80">
        <v>54</v>
      </c>
      <c r="DZ80">
        <v>54</v>
      </c>
      <c r="EA80">
        <v>55</v>
      </c>
      <c r="EB80">
        <v>55</v>
      </c>
      <c r="EC80">
        <v>55</v>
      </c>
      <c r="ED80">
        <v>56</v>
      </c>
      <c r="EE80">
        <v>56</v>
      </c>
      <c r="EF80">
        <v>57</v>
      </c>
      <c r="EG80">
        <v>57</v>
      </c>
      <c r="EH80">
        <v>58</v>
      </c>
      <c r="EI80">
        <v>58</v>
      </c>
      <c r="EJ80">
        <v>58</v>
      </c>
      <c r="EK80">
        <v>59</v>
      </c>
      <c r="EL80">
        <v>59</v>
      </c>
      <c r="EM80">
        <v>60</v>
      </c>
      <c r="EN80">
        <v>60</v>
      </c>
      <c r="EO80">
        <v>60</v>
      </c>
      <c r="EP80">
        <v>61</v>
      </c>
      <c r="EQ80">
        <v>61</v>
      </c>
      <c r="ER80">
        <v>62</v>
      </c>
      <c r="ES80">
        <v>62</v>
      </c>
      <c r="ET80">
        <v>63</v>
      </c>
      <c r="EU80">
        <v>63</v>
      </c>
      <c r="EV80">
        <v>63</v>
      </c>
      <c r="EW80">
        <v>64</v>
      </c>
      <c r="EX80">
        <v>64</v>
      </c>
      <c r="EY80">
        <v>65</v>
      </c>
      <c r="EZ80">
        <v>65</v>
      </c>
      <c r="FA80">
        <v>66</v>
      </c>
      <c r="FB80">
        <v>66</v>
      </c>
      <c r="FC80">
        <v>66</v>
      </c>
      <c r="FD80">
        <v>67</v>
      </c>
      <c r="FE80">
        <v>67</v>
      </c>
      <c r="FF80">
        <v>68</v>
      </c>
      <c r="FG80">
        <v>68</v>
      </c>
      <c r="FH80">
        <v>68</v>
      </c>
      <c r="FI80">
        <v>69</v>
      </c>
      <c r="FJ80">
        <v>69</v>
      </c>
      <c r="FK80">
        <v>70</v>
      </c>
      <c r="FL80">
        <v>70</v>
      </c>
      <c r="FM80">
        <v>71</v>
      </c>
      <c r="FN80">
        <v>71</v>
      </c>
      <c r="FO80">
        <v>71</v>
      </c>
      <c r="FP80">
        <v>72</v>
      </c>
      <c r="FQ80">
        <v>72</v>
      </c>
      <c r="FR80">
        <v>73</v>
      </c>
      <c r="FS80">
        <v>73</v>
      </c>
      <c r="FT80">
        <v>74</v>
      </c>
      <c r="FU80">
        <v>74</v>
      </c>
      <c r="FV80">
        <v>74</v>
      </c>
      <c r="FW80">
        <v>75</v>
      </c>
      <c r="FX80">
        <v>75</v>
      </c>
      <c r="FY80">
        <v>76</v>
      </c>
      <c r="FZ80">
        <v>76</v>
      </c>
      <c r="GA80">
        <v>76</v>
      </c>
      <c r="GB80">
        <v>77</v>
      </c>
      <c r="GC80">
        <v>77</v>
      </c>
      <c r="GD80">
        <v>78</v>
      </c>
      <c r="GE80">
        <v>78</v>
      </c>
      <c r="GF80">
        <v>79</v>
      </c>
      <c r="GG80">
        <v>79</v>
      </c>
      <c r="GH80">
        <v>79</v>
      </c>
      <c r="GI80">
        <v>80</v>
      </c>
      <c r="GJ80">
        <v>80</v>
      </c>
      <c r="GK80">
        <v>81</v>
      </c>
      <c r="GL80">
        <v>81</v>
      </c>
      <c r="GM80">
        <v>82</v>
      </c>
      <c r="GN80">
        <v>82</v>
      </c>
      <c r="GO80">
        <v>82</v>
      </c>
      <c r="GP80">
        <v>83</v>
      </c>
      <c r="GQ80">
        <v>83</v>
      </c>
      <c r="GR80">
        <v>84</v>
      </c>
      <c r="GS80">
        <v>84</v>
      </c>
      <c r="GU80">
        <v>77</v>
      </c>
      <c r="GV80">
        <v>0.67</v>
      </c>
    </row>
    <row r="81" spans="1:204">
      <c r="A81" s="278">
        <v>78</v>
      </c>
      <c r="B81" s="344">
        <v>1</v>
      </c>
      <c r="C81" s="344">
        <v>1</v>
      </c>
      <c r="D81" s="344">
        <v>2</v>
      </c>
      <c r="E81" s="344">
        <v>2</v>
      </c>
      <c r="F81" s="344">
        <v>3</v>
      </c>
      <c r="G81" s="344">
        <v>3</v>
      </c>
      <c r="H81" s="344">
        <v>4</v>
      </c>
      <c r="I81" s="344">
        <v>4</v>
      </c>
      <c r="J81" s="344">
        <v>5</v>
      </c>
      <c r="K81" s="344">
        <v>5</v>
      </c>
      <c r="L81" s="344">
        <v>5</v>
      </c>
      <c r="M81" s="344">
        <v>6</v>
      </c>
      <c r="N81" s="344">
        <v>6</v>
      </c>
      <c r="O81" s="344">
        <v>7</v>
      </c>
      <c r="P81" s="344">
        <v>7</v>
      </c>
      <c r="Q81" s="344">
        <v>8</v>
      </c>
      <c r="R81" s="344">
        <v>8</v>
      </c>
      <c r="S81" s="344">
        <v>9</v>
      </c>
      <c r="T81" s="344">
        <v>9</v>
      </c>
      <c r="U81" s="344">
        <v>9</v>
      </c>
      <c r="V81" s="344">
        <v>10</v>
      </c>
      <c r="W81" s="344">
        <v>10</v>
      </c>
      <c r="X81" s="344">
        <v>11</v>
      </c>
      <c r="Y81" s="344">
        <v>11</v>
      </c>
      <c r="Z81" s="344">
        <v>12</v>
      </c>
      <c r="AA81" s="344">
        <v>12</v>
      </c>
      <c r="AB81" s="344">
        <v>13</v>
      </c>
      <c r="AC81" s="344">
        <v>13</v>
      </c>
      <c r="AD81" s="344">
        <v>13</v>
      </c>
      <c r="AE81" s="344">
        <v>14</v>
      </c>
      <c r="AF81" s="337">
        <v>14</v>
      </c>
      <c r="AG81" s="345">
        <v>15</v>
      </c>
      <c r="AH81" s="346">
        <v>15</v>
      </c>
      <c r="AI81">
        <v>16</v>
      </c>
      <c r="AJ81">
        <v>16</v>
      </c>
      <c r="AK81">
        <v>16</v>
      </c>
      <c r="AL81">
        <v>17</v>
      </c>
      <c r="AM81">
        <v>17</v>
      </c>
      <c r="AN81">
        <v>18</v>
      </c>
      <c r="AO81">
        <v>18</v>
      </c>
      <c r="AP81">
        <v>19</v>
      </c>
      <c r="AQ81">
        <v>19</v>
      </c>
      <c r="AR81">
        <v>20</v>
      </c>
      <c r="AS81">
        <v>20</v>
      </c>
      <c r="AT81">
        <v>20</v>
      </c>
      <c r="AU81">
        <v>21</v>
      </c>
      <c r="AV81">
        <v>21</v>
      </c>
      <c r="AW81">
        <v>22</v>
      </c>
      <c r="AX81">
        <v>22</v>
      </c>
      <c r="AY81">
        <v>23</v>
      </c>
      <c r="AZ81">
        <v>23</v>
      </c>
      <c r="BA81">
        <v>23</v>
      </c>
      <c r="BB81">
        <v>24</v>
      </c>
      <c r="BC81">
        <v>24</v>
      </c>
      <c r="BD81">
        <v>25</v>
      </c>
      <c r="BE81">
        <v>25</v>
      </c>
      <c r="BF81">
        <v>25</v>
      </c>
      <c r="BG81">
        <v>26</v>
      </c>
      <c r="BH81">
        <v>26</v>
      </c>
      <c r="BI81">
        <v>27</v>
      </c>
      <c r="BJ81">
        <v>27</v>
      </c>
      <c r="BK81">
        <v>27</v>
      </c>
      <c r="BL81">
        <v>28</v>
      </c>
      <c r="BM81">
        <v>28</v>
      </c>
      <c r="BN81">
        <v>29</v>
      </c>
      <c r="BO81">
        <v>29</v>
      </c>
      <c r="BP81">
        <v>29</v>
      </c>
      <c r="BQ81">
        <v>30</v>
      </c>
      <c r="BR81">
        <v>30</v>
      </c>
      <c r="BS81">
        <v>31</v>
      </c>
      <c r="BT81">
        <v>31</v>
      </c>
      <c r="BU81">
        <v>31</v>
      </c>
      <c r="BV81">
        <v>32</v>
      </c>
      <c r="BW81">
        <v>32</v>
      </c>
      <c r="BX81">
        <v>33</v>
      </c>
      <c r="BY81">
        <v>33</v>
      </c>
      <c r="BZ81">
        <v>33</v>
      </c>
      <c r="CA81">
        <v>34</v>
      </c>
      <c r="CB81">
        <v>34</v>
      </c>
      <c r="CC81">
        <v>35</v>
      </c>
      <c r="CD81">
        <v>35</v>
      </c>
      <c r="CE81">
        <v>35</v>
      </c>
      <c r="CF81">
        <v>36</v>
      </c>
      <c r="CG81">
        <v>36</v>
      </c>
      <c r="CH81">
        <v>37</v>
      </c>
      <c r="CI81">
        <v>37</v>
      </c>
      <c r="CJ81">
        <v>37</v>
      </c>
      <c r="CK81">
        <v>38</v>
      </c>
      <c r="CL81">
        <v>38</v>
      </c>
      <c r="CM81">
        <v>39</v>
      </c>
      <c r="CN81">
        <v>39</v>
      </c>
      <c r="CO81">
        <v>39</v>
      </c>
      <c r="CP81">
        <v>40</v>
      </c>
      <c r="CQ81">
        <v>40</v>
      </c>
      <c r="CR81">
        <v>40</v>
      </c>
      <c r="CS81">
        <v>41</v>
      </c>
      <c r="CT81">
        <v>41</v>
      </c>
      <c r="CU81">
        <v>42</v>
      </c>
      <c r="CV81">
        <v>42</v>
      </c>
      <c r="CW81">
        <v>42</v>
      </c>
      <c r="CX81">
        <v>43</v>
      </c>
      <c r="CY81">
        <v>43</v>
      </c>
      <c r="CZ81">
        <v>44</v>
      </c>
      <c r="DA81">
        <v>44</v>
      </c>
      <c r="DB81">
        <v>44</v>
      </c>
      <c r="DC81">
        <v>45</v>
      </c>
      <c r="DD81">
        <v>45</v>
      </c>
      <c r="DE81">
        <v>46</v>
      </c>
      <c r="DF81">
        <v>46</v>
      </c>
      <c r="DG81">
        <v>47</v>
      </c>
      <c r="DH81">
        <v>47</v>
      </c>
      <c r="DI81">
        <v>47</v>
      </c>
      <c r="DJ81">
        <v>48</v>
      </c>
      <c r="DK81">
        <v>48</v>
      </c>
      <c r="DL81">
        <v>49</v>
      </c>
      <c r="DM81">
        <v>49</v>
      </c>
      <c r="DN81">
        <v>49</v>
      </c>
      <c r="DO81">
        <v>50</v>
      </c>
      <c r="DP81">
        <v>50</v>
      </c>
      <c r="DQ81">
        <v>51</v>
      </c>
      <c r="DR81">
        <v>51</v>
      </c>
      <c r="DS81">
        <v>52</v>
      </c>
      <c r="DT81">
        <v>52</v>
      </c>
      <c r="DU81">
        <v>52</v>
      </c>
      <c r="DV81">
        <v>53</v>
      </c>
      <c r="DW81">
        <v>53</v>
      </c>
      <c r="DX81">
        <v>54</v>
      </c>
      <c r="DY81">
        <v>54</v>
      </c>
      <c r="DZ81">
        <v>55</v>
      </c>
      <c r="EA81">
        <v>55</v>
      </c>
      <c r="EB81">
        <v>55</v>
      </c>
      <c r="EC81">
        <v>56</v>
      </c>
      <c r="ED81">
        <v>56</v>
      </c>
      <c r="EE81">
        <v>57</v>
      </c>
      <c r="EF81">
        <v>57</v>
      </c>
      <c r="EG81">
        <v>58</v>
      </c>
      <c r="EH81">
        <v>58</v>
      </c>
      <c r="EI81">
        <v>58</v>
      </c>
      <c r="EJ81">
        <v>59</v>
      </c>
      <c r="EK81">
        <v>59</v>
      </c>
      <c r="EL81">
        <v>60</v>
      </c>
      <c r="EM81">
        <v>60</v>
      </c>
      <c r="EN81">
        <v>61</v>
      </c>
      <c r="EO81">
        <v>61</v>
      </c>
      <c r="EP81">
        <v>61</v>
      </c>
      <c r="EQ81">
        <v>62</v>
      </c>
      <c r="ER81">
        <v>62</v>
      </c>
      <c r="ES81">
        <v>63</v>
      </c>
      <c r="ET81">
        <v>63</v>
      </c>
      <c r="EU81">
        <v>63</v>
      </c>
      <c r="EV81">
        <v>64</v>
      </c>
      <c r="EW81">
        <v>64</v>
      </c>
      <c r="EX81">
        <v>65</v>
      </c>
      <c r="EY81">
        <v>65</v>
      </c>
      <c r="EZ81">
        <v>66</v>
      </c>
      <c r="FA81">
        <v>66</v>
      </c>
      <c r="FB81">
        <v>66</v>
      </c>
      <c r="FC81">
        <v>67</v>
      </c>
      <c r="FD81">
        <v>67</v>
      </c>
      <c r="FE81">
        <v>68</v>
      </c>
      <c r="FF81">
        <v>68</v>
      </c>
      <c r="FG81">
        <v>69</v>
      </c>
      <c r="FH81">
        <v>69</v>
      </c>
      <c r="FI81">
        <v>69</v>
      </c>
      <c r="FJ81">
        <v>70</v>
      </c>
      <c r="FK81">
        <v>70</v>
      </c>
      <c r="FL81">
        <v>71</v>
      </c>
      <c r="FM81">
        <v>71</v>
      </c>
      <c r="FN81">
        <v>72</v>
      </c>
      <c r="FO81">
        <v>72</v>
      </c>
      <c r="FP81">
        <v>72</v>
      </c>
      <c r="FQ81">
        <v>73</v>
      </c>
      <c r="FR81">
        <v>73</v>
      </c>
      <c r="FS81">
        <v>74</v>
      </c>
      <c r="FT81">
        <v>74</v>
      </c>
      <c r="FU81">
        <v>75</v>
      </c>
      <c r="FV81">
        <v>75</v>
      </c>
      <c r="FW81">
        <v>75</v>
      </c>
      <c r="FX81">
        <v>76</v>
      </c>
      <c r="FY81">
        <v>76</v>
      </c>
      <c r="FZ81">
        <v>77</v>
      </c>
      <c r="GA81">
        <v>77</v>
      </c>
      <c r="GB81">
        <v>77</v>
      </c>
      <c r="GC81">
        <v>78</v>
      </c>
      <c r="GD81">
        <v>78</v>
      </c>
      <c r="GE81">
        <v>79</v>
      </c>
      <c r="GF81">
        <v>79</v>
      </c>
      <c r="GG81">
        <v>80</v>
      </c>
      <c r="GH81">
        <v>80</v>
      </c>
      <c r="GI81">
        <v>80</v>
      </c>
      <c r="GJ81">
        <v>81</v>
      </c>
      <c r="GK81">
        <v>81</v>
      </c>
      <c r="GL81">
        <v>82</v>
      </c>
      <c r="GM81">
        <v>82</v>
      </c>
      <c r="GN81">
        <v>83</v>
      </c>
      <c r="GO81">
        <v>83</v>
      </c>
      <c r="GP81">
        <v>83</v>
      </c>
      <c r="GQ81">
        <v>84</v>
      </c>
      <c r="GR81">
        <v>84</v>
      </c>
      <c r="GS81">
        <v>85</v>
      </c>
      <c r="GU81">
        <v>78</v>
      </c>
      <c r="GV81">
        <v>0.67500000000000004</v>
      </c>
    </row>
    <row r="82" spans="1:204">
      <c r="A82" s="278">
        <v>79</v>
      </c>
      <c r="B82" s="344">
        <v>1</v>
      </c>
      <c r="C82" s="344">
        <v>1</v>
      </c>
      <c r="D82" s="344">
        <v>2</v>
      </c>
      <c r="E82" s="344">
        <v>2</v>
      </c>
      <c r="F82" s="344">
        <v>3</v>
      </c>
      <c r="G82" s="344">
        <v>3</v>
      </c>
      <c r="H82" s="344">
        <v>4</v>
      </c>
      <c r="I82" s="344">
        <v>4</v>
      </c>
      <c r="J82" s="344">
        <v>5</v>
      </c>
      <c r="K82" s="344">
        <v>5</v>
      </c>
      <c r="L82" s="344">
        <v>5</v>
      </c>
      <c r="M82" s="344">
        <v>6</v>
      </c>
      <c r="N82" s="344">
        <v>6</v>
      </c>
      <c r="O82" s="344">
        <v>7</v>
      </c>
      <c r="P82" s="344">
        <v>7</v>
      </c>
      <c r="Q82" s="344">
        <v>8</v>
      </c>
      <c r="R82" s="344">
        <v>8</v>
      </c>
      <c r="S82" s="344">
        <v>9</v>
      </c>
      <c r="T82" s="344">
        <v>9</v>
      </c>
      <c r="U82" s="344">
        <v>10</v>
      </c>
      <c r="V82" s="344">
        <v>10</v>
      </c>
      <c r="W82" s="344">
        <v>10</v>
      </c>
      <c r="X82" s="344">
        <v>11</v>
      </c>
      <c r="Y82" s="344">
        <v>11</v>
      </c>
      <c r="Z82" s="344">
        <v>12</v>
      </c>
      <c r="AA82" s="344">
        <v>12</v>
      </c>
      <c r="AB82" s="344">
        <v>13</v>
      </c>
      <c r="AC82" s="344">
        <v>13</v>
      </c>
      <c r="AD82" s="344">
        <v>14</v>
      </c>
      <c r="AE82" s="344">
        <v>14</v>
      </c>
      <c r="AF82" s="337">
        <v>14</v>
      </c>
      <c r="AG82" s="345">
        <v>15</v>
      </c>
      <c r="AH82" s="346">
        <v>15</v>
      </c>
      <c r="AI82">
        <v>16</v>
      </c>
      <c r="AJ82">
        <v>16</v>
      </c>
      <c r="AK82">
        <v>17</v>
      </c>
      <c r="AL82">
        <v>17</v>
      </c>
      <c r="AM82">
        <v>17</v>
      </c>
      <c r="AN82">
        <v>18</v>
      </c>
      <c r="AO82">
        <v>18</v>
      </c>
      <c r="AP82">
        <v>19</v>
      </c>
      <c r="AQ82">
        <v>19</v>
      </c>
      <c r="AR82">
        <v>20</v>
      </c>
      <c r="AS82">
        <v>20</v>
      </c>
      <c r="AT82">
        <v>21</v>
      </c>
      <c r="AU82">
        <v>21</v>
      </c>
      <c r="AV82">
        <v>21</v>
      </c>
      <c r="AW82">
        <v>22</v>
      </c>
      <c r="AX82">
        <v>22</v>
      </c>
      <c r="AY82">
        <v>23</v>
      </c>
      <c r="AZ82">
        <v>23</v>
      </c>
      <c r="BA82">
        <v>23</v>
      </c>
      <c r="BB82">
        <v>24</v>
      </c>
      <c r="BC82">
        <v>24</v>
      </c>
      <c r="BD82">
        <v>25</v>
      </c>
      <c r="BE82">
        <v>25</v>
      </c>
      <c r="BF82">
        <v>26</v>
      </c>
      <c r="BG82">
        <v>26</v>
      </c>
      <c r="BH82">
        <v>26</v>
      </c>
      <c r="BI82">
        <v>27</v>
      </c>
      <c r="BJ82">
        <v>27</v>
      </c>
      <c r="BK82">
        <v>28</v>
      </c>
      <c r="BL82">
        <v>28</v>
      </c>
      <c r="BM82">
        <v>28</v>
      </c>
      <c r="BN82">
        <v>29</v>
      </c>
      <c r="BO82">
        <v>29</v>
      </c>
      <c r="BP82">
        <v>30</v>
      </c>
      <c r="BQ82">
        <v>30</v>
      </c>
      <c r="BR82">
        <v>30</v>
      </c>
      <c r="BS82">
        <v>31</v>
      </c>
      <c r="BT82">
        <v>31</v>
      </c>
      <c r="BU82">
        <v>32</v>
      </c>
      <c r="BV82">
        <v>32</v>
      </c>
      <c r="BW82">
        <v>33</v>
      </c>
      <c r="BX82">
        <v>33</v>
      </c>
      <c r="BY82">
        <v>33</v>
      </c>
      <c r="BZ82">
        <v>34</v>
      </c>
      <c r="CA82">
        <v>34</v>
      </c>
      <c r="CB82">
        <v>35</v>
      </c>
      <c r="CC82">
        <v>35</v>
      </c>
      <c r="CD82">
        <v>35</v>
      </c>
      <c r="CE82">
        <v>36</v>
      </c>
      <c r="CF82">
        <v>36</v>
      </c>
      <c r="CG82">
        <v>36</v>
      </c>
      <c r="CH82">
        <v>37</v>
      </c>
      <c r="CI82">
        <v>37</v>
      </c>
      <c r="CJ82">
        <v>38</v>
      </c>
      <c r="CK82">
        <v>38</v>
      </c>
      <c r="CL82">
        <v>38</v>
      </c>
      <c r="CM82">
        <v>39</v>
      </c>
      <c r="CN82">
        <v>39</v>
      </c>
      <c r="CO82">
        <v>40</v>
      </c>
      <c r="CP82">
        <v>40</v>
      </c>
      <c r="CQ82">
        <v>40</v>
      </c>
      <c r="CR82">
        <v>41</v>
      </c>
      <c r="CS82">
        <v>41</v>
      </c>
      <c r="CT82">
        <v>42</v>
      </c>
      <c r="CU82">
        <v>42</v>
      </c>
      <c r="CV82">
        <v>42</v>
      </c>
      <c r="CW82">
        <v>43</v>
      </c>
      <c r="CX82">
        <v>43</v>
      </c>
      <c r="CY82">
        <v>43</v>
      </c>
      <c r="CZ82">
        <v>44</v>
      </c>
      <c r="DA82">
        <v>44</v>
      </c>
      <c r="DB82">
        <v>45</v>
      </c>
      <c r="DC82">
        <v>45</v>
      </c>
      <c r="DD82">
        <v>46</v>
      </c>
      <c r="DE82">
        <v>46</v>
      </c>
      <c r="DF82">
        <v>46</v>
      </c>
      <c r="DG82">
        <v>47</v>
      </c>
      <c r="DH82">
        <v>47</v>
      </c>
      <c r="DI82">
        <v>48</v>
      </c>
      <c r="DJ82">
        <v>48</v>
      </c>
      <c r="DK82">
        <v>49</v>
      </c>
      <c r="DL82">
        <v>49</v>
      </c>
      <c r="DM82">
        <v>49</v>
      </c>
      <c r="DN82">
        <v>50</v>
      </c>
      <c r="DO82">
        <v>50</v>
      </c>
      <c r="DP82">
        <v>51</v>
      </c>
      <c r="DQ82">
        <v>51</v>
      </c>
      <c r="DR82">
        <v>52</v>
      </c>
      <c r="DS82">
        <v>52</v>
      </c>
      <c r="DT82">
        <v>52</v>
      </c>
      <c r="DU82">
        <v>53</v>
      </c>
      <c r="DV82">
        <v>53</v>
      </c>
      <c r="DW82">
        <v>54</v>
      </c>
      <c r="DX82">
        <v>54</v>
      </c>
      <c r="DY82">
        <v>55</v>
      </c>
      <c r="DZ82">
        <v>55</v>
      </c>
      <c r="EA82">
        <v>55</v>
      </c>
      <c r="EB82">
        <v>56</v>
      </c>
      <c r="EC82">
        <v>56</v>
      </c>
      <c r="ED82">
        <v>57</v>
      </c>
      <c r="EE82">
        <v>57</v>
      </c>
      <c r="EF82">
        <v>58</v>
      </c>
      <c r="EG82">
        <v>58</v>
      </c>
      <c r="EH82">
        <v>58</v>
      </c>
      <c r="EI82">
        <v>59</v>
      </c>
      <c r="EJ82">
        <v>59</v>
      </c>
      <c r="EK82">
        <v>60</v>
      </c>
      <c r="EL82">
        <v>60</v>
      </c>
      <c r="EM82">
        <v>61</v>
      </c>
      <c r="EN82">
        <v>61</v>
      </c>
      <c r="EO82">
        <v>61</v>
      </c>
      <c r="EP82">
        <v>62</v>
      </c>
      <c r="EQ82">
        <v>62</v>
      </c>
      <c r="ER82">
        <v>63</v>
      </c>
      <c r="ES82">
        <v>63</v>
      </c>
      <c r="ET82">
        <v>64</v>
      </c>
      <c r="EU82">
        <v>64</v>
      </c>
      <c r="EV82">
        <v>64</v>
      </c>
      <c r="EW82">
        <v>65</v>
      </c>
      <c r="EX82">
        <v>65</v>
      </c>
      <c r="EY82">
        <v>66</v>
      </c>
      <c r="EZ82">
        <v>66</v>
      </c>
      <c r="FA82">
        <v>67</v>
      </c>
      <c r="FB82">
        <v>67</v>
      </c>
      <c r="FC82">
        <v>67</v>
      </c>
      <c r="FD82">
        <v>68</v>
      </c>
      <c r="FE82">
        <v>68</v>
      </c>
      <c r="FF82">
        <v>69</v>
      </c>
      <c r="FG82">
        <v>69</v>
      </c>
      <c r="FH82">
        <v>70</v>
      </c>
      <c r="FI82">
        <v>70</v>
      </c>
      <c r="FJ82">
        <v>70</v>
      </c>
      <c r="FK82">
        <v>71</v>
      </c>
      <c r="FL82">
        <v>71</v>
      </c>
      <c r="FM82">
        <v>72</v>
      </c>
      <c r="FN82">
        <v>72</v>
      </c>
      <c r="FO82">
        <v>73</v>
      </c>
      <c r="FP82">
        <v>73</v>
      </c>
      <c r="FQ82">
        <v>73</v>
      </c>
      <c r="FR82">
        <v>74</v>
      </c>
      <c r="FS82">
        <v>74</v>
      </c>
      <c r="FT82">
        <v>75</v>
      </c>
      <c r="FU82">
        <v>75</v>
      </c>
      <c r="FV82">
        <v>75</v>
      </c>
      <c r="FW82">
        <v>76</v>
      </c>
      <c r="FX82">
        <v>76</v>
      </c>
      <c r="FY82">
        <v>77</v>
      </c>
      <c r="FZ82">
        <v>77</v>
      </c>
      <c r="GA82">
        <v>78</v>
      </c>
      <c r="GB82">
        <v>78</v>
      </c>
      <c r="GC82">
        <v>78</v>
      </c>
      <c r="GD82">
        <v>79</v>
      </c>
      <c r="GE82">
        <v>79</v>
      </c>
      <c r="GF82">
        <v>80</v>
      </c>
      <c r="GG82">
        <v>80</v>
      </c>
      <c r="GH82">
        <v>81</v>
      </c>
      <c r="GI82">
        <v>81</v>
      </c>
      <c r="GJ82">
        <v>81</v>
      </c>
      <c r="GK82">
        <v>82</v>
      </c>
      <c r="GL82">
        <v>82</v>
      </c>
      <c r="GM82">
        <v>83</v>
      </c>
      <c r="GN82">
        <v>83</v>
      </c>
      <c r="GO82">
        <v>84</v>
      </c>
      <c r="GP82">
        <v>84</v>
      </c>
      <c r="GQ82">
        <v>84</v>
      </c>
      <c r="GR82">
        <v>85</v>
      </c>
      <c r="GS82">
        <v>85</v>
      </c>
      <c r="GU82">
        <v>79</v>
      </c>
      <c r="GV82">
        <v>0.68</v>
      </c>
    </row>
    <row r="83" spans="1:204">
      <c r="A83" s="278">
        <v>80</v>
      </c>
      <c r="B83" s="344">
        <v>1</v>
      </c>
      <c r="C83" s="344">
        <v>1</v>
      </c>
      <c r="D83" s="344">
        <v>2</v>
      </c>
      <c r="E83" s="344">
        <v>2</v>
      </c>
      <c r="F83" s="344">
        <v>3</v>
      </c>
      <c r="G83" s="344">
        <v>3</v>
      </c>
      <c r="H83" s="344">
        <v>4</v>
      </c>
      <c r="I83" s="344">
        <v>4</v>
      </c>
      <c r="J83" s="344">
        <v>5</v>
      </c>
      <c r="K83" s="344">
        <v>5</v>
      </c>
      <c r="L83" s="344">
        <v>5</v>
      </c>
      <c r="M83" s="344">
        <v>6</v>
      </c>
      <c r="N83" s="344">
        <v>6</v>
      </c>
      <c r="O83" s="344">
        <v>7</v>
      </c>
      <c r="P83" s="344">
        <v>7</v>
      </c>
      <c r="Q83" s="344">
        <v>8</v>
      </c>
      <c r="R83" s="344">
        <v>8</v>
      </c>
      <c r="S83" s="344">
        <v>9</v>
      </c>
      <c r="T83" s="344">
        <v>9</v>
      </c>
      <c r="U83" s="344">
        <v>10</v>
      </c>
      <c r="V83" s="344">
        <v>10</v>
      </c>
      <c r="W83" s="344">
        <v>10</v>
      </c>
      <c r="X83" s="344">
        <v>11</v>
      </c>
      <c r="Y83" s="344">
        <v>11</v>
      </c>
      <c r="Z83" s="344">
        <v>12</v>
      </c>
      <c r="AA83" s="344">
        <v>12</v>
      </c>
      <c r="AB83" s="344">
        <v>13</v>
      </c>
      <c r="AC83" s="344">
        <v>13</v>
      </c>
      <c r="AD83" s="344">
        <v>14</v>
      </c>
      <c r="AE83" s="344">
        <v>14</v>
      </c>
      <c r="AF83" s="337">
        <v>15</v>
      </c>
      <c r="AG83" s="345">
        <v>15</v>
      </c>
      <c r="AH83" s="346">
        <v>15</v>
      </c>
      <c r="AI83">
        <v>16</v>
      </c>
      <c r="AJ83">
        <v>16</v>
      </c>
      <c r="AK83">
        <v>17</v>
      </c>
      <c r="AL83">
        <v>17</v>
      </c>
      <c r="AM83">
        <v>18</v>
      </c>
      <c r="AN83">
        <v>18</v>
      </c>
      <c r="AO83">
        <v>18</v>
      </c>
      <c r="AP83">
        <v>19</v>
      </c>
      <c r="AQ83">
        <v>19</v>
      </c>
      <c r="AR83">
        <v>20</v>
      </c>
      <c r="AS83">
        <v>20</v>
      </c>
      <c r="AT83">
        <v>21</v>
      </c>
      <c r="AU83">
        <v>21</v>
      </c>
      <c r="AV83">
        <v>22</v>
      </c>
      <c r="AW83">
        <v>22</v>
      </c>
      <c r="AX83">
        <v>22</v>
      </c>
      <c r="AY83">
        <v>23</v>
      </c>
      <c r="AZ83">
        <v>23</v>
      </c>
      <c r="BA83">
        <v>24</v>
      </c>
      <c r="BB83">
        <v>24</v>
      </c>
      <c r="BC83">
        <v>24</v>
      </c>
      <c r="BD83">
        <v>25</v>
      </c>
      <c r="BE83">
        <v>25</v>
      </c>
      <c r="BF83">
        <v>26</v>
      </c>
      <c r="BG83">
        <v>26</v>
      </c>
      <c r="BH83">
        <v>27</v>
      </c>
      <c r="BI83">
        <v>27</v>
      </c>
      <c r="BJ83">
        <v>27</v>
      </c>
      <c r="BK83">
        <v>28</v>
      </c>
      <c r="BL83">
        <v>28</v>
      </c>
      <c r="BM83">
        <v>29</v>
      </c>
      <c r="BN83">
        <v>29</v>
      </c>
      <c r="BO83">
        <v>29</v>
      </c>
      <c r="BP83">
        <v>30</v>
      </c>
      <c r="BQ83">
        <v>30</v>
      </c>
      <c r="BR83">
        <v>31</v>
      </c>
      <c r="BS83">
        <v>31</v>
      </c>
      <c r="BT83">
        <v>31</v>
      </c>
      <c r="BU83">
        <v>32</v>
      </c>
      <c r="BV83">
        <v>32</v>
      </c>
      <c r="BW83">
        <v>33</v>
      </c>
      <c r="BX83">
        <v>33</v>
      </c>
      <c r="BY83">
        <v>34</v>
      </c>
      <c r="BZ83">
        <v>34</v>
      </c>
      <c r="CA83">
        <v>34</v>
      </c>
      <c r="CB83">
        <v>35</v>
      </c>
      <c r="CC83">
        <v>35</v>
      </c>
      <c r="CD83">
        <v>36</v>
      </c>
      <c r="CE83">
        <v>36</v>
      </c>
      <c r="CF83">
        <v>36</v>
      </c>
      <c r="CG83">
        <v>37</v>
      </c>
      <c r="CH83">
        <v>37</v>
      </c>
      <c r="CI83">
        <v>38</v>
      </c>
      <c r="CJ83">
        <v>38</v>
      </c>
      <c r="CK83">
        <v>38</v>
      </c>
      <c r="CL83">
        <v>39</v>
      </c>
      <c r="CM83">
        <v>39</v>
      </c>
      <c r="CN83">
        <v>39</v>
      </c>
      <c r="CO83">
        <v>40</v>
      </c>
      <c r="CP83">
        <v>40</v>
      </c>
      <c r="CQ83">
        <v>41</v>
      </c>
      <c r="CR83">
        <v>41</v>
      </c>
      <c r="CS83">
        <v>41</v>
      </c>
      <c r="CT83">
        <v>42</v>
      </c>
      <c r="CU83">
        <v>42</v>
      </c>
      <c r="CV83">
        <v>43</v>
      </c>
      <c r="CW83">
        <v>43</v>
      </c>
      <c r="CX83">
        <v>43</v>
      </c>
      <c r="CY83">
        <v>44</v>
      </c>
      <c r="CZ83">
        <v>44</v>
      </c>
      <c r="DA83">
        <v>45</v>
      </c>
      <c r="DB83">
        <v>45</v>
      </c>
      <c r="DC83">
        <v>45</v>
      </c>
      <c r="DD83">
        <v>46</v>
      </c>
      <c r="DE83">
        <v>46</v>
      </c>
      <c r="DF83">
        <v>47</v>
      </c>
      <c r="DG83">
        <v>47</v>
      </c>
      <c r="DH83">
        <v>48</v>
      </c>
      <c r="DI83">
        <v>48</v>
      </c>
      <c r="DJ83">
        <v>48</v>
      </c>
      <c r="DK83">
        <v>49</v>
      </c>
      <c r="DL83">
        <v>49</v>
      </c>
      <c r="DM83">
        <v>50</v>
      </c>
      <c r="DN83">
        <v>50</v>
      </c>
      <c r="DO83">
        <v>51</v>
      </c>
      <c r="DP83">
        <v>51</v>
      </c>
      <c r="DQ83">
        <v>51</v>
      </c>
      <c r="DR83">
        <v>52</v>
      </c>
      <c r="DS83">
        <v>52</v>
      </c>
      <c r="DT83">
        <v>53</v>
      </c>
      <c r="DU83">
        <v>53</v>
      </c>
      <c r="DV83">
        <v>54</v>
      </c>
      <c r="DW83">
        <v>54</v>
      </c>
      <c r="DX83">
        <v>54</v>
      </c>
      <c r="DY83">
        <v>55</v>
      </c>
      <c r="DZ83">
        <v>55</v>
      </c>
      <c r="EA83">
        <v>56</v>
      </c>
      <c r="EB83">
        <v>56</v>
      </c>
      <c r="EC83">
        <v>57</v>
      </c>
      <c r="ED83">
        <v>57</v>
      </c>
      <c r="EE83">
        <v>57</v>
      </c>
      <c r="EF83">
        <v>58</v>
      </c>
      <c r="EG83">
        <v>58</v>
      </c>
      <c r="EH83">
        <v>59</v>
      </c>
      <c r="EI83">
        <v>59</v>
      </c>
      <c r="EJ83">
        <v>60</v>
      </c>
      <c r="EK83">
        <v>60</v>
      </c>
      <c r="EL83">
        <v>60</v>
      </c>
      <c r="EM83">
        <v>61</v>
      </c>
      <c r="EN83">
        <v>61</v>
      </c>
      <c r="EO83">
        <v>62</v>
      </c>
      <c r="EP83">
        <v>62</v>
      </c>
      <c r="EQ83">
        <v>63</v>
      </c>
      <c r="ER83">
        <v>63</v>
      </c>
      <c r="ES83">
        <v>63</v>
      </c>
      <c r="ET83">
        <v>64</v>
      </c>
      <c r="EU83">
        <v>64</v>
      </c>
      <c r="EV83">
        <v>65</v>
      </c>
      <c r="EW83">
        <v>65</v>
      </c>
      <c r="EX83">
        <v>66</v>
      </c>
      <c r="EY83">
        <v>66</v>
      </c>
      <c r="EZ83">
        <v>66</v>
      </c>
      <c r="FA83">
        <v>67</v>
      </c>
      <c r="FB83">
        <v>67</v>
      </c>
      <c r="FC83">
        <v>68</v>
      </c>
      <c r="FD83">
        <v>68</v>
      </c>
      <c r="FE83">
        <v>69</v>
      </c>
      <c r="FF83">
        <v>69</v>
      </c>
      <c r="FG83">
        <v>69</v>
      </c>
      <c r="FH83">
        <v>70</v>
      </c>
      <c r="FI83">
        <v>70</v>
      </c>
      <c r="FJ83">
        <v>71</v>
      </c>
      <c r="FK83">
        <v>71</v>
      </c>
      <c r="FL83">
        <v>72</v>
      </c>
      <c r="FM83">
        <v>72</v>
      </c>
      <c r="FN83">
        <v>72</v>
      </c>
      <c r="FO83">
        <v>73</v>
      </c>
      <c r="FP83">
        <v>73</v>
      </c>
      <c r="FQ83">
        <v>74</v>
      </c>
      <c r="FR83">
        <v>74</v>
      </c>
      <c r="FS83">
        <v>75</v>
      </c>
      <c r="FT83">
        <v>75</v>
      </c>
      <c r="FU83">
        <v>76</v>
      </c>
      <c r="FV83">
        <v>76</v>
      </c>
      <c r="FW83">
        <v>76</v>
      </c>
      <c r="FX83">
        <v>77</v>
      </c>
      <c r="FY83">
        <v>77</v>
      </c>
      <c r="FZ83">
        <v>78</v>
      </c>
      <c r="GA83">
        <v>78</v>
      </c>
      <c r="GB83">
        <v>79</v>
      </c>
      <c r="GC83">
        <v>79</v>
      </c>
      <c r="GD83">
        <v>79</v>
      </c>
      <c r="GE83">
        <v>80</v>
      </c>
      <c r="GF83">
        <v>80</v>
      </c>
      <c r="GG83">
        <v>81</v>
      </c>
      <c r="GH83">
        <v>81</v>
      </c>
      <c r="GI83">
        <v>82</v>
      </c>
      <c r="GJ83">
        <v>82</v>
      </c>
      <c r="GK83">
        <v>82</v>
      </c>
      <c r="GL83">
        <v>83</v>
      </c>
      <c r="GM83">
        <v>83</v>
      </c>
      <c r="GN83">
        <v>84</v>
      </c>
      <c r="GO83">
        <v>84</v>
      </c>
      <c r="GP83">
        <v>85</v>
      </c>
      <c r="GQ83">
        <v>85</v>
      </c>
      <c r="GR83">
        <v>85</v>
      </c>
      <c r="GS83">
        <v>86</v>
      </c>
      <c r="GU83">
        <v>80</v>
      </c>
      <c r="GV83">
        <v>0.68400000000000005</v>
      </c>
    </row>
    <row r="84" spans="1:204">
      <c r="A84" s="278">
        <v>81</v>
      </c>
      <c r="B84" s="344">
        <v>1</v>
      </c>
      <c r="C84" s="344">
        <v>1</v>
      </c>
      <c r="D84" s="344">
        <v>2</v>
      </c>
      <c r="E84" s="344">
        <v>2</v>
      </c>
      <c r="F84" s="344">
        <v>3</v>
      </c>
      <c r="G84" s="344">
        <v>3</v>
      </c>
      <c r="H84" s="344">
        <v>4</v>
      </c>
      <c r="I84" s="344">
        <v>4</v>
      </c>
      <c r="J84" s="344">
        <v>5</v>
      </c>
      <c r="K84" s="344">
        <v>5</v>
      </c>
      <c r="L84" s="344">
        <v>6</v>
      </c>
      <c r="M84" s="344">
        <v>6</v>
      </c>
      <c r="N84" s="344">
        <v>6</v>
      </c>
      <c r="O84" s="344">
        <v>7</v>
      </c>
      <c r="P84" s="344">
        <v>7</v>
      </c>
      <c r="Q84" s="344">
        <v>8</v>
      </c>
      <c r="R84" s="344">
        <v>8</v>
      </c>
      <c r="S84" s="344">
        <v>9</v>
      </c>
      <c r="T84" s="344">
        <v>9</v>
      </c>
      <c r="U84" s="344">
        <v>10</v>
      </c>
      <c r="V84" s="344">
        <v>10</v>
      </c>
      <c r="W84" s="344">
        <v>11</v>
      </c>
      <c r="X84" s="344">
        <v>11</v>
      </c>
      <c r="Y84" s="344">
        <v>11</v>
      </c>
      <c r="Z84" s="344">
        <v>12</v>
      </c>
      <c r="AA84" s="344">
        <v>12</v>
      </c>
      <c r="AB84" s="344">
        <v>13</v>
      </c>
      <c r="AC84" s="344">
        <v>13</v>
      </c>
      <c r="AD84" s="344">
        <v>14</v>
      </c>
      <c r="AE84" s="344">
        <v>14</v>
      </c>
      <c r="AF84" s="337">
        <v>15</v>
      </c>
      <c r="AG84" s="345">
        <v>15</v>
      </c>
      <c r="AH84" s="346">
        <v>16</v>
      </c>
      <c r="AI84">
        <v>16</v>
      </c>
      <c r="AJ84">
        <v>16</v>
      </c>
      <c r="AK84">
        <v>17</v>
      </c>
      <c r="AL84">
        <v>17</v>
      </c>
      <c r="AM84">
        <v>18</v>
      </c>
      <c r="AN84">
        <v>18</v>
      </c>
      <c r="AO84">
        <v>19</v>
      </c>
      <c r="AP84">
        <v>19</v>
      </c>
      <c r="AQ84">
        <v>19</v>
      </c>
      <c r="AR84">
        <v>20</v>
      </c>
      <c r="AS84">
        <v>20</v>
      </c>
      <c r="AT84">
        <v>21</v>
      </c>
      <c r="AU84">
        <v>21</v>
      </c>
      <c r="AV84">
        <v>22</v>
      </c>
      <c r="AW84">
        <v>22</v>
      </c>
      <c r="AX84">
        <v>23</v>
      </c>
      <c r="AY84">
        <v>23</v>
      </c>
      <c r="AZ84">
        <v>23</v>
      </c>
      <c r="BA84">
        <v>24</v>
      </c>
      <c r="BB84">
        <v>24</v>
      </c>
      <c r="BC84">
        <v>25</v>
      </c>
      <c r="BD84">
        <v>25</v>
      </c>
      <c r="BE84">
        <v>25</v>
      </c>
      <c r="BF84">
        <v>26</v>
      </c>
      <c r="BG84">
        <v>26</v>
      </c>
      <c r="BH84">
        <v>27</v>
      </c>
      <c r="BI84">
        <v>27</v>
      </c>
      <c r="BJ84">
        <v>28</v>
      </c>
      <c r="BK84">
        <v>28</v>
      </c>
      <c r="BL84">
        <v>28</v>
      </c>
      <c r="BM84">
        <v>29</v>
      </c>
      <c r="BN84">
        <v>29</v>
      </c>
      <c r="BO84">
        <v>30</v>
      </c>
      <c r="BP84">
        <v>30</v>
      </c>
      <c r="BQ84">
        <v>30</v>
      </c>
      <c r="BR84">
        <v>31</v>
      </c>
      <c r="BS84">
        <v>31</v>
      </c>
      <c r="BT84">
        <v>32</v>
      </c>
      <c r="BU84">
        <v>32</v>
      </c>
      <c r="BV84">
        <v>33</v>
      </c>
      <c r="BW84">
        <v>33</v>
      </c>
      <c r="BX84">
        <v>33</v>
      </c>
      <c r="BY84">
        <v>34</v>
      </c>
      <c r="BZ84">
        <v>34</v>
      </c>
      <c r="CA84">
        <v>35</v>
      </c>
      <c r="CB84">
        <v>35</v>
      </c>
      <c r="CC84">
        <v>35</v>
      </c>
      <c r="CD84">
        <v>36</v>
      </c>
      <c r="CE84">
        <v>36</v>
      </c>
      <c r="CF84">
        <v>37</v>
      </c>
      <c r="CG84">
        <v>37</v>
      </c>
      <c r="CH84">
        <v>37</v>
      </c>
      <c r="CI84">
        <v>38</v>
      </c>
      <c r="CJ84">
        <v>38</v>
      </c>
      <c r="CK84">
        <v>39</v>
      </c>
      <c r="CL84">
        <v>39</v>
      </c>
      <c r="CM84">
        <v>39</v>
      </c>
      <c r="CN84">
        <v>40</v>
      </c>
      <c r="CO84">
        <v>40</v>
      </c>
      <c r="CP84">
        <v>41</v>
      </c>
      <c r="CQ84">
        <v>41</v>
      </c>
      <c r="CR84">
        <v>41</v>
      </c>
      <c r="CS84">
        <v>42</v>
      </c>
      <c r="CT84">
        <v>42</v>
      </c>
      <c r="CU84">
        <v>42</v>
      </c>
      <c r="CV84">
        <v>43</v>
      </c>
      <c r="CW84">
        <v>43</v>
      </c>
      <c r="CX84">
        <v>44</v>
      </c>
      <c r="CY84">
        <v>44</v>
      </c>
      <c r="CZ84">
        <v>45</v>
      </c>
      <c r="DA84">
        <v>45</v>
      </c>
      <c r="DB84">
        <v>45</v>
      </c>
      <c r="DC84">
        <v>46</v>
      </c>
      <c r="DD84">
        <v>46</v>
      </c>
      <c r="DE84">
        <v>47</v>
      </c>
      <c r="DF84">
        <v>47</v>
      </c>
      <c r="DG84">
        <v>48</v>
      </c>
      <c r="DH84">
        <v>48</v>
      </c>
      <c r="DI84">
        <v>48</v>
      </c>
      <c r="DJ84">
        <v>49</v>
      </c>
      <c r="DK84">
        <v>49</v>
      </c>
      <c r="DL84">
        <v>50</v>
      </c>
      <c r="DM84">
        <v>50</v>
      </c>
      <c r="DN84">
        <v>51</v>
      </c>
      <c r="DO84">
        <v>51</v>
      </c>
      <c r="DP84">
        <v>51</v>
      </c>
      <c r="DQ84">
        <v>52</v>
      </c>
      <c r="DR84">
        <v>52</v>
      </c>
      <c r="DS84">
        <v>53</v>
      </c>
      <c r="DT84">
        <v>53</v>
      </c>
      <c r="DU84">
        <v>54</v>
      </c>
      <c r="DV84">
        <v>54</v>
      </c>
      <c r="DW84">
        <v>54</v>
      </c>
      <c r="DX84">
        <v>55</v>
      </c>
      <c r="DY84">
        <v>55</v>
      </c>
      <c r="DZ84">
        <v>56</v>
      </c>
      <c r="EA84">
        <v>56</v>
      </c>
      <c r="EB84">
        <v>57</v>
      </c>
      <c r="EC84">
        <v>57</v>
      </c>
      <c r="ED84">
        <v>57</v>
      </c>
      <c r="EE84">
        <v>58</v>
      </c>
      <c r="EF84">
        <v>58</v>
      </c>
      <c r="EG84">
        <v>59</v>
      </c>
      <c r="EH84">
        <v>59</v>
      </c>
      <c r="EI84">
        <v>60</v>
      </c>
      <c r="EJ84">
        <v>60</v>
      </c>
      <c r="EK84">
        <v>60</v>
      </c>
      <c r="EL84">
        <v>61</v>
      </c>
      <c r="EM84">
        <v>61</v>
      </c>
      <c r="EN84">
        <v>62</v>
      </c>
      <c r="EO84">
        <v>62</v>
      </c>
      <c r="EP84">
        <v>63</v>
      </c>
      <c r="EQ84">
        <v>63</v>
      </c>
      <c r="ER84">
        <v>64</v>
      </c>
      <c r="ES84">
        <v>64</v>
      </c>
      <c r="ET84">
        <v>64</v>
      </c>
      <c r="EU84">
        <v>65</v>
      </c>
      <c r="EV84">
        <v>65</v>
      </c>
      <c r="EW84">
        <v>66</v>
      </c>
      <c r="EX84">
        <v>66</v>
      </c>
      <c r="EY84">
        <v>67</v>
      </c>
      <c r="EZ84">
        <v>67</v>
      </c>
      <c r="FA84">
        <v>67</v>
      </c>
      <c r="FB84">
        <v>68</v>
      </c>
      <c r="FC84">
        <v>68</v>
      </c>
      <c r="FD84">
        <v>69</v>
      </c>
      <c r="FE84">
        <v>69</v>
      </c>
      <c r="FF84">
        <v>70</v>
      </c>
      <c r="FG84">
        <v>70</v>
      </c>
      <c r="FH84">
        <v>70</v>
      </c>
      <c r="FI84">
        <v>71</v>
      </c>
      <c r="FJ84">
        <v>71</v>
      </c>
      <c r="FK84">
        <v>72</v>
      </c>
      <c r="FL84">
        <v>72</v>
      </c>
      <c r="FM84">
        <v>73</v>
      </c>
      <c r="FN84">
        <v>73</v>
      </c>
      <c r="FO84">
        <v>73</v>
      </c>
      <c r="FP84">
        <v>74</v>
      </c>
      <c r="FQ84">
        <v>74</v>
      </c>
      <c r="FR84">
        <v>75</v>
      </c>
      <c r="FS84">
        <v>75</v>
      </c>
      <c r="FT84">
        <v>76</v>
      </c>
      <c r="FU84">
        <v>76</v>
      </c>
      <c r="FV84">
        <v>76</v>
      </c>
      <c r="FW84">
        <v>77</v>
      </c>
      <c r="FX84">
        <v>77</v>
      </c>
      <c r="FY84">
        <v>78</v>
      </c>
      <c r="FZ84">
        <v>78</v>
      </c>
      <c r="GA84">
        <v>79</v>
      </c>
      <c r="GB84">
        <v>79</v>
      </c>
      <c r="GC84">
        <v>80</v>
      </c>
      <c r="GD84">
        <v>80</v>
      </c>
      <c r="GE84">
        <v>80</v>
      </c>
      <c r="GF84">
        <v>81</v>
      </c>
      <c r="GG84">
        <v>81</v>
      </c>
      <c r="GH84">
        <v>82</v>
      </c>
      <c r="GI84">
        <v>82</v>
      </c>
      <c r="GJ84">
        <v>83</v>
      </c>
      <c r="GK84">
        <v>83</v>
      </c>
      <c r="GL84">
        <v>83</v>
      </c>
      <c r="GM84">
        <v>84</v>
      </c>
      <c r="GN84">
        <v>84</v>
      </c>
      <c r="GO84">
        <v>85</v>
      </c>
      <c r="GP84">
        <v>85</v>
      </c>
      <c r="GQ84">
        <v>86</v>
      </c>
      <c r="GR84">
        <v>86</v>
      </c>
      <c r="GS84">
        <v>86</v>
      </c>
      <c r="GU84">
        <v>81</v>
      </c>
      <c r="GV84">
        <v>0.68899999999999995</v>
      </c>
    </row>
    <row r="85" spans="1:204">
      <c r="A85" s="278">
        <v>82</v>
      </c>
      <c r="B85" s="344">
        <v>1</v>
      </c>
      <c r="C85" s="344">
        <v>1</v>
      </c>
      <c r="D85" s="344">
        <v>2</v>
      </c>
      <c r="E85" s="344">
        <v>2</v>
      </c>
      <c r="F85" s="344">
        <v>3</v>
      </c>
      <c r="G85" s="344">
        <v>3</v>
      </c>
      <c r="H85" s="344">
        <v>4</v>
      </c>
      <c r="I85" s="344">
        <v>4</v>
      </c>
      <c r="J85" s="344">
        <v>5</v>
      </c>
      <c r="K85" s="344">
        <v>5</v>
      </c>
      <c r="L85" s="344">
        <v>6</v>
      </c>
      <c r="M85" s="344">
        <v>6</v>
      </c>
      <c r="N85" s="344">
        <v>7</v>
      </c>
      <c r="O85" s="344">
        <v>7</v>
      </c>
      <c r="P85" s="344">
        <v>8</v>
      </c>
      <c r="Q85" s="344">
        <v>8</v>
      </c>
      <c r="R85" s="344">
        <v>8</v>
      </c>
      <c r="S85" s="344">
        <v>9</v>
      </c>
      <c r="T85" s="344">
        <v>9</v>
      </c>
      <c r="U85" s="344">
        <v>10</v>
      </c>
      <c r="V85" s="344">
        <v>10</v>
      </c>
      <c r="W85" s="344">
        <v>11</v>
      </c>
      <c r="X85" s="344">
        <v>11</v>
      </c>
      <c r="Y85" s="344">
        <v>12</v>
      </c>
      <c r="Z85" s="344">
        <v>12</v>
      </c>
      <c r="AA85" s="344">
        <v>12</v>
      </c>
      <c r="AB85" s="344">
        <v>13</v>
      </c>
      <c r="AC85" s="344">
        <v>13</v>
      </c>
      <c r="AD85" s="344">
        <v>14</v>
      </c>
      <c r="AE85" s="344">
        <v>14</v>
      </c>
      <c r="AF85" s="337">
        <v>15</v>
      </c>
      <c r="AG85" s="345">
        <v>15</v>
      </c>
      <c r="AH85" s="346">
        <v>16</v>
      </c>
      <c r="AI85">
        <v>16</v>
      </c>
      <c r="AJ85">
        <v>17</v>
      </c>
      <c r="AK85">
        <v>17</v>
      </c>
      <c r="AL85">
        <v>17</v>
      </c>
      <c r="AM85">
        <v>18</v>
      </c>
      <c r="AN85">
        <v>18</v>
      </c>
      <c r="AO85">
        <v>19</v>
      </c>
      <c r="AP85">
        <v>19</v>
      </c>
      <c r="AQ85">
        <v>20</v>
      </c>
      <c r="AR85">
        <v>20</v>
      </c>
      <c r="AS85">
        <v>21</v>
      </c>
      <c r="AT85">
        <v>21</v>
      </c>
      <c r="AU85">
        <v>21</v>
      </c>
      <c r="AV85">
        <v>22</v>
      </c>
      <c r="AW85">
        <v>22</v>
      </c>
      <c r="AX85">
        <v>23</v>
      </c>
      <c r="AY85">
        <v>23</v>
      </c>
      <c r="AZ85">
        <v>24</v>
      </c>
      <c r="BA85">
        <v>24</v>
      </c>
      <c r="BB85">
        <v>24</v>
      </c>
      <c r="BC85">
        <v>25</v>
      </c>
      <c r="BD85">
        <v>25</v>
      </c>
      <c r="BE85">
        <v>26</v>
      </c>
      <c r="BF85">
        <v>26</v>
      </c>
      <c r="BG85">
        <v>27</v>
      </c>
      <c r="BH85">
        <v>27</v>
      </c>
      <c r="BI85">
        <v>27</v>
      </c>
      <c r="BJ85">
        <v>28</v>
      </c>
      <c r="BK85">
        <v>28</v>
      </c>
      <c r="BL85">
        <v>29</v>
      </c>
      <c r="BM85">
        <v>29</v>
      </c>
      <c r="BN85">
        <v>29</v>
      </c>
      <c r="BO85">
        <v>30</v>
      </c>
      <c r="BP85">
        <v>30</v>
      </c>
      <c r="BQ85">
        <v>31</v>
      </c>
      <c r="BR85">
        <v>31</v>
      </c>
      <c r="BS85">
        <v>32</v>
      </c>
      <c r="BT85">
        <v>32</v>
      </c>
      <c r="BU85">
        <v>32</v>
      </c>
      <c r="BV85">
        <v>33</v>
      </c>
      <c r="BW85">
        <v>33</v>
      </c>
      <c r="BX85">
        <v>34</v>
      </c>
      <c r="BY85">
        <v>34</v>
      </c>
      <c r="BZ85">
        <v>34</v>
      </c>
      <c r="CA85">
        <v>35</v>
      </c>
      <c r="CB85">
        <v>35</v>
      </c>
      <c r="CC85">
        <v>36</v>
      </c>
      <c r="CD85">
        <v>36</v>
      </c>
      <c r="CE85">
        <v>36</v>
      </c>
      <c r="CF85">
        <v>37</v>
      </c>
      <c r="CG85">
        <v>37</v>
      </c>
      <c r="CH85">
        <v>38</v>
      </c>
      <c r="CI85">
        <v>38</v>
      </c>
      <c r="CJ85">
        <v>38</v>
      </c>
      <c r="CK85">
        <v>39</v>
      </c>
      <c r="CL85">
        <v>39</v>
      </c>
      <c r="CM85">
        <v>40</v>
      </c>
      <c r="CN85">
        <v>40</v>
      </c>
      <c r="CO85">
        <v>40</v>
      </c>
      <c r="CP85">
        <v>41</v>
      </c>
      <c r="CQ85">
        <v>41</v>
      </c>
      <c r="CR85">
        <v>42</v>
      </c>
      <c r="CS85">
        <v>42</v>
      </c>
      <c r="CT85">
        <v>42</v>
      </c>
      <c r="CU85">
        <v>43</v>
      </c>
      <c r="CV85">
        <v>43</v>
      </c>
      <c r="CW85">
        <v>44</v>
      </c>
      <c r="CX85">
        <v>44</v>
      </c>
      <c r="CY85">
        <v>44</v>
      </c>
      <c r="CZ85">
        <v>45</v>
      </c>
      <c r="DA85">
        <v>45</v>
      </c>
      <c r="DB85">
        <v>46</v>
      </c>
      <c r="DC85">
        <v>46</v>
      </c>
      <c r="DD85">
        <v>47</v>
      </c>
      <c r="DE85">
        <v>47</v>
      </c>
      <c r="DF85">
        <v>47</v>
      </c>
      <c r="DG85">
        <v>48</v>
      </c>
      <c r="DH85">
        <v>48</v>
      </c>
      <c r="DI85">
        <v>49</v>
      </c>
      <c r="DJ85">
        <v>49</v>
      </c>
      <c r="DK85">
        <v>50</v>
      </c>
      <c r="DL85">
        <v>50</v>
      </c>
      <c r="DM85">
        <v>50</v>
      </c>
      <c r="DN85">
        <v>51</v>
      </c>
      <c r="DO85">
        <v>51</v>
      </c>
      <c r="DP85">
        <v>52</v>
      </c>
      <c r="DQ85">
        <v>52</v>
      </c>
      <c r="DR85">
        <v>53</v>
      </c>
      <c r="DS85">
        <v>53</v>
      </c>
      <c r="DT85">
        <v>53</v>
      </c>
      <c r="DU85">
        <v>54</v>
      </c>
      <c r="DV85">
        <v>54</v>
      </c>
      <c r="DW85">
        <v>55</v>
      </c>
      <c r="DX85">
        <v>55</v>
      </c>
      <c r="DY85">
        <v>56</v>
      </c>
      <c r="DZ85">
        <v>56</v>
      </c>
      <c r="EA85">
        <v>57</v>
      </c>
      <c r="EB85">
        <v>57</v>
      </c>
      <c r="EC85">
        <v>57</v>
      </c>
      <c r="ED85">
        <v>58</v>
      </c>
      <c r="EE85">
        <v>58</v>
      </c>
      <c r="EF85">
        <v>59</v>
      </c>
      <c r="EG85">
        <v>59</v>
      </c>
      <c r="EH85">
        <v>60</v>
      </c>
      <c r="EI85">
        <v>60</v>
      </c>
      <c r="EJ85">
        <v>60</v>
      </c>
      <c r="EK85">
        <v>61</v>
      </c>
      <c r="EL85">
        <v>61</v>
      </c>
      <c r="EM85">
        <v>62</v>
      </c>
      <c r="EN85">
        <v>62</v>
      </c>
      <c r="EO85">
        <v>63</v>
      </c>
      <c r="EP85">
        <v>63</v>
      </c>
      <c r="EQ85">
        <v>64</v>
      </c>
      <c r="ER85">
        <v>64</v>
      </c>
      <c r="ES85">
        <v>64</v>
      </c>
      <c r="ET85">
        <v>65</v>
      </c>
      <c r="EU85">
        <v>65</v>
      </c>
      <c r="EV85">
        <v>66</v>
      </c>
      <c r="EW85">
        <v>66</v>
      </c>
      <c r="EX85">
        <v>67</v>
      </c>
      <c r="EY85">
        <v>67</v>
      </c>
      <c r="EZ85">
        <v>67</v>
      </c>
      <c r="FA85">
        <v>68</v>
      </c>
      <c r="FB85">
        <v>68</v>
      </c>
      <c r="FC85">
        <v>69</v>
      </c>
      <c r="FD85">
        <v>69</v>
      </c>
      <c r="FE85">
        <v>70</v>
      </c>
      <c r="FF85">
        <v>70</v>
      </c>
      <c r="FG85">
        <v>71</v>
      </c>
      <c r="FH85">
        <v>71</v>
      </c>
      <c r="FI85">
        <v>71</v>
      </c>
      <c r="FJ85">
        <v>72</v>
      </c>
      <c r="FK85">
        <v>72</v>
      </c>
      <c r="FL85">
        <v>73</v>
      </c>
      <c r="FM85">
        <v>73</v>
      </c>
      <c r="FN85">
        <v>74</v>
      </c>
      <c r="FO85">
        <v>74</v>
      </c>
      <c r="FP85">
        <v>74</v>
      </c>
      <c r="FQ85">
        <v>75</v>
      </c>
      <c r="FR85">
        <v>75</v>
      </c>
      <c r="FS85">
        <v>76</v>
      </c>
      <c r="FT85">
        <v>76</v>
      </c>
      <c r="FU85">
        <v>77</v>
      </c>
      <c r="FV85">
        <v>77</v>
      </c>
      <c r="FW85">
        <v>77</v>
      </c>
      <c r="FX85">
        <v>78</v>
      </c>
      <c r="FY85">
        <v>78</v>
      </c>
      <c r="FZ85">
        <v>79</v>
      </c>
      <c r="GA85">
        <v>79</v>
      </c>
      <c r="GB85">
        <v>80</v>
      </c>
      <c r="GC85">
        <v>80</v>
      </c>
      <c r="GD85">
        <v>81</v>
      </c>
      <c r="GE85">
        <v>81</v>
      </c>
      <c r="GF85">
        <v>81</v>
      </c>
      <c r="GG85">
        <v>82</v>
      </c>
      <c r="GH85">
        <v>82</v>
      </c>
      <c r="GI85">
        <v>83</v>
      </c>
      <c r="GJ85">
        <v>83</v>
      </c>
      <c r="GK85">
        <v>84</v>
      </c>
      <c r="GL85">
        <v>84</v>
      </c>
      <c r="GM85">
        <v>84</v>
      </c>
      <c r="GN85">
        <v>85</v>
      </c>
      <c r="GO85">
        <v>85</v>
      </c>
      <c r="GP85">
        <v>86</v>
      </c>
      <c r="GQ85">
        <v>86</v>
      </c>
      <c r="GR85">
        <v>87</v>
      </c>
      <c r="GS85">
        <v>87</v>
      </c>
      <c r="GU85">
        <v>82</v>
      </c>
      <c r="GV85">
        <v>0.69399999999999995</v>
      </c>
    </row>
    <row r="86" spans="1:204">
      <c r="A86" s="278">
        <v>83</v>
      </c>
      <c r="B86" s="344">
        <v>1</v>
      </c>
      <c r="C86" s="344">
        <v>1</v>
      </c>
      <c r="D86" s="344">
        <v>2</v>
      </c>
      <c r="E86" s="344">
        <v>2</v>
      </c>
      <c r="F86" s="344">
        <v>3</v>
      </c>
      <c r="G86" s="344">
        <v>3</v>
      </c>
      <c r="H86" s="344">
        <v>4</v>
      </c>
      <c r="I86" s="344">
        <v>4</v>
      </c>
      <c r="J86" s="344">
        <v>5</v>
      </c>
      <c r="K86" s="344">
        <v>5</v>
      </c>
      <c r="L86" s="344">
        <v>6</v>
      </c>
      <c r="M86" s="344">
        <v>6</v>
      </c>
      <c r="N86" s="344">
        <v>7</v>
      </c>
      <c r="O86" s="344">
        <v>7</v>
      </c>
      <c r="P86" s="344">
        <v>8</v>
      </c>
      <c r="Q86" s="344">
        <v>8</v>
      </c>
      <c r="R86" s="344">
        <v>9</v>
      </c>
      <c r="S86" s="344">
        <v>9</v>
      </c>
      <c r="T86" s="344">
        <v>9</v>
      </c>
      <c r="U86" s="344">
        <v>10</v>
      </c>
      <c r="V86" s="344">
        <v>10</v>
      </c>
      <c r="W86" s="344">
        <v>11</v>
      </c>
      <c r="X86" s="344">
        <v>11</v>
      </c>
      <c r="Y86" s="344">
        <v>12</v>
      </c>
      <c r="Z86" s="344">
        <v>12</v>
      </c>
      <c r="AA86" s="344">
        <v>13</v>
      </c>
      <c r="AB86" s="344">
        <v>13</v>
      </c>
      <c r="AC86" s="344">
        <v>13</v>
      </c>
      <c r="AD86" s="344">
        <v>14</v>
      </c>
      <c r="AE86" s="344">
        <v>14</v>
      </c>
      <c r="AF86" s="337">
        <v>15</v>
      </c>
      <c r="AG86" s="345">
        <v>15</v>
      </c>
      <c r="AH86" s="346">
        <v>16</v>
      </c>
      <c r="AI86">
        <v>16</v>
      </c>
      <c r="AJ86">
        <v>17</v>
      </c>
      <c r="AK86">
        <v>17</v>
      </c>
      <c r="AL86">
        <v>18</v>
      </c>
      <c r="AM86">
        <v>18</v>
      </c>
      <c r="AN86">
        <v>18</v>
      </c>
      <c r="AO86">
        <v>19</v>
      </c>
      <c r="AP86">
        <v>19</v>
      </c>
      <c r="AQ86">
        <v>20</v>
      </c>
      <c r="AR86">
        <v>20</v>
      </c>
      <c r="AS86">
        <v>21</v>
      </c>
      <c r="AT86">
        <v>21</v>
      </c>
      <c r="AU86">
        <v>22</v>
      </c>
      <c r="AV86">
        <v>22</v>
      </c>
      <c r="AW86">
        <v>22</v>
      </c>
      <c r="AX86">
        <v>23</v>
      </c>
      <c r="AY86">
        <v>23</v>
      </c>
      <c r="AZ86">
        <v>24</v>
      </c>
      <c r="BA86">
        <v>24</v>
      </c>
      <c r="BB86">
        <v>25</v>
      </c>
      <c r="BC86">
        <v>25</v>
      </c>
      <c r="BD86">
        <v>25</v>
      </c>
      <c r="BE86">
        <v>26</v>
      </c>
      <c r="BF86">
        <v>26</v>
      </c>
      <c r="BG86">
        <v>27</v>
      </c>
      <c r="BH86">
        <v>27</v>
      </c>
      <c r="BI86">
        <v>28</v>
      </c>
      <c r="BJ86">
        <v>28</v>
      </c>
      <c r="BK86">
        <v>28</v>
      </c>
      <c r="BL86">
        <v>29</v>
      </c>
      <c r="BM86">
        <v>29</v>
      </c>
      <c r="BN86">
        <v>30</v>
      </c>
      <c r="BO86">
        <v>30</v>
      </c>
      <c r="BP86">
        <v>30</v>
      </c>
      <c r="BQ86">
        <v>31</v>
      </c>
      <c r="BR86">
        <v>31</v>
      </c>
      <c r="BS86">
        <v>32</v>
      </c>
      <c r="BT86">
        <v>32</v>
      </c>
      <c r="BU86">
        <v>33</v>
      </c>
      <c r="BV86">
        <v>33</v>
      </c>
      <c r="BW86">
        <v>33</v>
      </c>
      <c r="BX86">
        <v>34</v>
      </c>
      <c r="BY86">
        <v>34</v>
      </c>
      <c r="BZ86">
        <v>35</v>
      </c>
      <c r="CA86">
        <v>35</v>
      </c>
      <c r="CB86">
        <v>35</v>
      </c>
      <c r="CC86">
        <v>36</v>
      </c>
      <c r="CD86">
        <v>36</v>
      </c>
      <c r="CE86">
        <v>37</v>
      </c>
      <c r="CF86">
        <v>37</v>
      </c>
      <c r="CG86">
        <v>37</v>
      </c>
      <c r="CH86">
        <v>38</v>
      </c>
      <c r="CI86">
        <v>38</v>
      </c>
      <c r="CJ86">
        <v>39</v>
      </c>
      <c r="CK86">
        <v>39</v>
      </c>
      <c r="CL86">
        <v>39</v>
      </c>
      <c r="CM86">
        <v>40</v>
      </c>
      <c r="CN86">
        <v>40</v>
      </c>
      <c r="CO86">
        <v>41</v>
      </c>
      <c r="CP86">
        <v>41</v>
      </c>
      <c r="CQ86">
        <v>41</v>
      </c>
      <c r="CR86">
        <v>42</v>
      </c>
      <c r="CS86">
        <v>42</v>
      </c>
      <c r="CT86">
        <v>43</v>
      </c>
      <c r="CU86">
        <v>43</v>
      </c>
      <c r="CV86">
        <v>43</v>
      </c>
      <c r="CW86">
        <v>44</v>
      </c>
      <c r="CX86">
        <v>44</v>
      </c>
      <c r="CY86">
        <v>45</v>
      </c>
      <c r="CZ86">
        <v>45</v>
      </c>
      <c r="DA86">
        <v>46</v>
      </c>
      <c r="DB86">
        <v>46</v>
      </c>
      <c r="DC86">
        <v>46</v>
      </c>
      <c r="DD86">
        <v>47</v>
      </c>
      <c r="DE86">
        <v>47</v>
      </c>
      <c r="DF86">
        <v>48</v>
      </c>
      <c r="DG86">
        <v>48</v>
      </c>
      <c r="DH86">
        <v>49</v>
      </c>
      <c r="DI86">
        <v>49</v>
      </c>
      <c r="DJ86">
        <v>49</v>
      </c>
      <c r="DK86">
        <v>50</v>
      </c>
      <c r="DL86">
        <v>50</v>
      </c>
      <c r="DM86">
        <v>51</v>
      </c>
      <c r="DN86">
        <v>51</v>
      </c>
      <c r="DO86">
        <v>52</v>
      </c>
      <c r="DP86">
        <v>52</v>
      </c>
      <c r="DQ86">
        <v>52</v>
      </c>
      <c r="DR86">
        <v>53</v>
      </c>
      <c r="DS86">
        <v>53</v>
      </c>
      <c r="DT86">
        <v>54</v>
      </c>
      <c r="DU86">
        <v>54</v>
      </c>
      <c r="DV86">
        <v>55</v>
      </c>
      <c r="DW86">
        <v>55</v>
      </c>
      <c r="DX86">
        <v>56</v>
      </c>
      <c r="DY86">
        <v>56</v>
      </c>
      <c r="DZ86">
        <v>56</v>
      </c>
      <c r="EA86">
        <v>57</v>
      </c>
      <c r="EB86">
        <v>57</v>
      </c>
      <c r="EC86">
        <v>58</v>
      </c>
      <c r="ED86">
        <v>58</v>
      </c>
      <c r="EE86">
        <v>59</v>
      </c>
      <c r="EF86">
        <v>59</v>
      </c>
      <c r="EG86">
        <v>60</v>
      </c>
      <c r="EH86">
        <v>60</v>
      </c>
      <c r="EI86">
        <v>60</v>
      </c>
      <c r="EJ86">
        <v>61</v>
      </c>
      <c r="EK86">
        <v>61</v>
      </c>
      <c r="EL86">
        <v>62</v>
      </c>
      <c r="EM86">
        <v>62</v>
      </c>
      <c r="EN86">
        <v>63</v>
      </c>
      <c r="EO86">
        <v>63</v>
      </c>
      <c r="EP86">
        <v>63</v>
      </c>
      <c r="EQ86">
        <v>64</v>
      </c>
      <c r="ER86">
        <v>64</v>
      </c>
      <c r="ES86">
        <v>65</v>
      </c>
      <c r="ET86">
        <v>65</v>
      </c>
      <c r="EU86">
        <v>66</v>
      </c>
      <c r="EV86">
        <v>66</v>
      </c>
      <c r="EW86">
        <v>67</v>
      </c>
      <c r="EX86">
        <v>67</v>
      </c>
      <c r="EY86">
        <v>67</v>
      </c>
      <c r="EZ86">
        <v>68</v>
      </c>
      <c r="FA86">
        <v>68</v>
      </c>
      <c r="FB86">
        <v>69</v>
      </c>
      <c r="FC86">
        <v>69</v>
      </c>
      <c r="FD86">
        <v>70</v>
      </c>
      <c r="FE86">
        <v>70</v>
      </c>
      <c r="FF86">
        <v>70</v>
      </c>
      <c r="FG86">
        <v>71</v>
      </c>
      <c r="FH86">
        <v>71</v>
      </c>
      <c r="FI86">
        <v>72</v>
      </c>
      <c r="FJ86">
        <v>72</v>
      </c>
      <c r="FK86">
        <v>73</v>
      </c>
      <c r="FL86">
        <v>73</v>
      </c>
      <c r="FM86">
        <v>74</v>
      </c>
      <c r="FN86">
        <v>74</v>
      </c>
      <c r="FO86">
        <v>74</v>
      </c>
      <c r="FP86">
        <v>75</v>
      </c>
      <c r="FQ86">
        <v>75</v>
      </c>
      <c r="FR86">
        <v>76</v>
      </c>
      <c r="FS86">
        <v>76</v>
      </c>
      <c r="FT86">
        <v>77</v>
      </c>
      <c r="FU86">
        <v>77</v>
      </c>
      <c r="FV86">
        <v>77</v>
      </c>
      <c r="FW86">
        <v>78</v>
      </c>
      <c r="FX86">
        <v>78</v>
      </c>
      <c r="FY86">
        <v>79</v>
      </c>
      <c r="FZ86">
        <v>79</v>
      </c>
      <c r="GA86">
        <v>80</v>
      </c>
      <c r="GB86">
        <v>80</v>
      </c>
      <c r="GC86">
        <v>81</v>
      </c>
      <c r="GD86">
        <v>81</v>
      </c>
      <c r="GE86">
        <v>81</v>
      </c>
      <c r="GF86">
        <v>82</v>
      </c>
      <c r="GG86">
        <v>82</v>
      </c>
      <c r="GH86">
        <v>83</v>
      </c>
      <c r="GI86">
        <v>83</v>
      </c>
      <c r="GJ86">
        <v>84</v>
      </c>
      <c r="GK86">
        <v>84</v>
      </c>
      <c r="GL86">
        <v>84</v>
      </c>
      <c r="GM86">
        <v>85</v>
      </c>
      <c r="GN86">
        <v>85</v>
      </c>
      <c r="GO86">
        <v>86</v>
      </c>
      <c r="GP86">
        <v>86</v>
      </c>
      <c r="GQ86">
        <v>87</v>
      </c>
      <c r="GR86">
        <v>87</v>
      </c>
      <c r="GS86">
        <v>88</v>
      </c>
      <c r="GU86">
        <v>83</v>
      </c>
      <c r="GV86">
        <v>0.69799999999999995</v>
      </c>
    </row>
    <row r="87" spans="1:204">
      <c r="A87" s="278">
        <v>84</v>
      </c>
      <c r="B87" s="344">
        <v>1</v>
      </c>
      <c r="C87" s="344">
        <v>1</v>
      </c>
      <c r="D87" s="344">
        <v>2</v>
      </c>
      <c r="E87" s="344">
        <v>2</v>
      </c>
      <c r="F87" s="344">
        <v>3</v>
      </c>
      <c r="G87" s="344">
        <v>3</v>
      </c>
      <c r="H87" s="344">
        <v>4</v>
      </c>
      <c r="I87" s="344">
        <v>4</v>
      </c>
      <c r="J87" s="344">
        <v>5</v>
      </c>
      <c r="K87" s="344">
        <v>5</v>
      </c>
      <c r="L87" s="344">
        <v>6</v>
      </c>
      <c r="M87" s="344">
        <v>6</v>
      </c>
      <c r="N87" s="344">
        <v>7</v>
      </c>
      <c r="O87" s="344">
        <v>7</v>
      </c>
      <c r="P87" s="344">
        <v>8</v>
      </c>
      <c r="Q87" s="344">
        <v>8</v>
      </c>
      <c r="R87" s="344">
        <v>9</v>
      </c>
      <c r="S87" s="344">
        <v>9</v>
      </c>
      <c r="T87" s="344">
        <v>9</v>
      </c>
      <c r="U87" s="344">
        <v>10</v>
      </c>
      <c r="V87" s="344">
        <v>10</v>
      </c>
      <c r="W87" s="344">
        <v>11</v>
      </c>
      <c r="X87" s="344">
        <v>11</v>
      </c>
      <c r="Y87" s="344">
        <v>12</v>
      </c>
      <c r="Z87" s="344">
        <v>12</v>
      </c>
      <c r="AA87" s="344">
        <v>13</v>
      </c>
      <c r="AB87" s="344">
        <v>13</v>
      </c>
      <c r="AC87" s="344">
        <v>14</v>
      </c>
      <c r="AD87" s="344">
        <v>14</v>
      </c>
      <c r="AE87" s="344">
        <v>14</v>
      </c>
      <c r="AF87" s="337">
        <v>15</v>
      </c>
      <c r="AG87" s="345">
        <v>15</v>
      </c>
      <c r="AH87" s="346">
        <v>16</v>
      </c>
      <c r="AI87">
        <v>16</v>
      </c>
      <c r="AJ87">
        <v>17</v>
      </c>
      <c r="AK87">
        <v>17</v>
      </c>
      <c r="AL87">
        <v>18</v>
      </c>
      <c r="AM87">
        <v>18</v>
      </c>
      <c r="AN87">
        <v>19</v>
      </c>
      <c r="AO87">
        <v>19</v>
      </c>
      <c r="AP87">
        <v>19</v>
      </c>
      <c r="AQ87">
        <v>20</v>
      </c>
      <c r="AR87">
        <v>20</v>
      </c>
      <c r="AS87">
        <v>21</v>
      </c>
      <c r="AT87">
        <v>21</v>
      </c>
      <c r="AU87">
        <v>22</v>
      </c>
      <c r="AV87">
        <v>22</v>
      </c>
      <c r="AW87">
        <v>23</v>
      </c>
      <c r="AX87">
        <v>23</v>
      </c>
      <c r="AY87">
        <v>23</v>
      </c>
      <c r="AZ87">
        <v>24</v>
      </c>
      <c r="BA87">
        <v>24</v>
      </c>
      <c r="BB87">
        <v>25</v>
      </c>
      <c r="BC87">
        <v>25</v>
      </c>
      <c r="BD87">
        <v>26</v>
      </c>
      <c r="BE87">
        <v>26</v>
      </c>
      <c r="BF87">
        <v>26</v>
      </c>
      <c r="BG87">
        <v>27</v>
      </c>
      <c r="BH87">
        <v>27</v>
      </c>
      <c r="BI87">
        <v>28</v>
      </c>
      <c r="BJ87">
        <v>28</v>
      </c>
      <c r="BK87">
        <v>29</v>
      </c>
      <c r="BL87">
        <v>29</v>
      </c>
      <c r="BM87">
        <v>29</v>
      </c>
      <c r="BN87">
        <v>30</v>
      </c>
      <c r="BO87">
        <v>30</v>
      </c>
      <c r="BP87">
        <v>31</v>
      </c>
      <c r="BQ87">
        <v>31</v>
      </c>
      <c r="BR87">
        <v>32</v>
      </c>
      <c r="BS87">
        <v>32</v>
      </c>
      <c r="BT87">
        <v>32</v>
      </c>
      <c r="BU87">
        <v>33</v>
      </c>
      <c r="BV87">
        <v>33</v>
      </c>
      <c r="BW87">
        <v>34</v>
      </c>
      <c r="BX87">
        <v>34</v>
      </c>
      <c r="BY87">
        <v>34</v>
      </c>
      <c r="BZ87">
        <v>35</v>
      </c>
      <c r="CA87">
        <v>35</v>
      </c>
      <c r="CB87">
        <v>36</v>
      </c>
      <c r="CC87">
        <v>36</v>
      </c>
      <c r="CD87">
        <v>37</v>
      </c>
      <c r="CE87">
        <v>37</v>
      </c>
      <c r="CF87">
        <v>37</v>
      </c>
      <c r="CG87">
        <v>38</v>
      </c>
      <c r="CH87">
        <v>38</v>
      </c>
      <c r="CI87">
        <v>39</v>
      </c>
      <c r="CJ87">
        <v>39</v>
      </c>
      <c r="CK87">
        <v>39</v>
      </c>
      <c r="CL87">
        <v>40</v>
      </c>
      <c r="CM87">
        <v>40</v>
      </c>
      <c r="CN87">
        <v>41</v>
      </c>
      <c r="CO87">
        <v>41</v>
      </c>
      <c r="CP87">
        <v>41</v>
      </c>
      <c r="CQ87">
        <v>42</v>
      </c>
      <c r="CR87">
        <v>42</v>
      </c>
      <c r="CS87">
        <v>43</v>
      </c>
      <c r="CT87">
        <v>43</v>
      </c>
      <c r="CU87">
        <v>43</v>
      </c>
      <c r="CV87">
        <v>44</v>
      </c>
      <c r="CW87">
        <v>44</v>
      </c>
      <c r="CX87">
        <v>45</v>
      </c>
      <c r="CY87">
        <v>45</v>
      </c>
      <c r="CZ87">
        <v>45</v>
      </c>
      <c r="DA87">
        <v>46</v>
      </c>
      <c r="DB87">
        <v>46</v>
      </c>
      <c r="DC87">
        <v>47</v>
      </c>
      <c r="DD87">
        <v>47</v>
      </c>
      <c r="DE87">
        <v>48</v>
      </c>
      <c r="DF87">
        <v>48</v>
      </c>
      <c r="DG87">
        <v>48</v>
      </c>
      <c r="DH87">
        <v>49</v>
      </c>
      <c r="DI87">
        <v>49</v>
      </c>
      <c r="DJ87">
        <v>50</v>
      </c>
      <c r="DK87">
        <v>50</v>
      </c>
      <c r="DL87">
        <v>51</v>
      </c>
      <c r="DM87">
        <v>51</v>
      </c>
      <c r="DN87">
        <v>52</v>
      </c>
      <c r="DO87">
        <v>52</v>
      </c>
      <c r="DP87">
        <v>52</v>
      </c>
      <c r="DQ87">
        <v>53</v>
      </c>
      <c r="DR87">
        <v>53</v>
      </c>
      <c r="DS87">
        <v>54</v>
      </c>
      <c r="DT87">
        <v>54</v>
      </c>
      <c r="DU87">
        <v>55</v>
      </c>
      <c r="DV87">
        <v>55</v>
      </c>
      <c r="DW87">
        <v>56</v>
      </c>
      <c r="DX87">
        <v>56</v>
      </c>
      <c r="DY87">
        <v>56</v>
      </c>
      <c r="DZ87">
        <v>57</v>
      </c>
      <c r="EA87">
        <v>57</v>
      </c>
      <c r="EB87">
        <v>58</v>
      </c>
      <c r="EC87">
        <v>58</v>
      </c>
      <c r="ED87">
        <v>59</v>
      </c>
      <c r="EE87">
        <v>59</v>
      </c>
      <c r="EF87">
        <v>59</v>
      </c>
      <c r="EG87">
        <v>60</v>
      </c>
      <c r="EH87">
        <v>60</v>
      </c>
      <c r="EI87">
        <v>61</v>
      </c>
      <c r="EJ87">
        <v>61</v>
      </c>
      <c r="EK87">
        <v>62</v>
      </c>
      <c r="EL87">
        <v>62</v>
      </c>
      <c r="EM87">
        <v>63</v>
      </c>
      <c r="EN87">
        <v>63</v>
      </c>
      <c r="EO87">
        <v>63</v>
      </c>
      <c r="EP87">
        <v>64</v>
      </c>
      <c r="EQ87">
        <v>64</v>
      </c>
      <c r="ER87">
        <v>65</v>
      </c>
      <c r="ES87">
        <v>65</v>
      </c>
      <c r="ET87">
        <v>66</v>
      </c>
      <c r="EU87">
        <v>66</v>
      </c>
      <c r="EV87">
        <v>67</v>
      </c>
      <c r="EW87">
        <v>67</v>
      </c>
      <c r="EX87">
        <v>67</v>
      </c>
      <c r="EY87">
        <v>68</v>
      </c>
      <c r="EZ87">
        <v>68</v>
      </c>
      <c r="FA87">
        <v>69</v>
      </c>
      <c r="FB87">
        <v>69</v>
      </c>
      <c r="FC87">
        <v>70</v>
      </c>
      <c r="FD87">
        <v>70</v>
      </c>
      <c r="FE87">
        <v>71</v>
      </c>
      <c r="FF87">
        <v>71</v>
      </c>
      <c r="FG87">
        <v>71</v>
      </c>
      <c r="FH87">
        <v>72</v>
      </c>
      <c r="FI87">
        <v>72</v>
      </c>
      <c r="FJ87">
        <v>73</v>
      </c>
      <c r="FK87">
        <v>73</v>
      </c>
      <c r="FL87">
        <v>74</v>
      </c>
      <c r="FM87">
        <v>74</v>
      </c>
      <c r="FN87">
        <v>75</v>
      </c>
      <c r="FO87">
        <v>75</v>
      </c>
      <c r="FP87">
        <v>75</v>
      </c>
      <c r="FQ87">
        <v>76</v>
      </c>
      <c r="FR87">
        <v>76</v>
      </c>
      <c r="FS87">
        <v>77</v>
      </c>
      <c r="FT87">
        <v>77</v>
      </c>
      <c r="FU87">
        <v>78</v>
      </c>
      <c r="FV87">
        <v>78</v>
      </c>
      <c r="FW87">
        <v>78</v>
      </c>
      <c r="FX87">
        <v>79</v>
      </c>
      <c r="FY87">
        <v>79</v>
      </c>
      <c r="FZ87">
        <v>80</v>
      </c>
      <c r="GA87">
        <v>80</v>
      </c>
      <c r="GB87">
        <v>81</v>
      </c>
      <c r="GC87">
        <v>81</v>
      </c>
      <c r="GD87">
        <v>82</v>
      </c>
      <c r="GE87">
        <v>82</v>
      </c>
      <c r="GF87">
        <v>82</v>
      </c>
      <c r="GG87">
        <v>83</v>
      </c>
      <c r="GH87">
        <v>83</v>
      </c>
      <c r="GI87">
        <v>84</v>
      </c>
      <c r="GJ87">
        <v>84</v>
      </c>
      <c r="GK87">
        <v>85</v>
      </c>
      <c r="GL87">
        <v>85</v>
      </c>
      <c r="GM87">
        <v>86</v>
      </c>
      <c r="GN87">
        <v>86</v>
      </c>
      <c r="GO87">
        <v>86</v>
      </c>
      <c r="GP87">
        <v>87</v>
      </c>
      <c r="GQ87">
        <v>87</v>
      </c>
      <c r="GR87">
        <v>88</v>
      </c>
      <c r="GS87">
        <v>88</v>
      </c>
      <c r="GU87">
        <v>84</v>
      </c>
      <c r="GV87">
        <v>0.70299999999999996</v>
      </c>
    </row>
    <row r="88" spans="1:204">
      <c r="A88" s="278">
        <v>85</v>
      </c>
      <c r="B88" s="344">
        <v>1</v>
      </c>
      <c r="C88" s="344">
        <v>1</v>
      </c>
      <c r="D88" s="344">
        <v>2</v>
      </c>
      <c r="E88" s="344">
        <v>2</v>
      </c>
      <c r="F88" s="344">
        <v>3</v>
      </c>
      <c r="G88" s="344">
        <v>3</v>
      </c>
      <c r="H88" s="344">
        <v>4</v>
      </c>
      <c r="I88" s="344">
        <v>4</v>
      </c>
      <c r="J88" s="344">
        <v>5</v>
      </c>
      <c r="K88" s="344">
        <v>5</v>
      </c>
      <c r="L88" s="344">
        <v>6</v>
      </c>
      <c r="M88" s="344">
        <v>6</v>
      </c>
      <c r="N88" s="344">
        <v>7</v>
      </c>
      <c r="O88" s="344">
        <v>7</v>
      </c>
      <c r="P88" s="344">
        <v>8</v>
      </c>
      <c r="Q88" s="344">
        <v>8</v>
      </c>
      <c r="R88" s="344">
        <v>9</v>
      </c>
      <c r="S88" s="344">
        <v>9</v>
      </c>
      <c r="T88" s="344">
        <v>10</v>
      </c>
      <c r="U88" s="344">
        <v>10</v>
      </c>
      <c r="V88" s="344">
        <v>10</v>
      </c>
      <c r="W88" s="344">
        <v>11</v>
      </c>
      <c r="X88" s="344">
        <v>11</v>
      </c>
      <c r="Y88" s="344">
        <v>12</v>
      </c>
      <c r="Z88" s="344">
        <v>12</v>
      </c>
      <c r="AA88" s="344">
        <v>13</v>
      </c>
      <c r="AB88" s="344">
        <v>13</v>
      </c>
      <c r="AC88" s="344">
        <v>14</v>
      </c>
      <c r="AD88" s="344">
        <v>14</v>
      </c>
      <c r="AE88" s="344">
        <v>15</v>
      </c>
      <c r="AF88" s="337">
        <v>15</v>
      </c>
      <c r="AG88" s="345">
        <v>15</v>
      </c>
      <c r="AH88" s="346">
        <v>16</v>
      </c>
      <c r="AI88">
        <v>16</v>
      </c>
      <c r="AJ88">
        <v>17</v>
      </c>
      <c r="AK88">
        <v>17</v>
      </c>
      <c r="AL88">
        <v>18</v>
      </c>
      <c r="AM88">
        <v>18</v>
      </c>
      <c r="AN88">
        <v>19</v>
      </c>
      <c r="AO88">
        <v>19</v>
      </c>
      <c r="AP88">
        <v>20</v>
      </c>
      <c r="AQ88">
        <v>20</v>
      </c>
      <c r="AR88">
        <v>20</v>
      </c>
      <c r="AS88">
        <v>21</v>
      </c>
      <c r="AT88">
        <v>21</v>
      </c>
      <c r="AU88">
        <v>22</v>
      </c>
      <c r="AV88">
        <v>22</v>
      </c>
      <c r="AW88">
        <v>23</v>
      </c>
      <c r="AX88">
        <v>23</v>
      </c>
      <c r="AY88">
        <v>24</v>
      </c>
      <c r="AZ88">
        <v>24</v>
      </c>
      <c r="BA88">
        <v>24</v>
      </c>
      <c r="BB88">
        <v>25</v>
      </c>
      <c r="BC88">
        <v>25</v>
      </c>
      <c r="BD88">
        <v>26</v>
      </c>
      <c r="BE88">
        <v>26</v>
      </c>
      <c r="BF88">
        <v>27</v>
      </c>
      <c r="BG88">
        <v>27</v>
      </c>
      <c r="BH88">
        <v>27</v>
      </c>
      <c r="BI88">
        <v>28</v>
      </c>
      <c r="BJ88">
        <v>28</v>
      </c>
      <c r="BK88">
        <v>29</v>
      </c>
      <c r="BL88">
        <v>29</v>
      </c>
      <c r="BM88">
        <v>30</v>
      </c>
      <c r="BN88">
        <v>30</v>
      </c>
      <c r="BO88">
        <v>30</v>
      </c>
      <c r="BP88">
        <v>31</v>
      </c>
      <c r="BQ88">
        <v>31</v>
      </c>
      <c r="BR88">
        <v>32</v>
      </c>
      <c r="BS88">
        <v>32</v>
      </c>
      <c r="BT88">
        <v>33</v>
      </c>
      <c r="BU88">
        <v>33</v>
      </c>
      <c r="BV88">
        <v>33</v>
      </c>
      <c r="BW88">
        <v>34</v>
      </c>
      <c r="BX88">
        <v>34</v>
      </c>
      <c r="BY88">
        <v>35</v>
      </c>
      <c r="BZ88">
        <v>35</v>
      </c>
      <c r="CA88">
        <v>36</v>
      </c>
      <c r="CB88">
        <v>36</v>
      </c>
      <c r="CC88">
        <v>36</v>
      </c>
      <c r="CD88">
        <v>37</v>
      </c>
      <c r="CE88">
        <v>37</v>
      </c>
      <c r="CF88">
        <v>38</v>
      </c>
      <c r="CG88">
        <v>38</v>
      </c>
      <c r="CH88">
        <v>38</v>
      </c>
      <c r="CI88">
        <v>39</v>
      </c>
      <c r="CJ88">
        <v>39</v>
      </c>
      <c r="CK88">
        <v>40</v>
      </c>
      <c r="CL88">
        <v>40</v>
      </c>
      <c r="CM88">
        <v>40</v>
      </c>
      <c r="CN88">
        <v>41</v>
      </c>
      <c r="CO88">
        <v>41</v>
      </c>
      <c r="CP88">
        <v>42</v>
      </c>
      <c r="CQ88">
        <v>42</v>
      </c>
      <c r="CR88">
        <v>42</v>
      </c>
      <c r="CS88">
        <v>43</v>
      </c>
      <c r="CT88">
        <v>43</v>
      </c>
      <c r="CU88">
        <v>44</v>
      </c>
      <c r="CV88">
        <v>44</v>
      </c>
      <c r="CW88">
        <v>44</v>
      </c>
      <c r="CX88">
        <v>45</v>
      </c>
      <c r="CY88">
        <v>45</v>
      </c>
      <c r="CZ88">
        <v>46</v>
      </c>
      <c r="DA88">
        <v>46</v>
      </c>
      <c r="DB88">
        <v>47</v>
      </c>
      <c r="DC88">
        <v>47</v>
      </c>
      <c r="DD88">
        <v>47</v>
      </c>
      <c r="DE88">
        <v>48</v>
      </c>
      <c r="DF88">
        <v>48</v>
      </c>
      <c r="DG88">
        <v>49</v>
      </c>
      <c r="DH88">
        <v>49</v>
      </c>
      <c r="DI88">
        <v>50</v>
      </c>
      <c r="DJ88">
        <v>50</v>
      </c>
      <c r="DK88">
        <v>51</v>
      </c>
      <c r="DL88">
        <v>51</v>
      </c>
      <c r="DM88">
        <v>51</v>
      </c>
      <c r="DN88">
        <v>52</v>
      </c>
      <c r="DO88">
        <v>52</v>
      </c>
      <c r="DP88">
        <v>53</v>
      </c>
      <c r="DQ88">
        <v>53</v>
      </c>
      <c r="DR88">
        <v>54</v>
      </c>
      <c r="DS88">
        <v>54</v>
      </c>
      <c r="DT88">
        <v>55</v>
      </c>
      <c r="DU88">
        <v>55</v>
      </c>
      <c r="DV88">
        <v>55</v>
      </c>
      <c r="DW88">
        <v>56</v>
      </c>
      <c r="DX88">
        <v>56</v>
      </c>
      <c r="DY88">
        <v>57</v>
      </c>
      <c r="DZ88">
        <v>57</v>
      </c>
      <c r="EA88">
        <v>58</v>
      </c>
      <c r="EB88">
        <v>58</v>
      </c>
      <c r="EC88">
        <v>59</v>
      </c>
      <c r="ED88">
        <v>59</v>
      </c>
      <c r="EE88">
        <v>59</v>
      </c>
      <c r="EF88">
        <v>60</v>
      </c>
      <c r="EG88">
        <v>60</v>
      </c>
      <c r="EH88">
        <v>61</v>
      </c>
      <c r="EI88">
        <v>61</v>
      </c>
      <c r="EJ88">
        <v>62</v>
      </c>
      <c r="EK88">
        <v>62</v>
      </c>
      <c r="EL88">
        <v>63</v>
      </c>
      <c r="EM88">
        <v>63</v>
      </c>
      <c r="EN88">
        <v>63</v>
      </c>
      <c r="EO88">
        <v>64</v>
      </c>
      <c r="EP88">
        <v>64</v>
      </c>
      <c r="EQ88">
        <v>65</v>
      </c>
      <c r="ER88">
        <v>65</v>
      </c>
      <c r="ES88">
        <v>66</v>
      </c>
      <c r="ET88">
        <v>66</v>
      </c>
      <c r="EU88">
        <v>67</v>
      </c>
      <c r="EV88">
        <v>67</v>
      </c>
      <c r="EW88">
        <v>67</v>
      </c>
      <c r="EX88">
        <v>68</v>
      </c>
      <c r="EY88">
        <v>68</v>
      </c>
      <c r="EZ88">
        <v>69</v>
      </c>
      <c r="FA88">
        <v>69</v>
      </c>
      <c r="FB88">
        <v>70</v>
      </c>
      <c r="FC88">
        <v>70</v>
      </c>
      <c r="FD88">
        <v>71</v>
      </c>
      <c r="FE88">
        <v>71</v>
      </c>
      <c r="FF88">
        <v>71</v>
      </c>
      <c r="FG88">
        <v>72</v>
      </c>
      <c r="FH88">
        <v>72</v>
      </c>
      <c r="FI88">
        <v>73</v>
      </c>
      <c r="FJ88">
        <v>73</v>
      </c>
      <c r="FK88">
        <v>74</v>
      </c>
      <c r="FL88">
        <v>74</v>
      </c>
      <c r="FM88">
        <v>75</v>
      </c>
      <c r="FN88">
        <v>75</v>
      </c>
      <c r="FO88">
        <v>75</v>
      </c>
      <c r="FP88">
        <v>76</v>
      </c>
      <c r="FQ88">
        <v>76</v>
      </c>
      <c r="FR88">
        <v>77</v>
      </c>
      <c r="FS88">
        <v>77</v>
      </c>
      <c r="FT88">
        <v>78</v>
      </c>
      <c r="FU88">
        <v>78</v>
      </c>
      <c r="FV88">
        <v>79</v>
      </c>
      <c r="FW88">
        <v>79</v>
      </c>
      <c r="FX88">
        <v>79</v>
      </c>
      <c r="FY88">
        <v>80</v>
      </c>
      <c r="FZ88">
        <v>80</v>
      </c>
      <c r="GA88">
        <v>81</v>
      </c>
      <c r="GB88">
        <v>81</v>
      </c>
      <c r="GC88">
        <v>82</v>
      </c>
      <c r="GD88">
        <v>82</v>
      </c>
      <c r="GE88">
        <v>83</v>
      </c>
      <c r="GF88">
        <v>83</v>
      </c>
      <c r="GG88">
        <v>83</v>
      </c>
      <c r="GH88">
        <v>84</v>
      </c>
      <c r="GI88">
        <v>84</v>
      </c>
      <c r="GJ88">
        <v>85</v>
      </c>
      <c r="GK88">
        <v>85</v>
      </c>
      <c r="GL88">
        <v>86</v>
      </c>
      <c r="GM88">
        <v>86</v>
      </c>
      <c r="GN88">
        <v>87</v>
      </c>
      <c r="GO88">
        <v>87</v>
      </c>
      <c r="GP88">
        <v>87</v>
      </c>
      <c r="GQ88">
        <v>88</v>
      </c>
      <c r="GR88">
        <v>88</v>
      </c>
      <c r="GS88">
        <v>89</v>
      </c>
      <c r="GU88">
        <v>85</v>
      </c>
      <c r="GV88">
        <v>0.70799999999999996</v>
      </c>
    </row>
    <row r="89" spans="1:204">
      <c r="A89" s="278">
        <v>86</v>
      </c>
      <c r="B89" s="344">
        <v>1</v>
      </c>
      <c r="C89" s="344">
        <v>1</v>
      </c>
      <c r="D89" s="344">
        <v>2</v>
      </c>
      <c r="E89" s="344">
        <v>2</v>
      </c>
      <c r="F89" s="344">
        <v>3</v>
      </c>
      <c r="G89" s="344">
        <v>3</v>
      </c>
      <c r="H89" s="344">
        <v>4</v>
      </c>
      <c r="I89" s="344">
        <v>5</v>
      </c>
      <c r="J89" s="344">
        <v>5</v>
      </c>
      <c r="K89" s="344">
        <v>5</v>
      </c>
      <c r="L89" s="344">
        <v>6</v>
      </c>
      <c r="M89" s="344">
        <v>6</v>
      </c>
      <c r="N89" s="344">
        <v>7</v>
      </c>
      <c r="O89" s="344">
        <v>7</v>
      </c>
      <c r="P89" s="344">
        <v>8</v>
      </c>
      <c r="Q89" s="344">
        <v>8</v>
      </c>
      <c r="R89" s="344">
        <v>9</v>
      </c>
      <c r="S89" s="344">
        <v>9</v>
      </c>
      <c r="T89" s="344">
        <v>10</v>
      </c>
      <c r="U89" s="344">
        <v>10</v>
      </c>
      <c r="V89" s="344">
        <v>10</v>
      </c>
      <c r="W89" s="344">
        <v>11</v>
      </c>
      <c r="X89" s="344">
        <v>11</v>
      </c>
      <c r="Y89" s="344">
        <v>12</v>
      </c>
      <c r="Z89" s="344">
        <v>12</v>
      </c>
      <c r="AA89" s="344">
        <v>13</v>
      </c>
      <c r="AB89" s="344">
        <v>13</v>
      </c>
      <c r="AC89" s="344">
        <v>14</v>
      </c>
      <c r="AD89" s="344">
        <v>14</v>
      </c>
      <c r="AE89" s="344">
        <v>15</v>
      </c>
      <c r="AF89" s="337">
        <v>15</v>
      </c>
      <c r="AG89" s="345">
        <v>16</v>
      </c>
      <c r="AH89" s="346">
        <v>16</v>
      </c>
      <c r="AI89">
        <v>16</v>
      </c>
      <c r="AJ89">
        <v>17</v>
      </c>
      <c r="AK89">
        <v>17</v>
      </c>
      <c r="AL89">
        <v>18</v>
      </c>
      <c r="AM89">
        <v>18</v>
      </c>
      <c r="AN89">
        <v>19</v>
      </c>
      <c r="AO89">
        <v>19</v>
      </c>
      <c r="AP89">
        <v>20</v>
      </c>
      <c r="AQ89">
        <v>20</v>
      </c>
      <c r="AR89">
        <v>21</v>
      </c>
      <c r="AS89">
        <v>21</v>
      </c>
      <c r="AT89">
        <v>21</v>
      </c>
      <c r="AU89">
        <v>22</v>
      </c>
      <c r="AV89">
        <v>22</v>
      </c>
      <c r="AW89">
        <v>23</v>
      </c>
      <c r="AX89">
        <v>23</v>
      </c>
      <c r="AY89">
        <v>24</v>
      </c>
      <c r="AZ89">
        <v>24</v>
      </c>
      <c r="BA89">
        <v>25</v>
      </c>
      <c r="BB89">
        <v>25</v>
      </c>
      <c r="BC89">
        <v>25</v>
      </c>
      <c r="BD89">
        <v>26</v>
      </c>
      <c r="BE89">
        <v>26</v>
      </c>
      <c r="BF89">
        <v>27</v>
      </c>
      <c r="BG89">
        <v>27</v>
      </c>
      <c r="BH89">
        <v>28</v>
      </c>
      <c r="BI89">
        <v>28</v>
      </c>
      <c r="BJ89">
        <v>28</v>
      </c>
      <c r="BK89">
        <v>29</v>
      </c>
      <c r="BL89">
        <v>29</v>
      </c>
      <c r="BM89">
        <v>30</v>
      </c>
      <c r="BN89">
        <v>30</v>
      </c>
      <c r="BO89">
        <v>31</v>
      </c>
      <c r="BP89">
        <v>31</v>
      </c>
      <c r="BQ89">
        <v>31</v>
      </c>
      <c r="BR89">
        <v>32</v>
      </c>
      <c r="BS89">
        <v>32</v>
      </c>
      <c r="BT89">
        <v>33</v>
      </c>
      <c r="BU89">
        <v>33</v>
      </c>
      <c r="BV89">
        <v>34</v>
      </c>
      <c r="BW89">
        <v>34</v>
      </c>
      <c r="BX89">
        <v>34</v>
      </c>
      <c r="BY89">
        <v>35</v>
      </c>
      <c r="BZ89">
        <v>35</v>
      </c>
      <c r="CA89">
        <v>36</v>
      </c>
      <c r="CB89">
        <v>36</v>
      </c>
      <c r="CC89">
        <v>37</v>
      </c>
      <c r="CD89">
        <v>37</v>
      </c>
      <c r="CE89">
        <v>37</v>
      </c>
      <c r="CF89">
        <v>38</v>
      </c>
      <c r="CG89">
        <v>38</v>
      </c>
      <c r="CH89">
        <v>39</v>
      </c>
      <c r="CI89">
        <v>39</v>
      </c>
      <c r="CJ89">
        <v>39</v>
      </c>
      <c r="CK89">
        <v>40</v>
      </c>
      <c r="CL89">
        <v>40</v>
      </c>
      <c r="CM89">
        <v>41</v>
      </c>
      <c r="CN89">
        <v>41</v>
      </c>
      <c r="CO89">
        <v>41</v>
      </c>
      <c r="CP89">
        <v>42</v>
      </c>
      <c r="CQ89">
        <v>42</v>
      </c>
      <c r="CR89">
        <v>43</v>
      </c>
      <c r="CS89">
        <v>43</v>
      </c>
      <c r="CT89">
        <v>43</v>
      </c>
      <c r="CU89">
        <v>44</v>
      </c>
      <c r="CV89">
        <v>44</v>
      </c>
      <c r="CW89">
        <v>45</v>
      </c>
      <c r="CX89">
        <v>45</v>
      </c>
      <c r="CY89">
        <v>46</v>
      </c>
      <c r="CZ89">
        <v>46</v>
      </c>
      <c r="DA89">
        <v>46</v>
      </c>
      <c r="DB89">
        <v>47</v>
      </c>
      <c r="DC89">
        <v>47</v>
      </c>
      <c r="DD89">
        <v>48</v>
      </c>
      <c r="DE89">
        <v>48</v>
      </c>
      <c r="DF89">
        <v>49</v>
      </c>
      <c r="DG89">
        <v>49</v>
      </c>
      <c r="DH89">
        <v>50</v>
      </c>
      <c r="DI89">
        <v>50</v>
      </c>
      <c r="DJ89">
        <v>50</v>
      </c>
      <c r="DK89">
        <v>51</v>
      </c>
      <c r="DL89">
        <v>51</v>
      </c>
      <c r="DM89">
        <v>52</v>
      </c>
      <c r="DN89">
        <v>52</v>
      </c>
      <c r="DO89">
        <v>53</v>
      </c>
      <c r="DP89">
        <v>53</v>
      </c>
      <c r="DQ89">
        <v>54</v>
      </c>
      <c r="DR89">
        <v>54</v>
      </c>
      <c r="DS89">
        <v>54</v>
      </c>
      <c r="DT89">
        <v>55</v>
      </c>
      <c r="DU89">
        <v>55</v>
      </c>
      <c r="DV89">
        <v>56</v>
      </c>
      <c r="DW89">
        <v>56</v>
      </c>
      <c r="DX89">
        <v>57</v>
      </c>
      <c r="DY89">
        <v>57</v>
      </c>
      <c r="DZ89">
        <v>58</v>
      </c>
      <c r="EA89">
        <v>58</v>
      </c>
      <c r="EB89">
        <v>58</v>
      </c>
      <c r="EC89">
        <v>59</v>
      </c>
      <c r="ED89">
        <v>59</v>
      </c>
      <c r="EE89">
        <v>60</v>
      </c>
      <c r="EF89">
        <v>60</v>
      </c>
      <c r="EG89">
        <v>61</v>
      </c>
      <c r="EH89">
        <v>61</v>
      </c>
      <c r="EI89">
        <v>62</v>
      </c>
      <c r="EJ89">
        <v>62</v>
      </c>
      <c r="EK89">
        <v>62</v>
      </c>
      <c r="EL89">
        <v>63</v>
      </c>
      <c r="EM89">
        <v>63</v>
      </c>
      <c r="EN89">
        <v>64</v>
      </c>
      <c r="EO89">
        <v>64</v>
      </c>
      <c r="EP89">
        <v>65</v>
      </c>
      <c r="EQ89">
        <v>65</v>
      </c>
      <c r="ER89">
        <v>66</v>
      </c>
      <c r="ES89">
        <v>66</v>
      </c>
      <c r="ET89">
        <v>67</v>
      </c>
      <c r="EU89">
        <v>67</v>
      </c>
      <c r="EV89">
        <v>67</v>
      </c>
      <c r="EW89">
        <v>68</v>
      </c>
      <c r="EX89">
        <v>68</v>
      </c>
      <c r="EY89">
        <v>69</v>
      </c>
      <c r="EZ89">
        <v>69</v>
      </c>
      <c r="FA89">
        <v>70</v>
      </c>
      <c r="FB89">
        <v>70</v>
      </c>
      <c r="FC89">
        <v>71</v>
      </c>
      <c r="FD89">
        <v>71</v>
      </c>
      <c r="FE89">
        <v>71</v>
      </c>
      <c r="FF89">
        <v>72</v>
      </c>
      <c r="FG89">
        <v>72</v>
      </c>
      <c r="FH89">
        <v>73</v>
      </c>
      <c r="FI89">
        <v>73</v>
      </c>
      <c r="FJ89">
        <v>74</v>
      </c>
      <c r="FK89">
        <v>74</v>
      </c>
      <c r="FL89">
        <v>75</v>
      </c>
      <c r="FM89">
        <v>75</v>
      </c>
      <c r="FN89">
        <v>75</v>
      </c>
      <c r="FO89">
        <v>76</v>
      </c>
      <c r="FP89">
        <v>76</v>
      </c>
      <c r="FQ89">
        <v>77</v>
      </c>
      <c r="FR89">
        <v>77</v>
      </c>
      <c r="FS89">
        <v>78</v>
      </c>
      <c r="FT89">
        <v>78</v>
      </c>
      <c r="FU89">
        <v>79</v>
      </c>
      <c r="FV89">
        <v>79</v>
      </c>
      <c r="FW89">
        <v>79</v>
      </c>
      <c r="FX89">
        <v>80</v>
      </c>
      <c r="FY89">
        <v>80</v>
      </c>
      <c r="FZ89">
        <v>81</v>
      </c>
      <c r="GA89">
        <v>81</v>
      </c>
      <c r="GB89">
        <v>82</v>
      </c>
      <c r="GC89">
        <v>82</v>
      </c>
      <c r="GD89">
        <v>83</v>
      </c>
      <c r="GE89">
        <v>83</v>
      </c>
      <c r="GF89">
        <v>84</v>
      </c>
      <c r="GG89">
        <v>84</v>
      </c>
      <c r="GH89">
        <v>84</v>
      </c>
      <c r="GI89">
        <v>85</v>
      </c>
      <c r="GJ89">
        <v>85</v>
      </c>
      <c r="GK89">
        <v>86</v>
      </c>
      <c r="GL89">
        <v>86</v>
      </c>
      <c r="GM89">
        <v>87</v>
      </c>
      <c r="GN89">
        <v>87</v>
      </c>
      <c r="GO89">
        <v>88</v>
      </c>
      <c r="GP89">
        <v>88</v>
      </c>
      <c r="GQ89">
        <v>88</v>
      </c>
      <c r="GR89">
        <v>89</v>
      </c>
      <c r="GS89">
        <v>89</v>
      </c>
      <c r="GU89">
        <v>86</v>
      </c>
      <c r="GV89">
        <v>0.71199999999999997</v>
      </c>
    </row>
    <row r="90" spans="1:204">
      <c r="A90" s="278">
        <v>87</v>
      </c>
      <c r="B90" s="344">
        <v>1</v>
      </c>
      <c r="C90" s="344">
        <v>1</v>
      </c>
      <c r="D90" s="344">
        <v>2</v>
      </c>
      <c r="E90" s="344">
        <v>2</v>
      </c>
      <c r="F90" s="344">
        <v>3</v>
      </c>
      <c r="G90" s="344">
        <v>3</v>
      </c>
      <c r="H90" s="344">
        <v>4</v>
      </c>
      <c r="I90" s="344">
        <v>5</v>
      </c>
      <c r="J90" s="344">
        <v>5</v>
      </c>
      <c r="K90" s="344">
        <v>5</v>
      </c>
      <c r="L90" s="344">
        <v>6</v>
      </c>
      <c r="M90" s="344">
        <v>6</v>
      </c>
      <c r="N90" s="344">
        <v>7</v>
      </c>
      <c r="O90" s="344">
        <v>7</v>
      </c>
      <c r="P90" s="344">
        <v>8</v>
      </c>
      <c r="Q90" s="344">
        <v>8</v>
      </c>
      <c r="R90" s="344">
        <v>9</v>
      </c>
      <c r="S90" s="344">
        <v>9</v>
      </c>
      <c r="T90" s="344">
        <v>10</v>
      </c>
      <c r="U90" s="344">
        <v>10</v>
      </c>
      <c r="V90" s="344">
        <v>11</v>
      </c>
      <c r="W90" s="344">
        <v>11</v>
      </c>
      <c r="X90" s="344">
        <v>11</v>
      </c>
      <c r="Y90" s="344">
        <v>12</v>
      </c>
      <c r="Z90" s="344">
        <v>12</v>
      </c>
      <c r="AA90" s="344">
        <v>13</v>
      </c>
      <c r="AB90" s="344">
        <v>13</v>
      </c>
      <c r="AC90" s="344">
        <v>14</v>
      </c>
      <c r="AD90" s="344">
        <v>14</v>
      </c>
      <c r="AE90" s="344">
        <v>15</v>
      </c>
      <c r="AF90" s="337">
        <v>15</v>
      </c>
      <c r="AG90" s="345">
        <v>16</v>
      </c>
      <c r="AH90" s="346">
        <v>16</v>
      </c>
      <c r="AI90">
        <v>17</v>
      </c>
      <c r="AJ90">
        <v>17</v>
      </c>
      <c r="AK90">
        <v>18</v>
      </c>
      <c r="AL90">
        <v>18</v>
      </c>
      <c r="AM90">
        <v>18</v>
      </c>
      <c r="AN90">
        <v>19</v>
      </c>
      <c r="AO90">
        <v>19</v>
      </c>
      <c r="AP90">
        <v>20</v>
      </c>
      <c r="AQ90">
        <v>20</v>
      </c>
      <c r="AR90">
        <v>21</v>
      </c>
      <c r="AS90">
        <v>21</v>
      </c>
      <c r="AT90">
        <v>22</v>
      </c>
      <c r="AU90">
        <v>22</v>
      </c>
      <c r="AV90">
        <v>23</v>
      </c>
      <c r="AW90">
        <v>23</v>
      </c>
      <c r="AX90">
        <v>23</v>
      </c>
      <c r="AY90">
        <v>24</v>
      </c>
      <c r="AZ90">
        <v>24</v>
      </c>
      <c r="BA90">
        <v>25</v>
      </c>
      <c r="BB90">
        <v>25</v>
      </c>
      <c r="BC90">
        <v>26</v>
      </c>
      <c r="BD90">
        <v>26</v>
      </c>
      <c r="BE90">
        <v>27</v>
      </c>
      <c r="BF90">
        <v>27</v>
      </c>
      <c r="BG90">
        <v>27</v>
      </c>
      <c r="BH90">
        <v>28</v>
      </c>
      <c r="BI90">
        <v>28</v>
      </c>
      <c r="BJ90">
        <v>29</v>
      </c>
      <c r="BK90">
        <v>29</v>
      </c>
      <c r="BL90">
        <v>30</v>
      </c>
      <c r="BM90">
        <v>30</v>
      </c>
      <c r="BN90">
        <v>30</v>
      </c>
      <c r="BO90">
        <v>31</v>
      </c>
      <c r="BP90">
        <v>31</v>
      </c>
      <c r="BQ90">
        <v>32</v>
      </c>
      <c r="BR90">
        <v>32</v>
      </c>
      <c r="BS90">
        <v>33</v>
      </c>
      <c r="BT90">
        <v>33</v>
      </c>
      <c r="BU90">
        <v>33</v>
      </c>
      <c r="BV90">
        <v>34</v>
      </c>
      <c r="BW90">
        <v>34</v>
      </c>
      <c r="BX90">
        <v>35</v>
      </c>
      <c r="BY90">
        <v>35</v>
      </c>
      <c r="BZ90">
        <v>36</v>
      </c>
      <c r="CA90">
        <v>36</v>
      </c>
      <c r="CB90">
        <v>36</v>
      </c>
      <c r="CC90">
        <v>37</v>
      </c>
      <c r="CD90">
        <v>37</v>
      </c>
      <c r="CE90">
        <v>38</v>
      </c>
      <c r="CF90">
        <v>38</v>
      </c>
      <c r="CG90">
        <v>38</v>
      </c>
      <c r="CH90">
        <v>39</v>
      </c>
      <c r="CI90">
        <v>39</v>
      </c>
      <c r="CJ90">
        <v>40</v>
      </c>
      <c r="CK90">
        <v>40</v>
      </c>
      <c r="CL90">
        <v>41</v>
      </c>
      <c r="CM90">
        <v>41</v>
      </c>
      <c r="CN90">
        <v>41</v>
      </c>
      <c r="CO90">
        <v>42</v>
      </c>
      <c r="CP90">
        <v>42</v>
      </c>
      <c r="CQ90">
        <v>43</v>
      </c>
      <c r="CR90">
        <v>43</v>
      </c>
      <c r="CS90">
        <v>43</v>
      </c>
      <c r="CT90">
        <v>44</v>
      </c>
      <c r="CU90">
        <v>44</v>
      </c>
      <c r="CV90">
        <v>45</v>
      </c>
      <c r="CW90">
        <v>45</v>
      </c>
      <c r="CX90">
        <v>45</v>
      </c>
      <c r="CY90">
        <v>46</v>
      </c>
      <c r="CZ90">
        <v>46</v>
      </c>
      <c r="DA90">
        <v>47</v>
      </c>
      <c r="DB90">
        <v>47</v>
      </c>
      <c r="DC90">
        <v>48</v>
      </c>
      <c r="DD90">
        <v>48</v>
      </c>
      <c r="DE90">
        <v>49</v>
      </c>
      <c r="DF90">
        <v>49</v>
      </c>
      <c r="DG90">
        <v>49</v>
      </c>
      <c r="DH90">
        <v>50</v>
      </c>
      <c r="DI90">
        <v>50</v>
      </c>
      <c r="DJ90">
        <v>51</v>
      </c>
      <c r="DK90">
        <v>51</v>
      </c>
      <c r="DL90">
        <v>52</v>
      </c>
      <c r="DM90">
        <v>52</v>
      </c>
      <c r="DN90">
        <v>53</v>
      </c>
      <c r="DO90">
        <v>53</v>
      </c>
      <c r="DP90">
        <v>53</v>
      </c>
      <c r="DQ90">
        <v>54</v>
      </c>
      <c r="DR90">
        <v>54</v>
      </c>
      <c r="DS90">
        <v>55</v>
      </c>
      <c r="DT90">
        <v>55</v>
      </c>
      <c r="DU90">
        <v>56</v>
      </c>
      <c r="DV90">
        <v>56</v>
      </c>
      <c r="DW90">
        <v>57</v>
      </c>
      <c r="DX90">
        <v>57</v>
      </c>
      <c r="DY90">
        <v>58</v>
      </c>
      <c r="DZ90">
        <v>58</v>
      </c>
      <c r="EA90">
        <v>58</v>
      </c>
      <c r="EB90">
        <v>59</v>
      </c>
      <c r="EC90">
        <v>59</v>
      </c>
      <c r="ED90">
        <v>60</v>
      </c>
      <c r="EE90">
        <v>60</v>
      </c>
      <c r="EF90">
        <v>61</v>
      </c>
      <c r="EG90">
        <v>61</v>
      </c>
      <c r="EH90">
        <v>62</v>
      </c>
      <c r="EI90">
        <v>62</v>
      </c>
      <c r="EJ90">
        <v>62</v>
      </c>
      <c r="EK90">
        <v>63</v>
      </c>
      <c r="EL90">
        <v>63</v>
      </c>
      <c r="EM90">
        <v>64</v>
      </c>
      <c r="EN90">
        <v>64</v>
      </c>
      <c r="EO90">
        <v>65</v>
      </c>
      <c r="EP90">
        <v>65</v>
      </c>
      <c r="EQ90">
        <v>66</v>
      </c>
      <c r="ER90">
        <v>66</v>
      </c>
      <c r="ES90">
        <v>67</v>
      </c>
      <c r="ET90">
        <v>67</v>
      </c>
      <c r="EU90">
        <v>67</v>
      </c>
      <c r="EV90">
        <v>68</v>
      </c>
      <c r="EW90">
        <v>68</v>
      </c>
      <c r="EX90">
        <v>69</v>
      </c>
      <c r="EY90">
        <v>69</v>
      </c>
      <c r="EZ90">
        <v>70</v>
      </c>
      <c r="FA90">
        <v>70</v>
      </c>
      <c r="FB90">
        <v>71</v>
      </c>
      <c r="FC90">
        <v>71</v>
      </c>
      <c r="FD90">
        <v>72</v>
      </c>
      <c r="FE90">
        <v>72</v>
      </c>
      <c r="FF90">
        <v>72</v>
      </c>
      <c r="FG90">
        <v>73</v>
      </c>
      <c r="FH90">
        <v>73</v>
      </c>
      <c r="FI90">
        <v>74</v>
      </c>
      <c r="FJ90">
        <v>74</v>
      </c>
      <c r="FK90">
        <v>75</v>
      </c>
      <c r="FL90">
        <v>75</v>
      </c>
      <c r="FM90">
        <v>76</v>
      </c>
      <c r="FN90">
        <v>76</v>
      </c>
      <c r="FO90">
        <v>76</v>
      </c>
      <c r="FP90">
        <v>77</v>
      </c>
      <c r="FQ90">
        <v>77</v>
      </c>
      <c r="FR90">
        <v>78</v>
      </c>
      <c r="FS90">
        <v>78</v>
      </c>
      <c r="FT90">
        <v>79</v>
      </c>
      <c r="FU90">
        <v>79</v>
      </c>
      <c r="FV90">
        <v>80</v>
      </c>
      <c r="FW90">
        <v>80</v>
      </c>
      <c r="FX90">
        <v>80</v>
      </c>
      <c r="FY90">
        <v>81</v>
      </c>
      <c r="FZ90">
        <v>81</v>
      </c>
      <c r="GA90">
        <v>82</v>
      </c>
      <c r="GB90">
        <v>82</v>
      </c>
      <c r="GC90">
        <v>83</v>
      </c>
      <c r="GD90">
        <v>83</v>
      </c>
      <c r="GE90">
        <v>84</v>
      </c>
      <c r="GF90">
        <v>84</v>
      </c>
      <c r="GG90">
        <v>85</v>
      </c>
      <c r="GH90">
        <v>85</v>
      </c>
      <c r="GI90">
        <v>85</v>
      </c>
      <c r="GJ90">
        <v>86</v>
      </c>
      <c r="GK90">
        <v>86</v>
      </c>
      <c r="GL90">
        <v>87</v>
      </c>
      <c r="GM90">
        <v>87</v>
      </c>
      <c r="GN90">
        <v>88</v>
      </c>
      <c r="GO90">
        <v>88</v>
      </c>
      <c r="GP90">
        <v>89</v>
      </c>
      <c r="GQ90">
        <v>89</v>
      </c>
      <c r="GR90">
        <v>89</v>
      </c>
      <c r="GS90">
        <v>90</v>
      </c>
      <c r="GU90">
        <v>87</v>
      </c>
      <c r="GV90">
        <v>0.71699999999999997</v>
      </c>
    </row>
    <row r="91" spans="1:204">
      <c r="A91" s="278">
        <v>88</v>
      </c>
      <c r="B91" s="344">
        <v>1</v>
      </c>
      <c r="C91" s="344">
        <v>1</v>
      </c>
      <c r="D91" s="344">
        <v>2</v>
      </c>
      <c r="E91" s="344">
        <v>2</v>
      </c>
      <c r="F91" s="344">
        <v>3</v>
      </c>
      <c r="G91" s="344">
        <v>3</v>
      </c>
      <c r="H91" s="344">
        <v>4</v>
      </c>
      <c r="I91" s="344">
        <v>5</v>
      </c>
      <c r="J91" s="344">
        <v>5</v>
      </c>
      <c r="K91" s="344">
        <v>5</v>
      </c>
      <c r="L91" s="344">
        <v>6</v>
      </c>
      <c r="M91" s="344">
        <v>6</v>
      </c>
      <c r="N91" s="344">
        <v>7</v>
      </c>
      <c r="O91" s="344">
        <v>7</v>
      </c>
      <c r="P91" s="344">
        <v>8</v>
      </c>
      <c r="Q91" s="344">
        <v>8</v>
      </c>
      <c r="R91" s="344">
        <v>9</v>
      </c>
      <c r="S91" s="344">
        <v>9</v>
      </c>
      <c r="T91" s="344">
        <v>10</v>
      </c>
      <c r="U91" s="344">
        <v>10</v>
      </c>
      <c r="V91" s="344">
        <v>11</v>
      </c>
      <c r="W91" s="344">
        <v>11</v>
      </c>
      <c r="X91" s="344">
        <v>12</v>
      </c>
      <c r="Y91" s="344">
        <v>12</v>
      </c>
      <c r="Z91" s="344">
        <v>12</v>
      </c>
      <c r="AA91" s="344">
        <v>13</v>
      </c>
      <c r="AB91" s="344">
        <v>13</v>
      </c>
      <c r="AC91" s="344">
        <v>14</v>
      </c>
      <c r="AD91" s="344">
        <v>14</v>
      </c>
      <c r="AE91" s="344">
        <v>15</v>
      </c>
      <c r="AF91" s="337">
        <v>15</v>
      </c>
      <c r="AG91" s="345">
        <v>16</v>
      </c>
      <c r="AH91" s="346">
        <v>16</v>
      </c>
      <c r="AI91">
        <v>17</v>
      </c>
      <c r="AJ91">
        <v>17</v>
      </c>
      <c r="AK91">
        <v>18</v>
      </c>
      <c r="AL91">
        <v>18</v>
      </c>
      <c r="AM91">
        <v>19</v>
      </c>
      <c r="AN91">
        <v>19</v>
      </c>
      <c r="AO91">
        <v>20</v>
      </c>
      <c r="AP91">
        <v>20</v>
      </c>
      <c r="AQ91">
        <v>20</v>
      </c>
      <c r="AR91">
        <v>21</v>
      </c>
      <c r="AS91">
        <v>21</v>
      </c>
      <c r="AT91">
        <v>22</v>
      </c>
      <c r="AU91">
        <v>22</v>
      </c>
      <c r="AV91">
        <v>23</v>
      </c>
      <c r="AW91">
        <v>23</v>
      </c>
      <c r="AX91">
        <v>24</v>
      </c>
      <c r="AY91">
        <v>24</v>
      </c>
      <c r="AZ91">
        <v>25</v>
      </c>
      <c r="BA91">
        <v>25</v>
      </c>
      <c r="BB91">
        <v>25</v>
      </c>
      <c r="BC91">
        <v>26</v>
      </c>
      <c r="BD91">
        <v>26</v>
      </c>
      <c r="BE91">
        <v>27</v>
      </c>
      <c r="BF91">
        <v>27</v>
      </c>
      <c r="BG91">
        <v>28</v>
      </c>
      <c r="BH91">
        <v>28</v>
      </c>
      <c r="BI91">
        <v>28</v>
      </c>
      <c r="BJ91">
        <v>29</v>
      </c>
      <c r="BK91">
        <v>29</v>
      </c>
      <c r="BL91">
        <v>30</v>
      </c>
      <c r="BM91">
        <v>30</v>
      </c>
      <c r="BN91">
        <v>31</v>
      </c>
      <c r="BO91">
        <v>31</v>
      </c>
      <c r="BP91">
        <v>32</v>
      </c>
      <c r="BQ91">
        <v>32</v>
      </c>
      <c r="BR91">
        <v>32</v>
      </c>
      <c r="BS91">
        <v>33</v>
      </c>
      <c r="BT91">
        <v>33</v>
      </c>
      <c r="BU91">
        <v>34</v>
      </c>
      <c r="BV91">
        <v>34</v>
      </c>
      <c r="BW91">
        <v>35</v>
      </c>
      <c r="BX91">
        <v>35</v>
      </c>
      <c r="BY91">
        <v>35</v>
      </c>
      <c r="BZ91">
        <v>36</v>
      </c>
      <c r="CA91">
        <v>36</v>
      </c>
      <c r="CB91">
        <v>37</v>
      </c>
      <c r="CC91">
        <v>37</v>
      </c>
      <c r="CD91">
        <v>38</v>
      </c>
      <c r="CE91">
        <v>38</v>
      </c>
      <c r="CF91">
        <v>38</v>
      </c>
      <c r="CG91">
        <v>39</v>
      </c>
      <c r="CH91">
        <v>39</v>
      </c>
      <c r="CI91">
        <v>40</v>
      </c>
      <c r="CJ91">
        <v>40</v>
      </c>
      <c r="CK91">
        <v>40</v>
      </c>
      <c r="CL91">
        <v>41</v>
      </c>
      <c r="CM91">
        <v>41</v>
      </c>
      <c r="CN91">
        <v>42</v>
      </c>
      <c r="CO91">
        <v>42</v>
      </c>
      <c r="CP91">
        <v>42</v>
      </c>
      <c r="CQ91">
        <v>43</v>
      </c>
      <c r="CR91">
        <v>43</v>
      </c>
      <c r="CS91">
        <v>44</v>
      </c>
      <c r="CT91">
        <v>44</v>
      </c>
      <c r="CU91">
        <v>44</v>
      </c>
      <c r="CV91">
        <v>45</v>
      </c>
      <c r="CW91">
        <v>45</v>
      </c>
      <c r="CX91">
        <v>46</v>
      </c>
      <c r="CY91">
        <v>46</v>
      </c>
      <c r="CZ91">
        <v>47</v>
      </c>
      <c r="DA91">
        <v>47</v>
      </c>
      <c r="DB91">
        <v>48</v>
      </c>
      <c r="DC91">
        <v>48</v>
      </c>
      <c r="DD91">
        <v>48</v>
      </c>
      <c r="DE91">
        <v>49</v>
      </c>
      <c r="DF91">
        <v>49</v>
      </c>
      <c r="DG91">
        <v>50</v>
      </c>
      <c r="DH91">
        <v>50</v>
      </c>
      <c r="DI91">
        <v>51</v>
      </c>
      <c r="DJ91">
        <v>51</v>
      </c>
      <c r="DK91">
        <v>52</v>
      </c>
      <c r="DL91">
        <v>52</v>
      </c>
      <c r="DM91">
        <v>52</v>
      </c>
      <c r="DN91">
        <v>53</v>
      </c>
      <c r="DO91">
        <v>53</v>
      </c>
      <c r="DP91">
        <v>54</v>
      </c>
      <c r="DQ91">
        <v>54</v>
      </c>
      <c r="DR91">
        <v>55</v>
      </c>
      <c r="DS91">
        <v>55</v>
      </c>
      <c r="DT91">
        <v>56</v>
      </c>
      <c r="DU91">
        <v>56</v>
      </c>
      <c r="DV91">
        <v>57</v>
      </c>
      <c r="DW91">
        <v>57</v>
      </c>
      <c r="DX91">
        <v>57</v>
      </c>
      <c r="DY91">
        <v>58</v>
      </c>
      <c r="DZ91">
        <v>58</v>
      </c>
      <c r="EA91">
        <v>59</v>
      </c>
      <c r="EB91">
        <v>59</v>
      </c>
      <c r="EC91">
        <v>60</v>
      </c>
      <c r="ED91">
        <v>60</v>
      </c>
      <c r="EE91">
        <v>61</v>
      </c>
      <c r="EF91">
        <v>61</v>
      </c>
      <c r="EG91">
        <v>62</v>
      </c>
      <c r="EH91">
        <v>62</v>
      </c>
      <c r="EI91">
        <v>62</v>
      </c>
      <c r="EJ91">
        <v>63</v>
      </c>
      <c r="EK91">
        <v>63</v>
      </c>
      <c r="EL91">
        <v>64</v>
      </c>
      <c r="EM91">
        <v>64</v>
      </c>
      <c r="EN91">
        <v>65</v>
      </c>
      <c r="EO91">
        <v>65</v>
      </c>
      <c r="EP91">
        <v>66</v>
      </c>
      <c r="EQ91">
        <v>66</v>
      </c>
      <c r="ER91">
        <v>67</v>
      </c>
      <c r="ES91">
        <v>67</v>
      </c>
      <c r="ET91">
        <v>67</v>
      </c>
      <c r="EU91">
        <v>68</v>
      </c>
      <c r="EV91">
        <v>68</v>
      </c>
      <c r="EW91">
        <v>69</v>
      </c>
      <c r="EX91">
        <v>69</v>
      </c>
      <c r="EY91">
        <v>70</v>
      </c>
      <c r="EZ91">
        <v>70</v>
      </c>
      <c r="FA91">
        <v>71</v>
      </c>
      <c r="FB91">
        <v>71</v>
      </c>
      <c r="FC91">
        <v>72</v>
      </c>
      <c r="FD91">
        <v>72</v>
      </c>
      <c r="FE91">
        <v>72</v>
      </c>
      <c r="FF91">
        <v>73</v>
      </c>
      <c r="FG91">
        <v>73</v>
      </c>
      <c r="FH91">
        <v>74</v>
      </c>
      <c r="FI91">
        <v>74</v>
      </c>
      <c r="FJ91">
        <v>75</v>
      </c>
      <c r="FK91">
        <v>75</v>
      </c>
      <c r="FL91">
        <v>76</v>
      </c>
      <c r="FM91">
        <v>76</v>
      </c>
      <c r="FN91">
        <v>77</v>
      </c>
      <c r="FO91">
        <v>77</v>
      </c>
      <c r="FP91">
        <v>77</v>
      </c>
      <c r="FQ91">
        <v>78</v>
      </c>
      <c r="FR91">
        <v>78</v>
      </c>
      <c r="FS91">
        <v>79</v>
      </c>
      <c r="FT91">
        <v>79</v>
      </c>
      <c r="FU91">
        <v>80</v>
      </c>
      <c r="FV91">
        <v>80</v>
      </c>
      <c r="FW91">
        <v>81</v>
      </c>
      <c r="FX91">
        <v>81</v>
      </c>
      <c r="FY91">
        <v>82</v>
      </c>
      <c r="FZ91">
        <v>82</v>
      </c>
      <c r="GA91">
        <v>82</v>
      </c>
      <c r="GB91">
        <v>83</v>
      </c>
      <c r="GC91">
        <v>83</v>
      </c>
      <c r="GD91">
        <v>84</v>
      </c>
      <c r="GE91">
        <v>84</v>
      </c>
      <c r="GF91">
        <v>85</v>
      </c>
      <c r="GG91">
        <v>85</v>
      </c>
      <c r="GH91">
        <v>86</v>
      </c>
      <c r="GI91">
        <v>86</v>
      </c>
      <c r="GJ91">
        <v>86</v>
      </c>
      <c r="GK91">
        <v>87</v>
      </c>
      <c r="GL91">
        <v>87</v>
      </c>
      <c r="GM91">
        <v>88</v>
      </c>
      <c r="GN91">
        <v>88</v>
      </c>
      <c r="GO91">
        <v>89</v>
      </c>
      <c r="GP91">
        <v>89</v>
      </c>
      <c r="GQ91">
        <v>90</v>
      </c>
      <c r="GR91">
        <v>90</v>
      </c>
      <c r="GS91">
        <v>91</v>
      </c>
      <c r="GU91">
        <v>88</v>
      </c>
      <c r="GV91">
        <v>0.72199999999999998</v>
      </c>
    </row>
    <row r="92" spans="1:204">
      <c r="A92" s="278">
        <v>89</v>
      </c>
      <c r="B92" s="344">
        <v>1</v>
      </c>
      <c r="C92" s="344">
        <v>1</v>
      </c>
      <c r="D92" s="344">
        <v>2</v>
      </c>
      <c r="E92" s="344">
        <v>2</v>
      </c>
      <c r="F92" s="344">
        <v>3</v>
      </c>
      <c r="G92" s="344">
        <v>3</v>
      </c>
      <c r="H92" s="344">
        <v>4</v>
      </c>
      <c r="I92" s="344">
        <v>5</v>
      </c>
      <c r="J92" s="344">
        <v>5</v>
      </c>
      <c r="K92" s="344">
        <v>5</v>
      </c>
      <c r="L92" s="344">
        <v>6</v>
      </c>
      <c r="M92" s="344">
        <v>6</v>
      </c>
      <c r="N92" s="344">
        <v>7</v>
      </c>
      <c r="O92" s="344">
        <v>7</v>
      </c>
      <c r="P92" s="344">
        <v>8</v>
      </c>
      <c r="Q92" s="344">
        <v>8</v>
      </c>
      <c r="R92" s="344">
        <v>9</v>
      </c>
      <c r="S92" s="344">
        <v>9</v>
      </c>
      <c r="T92" s="344">
        <v>10</v>
      </c>
      <c r="U92" s="344">
        <v>10</v>
      </c>
      <c r="V92" s="344">
        <v>11</v>
      </c>
      <c r="W92" s="344">
        <v>11</v>
      </c>
      <c r="X92" s="344">
        <v>12</v>
      </c>
      <c r="Y92" s="344">
        <v>12</v>
      </c>
      <c r="Z92" s="344">
        <v>13</v>
      </c>
      <c r="AA92" s="344">
        <v>13</v>
      </c>
      <c r="AB92" s="344">
        <v>14</v>
      </c>
      <c r="AC92" s="344">
        <v>14</v>
      </c>
      <c r="AD92" s="344">
        <v>14</v>
      </c>
      <c r="AE92" s="344">
        <v>15</v>
      </c>
      <c r="AF92" s="337">
        <v>15</v>
      </c>
      <c r="AG92" s="345">
        <v>16</v>
      </c>
      <c r="AH92" s="346">
        <v>16</v>
      </c>
      <c r="AI92">
        <v>17</v>
      </c>
      <c r="AJ92">
        <v>17</v>
      </c>
      <c r="AK92">
        <v>18</v>
      </c>
      <c r="AL92">
        <v>18</v>
      </c>
      <c r="AM92">
        <v>19</v>
      </c>
      <c r="AN92">
        <v>19</v>
      </c>
      <c r="AO92">
        <v>20</v>
      </c>
      <c r="AP92">
        <v>20</v>
      </c>
      <c r="AQ92">
        <v>21</v>
      </c>
      <c r="AR92">
        <v>21</v>
      </c>
      <c r="AS92">
        <v>21</v>
      </c>
      <c r="AT92">
        <v>22</v>
      </c>
      <c r="AU92">
        <v>22</v>
      </c>
      <c r="AV92">
        <v>23</v>
      </c>
      <c r="AW92">
        <v>23</v>
      </c>
      <c r="AX92">
        <v>24</v>
      </c>
      <c r="AY92">
        <v>24</v>
      </c>
      <c r="AZ92">
        <v>25</v>
      </c>
      <c r="BA92">
        <v>25</v>
      </c>
      <c r="BB92">
        <v>26</v>
      </c>
      <c r="BC92">
        <v>26</v>
      </c>
      <c r="BD92">
        <v>26</v>
      </c>
      <c r="BE92">
        <v>27</v>
      </c>
      <c r="BF92">
        <v>27</v>
      </c>
      <c r="BG92">
        <v>28</v>
      </c>
      <c r="BH92">
        <v>28</v>
      </c>
      <c r="BI92">
        <v>29</v>
      </c>
      <c r="BJ92">
        <v>29</v>
      </c>
      <c r="BK92">
        <v>29</v>
      </c>
      <c r="BL92">
        <v>30</v>
      </c>
      <c r="BM92">
        <v>30</v>
      </c>
      <c r="BN92">
        <v>31</v>
      </c>
      <c r="BO92">
        <v>31</v>
      </c>
      <c r="BP92">
        <v>32</v>
      </c>
      <c r="BQ92">
        <v>32</v>
      </c>
      <c r="BR92">
        <v>33</v>
      </c>
      <c r="BS92">
        <v>33</v>
      </c>
      <c r="BT92">
        <v>33</v>
      </c>
      <c r="BU92">
        <v>34</v>
      </c>
      <c r="BV92">
        <v>34</v>
      </c>
      <c r="BW92">
        <v>35</v>
      </c>
      <c r="BX92">
        <v>35</v>
      </c>
      <c r="BY92">
        <v>36</v>
      </c>
      <c r="BZ92">
        <v>36</v>
      </c>
      <c r="CA92">
        <v>36</v>
      </c>
      <c r="CB92">
        <v>37</v>
      </c>
      <c r="CC92">
        <v>37</v>
      </c>
      <c r="CD92">
        <v>38</v>
      </c>
      <c r="CE92">
        <v>38</v>
      </c>
      <c r="CF92">
        <v>39</v>
      </c>
      <c r="CG92">
        <v>39</v>
      </c>
      <c r="CH92">
        <v>39</v>
      </c>
      <c r="CI92">
        <v>40</v>
      </c>
      <c r="CJ92">
        <v>40</v>
      </c>
      <c r="CK92">
        <v>41</v>
      </c>
      <c r="CL92">
        <v>41</v>
      </c>
      <c r="CM92">
        <v>41</v>
      </c>
      <c r="CN92">
        <v>42</v>
      </c>
      <c r="CO92">
        <v>42</v>
      </c>
      <c r="CP92">
        <v>43</v>
      </c>
      <c r="CQ92">
        <v>43</v>
      </c>
      <c r="CR92">
        <v>44</v>
      </c>
      <c r="CS92">
        <v>44</v>
      </c>
      <c r="CT92">
        <v>44</v>
      </c>
      <c r="CU92">
        <v>45</v>
      </c>
      <c r="CV92">
        <v>45</v>
      </c>
      <c r="CW92">
        <v>46</v>
      </c>
      <c r="CX92">
        <v>46</v>
      </c>
      <c r="CY92">
        <v>46</v>
      </c>
      <c r="CZ92">
        <v>47</v>
      </c>
      <c r="DA92">
        <v>47</v>
      </c>
      <c r="DB92">
        <v>48</v>
      </c>
      <c r="DC92">
        <v>48</v>
      </c>
      <c r="DD92">
        <v>49</v>
      </c>
      <c r="DE92">
        <v>49</v>
      </c>
      <c r="DF92">
        <v>50</v>
      </c>
      <c r="DG92">
        <v>50</v>
      </c>
      <c r="DH92">
        <v>51</v>
      </c>
      <c r="DI92">
        <v>51</v>
      </c>
      <c r="DJ92">
        <v>51</v>
      </c>
      <c r="DK92">
        <v>52</v>
      </c>
      <c r="DL92">
        <v>52</v>
      </c>
      <c r="DM92">
        <v>53</v>
      </c>
      <c r="DN92">
        <v>53</v>
      </c>
      <c r="DO92">
        <v>54</v>
      </c>
      <c r="DP92">
        <v>54</v>
      </c>
      <c r="DQ92">
        <v>55</v>
      </c>
      <c r="DR92">
        <v>55</v>
      </c>
      <c r="DS92">
        <v>55</v>
      </c>
      <c r="DT92">
        <v>56</v>
      </c>
      <c r="DU92">
        <v>56</v>
      </c>
      <c r="DV92">
        <v>57</v>
      </c>
      <c r="DW92">
        <v>57</v>
      </c>
      <c r="DX92">
        <v>58</v>
      </c>
      <c r="DY92">
        <v>58</v>
      </c>
      <c r="DZ92">
        <v>59</v>
      </c>
      <c r="EA92">
        <v>59</v>
      </c>
      <c r="EB92">
        <v>60</v>
      </c>
      <c r="EC92">
        <v>60</v>
      </c>
      <c r="ED92">
        <v>61</v>
      </c>
      <c r="EE92">
        <v>61</v>
      </c>
      <c r="EF92">
        <v>61</v>
      </c>
      <c r="EG92">
        <v>62</v>
      </c>
      <c r="EH92">
        <v>62</v>
      </c>
      <c r="EI92">
        <v>63</v>
      </c>
      <c r="EJ92">
        <v>63</v>
      </c>
      <c r="EK92">
        <v>64</v>
      </c>
      <c r="EL92">
        <v>64</v>
      </c>
      <c r="EM92">
        <v>65</v>
      </c>
      <c r="EN92">
        <v>65</v>
      </c>
      <c r="EO92">
        <v>66</v>
      </c>
      <c r="EP92">
        <v>66</v>
      </c>
      <c r="EQ92">
        <v>66</v>
      </c>
      <c r="ER92">
        <v>67</v>
      </c>
      <c r="ES92">
        <v>67</v>
      </c>
      <c r="ET92">
        <v>68</v>
      </c>
      <c r="EU92">
        <v>68</v>
      </c>
      <c r="EV92">
        <v>69</v>
      </c>
      <c r="EW92">
        <v>69</v>
      </c>
      <c r="EX92">
        <v>70</v>
      </c>
      <c r="EY92">
        <v>70</v>
      </c>
      <c r="EZ92">
        <v>71</v>
      </c>
      <c r="FA92">
        <v>71</v>
      </c>
      <c r="FB92">
        <v>71</v>
      </c>
      <c r="FC92">
        <v>72</v>
      </c>
      <c r="FD92">
        <v>72</v>
      </c>
      <c r="FE92">
        <v>73</v>
      </c>
      <c r="FF92">
        <v>73</v>
      </c>
      <c r="FG92">
        <v>74</v>
      </c>
      <c r="FH92">
        <v>74</v>
      </c>
      <c r="FI92">
        <v>75</v>
      </c>
      <c r="FJ92">
        <v>75</v>
      </c>
      <c r="FK92">
        <v>76</v>
      </c>
      <c r="FL92">
        <v>76</v>
      </c>
      <c r="FM92">
        <v>76</v>
      </c>
      <c r="FN92">
        <v>77</v>
      </c>
      <c r="FO92">
        <v>77</v>
      </c>
      <c r="FP92">
        <v>78</v>
      </c>
      <c r="FQ92">
        <v>78</v>
      </c>
      <c r="FR92">
        <v>79</v>
      </c>
      <c r="FS92">
        <v>79</v>
      </c>
      <c r="FT92">
        <v>80</v>
      </c>
      <c r="FU92">
        <v>80</v>
      </c>
      <c r="FV92">
        <v>81</v>
      </c>
      <c r="FW92">
        <v>81</v>
      </c>
      <c r="FX92">
        <v>82</v>
      </c>
      <c r="FY92">
        <v>82</v>
      </c>
      <c r="FZ92">
        <v>82</v>
      </c>
      <c r="GA92">
        <v>83</v>
      </c>
      <c r="GB92">
        <v>83</v>
      </c>
      <c r="GC92">
        <v>84</v>
      </c>
      <c r="GD92">
        <v>84</v>
      </c>
      <c r="GE92">
        <v>85</v>
      </c>
      <c r="GF92">
        <v>85</v>
      </c>
      <c r="GG92">
        <v>86</v>
      </c>
      <c r="GH92">
        <v>86</v>
      </c>
      <c r="GI92">
        <v>87</v>
      </c>
      <c r="GJ92">
        <v>87</v>
      </c>
      <c r="GK92">
        <v>87</v>
      </c>
      <c r="GL92">
        <v>88</v>
      </c>
      <c r="GM92">
        <v>88</v>
      </c>
      <c r="GN92">
        <v>89</v>
      </c>
      <c r="GO92">
        <v>89</v>
      </c>
      <c r="GP92">
        <v>90</v>
      </c>
      <c r="GQ92">
        <v>90</v>
      </c>
      <c r="GR92">
        <v>91</v>
      </c>
      <c r="GS92">
        <v>91</v>
      </c>
      <c r="GU92">
        <v>89</v>
      </c>
      <c r="GV92">
        <v>0.72599999999999998</v>
      </c>
    </row>
    <row r="93" spans="1:204">
      <c r="A93" s="339">
        <v>90</v>
      </c>
      <c r="B93" s="340">
        <v>1</v>
      </c>
      <c r="C93" s="340">
        <v>1</v>
      </c>
      <c r="D93" s="340">
        <v>2</v>
      </c>
      <c r="E93" s="340">
        <v>2</v>
      </c>
      <c r="F93" s="340">
        <v>3</v>
      </c>
      <c r="G93" s="340">
        <v>4</v>
      </c>
      <c r="H93" s="340">
        <v>4</v>
      </c>
      <c r="I93" s="340">
        <v>5</v>
      </c>
      <c r="J93" s="340">
        <v>5</v>
      </c>
      <c r="K93" s="340">
        <v>5</v>
      </c>
      <c r="L93" s="340">
        <v>6</v>
      </c>
      <c r="M93" s="340">
        <v>6</v>
      </c>
      <c r="N93" s="340">
        <v>7</v>
      </c>
      <c r="O93" s="340">
        <v>7</v>
      </c>
      <c r="P93" s="340">
        <v>8</v>
      </c>
      <c r="Q93" s="340">
        <v>8</v>
      </c>
      <c r="R93" s="340">
        <v>9</v>
      </c>
      <c r="S93" s="340">
        <v>9</v>
      </c>
      <c r="T93" s="340">
        <v>10</v>
      </c>
      <c r="U93" s="340">
        <v>10</v>
      </c>
      <c r="V93" s="340">
        <v>11</v>
      </c>
      <c r="W93" s="340">
        <v>11</v>
      </c>
      <c r="X93" s="340">
        <v>12</v>
      </c>
      <c r="Y93" s="340">
        <v>12</v>
      </c>
      <c r="Z93" s="340">
        <v>13</v>
      </c>
      <c r="AA93" s="340">
        <v>13</v>
      </c>
      <c r="AB93" s="340">
        <v>14</v>
      </c>
      <c r="AC93" s="340">
        <v>14</v>
      </c>
      <c r="AD93" s="340">
        <v>15</v>
      </c>
      <c r="AE93" s="340">
        <v>15</v>
      </c>
      <c r="AF93" s="341">
        <v>16</v>
      </c>
      <c r="AG93" s="342">
        <v>16</v>
      </c>
      <c r="AH93" s="347">
        <v>16</v>
      </c>
      <c r="AI93" s="341">
        <v>17</v>
      </c>
      <c r="AJ93" s="341">
        <v>17</v>
      </c>
      <c r="AK93" s="341">
        <v>18</v>
      </c>
      <c r="AL93" s="341">
        <v>18</v>
      </c>
      <c r="AM93" s="341">
        <v>19</v>
      </c>
      <c r="AN93" s="341">
        <v>19</v>
      </c>
      <c r="AO93" s="341">
        <v>20</v>
      </c>
      <c r="AP93" s="341">
        <v>20</v>
      </c>
      <c r="AQ93" s="341">
        <v>21</v>
      </c>
      <c r="AR93" s="341">
        <v>21</v>
      </c>
      <c r="AS93" s="341">
        <v>22</v>
      </c>
      <c r="AT93" s="341">
        <v>22</v>
      </c>
      <c r="AU93" s="341">
        <v>23</v>
      </c>
      <c r="AV93" s="341">
        <v>23</v>
      </c>
      <c r="AW93" s="341">
        <v>23</v>
      </c>
      <c r="AX93" s="341">
        <v>24</v>
      </c>
      <c r="AY93" s="341">
        <v>24</v>
      </c>
      <c r="AZ93" s="341">
        <v>25</v>
      </c>
      <c r="BA93" s="341">
        <v>25</v>
      </c>
      <c r="BB93" s="341">
        <v>26</v>
      </c>
      <c r="BC93" s="341">
        <v>26</v>
      </c>
      <c r="BD93" s="341">
        <v>27</v>
      </c>
      <c r="BE93" s="341">
        <v>27</v>
      </c>
      <c r="BF93" s="341">
        <v>27</v>
      </c>
      <c r="BG93" s="341">
        <v>28</v>
      </c>
      <c r="BH93" s="341">
        <v>28</v>
      </c>
      <c r="BI93" s="341">
        <v>29</v>
      </c>
      <c r="BJ93" s="341">
        <v>29</v>
      </c>
      <c r="BK93" s="341">
        <v>30</v>
      </c>
      <c r="BL93" s="341">
        <v>30</v>
      </c>
      <c r="BM93" s="341">
        <v>31</v>
      </c>
      <c r="BN93" s="341">
        <v>31</v>
      </c>
      <c r="BO93" s="341">
        <v>31</v>
      </c>
      <c r="BP93" s="341">
        <v>32</v>
      </c>
      <c r="BQ93" s="341">
        <v>32</v>
      </c>
      <c r="BR93" s="341">
        <v>33</v>
      </c>
      <c r="BS93" s="341">
        <v>33</v>
      </c>
      <c r="BT93" s="341">
        <v>34</v>
      </c>
      <c r="BU93" s="341">
        <v>34</v>
      </c>
      <c r="BV93" s="341">
        <v>35</v>
      </c>
      <c r="BW93" s="341">
        <v>35</v>
      </c>
      <c r="BX93" s="341">
        <v>35</v>
      </c>
      <c r="BY93" s="341">
        <v>36</v>
      </c>
      <c r="BZ93" s="341">
        <v>36</v>
      </c>
      <c r="CA93" s="341">
        <v>37</v>
      </c>
      <c r="CB93" s="341">
        <v>37</v>
      </c>
      <c r="CC93" s="341">
        <v>38</v>
      </c>
      <c r="CD93" s="341">
        <v>38</v>
      </c>
      <c r="CE93" s="341">
        <v>38</v>
      </c>
      <c r="CF93" s="341">
        <v>39</v>
      </c>
      <c r="CG93" s="341">
        <v>39</v>
      </c>
      <c r="CH93" s="341">
        <v>40</v>
      </c>
      <c r="CI93" s="341">
        <v>40</v>
      </c>
      <c r="CJ93" s="341">
        <v>41</v>
      </c>
      <c r="CK93" s="341">
        <v>41</v>
      </c>
      <c r="CL93" s="341">
        <v>41</v>
      </c>
      <c r="CM93" s="341">
        <v>42</v>
      </c>
      <c r="CN93" s="341">
        <v>42</v>
      </c>
      <c r="CO93" s="341">
        <v>43</v>
      </c>
      <c r="CP93" s="341">
        <v>43</v>
      </c>
      <c r="CQ93" s="341">
        <v>43</v>
      </c>
      <c r="CR93" s="341">
        <v>44</v>
      </c>
      <c r="CS93" s="341">
        <v>44</v>
      </c>
      <c r="CT93" s="341">
        <v>45</v>
      </c>
      <c r="CU93" s="341">
        <v>45</v>
      </c>
      <c r="CV93" s="341">
        <v>45</v>
      </c>
      <c r="CW93" s="341">
        <v>46</v>
      </c>
      <c r="CX93" s="341">
        <v>46</v>
      </c>
      <c r="CY93" s="341">
        <v>47</v>
      </c>
      <c r="CZ93" s="341">
        <v>47</v>
      </c>
      <c r="DA93" s="341">
        <v>48</v>
      </c>
      <c r="DB93" s="341">
        <v>48</v>
      </c>
      <c r="DC93" s="341">
        <v>49</v>
      </c>
      <c r="DD93" s="341">
        <v>49</v>
      </c>
      <c r="DE93" s="341">
        <v>49</v>
      </c>
      <c r="DF93" s="341">
        <v>50</v>
      </c>
      <c r="DG93" s="341">
        <v>50</v>
      </c>
      <c r="DH93" s="341">
        <v>51</v>
      </c>
      <c r="DI93" s="341">
        <v>51</v>
      </c>
      <c r="DJ93" s="341">
        <v>52</v>
      </c>
      <c r="DK93" s="341">
        <v>52</v>
      </c>
      <c r="DL93" s="341">
        <v>53</v>
      </c>
      <c r="DM93" s="341">
        <v>53</v>
      </c>
      <c r="DN93" s="341">
        <v>54</v>
      </c>
      <c r="DO93" s="341">
        <v>54</v>
      </c>
      <c r="DP93" s="341">
        <v>55</v>
      </c>
      <c r="DQ93" s="341">
        <v>55</v>
      </c>
      <c r="DR93" s="341">
        <v>55</v>
      </c>
      <c r="DS93" s="341">
        <v>56</v>
      </c>
      <c r="DT93" s="341">
        <v>56</v>
      </c>
      <c r="DU93" s="341">
        <v>57</v>
      </c>
      <c r="DV93" s="341">
        <v>57</v>
      </c>
      <c r="DW93" s="341">
        <v>58</v>
      </c>
      <c r="DX93" s="341">
        <v>58</v>
      </c>
      <c r="DY93" s="341">
        <v>59</v>
      </c>
      <c r="DZ93" s="341">
        <v>59</v>
      </c>
      <c r="EA93" s="341">
        <v>60</v>
      </c>
      <c r="EB93" s="341">
        <v>60</v>
      </c>
      <c r="EC93" s="341">
        <v>60</v>
      </c>
      <c r="ED93" s="341">
        <v>61</v>
      </c>
      <c r="EE93" s="341">
        <v>61</v>
      </c>
      <c r="EF93" s="341">
        <v>62</v>
      </c>
      <c r="EG93" s="341">
        <v>62</v>
      </c>
      <c r="EH93" s="341">
        <v>63</v>
      </c>
      <c r="EI93" s="341">
        <v>63</v>
      </c>
      <c r="EJ93" s="341">
        <v>64</v>
      </c>
      <c r="EK93" s="341">
        <v>64</v>
      </c>
      <c r="EL93" s="341">
        <v>65</v>
      </c>
      <c r="EM93" s="341">
        <v>65</v>
      </c>
      <c r="EN93" s="341">
        <v>66</v>
      </c>
      <c r="EO93" s="341">
        <v>66</v>
      </c>
      <c r="EP93" s="341">
        <v>66</v>
      </c>
      <c r="EQ93" s="341">
        <v>67</v>
      </c>
      <c r="ER93" s="341">
        <v>67</v>
      </c>
      <c r="ES93" s="341">
        <v>68</v>
      </c>
      <c r="ET93" s="341">
        <v>68</v>
      </c>
      <c r="EU93" s="341">
        <v>69</v>
      </c>
      <c r="EV93" s="341">
        <v>69</v>
      </c>
      <c r="EW93" s="341">
        <v>70</v>
      </c>
      <c r="EX93" s="341">
        <v>70</v>
      </c>
      <c r="EY93" s="341">
        <v>71</v>
      </c>
      <c r="EZ93" s="341">
        <v>71</v>
      </c>
      <c r="FA93" s="341">
        <v>72</v>
      </c>
      <c r="FB93" s="341">
        <v>72</v>
      </c>
      <c r="FC93" s="341">
        <v>72</v>
      </c>
      <c r="FD93" s="341">
        <v>73</v>
      </c>
      <c r="FE93" s="341">
        <v>73</v>
      </c>
      <c r="FF93" s="341">
        <v>74</v>
      </c>
      <c r="FG93" s="341">
        <v>74</v>
      </c>
      <c r="FH93" s="341">
        <v>75</v>
      </c>
      <c r="FI93" s="341">
        <v>75</v>
      </c>
      <c r="FJ93" s="341">
        <v>76</v>
      </c>
      <c r="FK93" s="341">
        <v>76</v>
      </c>
      <c r="FL93" s="341">
        <v>77</v>
      </c>
      <c r="FM93" s="341">
        <v>77</v>
      </c>
      <c r="FN93" s="341">
        <v>77</v>
      </c>
      <c r="FO93" s="341">
        <v>78</v>
      </c>
      <c r="FP93" s="341">
        <v>78</v>
      </c>
      <c r="FQ93" s="341">
        <v>79</v>
      </c>
      <c r="FR93" s="341">
        <v>79</v>
      </c>
      <c r="FS93" s="341">
        <v>80</v>
      </c>
      <c r="FT93" s="341">
        <v>80</v>
      </c>
      <c r="FU93" s="341">
        <v>81</v>
      </c>
      <c r="FV93" s="341">
        <v>81</v>
      </c>
      <c r="FW93" s="341">
        <v>82</v>
      </c>
      <c r="FX93" s="341">
        <v>82</v>
      </c>
      <c r="FY93" s="341">
        <v>83</v>
      </c>
      <c r="FZ93" s="341">
        <v>83</v>
      </c>
      <c r="GA93" s="341">
        <v>83</v>
      </c>
      <c r="GB93" s="341">
        <v>84</v>
      </c>
      <c r="GC93" s="341">
        <v>84</v>
      </c>
      <c r="GD93" s="341">
        <v>85</v>
      </c>
      <c r="GE93" s="341">
        <v>85</v>
      </c>
      <c r="GF93" s="341">
        <v>86</v>
      </c>
      <c r="GG93" s="341">
        <v>86</v>
      </c>
      <c r="GH93" s="341">
        <v>87</v>
      </c>
      <c r="GI93" s="341">
        <v>87</v>
      </c>
      <c r="GJ93" s="341">
        <v>88</v>
      </c>
      <c r="GK93" s="341">
        <v>88</v>
      </c>
      <c r="GL93" s="341">
        <v>88</v>
      </c>
      <c r="GM93" s="341">
        <v>89</v>
      </c>
      <c r="GN93" s="341">
        <v>89</v>
      </c>
      <c r="GO93" s="341">
        <v>90</v>
      </c>
      <c r="GP93" s="341">
        <v>90</v>
      </c>
      <c r="GQ93" s="341">
        <v>91</v>
      </c>
      <c r="GR93" s="341">
        <v>91</v>
      </c>
      <c r="GS93" s="341">
        <v>92</v>
      </c>
      <c r="GT93" s="341"/>
      <c r="GU93" s="341">
        <v>90</v>
      </c>
      <c r="GV93" s="341">
        <v>0.73099999999999998</v>
      </c>
    </row>
    <row r="94" spans="1:204">
      <c r="A94" s="278">
        <v>91</v>
      </c>
      <c r="B94" s="344">
        <v>1</v>
      </c>
      <c r="C94" s="344">
        <v>1</v>
      </c>
      <c r="D94" s="344">
        <v>2</v>
      </c>
      <c r="E94" s="344">
        <v>2</v>
      </c>
      <c r="F94" s="344">
        <v>3</v>
      </c>
      <c r="G94" s="344">
        <v>4</v>
      </c>
      <c r="H94" s="344">
        <v>4</v>
      </c>
      <c r="I94" s="344">
        <v>5</v>
      </c>
      <c r="J94" s="344">
        <v>5</v>
      </c>
      <c r="K94" s="344">
        <v>5</v>
      </c>
      <c r="L94" s="344">
        <v>6</v>
      </c>
      <c r="M94" s="344">
        <v>6</v>
      </c>
      <c r="N94" s="344">
        <v>7</v>
      </c>
      <c r="O94" s="344">
        <v>7</v>
      </c>
      <c r="P94" s="344">
        <v>8</v>
      </c>
      <c r="Q94" s="344">
        <v>8</v>
      </c>
      <c r="R94" s="344">
        <v>9</v>
      </c>
      <c r="S94" s="344">
        <v>9</v>
      </c>
      <c r="T94" s="344">
        <v>10</v>
      </c>
      <c r="U94" s="344">
        <v>10</v>
      </c>
      <c r="V94" s="344">
        <v>11</v>
      </c>
      <c r="W94" s="344">
        <v>11</v>
      </c>
      <c r="X94" s="344">
        <v>12</v>
      </c>
      <c r="Y94" s="344">
        <v>12</v>
      </c>
      <c r="Z94" s="344">
        <v>13</v>
      </c>
      <c r="AA94" s="344">
        <v>13</v>
      </c>
      <c r="AB94" s="344">
        <v>14</v>
      </c>
      <c r="AC94" s="344">
        <v>14</v>
      </c>
      <c r="AD94" s="344">
        <v>15</v>
      </c>
      <c r="AE94" s="344">
        <v>15</v>
      </c>
      <c r="AF94" s="337">
        <v>16</v>
      </c>
      <c r="AG94" s="345">
        <v>16</v>
      </c>
      <c r="AH94" s="346">
        <v>17</v>
      </c>
      <c r="AI94">
        <v>17</v>
      </c>
      <c r="AJ94">
        <v>17</v>
      </c>
      <c r="AK94">
        <v>18</v>
      </c>
      <c r="AL94">
        <v>18</v>
      </c>
      <c r="AM94">
        <v>19</v>
      </c>
      <c r="AN94">
        <v>19</v>
      </c>
      <c r="AO94">
        <v>20</v>
      </c>
      <c r="AP94">
        <v>20</v>
      </c>
      <c r="AQ94">
        <v>21</v>
      </c>
      <c r="AR94">
        <v>21</v>
      </c>
      <c r="AS94">
        <v>22</v>
      </c>
      <c r="AT94">
        <v>22</v>
      </c>
      <c r="AU94">
        <v>23</v>
      </c>
      <c r="AV94">
        <v>23</v>
      </c>
      <c r="AW94">
        <v>24</v>
      </c>
      <c r="AX94">
        <v>24</v>
      </c>
      <c r="AY94">
        <v>25</v>
      </c>
      <c r="AZ94">
        <v>25</v>
      </c>
      <c r="BA94">
        <v>25</v>
      </c>
      <c r="BB94">
        <v>26</v>
      </c>
      <c r="BC94">
        <v>26</v>
      </c>
      <c r="BD94">
        <v>27</v>
      </c>
      <c r="BE94">
        <v>27</v>
      </c>
      <c r="BF94">
        <v>28</v>
      </c>
      <c r="BG94">
        <v>28</v>
      </c>
      <c r="BH94">
        <v>29</v>
      </c>
      <c r="BI94">
        <v>29</v>
      </c>
      <c r="BJ94">
        <v>29</v>
      </c>
      <c r="BK94">
        <v>30</v>
      </c>
      <c r="BL94">
        <v>30</v>
      </c>
      <c r="BM94">
        <v>31</v>
      </c>
      <c r="BN94">
        <v>31</v>
      </c>
      <c r="BO94">
        <v>32</v>
      </c>
      <c r="BP94">
        <v>32</v>
      </c>
      <c r="BQ94">
        <v>33</v>
      </c>
      <c r="BR94">
        <v>33</v>
      </c>
      <c r="BS94">
        <v>33</v>
      </c>
      <c r="BT94">
        <v>34</v>
      </c>
      <c r="BU94">
        <v>34</v>
      </c>
      <c r="BV94">
        <v>35</v>
      </c>
      <c r="BW94">
        <v>35</v>
      </c>
      <c r="BX94">
        <v>36</v>
      </c>
      <c r="BY94">
        <v>36</v>
      </c>
      <c r="BZ94">
        <v>36</v>
      </c>
      <c r="CA94">
        <v>37</v>
      </c>
      <c r="CB94">
        <v>37</v>
      </c>
      <c r="CC94">
        <v>38</v>
      </c>
      <c r="CD94">
        <v>38</v>
      </c>
      <c r="CE94">
        <v>39</v>
      </c>
      <c r="CF94">
        <v>39</v>
      </c>
      <c r="CG94">
        <v>39</v>
      </c>
      <c r="CH94">
        <v>40</v>
      </c>
      <c r="CI94">
        <v>40</v>
      </c>
      <c r="CJ94">
        <v>41</v>
      </c>
      <c r="CK94">
        <v>41</v>
      </c>
      <c r="CL94">
        <v>42</v>
      </c>
      <c r="CM94">
        <v>42</v>
      </c>
      <c r="CN94">
        <v>42</v>
      </c>
      <c r="CO94">
        <v>43</v>
      </c>
      <c r="CP94">
        <v>43</v>
      </c>
      <c r="CQ94">
        <v>44</v>
      </c>
      <c r="CR94">
        <v>44</v>
      </c>
      <c r="CS94">
        <v>44</v>
      </c>
      <c r="CT94">
        <v>45</v>
      </c>
      <c r="CU94">
        <v>45</v>
      </c>
      <c r="CV94">
        <v>46</v>
      </c>
      <c r="CW94">
        <v>46</v>
      </c>
      <c r="CX94">
        <v>47</v>
      </c>
      <c r="CY94">
        <v>47</v>
      </c>
      <c r="CZ94">
        <v>47</v>
      </c>
      <c r="DA94">
        <v>48</v>
      </c>
      <c r="DB94">
        <v>48</v>
      </c>
      <c r="DC94">
        <v>49</v>
      </c>
      <c r="DD94">
        <v>49</v>
      </c>
      <c r="DE94">
        <v>50</v>
      </c>
      <c r="DF94">
        <v>50</v>
      </c>
      <c r="DG94">
        <v>51</v>
      </c>
      <c r="DH94">
        <v>51</v>
      </c>
      <c r="DI94">
        <v>52</v>
      </c>
      <c r="DJ94">
        <v>52</v>
      </c>
      <c r="DK94">
        <v>53</v>
      </c>
      <c r="DL94">
        <v>53</v>
      </c>
      <c r="DM94">
        <v>53</v>
      </c>
      <c r="DN94">
        <v>54</v>
      </c>
      <c r="DO94">
        <v>54</v>
      </c>
      <c r="DP94">
        <v>55</v>
      </c>
      <c r="DQ94">
        <v>55</v>
      </c>
      <c r="DR94">
        <v>56</v>
      </c>
      <c r="DS94">
        <v>56</v>
      </c>
      <c r="DT94">
        <v>57</v>
      </c>
      <c r="DU94">
        <v>57</v>
      </c>
      <c r="DV94">
        <v>58</v>
      </c>
      <c r="DW94">
        <v>58</v>
      </c>
      <c r="DX94">
        <v>58</v>
      </c>
      <c r="DY94">
        <v>59</v>
      </c>
      <c r="DZ94">
        <v>59</v>
      </c>
      <c r="EA94">
        <v>60</v>
      </c>
      <c r="EB94">
        <v>60</v>
      </c>
      <c r="EC94">
        <v>61</v>
      </c>
      <c r="ED94">
        <v>61</v>
      </c>
      <c r="EE94">
        <v>62</v>
      </c>
      <c r="EF94">
        <v>62</v>
      </c>
      <c r="EG94">
        <v>63</v>
      </c>
      <c r="EH94">
        <v>63</v>
      </c>
      <c r="EI94">
        <v>64</v>
      </c>
      <c r="EJ94">
        <v>64</v>
      </c>
      <c r="EK94">
        <v>65</v>
      </c>
      <c r="EL94">
        <v>65</v>
      </c>
      <c r="EM94">
        <v>65</v>
      </c>
      <c r="EN94">
        <v>66</v>
      </c>
      <c r="EO94">
        <v>66</v>
      </c>
      <c r="EP94">
        <v>67</v>
      </c>
      <c r="EQ94">
        <v>67</v>
      </c>
      <c r="ER94">
        <v>68</v>
      </c>
      <c r="ES94">
        <v>68</v>
      </c>
      <c r="ET94">
        <v>69</v>
      </c>
      <c r="EU94">
        <v>69</v>
      </c>
      <c r="EV94">
        <v>70</v>
      </c>
      <c r="EW94">
        <v>70</v>
      </c>
      <c r="EX94">
        <v>71</v>
      </c>
      <c r="EY94">
        <v>71</v>
      </c>
      <c r="EZ94">
        <v>71</v>
      </c>
      <c r="FA94">
        <v>72</v>
      </c>
      <c r="FB94">
        <v>72</v>
      </c>
      <c r="FC94">
        <v>73</v>
      </c>
      <c r="FD94">
        <v>73</v>
      </c>
      <c r="FE94">
        <v>74</v>
      </c>
      <c r="FF94">
        <v>74</v>
      </c>
      <c r="FG94">
        <v>75</v>
      </c>
      <c r="FH94">
        <v>75</v>
      </c>
      <c r="FI94">
        <v>76</v>
      </c>
      <c r="FJ94">
        <v>76</v>
      </c>
      <c r="FK94">
        <v>77</v>
      </c>
      <c r="FL94">
        <v>77</v>
      </c>
      <c r="FM94">
        <v>77</v>
      </c>
      <c r="FN94">
        <v>78</v>
      </c>
      <c r="FO94">
        <v>78</v>
      </c>
      <c r="FP94">
        <v>79</v>
      </c>
      <c r="FQ94">
        <v>79</v>
      </c>
      <c r="FR94">
        <v>80</v>
      </c>
      <c r="FS94">
        <v>80</v>
      </c>
      <c r="FT94">
        <v>81</v>
      </c>
      <c r="FU94">
        <v>81</v>
      </c>
      <c r="FV94">
        <v>82</v>
      </c>
      <c r="FW94">
        <v>82</v>
      </c>
      <c r="FX94">
        <v>83</v>
      </c>
      <c r="FY94">
        <v>83</v>
      </c>
      <c r="FZ94">
        <v>83</v>
      </c>
      <c r="GA94">
        <v>84</v>
      </c>
      <c r="GB94">
        <v>84</v>
      </c>
      <c r="GC94">
        <v>85</v>
      </c>
      <c r="GD94">
        <v>85</v>
      </c>
      <c r="GE94">
        <v>86</v>
      </c>
      <c r="GF94">
        <v>86</v>
      </c>
      <c r="GG94">
        <v>87</v>
      </c>
      <c r="GH94">
        <v>87</v>
      </c>
      <c r="GI94">
        <v>88</v>
      </c>
      <c r="GJ94">
        <v>88</v>
      </c>
      <c r="GK94">
        <v>89</v>
      </c>
      <c r="GL94">
        <v>89</v>
      </c>
      <c r="GM94">
        <v>89</v>
      </c>
      <c r="GN94">
        <v>90</v>
      </c>
      <c r="GO94">
        <v>90</v>
      </c>
      <c r="GP94">
        <v>91</v>
      </c>
      <c r="GQ94">
        <v>91</v>
      </c>
      <c r="GR94">
        <v>92</v>
      </c>
      <c r="GS94">
        <v>92</v>
      </c>
      <c r="GU94">
        <v>91</v>
      </c>
      <c r="GV94">
        <v>0.73499999999999999</v>
      </c>
    </row>
    <row r="95" spans="1:204">
      <c r="A95" s="278">
        <v>92</v>
      </c>
      <c r="B95" s="344">
        <v>1</v>
      </c>
      <c r="C95" s="344">
        <v>1</v>
      </c>
      <c r="D95" s="344">
        <v>2</v>
      </c>
      <c r="E95" s="344">
        <v>2</v>
      </c>
      <c r="F95" s="344">
        <v>3</v>
      </c>
      <c r="G95" s="344">
        <v>4</v>
      </c>
      <c r="H95" s="344">
        <v>4</v>
      </c>
      <c r="I95" s="344">
        <v>5</v>
      </c>
      <c r="J95" s="344">
        <v>5</v>
      </c>
      <c r="K95" s="344">
        <v>5</v>
      </c>
      <c r="L95" s="344">
        <v>6</v>
      </c>
      <c r="M95" s="344">
        <v>6</v>
      </c>
      <c r="N95" s="344">
        <v>7</v>
      </c>
      <c r="O95" s="344">
        <v>7</v>
      </c>
      <c r="P95" s="344">
        <v>8</v>
      </c>
      <c r="Q95" s="344">
        <v>9</v>
      </c>
      <c r="R95" s="344">
        <v>9</v>
      </c>
      <c r="S95" s="344">
        <v>9</v>
      </c>
      <c r="T95" s="344">
        <v>10</v>
      </c>
      <c r="U95" s="344">
        <v>10</v>
      </c>
      <c r="V95" s="344">
        <v>11</v>
      </c>
      <c r="W95" s="344">
        <v>11</v>
      </c>
      <c r="X95" s="344">
        <v>12</v>
      </c>
      <c r="Y95" s="344">
        <v>12</v>
      </c>
      <c r="Z95" s="344">
        <v>13</v>
      </c>
      <c r="AA95" s="344">
        <v>13</v>
      </c>
      <c r="AB95" s="344">
        <v>14</v>
      </c>
      <c r="AC95" s="344">
        <v>14</v>
      </c>
      <c r="AD95" s="344">
        <v>15</v>
      </c>
      <c r="AE95" s="344">
        <v>15</v>
      </c>
      <c r="AF95" s="337">
        <v>16</v>
      </c>
      <c r="AG95" s="345">
        <v>16</v>
      </c>
      <c r="AH95" s="346">
        <v>17</v>
      </c>
      <c r="AI95">
        <v>17</v>
      </c>
      <c r="AJ95">
        <v>18</v>
      </c>
      <c r="AK95">
        <v>18</v>
      </c>
      <c r="AL95">
        <v>19</v>
      </c>
      <c r="AM95">
        <v>19</v>
      </c>
      <c r="AN95">
        <v>19</v>
      </c>
      <c r="AO95">
        <v>20</v>
      </c>
      <c r="AP95">
        <v>20</v>
      </c>
      <c r="AQ95">
        <v>21</v>
      </c>
      <c r="AR95">
        <v>21</v>
      </c>
      <c r="AS95">
        <v>22</v>
      </c>
      <c r="AT95">
        <v>22</v>
      </c>
      <c r="AU95">
        <v>23</v>
      </c>
      <c r="AV95">
        <v>23</v>
      </c>
      <c r="AW95">
        <v>24</v>
      </c>
      <c r="AX95">
        <v>24</v>
      </c>
      <c r="AY95">
        <v>25</v>
      </c>
      <c r="AZ95">
        <v>25</v>
      </c>
      <c r="BA95">
        <v>26</v>
      </c>
      <c r="BB95">
        <v>26</v>
      </c>
      <c r="BC95">
        <v>26</v>
      </c>
      <c r="BD95">
        <v>27</v>
      </c>
      <c r="BE95">
        <v>27</v>
      </c>
      <c r="BF95">
        <v>28</v>
      </c>
      <c r="BG95">
        <v>28</v>
      </c>
      <c r="BH95">
        <v>29</v>
      </c>
      <c r="BI95">
        <v>29</v>
      </c>
      <c r="BJ95">
        <v>30</v>
      </c>
      <c r="BK95">
        <v>30</v>
      </c>
      <c r="BL95">
        <v>30</v>
      </c>
      <c r="BM95">
        <v>31</v>
      </c>
      <c r="BN95">
        <v>31</v>
      </c>
      <c r="BO95">
        <v>32</v>
      </c>
      <c r="BP95">
        <v>32</v>
      </c>
      <c r="BQ95">
        <v>33</v>
      </c>
      <c r="BR95">
        <v>33</v>
      </c>
      <c r="BS95">
        <v>34</v>
      </c>
      <c r="BT95">
        <v>34</v>
      </c>
      <c r="BU95">
        <v>34</v>
      </c>
      <c r="BV95">
        <v>35</v>
      </c>
      <c r="BW95">
        <v>35</v>
      </c>
      <c r="BX95">
        <v>36</v>
      </c>
      <c r="BY95">
        <v>36</v>
      </c>
      <c r="BZ95">
        <v>37</v>
      </c>
      <c r="CA95">
        <v>37</v>
      </c>
      <c r="CB95">
        <v>38</v>
      </c>
      <c r="CC95">
        <v>38</v>
      </c>
      <c r="CD95">
        <v>38</v>
      </c>
      <c r="CE95">
        <v>39</v>
      </c>
      <c r="CF95">
        <v>39</v>
      </c>
      <c r="CG95">
        <v>40</v>
      </c>
      <c r="CH95">
        <v>40</v>
      </c>
      <c r="CI95">
        <v>41</v>
      </c>
      <c r="CJ95">
        <v>41</v>
      </c>
      <c r="CK95">
        <v>41</v>
      </c>
      <c r="CL95">
        <v>42</v>
      </c>
      <c r="CM95">
        <v>42</v>
      </c>
      <c r="CN95">
        <v>43</v>
      </c>
      <c r="CO95">
        <v>43</v>
      </c>
      <c r="CP95">
        <v>43</v>
      </c>
      <c r="CQ95">
        <v>44</v>
      </c>
      <c r="CR95">
        <v>44</v>
      </c>
      <c r="CS95">
        <v>45</v>
      </c>
      <c r="CT95">
        <v>45</v>
      </c>
      <c r="CU95">
        <v>46</v>
      </c>
      <c r="CV95">
        <v>46</v>
      </c>
      <c r="CW95">
        <v>46</v>
      </c>
      <c r="CX95">
        <v>47</v>
      </c>
      <c r="CY95">
        <v>47</v>
      </c>
      <c r="CZ95">
        <v>48</v>
      </c>
      <c r="DA95">
        <v>48</v>
      </c>
      <c r="DB95">
        <v>49</v>
      </c>
      <c r="DC95">
        <v>49</v>
      </c>
      <c r="DD95">
        <v>50</v>
      </c>
      <c r="DE95">
        <v>50</v>
      </c>
      <c r="DF95">
        <v>50</v>
      </c>
      <c r="DG95">
        <v>51</v>
      </c>
      <c r="DH95">
        <v>51</v>
      </c>
      <c r="DI95">
        <v>52</v>
      </c>
      <c r="DJ95">
        <v>52</v>
      </c>
      <c r="DK95">
        <v>53</v>
      </c>
      <c r="DL95">
        <v>53</v>
      </c>
      <c r="DM95">
        <v>54</v>
      </c>
      <c r="DN95">
        <v>54</v>
      </c>
      <c r="DO95">
        <v>55</v>
      </c>
      <c r="DP95">
        <v>55</v>
      </c>
      <c r="DQ95">
        <v>56</v>
      </c>
      <c r="DR95">
        <v>56</v>
      </c>
      <c r="DS95">
        <v>56</v>
      </c>
      <c r="DT95">
        <v>57</v>
      </c>
      <c r="DU95">
        <v>57</v>
      </c>
      <c r="DV95">
        <v>58</v>
      </c>
      <c r="DW95">
        <v>58</v>
      </c>
      <c r="DX95">
        <v>59</v>
      </c>
      <c r="DY95">
        <v>59</v>
      </c>
      <c r="DZ95">
        <v>60</v>
      </c>
      <c r="EA95">
        <v>60</v>
      </c>
      <c r="EB95">
        <v>61</v>
      </c>
      <c r="EC95">
        <v>61</v>
      </c>
      <c r="ED95">
        <v>62</v>
      </c>
      <c r="EE95">
        <v>62</v>
      </c>
      <c r="EF95">
        <v>63</v>
      </c>
      <c r="EG95">
        <v>63</v>
      </c>
      <c r="EH95">
        <v>63</v>
      </c>
      <c r="EI95">
        <v>64</v>
      </c>
      <c r="EJ95">
        <v>64</v>
      </c>
      <c r="EK95">
        <v>65</v>
      </c>
      <c r="EL95">
        <v>65</v>
      </c>
      <c r="EM95">
        <v>66</v>
      </c>
      <c r="EN95">
        <v>66</v>
      </c>
      <c r="EO95">
        <v>67</v>
      </c>
      <c r="EP95">
        <v>67</v>
      </c>
      <c r="EQ95">
        <v>68</v>
      </c>
      <c r="ER95">
        <v>68</v>
      </c>
      <c r="ES95">
        <v>69</v>
      </c>
      <c r="ET95">
        <v>69</v>
      </c>
      <c r="EU95">
        <v>70</v>
      </c>
      <c r="EV95">
        <v>70</v>
      </c>
      <c r="EW95">
        <v>70</v>
      </c>
      <c r="EX95">
        <v>71</v>
      </c>
      <c r="EY95">
        <v>71</v>
      </c>
      <c r="EZ95">
        <v>72</v>
      </c>
      <c r="FA95">
        <v>72</v>
      </c>
      <c r="FB95">
        <v>73</v>
      </c>
      <c r="FC95">
        <v>73</v>
      </c>
      <c r="FD95">
        <v>74</v>
      </c>
      <c r="FE95">
        <v>74</v>
      </c>
      <c r="FF95">
        <v>75</v>
      </c>
      <c r="FG95">
        <v>75</v>
      </c>
      <c r="FH95">
        <v>76</v>
      </c>
      <c r="FI95">
        <v>76</v>
      </c>
      <c r="FJ95">
        <v>76</v>
      </c>
      <c r="FK95">
        <v>77</v>
      </c>
      <c r="FL95">
        <v>77</v>
      </c>
      <c r="FM95">
        <v>78</v>
      </c>
      <c r="FN95">
        <v>78</v>
      </c>
      <c r="FO95">
        <v>79</v>
      </c>
      <c r="FP95">
        <v>79</v>
      </c>
      <c r="FQ95">
        <v>80</v>
      </c>
      <c r="FR95">
        <v>80</v>
      </c>
      <c r="FS95">
        <v>81</v>
      </c>
      <c r="FT95">
        <v>81</v>
      </c>
      <c r="FU95">
        <v>82</v>
      </c>
      <c r="FV95">
        <v>82</v>
      </c>
      <c r="FW95">
        <v>83</v>
      </c>
      <c r="FX95">
        <v>83</v>
      </c>
      <c r="FY95">
        <v>83</v>
      </c>
      <c r="FZ95">
        <v>84</v>
      </c>
      <c r="GA95">
        <v>84</v>
      </c>
      <c r="GB95">
        <v>85</v>
      </c>
      <c r="GC95">
        <v>85</v>
      </c>
      <c r="GD95">
        <v>86</v>
      </c>
      <c r="GE95">
        <v>86</v>
      </c>
      <c r="GF95">
        <v>87</v>
      </c>
      <c r="GG95">
        <v>87</v>
      </c>
      <c r="GH95">
        <v>88</v>
      </c>
      <c r="GI95">
        <v>88</v>
      </c>
      <c r="GJ95">
        <v>89</v>
      </c>
      <c r="GK95">
        <v>89</v>
      </c>
      <c r="GL95">
        <v>89</v>
      </c>
      <c r="GM95">
        <v>90</v>
      </c>
      <c r="GN95">
        <v>90</v>
      </c>
      <c r="GO95">
        <v>91</v>
      </c>
      <c r="GP95">
        <v>91</v>
      </c>
      <c r="GQ95">
        <v>92</v>
      </c>
      <c r="GR95">
        <v>92</v>
      </c>
      <c r="GS95">
        <v>93</v>
      </c>
      <c r="GU95">
        <v>92</v>
      </c>
      <c r="GV95">
        <v>0.73899999999999999</v>
      </c>
    </row>
    <row r="96" spans="1:204">
      <c r="A96" s="278">
        <v>93</v>
      </c>
      <c r="B96" s="344">
        <v>1</v>
      </c>
      <c r="C96" s="344">
        <v>1</v>
      </c>
      <c r="D96" s="344">
        <v>2</v>
      </c>
      <c r="E96" s="344">
        <v>2</v>
      </c>
      <c r="F96" s="344">
        <v>3</v>
      </c>
      <c r="G96" s="344">
        <v>4</v>
      </c>
      <c r="H96" s="344">
        <v>4</v>
      </c>
      <c r="I96" s="344">
        <v>5</v>
      </c>
      <c r="J96" s="344">
        <v>5</v>
      </c>
      <c r="K96" s="344">
        <v>5</v>
      </c>
      <c r="L96" s="344">
        <v>6</v>
      </c>
      <c r="M96" s="344">
        <v>6</v>
      </c>
      <c r="N96" s="344">
        <v>7</v>
      </c>
      <c r="O96" s="344">
        <v>8</v>
      </c>
      <c r="P96" s="344">
        <v>8</v>
      </c>
      <c r="Q96" s="344">
        <v>9</v>
      </c>
      <c r="R96" s="344">
        <v>9</v>
      </c>
      <c r="S96" s="344">
        <v>10</v>
      </c>
      <c r="T96" s="344">
        <v>10</v>
      </c>
      <c r="U96" s="344">
        <v>10</v>
      </c>
      <c r="V96" s="344">
        <v>11</v>
      </c>
      <c r="W96" s="344">
        <v>11</v>
      </c>
      <c r="X96" s="344">
        <v>12</v>
      </c>
      <c r="Y96" s="344">
        <v>12</v>
      </c>
      <c r="Z96" s="344">
        <v>13</v>
      </c>
      <c r="AA96" s="344">
        <v>13</v>
      </c>
      <c r="AB96" s="344">
        <v>14</v>
      </c>
      <c r="AC96" s="344">
        <v>14</v>
      </c>
      <c r="AD96" s="344">
        <v>15</v>
      </c>
      <c r="AE96" s="344">
        <v>15</v>
      </c>
      <c r="AF96" s="337">
        <v>16</v>
      </c>
      <c r="AG96" s="345">
        <v>16</v>
      </c>
      <c r="AH96" s="346">
        <v>17</v>
      </c>
      <c r="AI96">
        <v>17</v>
      </c>
      <c r="AJ96">
        <v>18</v>
      </c>
      <c r="AK96">
        <v>18</v>
      </c>
      <c r="AL96">
        <v>19</v>
      </c>
      <c r="AM96">
        <v>19</v>
      </c>
      <c r="AN96">
        <v>20</v>
      </c>
      <c r="AO96">
        <v>20</v>
      </c>
      <c r="AP96">
        <v>21</v>
      </c>
      <c r="AQ96">
        <v>21</v>
      </c>
      <c r="AR96">
        <v>22</v>
      </c>
      <c r="AS96">
        <v>22</v>
      </c>
      <c r="AT96">
        <v>22</v>
      </c>
      <c r="AU96">
        <v>23</v>
      </c>
      <c r="AV96">
        <v>23</v>
      </c>
      <c r="AW96">
        <v>24</v>
      </c>
      <c r="AX96">
        <v>24</v>
      </c>
      <c r="AY96">
        <v>25</v>
      </c>
      <c r="AZ96">
        <v>25</v>
      </c>
      <c r="BA96">
        <v>26</v>
      </c>
      <c r="BB96">
        <v>26</v>
      </c>
      <c r="BC96">
        <v>27</v>
      </c>
      <c r="BD96">
        <v>27</v>
      </c>
      <c r="BE96">
        <v>28</v>
      </c>
      <c r="BF96">
        <v>28</v>
      </c>
      <c r="BG96">
        <v>28</v>
      </c>
      <c r="BH96">
        <v>29</v>
      </c>
      <c r="BI96">
        <v>29</v>
      </c>
      <c r="BJ96">
        <v>30</v>
      </c>
      <c r="BK96">
        <v>30</v>
      </c>
      <c r="BL96">
        <v>31</v>
      </c>
      <c r="BM96">
        <v>31</v>
      </c>
      <c r="BN96">
        <v>32</v>
      </c>
      <c r="BO96">
        <v>32</v>
      </c>
      <c r="BP96">
        <v>32</v>
      </c>
      <c r="BQ96">
        <v>33</v>
      </c>
      <c r="BR96">
        <v>33</v>
      </c>
      <c r="BS96">
        <v>34</v>
      </c>
      <c r="BT96">
        <v>34</v>
      </c>
      <c r="BU96">
        <v>35</v>
      </c>
      <c r="BV96">
        <v>35</v>
      </c>
      <c r="BW96">
        <v>36</v>
      </c>
      <c r="BX96">
        <v>36</v>
      </c>
      <c r="BY96">
        <v>36</v>
      </c>
      <c r="BZ96">
        <v>37</v>
      </c>
      <c r="CA96">
        <v>37</v>
      </c>
      <c r="CB96">
        <v>38</v>
      </c>
      <c r="CC96">
        <v>38</v>
      </c>
      <c r="CD96">
        <v>39</v>
      </c>
      <c r="CE96">
        <v>39</v>
      </c>
      <c r="CF96">
        <v>40</v>
      </c>
      <c r="CG96">
        <v>40</v>
      </c>
      <c r="CH96">
        <v>40</v>
      </c>
      <c r="CI96">
        <v>41</v>
      </c>
      <c r="CJ96">
        <v>41</v>
      </c>
      <c r="CK96">
        <v>42</v>
      </c>
      <c r="CL96">
        <v>42</v>
      </c>
      <c r="CM96">
        <v>43</v>
      </c>
      <c r="CN96">
        <v>43</v>
      </c>
      <c r="CO96">
        <v>43</v>
      </c>
      <c r="CP96">
        <v>44</v>
      </c>
      <c r="CQ96">
        <v>44</v>
      </c>
      <c r="CR96">
        <v>45</v>
      </c>
      <c r="CS96">
        <v>45</v>
      </c>
      <c r="CT96">
        <v>45</v>
      </c>
      <c r="CU96">
        <v>46</v>
      </c>
      <c r="CV96">
        <v>46</v>
      </c>
      <c r="CW96">
        <v>47</v>
      </c>
      <c r="CX96">
        <v>47</v>
      </c>
      <c r="CY96">
        <v>48</v>
      </c>
      <c r="CZ96">
        <v>48</v>
      </c>
      <c r="DA96">
        <v>49</v>
      </c>
      <c r="DB96">
        <v>49</v>
      </c>
      <c r="DC96">
        <v>49</v>
      </c>
      <c r="DD96">
        <v>50</v>
      </c>
      <c r="DE96">
        <v>50</v>
      </c>
      <c r="DF96">
        <v>51</v>
      </c>
      <c r="DG96">
        <v>51</v>
      </c>
      <c r="DH96">
        <v>52</v>
      </c>
      <c r="DI96">
        <v>52</v>
      </c>
      <c r="DJ96">
        <v>53</v>
      </c>
      <c r="DK96">
        <v>53</v>
      </c>
      <c r="DL96">
        <v>54</v>
      </c>
      <c r="DM96">
        <v>54</v>
      </c>
      <c r="DN96">
        <v>55</v>
      </c>
      <c r="DO96">
        <v>55</v>
      </c>
      <c r="DP96">
        <v>55</v>
      </c>
      <c r="DQ96">
        <v>56</v>
      </c>
      <c r="DR96">
        <v>56</v>
      </c>
      <c r="DS96">
        <v>57</v>
      </c>
      <c r="DT96">
        <v>57</v>
      </c>
      <c r="DU96">
        <v>58</v>
      </c>
      <c r="DV96">
        <v>58</v>
      </c>
      <c r="DW96">
        <v>59</v>
      </c>
      <c r="DX96">
        <v>59</v>
      </c>
      <c r="DY96">
        <v>60</v>
      </c>
      <c r="DZ96">
        <v>60</v>
      </c>
      <c r="EA96">
        <v>61</v>
      </c>
      <c r="EB96">
        <v>61</v>
      </c>
      <c r="EC96">
        <v>62</v>
      </c>
      <c r="ED96">
        <v>62</v>
      </c>
      <c r="EE96">
        <v>62</v>
      </c>
      <c r="EF96">
        <v>63</v>
      </c>
      <c r="EG96">
        <v>63</v>
      </c>
      <c r="EH96">
        <v>64</v>
      </c>
      <c r="EI96">
        <v>64</v>
      </c>
      <c r="EJ96">
        <v>65</v>
      </c>
      <c r="EK96">
        <v>65</v>
      </c>
      <c r="EL96">
        <v>66</v>
      </c>
      <c r="EM96">
        <v>66</v>
      </c>
      <c r="EN96">
        <v>67</v>
      </c>
      <c r="EO96">
        <v>67</v>
      </c>
      <c r="EP96">
        <v>68</v>
      </c>
      <c r="EQ96">
        <v>68</v>
      </c>
      <c r="ER96">
        <v>69</v>
      </c>
      <c r="ES96">
        <v>69</v>
      </c>
      <c r="ET96">
        <v>70</v>
      </c>
      <c r="EU96">
        <v>70</v>
      </c>
      <c r="EV96">
        <v>70</v>
      </c>
      <c r="EW96">
        <v>71</v>
      </c>
      <c r="EX96">
        <v>71</v>
      </c>
      <c r="EY96">
        <v>72</v>
      </c>
      <c r="EZ96">
        <v>72</v>
      </c>
      <c r="FA96">
        <v>73</v>
      </c>
      <c r="FB96">
        <v>73</v>
      </c>
      <c r="FC96">
        <v>74</v>
      </c>
      <c r="FD96">
        <v>74</v>
      </c>
      <c r="FE96">
        <v>75</v>
      </c>
      <c r="FF96">
        <v>75</v>
      </c>
      <c r="FG96">
        <v>76</v>
      </c>
      <c r="FH96">
        <v>76</v>
      </c>
      <c r="FI96">
        <v>77</v>
      </c>
      <c r="FJ96">
        <v>77</v>
      </c>
      <c r="FK96">
        <v>77</v>
      </c>
      <c r="FL96">
        <v>78</v>
      </c>
      <c r="FM96">
        <v>78</v>
      </c>
      <c r="FN96">
        <v>79</v>
      </c>
      <c r="FO96">
        <v>79</v>
      </c>
      <c r="FP96">
        <v>80</v>
      </c>
      <c r="FQ96">
        <v>80</v>
      </c>
      <c r="FR96">
        <v>81</v>
      </c>
      <c r="FS96">
        <v>81</v>
      </c>
      <c r="FT96">
        <v>82</v>
      </c>
      <c r="FU96">
        <v>82</v>
      </c>
      <c r="FV96">
        <v>83</v>
      </c>
      <c r="FW96">
        <v>83</v>
      </c>
      <c r="FX96">
        <v>84</v>
      </c>
      <c r="FY96">
        <v>84</v>
      </c>
      <c r="FZ96">
        <v>84</v>
      </c>
      <c r="GA96">
        <v>85</v>
      </c>
      <c r="GB96">
        <v>85</v>
      </c>
      <c r="GC96">
        <v>86</v>
      </c>
      <c r="GD96">
        <v>86</v>
      </c>
      <c r="GE96">
        <v>87</v>
      </c>
      <c r="GF96">
        <v>87</v>
      </c>
      <c r="GG96">
        <v>88</v>
      </c>
      <c r="GH96">
        <v>88</v>
      </c>
      <c r="GI96">
        <v>89</v>
      </c>
      <c r="GJ96">
        <v>89</v>
      </c>
      <c r="GK96">
        <v>90</v>
      </c>
      <c r="GL96">
        <v>90</v>
      </c>
      <c r="GM96">
        <v>91</v>
      </c>
      <c r="GN96">
        <v>91</v>
      </c>
      <c r="GO96">
        <v>91</v>
      </c>
      <c r="GP96">
        <v>92</v>
      </c>
      <c r="GQ96">
        <v>92</v>
      </c>
      <c r="GR96">
        <v>93</v>
      </c>
      <c r="GS96">
        <v>93</v>
      </c>
      <c r="GU96">
        <v>93</v>
      </c>
      <c r="GV96">
        <v>0.74399999999999999</v>
      </c>
    </row>
    <row r="97" spans="1:204">
      <c r="A97" s="278">
        <v>94</v>
      </c>
      <c r="B97" s="344">
        <v>1</v>
      </c>
      <c r="C97" s="344">
        <v>1</v>
      </c>
      <c r="D97" s="344">
        <v>2</v>
      </c>
      <c r="E97" s="344">
        <v>2</v>
      </c>
      <c r="F97" s="344">
        <v>3</v>
      </c>
      <c r="G97" s="344">
        <v>4</v>
      </c>
      <c r="H97" s="344">
        <v>4</v>
      </c>
      <c r="I97" s="344">
        <v>5</v>
      </c>
      <c r="J97" s="344">
        <v>5</v>
      </c>
      <c r="K97" s="344">
        <v>5</v>
      </c>
      <c r="L97" s="344">
        <v>6</v>
      </c>
      <c r="M97" s="344">
        <v>7</v>
      </c>
      <c r="N97" s="344">
        <v>7</v>
      </c>
      <c r="O97" s="344">
        <v>8</v>
      </c>
      <c r="P97" s="344">
        <v>8</v>
      </c>
      <c r="Q97" s="344">
        <v>9</v>
      </c>
      <c r="R97" s="344">
        <v>9</v>
      </c>
      <c r="S97" s="344">
        <v>10</v>
      </c>
      <c r="T97" s="344">
        <v>10</v>
      </c>
      <c r="U97" s="344">
        <v>10</v>
      </c>
      <c r="V97" s="344">
        <v>11</v>
      </c>
      <c r="W97" s="344">
        <v>11</v>
      </c>
      <c r="X97" s="344">
        <v>12</v>
      </c>
      <c r="Y97" s="344">
        <v>12</v>
      </c>
      <c r="Z97" s="344">
        <v>13</v>
      </c>
      <c r="AA97" s="344">
        <v>13</v>
      </c>
      <c r="AB97" s="344">
        <v>14</v>
      </c>
      <c r="AC97" s="344">
        <v>14</v>
      </c>
      <c r="AD97" s="344">
        <v>15</v>
      </c>
      <c r="AE97" s="344">
        <v>15</v>
      </c>
      <c r="AF97" s="337">
        <v>16</v>
      </c>
      <c r="AG97" s="345">
        <v>16</v>
      </c>
      <c r="AH97" s="346">
        <v>17</v>
      </c>
      <c r="AI97">
        <v>17</v>
      </c>
      <c r="AJ97">
        <v>18</v>
      </c>
      <c r="AK97">
        <v>18</v>
      </c>
      <c r="AL97">
        <v>19</v>
      </c>
      <c r="AM97">
        <v>19</v>
      </c>
      <c r="AN97">
        <v>20</v>
      </c>
      <c r="AO97">
        <v>20</v>
      </c>
      <c r="AP97">
        <v>21</v>
      </c>
      <c r="AQ97">
        <v>21</v>
      </c>
      <c r="AR97">
        <v>22</v>
      </c>
      <c r="AS97">
        <v>22</v>
      </c>
      <c r="AT97">
        <v>23</v>
      </c>
      <c r="AU97">
        <v>23</v>
      </c>
      <c r="AV97">
        <v>24</v>
      </c>
      <c r="AW97">
        <v>24</v>
      </c>
      <c r="AX97">
        <v>24</v>
      </c>
      <c r="AY97">
        <v>25</v>
      </c>
      <c r="AZ97">
        <v>25</v>
      </c>
      <c r="BA97">
        <v>26</v>
      </c>
      <c r="BB97">
        <v>26</v>
      </c>
      <c r="BC97">
        <v>27</v>
      </c>
      <c r="BD97">
        <v>27</v>
      </c>
      <c r="BE97">
        <v>28</v>
      </c>
      <c r="BF97">
        <v>28</v>
      </c>
      <c r="BG97">
        <v>29</v>
      </c>
      <c r="BH97">
        <v>29</v>
      </c>
      <c r="BI97">
        <v>29</v>
      </c>
      <c r="BJ97">
        <v>30</v>
      </c>
      <c r="BK97">
        <v>30</v>
      </c>
      <c r="BL97">
        <v>31</v>
      </c>
      <c r="BM97">
        <v>31</v>
      </c>
      <c r="BN97">
        <v>32</v>
      </c>
      <c r="BO97">
        <v>32</v>
      </c>
      <c r="BP97">
        <v>33</v>
      </c>
      <c r="BQ97">
        <v>33</v>
      </c>
      <c r="BR97">
        <v>34</v>
      </c>
      <c r="BS97">
        <v>34</v>
      </c>
      <c r="BT97">
        <v>34</v>
      </c>
      <c r="BU97">
        <v>35</v>
      </c>
      <c r="BV97">
        <v>35</v>
      </c>
      <c r="BW97">
        <v>36</v>
      </c>
      <c r="BX97">
        <v>36</v>
      </c>
      <c r="BY97">
        <v>37</v>
      </c>
      <c r="BZ97">
        <v>37</v>
      </c>
      <c r="CA97">
        <v>38</v>
      </c>
      <c r="CB97">
        <v>38</v>
      </c>
      <c r="CC97">
        <v>38</v>
      </c>
      <c r="CD97">
        <v>39</v>
      </c>
      <c r="CE97">
        <v>39</v>
      </c>
      <c r="CF97">
        <v>40</v>
      </c>
      <c r="CG97">
        <v>40</v>
      </c>
      <c r="CH97">
        <v>41</v>
      </c>
      <c r="CI97">
        <v>41</v>
      </c>
      <c r="CJ97">
        <v>41</v>
      </c>
      <c r="CK97">
        <v>42</v>
      </c>
      <c r="CL97">
        <v>42</v>
      </c>
      <c r="CM97">
        <v>43</v>
      </c>
      <c r="CN97">
        <v>43</v>
      </c>
      <c r="CO97">
        <v>44</v>
      </c>
      <c r="CP97">
        <v>44</v>
      </c>
      <c r="CQ97">
        <v>44</v>
      </c>
      <c r="CR97">
        <v>45</v>
      </c>
      <c r="CS97">
        <v>45</v>
      </c>
      <c r="CT97">
        <v>46</v>
      </c>
      <c r="CU97">
        <v>46</v>
      </c>
      <c r="CV97">
        <v>46</v>
      </c>
      <c r="CW97">
        <v>47</v>
      </c>
      <c r="CX97">
        <v>47</v>
      </c>
      <c r="CY97">
        <v>48</v>
      </c>
      <c r="CZ97">
        <v>48</v>
      </c>
      <c r="DA97">
        <v>49</v>
      </c>
      <c r="DB97">
        <v>49</v>
      </c>
      <c r="DC97">
        <v>50</v>
      </c>
      <c r="DD97">
        <v>50</v>
      </c>
      <c r="DE97">
        <v>51</v>
      </c>
      <c r="DF97">
        <v>51</v>
      </c>
      <c r="DG97">
        <v>52</v>
      </c>
      <c r="DH97">
        <v>52</v>
      </c>
      <c r="DI97">
        <v>53</v>
      </c>
      <c r="DJ97">
        <v>53</v>
      </c>
      <c r="DK97">
        <v>53</v>
      </c>
      <c r="DL97">
        <v>54</v>
      </c>
      <c r="DM97">
        <v>54</v>
      </c>
      <c r="DN97">
        <v>55</v>
      </c>
      <c r="DO97">
        <v>55</v>
      </c>
      <c r="DP97">
        <v>56</v>
      </c>
      <c r="DQ97">
        <v>56</v>
      </c>
      <c r="DR97">
        <v>57</v>
      </c>
      <c r="DS97">
        <v>57</v>
      </c>
      <c r="DT97">
        <v>58</v>
      </c>
      <c r="DU97">
        <v>58</v>
      </c>
      <c r="DV97">
        <v>59</v>
      </c>
      <c r="DW97">
        <v>59</v>
      </c>
      <c r="DX97">
        <v>60</v>
      </c>
      <c r="DY97">
        <v>60</v>
      </c>
      <c r="DZ97">
        <v>60</v>
      </c>
      <c r="EA97">
        <v>61</v>
      </c>
      <c r="EB97">
        <v>61</v>
      </c>
      <c r="EC97">
        <v>62</v>
      </c>
      <c r="ED97">
        <v>62</v>
      </c>
      <c r="EE97">
        <v>63</v>
      </c>
      <c r="EF97">
        <v>63</v>
      </c>
      <c r="EG97">
        <v>64</v>
      </c>
      <c r="EH97">
        <v>64</v>
      </c>
      <c r="EI97">
        <v>65</v>
      </c>
      <c r="EJ97">
        <v>65</v>
      </c>
      <c r="EK97">
        <v>66</v>
      </c>
      <c r="EL97">
        <v>66</v>
      </c>
      <c r="EM97">
        <v>67</v>
      </c>
      <c r="EN97">
        <v>67</v>
      </c>
      <c r="EO97">
        <v>68</v>
      </c>
      <c r="EP97">
        <v>68</v>
      </c>
      <c r="EQ97">
        <v>68</v>
      </c>
      <c r="ER97">
        <v>69</v>
      </c>
      <c r="ES97">
        <v>69</v>
      </c>
      <c r="ET97">
        <v>70</v>
      </c>
      <c r="EU97">
        <v>70</v>
      </c>
      <c r="EV97">
        <v>71</v>
      </c>
      <c r="EW97">
        <v>71</v>
      </c>
      <c r="EX97">
        <v>72</v>
      </c>
      <c r="EY97">
        <v>72</v>
      </c>
      <c r="EZ97">
        <v>73</v>
      </c>
      <c r="FA97">
        <v>73</v>
      </c>
      <c r="FB97">
        <v>74</v>
      </c>
      <c r="FC97">
        <v>74</v>
      </c>
      <c r="FD97">
        <v>75</v>
      </c>
      <c r="FE97">
        <v>75</v>
      </c>
      <c r="FF97">
        <v>76</v>
      </c>
      <c r="FG97">
        <v>76</v>
      </c>
      <c r="FH97">
        <v>76</v>
      </c>
      <c r="FI97">
        <v>77</v>
      </c>
      <c r="FJ97">
        <v>77</v>
      </c>
      <c r="FK97">
        <v>78</v>
      </c>
      <c r="FL97">
        <v>78</v>
      </c>
      <c r="FM97">
        <v>79</v>
      </c>
      <c r="FN97">
        <v>79</v>
      </c>
      <c r="FO97">
        <v>80</v>
      </c>
      <c r="FP97">
        <v>80</v>
      </c>
      <c r="FQ97">
        <v>81</v>
      </c>
      <c r="FR97">
        <v>81</v>
      </c>
      <c r="FS97">
        <v>82</v>
      </c>
      <c r="FT97">
        <v>82</v>
      </c>
      <c r="FU97">
        <v>83</v>
      </c>
      <c r="FV97">
        <v>83</v>
      </c>
      <c r="FW97">
        <v>84</v>
      </c>
      <c r="FX97">
        <v>84</v>
      </c>
      <c r="FY97">
        <v>84</v>
      </c>
      <c r="FZ97">
        <v>85</v>
      </c>
      <c r="GA97">
        <v>85</v>
      </c>
      <c r="GB97">
        <v>86</v>
      </c>
      <c r="GC97">
        <v>86</v>
      </c>
      <c r="GD97">
        <v>87</v>
      </c>
      <c r="GE97">
        <v>87</v>
      </c>
      <c r="GF97">
        <v>88</v>
      </c>
      <c r="GG97">
        <v>88</v>
      </c>
      <c r="GH97">
        <v>89</v>
      </c>
      <c r="GI97">
        <v>89</v>
      </c>
      <c r="GJ97">
        <v>90</v>
      </c>
      <c r="GK97">
        <v>90</v>
      </c>
      <c r="GL97">
        <v>91</v>
      </c>
      <c r="GM97">
        <v>91</v>
      </c>
      <c r="GN97">
        <v>91</v>
      </c>
      <c r="GO97">
        <v>92</v>
      </c>
      <c r="GP97">
        <v>92</v>
      </c>
      <c r="GQ97">
        <v>93</v>
      </c>
      <c r="GR97">
        <v>93</v>
      </c>
      <c r="GS97">
        <v>94</v>
      </c>
      <c r="GU97">
        <v>94</v>
      </c>
      <c r="GV97">
        <v>0.748</v>
      </c>
    </row>
    <row r="98" spans="1:204">
      <c r="A98" s="278">
        <v>95</v>
      </c>
      <c r="B98" s="344">
        <v>1</v>
      </c>
      <c r="C98" s="344">
        <v>1</v>
      </c>
      <c r="D98" s="344">
        <v>2</v>
      </c>
      <c r="E98" s="344">
        <v>2</v>
      </c>
      <c r="F98" s="344">
        <v>3</v>
      </c>
      <c r="G98" s="344">
        <v>4</v>
      </c>
      <c r="H98" s="344">
        <v>4</v>
      </c>
      <c r="I98" s="344">
        <v>5</v>
      </c>
      <c r="J98" s="344">
        <v>5</v>
      </c>
      <c r="K98" s="344">
        <v>6</v>
      </c>
      <c r="L98" s="344">
        <v>6</v>
      </c>
      <c r="M98" s="344">
        <v>7</v>
      </c>
      <c r="N98" s="344">
        <v>7</v>
      </c>
      <c r="O98" s="344">
        <v>8</v>
      </c>
      <c r="P98" s="344">
        <v>8</v>
      </c>
      <c r="Q98" s="344">
        <v>9</v>
      </c>
      <c r="R98" s="344">
        <v>9</v>
      </c>
      <c r="S98" s="344">
        <v>10</v>
      </c>
      <c r="T98" s="344">
        <v>10</v>
      </c>
      <c r="U98" s="344">
        <v>11</v>
      </c>
      <c r="V98" s="344">
        <v>11</v>
      </c>
      <c r="W98" s="344">
        <v>12</v>
      </c>
      <c r="X98" s="344">
        <v>12</v>
      </c>
      <c r="Y98" s="344">
        <v>13</v>
      </c>
      <c r="Z98" s="344">
        <v>13</v>
      </c>
      <c r="AA98" s="344">
        <v>13</v>
      </c>
      <c r="AB98" s="344">
        <v>14</v>
      </c>
      <c r="AC98" s="344">
        <v>14</v>
      </c>
      <c r="AD98" s="344">
        <v>15</v>
      </c>
      <c r="AE98" s="344">
        <v>15</v>
      </c>
      <c r="AF98" s="337">
        <v>16</v>
      </c>
      <c r="AG98" s="345">
        <v>16</v>
      </c>
      <c r="AH98" s="346">
        <v>17</v>
      </c>
      <c r="AI98">
        <v>17</v>
      </c>
      <c r="AJ98">
        <v>18</v>
      </c>
      <c r="AK98">
        <v>18</v>
      </c>
      <c r="AL98">
        <v>19</v>
      </c>
      <c r="AM98">
        <v>19</v>
      </c>
      <c r="AN98">
        <v>20</v>
      </c>
      <c r="AO98">
        <v>20</v>
      </c>
      <c r="AP98">
        <v>21</v>
      </c>
      <c r="AQ98">
        <v>21</v>
      </c>
      <c r="AR98">
        <v>22</v>
      </c>
      <c r="AS98">
        <v>22</v>
      </c>
      <c r="AT98">
        <v>23</v>
      </c>
      <c r="AU98">
        <v>23</v>
      </c>
      <c r="AV98">
        <v>24</v>
      </c>
      <c r="AW98">
        <v>24</v>
      </c>
      <c r="AX98">
        <v>25</v>
      </c>
      <c r="AY98">
        <v>25</v>
      </c>
      <c r="AZ98">
        <v>26</v>
      </c>
      <c r="BA98">
        <v>26</v>
      </c>
      <c r="BB98">
        <v>26</v>
      </c>
      <c r="BC98">
        <v>27</v>
      </c>
      <c r="BD98">
        <v>27</v>
      </c>
      <c r="BE98">
        <v>28</v>
      </c>
      <c r="BF98">
        <v>28</v>
      </c>
      <c r="BG98">
        <v>29</v>
      </c>
      <c r="BH98">
        <v>29</v>
      </c>
      <c r="BI98">
        <v>30</v>
      </c>
      <c r="BJ98">
        <v>30</v>
      </c>
      <c r="BK98">
        <v>31</v>
      </c>
      <c r="BL98">
        <v>31</v>
      </c>
      <c r="BM98">
        <v>31</v>
      </c>
      <c r="BN98">
        <v>32</v>
      </c>
      <c r="BO98">
        <v>32</v>
      </c>
      <c r="BP98">
        <v>33</v>
      </c>
      <c r="BQ98">
        <v>33</v>
      </c>
      <c r="BR98">
        <v>34</v>
      </c>
      <c r="BS98">
        <v>34</v>
      </c>
      <c r="BT98">
        <v>35</v>
      </c>
      <c r="BU98">
        <v>35</v>
      </c>
      <c r="BV98">
        <v>36</v>
      </c>
      <c r="BW98">
        <v>36</v>
      </c>
      <c r="BX98">
        <v>36</v>
      </c>
      <c r="BY98">
        <v>37</v>
      </c>
      <c r="BZ98">
        <v>37</v>
      </c>
      <c r="CA98">
        <v>38</v>
      </c>
      <c r="CB98">
        <v>38</v>
      </c>
      <c r="CC98">
        <v>39</v>
      </c>
      <c r="CD98">
        <v>39</v>
      </c>
      <c r="CE98">
        <v>40</v>
      </c>
      <c r="CF98">
        <v>40</v>
      </c>
      <c r="CG98">
        <v>40</v>
      </c>
      <c r="CH98">
        <v>41</v>
      </c>
      <c r="CI98">
        <v>41</v>
      </c>
      <c r="CJ98">
        <v>42</v>
      </c>
      <c r="CK98">
        <v>42</v>
      </c>
      <c r="CL98">
        <v>43</v>
      </c>
      <c r="CM98">
        <v>43</v>
      </c>
      <c r="CN98">
        <v>43</v>
      </c>
      <c r="CO98">
        <v>44</v>
      </c>
      <c r="CP98">
        <v>44</v>
      </c>
      <c r="CQ98">
        <v>45</v>
      </c>
      <c r="CR98">
        <v>45</v>
      </c>
      <c r="CS98">
        <v>45</v>
      </c>
      <c r="CT98">
        <v>46</v>
      </c>
      <c r="CU98">
        <v>46</v>
      </c>
      <c r="CV98">
        <v>47</v>
      </c>
      <c r="CW98">
        <v>47</v>
      </c>
      <c r="CX98">
        <v>48</v>
      </c>
      <c r="CY98">
        <v>48</v>
      </c>
      <c r="CZ98">
        <v>49</v>
      </c>
      <c r="DA98">
        <v>49</v>
      </c>
      <c r="DB98">
        <v>50</v>
      </c>
      <c r="DC98">
        <v>50</v>
      </c>
      <c r="DD98">
        <v>50</v>
      </c>
      <c r="DE98">
        <v>51</v>
      </c>
      <c r="DF98">
        <v>51</v>
      </c>
      <c r="DG98">
        <v>52</v>
      </c>
      <c r="DH98">
        <v>52</v>
      </c>
      <c r="DI98">
        <v>53</v>
      </c>
      <c r="DJ98">
        <v>53</v>
      </c>
      <c r="DK98">
        <v>54</v>
      </c>
      <c r="DL98">
        <v>54</v>
      </c>
      <c r="DM98">
        <v>55</v>
      </c>
      <c r="DN98">
        <v>55</v>
      </c>
      <c r="DO98">
        <v>56</v>
      </c>
      <c r="DP98">
        <v>56</v>
      </c>
      <c r="DQ98">
        <v>57</v>
      </c>
      <c r="DR98">
        <v>57</v>
      </c>
      <c r="DS98">
        <v>57</v>
      </c>
      <c r="DT98">
        <v>58</v>
      </c>
      <c r="DU98">
        <v>58</v>
      </c>
      <c r="DV98">
        <v>59</v>
      </c>
      <c r="DW98">
        <v>59</v>
      </c>
      <c r="DX98">
        <v>60</v>
      </c>
      <c r="DY98">
        <v>60</v>
      </c>
      <c r="DZ98">
        <v>61</v>
      </c>
      <c r="EA98">
        <v>61</v>
      </c>
      <c r="EB98">
        <v>62</v>
      </c>
      <c r="EC98">
        <v>62</v>
      </c>
      <c r="ED98">
        <v>63</v>
      </c>
      <c r="EE98">
        <v>63</v>
      </c>
      <c r="EF98">
        <v>64</v>
      </c>
      <c r="EG98">
        <v>64</v>
      </c>
      <c r="EH98">
        <v>65</v>
      </c>
      <c r="EI98">
        <v>65</v>
      </c>
      <c r="EJ98">
        <v>66</v>
      </c>
      <c r="EK98">
        <v>66</v>
      </c>
      <c r="EL98">
        <v>66</v>
      </c>
      <c r="EM98">
        <v>67</v>
      </c>
      <c r="EN98">
        <v>67</v>
      </c>
      <c r="EO98">
        <v>68</v>
      </c>
      <c r="EP98">
        <v>68</v>
      </c>
      <c r="EQ98">
        <v>69</v>
      </c>
      <c r="ER98">
        <v>69</v>
      </c>
      <c r="ES98">
        <v>70</v>
      </c>
      <c r="ET98">
        <v>70</v>
      </c>
      <c r="EU98">
        <v>71</v>
      </c>
      <c r="EV98">
        <v>71</v>
      </c>
      <c r="EW98">
        <v>72</v>
      </c>
      <c r="EX98">
        <v>72</v>
      </c>
      <c r="EY98">
        <v>73</v>
      </c>
      <c r="EZ98">
        <v>73</v>
      </c>
      <c r="FA98">
        <v>74</v>
      </c>
      <c r="FB98">
        <v>74</v>
      </c>
      <c r="FC98">
        <v>75</v>
      </c>
      <c r="FD98">
        <v>75</v>
      </c>
      <c r="FE98">
        <v>75</v>
      </c>
      <c r="FF98">
        <v>76</v>
      </c>
      <c r="FG98">
        <v>76</v>
      </c>
      <c r="FH98">
        <v>77</v>
      </c>
      <c r="FI98">
        <v>77</v>
      </c>
      <c r="FJ98">
        <v>78</v>
      </c>
      <c r="FK98">
        <v>78</v>
      </c>
      <c r="FL98">
        <v>79</v>
      </c>
      <c r="FM98">
        <v>79</v>
      </c>
      <c r="FN98">
        <v>80</v>
      </c>
      <c r="FO98">
        <v>80</v>
      </c>
      <c r="FP98">
        <v>81</v>
      </c>
      <c r="FQ98">
        <v>81</v>
      </c>
      <c r="FR98">
        <v>82</v>
      </c>
      <c r="FS98">
        <v>82</v>
      </c>
      <c r="FT98">
        <v>83</v>
      </c>
      <c r="FU98">
        <v>83</v>
      </c>
      <c r="FV98">
        <v>83</v>
      </c>
      <c r="FW98">
        <v>84</v>
      </c>
      <c r="FX98">
        <v>84</v>
      </c>
      <c r="FY98">
        <v>85</v>
      </c>
      <c r="FZ98">
        <v>85</v>
      </c>
      <c r="GA98">
        <v>86</v>
      </c>
      <c r="GB98">
        <v>86</v>
      </c>
      <c r="GC98">
        <v>87</v>
      </c>
      <c r="GD98">
        <v>87</v>
      </c>
      <c r="GE98">
        <v>88</v>
      </c>
      <c r="GF98">
        <v>88</v>
      </c>
      <c r="GG98">
        <v>89</v>
      </c>
      <c r="GH98">
        <v>89</v>
      </c>
      <c r="GI98">
        <v>90</v>
      </c>
      <c r="GJ98">
        <v>90</v>
      </c>
      <c r="GK98">
        <v>91</v>
      </c>
      <c r="GL98">
        <v>91</v>
      </c>
      <c r="GM98">
        <v>92</v>
      </c>
      <c r="GN98">
        <v>92</v>
      </c>
      <c r="GO98">
        <v>92</v>
      </c>
      <c r="GP98">
        <v>93</v>
      </c>
      <c r="GQ98">
        <v>93</v>
      </c>
      <c r="GR98">
        <v>94</v>
      </c>
      <c r="GS98">
        <v>94</v>
      </c>
      <c r="GU98">
        <v>95</v>
      </c>
      <c r="GV98">
        <v>0.752</v>
      </c>
    </row>
    <row r="99" spans="1:204">
      <c r="A99" s="278">
        <v>96</v>
      </c>
      <c r="B99" s="344">
        <v>1</v>
      </c>
      <c r="C99" s="344">
        <v>1</v>
      </c>
      <c r="D99" s="344">
        <v>2</v>
      </c>
      <c r="E99" s="344">
        <v>2</v>
      </c>
      <c r="F99" s="344">
        <v>3</v>
      </c>
      <c r="G99" s="344">
        <v>4</v>
      </c>
      <c r="H99" s="344">
        <v>4</v>
      </c>
      <c r="I99" s="344">
        <v>5</v>
      </c>
      <c r="J99" s="344">
        <v>5</v>
      </c>
      <c r="K99" s="344">
        <v>6</v>
      </c>
      <c r="L99" s="344">
        <v>6</v>
      </c>
      <c r="M99" s="344">
        <v>7</v>
      </c>
      <c r="N99" s="344">
        <v>7</v>
      </c>
      <c r="O99" s="344">
        <v>8</v>
      </c>
      <c r="P99" s="344">
        <v>8</v>
      </c>
      <c r="Q99" s="344">
        <v>9</v>
      </c>
      <c r="R99" s="344">
        <v>9</v>
      </c>
      <c r="S99" s="344">
        <v>10</v>
      </c>
      <c r="T99" s="344">
        <v>10</v>
      </c>
      <c r="U99" s="344">
        <v>11</v>
      </c>
      <c r="V99" s="344">
        <v>11</v>
      </c>
      <c r="W99" s="344">
        <v>12</v>
      </c>
      <c r="X99" s="344">
        <v>12</v>
      </c>
      <c r="Y99" s="344">
        <v>13</v>
      </c>
      <c r="Z99" s="344">
        <v>13</v>
      </c>
      <c r="AA99" s="344">
        <v>14</v>
      </c>
      <c r="AB99" s="344">
        <v>14</v>
      </c>
      <c r="AC99" s="344">
        <v>15</v>
      </c>
      <c r="AD99" s="344">
        <v>15</v>
      </c>
      <c r="AE99" s="344">
        <v>16</v>
      </c>
      <c r="AF99" s="337">
        <v>16</v>
      </c>
      <c r="AG99" s="345">
        <v>17</v>
      </c>
      <c r="AH99" s="346">
        <v>17</v>
      </c>
      <c r="AI99">
        <v>18</v>
      </c>
      <c r="AJ99">
        <v>18</v>
      </c>
      <c r="AK99">
        <v>18</v>
      </c>
      <c r="AL99">
        <v>19</v>
      </c>
      <c r="AM99">
        <v>19</v>
      </c>
      <c r="AN99">
        <v>20</v>
      </c>
      <c r="AO99">
        <v>20</v>
      </c>
      <c r="AP99">
        <v>21</v>
      </c>
      <c r="AQ99">
        <v>21</v>
      </c>
      <c r="AR99">
        <v>22</v>
      </c>
      <c r="AS99">
        <v>22</v>
      </c>
      <c r="AT99">
        <v>23</v>
      </c>
      <c r="AU99">
        <v>23</v>
      </c>
      <c r="AV99">
        <v>24</v>
      </c>
      <c r="AW99">
        <v>24</v>
      </c>
      <c r="AX99">
        <v>25</v>
      </c>
      <c r="AY99">
        <v>25</v>
      </c>
      <c r="AZ99">
        <v>26</v>
      </c>
      <c r="BA99">
        <v>26</v>
      </c>
      <c r="BB99">
        <v>27</v>
      </c>
      <c r="BC99">
        <v>27</v>
      </c>
      <c r="BD99">
        <v>27</v>
      </c>
      <c r="BE99">
        <v>28</v>
      </c>
      <c r="BF99">
        <v>28</v>
      </c>
      <c r="BG99">
        <v>29</v>
      </c>
      <c r="BH99">
        <v>29</v>
      </c>
      <c r="BI99">
        <v>30</v>
      </c>
      <c r="BJ99">
        <v>30</v>
      </c>
      <c r="BK99">
        <v>31</v>
      </c>
      <c r="BL99">
        <v>31</v>
      </c>
      <c r="BM99">
        <v>32</v>
      </c>
      <c r="BN99">
        <v>32</v>
      </c>
      <c r="BO99">
        <v>33</v>
      </c>
      <c r="BP99">
        <v>33</v>
      </c>
      <c r="BQ99">
        <v>33</v>
      </c>
      <c r="BR99">
        <v>34</v>
      </c>
      <c r="BS99">
        <v>34</v>
      </c>
      <c r="BT99">
        <v>35</v>
      </c>
      <c r="BU99">
        <v>35</v>
      </c>
      <c r="BV99">
        <v>36</v>
      </c>
      <c r="BW99">
        <v>36</v>
      </c>
      <c r="BX99">
        <v>37</v>
      </c>
      <c r="BY99">
        <v>37</v>
      </c>
      <c r="BZ99">
        <v>37</v>
      </c>
      <c r="CA99">
        <v>38</v>
      </c>
      <c r="CB99">
        <v>38</v>
      </c>
      <c r="CC99">
        <v>39</v>
      </c>
      <c r="CD99">
        <v>39</v>
      </c>
      <c r="CE99">
        <v>40</v>
      </c>
      <c r="CF99">
        <v>40</v>
      </c>
      <c r="CG99">
        <v>41</v>
      </c>
      <c r="CH99">
        <v>41</v>
      </c>
      <c r="CI99">
        <v>41</v>
      </c>
      <c r="CJ99">
        <v>42</v>
      </c>
      <c r="CK99">
        <v>42</v>
      </c>
      <c r="CL99">
        <v>43</v>
      </c>
      <c r="CM99">
        <v>43</v>
      </c>
      <c r="CN99">
        <v>44</v>
      </c>
      <c r="CO99">
        <v>44</v>
      </c>
      <c r="CP99">
        <v>44</v>
      </c>
      <c r="CQ99">
        <v>45</v>
      </c>
      <c r="CR99">
        <v>45</v>
      </c>
      <c r="CS99">
        <v>46</v>
      </c>
      <c r="CT99">
        <v>46</v>
      </c>
      <c r="CU99">
        <v>47</v>
      </c>
      <c r="CV99">
        <v>47</v>
      </c>
      <c r="CW99">
        <v>47</v>
      </c>
      <c r="CX99">
        <v>48</v>
      </c>
      <c r="CY99">
        <v>48</v>
      </c>
      <c r="CZ99">
        <v>49</v>
      </c>
      <c r="DA99">
        <v>49</v>
      </c>
      <c r="DB99">
        <v>50</v>
      </c>
      <c r="DC99">
        <v>50</v>
      </c>
      <c r="DD99">
        <v>51</v>
      </c>
      <c r="DE99">
        <v>51</v>
      </c>
      <c r="DF99">
        <v>52</v>
      </c>
      <c r="DG99">
        <v>52</v>
      </c>
      <c r="DH99">
        <v>53</v>
      </c>
      <c r="DI99">
        <v>53</v>
      </c>
      <c r="DJ99">
        <v>54</v>
      </c>
      <c r="DK99">
        <v>54</v>
      </c>
      <c r="DL99">
        <v>54</v>
      </c>
      <c r="DM99">
        <v>55</v>
      </c>
      <c r="DN99">
        <v>55</v>
      </c>
      <c r="DO99">
        <v>56</v>
      </c>
      <c r="DP99">
        <v>56</v>
      </c>
      <c r="DQ99">
        <v>57</v>
      </c>
      <c r="DR99">
        <v>57</v>
      </c>
      <c r="DS99">
        <v>58</v>
      </c>
      <c r="DT99">
        <v>58</v>
      </c>
      <c r="DU99">
        <v>59</v>
      </c>
      <c r="DV99">
        <v>59</v>
      </c>
      <c r="DW99">
        <v>60</v>
      </c>
      <c r="DX99">
        <v>60</v>
      </c>
      <c r="DY99">
        <v>61</v>
      </c>
      <c r="DZ99">
        <v>61</v>
      </c>
      <c r="EA99">
        <v>62</v>
      </c>
      <c r="EB99">
        <v>62</v>
      </c>
      <c r="EC99">
        <v>63</v>
      </c>
      <c r="ED99">
        <v>63</v>
      </c>
      <c r="EE99">
        <v>64</v>
      </c>
      <c r="EF99">
        <v>64</v>
      </c>
      <c r="EG99">
        <v>64</v>
      </c>
      <c r="EH99">
        <v>65</v>
      </c>
      <c r="EI99">
        <v>65</v>
      </c>
      <c r="EJ99">
        <v>66</v>
      </c>
      <c r="EK99">
        <v>66</v>
      </c>
      <c r="EL99">
        <v>67</v>
      </c>
      <c r="EM99">
        <v>67</v>
      </c>
      <c r="EN99">
        <v>68</v>
      </c>
      <c r="EO99">
        <v>68</v>
      </c>
      <c r="EP99">
        <v>69</v>
      </c>
      <c r="EQ99">
        <v>69</v>
      </c>
      <c r="ER99">
        <v>70</v>
      </c>
      <c r="ES99">
        <v>70</v>
      </c>
      <c r="ET99">
        <v>71</v>
      </c>
      <c r="EU99">
        <v>71</v>
      </c>
      <c r="EV99">
        <v>72</v>
      </c>
      <c r="EW99">
        <v>72</v>
      </c>
      <c r="EX99">
        <v>73</v>
      </c>
      <c r="EY99">
        <v>73</v>
      </c>
      <c r="EZ99">
        <v>73</v>
      </c>
      <c r="FA99">
        <v>74</v>
      </c>
      <c r="FB99">
        <v>74</v>
      </c>
      <c r="FC99">
        <v>75</v>
      </c>
      <c r="FD99">
        <v>75</v>
      </c>
      <c r="FE99">
        <v>76</v>
      </c>
      <c r="FF99">
        <v>76</v>
      </c>
      <c r="FG99">
        <v>77</v>
      </c>
      <c r="FH99">
        <v>77</v>
      </c>
      <c r="FI99">
        <v>78</v>
      </c>
      <c r="FJ99">
        <v>78</v>
      </c>
      <c r="FK99">
        <v>79</v>
      </c>
      <c r="FL99">
        <v>79</v>
      </c>
      <c r="FM99">
        <v>80</v>
      </c>
      <c r="FN99">
        <v>80</v>
      </c>
      <c r="FO99">
        <v>81</v>
      </c>
      <c r="FP99">
        <v>81</v>
      </c>
      <c r="FQ99">
        <v>82</v>
      </c>
      <c r="FR99">
        <v>82</v>
      </c>
      <c r="FS99">
        <v>83</v>
      </c>
      <c r="FT99">
        <v>83</v>
      </c>
      <c r="FU99">
        <v>83</v>
      </c>
      <c r="FV99">
        <v>84</v>
      </c>
      <c r="FW99">
        <v>84</v>
      </c>
      <c r="FX99">
        <v>85</v>
      </c>
      <c r="FY99">
        <v>85</v>
      </c>
      <c r="FZ99">
        <v>86</v>
      </c>
      <c r="GA99">
        <v>86</v>
      </c>
      <c r="GB99">
        <v>87</v>
      </c>
      <c r="GC99">
        <v>87</v>
      </c>
      <c r="GD99">
        <v>88</v>
      </c>
      <c r="GE99">
        <v>88</v>
      </c>
      <c r="GF99">
        <v>89</v>
      </c>
      <c r="GG99">
        <v>89</v>
      </c>
      <c r="GH99">
        <v>90</v>
      </c>
      <c r="GI99">
        <v>90</v>
      </c>
      <c r="GJ99">
        <v>91</v>
      </c>
      <c r="GK99">
        <v>91</v>
      </c>
      <c r="GL99">
        <v>92</v>
      </c>
      <c r="GM99">
        <v>92</v>
      </c>
      <c r="GN99">
        <v>92</v>
      </c>
      <c r="GO99">
        <v>93</v>
      </c>
      <c r="GP99">
        <v>93</v>
      </c>
      <c r="GQ99">
        <v>94</v>
      </c>
      <c r="GR99">
        <v>94</v>
      </c>
      <c r="GS99">
        <v>95</v>
      </c>
      <c r="GU99">
        <v>96</v>
      </c>
      <c r="GV99">
        <v>0.75600000000000001</v>
      </c>
    </row>
    <row r="100" spans="1:204">
      <c r="A100" s="278">
        <v>97</v>
      </c>
      <c r="B100" s="344">
        <v>1</v>
      </c>
      <c r="C100" s="344">
        <v>1</v>
      </c>
      <c r="D100" s="344">
        <v>2</v>
      </c>
      <c r="E100" s="344">
        <v>2</v>
      </c>
      <c r="F100" s="344">
        <v>3</v>
      </c>
      <c r="G100" s="344">
        <v>4</v>
      </c>
      <c r="H100" s="344">
        <v>4</v>
      </c>
      <c r="I100" s="344">
        <v>5</v>
      </c>
      <c r="J100" s="344">
        <v>5</v>
      </c>
      <c r="K100" s="344">
        <v>6</v>
      </c>
      <c r="L100" s="344">
        <v>6</v>
      </c>
      <c r="M100" s="344">
        <v>7</v>
      </c>
      <c r="N100" s="344">
        <v>7</v>
      </c>
      <c r="O100" s="344">
        <v>8</v>
      </c>
      <c r="P100" s="344">
        <v>8</v>
      </c>
      <c r="Q100" s="344">
        <v>9</v>
      </c>
      <c r="R100" s="344">
        <v>9</v>
      </c>
      <c r="S100" s="344">
        <v>10</v>
      </c>
      <c r="T100" s="344">
        <v>10</v>
      </c>
      <c r="U100" s="344">
        <v>11</v>
      </c>
      <c r="V100" s="344">
        <v>11</v>
      </c>
      <c r="W100" s="344">
        <v>12</v>
      </c>
      <c r="X100" s="344">
        <v>12</v>
      </c>
      <c r="Y100" s="344">
        <v>13</v>
      </c>
      <c r="Z100" s="344">
        <v>13</v>
      </c>
      <c r="AA100" s="344">
        <v>14</v>
      </c>
      <c r="AB100" s="344">
        <v>14</v>
      </c>
      <c r="AC100" s="344">
        <v>15</v>
      </c>
      <c r="AD100" s="344">
        <v>15</v>
      </c>
      <c r="AE100" s="344">
        <v>16</v>
      </c>
      <c r="AF100" s="337">
        <v>16</v>
      </c>
      <c r="AG100" s="345">
        <v>17</v>
      </c>
      <c r="AH100" s="346">
        <v>17</v>
      </c>
      <c r="AI100">
        <v>18</v>
      </c>
      <c r="AJ100">
        <v>18</v>
      </c>
      <c r="AK100">
        <v>19</v>
      </c>
      <c r="AL100">
        <v>19</v>
      </c>
      <c r="AM100">
        <v>20</v>
      </c>
      <c r="AN100">
        <v>20</v>
      </c>
      <c r="AO100">
        <v>21</v>
      </c>
      <c r="AP100">
        <v>21</v>
      </c>
      <c r="AQ100">
        <v>21</v>
      </c>
      <c r="AR100">
        <v>22</v>
      </c>
      <c r="AS100">
        <v>22</v>
      </c>
      <c r="AT100">
        <v>23</v>
      </c>
      <c r="AU100">
        <v>23</v>
      </c>
      <c r="AV100">
        <v>24</v>
      </c>
      <c r="AW100">
        <v>24</v>
      </c>
      <c r="AX100">
        <v>25</v>
      </c>
      <c r="AY100">
        <v>25</v>
      </c>
      <c r="AZ100">
        <v>26</v>
      </c>
      <c r="BA100">
        <v>26</v>
      </c>
      <c r="BB100">
        <v>27</v>
      </c>
      <c r="BC100">
        <v>27</v>
      </c>
      <c r="BD100">
        <v>28</v>
      </c>
      <c r="BE100">
        <v>28</v>
      </c>
      <c r="BF100">
        <v>29</v>
      </c>
      <c r="BG100">
        <v>29</v>
      </c>
      <c r="BH100">
        <v>29</v>
      </c>
      <c r="BI100">
        <v>30</v>
      </c>
      <c r="BJ100">
        <v>30</v>
      </c>
      <c r="BK100">
        <v>31</v>
      </c>
      <c r="BL100">
        <v>31</v>
      </c>
      <c r="BM100">
        <v>32</v>
      </c>
      <c r="BN100">
        <v>32</v>
      </c>
      <c r="BO100">
        <v>33</v>
      </c>
      <c r="BP100">
        <v>33</v>
      </c>
      <c r="BQ100">
        <v>34</v>
      </c>
      <c r="BR100">
        <v>34</v>
      </c>
      <c r="BS100">
        <v>35</v>
      </c>
      <c r="BT100">
        <v>35</v>
      </c>
      <c r="BU100">
        <v>35</v>
      </c>
      <c r="BV100">
        <v>36</v>
      </c>
      <c r="BW100">
        <v>36</v>
      </c>
      <c r="BX100">
        <v>37</v>
      </c>
      <c r="BY100">
        <v>37</v>
      </c>
      <c r="BZ100">
        <v>38</v>
      </c>
      <c r="CA100">
        <v>38</v>
      </c>
      <c r="CB100">
        <v>39</v>
      </c>
      <c r="CC100">
        <v>39</v>
      </c>
      <c r="CD100">
        <v>39</v>
      </c>
      <c r="CE100">
        <v>40</v>
      </c>
      <c r="CF100">
        <v>40</v>
      </c>
      <c r="CG100">
        <v>41</v>
      </c>
      <c r="CH100">
        <v>41</v>
      </c>
      <c r="CI100">
        <v>42</v>
      </c>
      <c r="CJ100">
        <v>42</v>
      </c>
      <c r="CK100">
        <v>43</v>
      </c>
      <c r="CL100">
        <v>43</v>
      </c>
      <c r="CM100">
        <v>43</v>
      </c>
      <c r="CN100">
        <v>44</v>
      </c>
      <c r="CO100">
        <v>44</v>
      </c>
      <c r="CP100">
        <v>45</v>
      </c>
      <c r="CQ100">
        <v>45</v>
      </c>
      <c r="CR100">
        <v>46</v>
      </c>
      <c r="CS100">
        <v>46</v>
      </c>
      <c r="CT100">
        <v>46</v>
      </c>
      <c r="CU100">
        <v>47</v>
      </c>
      <c r="CV100">
        <v>47</v>
      </c>
      <c r="CW100">
        <v>48</v>
      </c>
      <c r="CX100">
        <v>48</v>
      </c>
      <c r="CY100">
        <v>49</v>
      </c>
      <c r="CZ100">
        <v>49</v>
      </c>
      <c r="DA100">
        <v>50</v>
      </c>
      <c r="DB100">
        <v>50</v>
      </c>
      <c r="DC100">
        <v>51</v>
      </c>
      <c r="DD100">
        <v>51</v>
      </c>
      <c r="DE100">
        <v>51</v>
      </c>
      <c r="DF100">
        <v>52</v>
      </c>
      <c r="DG100">
        <v>52</v>
      </c>
      <c r="DH100">
        <v>53</v>
      </c>
      <c r="DI100">
        <v>53</v>
      </c>
      <c r="DJ100">
        <v>54</v>
      </c>
      <c r="DK100">
        <v>54</v>
      </c>
      <c r="DL100">
        <v>55</v>
      </c>
      <c r="DM100">
        <v>55</v>
      </c>
      <c r="DN100">
        <v>56</v>
      </c>
      <c r="DO100">
        <v>56</v>
      </c>
      <c r="DP100">
        <v>57</v>
      </c>
      <c r="DQ100">
        <v>57</v>
      </c>
      <c r="DR100">
        <v>58</v>
      </c>
      <c r="DS100">
        <v>58</v>
      </c>
      <c r="DT100">
        <v>59</v>
      </c>
      <c r="DU100">
        <v>59</v>
      </c>
      <c r="DV100">
        <v>60</v>
      </c>
      <c r="DW100">
        <v>60</v>
      </c>
      <c r="DX100">
        <v>60</v>
      </c>
      <c r="DY100">
        <v>61</v>
      </c>
      <c r="DZ100">
        <v>61</v>
      </c>
      <c r="EA100">
        <v>62</v>
      </c>
      <c r="EB100">
        <v>62</v>
      </c>
      <c r="EC100">
        <v>63</v>
      </c>
      <c r="ED100">
        <v>63</v>
      </c>
      <c r="EE100">
        <v>64</v>
      </c>
      <c r="EF100">
        <v>64</v>
      </c>
      <c r="EG100">
        <v>65</v>
      </c>
      <c r="EH100">
        <v>65</v>
      </c>
      <c r="EI100">
        <v>66</v>
      </c>
      <c r="EJ100">
        <v>66</v>
      </c>
      <c r="EK100">
        <v>67</v>
      </c>
      <c r="EL100">
        <v>67</v>
      </c>
      <c r="EM100">
        <v>68</v>
      </c>
      <c r="EN100">
        <v>68</v>
      </c>
      <c r="EO100">
        <v>69</v>
      </c>
      <c r="EP100">
        <v>69</v>
      </c>
      <c r="EQ100">
        <v>70</v>
      </c>
      <c r="ER100">
        <v>70</v>
      </c>
      <c r="ES100">
        <v>71</v>
      </c>
      <c r="ET100">
        <v>71</v>
      </c>
      <c r="EU100">
        <v>71</v>
      </c>
      <c r="EV100">
        <v>72</v>
      </c>
      <c r="EW100">
        <v>72</v>
      </c>
      <c r="EX100">
        <v>73</v>
      </c>
      <c r="EY100">
        <v>73</v>
      </c>
      <c r="EZ100">
        <v>74</v>
      </c>
      <c r="FA100">
        <v>74</v>
      </c>
      <c r="FB100">
        <v>75</v>
      </c>
      <c r="FC100">
        <v>75</v>
      </c>
      <c r="FD100">
        <v>76</v>
      </c>
      <c r="FE100">
        <v>76</v>
      </c>
      <c r="FF100">
        <v>77</v>
      </c>
      <c r="FG100">
        <v>77</v>
      </c>
      <c r="FH100">
        <v>78</v>
      </c>
      <c r="FI100">
        <v>78</v>
      </c>
      <c r="FJ100">
        <v>79</v>
      </c>
      <c r="FK100">
        <v>79</v>
      </c>
      <c r="FL100">
        <v>80</v>
      </c>
      <c r="FM100">
        <v>80</v>
      </c>
      <c r="FN100">
        <v>81</v>
      </c>
      <c r="FO100">
        <v>81</v>
      </c>
      <c r="FP100">
        <v>82</v>
      </c>
      <c r="FQ100">
        <v>82</v>
      </c>
      <c r="FR100">
        <v>82</v>
      </c>
      <c r="FS100">
        <v>83</v>
      </c>
      <c r="FT100">
        <v>83</v>
      </c>
      <c r="FU100">
        <v>84</v>
      </c>
      <c r="FV100">
        <v>84</v>
      </c>
      <c r="FW100">
        <v>85</v>
      </c>
      <c r="FX100">
        <v>85</v>
      </c>
      <c r="FY100">
        <v>86</v>
      </c>
      <c r="FZ100">
        <v>86</v>
      </c>
      <c r="GA100">
        <v>87</v>
      </c>
      <c r="GB100">
        <v>87</v>
      </c>
      <c r="GC100">
        <v>88</v>
      </c>
      <c r="GD100">
        <v>88</v>
      </c>
      <c r="GE100">
        <v>89</v>
      </c>
      <c r="GF100">
        <v>89</v>
      </c>
      <c r="GG100">
        <v>90</v>
      </c>
      <c r="GH100">
        <v>90</v>
      </c>
      <c r="GI100">
        <v>91</v>
      </c>
      <c r="GJ100">
        <v>91</v>
      </c>
      <c r="GK100">
        <v>92</v>
      </c>
      <c r="GL100">
        <v>92</v>
      </c>
      <c r="GM100">
        <v>92</v>
      </c>
      <c r="GN100">
        <v>93</v>
      </c>
      <c r="GO100">
        <v>93</v>
      </c>
      <c r="GP100">
        <v>94</v>
      </c>
      <c r="GQ100">
        <v>94</v>
      </c>
      <c r="GR100">
        <v>95</v>
      </c>
      <c r="GS100">
        <v>95</v>
      </c>
      <c r="GU100">
        <v>97</v>
      </c>
      <c r="GV100">
        <v>0.76</v>
      </c>
    </row>
    <row r="101" spans="1:204">
      <c r="A101" s="278">
        <v>98</v>
      </c>
      <c r="B101" s="344">
        <v>1</v>
      </c>
      <c r="C101" s="344">
        <v>1</v>
      </c>
      <c r="D101" s="344">
        <v>2</v>
      </c>
      <c r="E101" s="344">
        <v>2</v>
      </c>
      <c r="F101" s="344">
        <v>3</v>
      </c>
      <c r="G101" s="344">
        <v>4</v>
      </c>
      <c r="H101" s="344">
        <v>4</v>
      </c>
      <c r="I101" s="344">
        <v>5</v>
      </c>
      <c r="J101" s="344">
        <v>5</v>
      </c>
      <c r="K101" s="344">
        <v>6</v>
      </c>
      <c r="L101" s="344">
        <v>6</v>
      </c>
      <c r="M101" s="344">
        <v>7</v>
      </c>
      <c r="N101" s="344">
        <v>7</v>
      </c>
      <c r="O101" s="344">
        <v>8</v>
      </c>
      <c r="P101" s="344">
        <v>8</v>
      </c>
      <c r="Q101" s="344">
        <v>9</v>
      </c>
      <c r="R101" s="344">
        <v>9</v>
      </c>
      <c r="S101" s="344">
        <v>10</v>
      </c>
      <c r="T101" s="344">
        <v>10</v>
      </c>
      <c r="U101" s="344">
        <v>11</v>
      </c>
      <c r="V101" s="344">
        <v>11</v>
      </c>
      <c r="W101" s="344">
        <v>12</v>
      </c>
      <c r="X101" s="344">
        <v>12</v>
      </c>
      <c r="Y101" s="344">
        <v>13</v>
      </c>
      <c r="Z101" s="344">
        <v>13</v>
      </c>
      <c r="AA101" s="344">
        <v>14</v>
      </c>
      <c r="AB101" s="344">
        <v>14</v>
      </c>
      <c r="AC101" s="344">
        <v>15</v>
      </c>
      <c r="AD101" s="344">
        <v>15</v>
      </c>
      <c r="AE101" s="344">
        <v>16</v>
      </c>
      <c r="AF101" s="337">
        <v>16</v>
      </c>
      <c r="AG101" s="345">
        <v>17</v>
      </c>
      <c r="AH101" s="346">
        <v>17</v>
      </c>
      <c r="AI101">
        <v>18</v>
      </c>
      <c r="AJ101">
        <v>18</v>
      </c>
      <c r="AK101">
        <v>19</v>
      </c>
      <c r="AL101">
        <v>19</v>
      </c>
      <c r="AM101">
        <v>20</v>
      </c>
      <c r="AN101">
        <v>20</v>
      </c>
      <c r="AO101">
        <v>21</v>
      </c>
      <c r="AP101">
        <v>21</v>
      </c>
      <c r="AQ101">
        <v>22</v>
      </c>
      <c r="AR101">
        <v>22</v>
      </c>
      <c r="AS101">
        <v>23</v>
      </c>
      <c r="AT101">
        <v>23</v>
      </c>
      <c r="AU101">
        <v>24</v>
      </c>
      <c r="AV101">
        <v>24</v>
      </c>
      <c r="AW101">
        <v>25</v>
      </c>
      <c r="AX101">
        <v>25</v>
      </c>
      <c r="AY101">
        <v>25</v>
      </c>
      <c r="AZ101">
        <v>26</v>
      </c>
      <c r="BA101">
        <v>26</v>
      </c>
      <c r="BB101">
        <v>27</v>
      </c>
      <c r="BC101">
        <v>27</v>
      </c>
      <c r="BD101">
        <v>28</v>
      </c>
      <c r="BE101">
        <v>28</v>
      </c>
      <c r="BF101">
        <v>29</v>
      </c>
      <c r="BG101">
        <v>29</v>
      </c>
      <c r="BH101">
        <v>30</v>
      </c>
      <c r="BI101">
        <v>30</v>
      </c>
      <c r="BJ101">
        <v>31</v>
      </c>
      <c r="BK101">
        <v>31</v>
      </c>
      <c r="BL101">
        <v>31</v>
      </c>
      <c r="BM101">
        <v>32</v>
      </c>
      <c r="BN101">
        <v>32</v>
      </c>
      <c r="BO101">
        <v>33</v>
      </c>
      <c r="BP101">
        <v>33</v>
      </c>
      <c r="BQ101">
        <v>34</v>
      </c>
      <c r="BR101">
        <v>34</v>
      </c>
      <c r="BS101">
        <v>35</v>
      </c>
      <c r="BT101">
        <v>35</v>
      </c>
      <c r="BU101">
        <v>36</v>
      </c>
      <c r="BV101">
        <v>36</v>
      </c>
      <c r="BW101">
        <v>37</v>
      </c>
      <c r="BX101">
        <v>37</v>
      </c>
      <c r="BY101">
        <v>37</v>
      </c>
      <c r="BZ101">
        <v>38</v>
      </c>
      <c r="CA101">
        <v>38</v>
      </c>
      <c r="CB101">
        <v>39</v>
      </c>
      <c r="CC101">
        <v>39</v>
      </c>
      <c r="CD101">
        <v>40</v>
      </c>
      <c r="CE101">
        <v>40</v>
      </c>
      <c r="CF101">
        <v>41</v>
      </c>
      <c r="CG101">
        <v>41</v>
      </c>
      <c r="CH101">
        <v>41</v>
      </c>
      <c r="CI101">
        <v>42</v>
      </c>
      <c r="CJ101">
        <v>42</v>
      </c>
      <c r="CK101">
        <v>43</v>
      </c>
      <c r="CL101">
        <v>43</v>
      </c>
      <c r="CM101">
        <v>44</v>
      </c>
      <c r="CN101">
        <v>44</v>
      </c>
      <c r="CO101">
        <v>45</v>
      </c>
      <c r="CP101">
        <v>45</v>
      </c>
      <c r="CQ101">
        <v>45</v>
      </c>
      <c r="CR101">
        <v>46</v>
      </c>
      <c r="CS101">
        <v>46</v>
      </c>
      <c r="CT101">
        <v>47</v>
      </c>
      <c r="CU101">
        <v>47</v>
      </c>
      <c r="CV101">
        <v>47</v>
      </c>
      <c r="CW101">
        <v>48</v>
      </c>
      <c r="CX101">
        <v>48</v>
      </c>
      <c r="CY101">
        <v>49</v>
      </c>
      <c r="CZ101">
        <v>49</v>
      </c>
      <c r="DA101">
        <v>50</v>
      </c>
      <c r="DB101">
        <v>50</v>
      </c>
      <c r="DC101">
        <v>51</v>
      </c>
      <c r="DD101">
        <v>51</v>
      </c>
      <c r="DE101">
        <v>52</v>
      </c>
      <c r="DF101">
        <v>52</v>
      </c>
      <c r="DG101">
        <v>53</v>
      </c>
      <c r="DH101">
        <v>53</v>
      </c>
      <c r="DI101">
        <v>54</v>
      </c>
      <c r="DJ101">
        <v>54</v>
      </c>
      <c r="DK101">
        <v>55</v>
      </c>
      <c r="DL101">
        <v>55</v>
      </c>
      <c r="DM101">
        <v>56</v>
      </c>
      <c r="DN101">
        <v>56</v>
      </c>
      <c r="DO101">
        <v>56</v>
      </c>
      <c r="DP101">
        <v>57</v>
      </c>
      <c r="DQ101">
        <v>57</v>
      </c>
      <c r="DR101">
        <v>58</v>
      </c>
      <c r="DS101">
        <v>58</v>
      </c>
      <c r="DT101">
        <v>59</v>
      </c>
      <c r="DU101">
        <v>59</v>
      </c>
      <c r="DV101">
        <v>60</v>
      </c>
      <c r="DW101">
        <v>60</v>
      </c>
      <c r="DX101">
        <v>61</v>
      </c>
      <c r="DY101">
        <v>61</v>
      </c>
      <c r="DZ101">
        <v>62</v>
      </c>
      <c r="EA101">
        <v>62</v>
      </c>
      <c r="EB101">
        <v>63</v>
      </c>
      <c r="EC101">
        <v>63</v>
      </c>
      <c r="ED101">
        <v>64</v>
      </c>
      <c r="EE101">
        <v>64</v>
      </c>
      <c r="EF101">
        <v>65</v>
      </c>
      <c r="EG101">
        <v>65</v>
      </c>
      <c r="EH101">
        <v>66</v>
      </c>
      <c r="EI101">
        <v>66</v>
      </c>
      <c r="EJ101">
        <v>67</v>
      </c>
      <c r="EK101">
        <v>67</v>
      </c>
      <c r="EL101">
        <v>68</v>
      </c>
      <c r="EM101">
        <v>68</v>
      </c>
      <c r="EN101">
        <v>68</v>
      </c>
      <c r="EO101">
        <v>69</v>
      </c>
      <c r="EP101">
        <v>69</v>
      </c>
      <c r="EQ101">
        <v>70</v>
      </c>
      <c r="ER101">
        <v>70</v>
      </c>
      <c r="ES101">
        <v>71</v>
      </c>
      <c r="ET101">
        <v>71</v>
      </c>
      <c r="EU101">
        <v>72</v>
      </c>
      <c r="EV101">
        <v>72</v>
      </c>
      <c r="EW101">
        <v>73</v>
      </c>
      <c r="EX101">
        <v>73</v>
      </c>
      <c r="EY101">
        <v>74</v>
      </c>
      <c r="EZ101">
        <v>74</v>
      </c>
      <c r="FA101">
        <v>75</v>
      </c>
      <c r="FB101">
        <v>75</v>
      </c>
      <c r="FC101">
        <v>76</v>
      </c>
      <c r="FD101">
        <v>76</v>
      </c>
      <c r="FE101">
        <v>77</v>
      </c>
      <c r="FF101">
        <v>77</v>
      </c>
      <c r="FG101">
        <v>78</v>
      </c>
      <c r="FH101">
        <v>78</v>
      </c>
      <c r="FI101">
        <v>79</v>
      </c>
      <c r="FJ101">
        <v>79</v>
      </c>
      <c r="FK101">
        <v>80</v>
      </c>
      <c r="FL101">
        <v>80</v>
      </c>
      <c r="FM101">
        <v>80</v>
      </c>
      <c r="FN101">
        <v>81</v>
      </c>
      <c r="FO101">
        <v>81</v>
      </c>
      <c r="FP101">
        <v>82</v>
      </c>
      <c r="FQ101">
        <v>82</v>
      </c>
      <c r="FR101">
        <v>83</v>
      </c>
      <c r="FS101">
        <v>83</v>
      </c>
      <c r="FT101">
        <v>84</v>
      </c>
      <c r="FU101">
        <v>84</v>
      </c>
      <c r="FV101">
        <v>85</v>
      </c>
      <c r="FW101">
        <v>85</v>
      </c>
      <c r="FX101">
        <v>86</v>
      </c>
      <c r="FY101">
        <v>86</v>
      </c>
      <c r="FZ101">
        <v>87</v>
      </c>
      <c r="GA101">
        <v>87</v>
      </c>
      <c r="GB101">
        <v>88</v>
      </c>
      <c r="GC101">
        <v>88</v>
      </c>
      <c r="GD101">
        <v>89</v>
      </c>
      <c r="GE101">
        <v>89</v>
      </c>
      <c r="GF101">
        <v>90</v>
      </c>
      <c r="GG101">
        <v>90</v>
      </c>
      <c r="GH101">
        <v>91</v>
      </c>
      <c r="GI101">
        <v>91</v>
      </c>
      <c r="GJ101">
        <v>92</v>
      </c>
      <c r="GK101">
        <v>92</v>
      </c>
      <c r="GL101">
        <v>92</v>
      </c>
      <c r="GM101">
        <v>93</v>
      </c>
      <c r="GN101">
        <v>93</v>
      </c>
      <c r="GO101">
        <v>94</v>
      </c>
      <c r="GP101">
        <v>94</v>
      </c>
      <c r="GQ101">
        <v>95</v>
      </c>
      <c r="GR101">
        <v>95</v>
      </c>
      <c r="GS101">
        <v>96</v>
      </c>
      <c r="GU101">
        <v>98</v>
      </c>
      <c r="GV101">
        <v>0.76400000000000001</v>
      </c>
    </row>
    <row r="102" spans="1:204">
      <c r="A102" s="278">
        <v>99</v>
      </c>
      <c r="B102" s="344">
        <v>1</v>
      </c>
      <c r="C102" s="344">
        <v>1</v>
      </c>
      <c r="D102" s="344">
        <v>2</v>
      </c>
      <c r="E102" s="344">
        <v>2</v>
      </c>
      <c r="F102" s="344">
        <v>3</v>
      </c>
      <c r="G102" s="344">
        <v>4</v>
      </c>
      <c r="H102" s="344">
        <v>4</v>
      </c>
      <c r="I102" s="344">
        <v>5</v>
      </c>
      <c r="J102" s="344">
        <v>5</v>
      </c>
      <c r="K102" s="344">
        <v>6</v>
      </c>
      <c r="L102" s="344">
        <v>6</v>
      </c>
      <c r="M102" s="344">
        <v>7</v>
      </c>
      <c r="N102" s="344">
        <v>7</v>
      </c>
      <c r="O102" s="344">
        <v>8</v>
      </c>
      <c r="P102" s="344">
        <v>8</v>
      </c>
      <c r="Q102" s="344">
        <v>9</v>
      </c>
      <c r="R102" s="344">
        <v>9</v>
      </c>
      <c r="S102" s="344">
        <v>10</v>
      </c>
      <c r="T102" s="344">
        <v>10</v>
      </c>
      <c r="U102" s="344">
        <v>11</v>
      </c>
      <c r="V102" s="344">
        <v>11</v>
      </c>
      <c r="W102" s="344">
        <v>12</v>
      </c>
      <c r="X102" s="344">
        <v>12</v>
      </c>
      <c r="Y102" s="344">
        <v>13</v>
      </c>
      <c r="Z102" s="344">
        <v>13</v>
      </c>
      <c r="AA102" s="344">
        <v>14</v>
      </c>
      <c r="AB102" s="344">
        <v>14</v>
      </c>
      <c r="AC102" s="344">
        <v>15</v>
      </c>
      <c r="AD102" s="344">
        <v>15</v>
      </c>
      <c r="AE102" s="344">
        <v>16</v>
      </c>
      <c r="AF102" s="337">
        <v>16</v>
      </c>
      <c r="AG102" s="345">
        <v>17</v>
      </c>
      <c r="AH102" s="346">
        <v>17</v>
      </c>
      <c r="AI102">
        <v>18</v>
      </c>
      <c r="AJ102">
        <v>18</v>
      </c>
      <c r="AK102">
        <v>19</v>
      </c>
      <c r="AL102">
        <v>19</v>
      </c>
      <c r="AM102">
        <v>20</v>
      </c>
      <c r="AN102">
        <v>20</v>
      </c>
      <c r="AO102">
        <v>21</v>
      </c>
      <c r="AP102">
        <v>21</v>
      </c>
      <c r="AQ102">
        <v>22</v>
      </c>
      <c r="AR102">
        <v>22</v>
      </c>
      <c r="AS102">
        <v>23</v>
      </c>
      <c r="AT102">
        <v>23</v>
      </c>
      <c r="AU102">
        <v>24</v>
      </c>
      <c r="AV102">
        <v>24</v>
      </c>
      <c r="AW102">
        <v>25</v>
      </c>
      <c r="AX102">
        <v>25</v>
      </c>
      <c r="AY102">
        <v>26</v>
      </c>
      <c r="AZ102">
        <v>26</v>
      </c>
      <c r="BA102">
        <v>27</v>
      </c>
      <c r="BB102">
        <v>27</v>
      </c>
      <c r="BC102">
        <v>28</v>
      </c>
      <c r="BD102">
        <v>28</v>
      </c>
      <c r="BE102">
        <v>28</v>
      </c>
      <c r="BF102">
        <v>29</v>
      </c>
      <c r="BG102">
        <v>29</v>
      </c>
      <c r="BH102">
        <v>30</v>
      </c>
      <c r="BI102">
        <v>30</v>
      </c>
      <c r="BJ102">
        <v>31</v>
      </c>
      <c r="BK102">
        <v>31</v>
      </c>
      <c r="BL102">
        <v>32</v>
      </c>
      <c r="BM102">
        <v>32</v>
      </c>
      <c r="BN102">
        <v>33</v>
      </c>
      <c r="BO102">
        <v>33</v>
      </c>
      <c r="BP102">
        <v>34</v>
      </c>
      <c r="BQ102">
        <v>34</v>
      </c>
      <c r="BR102">
        <v>34</v>
      </c>
      <c r="BS102">
        <v>35</v>
      </c>
      <c r="BT102">
        <v>35</v>
      </c>
      <c r="BU102">
        <v>36</v>
      </c>
      <c r="BV102">
        <v>36</v>
      </c>
      <c r="BW102">
        <v>37</v>
      </c>
      <c r="BX102">
        <v>37</v>
      </c>
      <c r="BY102">
        <v>38</v>
      </c>
      <c r="BZ102">
        <v>38</v>
      </c>
      <c r="CA102">
        <v>39</v>
      </c>
      <c r="CB102">
        <v>39</v>
      </c>
      <c r="CC102">
        <v>40</v>
      </c>
      <c r="CD102">
        <v>40</v>
      </c>
      <c r="CE102">
        <v>40</v>
      </c>
      <c r="CF102">
        <v>41</v>
      </c>
      <c r="CG102">
        <v>41</v>
      </c>
      <c r="CH102">
        <v>42</v>
      </c>
      <c r="CI102">
        <v>42</v>
      </c>
      <c r="CJ102">
        <v>43</v>
      </c>
      <c r="CK102">
        <v>43</v>
      </c>
      <c r="CL102">
        <v>44</v>
      </c>
      <c r="CM102">
        <v>44</v>
      </c>
      <c r="CN102">
        <v>44</v>
      </c>
      <c r="CO102">
        <v>45</v>
      </c>
      <c r="CP102">
        <v>45</v>
      </c>
      <c r="CQ102">
        <v>46</v>
      </c>
      <c r="CR102">
        <v>46</v>
      </c>
      <c r="CS102">
        <v>47</v>
      </c>
      <c r="CT102">
        <v>47</v>
      </c>
      <c r="CU102">
        <v>47</v>
      </c>
      <c r="CV102">
        <v>48</v>
      </c>
      <c r="CW102">
        <v>48</v>
      </c>
      <c r="CX102">
        <v>49</v>
      </c>
      <c r="CY102">
        <v>49</v>
      </c>
      <c r="CZ102">
        <v>50</v>
      </c>
      <c r="DA102">
        <v>50</v>
      </c>
      <c r="DB102">
        <v>51</v>
      </c>
      <c r="DC102">
        <v>51</v>
      </c>
      <c r="DD102">
        <v>52</v>
      </c>
      <c r="DE102">
        <v>52</v>
      </c>
      <c r="DF102">
        <v>53</v>
      </c>
      <c r="DG102">
        <v>53</v>
      </c>
      <c r="DH102">
        <v>54</v>
      </c>
      <c r="DI102">
        <v>54</v>
      </c>
      <c r="DJ102">
        <v>54</v>
      </c>
      <c r="DK102">
        <v>55</v>
      </c>
      <c r="DL102">
        <v>55</v>
      </c>
      <c r="DM102">
        <v>56</v>
      </c>
      <c r="DN102">
        <v>56</v>
      </c>
      <c r="DO102">
        <v>57</v>
      </c>
      <c r="DP102">
        <v>57</v>
      </c>
      <c r="DQ102">
        <v>58</v>
      </c>
      <c r="DR102">
        <v>58</v>
      </c>
      <c r="DS102">
        <v>59</v>
      </c>
      <c r="DT102">
        <v>59</v>
      </c>
      <c r="DU102">
        <v>60</v>
      </c>
      <c r="DV102">
        <v>60</v>
      </c>
      <c r="DW102">
        <v>61</v>
      </c>
      <c r="DX102">
        <v>61</v>
      </c>
      <c r="DY102">
        <v>62</v>
      </c>
      <c r="DZ102">
        <v>62</v>
      </c>
      <c r="EA102">
        <v>63</v>
      </c>
      <c r="EB102">
        <v>63</v>
      </c>
      <c r="EC102">
        <v>64</v>
      </c>
      <c r="ED102">
        <v>64</v>
      </c>
      <c r="EE102">
        <v>65</v>
      </c>
      <c r="EF102">
        <v>65</v>
      </c>
      <c r="EG102">
        <v>66</v>
      </c>
      <c r="EH102">
        <v>66</v>
      </c>
      <c r="EI102">
        <v>67</v>
      </c>
      <c r="EJ102">
        <v>67</v>
      </c>
      <c r="EK102">
        <v>67</v>
      </c>
      <c r="EL102">
        <v>68</v>
      </c>
      <c r="EM102">
        <v>68</v>
      </c>
      <c r="EN102">
        <v>69</v>
      </c>
      <c r="EO102">
        <v>69</v>
      </c>
      <c r="EP102">
        <v>70</v>
      </c>
      <c r="EQ102">
        <v>70</v>
      </c>
      <c r="ER102">
        <v>71</v>
      </c>
      <c r="ES102">
        <v>71</v>
      </c>
      <c r="ET102">
        <v>72</v>
      </c>
      <c r="EU102">
        <v>72</v>
      </c>
      <c r="EV102">
        <v>73</v>
      </c>
      <c r="EW102">
        <v>73</v>
      </c>
      <c r="EX102">
        <v>74</v>
      </c>
      <c r="EY102">
        <v>74</v>
      </c>
      <c r="EZ102">
        <v>75</v>
      </c>
      <c r="FA102">
        <v>75</v>
      </c>
      <c r="FB102">
        <v>76</v>
      </c>
      <c r="FC102">
        <v>76</v>
      </c>
      <c r="FD102">
        <v>77</v>
      </c>
      <c r="FE102">
        <v>77</v>
      </c>
      <c r="FF102">
        <v>78</v>
      </c>
      <c r="FG102">
        <v>78</v>
      </c>
      <c r="FH102">
        <v>79</v>
      </c>
      <c r="FI102">
        <v>79</v>
      </c>
      <c r="FJ102">
        <v>80</v>
      </c>
      <c r="FK102">
        <v>80</v>
      </c>
      <c r="FL102">
        <v>81</v>
      </c>
      <c r="FM102">
        <v>81</v>
      </c>
      <c r="FN102">
        <v>82</v>
      </c>
      <c r="FO102">
        <v>82</v>
      </c>
      <c r="FP102">
        <v>82</v>
      </c>
      <c r="FQ102">
        <v>83</v>
      </c>
      <c r="FR102">
        <v>83</v>
      </c>
      <c r="FS102">
        <v>84</v>
      </c>
      <c r="FT102">
        <v>84</v>
      </c>
      <c r="FU102">
        <v>85</v>
      </c>
      <c r="FV102">
        <v>85</v>
      </c>
      <c r="FW102">
        <v>86</v>
      </c>
      <c r="FX102">
        <v>86</v>
      </c>
      <c r="FY102">
        <v>87</v>
      </c>
      <c r="FZ102">
        <v>87</v>
      </c>
      <c r="GA102">
        <v>88</v>
      </c>
      <c r="GB102">
        <v>88</v>
      </c>
      <c r="GC102">
        <v>89</v>
      </c>
      <c r="GD102">
        <v>89</v>
      </c>
      <c r="GE102">
        <v>90</v>
      </c>
      <c r="GF102">
        <v>90</v>
      </c>
      <c r="GG102">
        <v>91</v>
      </c>
      <c r="GH102">
        <v>91</v>
      </c>
      <c r="GI102">
        <v>92</v>
      </c>
      <c r="GJ102">
        <v>92</v>
      </c>
      <c r="GK102">
        <v>93</v>
      </c>
      <c r="GL102">
        <v>93</v>
      </c>
      <c r="GM102">
        <v>94</v>
      </c>
      <c r="GN102">
        <v>94</v>
      </c>
      <c r="GO102">
        <v>95</v>
      </c>
      <c r="GP102">
        <v>95</v>
      </c>
      <c r="GQ102">
        <v>96</v>
      </c>
      <c r="GR102">
        <v>96</v>
      </c>
      <c r="GS102">
        <v>96</v>
      </c>
      <c r="GU102">
        <v>99</v>
      </c>
      <c r="GV102">
        <v>0.76900000000000002</v>
      </c>
    </row>
    <row r="103" spans="1:204">
      <c r="A103" s="278">
        <v>100</v>
      </c>
      <c r="B103" s="344">
        <v>1</v>
      </c>
      <c r="C103" s="344">
        <v>1</v>
      </c>
      <c r="D103" s="344">
        <v>2</v>
      </c>
      <c r="E103" s="344">
        <v>2</v>
      </c>
      <c r="F103" s="344">
        <v>3</v>
      </c>
      <c r="G103" s="344">
        <v>4</v>
      </c>
      <c r="H103" s="344">
        <v>4</v>
      </c>
      <c r="I103" s="344">
        <v>5</v>
      </c>
      <c r="J103" s="344">
        <v>5</v>
      </c>
      <c r="K103" s="344">
        <v>6</v>
      </c>
      <c r="L103" s="344">
        <v>6</v>
      </c>
      <c r="M103" s="344">
        <v>7</v>
      </c>
      <c r="N103" s="344">
        <v>7</v>
      </c>
      <c r="O103" s="344">
        <v>8</v>
      </c>
      <c r="P103" s="344">
        <v>8</v>
      </c>
      <c r="Q103" s="344">
        <v>9</v>
      </c>
      <c r="R103" s="344">
        <v>9</v>
      </c>
      <c r="S103" s="344">
        <v>10</v>
      </c>
      <c r="T103" s="344">
        <v>10</v>
      </c>
      <c r="U103" s="344">
        <v>11</v>
      </c>
      <c r="V103" s="344">
        <v>11</v>
      </c>
      <c r="W103" s="344">
        <v>12</v>
      </c>
      <c r="X103" s="344">
        <v>12</v>
      </c>
      <c r="Y103" s="344">
        <v>13</v>
      </c>
      <c r="Z103" s="344">
        <v>13</v>
      </c>
      <c r="AA103" s="344">
        <v>14</v>
      </c>
      <c r="AB103" s="344">
        <v>14</v>
      </c>
      <c r="AC103" s="344">
        <v>15</v>
      </c>
      <c r="AD103" s="344">
        <v>15</v>
      </c>
      <c r="AE103" s="344">
        <v>16</v>
      </c>
      <c r="AF103" s="337">
        <v>16</v>
      </c>
      <c r="AG103" s="345">
        <v>17</v>
      </c>
      <c r="AH103" s="346">
        <v>17</v>
      </c>
      <c r="AI103">
        <v>18</v>
      </c>
      <c r="AJ103">
        <v>18</v>
      </c>
      <c r="AK103">
        <v>19</v>
      </c>
      <c r="AL103">
        <v>19</v>
      </c>
      <c r="AM103">
        <v>20</v>
      </c>
      <c r="AN103">
        <v>20</v>
      </c>
      <c r="AO103">
        <v>21</v>
      </c>
      <c r="AP103">
        <v>21</v>
      </c>
      <c r="AQ103">
        <v>22</v>
      </c>
      <c r="AR103">
        <v>22</v>
      </c>
      <c r="AS103">
        <v>23</v>
      </c>
      <c r="AT103">
        <v>23</v>
      </c>
      <c r="AU103">
        <v>24</v>
      </c>
      <c r="AV103">
        <v>24</v>
      </c>
      <c r="AW103">
        <v>25</v>
      </c>
      <c r="AX103">
        <v>25</v>
      </c>
      <c r="AY103">
        <v>26</v>
      </c>
      <c r="AZ103">
        <v>26</v>
      </c>
      <c r="BA103">
        <v>27</v>
      </c>
      <c r="BB103">
        <v>27</v>
      </c>
      <c r="BC103">
        <v>28</v>
      </c>
      <c r="BD103">
        <v>28</v>
      </c>
      <c r="BE103">
        <v>29</v>
      </c>
      <c r="BF103">
        <v>29</v>
      </c>
      <c r="BG103">
        <v>30</v>
      </c>
      <c r="BH103">
        <v>30</v>
      </c>
      <c r="BI103">
        <v>30</v>
      </c>
      <c r="BJ103">
        <v>31</v>
      </c>
      <c r="BK103">
        <v>31</v>
      </c>
      <c r="BL103">
        <v>32</v>
      </c>
      <c r="BM103">
        <v>32</v>
      </c>
      <c r="BN103">
        <v>33</v>
      </c>
      <c r="BO103">
        <v>33</v>
      </c>
      <c r="BP103">
        <v>34</v>
      </c>
      <c r="BQ103">
        <v>34</v>
      </c>
      <c r="BR103">
        <v>35</v>
      </c>
      <c r="BS103">
        <v>35</v>
      </c>
      <c r="BT103">
        <v>36</v>
      </c>
      <c r="BU103">
        <v>36</v>
      </c>
      <c r="BV103">
        <v>37</v>
      </c>
      <c r="BW103">
        <v>37</v>
      </c>
      <c r="BX103">
        <v>37</v>
      </c>
      <c r="BY103">
        <v>38</v>
      </c>
      <c r="BZ103">
        <v>38</v>
      </c>
      <c r="CA103">
        <v>39</v>
      </c>
      <c r="CB103">
        <v>39</v>
      </c>
      <c r="CC103">
        <v>40</v>
      </c>
      <c r="CD103">
        <v>40</v>
      </c>
      <c r="CE103">
        <v>41</v>
      </c>
      <c r="CF103">
        <v>41</v>
      </c>
      <c r="CG103">
        <v>41</v>
      </c>
      <c r="CH103">
        <v>42</v>
      </c>
      <c r="CI103">
        <v>42</v>
      </c>
      <c r="CJ103">
        <v>43</v>
      </c>
      <c r="CK103">
        <v>43</v>
      </c>
      <c r="CL103">
        <v>44</v>
      </c>
      <c r="CM103">
        <v>44</v>
      </c>
      <c r="CN103">
        <v>45</v>
      </c>
      <c r="CO103">
        <v>45</v>
      </c>
      <c r="CP103">
        <v>45</v>
      </c>
      <c r="CQ103">
        <v>46</v>
      </c>
      <c r="CR103">
        <v>46</v>
      </c>
      <c r="CS103">
        <v>47</v>
      </c>
      <c r="CT103">
        <v>47</v>
      </c>
      <c r="CU103">
        <v>48</v>
      </c>
      <c r="CV103">
        <v>48</v>
      </c>
      <c r="CW103">
        <v>48</v>
      </c>
      <c r="CX103">
        <v>49</v>
      </c>
      <c r="CY103">
        <v>49</v>
      </c>
      <c r="CZ103">
        <v>50</v>
      </c>
      <c r="DA103">
        <v>50</v>
      </c>
      <c r="DB103">
        <v>51</v>
      </c>
      <c r="DC103">
        <v>51</v>
      </c>
      <c r="DD103">
        <v>52</v>
      </c>
      <c r="DE103">
        <v>52</v>
      </c>
      <c r="DF103">
        <v>53</v>
      </c>
      <c r="DG103">
        <v>53</v>
      </c>
      <c r="DH103">
        <v>54</v>
      </c>
      <c r="DI103">
        <v>54</v>
      </c>
      <c r="DJ103">
        <v>55</v>
      </c>
      <c r="DK103">
        <v>55</v>
      </c>
      <c r="DL103">
        <v>56</v>
      </c>
      <c r="DM103">
        <v>56</v>
      </c>
      <c r="DN103">
        <v>57</v>
      </c>
      <c r="DO103">
        <v>57</v>
      </c>
      <c r="DP103">
        <v>58</v>
      </c>
      <c r="DQ103">
        <v>58</v>
      </c>
      <c r="DR103">
        <v>59</v>
      </c>
      <c r="DS103">
        <v>59</v>
      </c>
      <c r="DT103">
        <v>60</v>
      </c>
      <c r="DU103">
        <v>60</v>
      </c>
      <c r="DV103">
        <v>61</v>
      </c>
      <c r="DW103">
        <v>61</v>
      </c>
      <c r="DX103">
        <v>62</v>
      </c>
      <c r="DY103">
        <v>62</v>
      </c>
      <c r="DZ103">
        <v>62</v>
      </c>
      <c r="EA103">
        <v>63</v>
      </c>
      <c r="EB103">
        <v>63</v>
      </c>
      <c r="EC103">
        <v>64</v>
      </c>
      <c r="ED103">
        <v>64</v>
      </c>
      <c r="EE103">
        <v>65</v>
      </c>
      <c r="EF103">
        <v>65</v>
      </c>
      <c r="EG103">
        <v>66</v>
      </c>
      <c r="EH103">
        <v>66</v>
      </c>
      <c r="EI103">
        <v>67</v>
      </c>
      <c r="EJ103">
        <v>67</v>
      </c>
      <c r="EK103">
        <v>68</v>
      </c>
      <c r="EL103">
        <v>68</v>
      </c>
      <c r="EM103">
        <v>69</v>
      </c>
      <c r="EN103">
        <v>69</v>
      </c>
      <c r="EO103">
        <v>70</v>
      </c>
      <c r="EP103">
        <v>70</v>
      </c>
      <c r="EQ103">
        <v>71</v>
      </c>
      <c r="ER103">
        <v>71</v>
      </c>
      <c r="ES103">
        <v>72</v>
      </c>
      <c r="ET103">
        <v>72</v>
      </c>
      <c r="EU103">
        <v>73</v>
      </c>
      <c r="EV103">
        <v>73</v>
      </c>
      <c r="EW103">
        <v>74</v>
      </c>
      <c r="EX103">
        <v>74</v>
      </c>
      <c r="EY103">
        <v>75</v>
      </c>
      <c r="EZ103">
        <v>75</v>
      </c>
      <c r="FA103">
        <v>76</v>
      </c>
      <c r="FB103">
        <v>76</v>
      </c>
      <c r="FC103">
        <v>77</v>
      </c>
      <c r="FD103">
        <v>77</v>
      </c>
      <c r="FE103">
        <v>78</v>
      </c>
      <c r="FF103">
        <v>78</v>
      </c>
      <c r="FG103">
        <v>79</v>
      </c>
      <c r="FH103">
        <v>79</v>
      </c>
      <c r="FI103">
        <v>80</v>
      </c>
      <c r="FJ103">
        <v>80</v>
      </c>
      <c r="FK103">
        <v>80</v>
      </c>
      <c r="FL103">
        <v>81</v>
      </c>
      <c r="FM103">
        <v>81</v>
      </c>
      <c r="FN103">
        <v>82</v>
      </c>
      <c r="FO103">
        <v>82</v>
      </c>
      <c r="FP103">
        <v>83</v>
      </c>
      <c r="FQ103">
        <v>83</v>
      </c>
      <c r="FR103">
        <v>84</v>
      </c>
      <c r="FS103">
        <v>84</v>
      </c>
      <c r="FT103">
        <v>85</v>
      </c>
      <c r="FU103">
        <v>85</v>
      </c>
      <c r="FV103">
        <v>86</v>
      </c>
      <c r="FW103">
        <v>86</v>
      </c>
      <c r="FX103">
        <v>87</v>
      </c>
      <c r="FY103">
        <v>87</v>
      </c>
      <c r="FZ103">
        <v>88</v>
      </c>
      <c r="GA103">
        <v>88</v>
      </c>
      <c r="GB103">
        <v>89</v>
      </c>
      <c r="GC103">
        <v>89</v>
      </c>
      <c r="GD103">
        <v>90</v>
      </c>
      <c r="GE103">
        <v>90</v>
      </c>
      <c r="GF103">
        <v>91</v>
      </c>
      <c r="GG103">
        <v>91</v>
      </c>
      <c r="GH103">
        <v>92</v>
      </c>
      <c r="GI103">
        <v>92</v>
      </c>
      <c r="GJ103">
        <v>93</v>
      </c>
      <c r="GK103">
        <v>93</v>
      </c>
      <c r="GL103">
        <v>94</v>
      </c>
      <c r="GM103">
        <v>94</v>
      </c>
      <c r="GN103">
        <v>95</v>
      </c>
      <c r="GO103">
        <v>95</v>
      </c>
      <c r="GP103">
        <v>96</v>
      </c>
      <c r="GQ103">
        <v>96</v>
      </c>
      <c r="GR103">
        <v>96</v>
      </c>
      <c r="GS103">
        <v>97</v>
      </c>
      <c r="GU103">
        <v>100</v>
      </c>
      <c r="GV103">
        <v>0.77300000000000002</v>
      </c>
    </row>
    <row r="104" spans="1:204">
      <c r="A104" s="278">
        <v>101</v>
      </c>
      <c r="B104" s="344">
        <v>1</v>
      </c>
      <c r="C104" s="344">
        <v>1</v>
      </c>
      <c r="D104" s="344">
        <v>2</v>
      </c>
      <c r="E104" s="344">
        <v>2</v>
      </c>
      <c r="F104" s="344">
        <v>3</v>
      </c>
      <c r="G104" s="344">
        <v>4</v>
      </c>
      <c r="H104" s="344">
        <v>4</v>
      </c>
      <c r="I104" s="344">
        <v>5</v>
      </c>
      <c r="J104" s="344">
        <v>5</v>
      </c>
      <c r="K104" s="344">
        <v>6</v>
      </c>
      <c r="L104" s="344">
        <v>6</v>
      </c>
      <c r="M104" s="344">
        <v>7</v>
      </c>
      <c r="N104" s="344">
        <v>7</v>
      </c>
      <c r="O104" s="344">
        <v>8</v>
      </c>
      <c r="P104" s="344">
        <v>8</v>
      </c>
      <c r="Q104" s="344">
        <v>9</v>
      </c>
      <c r="R104" s="344">
        <v>9</v>
      </c>
      <c r="S104" s="344">
        <v>10</v>
      </c>
      <c r="T104" s="344">
        <v>10</v>
      </c>
      <c r="U104" s="344">
        <v>11</v>
      </c>
      <c r="V104" s="344">
        <v>11</v>
      </c>
      <c r="W104" s="344">
        <v>12</v>
      </c>
      <c r="X104" s="344">
        <v>12</v>
      </c>
      <c r="Y104" s="344">
        <v>13</v>
      </c>
      <c r="Z104" s="344">
        <v>13</v>
      </c>
      <c r="AA104" s="344">
        <v>14</v>
      </c>
      <c r="AB104" s="344">
        <v>14</v>
      </c>
      <c r="AC104" s="344">
        <v>15</v>
      </c>
      <c r="AD104" s="344">
        <v>15</v>
      </c>
      <c r="AE104" s="344">
        <v>16</v>
      </c>
      <c r="AF104" s="337">
        <v>16</v>
      </c>
      <c r="AG104" s="345">
        <v>17</v>
      </c>
      <c r="AH104" s="346">
        <v>17</v>
      </c>
      <c r="AI104">
        <v>18</v>
      </c>
      <c r="AJ104">
        <v>18</v>
      </c>
      <c r="AK104">
        <v>19</v>
      </c>
      <c r="AL104">
        <v>19</v>
      </c>
      <c r="AM104">
        <v>20</v>
      </c>
      <c r="AN104">
        <v>20</v>
      </c>
      <c r="AO104">
        <v>21</v>
      </c>
      <c r="AP104">
        <v>21</v>
      </c>
      <c r="AQ104">
        <v>22</v>
      </c>
      <c r="AR104">
        <v>22</v>
      </c>
      <c r="AS104">
        <v>23</v>
      </c>
      <c r="AT104">
        <v>23</v>
      </c>
      <c r="AU104">
        <v>24</v>
      </c>
      <c r="AV104">
        <v>24</v>
      </c>
      <c r="AW104">
        <v>25</v>
      </c>
      <c r="AX104">
        <v>25</v>
      </c>
      <c r="AY104">
        <v>26</v>
      </c>
      <c r="AZ104">
        <v>26</v>
      </c>
      <c r="BA104">
        <v>27</v>
      </c>
      <c r="BB104">
        <v>27</v>
      </c>
      <c r="BC104">
        <v>28</v>
      </c>
      <c r="BD104">
        <v>28</v>
      </c>
      <c r="BE104">
        <v>29</v>
      </c>
      <c r="BF104">
        <v>29</v>
      </c>
      <c r="BG104">
        <v>30</v>
      </c>
      <c r="BH104">
        <v>30</v>
      </c>
      <c r="BI104">
        <v>31</v>
      </c>
      <c r="BJ104">
        <v>31</v>
      </c>
      <c r="BK104">
        <v>32</v>
      </c>
      <c r="BL104">
        <v>32</v>
      </c>
      <c r="BM104">
        <v>32</v>
      </c>
      <c r="BN104">
        <v>33</v>
      </c>
      <c r="BO104">
        <v>33</v>
      </c>
      <c r="BP104">
        <v>34</v>
      </c>
      <c r="BQ104">
        <v>34</v>
      </c>
      <c r="BR104">
        <v>35</v>
      </c>
      <c r="BS104">
        <v>35</v>
      </c>
      <c r="BT104">
        <v>36</v>
      </c>
      <c r="BU104">
        <v>36</v>
      </c>
      <c r="BV104">
        <v>37</v>
      </c>
      <c r="BW104">
        <v>37</v>
      </c>
      <c r="BX104">
        <v>38</v>
      </c>
      <c r="BY104">
        <v>38</v>
      </c>
      <c r="BZ104">
        <v>39</v>
      </c>
      <c r="CA104">
        <v>39</v>
      </c>
      <c r="CB104">
        <v>39</v>
      </c>
      <c r="CC104">
        <v>40</v>
      </c>
      <c r="CD104">
        <v>40</v>
      </c>
      <c r="CE104">
        <v>41</v>
      </c>
      <c r="CF104">
        <v>41</v>
      </c>
      <c r="CG104">
        <v>42</v>
      </c>
      <c r="CH104">
        <v>42</v>
      </c>
      <c r="CI104">
        <v>43</v>
      </c>
      <c r="CJ104">
        <v>43</v>
      </c>
      <c r="CK104">
        <v>44</v>
      </c>
      <c r="CL104">
        <v>44</v>
      </c>
      <c r="CM104">
        <v>44</v>
      </c>
      <c r="CN104">
        <v>45</v>
      </c>
      <c r="CO104">
        <v>45</v>
      </c>
      <c r="CP104">
        <v>46</v>
      </c>
      <c r="CQ104">
        <v>46</v>
      </c>
      <c r="CR104">
        <v>47</v>
      </c>
      <c r="CS104">
        <v>47</v>
      </c>
      <c r="CT104">
        <v>47</v>
      </c>
      <c r="CU104">
        <v>48</v>
      </c>
      <c r="CV104">
        <v>48</v>
      </c>
      <c r="CW104">
        <v>49</v>
      </c>
      <c r="CX104">
        <v>49</v>
      </c>
      <c r="CY104">
        <v>50</v>
      </c>
      <c r="CZ104">
        <v>50</v>
      </c>
      <c r="DA104">
        <v>51</v>
      </c>
      <c r="DB104">
        <v>51</v>
      </c>
      <c r="DC104">
        <v>52</v>
      </c>
      <c r="DD104">
        <v>52</v>
      </c>
      <c r="DE104">
        <v>53</v>
      </c>
      <c r="DF104">
        <v>53</v>
      </c>
      <c r="DG104">
        <v>54</v>
      </c>
      <c r="DH104">
        <v>54</v>
      </c>
      <c r="DI104">
        <v>55</v>
      </c>
      <c r="DJ104">
        <v>55</v>
      </c>
      <c r="DK104">
        <v>56</v>
      </c>
      <c r="DL104">
        <v>56</v>
      </c>
      <c r="DM104">
        <v>56</v>
      </c>
      <c r="DN104">
        <v>57</v>
      </c>
      <c r="DO104">
        <v>57</v>
      </c>
      <c r="DP104">
        <v>58</v>
      </c>
      <c r="DQ104">
        <v>58</v>
      </c>
      <c r="DR104">
        <v>59</v>
      </c>
      <c r="DS104">
        <v>59</v>
      </c>
      <c r="DT104">
        <v>60</v>
      </c>
      <c r="DU104">
        <v>60</v>
      </c>
      <c r="DV104">
        <v>61</v>
      </c>
      <c r="DW104">
        <v>61</v>
      </c>
      <c r="DX104">
        <v>62</v>
      </c>
      <c r="DY104">
        <v>62</v>
      </c>
      <c r="DZ104">
        <v>63</v>
      </c>
      <c r="EA104">
        <v>63</v>
      </c>
      <c r="EB104">
        <v>64</v>
      </c>
      <c r="EC104">
        <v>64</v>
      </c>
      <c r="ED104">
        <v>65</v>
      </c>
      <c r="EE104">
        <v>65</v>
      </c>
      <c r="EF104">
        <v>66</v>
      </c>
      <c r="EG104">
        <v>66</v>
      </c>
      <c r="EH104">
        <v>67</v>
      </c>
      <c r="EI104">
        <v>67</v>
      </c>
      <c r="EJ104">
        <v>68</v>
      </c>
      <c r="EK104">
        <v>68</v>
      </c>
      <c r="EL104">
        <v>69</v>
      </c>
      <c r="EM104">
        <v>69</v>
      </c>
      <c r="EN104">
        <v>70</v>
      </c>
      <c r="EO104">
        <v>70</v>
      </c>
      <c r="EP104">
        <v>71</v>
      </c>
      <c r="EQ104">
        <v>71</v>
      </c>
      <c r="ER104">
        <v>72</v>
      </c>
      <c r="ES104">
        <v>72</v>
      </c>
      <c r="ET104">
        <v>73</v>
      </c>
      <c r="EU104">
        <v>73</v>
      </c>
      <c r="EV104">
        <v>74</v>
      </c>
      <c r="EW104">
        <v>74</v>
      </c>
      <c r="EX104">
        <v>75</v>
      </c>
      <c r="EY104">
        <v>75</v>
      </c>
      <c r="EZ104">
        <v>76</v>
      </c>
      <c r="FA104">
        <v>76</v>
      </c>
      <c r="FB104">
        <v>77</v>
      </c>
      <c r="FC104">
        <v>77</v>
      </c>
      <c r="FD104">
        <v>77</v>
      </c>
      <c r="FE104">
        <v>78</v>
      </c>
      <c r="FF104">
        <v>78</v>
      </c>
      <c r="FG104">
        <v>79</v>
      </c>
      <c r="FH104">
        <v>79</v>
      </c>
      <c r="FI104">
        <v>80</v>
      </c>
      <c r="FJ104">
        <v>80</v>
      </c>
      <c r="FK104">
        <v>81</v>
      </c>
      <c r="FL104">
        <v>81</v>
      </c>
      <c r="FM104">
        <v>82</v>
      </c>
      <c r="FN104">
        <v>82</v>
      </c>
      <c r="FO104">
        <v>83</v>
      </c>
      <c r="FP104">
        <v>83</v>
      </c>
      <c r="FQ104">
        <v>84</v>
      </c>
      <c r="FR104">
        <v>84</v>
      </c>
      <c r="FS104">
        <v>85</v>
      </c>
      <c r="FT104">
        <v>85</v>
      </c>
      <c r="FU104">
        <v>86</v>
      </c>
      <c r="FV104">
        <v>86</v>
      </c>
      <c r="FW104">
        <v>87</v>
      </c>
      <c r="FX104">
        <v>87</v>
      </c>
      <c r="FY104">
        <v>88</v>
      </c>
      <c r="FZ104">
        <v>88</v>
      </c>
      <c r="GA104">
        <v>89</v>
      </c>
      <c r="GB104">
        <v>89</v>
      </c>
      <c r="GC104">
        <v>90</v>
      </c>
      <c r="GD104">
        <v>90</v>
      </c>
      <c r="GE104">
        <v>91</v>
      </c>
      <c r="GF104">
        <v>91</v>
      </c>
      <c r="GG104">
        <v>92</v>
      </c>
      <c r="GH104">
        <v>92</v>
      </c>
      <c r="GI104">
        <v>93</v>
      </c>
      <c r="GJ104">
        <v>93</v>
      </c>
      <c r="GK104">
        <v>94</v>
      </c>
      <c r="GL104">
        <v>94</v>
      </c>
      <c r="GM104">
        <v>95</v>
      </c>
      <c r="GN104">
        <v>95</v>
      </c>
      <c r="GO104">
        <v>96</v>
      </c>
      <c r="GP104">
        <v>96</v>
      </c>
      <c r="GQ104">
        <v>96</v>
      </c>
      <c r="GR104">
        <v>97</v>
      </c>
      <c r="GS104">
        <v>97</v>
      </c>
      <c r="GU104">
        <v>101</v>
      </c>
      <c r="GV104">
        <v>0.77700000000000002</v>
      </c>
    </row>
    <row r="105" spans="1:204">
      <c r="A105" s="278">
        <v>102</v>
      </c>
      <c r="B105" s="344">
        <v>1</v>
      </c>
      <c r="C105" s="344">
        <v>1</v>
      </c>
      <c r="D105" s="344">
        <v>2</v>
      </c>
      <c r="E105" s="344">
        <v>2</v>
      </c>
      <c r="F105" s="344">
        <v>3</v>
      </c>
      <c r="G105" s="344">
        <v>4</v>
      </c>
      <c r="H105" s="344">
        <v>4</v>
      </c>
      <c r="I105" s="344">
        <v>5</v>
      </c>
      <c r="J105" s="344">
        <v>5</v>
      </c>
      <c r="K105" s="344">
        <v>6</v>
      </c>
      <c r="L105" s="344">
        <v>6</v>
      </c>
      <c r="M105" s="344">
        <v>7</v>
      </c>
      <c r="N105" s="344">
        <v>7</v>
      </c>
      <c r="O105" s="344">
        <v>8</v>
      </c>
      <c r="P105" s="344">
        <v>8</v>
      </c>
      <c r="Q105" s="344">
        <v>9</v>
      </c>
      <c r="R105" s="344">
        <v>10</v>
      </c>
      <c r="S105" s="344">
        <v>10</v>
      </c>
      <c r="T105" s="344">
        <v>10</v>
      </c>
      <c r="U105" s="344">
        <v>11</v>
      </c>
      <c r="V105" s="344">
        <v>11</v>
      </c>
      <c r="W105" s="344">
        <v>12</v>
      </c>
      <c r="X105" s="344">
        <v>12</v>
      </c>
      <c r="Y105" s="344">
        <v>13</v>
      </c>
      <c r="Z105" s="344">
        <v>14</v>
      </c>
      <c r="AA105" s="344">
        <v>14</v>
      </c>
      <c r="AB105" s="344">
        <v>15</v>
      </c>
      <c r="AC105" s="344">
        <v>15</v>
      </c>
      <c r="AD105" s="344">
        <v>16</v>
      </c>
      <c r="AE105" s="344">
        <v>16</v>
      </c>
      <c r="AF105" s="337">
        <v>17</v>
      </c>
      <c r="AG105" s="345">
        <v>17</v>
      </c>
      <c r="AH105" s="346">
        <v>18</v>
      </c>
      <c r="AI105">
        <v>18</v>
      </c>
      <c r="AJ105">
        <v>19</v>
      </c>
      <c r="AK105">
        <v>19</v>
      </c>
      <c r="AL105">
        <v>20</v>
      </c>
      <c r="AM105">
        <v>20</v>
      </c>
      <c r="AN105">
        <v>21</v>
      </c>
      <c r="AO105">
        <v>21</v>
      </c>
      <c r="AP105">
        <v>22</v>
      </c>
      <c r="AQ105">
        <v>22</v>
      </c>
      <c r="AR105">
        <v>23</v>
      </c>
      <c r="AS105">
        <v>23</v>
      </c>
      <c r="AT105">
        <v>24</v>
      </c>
      <c r="AU105">
        <v>24</v>
      </c>
      <c r="AV105">
        <v>25</v>
      </c>
      <c r="AW105">
        <v>25</v>
      </c>
      <c r="AX105">
        <v>26</v>
      </c>
      <c r="AY105">
        <v>26</v>
      </c>
      <c r="AZ105">
        <v>27</v>
      </c>
      <c r="BA105">
        <v>27</v>
      </c>
      <c r="BB105">
        <v>27</v>
      </c>
      <c r="BC105">
        <v>28</v>
      </c>
      <c r="BD105">
        <v>28</v>
      </c>
      <c r="BE105">
        <v>29</v>
      </c>
      <c r="BF105">
        <v>29</v>
      </c>
      <c r="BG105">
        <v>30</v>
      </c>
      <c r="BH105">
        <v>30</v>
      </c>
      <c r="BI105">
        <v>31</v>
      </c>
      <c r="BJ105">
        <v>31</v>
      </c>
      <c r="BK105">
        <v>32</v>
      </c>
      <c r="BL105">
        <v>32</v>
      </c>
      <c r="BM105">
        <v>33</v>
      </c>
      <c r="BN105">
        <v>33</v>
      </c>
      <c r="BO105">
        <v>34</v>
      </c>
      <c r="BP105">
        <v>34</v>
      </c>
      <c r="BQ105">
        <v>35</v>
      </c>
      <c r="BR105">
        <v>35</v>
      </c>
      <c r="BS105">
        <v>35</v>
      </c>
      <c r="BT105">
        <v>36</v>
      </c>
      <c r="BU105">
        <v>36</v>
      </c>
      <c r="BV105">
        <v>37</v>
      </c>
      <c r="BW105">
        <v>37</v>
      </c>
      <c r="BX105">
        <v>38</v>
      </c>
      <c r="BY105">
        <v>38</v>
      </c>
      <c r="BZ105">
        <v>39</v>
      </c>
      <c r="CA105">
        <v>39</v>
      </c>
      <c r="CB105">
        <v>40</v>
      </c>
      <c r="CC105">
        <v>40</v>
      </c>
      <c r="CD105">
        <v>41</v>
      </c>
      <c r="CE105">
        <v>41</v>
      </c>
      <c r="CF105">
        <v>41</v>
      </c>
      <c r="CG105">
        <v>42</v>
      </c>
      <c r="CH105">
        <v>42</v>
      </c>
      <c r="CI105">
        <v>43</v>
      </c>
      <c r="CJ105">
        <v>43</v>
      </c>
      <c r="CK105">
        <v>44</v>
      </c>
      <c r="CL105">
        <v>44</v>
      </c>
      <c r="CM105">
        <v>45</v>
      </c>
      <c r="CN105">
        <v>45</v>
      </c>
      <c r="CO105">
        <v>46</v>
      </c>
      <c r="CP105">
        <v>46</v>
      </c>
      <c r="CQ105">
        <v>46</v>
      </c>
      <c r="CR105">
        <v>47</v>
      </c>
      <c r="CS105">
        <v>47</v>
      </c>
      <c r="CT105">
        <v>48</v>
      </c>
      <c r="CU105">
        <v>48</v>
      </c>
      <c r="CV105">
        <v>49</v>
      </c>
      <c r="CW105">
        <v>49</v>
      </c>
      <c r="CX105">
        <v>49</v>
      </c>
      <c r="CY105">
        <v>50</v>
      </c>
      <c r="CZ105">
        <v>50</v>
      </c>
      <c r="DA105">
        <v>51</v>
      </c>
      <c r="DB105">
        <v>51</v>
      </c>
      <c r="DC105">
        <v>52</v>
      </c>
      <c r="DD105">
        <v>52</v>
      </c>
      <c r="DE105">
        <v>53</v>
      </c>
      <c r="DF105">
        <v>53</v>
      </c>
      <c r="DG105">
        <v>54</v>
      </c>
      <c r="DH105">
        <v>54</v>
      </c>
      <c r="DI105">
        <v>55</v>
      </c>
      <c r="DJ105">
        <v>55</v>
      </c>
      <c r="DK105">
        <v>56</v>
      </c>
      <c r="DL105">
        <v>56</v>
      </c>
      <c r="DM105">
        <v>57</v>
      </c>
      <c r="DN105">
        <v>57</v>
      </c>
      <c r="DO105">
        <v>58</v>
      </c>
      <c r="DP105">
        <v>58</v>
      </c>
      <c r="DQ105">
        <v>59</v>
      </c>
      <c r="DR105">
        <v>59</v>
      </c>
      <c r="DS105">
        <v>60</v>
      </c>
      <c r="DT105">
        <v>60</v>
      </c>
      <c r="DU105">
        <v>61</v>
      </c>
      <c r="DV105">
        <v>61</v>
      </c>
      <c r="DW105">
        <v>62</v>
      </c>
      <c r="DX105">
        <v>62</v>
      </c>
      <c r="DY105">
        <v>63</v>
      </c>
      <c r="DZ105">
        <v>63</v>
      </c>
      <c r="EA105">
        <v>64</v>
      </c>
      <c r="EB105">
        <v>64</v>
      </c>
      <c r="EC105">
        <v>65</v>
      </c>
      <c r="ED105">
        <v>65</v>
      </c>
      <c r="EE105">
        <v>66</v>
      </c>
      <c r="EF105">
        <v>66</v>
      </c>
      <c r="EG105">
        <v>67</v>
      </c>
      <c r="EH105">
        <v>67</v>
      </c>
      <c r="EI105">
        <v>68</v>
      </c>
      <c r="EJ105">
        <v>68</v>
      </c>
      <c r="EK105">
        <v>69</v>
      </c>
      <c r="EL105">
        <v>69</v>
      </c>
      <c r="EM105">
        <v>70</v>
      </c>
      <c r="EN105">
        <v>70</v>
      </c>
      <c r="EO105">
        <v>71</v>
      </c>
      <c r="EP105">
        <v>71</v>
      </c>
      <c r="EQ105">
        <v>71</v>
      </c>
      <c r="ER105">
        <v>72</v>
      </c>
      <c r="ES105">
        <v>72</v>
      </c>
      <c r="ET105">
        <v>73</v>
      </c>
      <c r="EU105">
        <v>73</v>
      </c>
      <c r="EV105">
        <v>74</v>
      </c>
      <c r="EW105">
        <v>74</v>
      </c>
      <c r="EX105">
        <v>75</v>
      </c>
      <c r="EY105">
        <v>75</v>
      </c>
      <c r="EZ105">
        <v>76</v>
      </c>
      <c r="FA105">
        <v>76</v>
      </c>
      <c r="FB105">
        <v>77</v>
      </c>
      <c r="FC105">
        <v>77</v>
      </c>
      <c r="FD105">
        <v>78</v>
      </c>
      <c r="FE105">
        <v>78</v>
      </c>
      <c r="FF105">
        <v>79</v>
      </c>
      <c r="FG105">
        <v>79</v>
      </c>
      <c r="FH105">
        <v>80</v>
      </c>
      <c r="FI105">
        <v>80</v>
      </c>
      <c r="FJ105">
        <v>81</v>
      </c>
      <c r="FK105">
        <v>81</v>
      </c>
      <c r="FL105">
        <v>82</v>
      </c>
      <c r="FM105">
        <v>82</v>
      </c>
      <c r="FN105">
        <v>83</v>
      </c>
      <c r="FO105">
        <v>83</v>
      </c>
      <c r="FP105">
        <v>84</v>
      </c>
      <c r="FQ105">
        <v>84</v>
      </c>
      <c r="FR105">
        <v>85</v>
      </c>
      <c r="FS105">
        <v>85</v>
      </c>
      <c r="FT105">
        <v>86</v>
      </c>
      <c r="FU105">
        <v>86</v>
      </c>
      <c r="FV105">
        <v>87</v>
      </c>
      <c r="FW105">
        <v>87</v>
      </c>
      <c r="FX105">
        <v>88</v>
      </c>
      <c r="FY105">
        <v>88</v>
      </c>
      <c r="FZ105">
        <v>89</v>
      </c>
      <c r="GA105">
        <v>89</v>
      </c>
      <c r="GB105">
        <v>90</v>
      </c>
      <c r="GC105">
        <v>90</v>
      </c>
      <c r="GD105">
        <v>91</v>
      </c>
      <c r="GE105">
        <v>91</v>
      </c>
      <c r="GF105">
        <v>92</v>
      </c>
      <c r="GG105">
        <v>92</v>
      </c>
      <c r="GH105">
        <v>93</v>
      </c>
      <c r="GI105">
        <v>93</v>
      </c>
      <c r="GJ105">
        <v>94</v>
      </c>
      <c r="GK105">
        <v>94</v>
      </c>
      <c r="GL105">
        <v>95</v>
      </c>
      <c r="GM105">
        <v>95</v>
      </c>
      <c r="GN105">
        <v>96</v>
      </c>
      <c r="GO105">
        <v>96</v>
      </c>
      <c r="GP105">
        <v>97</v>
      </c>
      <c r="GQ105">
        <v>97</v>
      </c>
      <c r="GR105">
        <v>97</v>
      </c>
      <c r="GS105">
        <v>98</v>
      </c>
      <c r="GU105">
        <v>102</v>
      </c>
      <c r="GV105">
        <v>0.78100000000000003</v>
      </c>
    </row>
    <row r="106" spans="1:204">
      <c r="A106" s="278">
        <v>103</v>
      </c>
      <c r="B106" s="344">
        <v>1</v>
      </c>
      <c r="C106" s="344">
        <v>1</v>
      </c>
      <c r="D106" s="344">
        <v>2</v>
      </c>
      <c r="E106" s="344">
        <v>3</v>
      </c>
      <c r="F106" s="344">
        <v>3</v>
      </c>
      <c r="G106" s="344">
        <v>4</v>
      </c>
      <c r="H106" s="344">
        <v>4</v>
      </c>
      <c r="I106" s="344">
        <v>5</v>
      </c>
      <c r="J106" s="344">
        <v>5</v>
      </c>
      <c r="K106" s="344">
        <v>6</v>
      </c>
      <c r="L106" s="344">
        <v>6</v>
      </c>
      <c r="M106" s="344">
        <v>7</v>
      </c>
      <c r="N106" s="344">
        <v>7</v>
      </c>
      <c r="O106" s="344">
        <v>8</v>
      </c>
      <c r="P106" s="344">
        <v>8</v>
      </c>
      <c r="Q106" s="344">
        <v>9</v>
      </c>
      <c r="R106" s="344">
        <v>10</v>
      </c>
      <c r="S106" s="344">
        <v>10</v>
      </c>
      <c r="T106" s="344">
        <v>11</v>
      </c>
      <c r="U106" s="344">
        <v>11</v>
      </c>
      <c r="V106" s="344">
        <v>12</v>
      </c>
      <c r="W106" s="344">
        <v>12</v>
      </c>
      <c r="X106" s="344">
        <v>13</v>
      </c>
      <c r="Y106" s="344">
        <v>13</v>
      </c>
      <c r="Z106" s="344">
        <v>14</v>
      </c>
      <c r="AA106" s="344">
        <v>14</v>
      </c>
      <c r="AB106" s="344">
        <v>15</v>
      </c>
      <c r="AC106" s="344">
        <v>15</v>
      </c>
      <c r="AD106" s="344">
        <v>16</v>
      </c>
      <c r="AE106" s="344">
        <v>16</v>
      </c>
      <c r="AF106" s="337">
        <v>17</v>
      </c>
      <c r="AG106" s="345">
        <v>17</v>
      </c>
      <c r="AH106" s="346">
        <v>18</v>
      </c>
      <c r="AI106">
        <v>18</v>
      </c>
      <c r="AJ106">
        <v>19</v>
      </c>
      <c r="AK106">
        <v>19</v>
      </c>
      <c r="AL106">
        <v>20</v>
      </c>
      <c r="AM106">
        <v>20</v>
      </c>
      <c r="AN106">
        <v>21</v>
      </c>
      <c r="AO106">
        <v>21</v>
      </c>
      <c r="AP106">
        <v>22</v>
      </c>
      <c r="AQ106">
        <v>22</v>
      </c>
      <c r="AR106">
        <v>23</v>
      </c>
      <c r="AS106">
        <v>23</v>
      </c>
      <c r="AT106">
        <v>24</v>
      </c>
      <c r="AU106">
        <v>24</v>
      </c>
      <c r="AV106">
        <v>25</v>
      </c>
      <c r="AW106">
        <v>25</v>
      </c>
      <c r="AX106">
        <v>26</v>
      </c>
      <c r="AY106">
        <v>26</v>
      </c>
      <c r="AZ106">
        <v>27</v>
      </c>
      <c r="BA106">
        <v>27</v>
      </c>
      <c r="BB106">
        <v>28</v>
      </c>
      <c r="BC106">
        <v>28</v>
      </c>
      <c r="BD106">
        <v>29</v>
      </c>
      <c r="BE106">
        <v>29</v>
      </c>
      <c r="BF106">
        <v>30</v>
      </c>
      <c r="BG106">
        <v>30</v>
      </c>
      <c r="BH106">
        <v>30</v>
      </c>
      <c r="BI106">
        <v>31</v>
      </c>
      <c r="BJ106">
        <v>31</v>
      </c>
      <c r="BK106">
        <v>32</v>
      </c>
      <c r="BL106">
        <v>32</v>
      </c>
      <c r="BM106">
        <v>33</v>
      </c>
      <c r="BN106">
        <v>33</v>
      </c>
      <c r="BO106">
        <v>34</v>
      </c>
      <c r="BP106">
        <v>34</v>
      </c>
      <c r="BQ106">
        <v>35</v>
      </c>
      <c r="BR106">
        <v>35</v>
      </c>
      <c r="BS106">
        <v>36</v>
      </c>
      <c r="BT106">
        <v>36</v>
      </c>
      <c r="BU106">
        <v>37</v>
      </c>
      <c r="BV106">
        <v>37</v>
      </c>
      <c r="BW106">
        <v>38</v>
      </c>
      <c r="BX106">
        <v>38</v>
      </c>
      <c r="BY106">
        <v>38</v>
      </c>
      <c r="BZ106">
        <v>39</v>
      </c>
      <c r="CA106">
        <v>39</v>
      </c>
      <c r="CB106">
        <v>40</v>
      </c>
      <c r="CC106">
        <v>40</v>
      </c>
      <c r="CD106">
        <v>41</v>
      </c>
      <c r="CE106">
        <v>41</v>
      </c>
      <c r="CF106">
        <v>42</v>
      </c>
      <c r="CG106">
        <v>42</v>
      </c>
      <c r="CH106">
        <v>43</v>
      </c>
      <c r="CI106">
        <v>43</v>
      </c>
      <c r="CJ106">
        <v>43</v>
      </c>
      <c r="CK106">
        <v>44</v>
      </c>
      <c r="CL106">
        <v>44</v>
      </c>
      <c r="CM106">
        <v>45</v>
      </c>
      <c r="CN106">
        <v>45</v>
      </c>
      <c r="CO106">
        <v>46</v>
      </c>
      <c r="CP106">
        <v>46</v>
      </c>
      <c r="CQ106">
        <v>47</v>
      </c>
      <c r="CR106">
        <v>47</v>
      </c>
      <c r="CS106">
        <v>47</v>
      </c>
      <c r="CT106">
        <v>48</v>
      </c>
      <c r="CU106">
        <v>48</v>
      </c>
      <c r="CV106">
        <v>49</v>
      </c>
      <c r="CW106">
        <v>49</v>
      </c>
      <c r="CX106">
        <v>50</v>
      </c>
      <c r="CY106">
        <v>50</v>
      </c>
      <c r="CZ106">
        <v>51</v>
      </c>
      <c r="DA106">
        <v>51</v>
      </c>
      <c r="DB106">
        <v>52</v>
      </c>
      <c r="DC106">
        <v>52</v>
      </c>
      <c r="DD106">
        <v>53</v>
      </c>
      <c r="DE106">
        <v>53</v>
      </c>
      <c r="DF106">
        <v>54</v>
      </c>
      <c r="DG106">
        <v>54</v>
      </c>
      <c r="DH106">
        <v>55</v>
      </c>
      <c r="DI106">
        <v>55</v>
      </c>
      <c r="DJ106">
        <v>56</v>
      </c>
      <c r="DK106">
        <v>56</v>
      </c>
      <c r="DL106">
        <v>57</v>
      </c>
      <c r="DM106">
        <v>57</v>
      </c>
      <c r="DN106">
        <v>58</v>
      </c>
      <c r="DO106">
        <v>58</v>
      </c>
      <c r="DP106">
        <v>59</v>
      </c>
      <c r="DQ106">
        <v>59</v>
      </c>
      <c r="DR106">
        <v>60</v>
      </c>
      <c r="DS106">
        <v>60</v>
      </c>
      <c r="DT106">
        <v>60</v>
      </c>
      <c r="DU106">
        <v>61</v>
      </c>
      <c r="DV106">
        <v>61</v>
      </c>
      <c r="DW106">
        <v>62</v>
      </c>
      <c r="DX106">
        <v>62</v>
      </c>
      <c r="DY106">
        <v>63</v>
      </c>
      <c r="DZ106">
        <v>63</v>
      </c>
      <c r="EA106">
        <v>64</v>
      </c>
      <c r="EB106">
        <v>64</v>
      </c>
      <c r="EC106">
        <v>65</v>
      </c>
      <c r="ED106">
        <v>65</v>
      </c>
      <c r="EE106">
        <v>66</v>
      </c>
      <c r="EF106">
        <v>66</v>
      </c>
      <c r="EG106">
        <v>67</v>
      </c>
      <c r="EH106">
        <v>67</v>
      </c>
      <c r="EI106">
        <v>68</v>
      </c>
      <c r="EJ106">
        <v>68</v>
      </c>
      <c r="EK106">
        <v>69</v>
      </c>
      <c r="EL106">
        <v>69</v>
      </c>
      <c r="EM106">
        <v>70</v>
      </c>
      <c r="EN106">
        <v>70</v>
      </c>
      <c r="EO106">
        <v>71</v>
      </c>
      <c r="EP106">
        <v>71</v>
      </c>
      <c r="EQ106">
        <v>72</v>
      </c>
      <c r="ER106">
        <v>72</v>
      </c>
      <c r="ES106">
        <v>73</v>
      </c>
      <c r="ET106">
        <v>73</v>
      </c>
      <c r="EU106">
        <v>74</v>
      </c>
      <c r="EV106">
        <v>74</v>
      </c>
      <c r="EW106">
        <v>75</v>
      </c>
      <c r="EX106">
        <v>75</v>
      </c>
      <c r="EY106">
        <v>76</v>
      </c>
      <c r="EZ106">
        <v>76</v>
      </c>
      <c r="FA106">
        <v>77</v>
      </c>
      <c r="FB106">
        <v>77</v>
      </c>
      <c r="FC106">
        <v>78</v>
      </c>
      <c r="FD106">
        <v>78</v>
      </c>
      <c r="FE106">
        <v>79</v>
      </c>
      <c r="FF106">
        <v>79</v>
      </c>
      <c r="FG106">
        <v>80</v>
      </c>
      <c r="FH106">
        <v>80</v>
      </c>
      <c r="FI106">
        <v>81</v>
      </c>
      <c r="FJ106">
        <v>81</v>
      </c>
      <c r="FK106">
        <v>82</v>
      </c>
      <c r="FL106">
        <v>82</v>
      </c>
      <c r="FM106">
        <v>83</v>
      </c>
      <c r="FN106">
        <v>83</v>
      </c>
      <c r="FO106">
        <v>84</v>
      </c>
      <c r="FP106">
        <v>84</v>
      </c>
      <c r="FQ106">
        <v>85</v>
      </c>
      <c r="FR106">
        <v>85</v>
      </c>
      <c r="FS106">
        <v>86</v>
      </c>
      <c r="FT106">
        <v>86</v>
      </c>
      <c r="FU106">
        <v>87</v>
      </c>
      <c r="FV106">
        <v>87</v>
      </c>
      <c r="FW106">
        <v>88</v>
      </c>
      <c r="FX106">
        <v>88</v>
      </c>
      <c r="FY106">
        <v>89</v>
      </c>
      <c r="FZ106">
        <v>89</v>
      </c>
      <c r="GA106">
        <v>90</v>
      </c>
      <c r="GB106">
        <v>90</v>
      </c>
      <c r="GC106">
        <v>91</v>
      </c>
      <c r="GD106">
        <v>91</v>
      </c>
      <c r="GE106">
        <v>92</v>
      </c>
      <c r="GF106">
        <v>92</v>
      </c>
      <c r="GG106">
        <v>93</v>
      </c>
      <c r="GH106">
        <v>93</v>
      </c>
      <c r="GI106">
        <v>94</v>
      </c>
      <c r="GJ106">
        <v>94</v>
      </c>
      <c r="GK106">
        <v>95</v>
      </c>
      <c r="GL106">
        <v>95</v>
      </c>
      <c r="GM106">
        <v>96</v>
      </c>
      <c r="GN106">
        <v>96</v>
      </c>
      <c r="GO106">
        <v>97</v>
      </c>
      <c r="GP106">
        <v>97</v>
      </c>
      <c r="GQ106">
        <v>97</v>
      </c>
      <c r="GR106">
        <v>98</v>
      </c>
      <c r="GS106">
        <v>98</v>
      </c>
      <c r="GU106">
        <v>103</v>
      </c>
      <c r="GV106">
        <v>0.78500000000000003</v>
      </c>
    </row>
    <row r="107" spans="1:204">
      <c r="A107" s="278">
        <v>104</v>
      </c>
      <c r="B107" s="344">
        <v>1</v>
      </c>
      <c r="C107" s="344">
        <v>1</v>
      </c>
      <c r="D107" s="344">
        <v>2</v>
      </c>
      <c r="E107" s="344">
        <v>3</v>
      </c>
      <c r="F107" s="344">
        <v>3</v>
      </c>
      <c r="G107" s="344">
        <v>4</v>
      </c>
      <c r="H107" s="344">
        <v>4</v>
      </c>
      <c r="I107" s="344">
        <v>5</v>
      </c>
      <c r="J107" s="344">
        <v>5</v>
      </c>
      <c r="K107" s="344">
        <v>6</v>
      </c>
      <c r="L107" s="344">
        <v>6</v>
      </c>
      <c r="M107" s="344">
        <v>7</v>
      </c>
      <c r="N107" s="344">
        <v>7</v>
      </c>
      <c r="O107" s="344">
        <v>8</v>
      </c>
      <c r="P107" s="344">
        <v>9</v>
      </c>
      <c r="Q107" s="344">
        <v>9</v>
      </c>
      <c r="R107" s="344">
        <v>10</v>
      </c>
      <c r="S107" s="344">
        <v>10</v>
      </c>
      <c r="T107" s="344">
        <v>11</v>
      </c>
      <c r="U107" s="344">
        <v>11</v>
      </c>
      <c r="V107" s="344">
        <v>12</v>
      </c>
      <c r="W107" s="344">
        <v>12</v>
      </c>
      <c r="X107" s="344">
        <v>13</v>
      </c>
      <c r="Y107" s="344">
        <v>13</v>
      </c>
      <c r="Z107" s="344">
        <v>14</v>
      </c>
      <c r="AA107" s="344">
        <v>14</v>
      </c>
      <c r="AB107" s="344">
        <v>15</v>
      </c>
      <c r="AC107" s="344">
        <v>15</v>
      </c>
      <c r="AD107" s="344">
        <v>16</v>
      </c>
      <c r="AE107" s="344">
        <v>16</v>
      </c>
      <c r="AF107" s="337">
        <v>17</v>
      </c>
      <c r="AG107" s="345">
        <v>17</v>
      </c>
      <c r="AH107" s="346">
        <v>18</v>
      </c>
      <c r="AI107">
        <v>18</v>
      </c>
      <c r="AJ107">
        <v>19</v>
      </c>
      <c r="AK107">
        <v>19</v>
      </c>
      <c r="AL107">
        <v>20</v>
      </c>
      <c r="AM107">
        <v>20</v>
      </c>
      <c r="AN107">
        <v>21</v>
      </c>
      <c r="AO107">
        <v>21</v>
      </c>
      <c r="AP107">
        <v>22</v>
      </c>
      <c r="AQ107">
        <v>22</v>
      </c>
      <c r="AR107">
        <v>23</v>
      </c>
      <c r="AS107">
        <v>23</v>
      </c>
      <c r="AT107">
        <v>24</v>
      </c>
      <c r="AU107">
        <v>24</v>
      </c>
      <c r="AV107">
        <v>25</v>
      </c>
      <c r="AW107">
        <v>25</v>
      </c>
      <c r="AX107">
        <v>26</v>
      </c>
      <c r="AY107">
        <v>26</v>
      </c>
      <c r="AZ107">
        <v>27</v>
      </c>
      <c r="BA107">
        <v>27</v>
      </c>
      <c r="BB107">
        <v>28</v>
      </c>
      <c r="BC107">
        <v>28</v>
      </c>
      <c r="BD107">
        <v>29</v>
      </c>
      <c r="BE107">
        <v>29</v>
      </c>
      <c r="BF107">
        <v>30</v>
      </c>
      <c r="BG107">
        <v>30</v>
      </c>
      <c r="BH107">
        <v>31</v>
      </c>
      <c r="BI107">
        <v>31</v>
      </c>
      <c r="BJ107">
        <v>32</v>
      </c>
      <c r="BK107">
        <v>32</v>
      </c>
      <c r="BL107">
        <v>33</v>
      </c>
      <c r="BM107">
        <v>33</v>
      </c>
      <c r="BN107">
        <v>33</v>
      </c>
      <c r="BO107">
        <v>34</v>
      </c>
      <c r="BP107">
        <v>34</v>
      </c>
      <c r="BQ107">
        <v>35</v>
      </c>
      <c r="BR107">
        <v>35</v>
      </c>
      <c r="BS107">
        <v>36</v>
      </c>
      <c r="BT107">
        <v>36</v>
      </c>
      <c r="BU107">
        <v>37</v>
      </c>
      <c r="BV107">
        <v>37</v>
      </c>
      <c r="BW107">
        <v>38</v>
      </c>
      <c r="BX107">
        <v>38</v>
      </c>
      <c r="BY107">
        <v>39</v>
      </c>
      <c r="BZ107">
        <v>39</v>
      </c>
      <c r="CA107">
        <v>40</v>
      </c>
      <c r="CB107">
        <v>40</v>
      </c>
      <c r="CC107">
        <v>41</v>
      </c>
      <c r="CD107">
        <v>41</v>
      </c>
      <c r="CE107">
        <v>41</v>
      </c>
      <c r="CF107">
        <v>42</v>
      </c>
      <c r="CG107">
        <v>42</v>
      </c>
      <c r="CH107">
        <v>43</v>
      </c>
      <c r="CI107">
        <v>43</v>
      </c>
      <c r="CJ107">
        <v>44</v>
      </c>
      <c r="CK107">
        <v>44</v>
      </c>
      <c r="CL107">
        <v>45</v>
      </c>
      <c r="CM107">
        <v>45</v>
      </c>
      <c r="CN107">
        <v>46</v>
      </c>
      <c r="CO107">
        <v>46</v>
      </c>
      <c r="CP107">
        <v>46</v>
      </c>
      <c r="CQ107">
        <v>47</v>
      </c>
      <c r="CR107">
        <v>47</v>
      </c>
      <c r="CS107">
        <v>48</v>
      </c>
      <c r="CT107">
        <v>48</v>
      </c>
      <c r="CU107">
        <v>49</v>
      </c>
      <c r="CV107">
        <v>49</v>
      </c>
      <c r="CW107">
        <v>49</v>
      </c>
      <c r="CX107">
        <v>50</v>
      </c>
      <c r="CY107">
        <v>50</v>
      </c>
      <c r="CZ107">
        <v>51</v>
      </c>
      <c r="DA107">
        <v>51</v>
      </c>
      <c r="DB107">
        <v>52</v>
      </c>
      <c r="DC107">
        <v>52</v>
      </c>
      <c r="DD107">
        <v>53</v>
      </c>
      <c r="DE107">
        <v>53</v>
      </c>
      <c r="DF107">
        <v>54</v>
      </c>
      <c r="DG107">
        <v>54</v>
      </c>
      <c r="DH107">
        <v>55</v>
      </c>
      <c r="DI107">
        <v>55</v>
      </c>
      <c r="DJ107">
        <v>56</v>
      </c>
      <c r="DK107">
        <v>56</v>
      </c>
      <c r="DL107">
        <v>57</v>
      </c>
      <c r="DM107">
        <v>57</v>
      </c>
      <c r="DN107">
        <v>58</v>
      </c>
      <c r="DO107">
        <v>58</v>
      </c>
      <c r="DP107">
        <v>59</v>
      </c>
      <c r="DQ107">
        <v>59</v>
      </c>
      <c r="DR107">
        <v>60</v>
      </c>
      <c r="DS107">
        <v>60</v>
      </c>
      <c r="DT107">
        <v>61</v>
      </c>
      <c r="DU107">
        <v>61</v>
      </c>
      <c r="DV107">
        <v>62</v>
      </c>
      <c r="DW107">
        <v>62</v>
      </c>
      <c r="DX107">
        <v>63</v>
      </c>
      <c r="DY107">
        <v>63</v>
      </c>
      <c r="DZ107">
        <v>64</v>
      </c>
      <c r="EA107">
        <v>64</v>
      </c>
      <c r="EB107">
        <v>65</v>
      </c>
      <c r="EC107">
        <v>65</v>
      </c>
      <c r="ED107">
        <v>66</v>
      </c>
      <c r="EE107">
        <v>66</v>
      </c>
      <c r="EF107">
        <v>67</v>
      </c>
      <c r="EG107">
        <v>67</v>
      </c>
      <c r="EH107">
        <v>68</v>
      </c>
      <c r="EI107">
        <v>68</v>
      </c>
      <c r="EJ107">
        <v>69</v>
      </c>
      <c r="EK107">
        <v>69</v>
      </c>
      <c r="EL107">
        <v>70</v>
      </c>
      <c r="EM107">
        <v>70</v>
      </c>
      <c r="EN107">
        <v>71</v>
      </c>
      <c r="EO107">
        <v>71</v>
      </c>
      <c r="EP107">
        <v>72</v>
      </c>
      <c r="EQ107">
        <v>72</v>
      </c>
      <c r="ER107">
        <v>73</v>
      </c>
      <c r="ES107">
        <v>73</v>
      </c>
      <c r="ET107">
        <v>74</v>
      </c>
      <c r="EU107">
        <v>74</v>
      </c>
      <c r="EV107">
        <v>75</v>
      </c>
      <c r="EW107">
        <v>75</v>
      </c>
      <c r="EX107">
        <v>76</v>
      </c>
      <c r="EY107">
        <v>76</v>
      </c>
      <c r="EZ107">
        <v>77</v>
      </c>
      <c r="FA107">
        <v>77</v>
      </c>
      <c r="FB107">
        <v>78</v>
      </c>
      <c r="FC107">
        <v>78</v>
      </c>
      <c r="FD107">
        <v>79</v>
      </c>
      <c r="FE107">
        <v>79</v>
      </c>
      <c r="FF107">
        <v>80</v>
      </c>
      <c r="FG107">
        <v>80</v>
      </c>
      <c r="FH107">
        <v>81</v>
      </c>
      <c r="FI107">
        <v>81</v>
      </c>
      <c r="FJ107">
        <v>82</v>
      </c>
      <c r="FK107">
        <v>82</v>
      </c>
      <c r="FL107">
        <v>83</v>
      </c>
      <c r="FM107">
        <v>83</v>
      </c>
      <c r="FN107">
        <v>84</v>
      </c>
      <c r="FO107">
        <v>84</v>
      </c>
      <c r="FP107">
        <v>85</v>
      </c>
      <c r="FQ107">
        <v>85</v>
      </c>
      <c r="FR107">
        <v>86</v>
      </c>
      <c r="FS107">
        <v>86</v>
      </c>
      <c r="FT107">
        <v>87</v>
      </c>
      <c r="FU107">
        <v>87</v>
      </c>
      <c r="FV107">
        <v>88</v>
      </c>
      <c r="FW107">
        <v>88</v>
      </c>
      <c r="FX107">
        <v>89</v>
      </c>
      <c r="FY107">
        <v>89</v>
      </c>
      <c r="FZ107">
        <v>90</v>
      </c>
      <c r="GA107">
        <v>90</v>
      </c>
      <c r="GB107">
        <v>91</v>
      </c>
      <c r="GC107">
        <v>91</v>
      </c>
      <c r="GD107">
        <v>92</v>
      </c>
      <c r="GE107">
        <v>92</v>
      </c>
      <c r="GF107">
        <v>93</v>
      </c>
      <c r="GG107">
        <v>93</v>
      </c>
      <c r="GH107">
        <v>94</v>
      </c>
      <c r="GI107">
        <v>94</v>
      </c>
      <c r="GJ107">
        <v>95</v>
      </c>
      <c r="GK107">
        <v>95</v>
      </c>
      <c r="GL107">
        <v>96</v>
      </c>
      <c r="GM107">
        <v>96</v>
      </c>
      <c r="GN107">
        <v>97</v>
      </c>
      <c r="GO107">
        <v>97</v>
      </c>
      <c r="GP107">
        <v>97</v>
      </c>
      <c r="GQ107">
        <v>98</v>
      </c>
      <c r="GR107">
        <v>98</v>
      </c>
      <c r="GS107">
        <v>99</v>
      </c>
      <c r="GU107">
        <v>104</v>
      </c>
      <c r="GV107">
        <v>0.78900000000000003</v>
      </c>
    </row>
    <row r="108" spans="1:204">
      <c r="A108" s="278">
        <v>105</v>
      </c>
      <c r="B108" s="344">
        <v>1</v>
      </c>
      <c r="C108" s="344">
        <v>1</v>
      </c>
      <c r="D108" s="344">
        <v>2</v>
      </c>
      <c r="E108" s="344">
        <v>3</v>
      </c>
      <c r="F108" s="344">
        <v>3</v>
      </c>
      <c r="G108" s="344">
        <v>4</v>
      </c>
      <c r="H108" s="344">
        <v>4</v>
      </c>
      <c r="I108" s="344">
        <v>5</v>
      </c>
      <c r="J108" s="344">
        <v>5</v>
      </c>
      <c r="K108" s="344">
        <v>6</v>
      </c>
      <c r="L108" s="344">
        <v>6</v>
      </c>
      <c r="M108" s="344">
        <v>7</v>
      </c>
      <c r="N108" s="344">
        <v>7</v>
      </c>
      <c r="O108" s="344">
        <v>8</v>
      </c>
      <c r="P108" s="344">
        <v>9</v>
      </c>
      <c r="Q108" s="344">
        <v>9</v>
      </c>
      <c r="R108" s="344">
        <v>10</v>
      </c>
      <c r="S108" s="344">
        <v>10</v>
      </c>
      <c r="T108" s="344">
        <v>11</v>
      </c>
      <c r="U108" s="344">
        <v>11</v>
      </c>
      <c r="V108" s="344">
        <v>12</v>
      </c>
      <c r="W108" s="344">
        <v>12</v>
      </c>
      <c r="X108" s="344">
        <v>13</v>
      </c>
      <c r="Y108" s="344">
        <v>13</v>
      </c>
      <c r="Z108" s="344">
        <v>14</v>
      </c>
      <c r="AA108" s="344">
        <v>14</v>
      </c>
      <c r="AB108" s="344">
        <v>15</v>
      </c>
      <c r="AC108" s="344">
        <v>15</v>
      </c>
      <c r="AD108" s="344">
        <v>16</v>
      </c>
      <c r="AE108" s="344">
        <v>16</v>
      </c>
      <c r="AF108" s="337">
        <v>17</v>
      </c>
      <c r="AG108" s="345">
        <v>17</v>
      </c>
      <c r="AH108" s="346">
        <v>18</v>
      </c>
      <c r="AI108">
        <v>18</v>
      </c>
      <c r="AJ108">
        <v>19</v>
      </c>
      <c r="AK108">
        <v>19</v>
      </c>
      <c r="AL108">
        <v>20</v>
      </c>
      <c r="AM108">
        <v>20</v>
      </c>
      <c r="AN108">
        <v>21</v>
      </c>
      <c r="AO108">
        <v>21</v>
      </c>
      <c r="AP108">
        <v>22</v>
      </c>
      <c r="AQ108">
        <v>22</v>
      </c>
      <c r="AR108">
        <v>23</v>
      </c>
      <c r="AS108">
        <v>23</v>
      </c>
      <c r="AT108">
        <v>24</v>
      </c>
      <c r="AU108">
        <v>24</v>
      </c>
      <c r="AV108">
        <v>25</v>
      </c>
      <c r="AW108">
        <v>25</v>
      </c>
      <c r="AX108">
        <v>26</v>
      </c>
      <c r="AY108">
        <v>26</v>
      </c>
      <c r="AZ108">
        <v>27</v>
      </c>
      <c r="BA108">
        <v>27</v>
      </c>
      <c r="BB108">
        <v>28</v>
      </c>
      <c r="BC108">
        <v>28</v>
      </c>
      <c r="BD108">
        <v>29</v>
      </c>
      <c r="BE108">
        <v>29</v>
      </c>
      <c r="BF108">
        <v>30</v>
      </c>
      <c r="BG108">
        <v>30</v>
      </c>
      <c r="BH108">
        <v>31</v>
      </c>
      <c r="BI108">
        <v>31</v>
      </c>
      <c r="BJ108">
        <v>32</v>
      </c>
      <c r="BK108">
        <v>32</v>
      </c>
      <c r="BL108">
        <v>33</v>
      </c>
      <c r="BM108">
        <v>33</v>
      </c>
      <c r="BN108">
        <v>34</v>
      </c>
      <c r="BO108">
        <v>34</v>
      </c>
      <c r="BP108">
        <v>35</v>
      </c>
      <c r="BQ108">
        <v>35</v>
      </c>
      <c r="BR108">
        <v>36</v>
      </c>
      <c r="BS108">
        <v>36</v>
      </c>
      <c r="BT108">
        <v>37</v>
      </c>
      <c r="BU108">
        <v>37</v>
      </c>
      <c r="BV108">
        <v>37</v>
      </c>
      <c r="BW108">
        <v>38</v>
      </c>
      <c r="BX108">
        <v>38</v>
      </c>
      <c r="BY108">
        <v>39</v>
      </c>
      <c r="BZ108">
        <v>39</v>
      </c>
      <c r="CA108">
        <v>40</v>
      </c>
      <c r="CB108">
        <v>40</v>
      </c>
      <c r="CC108">
        <v>41</v>
      </c>
      <c r="CD108">
        <v>41</v>
      </c>
      <c r="CE108">
        <v>42</v>
      </c>
      <c r="CF108">
        <v>42</v>
      </c>
      <c r="CG108">
        <v>43</v>
      </c>
      <c r="CH108">
        <v>43</v>
      </c>
      <c r="CI108">
        <v>44</v>
      </c>
      <c r="CJ108">
        <v>44</v>
      </c>
      <c r="CK108">
        <v>44</v>
      </c>
      <c r="CL108">
        <v>45</v>
      </c>
      <c r="CM108">
        <v>45</v>
      </c>
      <c r="CN108">
        <v>46</v>
      </c>
      <c r="CO108">
        <v>46</v>
      </c>
      <c r="CP108">
        <v>47</v>
      </c>
      <c r="CQ108">
        <v>47</v>
      </c>
      <c r="CR108">
        <v>48</v>
      </c>
      <c r="CS108">
        <v>48</v>
      </c>
      <c r="CT108">
        <v>48</v>
      </c>
      <c r="CU108">
        <v>49</v>
      </c>
      <c r="CV108">
        <v>49</v>
      </c>
      <c r="CW108">
        <v>50</v>
      </c>
      <c r="CX108">
        <v>50</v>
      </c>
      <c r="CY108">
        <v>51</v>
      </c>
      <c r="CZ108">
        <v>51</v>
      </c>
      <c r="DA108">
        <v>52</v>
      </c>
      <c r="DB108">
        <v>52</v>
      </c>
      <c r="DC108">
        <v>53</v>
      </c>
      <c r="DD108">
        <v>53</v>
      </c>
      <c r="DE108">
        <v>54</v>
      </c>
      <c r="DF108">
        <v>54</v>
      </c>
      <c r="DG108">
        <v>55</v>
      </c>
      <c r="DH108">
        <v>55</v>
      </c>
      <c r="DI108">
        <v>56</v>
      </c>
      <c r="DJ108">
        <v>56</v>
      </c>
      <c r="DK108">
        <v>57</v>
      </c>
      <c r="DL108">
        <v>57</v>
      </c>
      <c r="DM108">
        <v>58</v>
      </c>
      <c r="DN108">
        <v>58</v>
      </c>
      <c r="DO108">
        <v>59</v>
      </c>
      <c r="DP108">
        <v>59</v>
      </c>
      <c r="DQ108">
        <v>60</v>
      </c>
      <c r="DR108">
        <v>60</v>
      </c>
      <c r="DS108">
        <v>61</v>
      </c>
      <c r="DT108">
        <v>61</v>
      </c>
      <c r="DU108">
        <v>62</v>
      </c>
      <c r="DV108">
        <v>62</v>
      </c>
      <c r="DW108">
        <v>63</v>
      </c>
      <c r="DX108">
        <v>63</v>
      </c>
      <c r="DY108">
        <v>64</v>
      </c>
      <c r="DZ108">
        <v>64</v>
      </c>
      <c r="EA108">
        <v>65</v>
      </c>
      <c r="EB108">
        <v>65</v>
      </c>
      <c r="EC108">
        <v>66</v>
      </c>
      <c r="ED108">
        <v>66</v>
      </c>
      <c r="EE108">
        <v>67</v>
      </c>
      <c r="EF108">
        <v>67</v>
      </c>
      <c r="EG108">
        <v>68</v>
      </c>
      <c r="EH108">
        <v>68</v>
      </c>
      <c r="EI108">
        <v>69</v>
      </c>
      <c r="EJ108">
        <v>69</v>
      </c>
      <c r="EK108">
        <v>70</v>
      </c>
      <c r="EL108">
        <v>70</v>
      </c>
      <c r="EM108">
        <v>71</v>
      </c>
      <c r="EN108">
        <v>71</v>
      </c>
      <c r="EO108">
        <v>72</v>
      </c>
      <c r="EP108">
        <v>72</v>
      </c>
      <c r="EQ108">
        <v>73</v>
      </c>
      <c r="ER108">
        <v>73</v>
      </c>
      <c r="ES108">
        <v>74</v>
      </c>
      <c r="ET108">
        <v>74</v>
      </c>
      <c r="EU108">
        <v>75</v>
      </c>
      <c r="EV108">
        <v>75</v>
      </c>
      <c r="EW108">
        <v>76</v>
      </c>
      <c r="EX108">
        <v>76</v>
      </c>
      <c r="EY108">
        <v>77</v>
      </c>
      <c r="EZ108">
        <v>77</v>
      </c>
      <c r="FA108">
        <v>78</v>
      </c>
      <c r="FB108">
        <v>78</v>
      </c>
      <c r="FC108">
        <v>79</v>
      </c>
      <c r="FD108">
        <v>79</v>
      </c>
      <c r="FE108">
        <v>80</v>
      </c>
      <c r="FF108">
        <v>80</v>
      </c>
      <c r="FG108">
        <v>81</v>
      </c>
      <c r="FH108">
        <v>81</v>
      </c>
      <c r="FI108">
        <v>82</v>
      </c>
      <c r="FJ108">
        <v>82</v>
      </c>
      <c r="FK108">
        <v>83</v>
      </c>
      <c r="FL108">
        <v>83</v>
      </c>
      <c r="FM108">
        <v>84</v>
      </c>
      <c r="FN108">
        <v>84</v>
      </c>
      <c r="FO108">
        <v>85</v>
      </c>
      <c r="FP108">
        <v>85</v>
      </c>
      <c r="FQ108">
        <v>86</v>
      </c>
      <c r="FR108">
        <v>86</v>
      </c>
      <c r="FS108">
        <v>87</v>
      </c>
      <c r="FT108">
        <v>87</v>
      </c>
      <c r="FU108">
        <v>88</v>
      </c>
      <c r="FV108">
        <v>88</v>
      </c>
      <c r="FW108">
        <v>89</v>
      </c>
      <c r="FX108">
        <v>89</v>
      </c>
      <c r="FY108">
        <v>90</v>
      </c>
      <c r="FZ108">
        <v>90</v>
      </c>
      <c r="GA108">
        <v>91</v>
      </c>
      <c r="GB108">
        <v>91</v>
      </c>
      <c r="GC108">
        <v>92</v>
      </c>
      <c r="GD108">
        <v>92</v>
      </c>
      <c r="GE108">
        <v>93</v>
      </c>
      <c r="GF108">
        <v>93</v>
      </c>
      <c r="GG108">
        <v>94</v>
      </c>
      <c r="GH108">
        <v>94</v>
      </c>
      <c r="GI108">
        <v>95</v>
      </c>
      <c r="GJ108">
        <v>95</v>
      </c>
      <c r="GK108">
        <v>96</v>
      </c>
      <c r="GL108">
        <v>96</v>
      </c>
      <c r="GM108">
        <v>97</v>
      </c>
      <c r="GN108">
        <v>97</v>
      </c>
      <c r="GO108">
        <v>98</v>
      </c>
      <c r="GP108">
        <v>98</v>
      </c>
      <c r="GQ108">
        <v>99</v>
      </c>
      <c r="GR108">
        <v>99</v>
      </c>
      <c r="GS108">
        <v>100</v>
      </c>
      <c r="GU108">
        <v>105</v>
      </c>
      <c r="GV108">
        <v>0.79400000000000004</v>
      </c>
    </row>
    <row r="109" spans="1:204">
      <c r="A109" s="278">
        <v>106</v>
      </c>
      <c r="B109" s="344">
        <v>1</v>
      </c>
      <c r="C109" s="344">
        <v>1</v>
      </c>
      <c r="D109" s="344">
        <v>2</v>
      </c>
      <c r="E109" s="344">
        <v>3</v>
      </c>
      <c r="F109" s="344">
        <v>3</v>
      </c>
      <c r="G109" s="344">
        <v>4</v>
      </c>
      <c r="H109" s="344">
        <v>4</v>
      </c>
      <c r="I109" s="344">
        <v>5</v>
      </c>
      <c r="J109" s="344">
        <v>5</v>
      </c>
      <c r="K109" s="344">
        <v>6</v>
      </c>
      <c r="L109" s="344">
        <v>6</v>
      </c>
      <c r="M109" s="344">
        <v>7</v>
      </c>
      <c r="N109" s="344">
        <v>8</v>
      </c>
      <c r="O109" s="344">
        <v>8</v>
      </c>
      <c r="P109" s="344">
        <v>9</v>
      </c>
      <c r="Q109" s="344">
        <v>9</v>
      </c>
      <c r="R109" s="344">
        <v>10</v>
      </c>
      <c r="S109" s="344">
        <v>10</v>
      </c>
      <c r="T109" s="344">
        <v>11</v>
      </c>
      <c r="U109" s="344">
        <v>11</v>
      </c>
      <c r="V109" s="344">
        <v>12</v>
      </c>
      <c r="W109" s="344">
        <v>12</v>
      </c>
      <c r="X109" s="344">
        <v>13</v>
      </c>
      <c r="Y109" s="344">
        <v>13</v>
      </c>
      <c r="Z109" s="344">
        <v>14</v>
      </c>
      <c r="AA109" s="344">
        <v>14</v>
      </c>
      <c r="AB109" s="344">
        <v>15</v>
      </c>
      <c r="AC109" s="344">
        <v>15</v>
      </c>
      <c r="AD109" s="344">
        <v>16</v>
      </c>
      <c r="AE109" s="344">
        <v>16</v>
      </c>
      <c r="AF109" s="337">
        <v>17</v>
      </c>
      <c r="AG109" s="345">
        <v>17</v>
      </c>
      <c r="AH109" s="346">
        <v>18</v>
      </c>
      <c r="AI109">
        <v>18</v>
      </c>
      <c r="AJ109">
        <v>19</v>
      </c>
      <c r="AK109">
        <v>20</v>
      </c>
      <c r="AL109">
        <v>20</v>
      </c>
      <c r="AM109">
        <v>21</v>
      </c>
      <c r="AN109">
        <v>21</v>
      </c>
      <c r="AO109">
        <v>22</v>
      </c>
      <c r="AP109">
        <v>22</v>
      </c>
      <c r="AQ109">
        <v>23</v>
      </c>
      <c r="AR109">
        <v>23</v>
      </c>
      <c r="AS109">
        <v>24</v>
      </c>
      <c r="AT109">
        <v>24</v>
      </c>
      <c r="AU109">
        <v>25</v>
      </c>
      <c r="AV109">
        <v>25</v>
      </c>
      <c r="AW109">
        <v>26</v>
      </c>
      <c r="AX109">
        <v>26</v>
      </c>
      <c r="AY109">
        <v>27</v>
      </c>
      <c r="AZ109">
        <v>27</v>
      </c>
      <c r="BA109">
        <v>28</v>
      </c>
      <c r="BB109">
        <v>28</v>
      </c>
      <c r="BC109">
        <v>29</v>
      </c>
      <c r="BD109">
        <v>29</v>
      </c>
      <c r="BE109">
        <v>30</v>
      </c>
      <c r="BF109">
        <v>30</v>
      </c>
      <c r="BG109">
        <v>30</v>
      </c>
      <c r="BH109">
        <v>31</v>
      </c>
      <c r="BI109">
        <v>31</v>
      </c>
      <c r="BJ109">
        <v>32</v>
      </c>
      <c r="BK109">
        <v>32</v>
      </c>
      <c r="BL109">
        <v>33</v>
      </c>
      <c r="BM109">
        <v>33</v>
      </c>
      <c r="BN109">
        <v>34</v>
      </c>
      <c r="BO109">
        <v>34</v>
      </c>
      <c r="BP109">
        <v>35</v>
      </c>
      <c r="BQ109">
        <v>35</v>
      </c>
      <c r="BR109">
        <v>36</v>
      </c>
      <c r="BS109">
        <v>36</v>
      </c>
      <c r="BT109">
        <v>37</v>
      </c>
      <c r="BU109">
        <v>37</v>
      </c>
      <c r="BV109">
        <v>38</v>
      </c>
      <c r="BW109">
        <v>38</v>
      </c>
      <c r="BX109">
        <v>39</v>
      </c>
      <c r="BY109">
        <v>39</v>
      </c>
      <c r="BZ109">
        <v>40</v>
      </c>
      <c r="CA109">
        <v>40</v>
      </c>
      <c r="CB109">
        <v>41</v>
      </c>
      <c r="CC109">
        <v>41</v>
      </c>
      <c r="CD109">
        <v>41</v>
      </c>
      <c r="CE109">
        <v>42</v>
      </c>
      <c r="CF109">
        <v>42</v>
      </c>
      <c r="CG109">
        <v>43</v>
      </c>
      <c r="CH109">
        <v>43</v>
      </c>
      <c r="CI109">
        <v>44</v>
      </c>
      <c r="CJ109">
        <v>44</v>
      </c>
      <c r="CK109">
        <v>45</v>
      </c>
      <c r="CL109">
        <v>45</v>
      </c>
      <c r="CM109">
        <v>46</v>
      </c>
      <c r="CN109">
        <v>46</v>
      </c>
      <c r="CO109">
        <v>46</v>
      </c>
      <c r="CP109">
        <v>47</v>
      </c>
      <c r="CQ109">
        <v>47</v>
      </c>
      <c r="CR109">
        <v>48</v>
      </c>
      <c r="CS109">
        <v>48</v>
      </c>
      <c r="CT109">
        <v>49</v>
      </c>
      <c r="CU109">
        <v>49</v>
      </c>
      <c r="CV109">
        <v>50</v>
      </c>
      <c r="CW109">
        <v>50</v>
      </c>
      <c r="CX109">
        <v>51</v>
      </c>
      <c r="CY109">
        <v>51</v>
      </c>
      <c r="CZ109">
        <v>52</v>
      </c>
      <c r="DA109">
        <v>52</v>
      </c>
      <c r="DB109">
        <v>53</v>
      </c>
      <c r="DC109">
        <v>53</v>
      </c>
      <c r="DD109">
        <v>54</v>
      </c>
      <c r="DE109">
        <v>54</v>
      </c>
      <c r="DF109">
        <v>55</v>
      </c>
      <c r="DG109">
        <v>55</v>
      </c>
      <c r="DH109">
        <v>56</v>
      </c>
      <c r="DI109">
        <v>56</v>
      </c>
      <c r="DJ109">
        <v>57</v>
      </c>
      <c r="DK109">
        <v>57</v>
      </c>
      <c r="DL109">
        <v>58</v>
      </c>
      <c r="DM109">
        <v>58</v>
      </c>
      <c r="DN109">
        <v>59</v>
      </c>
      <c r="DO109">
        <v>59</v>
      </c>
      <c r="DP109">
        <v>60</v>
      </c>
      <c r="DQ109">
        <v>60</v>
      </c>
      <c r="DR109">
        <v>60</v>
      </c>
      <c r="DS109">
        <v>61</v>
      </c>
      <c r="DT109">
        <v>62</v>
      </c>
      <c r="DU109">
        <v>62</v>
      </c>
      <c r="DV109">
        <v>63</v>
      </c>
      <c r="DW109">
        <v>63</v>
      </c>
      <c r="DX109">
        <v>64</v>
      </c>
      <c r="DY109">
        <v>64</v>
      </c>
      <c r="DZ109">
        <v>65</v>
      </c>
      <c r="EA109">
        <v>65</v>
      </c>
      <c r="EB109">
        <v>66</v>
      </c>
      <c r="EC109">
        <v>66</v>
      </c>
      <c r="ED109">
        <v>67</v>
      </c>
      <c r="EE109">
        <v>67</v>
      </c>
      <c r="EF109">
        <v>68</v>
      </c>
      <c r="EG109">
        <v>68</v>
      </c>
      <c r="EH109">
        <v>69</v>
      </c>
      <c r="EI109">
        <v>69</v>
      </c>
      <c r="EJ109">
        <v>70</v>
      </c>
      <c r="EK109">
        <v>70</v>
      </c>
      <c r="EL109">
        <v>71</v>
      </c>
      <c r="EM109">
        <v>71</v>
      </c>
      <c r="EN109">
        <v>72</v>
      </c>
      <c r="EO109">
        <v>72</v>
      </c>
      <c r="EP109">
        <v>73</v>
      </c>
      <c r="EQ109">
        <v>73</v>
      </c>
      <c r="ER109">
        <v>74</v>
      </c>
      <c r="ES109">
        <v>74</v>
      </c>
      <c r="ET109">
        <v>75</v>
      </c>
      <c r="EU109">
        <v>75</v>
      </c>
      <c r="EV109">
        <v>76</v>
      </c>
      <c r="EW109">
        <v>76</v>
      </c>
      <c r="EX109">
        <v>77</v>
      </c>
      <c r="EY109">
        <v>77</v>
      </c>
      <c r="EZ109">
        <v>78</v>
      </c>
      <c r="FA109">
        <v>78</v>
      </c>
      <c r="FB109">
        <v>79</v>
      </c>
      <c r="FC109">
        <v>79</v>
      </c>
      <c r="FD109">
        <v>80</v>
      </c>
      <c r="FE109">
        <v>80</v>
      </c>
      <c r="FF109">
        <v>81</v>
      </c>
      <c r="FG109">
        <v>81</v>
      </c>
      <c r="FH109">
        <v>82</v>
      </c>
      <c r="FI109">
        <v>82</v>
      </c>
      <c r="FJ109">
        <v>83</v>
      </c>
      <c r="FK109">
        <v>83</v>
      </c>
      <c r="FL109">
        <v>84</v>
      </c>
      <c r="FM109">
        <v>84</v>
      </c>
      <c r="FN109">
        <v>85</v>
      </c>
      <c r="FO109">
        <v>85</v>
      </c>
      <c r="FP109">
        <v>86</v>
      </c>
      <c r="FQ109">
        <v>86</v>
      </c>
      <c r="FR109">
        <v>87</v>
      </c>
      <c r="FS109">
        <v>87</v>
      </c>
      <c r="FT109">
        <v>88</v>
      </c>
      <c r="FU109">
        <v>88</v>
      </c>
      <c r="FV109">
        <v>89</v>
      </c>
      <c r="FW109">
        <v>89</v>
      </c>
      <c r="FX109">
        <v>90</v>
      </c>
      <c r="FY109">
        <v>90</v>
      </c>
      <c r="FZ109">
        <v>91</v>
      </c>
      <c r="GA109">
        <v>91</v>
      </c>
      <c r="GB109">
        <v>92</v>
      </c>
      <c r="GC109">
        <v>92</v>
      </c>
      <c r="GD109">
        <v>93</v>
      </c>
      <c r="GE109">
        <v>93</v>
      </c>
      <c r="GF109">
        <v>94</v>
      </c>
      <c r="GG109">
        <v>94</v>
      </c>
      <c r="GH109">
        <v>95</v>
      </c>
      <c r="GI109">
        <v>95</v>
      </c>
      <c r="GJ109">
        <v>96</v>
      </c>
      <c r="GK109">
        <v>96</v>
      </c>
      <c r="GL109">
        <v>97</v>
      </c>
      <c r="GM109">
        <v>97</v>
      </c>
      <c r="GN109">
        <v>98</v>
      </c>
      <c r="GO109">
        <v>98</v>
      </c>
      <c r="GP109">
        <v>99</v>
      </c>
      <c r="GQ109">
        <v>99</v>
      </c>
      <c r="GR109">
        <v>100</v>
      </c>
      <c r="GS109">
        <v>100</v>
      </c>
      <c r="GU109">
        <v>106</v>
      </c>
      <c r="GV109">
        <v>0.79800000000000004</v>
      </c>
    </row>
    <row r="110" spans="1:204">
      <c r="A110" s="278">
        <v>107</v>
      </c>
      <c r="B110" s="344">
        <v>1</v>
      </c>
      <c r="C110" s="344">
        <v>1</v>
      </c>
      <c r="D110" s="344">
        <v>2</v>
      </c>
      <c r="E110" s="344">
        <v>3</v>
      </c>
      <c r="F110" s="344">
        <v>3</v>
      </c>
      <c r="G110" s="344">
        <v>4</v>
      </c>
      <c r="H110" s="344">
        <v>4</v>
      </c>
      <c r="I110" s="344">
        <v>5</v>
      </c>
      <c r="J110" s="344">
        <v>5</v>
      </c>
      <c r="K110" s="344">
        <v>6</v>
      </c>
      <c r="L110" s="344">
        <v>6</v>
      </c>
      <c r="M110" s="344">
        <v>7</v>
      </c>
      <c r="N110" s="344">
        <v>8</v>
      </c>
      <c r="O110" s="344">
        <v>8</v>
      </c>
      <c r="P110" s="344">
        <v>9</v>
      </c>
      <c r="Q110" s="344">
        <v>9</v>
      </c>
      <c r="R110" s="344">
        <v>10</v>
      </c>
      <c r="S110" s="344">
        <v>10</v>
      </c>
      <c r="T110" s="344">
        <v>11</v>
      </c>
      <c r="U110" s="344">
        <v>11</v>
      </c>
      <c r="V110" s="344">
        <v>12</v>
      </c>
      <c r="W110" s="344">
        <v>12</v>
      </c>
      <c r="X110" s="344">
        <v>13</v>
      </c>
      <c r="Y110" s="344">
        <v>13</v>
      </c>
      <c r="Z110" s="344">
        <v>14</v>
      </c>
      <c r="AA110" s="344">
        <v>14</v>
      </c>
      <c r="AB110" s="344">
        <v>15</v>
      </c>
      <c r="AC110" s="344">
        <v>15</v>
      </c>
      <c r="AD110" s="344">
        <v>16</v>
      </c>
      <c r="AE110" s="344">
        <v>17</v>
      </c>
      <c r="AF110" s="337">
        <v>17</v>
      </c>
      <c r="AG110" s="345">
        <v>18</v>
      </c>
      <c r="AH110" s="346">
        <v>18</v>
      </c>
      <c r="AI110">
        <v>19</v>
      </c>
      <c r="AJ110">
        <v>19</v>
      </c>
      <c r="AK110">
        <v>20</v>
      </c>
      <c r="AL110">
        <v>20</v>
      </c>
      <c r="AM110">
        <v>21</v>
      </c>
      <c r="AN110">
        <v>21</v>
      </c>
      <c r="AO110">
        <v>22</v>
      </c>
      <c r="AP110">
        <v>22</v>
      </c>
      <c r="AQ110">
        <v>23</v>
      </c>
      <c r="AR110">
        <v>23</v>
      </c>
      <c r="AS110">
        <v>24</v>
      </c>
      <c r="AT110">
        <v>24</v>
      </c>
      <c r="AU110">
        <v>25</v>
      </c>
      <c r="AV110">
        <v>25</v>
      </c>
      <c r="AW110">
        <v>26</v>
      </c>
      <c r="AX110">
        <v>26</v>
      </c>
      <c r="AY110">
        <v>27</v>
      </c>
      <c r="AZ110">
        <v>27</v>
      </c>
      <c r="BA110">
        <v>28</v>
      </c>
      <c r="BB110">
        <v>28</v>
      </c>
      <c r="BC110">
        <v>29</v>
      </c>
      <c r="BD110">
        <v>29</v>
      </c>
      <c r="BE110">
        <v>30</v>
      </c>
      <c r="BF110">
        <v>30</v>
      </c>
      <c r="BG110">
        <v>31</v>
      </c>
      <c r="BH110">
        <v>31</v>
      </c>
      <c r="BI110">
        <v>32</v>
      </c>
      <c r="BJ110">
        <v>32</v>
      </c>
      <c r="BK110">
        <v>33</v>
      </c>
      <c r="BL110">
        <v>33</v>
      </c>
      <c r="BM110">
        <v>34</v>
      </c>
      <c r="BN110">
        <v>34</v>
      </c>
      <c r="BO110">
        <v>35</v>
      </c>
      <c r="BP110">
        <v>35</v>
      </c>
      <c r="BQ110">
        <v>35</v>
      </c>
      <c r="BR110">
        <v>36</v>
      </c>
      <c r="BS110">
        <v>36</v>
      </c>
      <c r="BT110">
        <v>37</v>
      </c>
      <c r="BU110">
        <v>37</v>
      </c>
      <c r="BV110">
        <v>38</v>
      </c>
      <c r="BW110">
        <v>38</v>
      </c>
      <c r="BX110">
        <v>39</v>
      </c>
      <c r="BY110">
        <v>39</v>
      </c>
      <c r="BZ110">
        <v>40</v>
      </c>
      <c r="CA110">
        <v>40</v>
      </c>
      <c r="CB110">
        <v>41</v>
      </c>
      <c r="CC110">
        <v>41</v>
      </c>
      <c r="CD110">
        <v>42</v>
      </c>
      <c r="CE110">
        <v>42</v>
      </c>
      <c r="CF110">
        <v>43</v>
      </c>
      <c r="CG110">
        <v>43</v>
      </c>
      <c r="CH110">
        <v>44</v>
      </c>
      <c r="CI110">
        <v>44</v>
      </c>
      <c r="CJ110">
        <v>44</v>
      </c>
      <c r="CK110">
        <v>45</v>
      </c>
      <c r="CL110">
        <v>45</v>
      </c>
      <c r="CM110">
        <v>46</v>
      </c>
      <c r="CN110">
        <v>46</v>
      </c>
      <c r="CO110">
        <v>47</v>
      </c>
      <c r="CP110">
        <v>47</v>
      </c>
      <c r="CQ110">
        <v>48</v>
      </c>
      <c r="CR110">
        <v>48</v>
      </c>
      <c r="CS110">
        <v>49</v>
      </c>
      <c r="CT110">
        <v>49</v>
      </c>
      <c r="CU110">
        <v>49</v>
      </c>
      <c r="CV110">
        <v>50</v>
      </c>
      <c r="CW110">
        <v>50</v>
      </c>
      <c r="CX110">
        <v>51</v>
      </c>
      <c r="CY110">
        <v>51</v>
      </c>
      <c r="CZ110">
        <v>52</v>
      </c>
      <c r="DA110">
        <v>52</v>
      </c>
      <c r="DB110">
        <v>53</v>
      </c>
      <c r="DC110">
        <v>53</v>
      </c>
      <c r="DD110">
        <v>54</v>
      </c>
      <c r="DE110">
        <v>54</v>
      </c>
      <c r="DF110">
        <v>55</v>
      </c>
      <c r="DG110">
        <v>55</v>
      </c>
      <c r="DH110">
        <v>56</v>
      </c>
      <c r="DI110">
        <v>56</v>
      </c>
      <c r="DJ110">
        <v>57</v>
      </c>
      <c r="DK110">
        <v>57</v>
      </c>
      <c r="DL110">
        <v>58</v>
      </c>
      <c r="DM110">
        <v>58</v>
      </c>
      <c r="DN110">
        <v>59</v>
      </c>
      <c r="DO110">
        <v>59</v>
      </c>
      <c r="DP110">
        <v>60</v>
      </c>
      <c r="DQ110">
        <v>60</v>
      </c>
      <c r="DR110">
        <v>61</v>
      </c>
      <c r="DS110">
        <v>61</v>
      </c>
      <c r="DT110">
        <v>62</v>
      </c>
      <c r="DU110">
        <v>62</v>
      </c>
      <c r="DV110">
        <v>63</v>
      </c>
      <c r="DW110">
        <v>63</v>
      </c>
      <c r="DX110">
        <v>64</v>
      </c>
      <c r="DY110">
        <v>64</v>
      </c>
      <c r="DZ110">
        <v>65</v>
      </c>
      <c r="EA110">
        <v>65</v>
      </c>
      <c r="EB110">
        <v>66</v>
      </c>
      <c r="EC110">
        <v>66</v>
      </c>
      <c r="ED110">
        <v>67</v>
      </c>
      <c r="EE110">
        <v>67</v>
      </c>
      <c r="EF110">
        <v>68</v>
      </c>
      <c r="EG110">
        <v>68</v>
      </c>
      <c r="EH110">
        <v>69</v>
      </c>
      <c r="EI110">
        <v>69</v>
      </c>
      <c r="EJ110">
        <v>70</v>
      </c>
      <c r="EK110">
        <v>70</v>
      </c>
      <c r="EL110">
        <v>71</v>
      </c>
      <c r="EM110">
        <v>71</v>
      </c>
      <c r="EN110">
        <v>72</v>
      </c>
      <c r="EO110">
        <v>72</v>
      </c>
      <c r="EP110">
        <v>73</v>
      </c>
      <c r="EQ110">
        <v>73</v>
      </c>
      <c r="ER110">
        <v>74</v>
      </c>
      <c r="ES110">
        <v>74</v>
      </c>
      <c r="ET110">
        <v>75</v>
      </c>
      <c r="EU110">
        <v>75</v>
      </c>
      <c r="EV110">
        <v>76</v>
      </c>
      <c r="EW110">
        <v>76</v>
      </c>
      <c r="EX110">
        <v>77</v>
      </c>
      <c r="EY110">
        <v>77</v>
      </c>
      <c r="EZ110">
        <v>78</v>
      </c>
      <c r="FA110">
        <v>78</v>
      </c>
      <c r="FB110">
        <v>79</v>
      </c>
      <c r="FC110">
        <v>79</v>
      </c>
      <c r="FD110">
        <v>80</v>
      </c>
      <c r="FE110">
        <v>80</v>
      </c>
      <c r="FF110">
        <v>81</v>
      </c>
      <c r="FG110">
        <v>81</v>
      </c>
      <c r="FH110">
        <v>82</v>
      </c>
      <c r="FI110">
        <v>82</v>
      </c>
      <c r="FJ110">
        <v>83</v>
      </c>
      <c r="FK110">
        <v>83</v>
      </c>
      <c r="FL110">
        <v>84</v>
      </c>
      <c r="FM110">
        <v>85</v>
      </c>
      <c r="FN110">
        <v>85</v>
      </c>
      <c r="FO110">
        <v>86</v>
      </c>
      <c r="FP110">
        <v>86</v>
      </c>
      <c r="FQ110">
        <v>87</v>
      </c>
      <c r="FR110">
        <v>87</v>
      </c>
      <c r="FS110">
        <v>88</v>
      </c>
      <c r="FT110">
        <v>88</v>
      </c>
      <c r="FU110">
        <v>89</v>
      </c>
      <c r="FV110">
        <v>89</v>
      </c>
      <c r="FW110">
        <v>90</v>
      </c>
      <c r="FX110">
        <v>90</v>
      </c>
      <c r="FY110">
        <v>91</v>
      </c>
      <c r="FZ110">
        <v>91</v>
      </c>
      <c r="GA110">
        <v>92</v>
      </c>
      <c r="GB110">
        <v>92</v>
      </c>
      <c r="GC110">
        <v>93</v>
      </c>
      <c r="GD110">
        <v>93</v>
      </c>
      <c r="GE110">
        <v>94</v>
      </c>
      <c r="GF110">
        <v>94</v>
      </c>
      <c r="GG110">
        <v>95</v>
      </c>
      <c r="GH110">
        <v>95</v>
      </c>
      <c r="GI110">
        <v>96</v>
      </c>
      <c r="GJ110">
        <v>96</v>
      </c>
      <c r="GK110">
        <v>97</v>
      </c>
      <c r="GL110">
        <v>97</v>
      </c>
      <c r="GM110">
        <v>98</v>
      </c>
      <c r="GN110">
        <v>98</v>
      </c>
      <c r="GO110">
        <v>99</v>
      </c>
      <c r="GP110">
        <v>99</v>
      </c>
      <c r="GQ110">
        <v>100</v>
      </c>
      <c r="GR110">
        <v>100</v>
      </c>
      <c r="GS110">
        <v>101</v>
      </c>
      <c r="GU110">
        <v>107</v>
      </c>
      <c r="GV110">
        <v>0.80200000000000005</v>
      </c>
    </row>
    <row r="111" spans="1:204">
      <c r="A111" s="278">
        <v>108</v>
      </c>
      <c r="B111" s="344">
        <v>1</v>
      </c>
      <c r="C111" s="344">
        <v>1</v>
      </c>
      <c r="D111" s="344">
        <v>2</v>
      </c>
      <c r="E111" s="344">
        <v>3</v>
      </c>
      <c r="F111" s="344">
        <v>3</v>
      </c>
      <c r="G111" s="344">
        <v>4</v>
      </c>
      <c r="H111" s="344">
        <v>4</v>
      </c>
      <c r="I111" s="344">
        <v>5</v>
      </c>
      <c r="J111" s="344">
        <v>6</v>
      </c>
      <c r="K111" s="344">
        <v>6</v>
      </c>
      <c r="L111" s="344">
        <v>6</v>
      </c>
      <c r="M111" s="344">
        <v>7</v>
      </c>
      <c r="N111" s="344">
        <v>8</v>
      </c>
      <c r="O111" s="344">
        <v>8</v>
      </c>
      <c r="P111" s="344">
        <v>9</v>
      </c>
      <c r="Q111" s="344">
        <v>9</v>
      </c>
      <c r="R111" s="344">
        <v>10</v>
      </c>
      <c r="S111" s="344">
        <v>10</v>
      </c>
      <c r="T111" s="344">
        <v>11</v>
      </c>
      <c r="U111" s="344">
        <v>11</v>
      </c>
      <c r="V111" s="344">
        <v>12</v>
      </c>
      <c r="W111" s="344">
        <v>12</v>
      </c>
      <c r="X111" s="344">
        <v>13</v>
      </c>
      <c r="Y111" s="344">
        <v>13</v>
      </c>
      <c r="Z111" s="344">
        <v>14</v>
      </c>
      <c r="AA111" s="344">
        <v>14</v>
      </c>
      <c r="AB111" s="344">
        <v>15</v>
      </c>
      <c r="AC111" s="344">
        <v>16</v>
      </c>
      <c r="AD111" s="344">
        <v>16</v>
      </c>
      <c r="AE111" s="344">
        <v>17</v>
      </c>
      <c r="AF111" s="337">
        <v>17</v>
      </c>
      <c r="AG111" s="345">
        <v>18</v>
      </c>
      <c r="AH111" s="346">
        <v>18</v>
      </c>
      <c r="AI111">
        <v>19</v>
      </c>
      <c r="AJ111">
        <v>19</v>
      </c>
      <c r="AK111">
        <v>20</v>
      </c>
      <c r="AL111">
        <v>20</v>
      </c>
      <c r="AM111">
        <v>21</v>
      </c>
      <c r="AN111">
        <v>21</v>
      </c>
      <c r="AO111">
        <v>22</v>
      </c>
      <c r="AP111">
        <v>22</v>
      </c>
      <c r="AQ111">
        <v>23</v>
      </c>
      <c r="AR111">
        <v>23</v>
      </c>
      <c r="AS111">
        <v>24</v>
      </c>
      <c r="AT111">
        <v>24</v>
      </c>
      <c r="AU111">
        <v>25</v>
      </c>
      <c r="AV111">
        <v>25</v>
      </c>
      <c r="AW111">
        <v>26</v>
      </c>
      <c r="AX111">
        <v>26</v>
      </c>
      <c r="AY111">
        <v>27</v>
      </c>
      <c r="AZ111">
        <v>27</v>
      </c>
      <c r="BA111">
        <v>28</v>
      </c>
      <c r="BB111">
        <v>28</v>
      </c>
      <c r="BC111">
        <v>29</v>
      </c>
      <c r="BD111">
        <v>29</v>
      </c>
      <c r="BE111">
        <v>30</v>
      </c>
      <c r="BF111">
        <v>30</v>
      </c>
      <c r="BG111">
        <v>31</v>
      </c>
      <c r="BH111">
        <v>31</v>
      </c>
      <c r="BI111">
        <v>32</v>
      </c>
      <c r="BJ111">
        <v>32</v>
      </c>
      <c r="BK111">
        <v>33</v>
      </c>
      <c r="BL111">
        <v>33</v>
      </c>
      <c r="BM111">
        <v>34</v>
      </c>
      <c r="BN111">
        <v>34</v>
      </c>
      <c r="BO111">
        <v>35</v>
      </c>
      <c r="BP111">
        <v>35</v>
      </c>
      <c r="BQ111">
        <v>36</v>
      </c>
      <c r="BR111">
        <v>36</v>
      </c>
      <c r="BS111">
        <v>37</v>
      </c>
      <c r="BT111">
        <v>37</v>
      </c>
      <c r="BU111">
        <v>38</v>
      </c>
      <c r="BV111">
        <v>38</v>
      </c>
      <c r="BW111">
        <v>39</v>
      </c>
      <c r="BX111">
        <v>39</v>
      </c>
      <c r="BY111">
        <v>39</v>
      </c>
      <c r="BZ111">
        <v>40</v>
      </c>
      <c r="CA111">
        <v>40</v>
      </c>
      <c r="CB111">
        <v>41</v>
      </c>
      <c r="CC111">
        <v>41</v>
      </c>
      <c r="CD111">
        <v>42</v>
      </c>
      <c r="CE111">
        <v>42</v>
      </c>
      <c r="CF111">
        <v>43</v>
      </c>
      <c r="CG111">
        <v>43</v>
      </c>
      <c r="CH111">
        <v>44</v>
      </c>
      <c r="CI111">
        <v>44</v>
      </c>
      <c r="CJ111">
        <v>45</v>
      </c>
      <c r="CK111">
        <v>45</v>
      </c>
      <c r="CL111">
        <v>46</v>
      </c>
      <c r="CM111">
        <v>46</v>
      </c>
      <c r="CN111">
        <v>47</v>
      </c>
      <c r="CO111">
        <v>47</v>
      </c>
      <c r="CP111">
        <v>47</v>
      </c>
      <c r="CQ111">
        <v>48</v>
      </c>
      <c r="CR111">
        <v>48</v>
      </c>
      <c r="CS111">
        <v>49</v>
      </c>
      <c r="CT111">
        <v>49</v>
      </c>
      <c r="CU111">
        <v>50</v>
      </c>
      <c r="CV111">
        <v>50</v>
      </c>
      <c r="CW111">
        <v>51</v>
      </c>
      <c r="CX111">
        <v>51</v>
      </c>
      <c r="CY111">
        <v>52</v>
      </c>
      <c r="CZ111">
        <v>52</v>
      </c>
      <c r="DA111">
        <v>53</v>
      </c>
      <c r="DB111">
        <v>53</v>
      </c>
      <c r="DC111">
        <v>54</v>
      </c>
      <c r="DD111">
        <v>54</v>
      </c>
      <c r="DE111">
        <v>55</v>
      </c>
      <c r="DF111">
        <v>55</v>
      </c>
      <c r="DG111">
        <v>56</v>
      </c>
      <c r="DH111">
        <v>56</v>
      </c>
      <c r="DI111">
        <v>57</v>
      </c>
      <c r="DJ111">
        <v>57</v>
      </c>
      <c r="DK111">
        <v>58</v>
      </c>
      <c r="DL111">
        <v>58</v>
      </c>
      <c r="DM111">
        <v>59</v>
      </c>
      <c r="DN111">
        <v>59</v>
      </c>
      <c r="DO111">
        <v>60</v>
      </c>
      <c r="DP111">
        <v>60</v>
      </c>
      <c r="DQ111">
        <v>61</v>
      </c>
      <c r="DR111">
        <v>61</v>
      </c>
      <c r="DS111">
        <v>62</v>
      </c>
      <c r="DT111">
        <v>62</v>
      </c>
      <c r="DU111">
        <v>63</v>
      </c>
      <c r="DV111">
        <v>63</v>
      </c>
      <c r="DW111">
        <v>64</v>
      </c>
      <c r="DX111">
        <v>64</v>
      </c>
      <c r="DY111">
        <v>65</v>
      </c>
      <c r="DZ111">
        <v>65</v>
      </c>
      <c r="EA111">
        <v>66</v>
      </c>
      <c r="EB111">
        <v>66</v>
      </c>
      <c r="EC111">
        <v>67</v>
      </c>
      <c r="ED111">
        <v>67</v>
      </c>
      <c r="EE111">
        <v>68</v>
      </c>
      <c r="EF111">
        <v>68</v>
      </c>
      <c r="EG111">
        <v>69</v>
      </c>
      <c r="EH111">
        <v>69</v>
      </c>
      <c r="EI111">
        <v>70</v>
      </c>
      <c r="EJ111">
        <v>70</v>
      </c>
      <c r="EK111">
        <v>71</v>
      </c>
      <c r="EL111">
        <v>71</v>
      </c>
      <c r="EM111">
        <v>72</v>
      </c>
      <c r="EN111">
        <v>72</v>
      </c>
      <c r="EO111">
        <v>73</v>
      </c>
      <c r="EP111">
        <v>73</v>
      </c>
      <c r="EQ111">
        <v>74</v>
      </c>
      <c r="ER111">
        <v>74</v>
      </c>
      <c r="ES111">
        <v>75</v>
      </c>
      <c r="ET111">
        <v>75</v>
      </c>
      <c r="EU111">
        <v>76</v>
      </c>
      <c r="EV111">
        <v>76</v>
      </c>
      <c r="EW111">
        <v>77</v>
      </c>
      <c r="EX111">
        <v>77</v>
      </c>
      <c r="EY111">
        <v>78</v>
      </c>
      <c r="EZ111">
        <v>78</v>
      </c>
      <c r="FA111">
        <v>79</v>
      </c>
      <c r="FB111">
        <v>79</v>
      </c>
      <c r="FC111">
        <v>80</v>
      </c>
      <c r="FD111">
        <v>80</v>
      </c>
      <c r="FE111">
        <v>81</v>
      </c>
      <c r="FF111">
        <v>81</v>
      </c>
      <c r="FG111">
        <v>82</v>
      </c>
      <c r="FH111">
        <v>82</v>
      </c>
      <c r="FI111">
        <v>83</v>
      </c>
      <c r="FJ111">
        <v>83</v>
      </c>
      <c r="FK111">
        <v>84</v>
      </c>
      <c r="FL111">
        <v>84</v>
      </c>
      <c r="FM111">
        <v>85</v>
      </c>
      <c r="FN111">
        <v>85</v>
      </c>
      <c r="FO111">
        <v>86</v>
      </c>
      <c r="FP111">
        <v>86</v>
      </c>
      <c r="FQ111">
        <v>87</v>
      </c>
      <c r="FR111">
        <v>87</v>
      </c>
      <c r="FS111">
        <v>88</v>
      </c>
      <c r="FT111">
        <v>88</v>
      </c>
      <c r="FU111">
        <v>89</v>
      </c>
      <c r="FV111">
        <v>89</v>
      </c>
      <c r="FW111">
        <v>90</v>
      </c>
      <c r="FX111">
        <v>90</v>
      </c>
      <c r="FY111">
        <v>91</v>
      </c>
      <c r="FZ111">
        <v>92</v>
      </c>
      <c r="GA111">
        <v>92</v>
      </c>
      <c r="GB111">
        <v>93</v>
      </c>
      <c r="GC111">
        <v>93</v>
      </c>
      <c r="GD111">
        <v>94</v>
      </c>
      <c r="GE111">
        <v>94</v>
      </c>
      <c r="GF111">
        <v>95</v>
      </c>
      <c r="GG111">
        <v>95</v>
      </c>
      <c r="GH111">
        <v>96</v>
      </c>
      <c r="GI111">
        <v>96</v>
      </c>
      <c r="GJ111">
        <v>97</v>
      </c>
      <c r="GK111">
        <v>97</v>
      </c>
      <c r="GL111">
        <v>98</v>
      </c>
      <c r="GM111">
        <v>98</v>
      </c>
      <c r="GN111">
        <v>99</v>
      </c>
      <c r="GO111">
        <v>99</v>
      </c>
      <c r="GP111">
        <v>100</v>
      </c>
      <c r="GQ111">
        <v>100</v>
      </c>
      <c r="GR111">
        <v>101</v>
      </c>
      <c r="GS111">
        <v>101</v>
      </c>
      <c r="GU111">
        <v>108</v>
      </c>
      <c r="GV111">
        <v>0.80600000000000005</v>
      </c>
    </row>
    <row r="112" spans="1:204">
      <c r="A112" s="278">
        <v>109</v>
      </c>
      <c r="B112" s="344">
        <v>1</v>
      </c>
      <c r="C112" s="344">
        <v>1</v>
      </c>
      <c r="D112" s="344">
        <v>2</v>
      </c>
      <c r="E112" s="344">
        <v>3</v>
      </c>
      <c r="F112" s="344">
        <v>3</v>
      </c>
      <c r="G112" s="344">
        <v>4</v>
      </c>
      <c r="H112" s="344">
        <v>5</v>
      </c>
      <c r="I112" s="344">
        <v>5</v>
      </c>
      <c r="J112" s="344">
        <v>6</v>
      </c>
      <c r="K112" s="344">
        <v>6</v>
      </c>
      <c r="L112" s="344">
        <v>6</v>
      </c>
      <c r="M112" s="344">
        <v>7</v>
      </c>
      <c r="N112" s="344">
        <v>8</v>
      </c>
      <c r="O112" s="344">
        <v>8</v>
      </c>
      <c r="P112" s="344">
        <v>9</v>
      </c>
      <c r="Q112" s="344">
        <v>9</v>
      </c>
      <c r="R112" s="344">
        <v>10</v>
      </c>
      <c r="S112" s="344">
        <v>10</v>
      </c>
      <c r="T112" s="344">
        <v>11</v>
      </c>
      <c r="U112" s="344">
        <v>11</v>
      </c>
      <c r="V112" s="344">
        <v>12</v>
      </c>
      <c r="W112" s="344">
        <v>12</v>
      </c>
      <c r="X112" s="344">
        <v>13</v>
      </c>
      <c r="Y112" s="344">
        <v>13</v>
      </c>
      <c r="Z112" s="344">
        <v>14</v>
      </c>
      <c r="AA112" s="344">
        <v>15</v>
      </c>
      <c r="AB112" s="344">
        <v>15</v>
      </c>
      <c r="AC112" s="344">
        <v>16</v>
      </c>
      <c r="AD112" s="344">
        <v>16</v>
      </c>
      <c r="AE112" s="344">
        <v>17</v>
      </c>
      <c r="AF112" s="337">
        <v>17</v>
      </c>
      <c r="AG112" s="345">
        <v>18</v>
      </c>
      <c r="AH112" s="346">
        <v>18</v>
      </c>
      <c r="AI112">
        <v>19</v>
      </c>
      <c r="AJ112">
        <v>19</v>
      </c>
      <c r="AK112">
        <v>20</v>
      </c>
      <c r="AL112">
        <v>20</v>
      </c>
      <c r="AM112">
        <v>21</v>
      </c>
      <c r="AN112">
        <v>21</v>
      </c>
      <c r="AO112">
        <v>22</v>
      </c>
      <c r="AP112">
        <v>22</v>
      </c>
      <c r="AQ112">
        <v>23</v>
      </c>
      <c r="AR112">
        <v>23</v>
      </c>
      <c r="AS112">
        <v>24</v>
      </c>
      <c r="AT112">
        <v>24</v>
      </c>
      <c r="AU112">
        <v>25</v>
      </c>
      <c r="AV112">
        <v>25</v>
      </c>
      <c r="AW112">
        <v>26</v>
      </c>
      <c r="AX112">
        <v>26</v>
      </c>
      <c r="AY112">
        <v>27</v>
      </c>
      <c r="AZ112">
        <v>27</v>
      </c>
      <c r="BA112">
        <v>28</v>
      </c>
      <c r="BB112">
        <v>28</v>
      </c>
      <c r="BC112">
        <v>29</v>
      </c>
      <c r="BD112">
        <v>29</v>
      </c>
      <c r="BE112">
        <v>30</v>
      </c>
      <c r="BF112">
        <v>30</v>
      </c>
      <c r="BG112">
        <v>31</v>
      </c>
      <c r="BH112">
        <v>31</v>
      </c>
      <c r="BI112">
        <v>32</v>
      </c>
      <c r="BJ112">
        <v>32</v>
      </c>
      <c r="BK112">
        <v>33</v>
      </c>
      <c r="BL112">
        <v>33</v>
      </c>
      <c r="BM112">
        <v>34</v>
      </c>
      <c r="BN112">
        <v>34</v>
      </c>
      <c r="BO112">
        <v>35</v>
      </c>
      <c r="BP112">
        <v>35</v>
      </c>
      <c r="BQ112">
        <v>36</v>
      </c>
      <c r="BR112">
        <v>36</v>
      </c>
      <c r="BS112">
        <v>37</v>
      </c>
      <c r="BT112">
        <v>37</v>
      </c>
      <c r="BU112">
        <v>38</v>
      </c>
      <c r="BV112">
        <v>38</v>
      </c>
      <c r="BW112">
        <v>39</v>
      </c>
      <c r="BX112">
        <v>39</v>
      </c>
      <c r="BY112">
        <v>40</v>
      </c>
      <c r="BZ112">
        <v>40</v>
      </c>
      <c r="CA112">
        <v>41</v>
      </c>
      <c r="CB112">
        <v>41</v>
      </c>
      <c r="CC112">
        <v>42</v>
      </c>
      <c r="CD112">
        <v>42</v>
      </c>
      <c r="CE112">
        <v>43</v>
      </c>
      <c r="CF112">
        <v>43</v>
      </c>
      <c r="CG112">
        <v>43</v>
      </c>
      <c r="CH112">
        <v>44</v>
      </c>
      <c r="CI112">
        <v>44</v>
      </c>
      <c r="CJ112">
        <v>45</v>
      </c>
      <c r="CK112">
        <v>45</v>
      </c>
      <c r="CL112">
        <v>46</v>
      </c>
      <c r="CM112">
        <v>46</v>
      </c>
      <c r="CN112">
        <v>47</v>
      </c>
      <c r="CO112">
        <v>47</v>
      </c>
      <c r="CP112">
        <v>48</v>
      </c>
      <c r="CQ112">
        <v>48</v>
      </c>
      <c r="CR112">
        <v>49</v>
      </c>
      <c r="CS112">
        <v>49</v>
      </c>
      <c r="CT112">
        <v>49</v>
      </c>
      <c r="CU112">
        <v>50</v>
      </c>
      <c r="CV112">
        <v>50</v>
      </c>
      <c r="CW112">
        <v>51</v>
      </c>
      <c r="CX112">
        <v>51</v>
      </c>
      <c r="CY112">
        <v>52</v>
      </c>
      <c r="CZ112">
        <v>52</v>
      </c>
      <c r="DA112">
        <v>53</v>
      </c>
      <c r="DB112">
        <v>53</v>
      </c>
      <c r="DC112">
        <v>54</v>
      </c>
      <c r="DD112">
        <v>54</v>
      </c>
      <c r="DE112">
        <v>55</v>
      </c>
      <c r="DF112">
        <v>55</v>
      </c>
      <c r="DG112">
        <v>56</v>
      </c>
      <c r="DH112">
        <v>56</v>
      </c>
      <c r="DI112">
        <v>57</v>
      </c>
      <c r="DJ112">
        <v>57</v>
      </c>
      <c r="DK112">
        <v>58</v>
      </c>
      <c r="DL112">
        <v>58</v>
      </c>
      <c r="DM112">
        <v>59</v>
      </c>
      <c r="DN112">
        <v>59</v>
      </c>
      <c r="DO112">
        <v>60</v>
      </c>
      <c r="DP112">
        <v>60</v>
      </c>
      <c r="DQ112">
        <v>61</v>
      </c>
      <c r="DR112">
        <v>61</v>
      </c>
      <c r="DS112">
        <v>62</v>
      </c>
      <c r="DT112">
        <v>62</v>
      </c>
      <c r="DU112">
        <v>63</v>
      </c>
      <c r="DV112">
        <v>63</v>
      </c>
      <c r="DW112">
        <v>64</v>
      </c>
      <c r="DX112">
        <v>64</v>
      </c>
      <c r="DY112">
        <v>65</v>
      </c>
      <c r="DZ112">
        <v>65</v>
      </c>
      <c r="EA112">
        <v>66</v>
      </c>
      <c r="EB112">
        <v>67</v>
      </c>
      <c r="EC112">
        <v>67</v>
      </c>
      <c r="ED112">
        <v>68</v>
      </c>
      <c r="EE112">
        <v>68</v>
      </c>
      <c r="EF112">
        <v>69</v>
      </c>
      <c r="EG112">
        <v>69</v>
      </c>
      <c r="EH112">
        <v>70</v>
      </c>
      <c r="EI112">
        <v>70</v>
      </c>
      <c r="EJ112">
        <v>71</v>
      </c>
      <c r="EK112">
        <v>71</v>
      </c>
      <c r="EL112">
        <v>72</v>
      </c>
      <c r="EM112">
        <v>72</v>
      </c>
      <c r="EN112">
        <v>73</v>
      </c>
      <c r="EO112">
        <v>73</v>
      </c>
      <c r="EP112">
        <v>74</v>
      </c>
      <c r="EQ112">
        <v>74</v>
      </c>
      <c r="ER112">
        <v>75</v>
      </c>
      <c r="ES112">
        <v>75</v>
      </c>
      <c r="ET112">
        <v>76</v>
      </c>
      <c r="EU112">
        <v>76</v>
      </c>
      <c r="EV112">
        <v>77</v>
      </c>
      <c r="EW112">
        <v>77</v>
      </c>
      <c r="EX112">
        <v>78</v>
      </c>
      <c r="EY112">
        <v>78</v>
      </c>
      <c r="EZ112">
        <v>79</v>
      </c>
      <c r="FA112">
        <v>79</v>
      </c>
      <c r="FB112">
        <v>80</v>
      </c>
      <c r="FC112">
        <v>80</v>
      </c>
      <c r="FD112">
        <v>81</v>
      </c>
      <c r="FE112">
        <v>81</v>
      </c>
      <c r="FF112">
        <v>82</v>
      </c>
      <c r="FG112">
        <v>82</v>
      </c>
      <c r="FH112">
        <v>83</v>
      </c>
      <c r="FI112">
        <v>83</v>
      </c>
      <c r="FJ112">
        <v>84</v>
      </c>
      <c r="FK112">
        <v>84</v>
      </c>
      <c r="FL112">
        <v>85</v>
      </c>
      <c r="FM112">
        <v>85</v>
      </c>
      <c r="FN112">
        <v>86</v>
      </c>
      <c r="FO112">
        <v>86</v>
      </c>
      <c r="FP112">
        <v>87</v>
      </c>
      <c r="FQ112">
        <v>87</v>
      </c>
      <c r="FR112">
        <v>88</v>
      </c>
      <c r="FS112">
        <v>88</v>
      </c>
      <c r="FT112">
        <v>89</v>
      </c>
      <c r="FU112">
        <v>89</v>
      </c>
      <c r="FV112">
        <v>90</v>
      </c>
      <c r="FW112">
        <v>90</v>
      </c>
      <c r="FX112">
        <v>91</v>
      </c>
      <c r="FY112">
        <v>91</v>
      </c>
      <c r="FZ112">
        <v>92</v>
      </c>
      <c r="GA112">
        <v>92</v>
      </c>
      <c r="GB112">
        <v>93</v>
      </c>
      <c r="GC112">
        <v>93</v>
      </c>
      <c r="GD112">
        <v>94</v>
      </c>
      <c r="GE112">
        <v>94</v>
      </c>
      <c r="GF112">
        <v>95</v>
      </c>
      <c r="GG112">
        <v>96</v>
      </c>
      <c r="GH112">
        <v>96</v>
      </c>
      <c r="GI112">
        <v>97</v>
      </c>
      <c r="GJ112">
        <v>97</v>
      </c>
      <c r="GK112">
        <v>98</v>
      </c>
      <c r="GL112">
        <v>98</v>
      </c>
      <c r="GM112">
        <v>99</v>
      </c>
      <c r="GN112">
        <v>99</v>
      </c>
      <c r="GO112">
        <v>100</v>
      </c>
      <c r="GP112">
        <v>100</v>
      </c>
      <c r="GQ112">
        <v>101</v>
      </c>
      <c r="GR112">
        <v>101</v>
      </c>
      <c r="GS112">
        <v>102</v>
      </c>
      <c r="GU112">
        <v>109</v>
      </c>
      <c r="GV112">
        <v>0.81</v>
      </c>
    </row>
    <row r="113" spans="1:204">
      <c r="A113" s="278">
        <v>110</v>
      </c>
      <c r="B113" s="344">
        <v>1</v>
      </c>
      <c r="C113" s="344">
        <v>1</v>
      </c>
      <c r="D113" s="344">
        <v>2</v>
      </c>
      <c r="E113" s="344">
        <v>3</v>
      </c>
      <c r="F113" s="344">
        <v>3</v>
      </c>
      <c r="G113" s="344">
        <v>4</v>
      </c>
      <c r="H113" s="344">
        <v>5</v>
      </c>
      <c r="I113" s="344">
        <v>5</v>
      </c>
      <c r="J113" s="344">
        <v>6</v>
      </c>
      <c r="K113" s="344">
        <v>6</v>
      </c>
      <c r="L113" s="344">
        <v>7</v>
      </c>
      <c r="M113" s="344">
        <v>7</v>
      </c>
      <c r="N113" s="344">
        <v>8</v>
      </c>
      <c r="O113" s="344">
        <v>8</v>
      </c>
      <c r="P113" s="344">
        <v>9</v>
      </c>
      <c r="Q113" s="344">
        <v>9</v>
      </c>
      <c r="R113" s="344">
        <v>10</v>
      </c>
      <c r="S113" s="344">
        <v>10</v>
      </c>
      <c r="T113" s="344">
        <v>11</v>
      </c>
      <c r="U113" s="344">
        <v>11</v>
      </c>
      <c r="V113" s="344">
        <v>12</v>
      </c>
      <c r="W113" s="344">
        <v>12</v>
      </c>
      <c r="X113" s="344">
        <v>13</v>
      </c>
      <c r="Y113" s="344">
        <v>14</v>
      </c>
      <c r="Z113" s="344">
        <v>14</v>
      </c>
      <c r="AA113" s="344">
        <v>15</v>
      </c>
      <c r="AB113" s="344">
        <v>15</v>
      </c>
      <c r="AC113" s="344">
        <v>16</v>
      </c>
      <c r="AD113" s="344">
        <v>16</v>
      </c>
      <c r="AE113" s="344">
        <v>17</v>
      </c>
      <c r="AF113" s="337">
        <v>17</v>
      </c>
      <c r="AG113" s="345">
        <v>18</v>
      </c>
      <c r="AH113" s="346">
        <v>18</v>
      </c>
      <c r="AI113">
        <v>19</v>
      </c>
      <c r="AJ113">
        <v>19</v>
      </c>
      <c r="AK113">
        <v>20</v>
      </c>
      <c r="AL113">
        <v>20</v>
      </c>
      <c r="AM113">
        <v>21</v>
      </c>
      <c r="AN113">
        <v>21</v>
      </c>
      <c r="AO113">
        <v>22</v>
      </c>
      <c r="AP113">
        <v>23</v>
      </c>
      <c r="AQ113">
        <v>23</v>
      </c>
      <c r="AR113">
        <v>24</v>
      </c>
      <c r="AS113">
        <v>24</v>
      </c>
      <c r="AT113">
        <v>25</v>
      </c>
      <c r="AU113">
        <v>25</v>
      </c>
      <c r="AV113">
        <v>26</v>
      </c>
      <c r="AW113">
        <v>26</v>
      </c>
      <c r="AX113">
        <v>27</v>
      </c>
      <c r="AY113">
        <v>27</v>
      </c>
      <c r="AZ113">
        <v>28</v>
      </c>
      <c r="BA113">
        <v>28</v>
      </c>
      <c r="BB113">
        <v>29</v>
      </c>
      <c r="BC113">
        <v>29</v>
      </c>
      <c r="BD113">
        <v>30</v>
      </c>
      <c r="BE113">
        <v>30</v>
      </c>
      <c r="BF113">
        <v>31</v>
      </c>
      <c r="BG113">
        <v>31</v>
      </c>
      <c r="BH113">
        <v>32</v>
      </c>
      <c r="BI113">
        <v>32</v>
      </c>
      <c r="BJ113">
        <v>33</v>
      </c>
      <c r="BK113">
        <v>33</v>
      </c>
      <c r="BL113">
        <v>34</v>
      </c>
      <c r="BM113">
        <v>34</v>
      </c>
      <c r="BN113">
        <v>35</v>
      </c>
      <c r="BO113">
        <v>35</v>
      </c>
      <c r="BP113">
        <v>36</v>
      </c>
      <c r="BQ113">
        <v>36</v>
      </c>
      <c r="BR113">
        <v>37</v>
      </c>
      <c r="BS113">
        <v>37</v>
      </c>
      <c r="BT113">
        <v>37</v>
      </c>
      <c r="BU113">
        <v>38</v>
      </c>
      <c r="BV113">
        <v>38</v>
      </c>
      <c r="BW113">
        <v>39</v>
      </c>
      <c r="BX113">
        <v>39</v>
      </c>
      <c r="BY113">
        <v>40</v>
      </c>
      <c r="BZ113">
        <v>40</v>
      </c>
      <c r="CA113">
        <v>41</v>
      </c>
      <c r="CB113">
        <v>41</v>
      </c>
      <c r="CC113">
        <v>42</v>
      </c>
      <c r="CD113">
        <v>42</v>
      </c>
      <c r="CE113">
        <v>43</v>
      </c>
      <c r="CF113">
        <v>43</v>
      </c>
      <c r="CG113">
        <v>44</v>
      </c>
      <c r="CH113">
        <v>44</v>
      </c>
      <c r="CI113">
        <v>45</v>
      </c>
      <c r="CJ113">
        <v>45</v>
      </c>
      <c r="CK113">
        <v>46</v>
      </c>
      <c r="CL113">
        <v>46</v>
      </c>
      <c r="CM113">
        <v>47</v>
      </c>
      <c r="CN113">
        <v>47</v>
      </c>
      <c r="CO113">
        <v>47</v>
      </c>
      <c r="CP113">
        <v>48</v>
      </c>
      <c r="CQ113">
        <v>48</v>
      </c>
      <c r="CR113">
        <v>49</v>
      </c>
      <c r="CS113">
        <v>49</v>
      </c>
      <c r="CT113">
        <v>50</v>
      </c>
      <c r="CU113">
        <v>50</v>
      </c>
      <c r="CV113">
        <v>51</v>
      </c>
      <c r="CW113">
        <v>51</v>
      </c>
      <c r="CX113">
        <v>52</v>
      </c>
      <c r="CY113">
        <v>52</v>
      </c>
      <c r="CZ113">
        <v>53</v>
      </c>
      <c r="DA113">
        <v>53</v>
      </c>
      <c r="DB113">
        <v>54</v>
      </c>
      <c r="DC113">
        <v>54</v>
      </c>
      <c r="DD113">
        <v>55</v>
      </c>
      <c r="DE113">
        <v>55</v>
      </c>
      <c r="DF113">
        <v>56</v>
      </c>
      <c r="DG113">
        <v>56</v>
      </c>
      <c r="DH113">
        <v>57</v>
      </c>
      <c r="DI113">
        <v>57</v>
      </c>
      <c r="DJ113">
        <v>58</v>
      </c>
      <c r="DK113">
        <v>58</v>
      </c>
      <c r="DL113">
        <v>59</v>
      </c>
      <c r="DM113">
        <v>59</v>
      </c>
      <c r="DN113">
        <v>60</v>
      </c>
      <c r="DO113">
        <v>60</v>
      </c>
      <c r="DP113">
        <v>61</v>
      </c>
      <c r="DQ113">
        <v>61</v>
      </c>
      <c r="DR113">
        <v>62</v>
      </c>
      <c r="DS113">
        <v>62</v>
      </c>
      <c r="DT113">
        <v>63</v>
      </c>
      <c r="DU113">
        <v>63</v>
      </c>
      <c r="DV113">
        <v>64</v>
      </c>
      <c r="DW113">
        <v>64</v>
      </c>
      <c r="DX113">
        <v>65</v>
      </c>
      <c r="DY113">
        <v>65</v>
      </c>
      <c r="DZ113">
        <v>66</v>
      </c>
      <c r="EA113">
        <v>66</v>
      </c>
      <c r="EB113">
        <v>67</v>
      </c>
      <c r="EC113">
        <v>67</v>
      </c>
      <c r="ED113">
        <v>68</v>
      </c>
      <c r="EE113">
        <v>68</v>
      </c>
      <c r="EF113">
        <v>69</v>
      </c>
      <c r="EG113">
        <v>69</v>
      </c>
      <c r="EH113">
        <v>70</v>
      </c>
      <c r="EI113">
        <v>70</v>
      </c>
      <c r="EJ113">
        <v>71</v>
      </c>
      <c r="EK113">
        <v>71</v>
      </c>
      <c r="EL113">
        <v>72</v>
      </c>
      <c r="EM113">
        <v>72</v>
      </c>
      <c r="EN113">
        <v>73</v>
      </c>
      <c r="EO113">
        <v>73</v>
      </c>
      <c r="EP113">
        <v>74</v>
      </c>
      <c r="EQ113">
        <v>75</v>
      </c>
      <c r="ER113">
        <v>75</v>
      </c>
      <c r="ES113">
        <v>76</v>
      </c>
      <c r="ET113">
        <v>76</v>
      </c>
      <c r="EU113">
        <v>77</v>
      </c>
      <c r="EV113">
        <v>77</v>
      </c>
      <c r="EW113">
        <v>78</v>
      </c>
      <c r="EX113">
        <v>78</v>
      </c>
      <c r="EY113">
        <v>79</v>
      </c>
      <c r="EZ113">
        <v>79</v>
      </c>
      <c r="FA113">
        <v>80</v>
      </c>
      <c r="FB113">
        <v>80</v>
      </c>
      <c r="FC113">
        <v>81</v>
      </c>
      <c r="FD113">
        <v>81</v>
      </c>
      <c r="FE113">
        <v>82</v>
      </c>
      <c r="FF113">
        <v>82</v>
      </c>
      <c r="FG113">
        <v>83</v>
      </c>
      <c r="FH113">
        <v>83</v>
      </c>
      <c r="FI113">
        <v>84</v>
      </c>
      <c r="FJ113">
        <v>84</v>
      </c>
      <c r="FK113">
        <v>85</v>
      </c>
      <c r="FL113">
        <v>85</v>
      </c>
      <c r="FM113">
        <v>86</v>
      </c>
      <c r="FN113">
        <v>86</v>
      </c>
      <c r="FO113">
        <v>87</v>
      </c>
      <c r="FP113">
        <v>87</v>
      </c>
      <c r="FQ113">
        <v>88</v>
      </c>
      <c r="FR113">
        <v>88</v>
      </c>
      <c r="FS113">
        <v>89</v>
      </c>
      <c r="FT113">
        <v>89</v>
      </c>
      <c r="FU113">
        <v>90</v>
      </c>
      <c r="FV113">
        <v>90</v>
      </c>
      <c r="FW113">
        <v>91</v>
      </c>
      <c r="FX113">
        <v>91</v>
      </c>
      <c r="FY113">
        <v>92</v>
      </c>
      <c r="FZ113">
        <v>92</v>
      </c>
      <c r="GA113">
        <v>93</v>
      </c>
      <c r="GB113">
        <v>93</v>
      </c>
      <c r="GC113">
        <v>94</v>
      </c>
      <c r="GD113">
        <v>94</v>
      </c>
      <c r="GE113">
        <v>95</v>
      </c>
      <c r="GF113">
        <v>95</v>
      </c>
      <c r="GG113">
        <v>96</v>
      </c>
      <c r="GH113">
        <v>97</v>
      </c>
      <c r="GI113">
        <v>97</v>
      </c>
      <c r="GJ113">
        <v>98</v>
      </c>
      <c r="GK113">
        <v>98</v>
      </c>
      <c r="GL113">
        <v>99</v>
      </c>
      <c r="GM113">
        <v>99</v>
      </c>
      <c r="GN113">
        <v>100</v>
      </c>
      <c r="GO113">
        <v>100</v>
      </c>
      <c r="GP113">
        <v>101</v>
      </c>
      <c r="GQ113">
        <v>101</v>
      </c>
      <c r="GR113">
        <v>102</v>
      </c>
      <c r="GS113">
        <v>102</v>
      </c>
      <c r="GU113">
        <v>110</v>
      </c>
      <c r="GV113">
        <v>0.81399999999999995</v>
      </c>
    </row>
    <row r="114" spans="1:204">
      <c r="A114" s="278">
        <v>111</v>
      </c>
      <c r="B114" s="344">
        <v>1</v>
      </c>
      <c r="C114" s="344">
        <v>1</v>
      </c>
      <c r="D114" s="344">
        <v>2</v>
      </c>
      <c r="E114" s="344">
        <v>3</v>
      </c>
      <c r="F114" s="344">
        <v>3</v>
      </c>
      <c r="G114" s="344">
        <v>4</v>
      </c>
      <c r="H114" s="344">
        <v>5</v>
      </c>
      <c r="I114" s="344">
        <v>5</v>
      </c>
      <c r="J114" s="344">
        <v>6</v>
      </c>
      <c r="K114" s="344">
        <v>6</v>
      </c>
      <c r="L114" s="344">
        <v>7</v>
      </c>
      <c r="M114" s="344">
        <v>7</v>
      </c>
      <c r="N114" s="344">
        <v>8</v>
      </c>
      <c r="O114" s="344">
        <v>8</v>
      </c>
      <c r="P114" s="344">
        <v>9</v>
      </c>
      <c r="Q114" s="344">
        <v>9</v>
      </c>
      <c r="R114" s="344">
        <v>10</v>
      </c>
      <c r="S114" s="344">
        <v>11</v>
      </c>
      <c r="T114" s="344">
        <v>11</v>
      </c>
      <c r="U114" s="344">
        <v>11</v>
      </c>
      <c r="V114" s="344">
        <v>12</v>
      </c>
      <c r="W114" s="344">
        <v>13</v>
      </c>
      <c r="X114" s="344">
        <v>13</v>
      </c>
      <c r="Y114" s="344">
        <v>14</v>
      </c>
      <c r="Z114" s="344">
        <v>14</v>
      </c>
      <c r="AA114" s="344">
        <v>15</v>
      </c>
      <c r="AB114" s="344">
        <v>15</v>
      </c>
      <c r="AC114" s="344">
        <v>16</v>
      </c>
      <c r="AD114" s="344">
        <v>16</v>
      </c>
      <c r="AE114" s="344">
        <v>17</v>
      </c>
      <c r="AF114" s="337">
        <v>17</v>
      </c>
      <c r="AG114" s="345">
        <v>18</v>
      </c>
      <c r="AH114" s="346">
        <v>18</v>
      </c>
      <c r="AI114">
        <v>19</v>
      </c>
      <c r="AJ114">
        <v>19</v>
      </c>
      <c r="AK114">
        <v>20</v>
      </c>
      <c r="AL114">
        <v>21</v>
      </c>
      <c r="AM114">
        <v>21</v>
      </c>
      <c r="AN114">
        <v>22</v>
      </c>
      <c r="AO114">
        <v>22</v>
      </c>
      <c r="AP114">
        <v>23</v>
      </c>
      <c r="AQ114">
        <v>23</v>
      </c>
      <c r="AR114">
        <v>24</v>
      </c>
      <c r="AS114">
        <v>24</v>
      </c>
      <c r="AT114">
        <v>25</v>
      </c>
      <c r="AU114">
        <v>25</v>
      </c>
      <c r="AV114">
        <v>26</v>
      </c>
      <c r="AW114">
        <v>26</v>
      </c>
      <c r="AX114">
        <v>27</v>
      </c>
      <c r="AY114">
        <v>27</v>
      </c>
      <c r="AZ114">
        <v>28</v>
      </c>
      <c r="BA114">
        <v>28</v>
      </c>
      <c r="BB114">
        <v>29</v>
      </c>
      <c r="BC114">
        <v>29</v>
      </c>
      <c r="BD114">
        <v>30</v>
      </c>
      <c r="BE114">
        <v>30</v>
      </c>
      <c r="BF114">
        <v>31</v>
      </c>
      <c r="BG114">
        <v>31</v>
      </c>
      <c r="BH114">
        <v>32</v>
      </c>
      <c r="BI114">
        <v>32</v>
      </c>
      <c r="BJ114">
        <v>33</v>
      </c>
      <c r="BK114">
        <v>33</v>
      </c>
      <c r="BL114">
        <v>34</v>
      </c>
      <c r="BM114">
        <v>34</v>
      </c>
      <c r="BN114">
        <v>35</v>
      </c>
      <c r="BO114">
        <v>35</v>
      </c>
      <c r="BP114">
        <v>36</v>
      </c>
      <c r="BQ114">
        <v>36</v>
      </c>
      <c r="BR114">
        <v>37</v>
      </c>
      <c r="BS114">
        <v>37</v>
      </c>
      <c r="BT114">
        <v>38</v>
      </c>
      <c r="BU114">
        <v>38</v>
      </c>
      <c r="BV114">
        <v>39</v>
      </c>
      <c r="BW114">
        <v>39</v>
      </c>
      <c r="BX114">
        <v>40</v>
      </c>
      <c r="BY114">
        <v>40</v>
      </c>
      <c r="BZ114">
        <v>41</v>
      </c>
      <c r="CA114">
        <v>41</v>
      </c>
      <c r="CB114">
        <v>42</v>
      </c>
      <c r="CC114">
        <v>42</v>
      </c>
      <c r="CD114">
        <v>43</v>
      </c>
      <c r="CE114">
        <v>43</v>
      </c>
      <c r="CF114">
        <v>43</v>
      </c>
      <c r="CG114">
        <v>44</v>
      </c>
      <c r="CH114">
        <v>44</v>
      </c>
      <c r="CI114">
        <v>45</v>
      </c>
      <c r="CJ114">
        <v>45</v>
      </c>
      <c r="CK114">
        <v>46</v>
      </c>
      <c r="CL114">
        <v>46</v>
      </c>
      <c r="CM114">
        <v>47</v>
      </c>
      <c r="CN114">
        <v>47</v>
      </c>
      <c r="CO114">
        <v>48</v>
      </c>
      <c r="CP114">
        <v>48</v>
      </c>
      <c r="CQ114">
        <v>49</v>
      </c>
      <c r="CR114">
        <v>49</v>
      </c>
      <c r="CS114">
        <v>50</v>
      </c>
      <c r="CT114">
        <v>50</v>
      </c>
      <c r="CU114">
        <v>50</v>
      </c>
      <c r="CV114">
        <v>51</v>
      </c>
      <c r="CW114">
        <v>51</v>
      </c>
      <c r="CX114">
        <v>52</v>
      </c>
      <c r="CY114">
        <v>52</v>
      </c>
      <c r="CZ114">
        <v>53</v>
      </c>
      <c r="DA114">
        <v>53</v>
      </c>
      <c r="DB114">
        <v>54</v>
      </c>
      <c r="DC114">
        <v>54</v>
      </c>
      <c r="DD114">
        <v>55</v>
      </c>
      <c r="DE114">
        <v>55</v>
      </c>
      <c r="DF114">
        <v>56</v>
      </c>
      <c r="DG114">
        <v>56</v>
      </c>
      <c r="DH114">
        <v>57</v>
      </c>
      <c r="DI114">
        <v>57</v>
      </c>
      <c r="DJ114">
        <v>58</v>
      </c>
      <c r="DK114">
        <v>59</v>
      </c>
      <c r="DL114">
        <v>59</v>
      </c>
      <c r="DM114">
        <v>60</v>
      </c>
      <c r="DN114">
        <v>60</v>
      </c>
      <c r="DO114">
        <v>61</v>
      </c>
      <c r="DP114">
        <v>61</v>
      </c>
      <c r="DQ114">
        <v>62</v>
      </c>
      <c r="DR114">
        <v>62</v>
      </c>
      <c r="DS114">
        <v>63</v>
      </c>
      <c r="DT114">
        <v>63</v>
      </c>
      <c r="DU114">
        <v>64</v>
      </c>
      <c r="DV114">
        <v>64</v>
      </c>
      <c r="DW114">
        <v>65</v>
      </c>
      <c r="DX114">
        <v>65</v>
      </c>
      <c r="DY114">
        <v>66</v>
      </c>
      <c r="DZ114">
        <v>66</v>
      </c>
      <c r="EA114">
        <v>67</v>
      </c>
      <c r="EB114">
        <v>67</v>
      </c>
      <c r="EC114">
        <v>68</v>
      </c>
      <c r="ED114">
        <v>68</v>
      </c>
      <c r="EE114">
        <v>69</v>
      </c>
      <c r="EF114">
        <v>69</v>
      </c>
      <c r="EG114">
        <v>70</v>
      </c>
      <c r="EH114">
        <v>70</v>
      </c>
      <c r="EI114">
        <v>71</v>
      </c>
      <c r="EJ114">
        <v>71</v>
      </c>
      <c r="EK114">
        <v>72</v>
      </c>
      <c r="EL114">
        <v>72</v>
      </c>
      <c r="EM114">
        <v>73</v>
      </c>
      <c r="EN114">
        <v>73</v>
      </c>
      <c r="EO114">
        <v>74</v>
      </c>
      <c r="EP114">
        <v>74</v>
      </c>
      <c r="EQ114">
        <v>75</v>
      </c>
      <c r="ER114">
        <v>75</v>
      </c>
      <c r="ES114">
        <v>76</v>
      </c>
      <c r="ET114">
        <v>77</v>
      </c>
      <c r="EU114">
        <v>77</v>
      </c>
      <c r="EV114">
        <v>78</v>
      </c>
      <c r="EW114">
        <v>78</v>
      </c>
      <c r="EX114">
        <v>79</v>
      </c>
      <c r="EY114">
        <v>79</v>
      </c>
      <c r="EZ114">
        <v>80</v>
      </c>
      <c r="FA114">
        <v>80</v>
      </c>
      <c r="FB114">
        <v>81</v>
      </c>
      <c r="FC114">
        <v>81</v>
      </c>
      <c r="FD114">
        <v>82</v>
      </c>
      <c r="FE114">
        <v>82</v>
      </c>
      <c r="FF114">
        <v>83</v>
      </c>
      <c r="FG114">
        <v>83</v>
      </c>
      <c r="FH114">
        <v>84</v>
      </c>
      <c r="FI114">
        <v>84</v>
      </c>
      <c r="FJ114">
        <v>85</v>
      </c>
      <c r="FK114">
        <v>85</v>
      </c>
      <c r="FL114">
        <v>86</v>
      </c>
      <c r="FM114">
        <v>86</v>
      </c>
      <c r="FN114">
        <v>87</v>
      </c>
      <c r="FO114">
        <v>87</v>
      </c>
      <c r="FP114">
        <v>88</v>
      </c>
      <c r="FQ114">
        <v>88</v>
      </c>
      <c r="FR114">
        <v>89</v>
      </c>
      <c r="FS114">
        <v>89</v>
      </c>
      <c r="FT114">
        <v>90</v>
      </c>
      <c r="FU114">
        <v>90</v>
      </c>
      <c r="FV114">
        <v>91</v>
      </c>
      <c r="FW114">
        <v>91</v>
      </c>
      <c r="FX114">
        <v>92</v>
      </c>
      <c r="FY114">
        <v>92</v>
      </c>
      <c r="FZ114">
        <v>93</v>
      </c>
      <c r="GA114">
        <v>93</v>
      </c>
      <c r="GB114">
        <v>94</v>
      </c>
      <c r="GC114">
        <v>95</v>
      </c>
      <c r="GD114">
        <v>95</v>
      </c>
      <c r="GE114">
        <v>96</v>
      </c>
      <c r="GF114">
        <v>96</v>
      </c>
      <c r="GG114">
        <v>97</v>
      </c>
      <c r="GH114">
        <v>97</v>
      </c>
      <c r="GI114">
        <v>98</v>
      </c>
      <c r="GJ114">
        <v>98</v>
      </c>
      <c r="GK114">
        <v>99</v>
      </c>
      <c r="GL114">
        <v>99</v>
      </c>
      <c r="GM114">
        <v>100</v>
      </c>
      <c r="GN114">
        <v>100</v>
      </c>
      <c r="GO114">
        <v>101</v>
      </c>
      <c r="GP114">
        <v>101</v>
      </c>
      <c r="GQ114">
        <v>102</v>
      </c>
      <c r="GR114">
        <v>102</v>
      </c>
      <c r="GS114">
        <v>103</v>
      </c>
      <c r="GU114">
        <v>111</v>
      </c>
      <c r="GV114">
        <v>0.81899999999999995</v>
      </c>
    </row>
    <row r="115" spans="1:204">
      <c r="A115" s="278">
        <v>112</v>
      </c>
      <c r="B115" s="344">
        <v>1</v>
      </c>
      <c r="C115" s="344">
        <v>1</v>
      </c>
      <c r="D115" s="344">
        <v>2</v>
      </c>
      <c r="E115" s="344">
        <v>3</v>
      </c>
      <c r="F115" s="344">
        <v>3</v>
      </c>
      <c r="G115" s="344">
        <v>4</v>
      </c>
      <c r="H115" s="344">
        <v>5</v>
      </c>
      <c r="I115" s="344">
        <v>5</v>
      </c>
      <c r="J115" s="344">
        <v>6</v>
      </c>
      <c r="K115" s="344">
        <v>6</v>
      </c>
      <c r="L115" s="344">
        <v>7</v>
      </c>
      <c r="M115" s="344">
        <v>7</v>
      </c>
      <c r="N115" s="344">
        <v>8</v>
      </c>
      <c r="O115" s="344">
        <v>8</v>
      </c>
      <c r="P115" s="344">
        <v>9</v>
      </c>
      <c r="Q115" s="344">
        <v>9</v>
      </c>
      <c r="R115" s="344">
        <v>10</v>
      </c>
      <c r="S115" s="344">
        <v>11</v>
      </c>
      <c r="T115" s="344">
        <v>11</v>
      </c>
      <c r="U115" s="344">
        <v>12</v>
      </c>
      <c r="V115" s="344">
        <v>12</v>
      </c>
      <c r="W115" s="344">
        <v>13</v>
      </c>
      <c r="X115" s="344">
        <v>13</v>
      </c>
      <c r="Y115" s="344">
        <v>14</v>
      </c>
      <c r="Z115" s="344">
        <v>14</v>
      </c>
      <c r="AA115" s="344">
        <v>15</v>
      </c>
      <c r="AB115" s="344">
        <v>15</v>
      </c>
      <c r="AC115" s="344">
        <v>16</v>
      </c>
      <c r="AD115" s="344">
        <v>16</v>
      </c>
      <c r="AE115" s="344">
        <v>17</v>
      </c>
      <c r="AF115" s="337">
        <v>17</v>
      </c>
      <c r="AG115" s="345">
        <v>18</v>
      </c>
      <c r="AH115" s="346">
        <v>19</v>
      </c>
      <c r="AI115">
        <v>19</v>
      </c>
      <c r="AJ115">
        <v>20</v>
      </c>
      <c r="AK115">
        <v>20</v>
      </c>
      <c r="AL115">
        <v>21</v>
      </c>
      <c r="AM115">
        <v>21</v>
      </c>
      <c r="AN115">
        <v>22</v>
      </c>
      <c r="AO115">
        <v>22</v>
      </c>
      <c r="AP115">
        <v>23</v>
      </c>
      <c r="AQ115">
        <v>23</v>
      </c>
      <c r="AR115">
        <v>24</v>
      </c>
      <c r="AS115">
        <v>24</v>
      </c>
      <c r="AT115">
        <v>25</v>
      </c>
      <c r="AU115">
        <v>25</v>
      </c>
      <c r="AV115">
        <v>26</v>
      </c>
      <c r="AW115">
        <v>26</v>
      </c>
      <c r="AX115">
        <v>27</v>
      </c>
      <c r="AY115">
        <v>27</v>
      </c>
      <c r="AZ115">
        <v>28</v>
      </c>
      <c r="BA115">
        <v>28</v>
      </c>
      <c r="BB115">
        <v>29</v>
      </c>
      <c r="BC115">
        <v>29</v>
      </c>
      <c r="BD115">
        <v>30</v>
      </c>
      <c r="BE115">
        <v>30</v>
      </c>
      <c r="BF115">
        <v>31</v>
      </c>
      <c r="BG115">
        <v>31</v>
      </c>
      <c r="BH115">
        <v>32</v>
      </c>
      <c r="BI115">
        <v>32</v>
      </c>
      <c r="BJ115">
        <v>33</v>
      </c>
      <c r="BK115">
        <v>33</v>
      </c>
      <c r="BL115">
        <v>34</v>
      </c>
      <c r="BM115">
        <v>34</v>
      </c>
      <c r="BN115">
        <v>35</v>
      </c>
      <c r="BO115">
        <v>35</v>
      </c>
      <c r="BP115">
        <v>36</v>
      </c>
      <c r="BQ115">
        <v>36</v>
      </c>
      <c r="BR115">
        <v>37</v>
      </c>
      <c r="BS115">
        <v>37</v>
      </c>
      <c r="BT115">
        <v>38</v>
      </c>
      <c r="BU115">
        <v>38</v>
      </c>
      <c r="BV115">
        <v>39</v>
      </c>
      <c r="BW115">
        <v>39</v>
      </c>
      <c r="BX115">
        <v>40</v>
      </c>
      <c r="BY115">
        <v>40</v>
      </c>
      <c r="BZ115">
        <v>41</v>
      </c>
      <c r="CA115">
        <v>41</v>
      </c>
      <c r="CB115">
        <v>42</v>
      </c>
      <c r="CC115">
        <v>42</v>
      </c>
      <c r="CD115">
        <v>43</v>
      </c>
      <c r="CE115">
        <v>43</v>
      </c>
      <c r="CF115">
        <v>44</v>
      </c>
      <c r="CG115">
        <v>44</v>
      </c>
      <c r="CH115">
        <v>45</v>
      </c>
      <c r="CI115">
        <v>45</v>
      </c>
      <c r="CJ115">
        <v>46</v>
      </c>
      <c r="CK115">
        <v>46</v>
      </c>
      <c r="CL115">
        <v>47</v>
      </c>
      <c r="CM115">
        <v>47</v>
      </c>
      <c r="CN115">
        <v>47</v>
      </c>
      <c r="CO115">
        <v>48</v>
      </c>
      <c r="CP115">
        <v>48</v>
      </c>
      <c r="CQ115">
        <v>49</v>
      </c>
      <c r="CR115">
        <v>49</v>
      </c>
      <c r="CS115">
        <v>50</v>
      </c>
      <c r="CT115">
        <v>50</v>
      </c>
      <c r="CU115">
        <v>51</v>
      </c>
      <c r="CV115">
        <v>51</v>
      </c>
      <c r="CW115">
        <v>52</v>
      </c>
      <c r="CX115">
        <v>52</v>
      </c>
      <c r="CY115">
        <v>53</v>
      </c>
      <c r="CZ115">
        <v>53</v>
      </c>
      <c r="DA115">
        <v>54</v>
      </c>
      <c r="DB115">
        <v>54</v>
      </c>
      <c r="DC115">
        <v>55</v>
      </c>
      <c r="DD115">
        <v>55</v>
      </c>
      <c r="DE115">
        <v>56</v>
      </c>
      <c r="DF115">
        <v>56</v>
      </c>
      <c r="DG115">
        <v>57</v>
      </c>
      <c r="DH115">
        <v>57</v>
      </c>
      <c r="DI115">
        <v>58</v>
      </c>
      <c r="DJ115">
        <v>58</v>
      </c>
      <c r="DK115">
        <v>59</v>
      </c>
      <c r="DL115">
        <v>59</v>
      </c>
      <c r="DM115">
        <v>60</v>
      </c>
      <c r="DN115">
        <v>60</v>
      </c>
      <c r="DO115">
        <v>61</v>
      </c>
      <c r="DP115">
        <v>61</v>
      </c>
      <c r="DQ115">
        <v>62</v>
      </c>
      <c r="DR115">
        <v>62</v>
      </c>
      <c r="DS115">
        <v>63</v>
      </c>
      <c r="DT115">
        <v>63</v>
      </c>
      <c r="DU115">
        <v>64</v>
      </c>
      <c r="DV115">
        <v>64</v>
      </c>
      <c r="DW115">
        <v>65</v>
      </c>
      <c r="DX115">
        <v>66</v>
      </c>
      <c r="DY115">
        <v>66</v>
      </c>
      <c r="DZ115">
        <v>67</v>
      </c>
      <c r="EA115">
        <v>67</v>
      </c>
      <c r="EB115">
        <v>68</v>
      </c>
      <c r="EC115">
        <v>68</v>
      </c>
      <c r="ED115">
        <v>69</v>
      </c>
      <c r="EE115">
        <v>69</v>
      </c>
      <c r="EF115">
        <v>70</v>
      </c>
      <c r="EG115">
        <v>70</v>
      </c>
      <c r="EH115">
        <v>71</v>
      </c>
      <c r="EI115">
        <v>71</v>
      </c>
      <c r="EJ115">
        <v>72</v>
      </c>
      <c r="EK115">
        <v>72</v>
      </c>
      <c r="EL115">
        <v>73</v>
      </c>
      <c r="EM115">
        <v>73</v>
      </c>
      <c r="EN115">
        <v>74</v>
      </c>
      <c r="EO115">
        <v>74</v>
      </c>
      <c r="EP115">
        <v>75</v>
      </c>
      <c r="EQ115">
        <v>75</v>
      </c>
      <c r="ER115">
        <v>76</v>
      </c>
      <c r="ES115">
        <v>76</v>
      </c>
      <c r="ET115">
        <v>77</v>
      </c>
      <c r="EU115">
        <v>77</v>
      </c>
      <c r="EV115">
        <v>78</v>
      </c>
      <c r="EW115">
        <v>78</v>
      </c>
      <c r="EX115">
        <v>79</v>
      </c>
      <c r="EY115">
        <v>79</v>
      </c>
      <c r="EZ115">
        <v>80</v>
      </c>
      <c r="FA115">
        <v>81</v>
      </c>
      <c r="FB115">
        <v>81</v>
      </c>
      <c r="FC115">
        <v>82</v>
      </c>
      <c r="FD115">
        <v>82</v>
      </c>
      <c r="FE115">
        <v>83</v>
      </c>
      <c r="FF115">
        <v>83</v>
      </c>
      <c r="FG115">
        <v>84</v>
      </c>
      <c r="FH115">
        <v>84</v>
      </c>
      <c r="FI115">
        <v>85</v>
      </c>
      <c r="FJ115">
        <v>85</v>
      </c>
      <c r="FK115">
        <v>86</v>
      </c>
      <c r="FL115">
        <v>86</v>
      </c>
      <c r="FM115">
        <v>87</v>
      </c>
      <c r="FN115">
        <v>87</v>
      </c>
      <c r="FO115">
        <v>88</v>
      </c>
      <c r="FP115">
        <v>88</v>
      </c>
      <c r="FQ115">
        <v>89</v>
      </c>
      <c r="FR115">
        <v>89</v>
      </c>
      <c r="FS115">
        <v>90</v>
      </c>
      <c r="FT115">
        <v>90</v>
      </c>
      <c r="FU115">
        <v>91</v>
      </c>
      <c r="FV115">
        <v>91</v>
      </c>
      <c r="FW115">
        <v>92</v>
      </c>
      <c r="FX115">
        <v>92</v>
      </c>
      <c r="FY115">
        <v>93</v>
      </c>
      <c r="FZ115">
        <v>93</v>
      </c>
      <c r="GA115">
        <v>94</v>
      </c>
      <c r="GB115">
        <v>94</v>
      </c>
      <c r="GC115">
        <v>95</v>
      </c>
      <c r="GD115">
        <v>95</v>
      </c>
      <c r="GE115">
        <v>96</v>
      </c>
      <c r="GF115">
        <v>97</v>
      </c>
      <c r="GG115">
        <v>97</v>
      </c>
      <c r="GH115">
        <v>98</v>
      </c>
      <c r="GI115">
        <v>98</v>
      </c>
      <c r="GJ115">
        <v>99</v>
      </c>
      <c r="GK115">
        <v>99</v>
      </c>
      <c r="GL115">
        <v>100</v>
      </c>
      <c r="GM115">
        <v>100</v>
      </c>
      <c r="GN115">
        <v>101</v>
      </c>
      <c r="GO115">
        <v>101</v>
      </c>
      <c r="GP115">
        <v>102</v>
      </c>
      <c r="GQ115">
        <v>102</v>
      </c>
      <c r="GR115">
        <v>103</v>
      </c>
      <c r="GS115">
        <v>103</v>
      </c>
      <c r="GU115">
        <v>112</v>
      </c>
      <c r="GV115">
        <v>0.82299999999999995</v>
      </c>
    </row>
    <row r="116" spans="1:204">
      <c r="A116" s="278">
        <v>113</v>
      </c>
      <c r="B116" s="344">
        <v>1</v>
      </c>
      <c r="C116" s="344">
        <v>1</v>
      </c>
      <c r="D116" s="344">
        <v>2</v>
      </c>
      <c r="E116" s="344">
        <v>3</v>
      </c>
      <c r="F116" s="344">
        <v>3</v>
      </c>
      <c r="G116" s="344">
        <v>4</v>
      </c>
      <c r="H116" s="344">
        <v>5</v>
      </c>
      <c r="I116" s="344">
        <v>5</v>
      </c>
      <c r="J116" s="344">
        <v>6</v>
      </c>
      <c r="K116" s="344">
        <v>6</v>
      </c>
      <c r="L116" s="344">
        <v>7</v>
      </c>
      <c r="M116" s="344">
        <v>7</v>
      </c>
      <c r="N116" s="344">
        <v>8</v>
      </c>
      <c r="O116" s="344">
        <v>8</v>
      </c>
      <c r="P116" s="344">
        <v>9</v>
      </c>
      <c r="Q116" s="344">
        <v>10</v>
      </c>
      <c r="R116" s="344">
        <v>10</v>
      </c>
      <c r="S116" s="344">
        <v>11</v>
      </c>
      <c r="T116" s="344">
        <v>11</v>
      </c>
      <c r="U116" s="344">
        <v>12</v>
      </c>
      <c r="V116" s="344">
        <v>12</v>
      </c>
      <c r="W116" s="344">
        <v>13</v>
      </c>
      <c r="X116" s="344">
        <v>13</v>
      </c>
      <c r="Y116" s="344">
        <v>14</v>
      </c>
      <c r="Z116" s="344">
        <v>14</v>
      </c>
      <c r="AA116" s="344">
        <v>15</v>
      </c>
      <c r="AB116" s="344">
        <v>15</v>
      </c>
      <c r="AC116" s="344">
        <v>16</v>
      </c>
      <c r="AD116" s="344">
        <v>16</v>
      </c>
      <c r="AE116" s="344">
        <v>17</v>
      </c>
      <c r="AF116" s="337">
        <v>18</v>
      </c>
      <c r="AG116" s="345">
        <v>18</v>
      </c>
      <c r="AH116" s="346">
        <v>19</v>
      </c>
      <c r="AI116">
        <v>19</v>
      </c>
      <c r="AJ116">
        <v>20</v>
      </c>
      <c r="AK116">
        <v>20</v>
      </c>
      <c r="AL116">
        <v>21</v>
      </c>
      <c r="AM116">
        <v>21</v>
      </c>
      <c r="AN116">
        <v>22</v>
      </c>
      <c r="AO116">
        <v>22</v>
      </c>
      <c r="AP116">
        <v>23</v>
      </c>
      <c r="AQ116">
        <v>23</v>
      </c>
      <c r="AR116">
        <v>24</v>
      </c>
      <c r="AS116">
        <v>24</v>
      </c>
      <c r="AT116">
        <v>25</v>
      </c>
      <c r="AU116">
        <v>25</v>
      </c>
      <c r="AV116">
        <v>26</v>
      </c>
      <c r="AW116">
        <v>27</v>
      </c>
      <c r="AX116">
        <v>27</v>
      </c>
      <c r="AY116">
        <v>28</v>
      </c>
      <c r="AZ116">
        <v>28</v>
      </c>
      <c r="BA116">
        <v>29</v>
      </c>
      <c r="BB116">
        <v>29</v>
      </c>
      <c r="BC116">
        <v>30</v>
      </c>
      <c r="BD116">
        <v>30</v>
      </c>
      <c r="BE116">
        <v>31</v>
      </c>
      <c r="BF116">
        <v>31</v>
      </c>
      <c r="BG116">
        <v>32</v>
      </c>
      <c r="BH116">
        <v>32</v>
      </c>
      <c r="BI116">
        <v>33</v>
      </c>
      <c r="BJ116">
        <v>33</v>
      </c>
      <c r="BK116">
        <v>34</v>
      </c>
      <c r="BL116">
        <v>34</v>
      </c>
      <c r="BM116">
        <v>35</v>
      </c>
      <c r="BN116">
        <v>35</v>
      </c>
      <c r="BO116">
        <v>36</v>
      </c>
      <c r="BP116">
        <v>36</v>
      </c>
      <c r="BQ116">
        <v>37</v>
      </c>
      <c r="BR116">
        <v>37</v>
      </c>
      <c r="BS116">
        <v>38</v>
      </c>
      <c r="BT116">
        <v>38</v>
      </c>
      <c r="BU116">
        <v>39</v>
      </c>
      <c r="BV116">
        <v>39</v>
      </c>
      <c r="BW116">
        <v>40</v>
      </c>
      <c r="BX116">
        <v>40</v>
      </c>
      <c r="BY116">
        <v>41</v>
      </c>
      <c r="BZ116">
        <v>41</v>
      </c>
      <c r="CA116">
        <v>41</v>
      </c>
      <c r="CB116">
        <v>42</v>
      </c>
      <c r="CC116">
        <v>42</v>
      </c>
      <c r="CD116">
        <v>43</v>
      </c>
      <c r="CE116">
        <v>43</v>
      </c>
      <c r="CF116">
        <v>44</v>
      </c>
      <c r="CG116">
        <v>44</v>
      </c>
      <c r="CH116">
        <v>45</v>
      </c>
      <c r="CI116">
        <v>45</v>
      </c>
      <c r="CJ116">
        <v>46</v>
      </c>
      <c r="CK116">
        <v>46</v>
      </c>
      <c r="CL116">
        <v>47</v>
      </c>
      <c r="CM116">
        <v>47</v>
      </c>
      <c r="CN116">
        <v>48</v>
      </c>
      <c r="CO116">
        <v>48</v>
      </c>
      <c r="CP116">
        <v>49</v>
      </c>
      <c r="CQ116">
        <v>49</v>
      </c>
      <c r="CR116">
        <v>50</v>
      </c>
      <c r="CS116">
        <v>50</v>
      </c>
      <c r="CT116">
        <v>50</v>
      </c>
      <c r="CU116">
        <v>51</v>
      </c>
      <c r="CV116">
        <v>51</v>
      </c>
      <c r="CW116">
        <v>52</v>
      </c>
      <c r="CX116">
        <v>52</v>
      </c>
      <c r="CY116">
        <v>53</v>
      </c>
      <c r="CZ116">
        <v>53</v>
      </c>
      <c r="DA116">
        <v>54</v>
      </c>
      <c r="DB116">
        <v>54</v>
      </c>
      <c r="DC116">
        <v>55</v>
      </c>
      <c r="DD116">
        <v>55</v>
      </c>
      <c r="DE116">
        <v>56</v>
      </c>
      <c r="DF116">
        <v>57</v>
      </c>
      <c r="DG116">
        <v>57</v>
      </c>
      <c r="DH116">
        <v>58</v>
      </c>
      <c r="DI116">
        <v>58</v>
      </c>
      <c r="DJ116">
        <v>59</v>
      </c>
      <c r="DK116">
        <v>59</v>
      </c>
      <c r="DL116">
        <v>60</v>
      </c>
      <c r="DM116">
        <v>60</v>
      </c>
      <c r="DN116">
        <v>61</v>
      </c>
      <c r="DO116">
        <v>61</v>
      </c>
      <c r="DP116">
        <v>62</v>
      </c>
      <c r="DQ116">
        <v>62</v>
      </c>
      <c r="DR116">
        <v>63</v>
      </c>
      <c r="DS116">
        <v>63</v>
      </c>
      <c r="DT116">
        <v>64</v>
      </c>
      <c r="DU116">
        <v>64</v>
      </c>
      <c r="DV116">
        <v>65</v>
      </c>
      <c r="DW116">
        <v>65</v>
      </c>
      <c r="DX116">
        <v>66</v>
      </c>
      <c r="DY116">
        <v>66</v>
      </c>
      <c r="DZ116">
        <v>67</v>
      </c>
      <c r="EA116">
        <v>67</v>
      </c>
      <c r="EB116">
        <v>68</v>
      </c>
      <c r="EC116">
        <v>68</v>
      </c>
      <c r="ED116">
        <v>69</v>
      </c>
      <c r="EE116">
        <v>69</v>
      </c>
      <c r="EF116">
        <v>70</v>
      </c>
      <c r="EG116">
        <v>70</v>
      </c>
      <c r="EH116">
        <v>71</v>
      </c>
      <c r="EI116">
        <v>72</v>
      </c>
      <c r="EJ116">
        <v>72</v>
      </c>
      <c r="EK116">
        <v>73</v>
      </c>
      <c r="EL116">
        <v>73</v>
      </c>
      <c r="EM116">
        <v>74</v>
      </c>
      <c r="EN116">
        <v>74</v>
      </c>
      <c r="EO116">
        <v>75</v>
      </c>
      <c r="EP116">
        <v>75</v>
      </c>
      <c r="EQ116">
        <v>76</v>
      </c>
      <c r="ER116">
        <v>76</v>
      </c>
      <c r="ES116">
        <v>77</v>
      </c>
      <c r="ET116">
        <v>77</v>
      </c>
      <c r="EU116">
        <v>78</v>
      </c>
      <c r="EV116">
        <v>78</v>
      </c>
      <c r="EW116">
        <v>79</v>
      </c>
      <c r="EX116">
        <v>79</v>
      </c>
      <c r="EY116">
        <v>80</v>
      </c>
      <c r="EZ116">
        <v>80</v>
      </c>
      <c r="FA116">
        <v>81</v>
      </c>
      <c r="FB116">
        <v>81</v>
      </c>
      <c r="FC116">
        <v>82</v>
      </c>
      <c r="FD116">
        <v>82</v>
      </c>
      <c r="FE116">
        <v>83</v>
      </c>
      <c r="FF116">
        <v>84</v>
      </c>
      <c r="FG116">
        <v>84</v>
      </c>
      <c r="FH116">
        <v>85</v>
      </c>
      <c r="FI116">
        <v>85</v>
      </c>
      <c r="FJ116">
        <v>86</v>
      </c>
      <c r="FK116">
        <v>86</v>
      </c>
      <c r="FL116">
        <v>87</v>
      </c>
      <c r="FM116">
        <v>87</v>
      </c>
      <c r="FN116">
        <v>88</v>
      </c>
      <c r="FO116">
        <v>88</v>
      </c>
      <c r="FP116">
        <v>89</v>
      </c>
      <c r="FQ116">
        <v>89</v>
      </c>
      <c r="FR116">
        <v>90</v>
      </c>
      <c r="FS116">
        <v>90</v>
      </c>
      <c r="FT116">
        <v>91</v>
      </c>
      <c r="FU116">
        <v>91</v>
      </c>
      <c r="FV116">
        <v>92</v>
      </c>
      <c r="FW116">
        <v>92</v>
      </c>
      <c r="FX116">
        <v>93</v>
      </c>
      <c r="FY116">
        <v>93</v>
      </c>
      <c r="FZ116">
        <v>94</v>
      </c>
      <c r="GA116">
        <v>94</v>
      </c>
      <c r="GB116">
        <v>95</v>
      </c>
      <c r="GC116">
        <v>95</v>
      </c>
      <c r="GD116">
        <v>96</v>
      </c>
      <c r="GE116">
        <v>96</v>
      </c>
      <c r="GF116">
        <v>97</v>
      </c>
      <c r="GG116">
        <v>98</v>
      </c>
      <c r="GH116">
        <v>98</v>
      </c>
      <c r="GI116">
        <v>99</v>
      </c>
      <c r="GJ116">
        <v>99</v>
      </c>
      <c r="GK116">
        <v>100</v>
      </c>
      <c r="GL116">
        <v>100</v>
      </c>
      <c r="GM116">
        <v>101</v>
      </c>
      <c r="GN116">
        <v>101</v>
      </c>
      <c r="GO116">
        <v>102</v>
      </c>
      <c r="GP116">
        <v>102</v>
      </c>
      <c r="GQ116">
        <v>103</v>
      </c>
      <c r="GR116">
        <v>103</v>
      </c>
      <c r="GS116">
        <v>104</v>
      </c>
      <c r="GU116">
        <v>113</v>
      </c>
      <c r="GV116">
        <v>0.82699999999999996</v>
      </c>
    </row>
    <row r="117" spans="1:204">
      <c r="A117" s="278">
        <v>114</v>
      </c>
      <c r="B117" s="344">
        <v>1</v>
      </c>
      <c r="C117" s="344">
        <v>1</v>
      </c>
      <c r="D117" s="344">
        <v>2</v>
      </c>
      <c r="E117" s="344">
        <v>3</v>
      </c>
      <c r="F117" s="344">
        <v>3</v>
      </c>
      <c r="G117" s="344">
        <v>4</v>
      </c>
      <c r="H117" s="344">
        <v>5</v>
      </c>
      <c r="I117" s="344">
        <v>5</v>
      </c>
      <c r="J117" s="344">
        <v>6</v>
      </c>
      <c r="K117" s="344">
        <v>6</v>
      </c>
      <c r="L117" s="344">
        <v>7</v>
      </c>
      <c r="M117" s="344">
        <v>7</v>
      </c>
      <c r="N117" s="344">
        <v>8</v>
      </c>
      <c r="O117" s="344">
        <v>8</v>
      </c>
      <c r="P117" s="344">
        <v>9</v>
      </c>
      <c r="Q117" s="344">
        <v>10</v>
      </c>
      <c r="R117" s="344">
        <v>10</v>
      </c>
      <c r="S117" s="344">
        <v>11</v>
      </c>
      <c r="T117" s="344">
        <v>11</v>
      </c>
      <c r="U117" s="344">
        <v>12</v>
      </c>
      <c r="V117" s="344">
        <v>12</v>
      </c>
      <c r="W117" s="344">
        <v>13</v>
      </c>
      <c r="X117" s="344">
        <v>13</v>
      </c>
      <c r="Y117" s="344">
        <v>14</v>
      </c>
      <c r="Z117" s="344">
        <v>14</v>
      </c>
      <c r="AA117" s="344">
        <v>15</v>
      </c>
      <c r="AB117" s="344">
        <v>15</v>
      </c>
      <c r="AC117" s="344">
        <v>16</v>
      </c>
      <c r="AD117" s="344">
        <v>17</v>
      </c>
      <c r="AE117" s="344">
        <v>17</v>
      </c>
      <c r="AF117" s="337">
        <v>18</v>
      </c>
      <c r="AG117" s="345">
        <v>18</v>
      </c>
      <c r="AH117" s="346">
        <v>19</v>
      </c>
      <c r="AI117">
        <v>19</v>
      </c>
      <c r="AJ117">
        <v>20</v>
      </c>
      <c r="AK117">
        <v>20</v>
      </c>
      <c r="AL117">
        <v>21</v>
      </c>
      <c r="AM117">
        <v>21</v>
      </c>
      <c r="AN117">
        <v>22</v>
      </c>
      <c r="AO117">
        <v>22</v>
      </c>
      <c r="AP117">
        <v>23</v>
      </c>
      <c r="AQ117">
        <v>24</v>
      </c>
      <c r="AR117">
        <v>24</v>
      </c>
      <c r="AS117">
        <v>25</v>
      </c>
      <c r="AT117">
        <v>25</v>
      </c>
      <c r="AU117">
        <v>26</v>
      </c>
      <c r="AV117">
        <v>26</v>
      </c>
      <c r="AW117">
        <v>27</v>
      </c>
      <c r="AX117">
        <v>27</v>
      </c>
      <c r="AY117">
        <v>28</v>
      </c>
      <c r="AZ117">
        <v>28</v>
      </c>
      <c r="BA117">
        <v>29</v>
      </c>
      <c r="BB117">
        <v>29</v>
      </c>
      <c r="BC117">
        <v>30</v>
      </c>
      <c r="BD117">
        <v>30</v>
      </c>
      <c r="BE117">
        <v>31</v>
      </c>
      <c r="BF117">
        <v>31</v>
      </c>
      <c r="BG117">
        <v>32</v>
      </c>
      <c r="BH117">
        <v>32</v>
      </c>
      <c r="BI117">
        <v>33</v>
      </c>
      <c r="BJ117">
        <v>33</v>
      </c>
      <c r="BK117">
        <v>34</v>
      </c>
      <c r="BL117">
        <v>34</v>
      </c>
      <c r="BM117">
        <v>35</v>
      </c>
      <c r="BN117">
        <v>35</v>
      </c>
      <c r="BO117">
        <v>36</v>
      </c>
      <c r="BP117">
        <v>36</v>
      </c>
      <c r="BQ117">
        <v>37</v>
      </c>
      <c r="BR117">
        <v>37</v>
      </c>
      <c r="BS117">
        <v>38</v>
      </c>
      <c r="BT117">
        <v>38</v>
      </c>
      <c r="BU117">
        <v>39</v>
      </c>
      <c r="BV117">
        <v>39</v>
      </c>
      <c r="BW117">
        <v>40</v>
      </c>
      <c r="BX117">
        <v>40</v>
      </c>
      <c r="BY117">
        <v>41</v>
      </c>
      <c r="BZ117">
        <v>41</v>
      </c>
      <c r="CA117">
        <v>42</v>
      </c>
      <c r="CB117">
        <v>42</v>
      </c>
      <c r="CC117">
        <v>43</v>
      </c>
      <c r="CD117">
        <v>43</v>
      </c>
      <c r="CE117">
        <v>44</v>
      </c>
      <c r="CF117">
        <v>44</v>
      </c>
      <c r="CG117">
        <v>45</v>
      </c>
      <c r="CH117">
        <v>45</v>
      </c>
      <c r="CI117">
        <v>46</v>
      </c>
      <c r="CJ117">
        <v>46</v>
      </c>
      <c r="CK117">
        <v>47</v>
      </c>
      <c r="CL117">
        <v>47</v>
      </c>
      <c r="CM117">
        <v>47</v>
      </c>
      <c r="CN117">
        <v>48</v>
      </c>
      <c r="CO117">
        <v>48</v>
      </c>
      <c r="CP117">
        <v>49</v>
      </c>
      <c r="CQ117">
        <v>49</v>
      </c>
      <c r="CR117">
        <v>50</v>
      </c>
      <c r="CS117">
        <v>50</v>
      </c>
      <c r="CT117">
        <v>51</v>
      </c>
      <c r="CU117">
        <v>51</v>
      </c>
      <c r="CV117">
        <v>52</v>
      </c>
      <c r="CW117">
        <v>52</v>
      </c>
      <c r="CX117">
        <v>53</v>
      </c>
      <c r="CY117">
        <v>53</v>
      </c>
      <c r="CZ117">
        <v>54</v>
      </c>
      <c r="DA117">
        <v>54</v>
      </c>
      <c r="DB117">
        <v>55</v>
      </c>
      <c r="DC117">
        <v>55</v>
      </c>
      <c r="DD117">
        <v>56</v>
      </c>
      <c r="DE117">
        <v>56</v>
      </c>
      <c r="DF117">
        <v>57</v>
      </c>
      <c r="DG117">
        <v>57</v>
      </c>
      <c r="DH117">
        <v>58</v>
      </c>
      <c r="DI117">
        <v>58</v>
      </c>
      <c r="DJ117">
        <v>59</v>
      </c>
      <c r="DK117">
        <v>59</v>
      </c>
      <c r="DL117">
        <v>60</v>
      </c>
      <c r="DM117">
        <v>60</v>
      </c>
      <c r="DN117">
        <v>61</v>
      </c>
      <c r="DO117">
        <v>61</v>
      </c>
      <c r="DP117">
        <v>62</v>
      </c>
      <c r="DQ117">
        <v>62</v>
      </c>
      <c r="DR117">
        <v>63</v>
      </c>
      <c r="DS117">
        <v>64</v>
      </c>
      <c r="DT117">
        <v>64</v>
      </c>
      <c r="DU117">
        <v>65</v>
      </c>
      <c r="DV117">
        <v>65</v>
      </c>
      <c r="DW117">
        <v>66</v>
      </c>
      <c r="DX117">
        <v>66</v>
      </c>
      <c r="DY117">
        <v>67</v>
      </c>
      <c r="DZ117">
        <v>67</v>
      </c>
      <c r="EA117">
        <v>68</v>
      </c>
      <c r="EB117">
        <v>68</v>
      </c>
      <c r="EC117">
        <v>69</v>
      </c>
      <c r="ED117">
        <v>69</v>
      </c>
      <c r="EE117">
        <v>70</v>
      </c>
      <c r="EF117">
        <v>70</v>
      </c>
      <c r="EG117">
        <v>71</v>
      </c>
      <c r="EH117">
        <v>71</v>
      </c>
      <c r="EI117">
        <v>72</v>
      </c>
      <c r="EJ117">
        <v>72</v>
      </c>
      <c r="EK117">
        <v>73</v>
      </c>
      <c r="EL117">
        <v>73</v>
      </c>
      <c r="EM117">
        <v>74</v>
      </c>
      <c r="EN117">
        <v>75</v>
      </c>
      <c r="EO117">
        <v>75</v>
      </c>
      <c r="EP117">
        <v>76</v>
      </c>
      <c r="EQ117">
        <v>76</v>
      </c>
      <c r="ER117">
        <v>77</v>
      </c>
      <c r="ES117">
        <v>77</v>
      </c>
      <c r="ET117">
        <v>78</v>
      </c>
      <c r="EU117">
        <v>78</v>
      </c>
      <c r="EV117">
        <v>79</v>
      </c>
      <c r="EW117">
        <v>79</v>
      </c>
      <c r="EX117">
        <v>80</v>
      </c>
      <c r="EY117">
        <v>80</v>
      </c>
      <c r="EZ117">
        <v>81</v>
      </c>
      <c r="FA117">
        <v>81</v>
      </c>
      <c r="FB117">
        <v>82</v>
      </c>
      <c r="FC117">
        <v>82</v>
      </c>
      <c r="FD117">
        <v>83</v>
      </c>
      <c r="FE117">
        <v>83</v>
      </c>
      <c r="FF117">
        <v>84</v>
      </c>
      <c r="FG117">
        <v>84</v>
      </c>
      <c r="FH117">
        <v>85</v>
      </c>
      <c r="FI117">
        <v>85</v>
      </c>
      <c r="FJ117">
        <v>86</v>
      </c>
      <c r="FK117">
        <v>87</v>
      </c>
      <c r="FL117">
        <v>87</v>
      </c>
      <c r="FM117">
        <v>88</v>
      </c>
      <c r="FN117">
        <v>88</v>
      </c>
      <c r="FO117">
        <v>89</v>
      </c>
      <c r="FP117">
        <v>89</v>
      </c>
      <c r="FQ117">
        <v>90</v>
      </c>
      <c r="FR117">
        <v>90</v>
      </c>
      <c r="FS117">
        <v>91</v>
      </c>
      <c r="FT117">
        <v>91</v>
      </c>
      <c r="FU117">
        <v>92</v>
      </c>
      <c r="FV117">
        <v>92</v>
      </c>
      <c r="FW117">
        <v>93</v>
      </c>
      <c r="FX117">
        <v>93</v>
      </c>
      <c r="FY117">
        <v>94</v>
      </c>
      <c r="FZ117">
        <v>94</v>
      </c>
      <c r="GA117">
        <v>95</v>
      </c>
      <c r="GB117">
        <v>95</v>
      </c>
      <c r="GC117">
        <v>96</v>
      </c>
      <c r="GD117">
        <v>96</v>
      </c>
      <c r="GE117">
        <v>97</v>
      </c>
      <c r="GF117">
        <v>97</v>
      </c>
      <c r="GG117">
        <v>98</v>
      </c>
      <c r="GH117">
        <v>99</v>
      </c>
      <c r="GI117">
        <v>99</v>
      </c>
      <c r="GJ117">
        <v>100</v>
      </c>
      <c r="GK117">
        <v>100</v>
      </c>
      <c r="GL117">
        <v>101</v>
      </c>
      <c r="GM117">
        <v>101</v>
      </c>
      <c r="GN117">
        <v>102</v>
      </c>
      <c r="GO117">
        <v>102</v>
      </c>
      <c r="GP117">
        <v>103</v>
      </c>
      <c r="GQ117">
        <v>103</v>
      </c>
      <c r="GR117">
        <v>104</v>
      </c>
      <c r="GS117">
        <v>104</v>
      </c>
      <c r="GU117">
        <v>114</v>
      </c>
      <c r="GV117">
        <v>0.83099999999999996</v>
      </c>
    </row>
    <row r="118" spans="1:204">
      <c r="A118" s="278">
        <v>115</v>
      </c>
      <c r="B118" s="344">
        <v>1</v>
      </c>
      <c r="C118" s="344">
        <v>1</v>
      </c>
      <c r="D118" s="344">
        <v>2</v>
      </c>
      <c r="E118" s="344">
        <v>3</v>
      </c>
      <c r="F118" s="344">
        <v>3</v>
      </c>
      <c r="G118" s="344">
        <v>4</v>
      </c>
      <c r="H118" s="344">
        <v>5</v>
      </c>
      <c r="I118" s="344">
        <v>5</v>
      </c>
      <c r="J118" s="344">
        <v>6</v>
      </c>
      <c r="K118" s="344">
        <v>6</v>
      </c>
      <c r="L118" s="344">
        <v>7</v>
      </c>
      <c r="M118" s="344">
        <v>7</v>
      </c>
      <c r="N118" s="344">
        <v>8</v>
      </c>
      <c r="O118" s="344">
        <v>8</v>
      </c>
      <c r="P118" s="344">
        <v>9</v>
      </c>
      <c r="Q118" s="344">
        <v>10</v>
      </c>
      <c r="R118" s="344">
        <v>10</v>
      </c>
      <c r="S118" s="344">
        <v>11</v>
      </c>
      <c r="T118" s="344">
        <v>11</v>
      </c>
      <c r="U118" s="344">
        <v>12</v>
      </c>
      <c r="V118" s="344">
        <v>12</v>
      </c>
      <c r="W118" s="344">
        <v>13</v>
      </c>
      <c r="X118" s="344">
        <v>13</v>
      </c>
      <c r="Y118" s="344">
        <v>14</v>
      </c>
      <c r="Z118" s="344">
        <v>14</v>
      </c>
      <c r="AA118" s="344">
        <v>15</v>
      </c>
      <c r="AB118" s="344">
        <v>16</v>
      </c>
      <c r="AC118" s="344">
        <v>16</v>
      </c>
      <c r="AD118" s="344">
        <v>17</v>
      </c>
      <c r="AE118" s="344">
        <v>17</v>
      </c>
      <c r="AF118" s="337">
        <v>18</v>
      </c>
      <c r="AG118" s="345">
        <v>18</v>
      </c>
      <c r="AH118" s="346">
        <v>19</v>
      </c>
      <c r="AI118">
        <v>19</v>
      </c>
      <c r="AJ118">
        <v>20</v>
      </c>
      <c r="AK118">
        <v>20</v>
      </c>
      <c r="AL118">
        <v>21</v>
      </c>
      <c r="AM118">
        <v>21</v>
      </c>
      <c r="AN118">
        <v>22</v>
      </c>
      <c r="AO118">
        <v>23</v>
      </c>
      <c r="AP118">
        <v>23</v>
      </c>
      <c r="AQ118">
        <v>24</v>
      </c>
      <c r="AR118">
        <v>24</v>
      </c>
      <c r="AS118">
        <v>25</v>
      </c>
      <c r="AT118">
        <v>25</v>
      </c>
      <c r="AU118">
        <v>26</v>
      </c>
      <c r="AV118">
        <v>26</v>
      </c>
      <c r="AW118">
        <v>27</v>
      </c>
      <c r="AX118">
        <v>27</v>
      </c>
      <c r="AY118">
        <v>28</v>
      </c>
      <c r="AZ118">
        <v>28</v>
      </c>
      <c r="BA118">
        <v>29</v>
      </c>
      <c r="BB118">
        <v>29</v>
      </c>
      <c r="BC118">
        <v>30</v>
      </c>
      <c r="BD118">
        <v>30</v>
      </c>
      <c r="BE118">
        <v>31</v>
      </c>
      <c r="BF118">
        <v>31</v>
      </c>
      <c r="BG118">
        <v>32</v>
      </c>
      <c r="BH118">
        <v>32</v>
      </c>
      <c r="BI118">
        <v>33</v>
      </c>
      <c r="BJ118">
        <v>33</v>
      </c>
      <c r="BK118">
        <v>34</v>
      </c>
      <c r="BL118">
        <v>34</v>
      </c>
      <c r="BM118">
        <v>35</v>
      </c>
      <c r="BN118">
        <v>35</v>
      </c>
      <c r="BO118">
        <v>36</v>
      </c>
      <c r="BP118">
        <v>36</v>
      </c>
      <c r="BQ118">
        <v>37</v>
      </c>
      <c r="BR118">
        <v>37</v>
      </c>
      <c r="BS118">
        <v>38</v>
      </c>
      <c r="BT118">
        <v>38</v>
      </c>
      <c r="BU118">
        <v>39</v>
      </c>
      <c r="BV118">
        <v>39</v>
      </c>
      <c r="BW118">
        <v>40</v>
      </c>
      <c r="BX118">
        <v>40</v>
      </c>
      <c r="BY118">
        <v>41</v>
      </c>
      <c r="BZ118">
        <v>41</v>
      </c>
      <c r="CA118">
        <v>42</v>
      </c>
      <c r="CB118">
        <v>42</v>
      </c>
      <c r="CC118">
        <v>43</v>
      </c>
      <c r="CD118">
        <v>43</v>
      </c>
      <c r="CE118">
        <v>44</v>
      </c>
      <c r="CF118">
        <v>44</v>
      </c>
      <c r="CG118">
        <v>45</v>
      </c>
      <c r="CH118">
        <v>45</v>
      </c>
      <c r="CI118">
        <v>46</v>
      </c>
      <c r="CJ118">
        <v>46</v>
      </c>
      <c r="CK118">
        <v>47</v>
      </c>
      <c r="CL118">
        <v>47</v>
      </c>
      <c r="CM118">
        <v>48</v>
      </c>
      <c r="CN118">
        <v>48</v>
      </c>
      <c r="CO118">
        <v>49</v>
      </c>
      <c r="CP118">
        <v>49</v>
      </c>
      <c r="CQ118">
        <v>50</v>
      </c>
      <c r="CR118">
        <v>50</v>
      </c>
      <c r="CS118">
        <v>51</v>
      </c>
      <c r="CT118">
        <v>51</v>
      </c>
      <c r="CU118">
        <v>51</v>
      </c>
      <c r="CV118">
        <v>52</v>
      </c>
      <c r="CW118">
        <v>52</v>
      </c>
      <c r="CX118">
        <v>53</v>
      </c>
      <c r="CY118">
        <v>53</v>
      </c>
      <c r="CZ118">
        <v>54</v>
      </c>
      <c r="DA118">
        <v>54</v>
      </c>
      <c r="DB118">
        <v>55</v>
      </c>
      <c r="DC118">
        <v>55</v>
      </c>
      <c r="DD118">
        <v>56</v>
      </c>
      <c r="DE118">
        <v>57</v>
      </c>
      <c r="DF118">
        <v>57</v>
      </c>
      <c r="DG118">
        <v>58</v>
      </c>
      <c r="DH118">
        <v>58</v>
      </c>
      <c r="DI118">
        <v>59</v>
      </c>
      <c r="DJ118">
        <v>59</v>
      </c>
      <c r="DK118">
        <v>60</v>
      </c>
      <c r="DL118">
        <v>60</v>
      </c>
      <c r="DM118">
        <v>61</v>
      </c>
      <c r="DN118">
        <v>61</v>
      </c>
      <c r="DO118">
        <v>62</v>
      </c>
      <c r="DP118">
        <v>62</v>
      </c>
      <c r="DQ118">
        <v>63</v>
      </c>
      <c r="DR118">
        <v>63</v>
      </c>
      <c r="DS118">
        <v>64</v>
      </c>
      <c r="DT118">
        <v>64</v>
      </c>
      <c r="DU118">
        <v>65</v>
      </c>
      <c r="DV118">
        <v>65</v>
      </c>
      <c r="DW118">
        <v>66</v>
      </c>
      <c r="DX118">
        <v>66</v>
      </c>
      <c r="DY118">
        <v>67</v>
      </c>
      <c r="DZ118">
        <v>68</v>
      </c>
      <c r="EA118">
        <v>68</v>
      </c>
      <c r="EB118">
        <v>69</v>
      </c>
      <c r="EC118">
        <v>69</v>
      </c>
      <c r="ED118">
        <v>70</v>
      </c>
      <c r="EE118">
        <v>70</v>
      </c>
      <c r="EF118">
        <v>71</v>
      </c>
      <c r="EG118">
        <v>71</v>
      </c>
      <c r="EH118">
        <v>72</v>
      </c>
      <c r="EI118">
        <v>72</v>
      </c>
      <c r="EJ118">
        <v>73</v>
      </c>
      <c r="EK118">
        <v>73</v>
      </c>
      <c r="EL118">
        <v>74</v>
      </c>
      <c r="EM118">
        <v>74</v>
      </c>
      <c r="EN118">
        <v>75</v>
      </c>
      <c r="EO118">
        <v>75</v>
      </c>
      <c r="EP118">
        <v>76</v>
      </c>
      <c r="EQ118">
        <v>76</v>
      </c>
      <c r="ER118">
        <v>77</v>
      </c>
      <c r="ES118">
        <v>77</v>
      </c>
      <c r="ET118">
        <v>78</v>
      </c>
      <c r="EU118">
        <v>79</v>
      </c>
      <c r="EV118">
        <v>79</v>
      </c>
      <c r="EW118">
        <v>80</v>
      </c>
      <c r="EX118">
        <v>80</v>
      </c>
      <c r="EY118">
        <v>81</v>
      </c>
      <c r="EZ118">
        <v>81</v>
      </c>
      <c r="FA118">
        <v>82</v>
      </c>
      <c r="FB118">
        <v>82</v>
      </c>
      <c r="FC118">
        <v>83</v>
      </c>
      <c r="FD118">
        <v>83</v>
      </c>
      <c r="FE118">
        <v>84</v>
      </c>
      <c r="FF118">
        <v>84</v>
      </c>
      <c r="FG118">
        <v>85</v>
      </c>
      <c r="FH118">
        <v>85</v>
      </c>
      <c r="FI118">
        <v>86</v>
      </c>
      <c r="FJ118">
        <v>86</v>
      </c>
      <c r="FK118">
        <v>87</v>
      </c>
      <c r="FL118">
        <v>87</v>
      </c>
      <c r="FM118">
        <v>88</v>
      </c>
      <c r="FN118">
        <v>89</v>
      </c>
      <c r="FO118">
        <v>89</v>
      </c>
      <c r="FP118">
        <v>90</v>
      </c>
      <c r="FQ118">
        <v>90</v>
      </c>
      <c r="FR118">
        <v>91</v>
      </c>
      <c r="FS118">
        <v>91</v>
      </c>
      <c r="FT118">
        <v>92</v>
      </c>
      <c r="FU118">
        <v>92</v>
      </c>
      <c r="FV118">
        <v>93</v>
      </c>
      <c r="FW118">
        <v>93</v>
      </c>
      <c r="FX118">
        <v>94</v>
      </c>
      <c r="FY118">
        <v>94</v>
      </c>
      <c r="FZ118">
        <v>95</v>
      </c>
      <c r="GA118">
        <v>95</v>
      </c>
      <c r="GB118">
        <v>96</v>
      </c>
      <c r="GC118">
        <v>96</v>
      </c>
      <c r="GD118">
        <v>97</v>
      </c>
      <c r="GE118">
        <v>97</v>
      </c>
      <c r="GF118">
        <v>98</v>
      </c>
      <c r="GG118">
        <v>98</v>
      </c>
      <c r="GH118">
        <v>99</v>
      </c>
      <c r="GI118">
        <v>100</v>
      </c>
      <c r="GJ118">
        <v>100</v>
      </c>
      <c r="GK118">
        <v>101</v>
      </c>
      <c r="GL118">
        <v>101</v>
      </c>
      <c r="GM118">
        <v>102</v>
      </c>
      <c r="GN118">
        <v>102</v>
      </c>
      <c r="GO118">
        <v>103</v>
      </c>
      <c r="GP118">
        <v>103</v>
      </c>
      <c r="GQ118">
        <v>104</v>
      </c>
      <c r="GR118">
        <v>104</v>
      </c>
      <c r="GS118">
        <v>105</v>
      </c>
      <c r="GU118">
        <v>115</v>
      </c>
      <c r="GV118">
        <v>0.83499999999999996</v>
      </c>
    </row>
    <row r="119" spans="1:204">
      <c r="A119" s="278">
        <v>116</v>
      </c>
      <c r="B119" s="344">
        <v>1</v>
      </c>
      <c r="C119" s="344">
        <v>1</v>
      </c>
      <c r="D119" s="344">
        <v>2</v>
      </c>
      <c r="E119" s="344">
        <v>3</v>
      </c>
      <c r="F119" s="344">
        <v>3</v>
      </c>
      <c r="G119" s="344">
        <v>4</v>
      </c>
      <c r="H119" s="344">
        <v>5</v>
      </c>
      <c r="I119" s="344">
        <v>5</v>
      </c>
      <c r="J119" s="344">
        <v>6</v>
      </c>
      <c r="K119" s="344">
        <v>6</v>
      </c>
      <c r="L119" s="344">
        <v>7</v>
      </c>
      <c r="M119" s="344">
        <v>7</v>
      </c>
      <c r="N119" s="344">
        <v>8</v>
      </c>
      <c r="O119" s="344">
        <v>8</v>
      </c>
      <c r="P119" s="344">
        <v>9</v>
      </c>
      <c r="Q119" s="344">
        <v>10</v>
      </c>
      <c r="R119" s="344">
        <v>10</v>
      </c>
      <c r="S119" s="344">
        <v>11</v>
      </c>
      <c r="T119" s="344">
        <v>11</v>
      </c>
      <c r="U119" s="344">
        <v>12</v>
      </c>
      <c r="V119" s="344">
        <v>12</v>
      </c>
      <c r="W119" s="344">
        <v>13</v>
      </c>
      <c r="X119" s="344">
        <v>13</v>
      </c>
      <c r="Y119" s="344">
        <v>14</v>
      </c>
      <c r="Z119" s="344">
        <v>15</v>
      </c>
      <c r="AA119" s="344">
        <v>15</v>
      </c>
      <c r="AB119" s="344">
        <v>16</v>
      </c>
      <c r="AC119" s="344">
        <v>16</v>
      </c>
      <c r="AD119" s="344">
        <v>17</v>
      </c>
      <c r="AE119" s="344">
        <v>17</v>
      </c>
      <c r="AF119" s="337">
        <v>18</v>
      </c>
      <c r="AG119" s="345">
        <v>18</v>
      </c>
      <c r="AH119" s="346">
        <v>19</v>
      </c>
      <c r="AI119">
        <v>19</v>
      </c>
      <c r="AJ119">
        <v>20</v>
      </c>
      <c r="AK119">
        <v>21</v>
      </c>
      <c r="AL119">
        <v>21</v>
      </c>
      <c r="AM119">
        <v>22</v>
      </c>
      <c r="AN119">
        <v>22</v>
      </c>
      <c r="AO119">
        <v>23</v>
      </c>
      <c r="AP119">
        <v>23</v>
      </c>
      <c r="AQ119">
        <v>24</v>
      </c>
      <c r="AR119">
        <v>24</v>
      </c>
      <c r="AS119">
        <v>25</v>
      </c>
      <c r="AT119">
        <v>25</v>
      </c>
      <c r="AU119">
        <v>26</v>
      </c>
      <c r="AV119">
        <v>26</v>
      </c>
      <c r="AW119">
        <v>27</v>
      </c>
      <c r="AX119">
        <v>27</v>
      </c>
      <c r="AY119">
        <v>28</v>
      </c>
      <c r="AZ119">
        <v>28</v>
      </c>
      <c r="BA119">
        <v>29</v>
      </c>
      <c r="BB119">
        <v>29</v>
      </c>
      <c r="BC119">
        <v>30</v>
      </c>
      <c r="BD119">
        <v>31</v>
      </c>
      <c r="BE119">
        <v>31</v>
      </c>
      <c r="BF119">
        <v>32</v>
      </c>
      <c r="BG119">
        <v>32</v>
      </c>
      <c r="BH119">
        <v>33</v>
      </c>
      <c r="BI119">
        <v>33</v>
      </c>
      <c r="BJ119">
        <v>34</v>
      </c>
      <c r="BK119">
        <v>34</v>
      </c>
      <c r="BL119">
        <v>35</v>
      </c>
      <c r="BM119">
        <v>35</v>
      </c>
      <c r="BN119">
        <v>36</v>
      </c>
      <c r="BO119">
        <v>36</v>
      </c>
      <c r="BP119">
        <v>37</v>
      </c>
      <c r="BQ119">
        <v>37</v>
      </c>
      <c r="BR119">
        <v>38</v>
      </c>
      <c r="BS119">
        <v>38</v>
      </c>
      <c r="BT119">
        <v>39</v>
      </c>
      <c r="BU119">
        <v>39</v>
      </c>
      <c r="BV119">
        <v>40</v>
      </c>
      <c r="BW119">
        <v>40</v>
      </c>
      <c r="BX119">
        <v>41</v>
      </c>
      <c r="BY119">
        <v>41</v>
      </c>
      <c r="BZ119">
        <v>42</v>
      </c>
      <c r="CA119">
        <v>42</v>
      </c>
      <c r="CB119">
        <v>43</v>
      </c>
      <c r="CC119">
        <v>43</v>
      </c>
      <c r="CD119">
        <v>44</v>
      </c>
      <c r="CE119">
        <v>44</v>
      </c>
      <c r="CF119">
        <v>45</v>
      </c>
      <c r="CG119">
        <v>45</v>
      </c>
      <c r="CH119">
        <v>46</v>
      </c>
      <c r="CI119">
        <v>46</v>
      </c>
      <c r="CJ119">
        <v>46</v>
      </c>
      <c r="CK119">
        <v>47</v>
      </c>
      <c r="CL119">
        <v>47</v>
      </c>
      <c r="CM119">
        <v>48</v>
      </c>
      <c r="CN119">
        <v>48</v>
      </c>
      <c r="CO119">
        <v>49</v>
      </c>
      <c r="CP119">
        <v>49</v>
      </c>
      <c r="CQ119">
        <v>50</v>
      </c>
      <c r="CR119">
        <v>50</v>
      </c>
      <c r="CS119">
        <v>51</v>
      </c>
      <c r="CT119">
        <v>51</v>
      </c>
      <c r="CU119">
        <v>52</v>
      </c>
      <c r="CV119">
        <v>52</v>
      </c>
      <c r="CW119">
        <v>53</v>
      </c>
      <c r="CX119">
        <v>53</v>
      </c>
      <c r="CY119">
        <v>54</v>
      </c>
      <c r="CZ119">
        <v>54</v>
      </c>
      <c r="DA119">
        <v>55</v>
      </c>
      <c r="DB119">
        <v>55</v>
      </c>
      <c r="DC119">
        <v>56</v>
      </c>
      <c r="DD119">
        <v>56</v>
      </c>
      <c r="DE119">
        <v>57</v>
      </c>
      <c r="DF119">
        <v>57</v>
      </c>
      <c r="DG119">
        <v>58</v>
      </c>
      <c r="DH119">
        <v>58</v>
      </c>
      <c r="DI119">
        <v>59</v>
      </c>
      <c r="DJ119">
        <v>59</v>
      </c>
      <c r="DK119">
        <v>60</v>
      </c>
      <c r="DL119">
        <v>60</v>
      </c>
      <c r="DM119">
        <v>61</v>
      </c>
      <c r="DN119">
        <v>62</v>
      </c>
      <c r="DO119">
        <v>62</v>
      </c>
      <c r="DP119">
        <v>63</v>
      </c>
      <c r="DQ119">
        <v>63</v>
      </c>
      <c r="DR119">
        <v>64</v>
      </c>
      <c r="DS119">
        <v>64</v>
      </c>
      <c r="DT119">
        <v>65</v>
      </c>
      <c r="DU119">
        <v>65</v>
      </c>
      <c r="DV119">
        <v>66</v>
      </c>
      <c r="DW119">
        <v>66</v>
      </c>
      <c r="DX119">
        <v>67</v>
      </c>
      <c r="DY119">
        <v>67</v>
      </c>
      <c r="DZ119">
        <v>68</v>
      </c>
      <c r="EA119">
        <v>68</v>
      </c>
      <c r="EB119">
        <v>69</v>
      </c>
      <c r="EC119">
        <v>69</v>
      </c>
      <c r="ED119">
        <v>70</v>
      </c>
      <c r="EE119">
        <v>70</v>
      </c>
      <c r="EF119">
        <v>71</v>
      </c>
      <c r="EG119">
        <v>72</v>
      </c>
      <c r="EH119">
        <v>72</v>
      </c>
      <c r="EI119">
        <v>73</v>
      </c>
      <c r="EJ119">
        <v>73</v>
      </c>
      <c r="EK119">
        <v>74</v>
      </c>
      <c r="EL119">
        <v>74</v>
      </c>
      <c r="EM119">
        <v>75</v>
      </c>
      <c r="EN119">
        <v>75</v>
      </c>
      <c r="EO119">
        <v>76</v>
      </c>
      <c r="EP119">
        <v>76</v>
      </c>
      <c r="EQ119">
        <v>77</v>
      </c>
      <c r="ER119">
        <v>77</v>
      </c>
      <c r="ES119">
        <v>78</v>
      </c>
      <c r="ET119">
        <v>78</v>
      </c>
      <c r="EU119">
        <v>79</v>
      </c>
      <c r="EV119">
        <v>79</v>
      </c>
      <c r="EW119">
        <v>80</v>
      </c>
      <c r="EX119">
        <v>81</v>
      </c>
      <c r="EY119">
        <v>81</v>
      </c>
      <c r="EZ119">
        <v>82</v>
      </c>
      <c r="FA119">
        <v>82</v>
      </c>
      <c r="FB119">
        <v>83</v>
      </c>
      <c r="FC119">
        <v>83</v>
      </c>
      <c r="FD119">
        <v>84</v>
      </c>
      <c r="FE119">
        <v>84</v>
      </c>
      <c r="FF119">
        <v>85</v>
      </c>
      <c r="FG119">
        <v>85</v>
      </c>
      <c r="FH119">
        <v>86</v>
      </c>
      <c r="FI119">
        <v>86</v>
      </c>
      <c r="FJ119">
        <v>87</v>
      </c>
      <c r="FK119">
        <v>87</v>
      </c>
      <c r="FL119">
        <v>88</v>
      </c>
      <c r="FM119">
        <v>88</v>
      </c>
      <c r="FN119">
        <v>89</v>
      </c>
      <c r="FO119">
        <v>89</v>
      </c>
      <c r="FP119">
        <v>90</v>
      </c>
      <c r="FQ119">
        <v>91</v>
      </c>
      <c r="FR119">
        <v>91</v>
      </c>
      <c r="FS119">
        <v>92</v>
      </c>
      <c r="FT119">
        <v>92</v>
      </c>
      <c r="FU119">
        <v>93</v>
      </c>
      <c r="FV119">
        <v>93</v>
      </c>
      <c r="FW119">
        <v>94</v>
      </c>
      <c r="FX119">
        <v>94</v>
      </c>
      <c r="FY119">
        <v>95</v>
      </c>
      <c r="FZ119">
        <v>95</v>
      </c>
      <c r="GA119">
        <v>96</v>
      </c>
      <c r="GB119">
        <v>96</v>
      </c>
      <c r="GC119">
        <v>97</v>
      </c>
      <c r="GD119">
        <v>97</v>
      </c>
      <c r="GE119">
        <v>98</v>
      </c>
      <c r="GF119">
        <v>98</v>
      </c>
      <c r="GG119">
        <v>99</v>
      </c>
      <c r="GH119">
        <v>99</v>
      </c>
      <c r="GI119">
        <v>100</v>
      </c>
      <c r="GJ119">
        <v>101</v>
      </c>
      <c r="GK119">
        <v>101</v>
      </c>
      <c r="GL119">
        <v>102</v>
      </c>
      <c r="GM119">
        <v>102</v>
      </c>
      <c r="GN119">
        <v>103</v>
      </c>
      <c r="GO119">
        <v>103</v>
      </c>
      <c r="GP119">
        <v>104</v>
      </c>
      <c r="GQ119">
        <v>104</v>
      </c>
      <c r="GR119">
        <v>105</v>
      </c>
      <c r="GS119">
        <v>105</v>
      </c>
      <c r="GU119">
        <v>116</v>
      </c>
      <c r="GV119">
        <v>0.83899999999999997</v>
      </c>
    </row>
    <row r="120" spans="1:204">
      <c r="A120" s="278">
        <v>117</v>
      </c>
      <c r="B120" s="344">
        <v>1</v>
      </c>
      <c r="C120" s="344">
        <v>1</v>
      </c>
      <c r="D120" s="344">
        <v>2</v>
      </c>
      <c r="E120" s="344">
        <v>3</v>
      </c>
      <c r="F120" s="344">
        <v>3</v>
      </c>
      <c r="G120" s="344">
        <v>4</v>
      </c>
      <c r="H120" s="344">
        <v>5</v>
      </c>
      <c r="I120" s="344">
        <v>5</v>
      </c>
      <c r="J120" s="344">
        <v>6</v>
      </c>
      <c r="K120" s="344">
        <v>6</v>
      </c>
      <c r="L120" s="344">
        <v>7</v>
      </c>
      <c r="M120" s="344">
        <v>7</v>
      </c>
      <c r="N120" s="344">
        <v>8</v>
      </c>
      <c r="O120" s="344">
        <v>9</v>
      </c>
      <c r="P120" s="344">
        <v>9</v>
      </c>
      <c r="Q120" s="344">
        <v>10</v>
      </c>
      <c r="R120" s="344">
        <v>10</v>
      </c>
      <c r="S120" s="344">
        <v>11</v>
      </c>
      <c r="T120" s="344">
        <v>11</v>
      </c>
      <c r="U120" s="344">
        <v>12</v>
      </c>
      <c r="V120" s="344">
        <v>12</v>
      </c>
      <c r="W120" s="344">
        <v>13</v>
      </c>
      <c r="X120" s="344">
        <v>13</v>
      </c>
      <c r="Y120" s="344">
        <v>14</v>
      </c>
      <c r="Z120" s="344">
        <v>15</v>
      </c>
      <c r="AA120" s="344">
        <v>15</v>
      </c>
      <c r="AB120" s="344">
        <v>16</v>
      </c>
      <c r="AC120" s="344">
        <v>16</v>
      </c>
      <c r="AD120" s="344">
        <v>17</v>
      </c>
      <c r="AE120" s="344">
        <v>17</v>
      </c>
      <c r="AF120" s="337">
        <v>18</v>
      </c>
      <c r="AG120" s="345">
        <v>18</v>
      </c>
      <c r="AH120" s="346">
        <v>19</v>
      </c>
      <c r="AI120">
        <v>20</v>
      </c>
      <c r="AJ120">
        <v>20</v>
      </c>
      <c r="AK120">
        <v>21</v>
      </c>
      <c r="AL120">
        <v>21</v>
      </c>
      <c r="AM120">
        <v>22</v>
      </c>
      <c r="AN120">
        <v>22</v>
      </c>
      <c r="AO120">
        <v>23</v>
      </c>
      <c r="AP120">
        <v>23</v>
      </c>
      <c r="AQ120">
        <v>24</v>
      </c>
      <c r="AR120">
        <v>24</v>
      </c>
      <c r="AS120">
        <v>25</v>
      </c>
      <c r="AT120">
        <v>25</v>
      </c>
      <c r="AU120">
        <v>26</v>
      </c>
      <c r="AV120">
        <v>27</v>
      </c>
      <c r="AW120">
        <v>27</v>
      </c>
      <c r="AX120">
        <v>28</v>
      </c>
      <c r="AY120">
        <v>28</v>
      </c>
      <c r="AZ120">
        <v>29</v>
      </c>
      <c r="BA120">
        <v>29</v>
      </c>
      <c r="BB120">
        <v>30</v>
      </c>
      <c r="BC120">
        <v>30</v>
      </c>
      <c r="BD120">
        <v>31</v>
      </c>
      <c r="BE120">
        <v>31</v>
      </c>
      <c r="BF120">
        <v>32</v>
      </c>
      <c r="BG120">
        <v>32</v>
      </c>
      <c r="BH120">
        <v>33</v>
      </c>
      <c r="BI120">
        <v>33</v>
      </c>
      <c r="BJ120">
        <v>34</v>
      </c>
      <c r="BK120">
        <v>34</v>
      </c>
      <c r="BL120">
        <v>35</v>
      </c>
      <c r="BM120">
        <v>35</v>
      </c>
      <c r="BN120">
        <v>36</v>
      </c>
      <c r="BO120">
        <v>36</v>
      </c>
      <c r="BP120">
        <v>37</v>
      </c>
      <c r="BQ120">
        <v>37</v>
      </c>
      <c r="BR120">
        <v>38</v>
      </c>
      <c r="BS120">
        <v>38</v>
      </c>
      <c r="BT120">
        <v>39</v>
      </c>
      <c r="BU120">
        <v>39</v>
      </c>
      <c r="BV120">
        <v>40</v>
      </c>
      <c r="BW120">
        <v>40</v>
      </c>
      <c r="BX120">
        <v>41</v>
      </c>
      <c r="BY120">
        <v>41</v>
      </c>
      <c r="BZ120">
        <v>42</v>
      </c>
      <c r="CA120">
        <v>42</v>
      </c>
      <c r="CB120">
        <v>43</v>
      </c>
      <c r="CC120">
        <v>43</v>
      </c>
      <c r="CD120">
        <v>44</v>
      </c>
      <c r="CE120">
        <v>44</v>
      </c>
      <c r="CF120">
        <v>45</v>
      </c>
      <c r="CG120">
        <v>45</v>
      </c>
      <c r="CH120">
        <v>46</v>
      </c>
      <c r="CI120">
        <v>46</v>
      </c>
      <c r="CJ120">
        <v>47</v>
      </c>
      <c r="CK120">
        <v>47</v>
      </c>
      <c r="CL120">
        <v>48</v>
      </c>
      <c r="CM120">
        <v>48</v>
      </c>
      <c r="CN120">
        <v>49</v>
      </c>
      <c r="CO120">
        <v>49</v>
      </c>
      <c r="CP120">
        <v>50</v>
      </c>
      <c r="CQ120">
        <v>50</v>
      </c>
      <c r="CR120">
        <v>51</v>
      </c>
      <c r="CS120">
        <v>51</v>
      </c>
      <c r="CT120">
        <v>52</v>
      </c>
      <c r="CU120">
        <v>52</v>
      </c>
      <c r="CV120">
        <v>52</v>
      </c>
      <c r="CW120">
        <v>53</v>
      </c>
      <c r="CX120">
        <v>53</v>
      </c>
      <c r="CY120">
        <v>54</v>
      </c>
      <c r="CZ120">
        <v>55</v>
      </c>
      <c r="DA120">
        <v>55</v>
      </c>
      <c r="DB120">
        <v>56</v>
      </c>
      <c r="DC120">
        <v>56</v>
      </c>
      <c r="DD120">
        <v>57</v>
      </c>
      <c r="DE120">
        <v>57</v>
      </c>
      <c r="DF120">
        <v>58</v>
      </c>
      <c r="DG120">
        <v>58</v>
      </c>
      <c r="DH120">
        <v>59</v>
      </c>
      <c r="DI120">
        <v>59</v>
      </c>
      <c r="DJ120">
        <v>60</v>
      </c>
      <c r="DK120">
        <v>60</v>
      </c>
      <c r="DL120">
        <v>61</v>
      </c>
      <c r="DM120">
        <v>61</v>
      </c>
      <c r="DN120">
        <v>62</v>
      </c>
      <c r="DO120">
        <v>62</v>
      </c>
      <c r="DP120">
        <v>63</v>
      </c>
      <c r="DQ120">
        <v>63</v>
      </c>
      <c r="DR120">
        <v>64</v>
      </c>
      <c r="DS120">
        <v>65</v>
      </c>
      <c r="DT120">
        <v>65</v>
      </c>
      <c r="DU120">
        <v>66</v>
      </c>
      <c r="DV120">
        <v>66</v>
      </c>
      <c r="DW120">
        <v>67</v>
      </c>
      <c r="DX120">
        <v>67</v>
      </c>
      <c r="DY120">
        <v>68</v>
      </c>
      <c r="DZ120">
        <v>68</v>
      </c>
      <c r="EA120">
        <v>69</v>
      </c>
      <c r="EB120">
        <v>69</v>
      </c>
      <c r="EC120">
        <v>70</v>
      </c>
      <c r="ED120">
        <v>70</v>
      </c>
      <c r="EE120">
        <v>71</v>
      </c>
      <c r="EF120">
        <v>71</v>
      </c>
      <c r="EG120">
        <v>72</v>
      </c>
      <c r="EH120">
        <v>72</v>
      </c>
      <c r="EI120">
        <v>73</v>
      </c>
      <c r="EJ120">
        <v>74</v>
      </c>
      <c r="EK120">
        <v>74</v>
      </c>
      <c r="EL120">
        <v>75</v>
      </c>
      <c r="EM120">
        <v>75</v>
      </c>
      <c r="EN120">
        <v>76</v>
      </c>
      <c r="EO120">
        <v>76</v>
      </c>
      <c r="EP120">
        <v>77</v>
      </c>
      <c r="EQ120">
        <v>77</v>
      </c>
      <c r="ER120">
        <v>78</v>
      </c>
      <c r="ES120">
        <v>78</v>
      </c>
      <c r="ET120">
        <v>79</v>
      </c>
      <c r="EU120">
        <v>79</v>
      </c>
      <c r="EV120">
        <v>80</v>
      </c>
      <c r="EW120">
        <v>80</v>
      </c>
      <c r="EX120">
        <v>81</v>
      </c>
      <c r="EY120">
        <v>82</v>
      </c>
      <c r="EZ120">
        <v>82</v>
      </c>
      <c r="FA120">
        <v>83</v>
      </c>
      <c r="FB120">
        <v>83</v>
      </c>
      <c r="FC120">
        <v>84</v>
      </c>
      <c r="FD120">
        <v>84</v>
      </c>
      <c r="FE120">
        <v>85</v>
      </c>
      <c r="FF120">
        <v>85</v>
      </c>
      <c r="FG120">
        <v>86</v>
      </c>
      <c r="FH120">
        <v>86</v>
      </c>
      <c r="FI120">
        <v>87</v>
      </c>
      <c r="FJ120">
        <v>87</v>
      </c>
      <c r="FK120">
        <v>88</v>
      </c>
      <c r="FL120">
        <v>88</v>
      </c>
      <c r="FM120">
        <v>89</v>
      </c>
      <c r="FN120">
        <v>89</v>
      </c>
      <c r="FO120">
        <v>90</v>
      </c>
      <c r="FP120">
        <v>91</v>
      </c>
      <c r="FQ120">
        <v>91</v>
      </c>
      <c r="FR120">
        <v>92</v>
      </c>
      <c r="FS120">
        <v>92</v>
      </c>
      <c r="FT120">
        <v>93</v>
      </c>
      <c r="FU120">
        <v>93</v>
      </c>
      <c r="FV120">
        <v>94</v>
      </c>
      <c r="FW120">
        <v>94</v>
      </c>
      <c r="FX120">
        <v>95</v>
      </c>
      <c r="FY120">
        <v>95</v>
      </c>
      <c r="FZ120">
        <v>96</v>
      </c>
      <c r="GA120">
        <v>96</v>
      </c>
      <c r="GB120">
        <v>97</v>
      </c>
      <c r="GC120">
        <v>97</v>
      </c>
      <c r="GD120">
        <v>98</v>
      </c>
      <c r="GE120">
        <v>98</v>
      </c>
      <c r="GF120">
        <v>99</v>
      </c>
      <c r="GG120">
        <v>100</v>
      </c>
      <c r="GH120">
        <v>100</v>
      </c>
      <c r="GI120">
        <v>101</v>
      </c>
      <c r="GJ120">
        <v>101</v>
      </c>
      <c r="GK120">
        <v>102</v>
      </c>
      <c r="GL120">
        <v>102</v>
      </c>
      <c r="GM120">
        <v>103</v>
      </c>
      <c r="GN120">
        <v>103</v>
      </c>
      <c r="GO120">
        <v>104</v>
      </c>
      <c r="GP120">
        <v>104</v>
      </c>
      <c r="GQ120">
        <v>105</v>
      </c>
      <c r="GR120">
        <v>105</v>
      </c>
      <c r="GS120">
        <v>106</v>
      </c>
      <c r="GU120">
        <v>117</v>
      </c>
      <c r="GV120">
        <v>0.84399999999999997</v>
      </c>
    </row>
    <row r="121" spans="1:204">
      <c r="A121" s="278">
        <v>118</v>
      </c>
      <c r="B121" s="344">
        <v>1</v>
      </c>
      <c r="C121" s="344">
        <v>1</v>
      </c>
      <c r="D121" s="344">
        <v>2</v>
      </c>
      <c r="E121" s="344">
        <v>3</v>
      </c>
      <c r="F121" s="344">
        <v>3</v>
      </c>
      <c r="G121" s="344">
        <v>4</v>
      </c>
      <c r="H121" s="344">
        <v>5</v>
      </c>
      <c r="I121" s="344">
        <v>5</v>
      </c>
      <c r="J121" s="344">
        <v>6</v>
      </c>
      <c r="K121" s="344">
        <v>6</v>
      </c>
      <c r="L121" s="344">
        <v>7</v>
      </c>
      <c r="M121" s="344">
        <v>7</v>
      </c>
      <c r="N121" s="344">
        <v>8</v>
      </c>
      <c r="O121" s="344">
        <v>9</v>
      </c>
      <c r="P121" s="344">
        <v>9</v>
      </c>
      <c r="Q121" s="344">
        <v>10</v>
      </c>
      <c r="R121" s="344">
        <v>10</v>
      </c>
      <c r="S121" s="344">
        <v>11</v>
      </c>
      <c r="T121" s="344">
        <v>11</v>
      </c>
      <c r="U121" s="344">
        <v>12</v>
      </c>
      <c r="V121" s="344">
        <v>12</v>
      </c>
      <c r="W121" s="344">
        <v>13</v>
      </c>
      <c r="X121" s="344">
        <v>14</v>
      </c>
      <c r="Y121" s="344">
        <v>14</v>
      </c>
      <c r="Z121" s="344">
        <v>15</v>
      </c>
      <c r="AA121" s="344">
        <v>15</v>
      </c>
      <c r="AB121" s="344">
        <v>16</v>
      </c>
      <c r="AC121" s="344">
        <v>16</v>
      </c>
      <c r="AD121" s="344">
        <v>17</v>
      </c>
      <c r="AE121" s="344">
        <v>17</v>
      </c>
      <c r="AF121" s="337">
        <v>18</v>
      </c>
      <c r="AG121" s="345">
        <v>19</v>
      </c>
      <c r="AH121" s="346">
        <v>19</v>
      </c>
      <c r="AI121">
        <v>20</v>
      </c>
      <c r="AJ121">
        <v>20</v>
      </c>
      <c r="AK121">
        <v>21</v>
      </c>
      <c r="AL121">
        <v>21</v>
      </c>
      <c r="AM121">
        <v>22</v>
      </c>
      <c r="AN121">
        <v>22</v>
      </c>
      <c r="AO121">
        <v>23</v>
      </c>
      <c r="AP121">
        <v>23</v>
      </c>
      <c r="AQ121">
        <v>24</v>
      </c>
      <c r="AR121">
        <v>25</v>
      </c>
      <c r="AS121">
        <v>25</v>
      </c>
      <c r="AT121">
        <v>26</v>
      </c>
      <c r="AU121">
        <v>26</v>
      </c>
      <c r="AV121">
        <v>27</v>
      </c>
      <c r="AW121">
        <v>27</v>
      </c>
      <c r="AX121">
        <v>28</v>
      </c>
      <c r="AY121">
        <v>28</v>
      </c>
      <c r="AZ121">
        <v>29</v>
      </c>
      <c r="BA121">
        <v>29</v>
      </c>
      <c r="BB121">
        <v>30</v>
      </c>
      <c r="BC121">
        <v>30</v>
      </c>
      <c r="BD121">
        <v>31</v>
      </c>
      <c r="BE121">
        <v>31</v>
      </c>
      <c r="BF121">
        <v>32</v>
      </c>
      <c r="BG121">
        <v>32</v>
      </c>
      <c r="BH121">
        <v>33</v>
      </c>
      <c r="BI121">
        <v>33</v>
      </c>
      <c r="BJ121">
        <v>34</v>
      </c>
      <c r="BK121">
        <v>34</v>
      </c>
      <c r="BL121">
        <v>35</v>
      </c>
      <c r="BM121">
        <v>35</v>
      </c>
      <c r="BN121">
        <v>36</v>
      </c>
      <c r="BO121">
        <v>36</v>
      </c>
      <c r="BP121">
        <v>37</v>
      </c>
      <c r="BQ121">
        <v>38</v>
      </c>
      <c r="BR121">
        <v>38</v>
      </c>
      <c r="BS121">
        <v>39</v>
      </c>
      <c r="BT121">
        <v>39</v>
      </c>
      <c r="BU121">
        <v>40</v>
      </c>
      <c r="BV121">
        <v>40</v>
      </c>
      <c r="BW121">
        <v>41</v>
      </c>
      <c r="BX121">
        <v>41</v>
      </c>
      <c r="BY121">
        <v>42</v>
      </c>
      <c r="BZ121">
        <v>42</v>
      </c>
      <c r="CA121">
        <v>43</v>
      </c>
      <c r="CB121">
        <v>43</v>
      </c>
      <c r="CC121">
        <v>44</v>
      </c>
      <c r="CD121">
        <v>44</v>
      </c>
      <c r="CE121">
        <v>45</v>
      </c>
      <c r="CF121">
        <v>45</v>
      </c>
      <c r="CG121">
        <v>46</v>
      </c>
      <c r="CH121">
        <v>46</v>
      </c>
      <c r="CI121">
        <v>47</v>
      </c>
      <c r="CJ121">
        <v>47</v>
      </c>
      <c r="CK121">
        <v>47</v>
      </c>
      <c r="CL121">
        <v>48</v>
      </c>
      <c r="CM121">
        <v>48</v>
      </c>
      <c r="CN121">
        <v>49</v>
      </c>
      <c r="CO121">
        <v>49</v>
      </c>
      <c r="CP121">
        <v>50</v>
      </c>
      <c r="CQ121">
        <v>50</v>
      </c>
      <c r="CR121">
        <v>51</v>
      </c>
      <c r="CS121">
        <v>51</v>
      </c>
      <c r="CT121">
        <v>52</v>
      </c>
      <c r="CU121">
        <v>52</v>
      </c>
      <c r="CV121">
        <v>53</v>
      </c>
      <c r="CW121">
        <v>53</v>
      </c>
      <c r="CX121">
        <v>54</v>
      </c>
      <c r="CY121">
        <v>54</v>
      </c>
      <c r="CZ121">
        <v>55</v>
      </c>
      <c r="DA121">
        <v>55</v>
      </c>
      <c r="DB121">
        <v>56</v>
      </c>
      <c r="DC121">
        <v>56</v>
      </c>
      <c r="DD121">
        <v>57</v>
      </c>
      <c r="DE121">
        <v>57</v>
      </c>
      <c r="DF121">
        <v>58</v>
      </c>
      <c r="DG121">
        <v>58</v>
      </c>
      <c r="DH121">
        <v>59</v>
      </c>
      <c r="DI121">
        <v>60</v>
      </c>
      <c r="DJ121">
        <v>60</v>
      </c>
      <c r="DK121">
        <v>61</v>
      </c>
      <c r="DL121">
        <v>61</v>
      </c>
      <c r="DM121">
        <v>62</v>
      </c>
      <c r="DN121">
        <v>62</v>
      </c>
      <c r="DO121">
        <v>63</v>
      </c>
      <c r="DP121">
        <v>63</v>
      </c>
      <c r="DQ121">
        <v>64</v>
      </c>
      <c r="DR121">
        <v>64</v>
      </c>
      <c r="DS121">
        <v>65</v>
      </c>
      <c r="DT121">
        <v>65</v>
      </c>
      <c r="DU121">
        <v>66</v>
      </c>
      <c r="DV121">
        <v>66</v>
      </c>
      <c r="DW121">
        <v>67</v>
      </c>
      <c r="DX121">
        <v>67</v>
      </c>
      <c r="DY121">
        <v>68</v>
      </c>
      <c r="DZ121">
        <v>69</v>
      </c>
      <c r="EA121">
        <v>69</v>
      </c>
      <c r="EB121">
        <v>70</v>
      </c>
      <c r="EC121">
        <v>70</v>
      </c>
      <c r="ED121">
        <v>71</v>
      </c>
      <c r="EE121">
        <v>71</v>
      </c>
      <c r="EF121">
        <v>72</v>
      </c>
      <c r="EG121">
        <v>72</v>
      </c>
      <c r="EH121">
        <v>73</v>
      </c>
      <c r="EI121">
        <v>73</v>
      </c>
      <c r="EJ121">
        <v>74</v>
      </c>
      <c r="EK121">
        <v>74</v>
      </c>
      <c r="EL121">
        <v>75</v>
      </c>
      <c r="EM121">
        <v>75</v>
      </c>
      <c r="EN121">
        <v>76</v>
      </c>
      <c r="EO121">
        <v>77</v>
      </c>
      <c r="EP121">
        <v>77</v>
      </c>
      <c r="EQ121">
        <v>78</v>
      </c>
      <c r="ER121">
        <v>78</v>
      </c>
      <c r="ES121">
        <v>79</v>
      </c>
      <c r="ET121">
        <v>79</v>
      </c>
      <c r="EU121">
        <v>80</v>
      </c>
      <c r="EV121">
        <v>80</v>
      </c>
      <c r="EW121">
        <v>81</v>
      </c>
      <c r="EX121">
        <v>81</v>
      </c>
      <c r="EY121">
        <v>82</v>
      </c>
      <c r="EZ121">
        <v>82</v>
      </c>
      <c r="FA121">
        <v>83</v>
      </c>
      <c r="FB121">
        <v>83</v>
      </c>
      <c r="FC121">
        <v>84</v>
      </c>
      <c r="FD121">
        <v>85</v>
      </c>
      <c r="FE121">
        <v>85</v>
      </c>
      <c r="FF121">
        <v>86</v>
      </c>
      <c r="FG121">
        <v>86</v>
      </c>
      <c r="FH121">
        <v>87</v>
      </c>
      <c r="FI121">
        <v>87</v>
      </c>
      <c r="FJ121">
        <v>88</v>
      </c>
      <c r="FK121">
        <v>88</v>
      </c>
      <c r="FL121">
        <v>89</v>
      </c>
      <c r="FM121">
        <v>89</v>
      </c>
      <c r="FN121">
        <v>90</v>
      </c>
      <c r="FO121">
        <v>90</v>
      </c>
      <c r="FP121">
        <v>91</v>
      </c>
      <c r="FQ121">
        <v>91</v>
      </c>
      <c r="FR121">
        <v>92</v>
      </c>
      <c r="FS121">
        <v>93</v>
      </c>
      <c r="FT121">
        <v>93</v>
      </c>
      <c r="FU121">
        <v>94</v>
      </c>
      <c r="FV121">
        <v>94</v>
      </c>
      <c r="FW121">
        <v>95</v>
      </c>
      <c r="FX121">
        <v>95</v>
      </c>
      <c r="FY121">
        <v>96</v>
      </c>
      <c r="FZ121">
        <v>96</v>
      </c>
      <c r="GA121">
        <v>97</v>
      </c>
      <c r="GB121">
        <v>97</v>
      </c>
      <c r="GC121">
        <v>98</v>
      </c>
      <c r="GD121">
        <v>98</v>
      </c>
      <c r="GE121">
        <v>99</v>
      </c>
      <c r="GF121">
        <v>99</v>
      </c>
      <c r="GG121">
        <v>100</v>
      </c>
      <c r="GH121">
        <v>101</v>
      </c>
      <c r="GI121">
        <v>101</v>
      </c>
      <c r="GJ121">
        <v>102</v>
      </c>
      <c r="GK121">
        <v>102</v>
      </c>
      <c r="GL121">
        <v>103</v>
      </c>
      <c r="GM121">
        <v>103</v>
      </c>
      <c r="GN121">
        <v>104</v>
      </c>
      <c r="GO121">
        <v>104</v>
      </c>
      <c r="GP121">
        <v>105</v>
      </c>
      <c r="GQ121">
        <v>105</v>
      </c>
      <c r="GR121">
        <v>106</v>
      </c>
      <c r="GS121">
        <v>106</v>
      </c>
      <c r="GU121">
        <v>118</v>
      </c>
      <c r="GV121">
        <v>0.84799999999999998</v>
      </c>
    </row>
    <row r="122" spans="1:204">
      <c r="A122" s="278">
        <v>119</v>
      </c>
      <c r="B122" s="344">
        <v>1</v>
      </c>
      <c r="C122" s="344">
        <v>1</v>
      </c>
      <c r="D122" s="344">
        <v>2</v>
      </c>
      <c r="E122" s="344">
        <v>3</v>
      </c>
      <c r="F122" s="344">
        <v>3</v>
      </c>
      <c r="G122" s="344">
        <v>4</v>
      </c>
      <c r="H122" s="344">
        <v>5</v>
      </c>
      <c r="I122" s="344">
        <v>5</v>
      </c>
      <c r="J122" s="344">
        <v>6</v>
      </c>
      <c r="K122" s="344">
        <v>6</v>
      </c>
      <c r="L122" s="344">
        <v>7</v>
      </c>
      <c r="M122" s="344">
        <v>7</v>
      </c>
      <c r="N122" s="344">
        <v>8</v>
      </c>
      <c r="O122" s="344">
        <v>9</v>
      </c>
      <c r="P122" s="344">
        <v>9</v>
      </c>
      <c r="Q122" s="344">
        <v>10</v>
      </c>
      <c r="R122" s="344">
        <v>10</v>
      </c>
      <c r="S122" s="344">
        <v>11</v>
      </c>
      <c r="T122" s="344">
        <v>11</v>
      </c>
      <c r="U122" s="344">
        <v>12</v>
      </c>
      <c r="V122" s="344">
        <v>12</v>
      </c>
      <c r="W122" s="344">
        <v>13</v>
      </c>
      <c r="X122" s="344">
        <v>14</v>
      </c>
      <c r="Y122" s="344">
        <v>14</v>
      </c>
      <c r="Z122" s="344">
        <v>15</v>
      </c>
      <c r="AA122" s="344">
        <v>15</v>
      </c>
      <c r="AB122" s="344">
        <v>16</v>
      </c>
      <c r="AC122" s="344">
        <v>16</v>
      </c>
      <c r="AD122" s="344">
        <v>17</v>
      </c>
      <c r="AE122" s="344">
        <v>18</v>
      </c>
      <c r="AF122" s="337">
        <v>18</v>
      </c>
      <c r="AG122" s="345">
        <v>19</v>
      </c>
      <c r="AH122" s="346">
        <v>19</v>
      </c>
      <c r="AI122">
        <v>20</v>
      </c>
      <c r="AJ122">
        <v>20</v>
      </c>
      <c r="AK122">
        <v>21</v>
      </c>
      <c r="AL122">
        <v>21</v>
      </c>
      <c r="AM122">
        <v>22</v>
      </c>
      <c r="AN122">
        <v>22</v>
      </c>
      <c r="AO122">
        <v>23</v>
      </c>
      <c r="AP122">
        <v>24</v>
      </c>
      <c r="AQ122">
        <v>24</v>
      </c>
      <c r="AR122">
        <v>25</v>
      </c>
      <c r="AS122">
        <v>25</v>
      </c>
      <c r="AT122">
        <v>26</v>
      </c>
      <c r="AU122">
        <v>26</v>
      </c>
      <c r="AV122">
        <v>27</v>
      </c>
      <c r="AW122">
        <v>27</v>
      </c>
      <c r="AX122">
        <v>28</v>
      </c>
      <c r="AY122">
        <v>28</v>
      </c>
      <c r="AZ122">
        <v>29</v>
      </c>
      <c r="BA122">
        <v>29</v>
      </c>
      <c r="BB122">
        <v>30</v>
      </c>
      <c r="BC122">
        <v>30</v>
      </c>
      <c r="BD122">
        <v>31</v>
      </c>
      <c r="BE122">
        <v>32</v>
      </c>
      <c r="BF122">
        <v>32</v>
      </c>
      <c r="BG122">
        <v>33</v>
      </c>
      <c r="BH122">
        <v>33</v>
      </c>
      <c r="BI122">
        <v>34</v>
      </c>
      <c r="BJ122">
        <v>34</v>
      </c>
      <c r="BK122">
        <v>35</v>
      </c>
      <c r="BL122">
        <v>35</v>
      </c>
      <c r="BM122">
        <v>36</v>
      </c>
      <c r="BN122">
        <v>36</v>
      </c>
      <c r="BO122">
        <v>37</v>
      </c>
      <c r="BP122">
        <v>37</v>
      </c>
      <c r="BQ122">
        <v>38</v>
      </c>
      <c r="BR122">
        <v>38</v>
      </c>
      <c r="BS122">
        <v>39</v>
      </c>
      <c r="BT122">
        <v>39</v>
      </c>
      <c r="BU122">
        <v>40</v>
      </c>
      <c r="BV122">
        <v>40</v>
      </c>
      <c r="BW122">
        <v>41</v>
      </c>
      <c r="BX122">
        <v>41</v>
      </c>
      <c r="BY122">
        <v>42</v>
      </c>
      <c r="BZ122">
        <v>42</v>
      </c>
      <c r="CA122">
        <v>43</v>
      </c>
      <c r="CB122">
        <v>43</v>
      </c>
      <c r="CC122">
        <v>44</v>
      </c>
      <c r="CD122">
        <v>44</v>
      </c>
      <c r="CE122">
        <v>45</v>
      </c>
      <c r="CF122">
        <v>45</v>
      </c>
      <c r="CG122">
        <v>46</v>
      </c>
      <c r="CH122">
        <v>46</v>
      </c>
      <c r="CI122">
        <v>47</v>
      </c>
      <c r="CJ122">
        <v>47</v>
      </c>
      <c r="CK122">
        <v>48</v>
      </c>
      <c r="CL122">
        <v>48</v>
      </c>
      <c r="CM122">
        <v>49</v>
      </c>
      <c r="CN122">
        <v>49</v>
      </c>
      <c r="CO122">
        <v>50</v>
      </c>
      <c r="CP122">
        <v>50</v>
      </c>
      <c r="CQ122">
        <v>51</v>
      </c>
      <c r="CR122">
        <v>51</v>
      </c>
      <c r="CS122">
        <v>52</v>
      </c>
      <c r="CT122">
        <v>52</v>
      </c>
      <c r="CU122">
        <v>52</v>
      </c>
      <c r="CV122">
        <v>53</v>
      </c>
      <c r="CW122">
        <v>53</v>
      </c>
      <c r="CX122">
        <v>54</v>
      </c>
      <c r="CY122">
        <v>54</v>
      </c>
      <c r="CZ122">
        <v>55</v>
      </c>
      <c r="DA122">
        <v>56</v>
      </c>
      <c r="DB122">
        <v>56</v>
      </c>
      <c r="DC122">
        <v>57</v>
      </c>
      <c r="DD122">
        <v>57</v>
      </c>
      <c r="DE122">
        <v>58</v>
      </c>
      <c r="DF122">
        <v>58</v>
      </c>
      <c r="DG122">
        <v>59</v>
      </c>
      <c r="DH122">
        <v>59</v>
      </c>
      <c r="DI122">
        <v>60</v>
      </c>
      <c r="DJ122">
        <v>60</v>
      </c>
      <c r="DK122">
        <v>61</v>
      </c>
      <c r="DL122">
        <v>61</v>
      </c>
      <c r="DM122">
        <v>62</v>
      </c>
      <c r="DN122">
        <v>62</v>
      </c>
      <c r="DO122">
        <v>63</v>
      </c>
      <c r="DP122">
        <v>64</v>
      </c>
      <c r="DQ122">
        <v>64</v>
      </c>
      <c r="DR122">
        <v>65</v>
      </c>
      <c r="DS122">
        <v>65</v>
      </c>
      <c r="DT122">
        <v>66</v>
      </c>
      <c r="DU122">
        <v>66</v>
      </c>
      <c r="DV122">
        <v>67</v>
      </c>
      <c r="DW122">
        <v>67</v>
      </c>
      <c r="DX122">
        <v>68</v>
      </c>
      <c r="DY122">
        <v>68</v>
      </c>
      <c r="DZ122">
        <v>69</v>
      </c>
      <c r="EA122">
        <v>69</v>
      </c>
      <c r="EB122">
        <v>70</v>
      </c>
      <c r="EC122">
        <v>70</v>
      </c>
      <c r="ED122">
        <v>71</v>
      </c>
      <c r="EE122">
        <v>72</v>
      </c>
      <c r="EF122">
        <v>72</v>
      </c>
      <c r="EG122">
        <v>73</v>
      </c>
      <c r="EH122">
        <v>73</v>
      </c>
      <c r="EI122">
        <v>74</v>
      </c>
      <c r="EJ122">
        <v>74</v>
      </c>
      <c r="EK122">
        <v>75</v>
      </c>
      <c r="EL122">
        <v>75</v>
      </c>
      <c r="EM122">
        <v>76</v>
      </c>
      <c r="EN122">
        <v>76</v>
      </c>
      <c r="EO122">
        <v>77</v>
      </c>
      <c r="EP122">
        <v>77</v>
      </c>
      <c r="EQ122">
        <v>78</v>
      </c>
      <c r="ER122">
        <v>79</v>
      </c>
      <c r="ES122">
        <v>79</v>
      </c>
      <c r="ET122">
        <v>80</v>
      </c>
      <c r="EU122">
        <v>80</v>
      </c>
      <c r="EV122">
        <v>81</v>
      </c>
      <c r="EW122">
        <v>81</v>
      </c>
      <c r="EX122">
        <v>82</v>
      </c>
      <c r="EY122">
        <v>82</v>
      </c>
      <c r="EZ122">
        <v>83</v>
      </c>
      <c r="FA122">
        <v>83</v>
      </c>
      <c r="FB122">
        <v>84</v>
      </c>
      <c r="FC122">
        <v>84</v>
      </c>
      <c r="FD122">
        <v>85</v>
      </c>
      <c r="FE122">
        <v>85</v>
      </c>
      <c r="FF122">
        <v>86</v>
      </c>
      <c r="FG122">
        <v>87</v>
      </c>
      <c r="FH122">
        <v>87</v>
      </c>
      <c r="FI122">
        <v>88</v>
      </c>
      <c r="FJ122">
        <v>88</v>
      </c>
      <c r="FK122">
        <v>89</v>
      </c>
      <c r="FL122">
        <v>89</v>
      </c>
      <c r="FM122">
        <v>90</v>
      </c>
      <c r="FN122">
        <v>90</v>
      </c>
      <c r="FO122">
        <v>91</v>
      </c>
      <c r="FP122">
        <v>91</v>
      </c>
      <c r="FQ122">
        <v>92</v>
      </c>
      <c r="FR122">
        <v>92</v>
      </c>
      <c r="FS122">
        <v>93</v>
      </c>
      <c r="FT122">
        <v>94</v>
      </c>
      <c r="FU122">
        <v>94</v>
      </c>
      <c r="FV122">
        <v>95</v>
      </c>
      <c r="FW122">
        <v>95</v>
      </c>
      <c r="FX122">
        <v>96</v>
      </c>
      <c r="FY122">
        <v>96</v>
      </c>
      <c r="FZ122">
        <v>97</v>
      </c>
      <c r="GA122">
        <v>97</v>
      </c>
      <c r="GB122">
        <v>98</v>
      </c>
      <c r="GC122">
        <v>98</v>
      </c>
      <c r="GD122">
        <v>99</v>
      </c>
      <c r="GE122">
        <v>99</v>
      </c>
      <c r="GF122">
        <v>100</v>
      </c>
      <c r="GG122">
        <v>100</v>
      </c>
      <c r="GH122">
        <v>101</v>
      </c>
      <c r="GI122">
        <v>102</v>
      </c>
      <c r="GJ122">
        <v>102</v>
      </c>
      <c r="GK122">
        <v>103</v>
      </c>
      <c r="GL122">
        <v>103</v>
      </c>
      <c r="GM122">
        <v>104</v>
      </c>
      <c r="GN122">
        <v>104</v>
      </c>
      <c r="GO122">
        <v>105</v>
      </c>
      <c r="GP122">
        <v>105</v>
      </c>
      <c r="GQ122">
        <v>106</v>
      </c>
      <c r="GR122">
        <v>106</v>
      </c>
      <c r="GS122">
        <v>107</v>
      </c>
      <c r="GU122">
        <v>119</v>
      </c>
      <c r="GV122">
        <v>0.85199999999999998</v>
      </c>
    </row>
    <row r="123" spans="1:204">
      <c r="A123" s="339">
        <v>120</v>
      </c>
      <c r="B123" s="340">
        <v>1</v>
      </c>
      <c r="C123" s="340">
        <v>1</v>
      </c>
      <c r="D123" s="340">
        <v>2</v>
      </c>
      <c r="E123" s="340">
        <v>3</v>
      </c>
      <c r="F123" s="340">
        <v>3</v>
      </c>
      <c r="G123" s="340">
        <v>4</v>
      </c>
      <c r="H123" s="340">
        <v>5</v>
      </c>
      <c r="I123" s="340">
        <v>5</v>
      </c>
      <c r="J123" s="340">
        <v>6</v>
      </c>
      <c r="K123" s="340">
        <v>6</v>
      </c>
      <c r="L123" s="340">
        <v>7</v>
      </c>
      <c r="M123" s="340">
        <v>7</v>
      </c>
      <c r="N123" s="340">
        <v>8</v>
      </c>
      <c r="O123" s="340">
        <v>9</v>
      </c>
      <c r="P123" s="340">
        <v>9</v>
      </c>
      <c r="Q123" s="340">
        <v>10</v>
      </c>
      <c r="R123" s="340">
        <v>10</v>
      </c>
      <c r="S123" s="340">
        <v>11</v>
      </c>
      <c r="T123" s="340">
        <v>11</v>
      </c>
      <c r="U123" s="340">
        <v>12</v>
      </c>
      <c r="V123" s="340">
        <v>13</v>
      </c>
      <c r="W123" s="340">
        <v>13</v>
      </c>
      <c r="X123" s="340">
        <v>14</v>
      </c>
      <c r="Y123" s="340">
        <v>14</v>
      </c>
      <c r="Z123" s="340">
        <v>15</v>
      </c>
      <c r="AA123" s="340">
        <v>15</v>
      </c>
      <c r="AB123" s="340">
        <v>16</v>
      </c>
      <c r="AC123" s="340">
        <v>16</v>
      </c>
      <c r="AD123" s="340">
        <v>17</v>
      </c>
      <c r="AE123" s="340">
        <v>18</v>
      </c>
      <c r="AF123" s="341">
        <v>18</v>
      </c>
      <c r="AG123" s="342">
        <v>19</v>
      </c>
      <c r="AH123" s="347">
        <v>19</v>
      </c>
      <c r="AI123" s="341">
        <v>20</v>
      </c>
      <c r="AJ123" s="341">
        <v>20</v>
      </c>
      <c r="AK123" s="341">
        <v>21</v>
      </c>
      <c r="AL123" s="341">
        <v>21</v>
      </c>
      <c r="AM123" s="341">
        <v>22</v>
      </c>
      <c r="AN123" s="341">
        <v>23</v>
      </c>
      <c r="AO123" s="341">
        <v>23</v>
      </c>
      <c r="AP123" s="341">
        <v>24</v>
      </c>
      <c r="AQ123" s="341">
        <v>24</v>
      </c>
      <c r="AR123" s="341">
        <v>25</v>
      </c>
      <c r="AS123" s="341">
        <v>25</v>
      </c>
      <c r="AT123" s="341">
        <v>26</v>
      </c>
      <c r="AU123" s="341">
        <v>26</v>
      </c>
      <c r="AV123" s="341">
        <v>27</v>
      </c>
      <c r="AW123" s="341">
        <v>27</v>
      </c>
      <c r="AX123" s="341">
        <v>28</v>
      </c>
      <c r="AY123" s="341">
        <v>29</v>
      </c>
      <c r="AZ123" s="341">
        <v>29</v>
      </c>
      <c r="BA123" s="341">
        <v>30</v>
      </c>
      <c r="BB123" s="341">
        <v>30</v>
      </c>
      <c r="BC123" s="341">
        <v>31</v>
      </c>
      <c r="BD123" s="341">
        <v>31</v>
      </c>
      <c r="BE123" s="341">
        <v>32</v>
      </c>
      <c r="BF123" s="341">
        <v>32</v>
      </c>
      <c r="BG123" s="341">
        <v>33</v>
      </c>
      <c r="BH123" s="341">
        <v>33</v>
      </c>
      <c r="BI123" s="341">
        <v>34</v>
      </c>
      <c r="BJ123" s="341">
        <v>34</v>
      </c>
      <c r="BK123" s="341">
        <v>35</v>
      </c>
      <c r="BL123" s="341">
        <v>35</v>
      </c>
      <c r="BM123" s="341">
        <v>36</v>
      </c>
      <c r="BN123" s="341">
        <v>36</v>
      </c>
      <c r="BO123" s="341">
        <v>37</v>
      </c>
      <c r="BP123" s="341">
        <v>37</v>
      </c>
      <c r="BQ123" s="341">
        <v>38</v>
      </c>
      <c r="BR123" s="341">
        <v>38</v>
      </c>
      <c r="BS123" s="341">
        <v>39</v>
      </c>
      <c r="BT123" s="341">
        <v>39</v>
      </c>
      <c r="BU123" s="341">
        <v>40</v>
      </c>
      <c r="BV123" s="341">
        <v>40</v>
      </c>
      <c r="BW123" s="341">
        <v>41</v>
      </c>
      <c r="BX123" s="341">
        <v>41</v>
      </c>
      <c r="BY123" s="341">
        <v>42</v>
      </c>
      <c r="BZ123" s="341">
        <v>42</v>
      </c>
      <c r="CA123" s="341">
        <v>43</v>
      </c>
      <c r="CB123" s="341">
        <v>43</v>
      </c>
      <c r="CC123" s="341">
        <v>44</v>
      </c>
      <c r="CD123" s="341">
        <v>44</v>
      </c>
      <c r="CE123" s="341">
        <v>45</v>
      </c>
      <c r="CF123" s="341">
        <v>45</v>
      </c>
      <c r="CG123" s="341">
        <v>46</v>
      </c>
      <c r="CH123" s="341">
        <v>46</v>
      </c>
      <c r="CI123" s="341">
        <v>47</v>
      </c>
      <c r="CJ123" s="341">
        <v>47</v>
      </c>
      <c r="CK123" s="341">
        <v>48</v>
      </c>
      <c r="CL123" s="341">
        <v>48</v>
      </c>
      <c r="CM123" s="341">
        <v>49</v>
      </c>
      <c r="CN123" s="341">
        <v>49</v>
      </c>
      <c r="CO123" s="341">
        <v>50</v>
      </c>
      <c r="CP123" s="341">
        <v>50</v>
      </c>
      <c r="CQ123" s="341">
        <v>51</v>
      </c>
      <c r="CR123" s="341">
        <v>51</v>
      </c>
      <c r="CS123" s="341">
        <v>52</v>
      </c>
      <c r="CT123" s="341">
        <v>52</v>
      </c>
      <c r="CU123" s="341">
        <v>53</v>
      </c>
      <c r="CV123" s="341">
        <v>53</v>
      </c>
      <c r="CW123" s="341">
        <v>54</v>
      </c>
      <c r="CX123" s="341">
        <v>54</v>
      </c>
      <c r="CY123" s="341">
        <v>55</v>
      </c>
      <c r="CZ123" s="341">
        <v>55</v>
      </c>
      <c r="DA123" s="341">
        <v>56</v>
      </c>
      <c r="DB123" s="341">
        <v>56</v>
      </c>
      <c r="DC123" s="341">
        <v>57</v>
      </c>
      <c r="DD123" s="341">
        <v>57</v>
      </c>
      <c r="DE123" s="341">
        <v>58</v>
      </c>
      <c r="DF123" s="341">
        <v>58</v>
      </c>
      <c r="DG123" s="341">
        <v>59</v>
      </c>
      <c r="DH123" s="341">
        <v>60</v>
      </c>
      <c r="DI123" s="341">
        <v>60</v>
      </c>
      <c r="DJ123" s="341">
        <v>61</v>
      </c>
      <c r="DK123" s="341">
        <v>61</v>
      </c>
      <c r="DL123" s="341">
        <v>62</v>
      </c>
      <c r="DM123" s="341">
        <v>62</v>
      </c>
      <c r="DN123" s="341">
        <v>63</v>
      </c>
      <c r="DO123" s="341">
        <v>63</v>
      </c>
      <c r="DP123" s="341">
        <v>64</v>
      </c>
      <c r="DQ123" s="341">
        <v>64</v>
      </c>
      <c r="DR123" s="341">
        <v>65</v>
      </c>
      <c r="DS123" s="341">
        <v>65</v>
      </c>
      <c r="DT123" s="341">
        <v>66</v>
      </c>
      <c r="DU123" s="341">
        <v>67</v>
      </c>
      <c r="DV123" s="341">
        <v>67</v>
      </c>
      <c r="DW123" s="341">
        <v>68</v>
      </c>
      <c r="DX123" s="341">
        <v>68</v>
      </c>
      <c r="DY123" s="341">
        <v>69</v>
      </c>
      <c r="DZ123" s="341">
        <v>69</v>
      </c>
      <c r="EA123" s="341">
        <v>70</v>
      </c>
      <c r="EB123" s="341">
        <v>70</v>
      </c>
      <c r="EC123" s="341">
        <v>71</v>
      </c>
      <c r="ED123" s="341">
        <v>71</v>
      </c>
      <c r="EE123" s="341">
        <v>72</v>
      </c>
      <c r="EF123" s="341">
        <v>72</v>
      </c>
      <c r="EG123" s="341">
        <v>73</v>
      </c>
      <c r="EH123" s="341">
        <v>74</v>
      </c>
      <c r="EI123" s="341">
        <v>74</v>
      </c>
      <c r="EJ123" s="341">
        <v>75</v>
      </c>
      <c r="EK123" s="341">
        <v>75</v>
      </c>
      <c r="EL123" s="341">
        <v>76</v>
      </c>
      <c r="EM123" s="341">
        <v>76</v>
      </c>
      <c r="EN123" s="341">
        <v>77</v>
      </c>
      <c r="EO123" s="341">
        <v>77</v>
      </c>
      <c r="EP123" s="341">
        <v>78</v>
      </c>
      <c r="EQ123" s="341">
        <v>78</v>
      </c>
      <c r="ER123" s="341">
        <v>79</v>
      </c>
      <c r="ES123" s="341">
        <v>79</v>
      </c>
      <c r="ET123" s="341">
        <v>80</v>
      </c>
      <c r="EU123" s="341">
        <v>81</v>
      </c>
      <c r="EV123" s="341">
        <v>81</v>
      </c>
      <c r="EW123" s="341">
        <v>82</v>
      </c>
      <c r="EX123" s="341">
        <v>82</v>
      </c>
      <c r="EY123" s="341">
        <v>83</v>
      </c>
      <c r="EZ123" s="341">
        <v>83</v>
      </c>
      <c r="FA123" s="341">
        <v>84</v>
      </c>
      <c r="FB123" s="341">
        <v>84</v>
      </c>
      <c r="FC123" s="341">
        <v>85</v>
      </c>
      <c r="FD123" s="341">
        <v>85</v>
      </c>
      <c r="FE123" s="341">
        <v>86</v>
      </c>
      <c r="FF123" s="341">
        <v>86</v>
      </c>
      <c r="FG123" s="341">
        <v>87</v>
      </c>
      <c r="FH123" s="341">
        <v>88</v>
      </c>
      <c r="FI123" s="341">
        <v>88</v>
      </c>
      <c r="FJ123" s="341">
        <v>89</v>
      </c>
      <c r="FK123" s="341">
        <v>89</v>
      </c>
      <c r="FL123" s="341">
        <v>90</v>
      </c>
      <c r="FM123" s="341">
        <v>90</v>
      </c>
      <c r="FN123" s="341">
        <v>91</v>
      </c>
      <c r="FO123" s="341">
        <v>91</v>
      </c>
      <c r="FP123" s="341">
        <v>92</v>
      </c>
      <c r="FQ123" s="341">
        <v>92</v>
      </c>
      <c r="FR123" s="341">
        <v>93</v>
      </c>
      <c r="FS123" s="341">
        <v>93</v>
      </c>
      <c r="FT123" s="341">
        <v>94</v>
      </c>
      <c r="FU123" s="341">
        <v>94</v>
      </c>
      <c r="FV123" s="341">
        <v>95</v>
      </c>
      <c r="FW123" s="341">
        <v>96</v>
      </c>
      <c r="FX123" s="341">
        <v>96</v>
      </c>
      <c r="FY123" s="341">
        <v>97</v>
      </c>
      <c r="FZ123" s="341">
        <v>97</v>
      </c>
      <c r="GA123" s="341">
        <v>98</v>
      </c>
      <c r="GB123" s="341">
        <v>98</v>
      </c>
      <c r="GC123" s="341">
        <v>99</v>
      </c>
      <c r="GD123" s="341">
        <v>99</v>
      </c>
      <c r="GE123" s="341">
        <v>100</v>
      </c>
      <c r="GF123" s="341">
        <v>100</v>
      </c>
      <c r="GG123" s="341">
        <v>101</v>
      </c>
      <c r="GH123" s="341">
        <v>101</v>
      </c>
      <c r="GI123" s="341">
        <v>102</v>
      </c>
      <c r="GJ123" s="341">
        <v>103</v>
      </c>
      <c r="GK123" s="341">
        <v>103</v>
      </c>
      <c r="GL123" s="341">
        <v>104</v>
      </c>
      <c r="GM123" s="341">
        <v>104</v>
      </c>
      <c r="GN123" s="341">
        <v>105</v>
      </c>
      <c r="GO123" s="341">
        <v>105</v>
      </c>
      <c r="GP123" s="341">
        <v>106</v>
      </c>
      <c r="GQ123" s="341">
        <v>106</v>
      </c>
      <c r="GR123" s="341">
        <v>107</v>
      </c>
      <c r="GS123" s="341">
        <v>107</v>
      </c>
      <c r="GT123" s="341"/>
      <c r="GU123" s="341">
        <v>120</v>
      </c>
      <c r="GV123" s="341">
        <v>0.85599999999999998</v>
      </c>
    </row>
    <row r="124" spans="1:204">
      <c r="A124" s="278">
        <v>121</v>
      </c>
      <c r="B124" s="344">
        <v>1</v>
      </c>
      <c r="C124" s="344">
        <v>1</v>
      </c>
      <c r="D124" s="344">
        <v>2</v>
      </c>
      <c r="E124" s="344">
        <v>3</v>
      </c>
      <c r="F124" s="344">
        <v>3</v>
      </c>
      <c r="G124" s="344">
        <v>4</v>
      </c>
      <c r="H124" s="344">
        <v>5</v>
      </c>
      <c r="I124" s="344">
        <v>5</v>
      </c>
      <c r="J124" s="344">
        <v>6</v>
      </c>
      <c r="K124" s="344">
        <v>6</v>
      </c>
      <c r="L124" s="344">
        <v>7</v>
      </c>
      <c r="M124" s="344">
        <v>7</v>
      </c>
      <c r="N124" s="344">
        <v>8</v>
      </c>
      <c r="O124" s="344">
        <v>9</v>
      </c>
      <c r="P124" s="344">
        <v>9</v>
      </c>
      <c r="Q124" s="344">
        <v>10</v>
      </c>
      <c r="R124" s="344">
        <v>10</v>
      </c>
      <c r="S124" s="344">
        <v>11</v>
      </c>
      <c r="T124" s="344">
        <v>12</v>
      </c>
      <c r="U124" s="344">
        <v>12</v>
      </c>
      <c r="V124" s="344">
        <v>13</v>
      </c>
      <c r="W124" s="344">
        <v>13</v>
      </c>
      <c r="X124" s="344">
        <v>14</v>
      </c>
      <c r="Y124" s="344">
        <v>14</v>
      </c>
      <c r="Z124" s="344">
        <v>15</v>
      </c>
      <c r="AA124" s="344">
        <v>15</v>
      </c>
      <c r="AB124" s="344">
        <v>16</v>
      </c>
      <c r="AC124" s="344">
        <v>17</v>
      </c>
      <c r="AD124" s="344">
        <v>17</v>
      </c>
      <c r="AE124" s="344">
        <v>18</v>
      </c>
      <c r="AF124" s="337">
        <v>18</v>
      </c>
      <c r="AG124" s="345">
        <v>19</v>
      </c>
      <c r="AH124" s="346">
        <v>19</v>
      </c>
      <c r="AI124">
        <v>20</v>
      </c>
      <c r="AJ124">
        <v>20</v>
      </c>
      <c r="AK124">
        <v>21</v>
      </c>
      <c r="AL124">
        <v>22</v>
      </c>
      <c r="AM124">
        <v>22</v>
      </c>
      <c r="AN124">
        <v>23</v>
      </c>
      <c r="AO124">
        <v>23</v>
      </c>
      <c r="AP124">
        <v>24</v>
      </c>
      <c r="AQ124">
        <v>24</v>
      </c>
      <c r="AR124">
        <v>25</v>
      </c>
      <c r="AS124">
        <v>25</v>
      </c>
      <c r="AT124">
        <v>26</v>
      </c>
      <c r="AU124">
        <v>26</v>
      </c>
      <c r="AV124">
        <v>27</v>
      </c>
      <c r="AW124">
        <v>28</v>
      </c>
      <c r="AX124">
        <v>28</v>
      </c>
      <c r="AY124">
        <v>29</v>
      </c>
      <c r="AZ124">
        <v>29</v>
      </c>
      <c r="BA124">
        <v>30</v>
      </c>
      <c r="BB124">
        <v>30</v>
      </c>
      <c r="BC124">
        <v>31</v>
      </c>
      <c r="BD124">
        <v>31</v>
      </c>
      <c r="BE124">
        <v>32</v>
      </c>
      <c r="BF124">
        <v>32</v>
      </c>
      <c r="BG124">
        <v>33</v>
      </c>
      <c r="BH124">
        <v>33</v>
      </c>
      <c r="BI124">
        <v>34</v>
      </c>
      <c r="BJ124">
        <v>34</v>
      </c>
      <c r="BK124">
        <v>35</v>
      </c>
      <c r="BL124">
        <v>35</v>
      </c>
      <c r="BM124">
        <v>36</v>
      </c>
      <c r="BN124">
        <v>36</v>
      </c>
      <c r="BO124">
        <v>37</v>
      </c>
      <c r="BP124">
        <v>37</v>
      </c>
      <c r="BQ124">
        <v>38</v>
      </c>
      <c r="BR124">
        <v>39</v>
      </c>
      <c r="BS124">
        <v>39</v>
      </c>
      <c r="BT124">
        <v>40</v>
      </c>
      <c r="BU124">
        <v>40</v>
      </c>
      <c r="BV124">
        <v>41</v>
      </c>
      <c r="BW124">
        <v>41</v>
      </c>
      <c r="BX124">
        <v>42</v>
      </c>
      <c r="BY124">
        <v>42</v>
      </c>
      <c r="BZ124">
        <v>43</v>
      </c>
      <c r="CA124">
        <v>43</v>
      </c>
      <c r="CB124">
        <v>44</v>
      </c>
      <c r="CC124">
        <v>44</v>
      </c>
      <c r="CD124">
        <v>45</v>
      </c>
      <c r="CE124">
        <v>45</v>
      </c>
      <c r="CF124">
        <v>46</v>
      </c>
      <c r="CG124">
        <v>46</v>
      </c>
      <c r="CH124">
        <v>47</v>
      </c>
      <c r="CI124">
        <v>47</v>
      </c>
      <c r="CJ124">
        <v>48</v>
      </c>
      <c r="CK124">
        <v>48</v>
      </c>
      <c r="CL124">
        <v>49</v>
      </c>
      <c r="CM124">
        <v>49</v>
      </c>
      <c r="CN124">
        <v>50</v>
      </c>
      <c r="CO124">
        <v>50</v>
      </c>
      <c r="CP124">
        <v>51</v>
      </c>
      <c r="CQ124">
        <v>51</v>
      </c>
      <c r="CR124">
        <v>51</v>
      </c>
      <c r="CS124">
        <v>52</v>
      </c>
      <c r="CT124">
        <v>52</v>
      </c>
      <c r="CU124">
        <v>53</v>
      </c>
      <c r="CV124">
        <v>53</v>
      </c>
      <c r="CW124">
        <v>54</v>
      </c>
      <c r="CX124">
        <v>54</v>
      </c>
      <c r="CY124">
        <v>55</v>
      </c>
      <c r="CZ124">
        <v>55</v>
      </c>
      <c r="DA124">
        <v>56</v>
      </c>
      <c r="DB124">
        <v>57</v>
      </c>
      <c r="DC124">
        <v>57</v>
      </c>
      <c r="DD124">
        <v>58</v>
      </c>
      <c r="DE124">
        <v>58</v>
      </c>
      <c r="DF124">
        <v>59</v>
      </c>
      <c r="DG124">
        <v>59</v>
      </c>
      <c r="DH124">
        <v>60</v>
      </c>
      <c r="DI124">
        <v>60</v>
      </c>
      <c r="DJ124">
        <v>61</v>
      </c>
      <c r="DK124">
        <v>61</v>
      </c>
      <c r="DL124">
        <v>62</v>
      </c>
      <c r="DM124">
        <v>62</v>
      </c>
      <c r="DN124">
        <v>63</v>
      </c>
      <c r="DO124">
        <v>64</v>
      </c>
      <c r="DP124">
        <v>64</v>
      </c>
      <c r="DQ124">
        <v>65</v>
      </c>
      <c r="DR124">
        <v>65</v>
      </c>
      <c r="DS124">
        <v>66</v>
      </c>
      <c r="DT124">
        <v>66</v>
      </c>
      <c r="DU124">
        <v>67</v>
      </c>
      <c r="DV124">
        <v>67</v>
      </c>
      <c r="DW124">
        <v>68</v>
      </c>
      <c r="DX124">
        <v>68</v>
      </c>
      <c r="DY124">
        <v>69</v>
      </c>
      <c r="DZ124">
        <v>69</v>
      </c>
      <c r="EA124">
        <v>70</v>
      </c>
      <c r="EB124">
        <v>71</v>
      </c>
      <c r="EC124">
        <v>71</v>
      </c>
      <c r="ED124">
        <v>72</v>
      </c>
      <c r="EE124">
        <v>72</v>
      </c>
      <c r="EF124">
        <v>73</v>
      </c>
      <c r="EG124">
        <v>73</v>
      </c>
      <c r="EH124">
        <v>74</v>
      </c>
      <c r="EI124">
        <v>74</v>
      </c>
      <c r="EJ124">
        <v>75</v>
      </c>
      <c r="EK124">
        <v>75</v>
      </c>
      <c r="EL124">
        <v>76</v>
      </c>
      <c r="EM124">
        <v>76</v>
      </c>
      <c r="EN124">
        <v>77</v>
      </c>
      <c r="EO124">
        <v>78</v>
      </c>
      <c r="EP124">
        <v>78</v>
      </c>
      <c r="EQ124">
        <v>79</v>
      </c>
      <c r="ER124">
        <v>79</v>
      </c>
      <c r="ES124">
        <v>80</v>
      </c>
      <c r="ET124">
        <v>80</v>
      </c>
      <c r="EU124">
        <v>81</v>
      </c>
      <c r="EV124">
        <v>81</v>
      </c>
      <c r="EW124">
        <v>82</v>
      </c>
      <c r="EX124">
        <v>82</v>
      </c>
      <c r="EY124">
        <v>83</v>
      </c>
      <c r="EZ124">
        <v>83</v>
      </c>
      <c r="FA124">
        <v>84</v>
      </c>
      <c r="FB124">
        <v>85</v>
      </c>
      <c r="FC124">
        <v>85</v>
      </c>
      <c r="FD124">
        <v>86</v>
      </c>
      <c r="FE124">
        <v>86</v>
      </c>
      <c r="FF124">
        <v>87</v>
      </c>
      <c r="FG124">
        <v>87</v>
      </c>
      <c r="FH124">
        <v>88</v>
      </c>
      <c r="FI124">
        <v>88</v>
      </c>
      <c r="FJ124">
        <v>89</v>
      </c>
      <c r="FK124">
        <v>89</v>
      </c>
      <c r="FL124">
        <v>90</v>
      </c>
      <c r="FM124">
        <v>91</v>
      </c>
      <c r="FN124">
        <v>91</v>
      </c>
      <c r="FO124">
        <v>92</v>
      </c>
      <c r="FP124">
        <v>92</v>
      </c>
      <c r="FQ124">
        <v>93</v>
      </c>
      <c r="FR124">
        <v>93</v>
      </c>
      <c r="FS124">
        <v>94</v>
      </c>
      <c r="FT124">
        <v>94</v>
      </c>
      <c r="FU124">
        <v>95</v>
      </c>
      <c r="FV124">
        <v>95</v>
      </c>
      <c r="FW124">
        <v>96</v>
      </c>
      <c r="FX124">
        <v>96</v>
      </c>
      <c r="FY124">
        <v>97</v>
      </c>
      <c r="FZ124">
        <v>98</v>
      </c>
      <c r="GA124">
        <v>98</v>
      </c>
      <c r="GB124">
        <v>99</v>
      </c>
      <c r="GC124">
        <v>99</v>
      </c>
      <c r="GD124">
        <v>100</v>
      </c>
      <c r="GE124">
        <v>100</v>
      </c>
      <c r="GF124">
        <v>101</v>
      </c>
      <c r="GG124">
        <v>101</v>
      </c>
      <c r="GH124">
        <v>102</v>
      </c>
      <c r="GI124">
        <v>102</v>
      </c>
      <c r="GJ124">
        <v>103</v>
      </c>
      <c r="GK124">
        <v>103</v>
      </c>
      <c r="GL124">
        <v>104</v>
      </c>
      <c r="GM124">
        <v>105</v>
      </c>
      <c r="GN124">
        <v>105</v>
      </c>
      <c r="GO124">
        <v>106</v>
      </c>
      <c r="GP124">
        <v>106</v>
      </c>
      <c r="GQ124">
        <v>107</v>
      </c>
      <c r="GR124">
        <v>107</v>
      </c>
      <c r="GS124">
        <v>108</v>
      </c>
      <c r="GU124">
        <v>121</v>
      </c>
      <c r="GV124">
        <v>0.85899999999999999</v>
      </c>
    </row>
    <row r="125" spans="1:204">
      <c r="A125" s="278">
        <v>122</v>
      </c>
      <c r="B125" s="344">
        <v>1</v>
      </c>
      <c r="C125" s="344">
        <v>1</v>
      </c>
      <c r="D125" s="344">
        <v>2</v>
      </c>
      <c r="E125" s="344">
        <v>3</v>
      </c>
      <c r="F125" s="344">
        <v>3</v>
      </c>
      <c r="G125" s="344">
        <v>4</v>
      </c>
      <c r="H125" s="344">
        <v>5</v>
      </c>
      <c r="I125" s="344">
        <v>5</v>
      </c>
      <c r="J125" s="344">
        <v>6</v>
      </c>
      <c r="K125" s="344">
        <v>6</v>
      </c>
      <c r="L125" s="344">
        <v>7</v>
      </c>
      <c r="M125" s="344">
        <v>8</v>
      </c>
      <c r="N125" s="344">
        <v>8</v>
      </c>
      <c r="O125" s="344">
        <v>9</v>
      </c>
      <c r="P125" s="344">
        <v>9</v>
      </c>
      <c r="Q125" s="344">
        <v>10</v>
      </c>
      <c r="R125" s="344">
        <v>10</v>
      </c>
      <c r="S125" s="344">
        <v>11</v>
      </c>
      <c r="T125" s="344">
        <v>12</v>
      </c>
      <c r="U125" s="344">
        <v>12</v>
      </c>
      <c r="V125" s="344">
        <v>13</v>
      </c>
      <c r="W125" s="344">
        <v>13</v>
      </c>
      <c r="X125" s="344">
        <v>14</v>
      </c>
      <c r="Y125" s="344">
        <v>14</v>
      </c>
      <c r="Z125" s="344">
        <v>15</v>
      </c>
      <c r="AA125" s="344">
        <v>15</v>
      </c>
      <c r="AB125" s="344">
        <v>16</v>
      </c>
      <c r="AC125" s="344">
        <v>17</v>
      </c>
      <c r="AD125" s="344">
        <v>17</v>
      </c>
      <c r="AE125" s="344">
        <v>18</v>
      </c>
      <c r="AF125" s="337">
        <v>18</v>
      </c>
      <c r="AG125" s="345">
        <v>19</v>
      </c>
      <c r="AH125" s="346">
        <v>19</v>
      </c>
      <c r="AI125">
        <v>20</v>
      </c>
      <c r="AJ125">
        <v>21</v>
      </c>
      <c r="AK125">
        <v>21</v>
      </c>
      <c r="AL125">
        <v>22</v>
      </c>
      <c r="AM125">
        <v>22</v>
      </c>
      <c r="AN125">
        <v>23</v>
      </c>
      <c r="AO125">
        <v>23</v>
      </c>
      <c r="AP125">
        <v>24</v>
      </c>
      <c r="AQ125">
        <v>24</v>
      </c>
      <c r="AR125">
        <v>25</v>
      </c>
      <c r="AS125">
        <v>25</v>
      </c>
      <c r="AT125">
        <v>26</v>
      </c>
      <c r="AU125">
        <v>27</v>
      </c>
      <c r="AV125">
        <v>27</v>
      </c>
      <c r="AW125">
        <v>28</v>
      </c>
      <c r="AX125">
        <v>28</v>
      </c>
      <c r="AY125">
        <v>29</v>
      </c>
      <c r="AZ125">
        <v>29</v>
      </c>
      <c r="BA125">
        <v>30</v>
      </c>
      <c r="BB125">
        <v>30</v>
      </c>
      <c r="BC125">
        <v>31</v>
      </c>
      <c r="BD125">
        <v>31</v>
      </c>
      <c r="BE125">
        <v>32</v>
      </c>
      <c r="BF125">
        <v>32</v>
      </c>
      <c r="BG125">
        <v>33</v>
      </c>
      <c r="BH125">
        <v>33</v>
      </c>
      <c r="BI125">
        <v>34</v>
      </c>
      <c r="BJ125">
        <v>34</v>
      </c>
      <c r="BK125">
        <v>35</v>
      </c>
      <c r="BL125">
        <v>36</v>
      </c>
      <c r="BM125">
        <v>36</v>
      </c>
      <c r="BN125">
        <v>37</v>
      </c>
      <c r="BO125">
        <v>37</v>
      </c>
      <c r="BP125">
        <v>38</v>
      </c>
      <c r="BQ125">
        <v>38</v>
      </c>
      <c r="BR125">
        <v>39</v>
      </c>
      <c r="BS125">
        <v>39</v>
      </c>
      <c r="BT125">
        <v>40</v>
      </c>
      <c r="BU125">
        <v>40</v>
      </c>
      <c r="BV125">
        <v>41</v>
      </c>
      <c r="BW125">
        <v>41</v>
      </c>
      <c r="BX125">
        <v>42</v>
      </c>
      <c r="BY125">
        <v>42</v>
      </c>
      <c r="BZ125">
        <v>43</v>
      </c>
      <c r="CA125">
        <v>43</v>
      </c>
      <c r="CB125">
        <v>44</v>
      </c>
      <c r="CC125">
        <v>44</v>
      </c>
      <c r="CD125">
        <v>45</v>
      </c>
      <c r="CE125">
        <v>45</v>
      </c>
      <c r="CF125">
        <v>46</v>
      </c>
      <c r="CG125">
        <v>46</v>
      </c>
      <c r="CH125">
        <v>47</v>
      </c>
      <c r="CI125">
        <v>47</v>
      </c>
      <c r="CJ125">
        <v>48</v>
      </c>
      <c r="CK125">
        <v>48</v>
      </c>
      <c r="CL125">
        <v>49</v>
      </c>
      <c r="CM125">
        <v>49</v>
      </c>
      <c r="CN125">
        <v>50</v>
      </c>
      <c r="CO125">
        <v>50</v>
      </c>
      <c r="CP125">
        <v>51</v>
      </c>
      <c r="CQ125">
        <v>51</v>
      </c>
      <c r="CR125">
        <v>52</v>
      </c>
      <c r="CS125">
        <v>52</v>
      </c>
      <c r="CT125">
        <v>53</v>
      </c>
      <c r="CU125">
        <v>53</v>
      </c>
      <c r="CV125">
        <v>54</v>
      </c>
      <c r="CW125">
        <v>54</v>
      </c>
      <c r="CX125">
        <v>55</v>
      </c>
      <c r="CY125">
        <v>55</v>
      </c>
      <c r="CZ125">
        <v>56</v>
      </c>
      <c r="DA125">
        <v>56</v>
      </c>
      <c r="DB125">
        <v>57</v>
      </c>
      <c r="DC125">
        <v>57</v>
      </c>
      <c r="DD125">
        <v>58</v>
      </c>
      <c r="DE125">
        <v>58</v>
      </c>
      <c r="DF125">
        <v>59</v>
      </c>
      <c r="DG125">
        <v>59</v>
      </c>
      <c r="DH125">
        <v>60</v>
      </c>
      <c r="DI125">
        <v>61</v>
      </c>
      <c r="DJ125">
        <v>61</v>
      </c>
      <c r="DK125">
        <v>62</v>
      </c>
      <c r="DL125">
        <v>62</v>
      </c>
      <c r="DM125">
        <v>63</v>
      </c>
      <c r="DN125">
        <v>63</v>
      </c>
      <c r="DO125">
        <v>64</v>
      </c>
      <c r="DP125">
        <v>64</v>
      </c>
      <c r="DQ125">
        <v>65</v>
      </c>
      <c r="DR125">
        <v>65</v>
      </c>
      <c r="DS125">
        <v>66</v>
      </c>
      <c r="DT125">
        <v>66</v>
      </c>
      <c r="DU125">
        <v>67</v>
      </c>
      <c r="DV125">
        <v>68</v>
      </c>
      <c r="DW125">
        <v>68</v>
      </c>
      <c r="DX125">
        <v>69</v>
      </c>
      <c r="DY125">
        <v>69</v>
      </c>
      <c r="DZ125">
        <v>70</v>
      </c>
      <c r="EA125">
        <v>70</v>
      </c>
      <c r="EB125">
        <v>71</v>
      </c>
      <c r="EC125">
        <v>71</v>
      </c>
      <c r="ED125">
        <v>72</v>
      </c>
      <c r="EE125">
        <v>72</v>
      </c>
      <c r="EF125">
        <v>73</v>
      </c>
      <c r="EG125">
        <v>73</v>
      </c>
      <c r="EH125">
        <v>74</v>
      </c>
      <c r="EI125">
        <v>75</v>
      </c>
      <c r="EJ125">
        <v>75</v>
      </c>
      <c r="EK125">
        <v>76</v>
      </c>
      <c r="EL125">
        <v>76</v>
      </c>
      <c r="EM125">
        <v>77</v>
      </c>
      <c r="EN125">
        <v>77</v>
      </c>
      <c r="EO125">
        <v>78</v>
      </c>
      <c r="EP125">
        <v>78</v>
      </c>
      <c r="EQ125">
        <v>79</v>
      </c>
      <c r="ER125">
        <v>79</v>
      </c>
      <c r="ES125">
        <v>80</v>
      </c>
      <c r="ET125">
        <v>81</v>
      </c>
      <c r="EU125">
        <v>81</v>
      </c>
      <c r="EV125">
        <v>82</v>
      </c>
      <c r="EW125">
        <v>82</v>
      </c>
      <c r="EX125">
        <v>83</v>
      </c>
      <c r="EY125">
        <v>83</v>
      </c>
      <c r="EZ125">
        <v>84</v>
      </c>
      <c r="FA125">
        <v>84</v>
      </c>
      <c r="FB125">
        <v>85</v>
      </c>
      <c r="FC125">
        <v>85</v>
      </c>
      <c r="FD125">
        <v>86</v>
      </c>
      <c r="FE125">
        <v>86</v>
      </c>
      <c r="FF125">
        <v>87</v>
      </c>
      <c r="FG125">
        <v>88</v>
      </c>
      <c r="FH125">
        <v>88</v>
      </c>
      <c r="FI125">
        <v>89</v>
      </c>
      <c r="FJ125">
        <v>89</v>
      </c>
      <c r="FK125">
        <v>90</v>
      </c>
      <c r="FL125">
        <v>90</v>
      </c>
      <c r="FM125">
        <v>91</v>
      </c>
      <c r="FN125">
        <v>91</v>
      </c>
      <c r="FO125">
        <v>92</v>
      </c>
      <c r="FP125">
        <v>92</v>
      </c>
      <c r="FQ125">
        <v>93</v>
      </c>
      <c r="FR125">
        <v>94</v>
      </c>
      <c r="FS125">
        <v>94</v>
      </c>
      <c r="FT125">
        <v>95</v>
      </c>
      <c r="FU125">
        <v>95</v>
      </c>
      <c r="FV125">
        <v>96</v>
      </c>
      <c r="FW125">
        <v>96</v>
      </c>
      <c r="FX125">
        <v>97</v>
      </c>
      <c r="FY125">
        <v>97</v>
      </c>
      <c r="FZ125">
        <v>98</v>
      </c>
      <c r="GA125">
        <v>98</v>
      </c>
      <c r="GB125">
        <v>99</v>
      </c>
      <c r="GC125">
        <v>99</v>
      </c>
      <c r="GD125">
        <v>100</v>
      </c>
      <c r="GE125">
        <v>101</v>
      </c>
      <c r="GF125">
        <v>101</v>
      </c>
      <c r="GG125">
        <v>102</v>
      </c>
      <c r="GH125">
        <v>102</v>
      </c>
      <c r="GI125">
        <v>103</v>
      </c>
      <c r="GJ125">
        <v>103</v>
      </c>
      <c r="GK125">
        <v>104</v>
      </c>
      <c r="GL125">
        <v>104</v>
      </c>
      <c r="GM125">
        <v>105</v>
      </c>
      <c r="GN125">
        <v>105</v>
      </c>
      <c r="GO125">
        <v>106</v>
      </c>
      <c r="GP125">
        <v>107</v>
      </c>
      <c r="GQ125">
        <v>107</v>
      </c>
      <c r="GR125">
        <v>108</v>
      </c>
      <c r="GS125">
        <v>108</v>
      </c>
      <c r="GU125">
        <v>122</v>
      </c>
      <c r="GV125">
        <v>0.86199999999999999</v>
      </c>
    </row>
    <row r="126" spans="1:204">
      <c r="A126" s="278">
        <v>123</v>
      </c>
      <c r="B126" s="344">
        <v>1</v>
      </c>
      <c r="C126" s="344">
        <v>1</v>
      </c>
      <c r="D126" s="344">
        <v>2</v>
      </c>
      <c r="E126" s="344">
        <v>3</v>
      </c>
      <c r="F126" s="344">
        <v>3</v>
      </c>
      <c r="G126" s="344">
        <v>4</v>
      </c>
      <c r="H126" s="344">
        <v>5</v>
      </c>
      <c r="I126" s="344">
        <v>5</v>
      </c>
      <c r="J126" s="344">
        <v>6</v>
      </c>
      <c r="K126" s="344">
        <v>6</v>
      </c>
      <c r="L126" s="344">
        <v>7</v>
      </c>
      <c r="M126" s="344">
        <v>8</v>
      </c>
      <c r="N126" s="344">
        <v>8</v>
      </c>
      <c r="O126" s="344">
        <v>9</v>
      </c>
      <c r="P126" s="344">
        <v>9</v>
      </c>
      <c r="Q126" s="344">
        <v>10</v>
      </c>
      <c r="R126" s="344">
        <v>11</v>
      </c>
      <c r="S126" s="344">
        <v>11</v>
      </c>
      <c r="T126" s="344">
        <v>12</v>
      </c>
      <c r="U126" s="344">
        <v>12</v>
      </c>
      <c r="V126" s="344">
        <v>13</v>
      </c>
      <c r="W126" s="344">
        <v>13</v>
      </c>
      <c r="X126" s="344">
        <v>14</v>
      </c>
      <c r="Y126" s="344">
        <v>14</v>
      </c>
      <c r="Z126" s="344">
        <v>15</v>
      </c>
      <c r="AA126" s="344">
        <v>16</v>
      </c>
      <c r="AB126" s="344">
        <v>16</v>
      </c>
      <c r="AC126" s="344">
        <v>17</v>
      </c>
      <c r="AD126" s="344">
        <v>17</v>
      </c>
      <c r="AE126" s="344">
        <v>18</v>
      </c>
      <c r="AF126" s="337">
        <v>18</v>
      </c>
      <c r="AG126" s="345">
        <v>19</v>
      </c>
      <c r="AH126" s="346">
        <v>19</v>
      </c>
      <c r="AI126">
        <v>20</v>
      </c>
      <c r="AJ126">
        <v>21</v>
      </c>
      <c r="AK126">
        <v>21</v>
      </c>
      <c r="AL126">
        <v>22</v>
      </c>
      <c r="AM126">
        <v>22</v>
      </c>
      <c r="AN126">
        <v>23</v>
      </c>
      <c r="AO126">
        <v>23</v>
      </c>
      <c r="AP126">
        <v>24</v>
      </c>
      <c r="AQ126">
        <v>24</v>
      </c>
      <c r="AR126">
        <v>25</v>
      </c>
      <c r="AS126">
        <v>26</v>
      </c>
      <c r="AT126">
        <v>26</v>
      </c>
      <c r="AU126">
        <v>27</v>
      </c>
      <c r="AV126">
        <v>27</v>
      </c>
      <c r="AW126">
        <v>28</v>
      </c>
      <c r="AX126">
        <v>28</v>
      </c>
      <c r="AY126">
        <v>29</v>
      </c>
      <c r="AZ126">
        <v>29</v>
      </c>
      <c r="BA126">
        <v>30</v>
      </c>
      <c r="BB126">
        <v>30</v>
      </c>
      <c r="BC126">
        <v>31</v>
      </c>
      <c r="BD126">
        <v>31</v>
      </c>
      <c r="BE126">
        <v>32</v>
      </c>
      <c r="BF126">
        <v>33</v>
      </c>
      <c r="BG126">
        <v>33</v>
      </c>
      <c r="BH126">
        <v>34</v>
      </c>
      <c r="BI126">
        <v>34</v>
      </c>
      <c r="BJ126">
        <v>35</v>
      </c>
      <c r="BK126">
        <v>35</v>
      </c>
      <c r="BL126">
        <v>36</v>
      </c>
      <c r="BM126">
        <v>36</v>
      </c>
      <c r="BN126">
        <v>37</v>
      </c>
      <c r="BO126">
        <v>37</v>
      </c>
      <c r="BP126">
        <v>38</v>
      </c>
      <c r="BQ126">
        <v>38</v>
      </c>
      <c r="BR126">
        <v>39</v>
      </c>
      <c r="BS126">
        <v>39</v>
      </c>
      <c r="BT126">
        <v>40</v>
      </c>
      <c r="BU126">
        <v>40</v>
      </c>
      <c r="BV126">
        <v>41</v>
      </c>
      <c r="BW126">
        <v>41</v>
      </c>
      <c r="BX126">
        <v>42</v>
      </c>
      <c r="BY126">
        <v>42</v>
      </c>
      <c r="BZ126">
        <v>43</v>
      </c>
      <c r="CA126">
        <v>43</v>
      </c>
      <c r="CB126">
        <v>44</v>
      </c>
      <c r="CC126">
        <v>44</v>
      </c>
      <c r="CD126">
        <v>45</v>
      </c>
      <c r="CE126">
        <v>45</v>
      </c>
      <c r="CF126">
        <v>46</v>
      </c>
      <c r="CG126">
        <v>46</v>
      </c>
      <c r="CH126">
        <v>47</v>
      </c>
      <c r="CI126">
        <v>47</v>
      </c>
      <c r="CJ126">
        <v>48</v>
      </c>
      <c r="CK126">
        <v>48</v>
      </c>
      <c r="CL126">
        <v>49</v>
      </c>
      <c r="CM126">
        <v>49</v>
      </c>
      <c r="CN126">
        <v>50</v>
      </c>
      <c r="CO126">
        <v>50</v>
      </c>
      <c r="CP126">
        <v>51</v>
      </c>
      <c r="CQ126">
        <v>51</v>
      </c>
      <c r="CR126">
        <v>52</v>
      </c>
      <c r="CS126">
        <v>52</v>
      </c>
      <c r="CT126">
        <v>53</v>
      </c>
      <c r="CU126">
        <v>53</v>
      </c>
      <c r="CV126">
        <v>54</v>
      </c>
      <c r="CW126">
        <v>54</v>
      </c>
      <c r="CX126">
        <v>55</v>
      </c>
      <c r="CY126">
        <v>55</v>
      </c>
      <c r="CZ126">
        <v>56</v>
      </c>
      <c r="DA126">
        <v>56</v>
      </c>
      <c r="DB126">
        <v>57</v>
      </c>
      <c r="DC126">
        <v>57</v>
      </c>
      <c r="DD126">
        <v>58</v>
      </c>
      <c r="DE126">
        <v>59</v>
      </c>
      <c r="DF126">
        <v>59</v>
      </c>
      <c r="DG126">
        <v>60</v>
      </c>
      <c r="DH126">
        <v>60</v>
      </c>
      <c r="DI126">
        <v>61</v>
      </c>
      <c r="DJ126">
        <v>61</v>
      </c>
      <c r="DK126">
        <v>62</v>
      </c>
      <c r="DL126">
        <v>62</v>
      </c>
      <c r="DM126">
        <v>63</v>
      </c>
      <c r="DN126">
        <v>63</v>
      </c>
      <c r="DO126">
        <v>64</v>
      </c>
      <c r="DP126">
        <v>64</v>
      </c>
      <c r="DQ126">
        <v>65</v>
      </c>
      <c r="DR126">
        <v>66</v>
      </c>
      <c r="DS126">
        <v>66</v>
      </c>
      <c r="DT126">
        <v>67</v>
      </c>
      <c r="DU126">
        <v>67</v>
      </c>
      <c r="DV126">
        <v>68</v>
      </c>
      <c r="DW126">
        <v>68</v>
      </c>
      <c r="DX126">
        <v>69</v>
      </c>
      <c r="DY126">
        <v>69</v>
      </c>
      <c r="DZ126">
        <v>70</v>
      </c>
      <c r="EA126">
        <v>70</v>
      </c>
      <c r="EB126">
        <v>71</v>
      </c>
      <c r="EC126">
        <v>72</v>
      </c>
      <c r="ED126">
        <v>72</v>
      </c>
      <c r="EE126">
        <v>73</v>
      </c>
      <c r="EF126">
        <v>73</v>
      </c>
      <c r="EG126">
        <v>74</v>
      </c>
      <c r="EH126">
        <v>74</v>
      </c>
      <c r="EI126">
        <v>75</v>
      </c>
      <c r="EJ126">
        <v>75</v>
      </c>
      <c r="EK126">
        <v>76</v>
      </c>
      <c r="EL126">
        <v>76</v>
      </c>
      <c r="EM126">
        <v>77</v>
      </c>
      <c r="EN126">
        <v>78</v>
      </c>
      <c r="EO126">
        <v>78</v>
      </c>
      <c r="EP126">
        <v>79</v>
      </c>
      <c r="EQ126">
        <v>79</v>
      </c>
      <c r="ER126">
        <v>80</v>
      </c>
      <c r="ES126">
        <v>80</v>
      </c>
      <c r="ET126">
        <v>81</v>
      </c>
      <c r="EU126">
        <v>81</v>
      </c>
      <c r="EV126">
        <v>82</v>
      </c>
      <c r="EW126">
        <v>82</v>
      </c>
      <c r="EX126">
        <v>83</v>
      </c>
      <c r="EY126">
        <v>84</v>
      </c>
      <c r="EZ126">
        <v>84</v>
      </c>
      <c r="FA126">
        <v>85</v>
      </c>
      <c r="FB126">
        <v>85</v>
      </c>
      <c r="FC126">
        <v>86</v>
      </c>
      <c r="FD126">
        <v>86</v>
      </c>
      <c r="FE126">
        <v>87</v>
      </c>
      <c r="FF126">
        <v>87</v>
      </c>
      <c r="FG126">
        <v>88</v>
      </c>
      <c r="FH126">
        <v>88</v>
      </c>
      <c r="FI126">
        <v>89</v>
      </c>
      <c r="FJ126">
        <v>90</v>
      </c>
      <c r="FK126">
        <v>90</v>
      </c>
      <c r="FL126">
        <v>91</v>
      </c>
      <c r="FM126">
        <v>91</v>
      </c>
      <c r="FN126">
        <v>92</v>
      </c>
      <c r="FO126">
        <v>92</v>
      </c>
      <c r="FP126">
        <v>93</v>
      </c>
      <c r="FQ126">
        <v>93</v>
      </c>
      <c r="FR126">
        <v>94</v>
      </c>
      <c r="FS126">
        <v>94</v>
      </c>
      <c r="FT126">
        <v>95</v>
      </c>
      <c r="FU126">
        <v>95</v>
      </c>
      <c r="FV126">
        <v>96</v>
      </c>
      <c r="FW126">
        <v>97</v>
      </c>
      <c r="FX126">
        <v>97</v>
      </c>
      <c r="FY126">
        <v>98</v>
      </c>
      <c r="FZ126">
        <v>98</v>
      </c>
      <c r="GA126">
        <v>99</v>
      </c>
      <c r="GB126">
        <v>99</v>
      </c>
      <c r="GC126">
        <v>100</v>
      </c>
      <c r="GD126">
        <v>100</v>
      </c>
      <c r="GE126">
        <v>101</v>
      </c>
      <c r="GF126">
        <v>101</v>
      </c>
      <c r="GG126">
        <v>102</v>
      </c>
      <c r="GH126">
        <v>103</v>
      </c>
      <c r="GI126">
        <v>103</v>
      </c>
      <c r="GJ126">
        <v>104</v>
      </c>
      <c r="GK126">
        <v>104</v>
      </c>
      <c r="GL126">
        <v>105</v>
      </c>
      <c r="GM126">
        <v>105</v>
      </c>
      <c r="GN126">
        <v>106</v>
      </c>
      <c r="GO126">
        <v>106</v>
      </c>
      <c r="GP126">
        <v>107</v>
      </c>
      <c r="GQ126">
        <v>107</v>
      </c>
      <c r="GR126">
        <v>108</v>
      </c>
      <c r="GS126">
        <v>109</v>
      </c>
      <c r="GU126">
        <v>123</v>
      </c>
      <c r="GV126">
        <v>0.86499999999999999</v>
      </c>
    </row>
    <row r="127" spans="1:204">
      <c r="A127" s="278">
        <v>124</v>
      </c>
      <c r="B127" s="344">
        <v>1</v>
      </c>
      <c r="C127" s="344">
        <v>1</v>
      </c>
      <c r="D127" s="344">
        <v>2</v>
      </c>
      <c r="E127" s="344">
        <v>3</v>
      </c>
      <c r="F127" s="344">
        <v>3</v>
      </c>
      <c r="G127" s="344">
        <v>4</v>
      </c>
      <c r="H127" s="344">
        <v>5</v>
      </c>
      <c r="I127" s="344">
        <v>5</v>
      </c>
      <c r="J127" s="344">
        <v>6</v>
      </c>
      <c r="K127" s="344">
        <v>6</v>
      </c>
      <c r="L127" s="344">
        <v>7</v>
      </c>
      <c r="M127" s="344">
        <v>8</v>
      </c>
      <c r="N127" s="344">
        <v>8</v>
      </c>
      <c r="O127" s="344">
        <v>9</v>
      </c>
      <c r="P127" s="344">
        <v>9</v>
      </c>
      <c r="Q127" s="344">
        <v>10</v>
      </c>
      <c r="R127" s="344">
        <v>11</v>
      </c>
      <c r="S127" s="344">
        <v>11</v>
      </c>
      <c r="T127" s="344">
        <v>12</v>
      </c>
      <c r="U127" s="344">
        <v>12</v>
      </c>
      <c r="V127" s="344">
        <v>13</v>
      </c>
      <c r="W127" s="344">
        <v>13</v>
      </c>
      <c r="X127" s="344">
        <v>14</v>
      </c>
      <c r="Y127" s="344">
        <v>14</v>
      </c>
      <c r="Z127" s="344">
        <v>15</v>
      </c>
      <c r="AA127" s="344">
        <v>16</v>
      </c>
      <c r="AB127" s="344">
        <v>16</v>
      </c>
      <c r="AC127" s="344">
        <v>17</v>
      </c>
      <c r="AD127" s="344">
        <v>17</v>
      </c>
      <c r="AE127" s="344">
        <v>18</v>
      </c>
      <c r="AF127" s="337">
        <v>18</v>
      </c>
      <c r="AG127" s="345">
        <v>19</v>
      </c>
      <c r="AH127" s="346">
        <v>20</v>
      </c>
      <c r="AI127">
        <v>20</v>
      </c>
      <c r="AJ127">
        <v>21</v>
      </c>
      <c r="AK127">
        <v>21</v>
      </c>
      <c r="AL127">
        <v>22</v>
      </c>
      <c r="AM127">
        <v>22</v>
      </c>
      <c r="AN127">
        <v>23</v>
      </c>
      <c r="AO127">
        <v>23</v>
      </c>
      <c r="AP127">
        <v>24</v>
      </c>
      <c r="AQ127">
        <v>25</v>
      </c>
      <c r="AR127">
        <v>25</v>
      </c>
      <c r="AS127">
        <v>26</v>
      </c>
      <c r="AT127">
        <v>26</v>
      </c>
      <c r="AU127">
        <v>27</v>
      </c>
      <c r="AV127">
        <v>27</v>
      </c>
      <c r="AW127">
        <v>28</v>
      </c>
      <c r="AX127">
        <v>28</v>
      </c>
      <c r="AY127">
        <v>29</v>
      </c>
      <c r="AZ127">
        <v>29</v>
      </c>
      <c r="BA127">
        <v>30</v>
      </c>
      <c r="BB127">
        <v>30</v>
      </c>
      <c r="BC127">
        <v>31</v>
      </c>
      <c r="BD127">
        <v>32</v>
      </c>
      <c r="BE127">
        <v>32</v>
      </c>
      <c r="BF127">
        <v>33</v>
      </c>
      <c r="BG127">
        <v>33</v>
      </c>
      <c r="BH127">
        <v>34</v>
      </c>
      <c r="BI127">
        <v>34</v>
      </c>
      <c r="BJ127">
        <v>35</v>
      </c>
      <c r="BK127">
        <v>35</v>
      </c>
      <c r="BL127">
        <v>36</v>
      </c>
      <c r="BM127">
        <v>36</v>
      </c>
      <c r="BN127">
        <v>37</v>
      </c>
      <c r="BO127">
        <v>37</v>
      </c>
      <c r="BP127">
        <v>38</v>
      </c>
      <c r="BQ127">
        <v>38</v>
      </c>
      <c r="BR127">
        <v>39</v>
      </c>
      <c r="BS127">
        <v>39</v>
      </c>
      <c r="BT127">
        <v>40</v>
      </c>
      <c r="BU127">
        <v>40</v>
      </c>
      <c r="BV127">
        <v>41</v>
      </c>
      <c r="BW127">
        <v>41</v>
      </c>
      <c r="BX127">
        <v>42</v>
      </c>
      <c r="BY127">
        <v>42</v>
      </c>
      <c r="BZ127">
        <v>43</v>
      </c>
      <c r="CA127">
        <v>44</v>
      </c>
      <c r="CB127">
        <v>44</v>
      </c>
      <c r="CC127">
        <v>45</v>
      </c>
      <c r="CD127">
        <v>45</v>
      </c>
      <c r="CE127">
        <v>46</v>
      </c>
      <c r="CF127">
        <v>46</v>
      </c>
      <c r="CG127">
        <v>47</v>
      </c>
      <c r="CH127">
        <v>47</v>
      </c>
      <c r="CI127">
        <v>48</v>
      </c>
      <c r="CJ127">
        <v>48</v>
      </c>
      <c r="CK127">
        <v>49</v>
      </c>
      <c r="CL127">
        <v>49</v>
      </c>
      <c r="CM127">
        <v>50</v>
      </c>
      <c r="CN127">
        <v>50</v>
      </c>
      <c r="CO127">
        <v>51</v>
      </c>
      <c r="CP127">
        <v>51</v>
      </c>
      <c r="CQ127">
        <v>51</v>
      </c>
      <c r="CR127">
        <v>52</v>
      </c>
      <c r="CS127">
        <v>52</v>
      </c>
      <c r="CT127">
        <v>53</v>
      </c>
      <c r="CU127">
        <v>53</v>
      </c>
      <c r="CV127">
        <v>54</v>
      </c>
      <c r="CW127">
        <v>54</v>
      </c>
      <c r="CX127">
        <v>55</v>
      </c>
      <c r="CY127">
        <v>55</v>
      </c>
      <c r="CZ127">
        <v>56</v>
      </c>
      <c r="DA127">
        <v>57</v>
      </c>
      <c r="DB127">
        <v>57</v>
      </c>
      <c r="DC127">
        <v>58</v>
      </c>
      <c r="DD127">
        <v>58</v>
      </c>
      <c r="DE127">
        <v>59</v>
      </c>
      <c r="DF127">
        <v>59</v>
      </c>
      <c r="DG127">
        <v>60</v>
      </c>
      <c r="DH127">
        <v>60</v>
      </c>
      <c r="DI127">
        <v>61</v>
      </c>
      <c r="DJ127">
        <v>61</v>
      </c>
      <c r="DK127">
        <v>62</v>
      </c>
      <c r="DL127">
        <v>62</v>
      </c>
      <c r="DM127">
        <v>63</v>
      </c>
      <c r="DN127">
        <v>64</v>
      </c>
      <c r="DO127">
        <v>64</v>
      </c>
      <c r="DP127">
        <v>65</v>
      </c>
      <c r="DQ127">
        <v>65</v>
      </c>
      <c r="DR127">
        <v>66</v>
      </c>
      <c r="DS127">
        <v>66</v>
      </c>
      <c r="DT127">
        <v>67</v>
      </c>
      <c r="DU127">
        <v>67</v>
      </c>
      <c r="DV127">
        <v>68</v>
      </c>
      <c r="DW127">
        <v>68</v>
      </c>
      <c r="DX127">
        <v>69</v>
      </c>
      <c r="DY127">
        <v>70</v>
      </c>
      <c r="DZ127">
        <v>70</v>
      </c>
      <c r="EA127">
        <v>71</v>
      </c>
      <c r="EB127">
        <v>71</v>
      </c>
      <c r="EC127">
        <v>72</v>
      </c>
      <c r="ED127">
        <v>72</v>
      </c>
      <c r="EE127">
        <v>73</v>
      </c>
      <c r="EF127">
        <v>73</v>
      </c>
      <c r="EG127">
        <v>74</v>
      </c>
      <c r="EH127">
        <v>74</v>
      </c>
      <c r="EI127">
        <v>75</v>
      </c>
      <c r="EJ127">
        <v>76</v>
      </c>
      <c r="EK127">
        <v>76</v>
      </c>
      <c r="EL127">
        <v>77</v>
      </c>
      <c r="EM127">
        <v>77</v>
      </c>
      <c r="EN127">
        <v>78</v>
      </c>
      <c r="EO127">
        <v>78</v>
      </c>
      <c r="EP127">
        <v>79</v>
      </c>
      <c r="EQ127">
        <v>79</v>
      </c>
      <c r="ER127">
        <v>80</v>
      </c>
      <c r="ES127">
        <v>80</v>
      </c>
      <c r="ET127">
        <v>81</v>
      </c>
      <c r="EU127">
        <v>82</v>
      </c>
      <c r="EV127">
        <v>82</v>
      </c>
      <c r="EW127">
        <v>83</v>
      </c>
      <c r="EX127">
        <v>83</v>
      </c>
      <c r="EY127">
        <v>84</v>
      </c>
      <c r="EZ127">
        <v>84</v>
      </c>
      <c r="FA127">
        <v>85</v>
      </c>
      <c r="FB127">
        <v>85</v>
      </c>
      <c r="FC127">
        <v>86</v>
      </c>
      <c r="FD127">
        <v>86</v>
      </c>
      <c r="FE127">
        <v>87</v>
      </c>
      <c r="FF127">
        <v>88</v>
      </c>
      <c r="FG127">
        <v>88</v>
      </c>
      <c r="FH127">
        <v>89</v>
      </c>
      <c r="FI127">
        <v>89</v>
      </c>
      <c r="FJ127">
        <v>90</v>
      </c>
      <c r="FK127">
        <v>90</v>
      </c>
      <c r="FL127">
        <v>91</v>
      </c>
      <c r="FM127">
        <v>91</v>
      </c>
      <c r="FN127">
        <v>92</v>
      </c>
      <c r="FO127">
        <v>92</v>
      </c>
      <c r="FP127">
        <v>93</v>
      </c>
      <c r="FQ127">
        <v>94</v>
      </c>
      <c r="FR127">
        <v>94</v>
      </c>
      <c r="FS127">
        <v>95</v>
      </c>
      <c r="FT127">
        <v>95</v>
      </c>
      <c r="FU127">
        <v>96</v>
      </c>
      <c r="FV127">
        <v>96</v>
      </c>
      <c r="FW127">
        <v>97</v>
      </c>
      <c r="FX127">
        <v>97</v>
      </c>
      <c r="FY127">
        <v>98</v>
      </c>
      <c r="FZ127">
        <v>98</v>
      </c>
      <c r="GA127">
        <v>99</v>
      </c>
      <c r="GB127">
        <v>100</v>
      </c>
      <c r="GC127">
        <v>100</v>
      </c>
      <c r="GD127">
        <v>101</v>
      </c>
      <c r="GE127">
        <v>101</v>
      </c>
      <c r="GF127">
        <v>102</v>
      </c>
      <c r="GG127">
        <v>102</v>
      </c>
      <c r="GH127">
        <v>103</v>
      </c>
      <c r="GI127">
        <v>103</v>
      </c>
      <c r="GJ127">
        <v>104</v>
      </c>
      <c r="GK127">
        <v>104</v>
      </c>
      <c r="GL127">
        <v>105</v>
      </c>
      <c r="GM127">
        <v>106</v>
      </c>
      <c r="GN127">
        <v>106</v>
      </c>
      <c r="GO127">
        <v>107</v>
      </c>
      <c r="GP127">
        <v>107</v>
      </c>
      <c r="GQ127">
        <v>108</v>
      </c>
      <c r="GR127">
        <v>108</v>
      </c>
      <c r="GS127">
        <v>109</v>
      </c>
      <c r="GU127">
        <v>124</v>
      </c>
      <c r="GV127">
        <v>0.86699999999999999</v>
      </c>
    </row>
    <row r="128" spans="1:204">
      <c r="A128" s="278">
        <v>125</v>
      </c>
      <c r="B128" s="344">
        <v>1</v>
      </c>
      <c r="C128" s="344">
        <v>1</v>
      </c>
      <c r="D128" s="344">
        <v>2</v>
      </c>
      <c r="E128" s="344">
        <v>3</v>
      </c>
      <c r="F128" s="344">
        <v>3</v>
      </c>
      <c r="G128" s="344">
        <v>4</v>
      </c>
      <c r="H128" s="344">
        <v>5</v>
      </c>
      <c r="I128" s="344">
        <v>6</v>
      </c>
      <c r="J128" s="344">
        <v>6</v>
      </c>
      <c r="K128" s="344">
        <v>6</v>
      </c>
      <c r="L128" s="344">
        <v>7</v>
      </c>
      <c r="M128" s="344">
        <v>8</v>
      </c>
      <c r="N128" s="344">
        <v>8</v>
      </c>
      <c r="O128" s="344">
        <v>9</v>
      </c>
      <c r="P128" s="344">
        <v>9</v>
      </c>
      <c r="Q128" s="344">
        <v>10</v>
      </c>
      <c r="R128" s="344">
        <v>11</v>
      </c>
      <c r="S128" s="344">
        <v>11</v>
      </c>
      <c r="T128" s="344">
        <v>12</v>
      </c>
      <c r="U128" s="344">
        <v>12</v>
      </c>
      <c r="V128" s="344">
        <v>13</v>
      </c>
      <c r="W128" s="344">
        <v>13</v>
      </c>
      <c r="X128" s="344">
        <v>14</v>
      </c>
      <c r="Y128" s="344">
        <v>14</v>
      </c>
      <c r="Z128" s="344">
        <v>15</v>
      </c>
      <c r="AA128" s="344">
        <v>16</v>
      </c>
      <c r="AB128" s="344">
        <v>16</v>
      </c>
      <c r="AC128" s="344">
        <v>17</v>
      </c>
      <c r="AD128" s="344">
        <v>17</v>
      </c>
      <c r="AE128" s="344">
        <v>18</v>
      </c>
      <c r="AF128" s="337">
        <v>18</v>
      </c>
      <c r="AG128" s="345">
        <v>19</v>
      </c>
      <c r="AH128" s="346">
        <v>20</v>
      </c>
      <c r="AI128">
        <v>20</v>
      </c>
      <c r="AJ128">
        <v>21</v>
      </c>
      <c r="AK128">
        <v>21</v>
      </c>
      <c r="AL128">
        <v>22</v>
      </c>
      <c r="AM128">
        <v>22</v>
      </c>
      <c r="AN128">
        <v>23</v>
      </c>
      <c r="AO128">
        <v>24</v>
      </c>
      <c r="AP128">
        <v>24</v>
      </c>
      <c r="AQ128">
        <v>25</v>
      </c>
      <c r="AR128">
        <v>25</v>
      </c>
      <c r="AS128">
        <v>26</v>
      </c>
      <c r="AT128">
        <v>26</v>
      </c>
      <c r="AU128">
        <v>27</v>
      </c>
      <c r="AV128">
        <v>27</v>
      </c>
      <c r="AW128">
        <v>28</v>
      </c>
      <c r="AX128">
        <v>28</v>
      </c>
      <c r="AY128">
        <v>29</v>
      </c>
      <c r="AZ128">
        <v>30</v>
      </c>
      <c r="BA128">
        <v>30</v>
      </c>
      <c r="BB128">
        <v>31</v>
      </c>
      <c r="BC128">
        <v>31</v>
      </c>
      <c r="BD128">
        <v>32</v>
      </c>
      <c r="BE128">
        <v>32</v>
      </c>
      <c r="BF128">
        <v>33</v>
      </c>
      <c r="BG128">
        <v>33</v>
      </c>
      <c r="BH128">
        <v>34</v>
      </c>
      <c r="BI128">
        <v>34</v>
      </c>
      <c r="BJ128">
        <v>35</v>
      </c>
      <c r="BK128">
        <v>35</v>
      </c>
      <c r="BL128">
        <v>36</v>
      </c>
      <c r="BM128">
        <v>36</v>
      </c>
      <c r="BN128">
        <v>37</v>
      </c>
      <c r="BO128">
        <v>37</v>
      </c>
      <c r="BP128">
        <v>38</v>
      </c>
      <c r="BQ128">
        <v>38</v>
      </c>
      <c r="BR128">
        <v>39</v>
      </c>
      <c r="BS128">
        <v>40</v>
      </c>
      <c r="BT128">
        <v>40</v>
      </c>
      <c r="BU128">
        <v>41</v>
      </c>
      <c r="BV128">
        <v>41</v>
      </c>
      <c r="BW128">
        <v>42</v>
      </c>
      <c r="BX128">
        <v>42</v>
      </c>
      <c r="BY128">
        <v>43</v>
      </c>
      <c r="BZ128">
        <v>43</v>
      </c>
      <c r="CA128">
        <v>44</v>
      </c>
      <c r="CB128">
        <v>44</v>
      </c>
      <c r="CC128">
        <v>45</v>
      </c>
      <c r="CD128">
        <v>45</v>
      </c>
      <c r="CE128">
        <v>46</v>
      </c>
      <c r="CF128">
        <v>46</v>
      </c>
      <c r="CG128">
        <v>47</v>
      </c>
      <c r="CH128">
        <v>47</v>
      </c>
      <c r="CI128">
        <v>48</v>
      </c>
      <c r="CJ128">
        <v>48</v>
      </c>
      <c r="CK128">
        <v>49</v>
      </c>
      <c r="CL128">
        <v>49</v>
      </c>
      <c r="CM128">
        <v>50</v>
      </c>
      <c r="CN128">
        <v>50</v>
      </c>
      <c r="CO128">
        <v>51</v>
      </c>
      <c r="CP128">
        <v>51</v>
      </c>
      <c r="CQ128">
        <v>52</v>
      </c>
      <c r="CR128">
        <v>52</v>
      </c>
      <c r="CS128">
        <v>53</v>
      </c>
      <c r="CT128">
        <v>53</v>
      </c>
      <c r="CU128">
        <v>54</v>
      </c>
      <c r="CV128">
        <v>54</v>
      </c>
      <c r="CW128">
        <v>55</v>
      </c>
      <c r="CX128">
        <v>55</v>
      </c>
      <c r="CY128">
        <v>56</v>
      </c>
      <c r="CZ128">
        <v>56</v>
      </c>
      <c r="DA128">
        <v>57</v>
      </c>
      <c r="DB128">
        <v>57</v>
      </c>
      <c r="DC128">
        <v>58</v>
      </c>
      <c r="DD128">
        <v>58</v>
      </c>
      <c r="DE128">
        <v>59</v>
      </c>
      <c r="DF128">
        <v>59</v>
      </c>
      <c r="DG128">
        <v>60</v>
      </c>
      <c r="DH128">
        <v>61</v>
      </c>
      <c r="DI128">
        <v>61</v>
      </c>
      <c r="DJ128">
        <v>62</v>
      </c>
      <c r="DK128">
        <v>62</v>
      </c>
      <c r="DL128">
        <v>63</v>
      </c>
      <c r="DM128">
        <v>63</v>
      </c>
      <c r="DN128">
        <v>64</v>
      </c>
      <c r="DO128">
        <v>64</v>
      </c>
      <c r="DP128">
        <v>65</v>
      </c>
      <c r="DQ128">
        <v>65</v>
      </c>
      <c r="DR128">
        <v>66</v>
      </c>
      <c r="DS128">
        <v>67</v>
      </c>
      <c r="DT128">
        <v>67</v>
      </c>
      <c r="DU128">
        <v>68</v>
      </c>
      <c r="DV128">
        <v>68</v>
      </c>
      <c r="DW128">
        <v>69</v>
      </c>
      <c r="DX128">
        <v>69</v>
      </c>
      <c r="DY128">
        <v>70</v>
      </c>
      <c r="DZ128">
        <v>70</v>
      </c>
      <c r="EA128">
        <v>71</v>
      </c>
      <c r="EB128">
        <v>71</v>
      </c>
      <c r="EC128">
        <v>72</v>
      </c>
      <c r="ED128">
        <v>73</v>
      </c>
      <c r="EE128">
        <v>73</v>
      </c>
      <c r="EF128">
        <v>74</v>
      </c>
      <c r="EG128">
        <v>74</v>
      </c>
      <c r="EH128">
        <v>75</v>
      </c>
      <c r="EI128">
        <v>75</v>
      </c>
      <c r="EJ128">
        <v>76</v>
      </c>
      <c r="EK128">
        <v>76</v>
      </c>
      <c r="EL128">
        <v>77</v>
      </c>
      <c r="EM128">
        <v>77</v>
      </c>
      <c r="EN128">
        <v>78</v>
      </c>
      <c r="EO128">
        <v>79</v>
      </c>
      <c r="EP128">
        <v>79</v>
      </c>
      <c r="EQ128">
        <v>80</v>
      </c>
      <c r="ER128">
        <v>80</v>
      </c>
      <c r="ES128">
        <v>81</v>
      </c>
      <c r="ET128">
        <v>81</v>
      </c>
      <c r="EU128">
        <v>82</v>
      </c>
      <c r="EV128">
        <v>82</v>
      </c>
      <c r="EW128">
        <v>83</v>
      </c>
      <c r="EX128">
        <v>83</v>
      </c>
      <c r="EY128">
        <v>84</v>
      </c>
      <c r="EZ128">
        <v>85</v>
      </c>
      <c r="FA128">
        <v>85</v>
      </c>
      <c r="FB128">
        <v>86</v>
      </c>
      <c r="FC128">
        <v>86</v>
      </c>
      <c r="FD128">
        <v>87</v>
      </c>
      <c r="FE128">
        <v>87</v>
      </c>
      <c r="FF128">
        <v>88</v>
      </c>
      <c r="FG128">
        <v>88</v>
      </c>
      <c r="FH128">
        <v>89</v>
      </c>
      <c r="FI128">
        <v>89</v>
      </c>
      <c r="FJ128">
        <v>90</v>
      </c>
      <c r="FK128">
        <v>91</v>
      </c>
      <c r="FL128">
        <v>91</v>
      </c>
      <c r="FM128">
        <v>92</v>
      </c>
      <c r="FN128">
        <v>92</v>
      </c>
      <c r="FO128">
        <v>93</v>
      </c>
      <c r="FP128">
        <v>93</v>
      </c>
      <c r="FQ128">
        <v>94</v>
      </c>
      <c r="FR128">
        <v>94</v>
      </c>
      <c r="FS128">
        <v>95</v>
      </c>
      <c r="FT128">
        <v>95</v>
      </c>
      <c r="FU128">
        <v>96</v>
      </c>
      <c r="FV128">
        <v>97</v>
      </c>
      <c r="FW128">
        <v>97</v>
      </c>
      <c r="FX128">
        <v>98</v>
      </c>
      <c r="FY128">
        <v>98</v>
      </c>
      <c r="FZ128">
        <v>99</v>
      </c>
      <c r="GA128">
        <v>99</v>
      </c>
      <c r="GB128">
        <v>100</v>
      </c>
      <c r="GC128">
        <v>100</v>
      </c>
      <c r="GD128">
        <v>101</v>
      </c>
      <c r="GE128">
        <v>101</v>
      </c>
      <c r="GF128">
        <v>102</v>
      </c>
      <c r="GG128">
        <v>103</v>
      </c>
      <c r="GH128">
        <v>103</v>
      </c>
      <c r="GI128">
        <v>104</v>
      </c>
      <c r="GJ128">
        <v>104</v>
      </c>
      <c r="GK128">
        <v>105</v>
      </c>
      <c r="GL128">
        <v>105</v>
      </c>
      <c r="GM128">
        <v>106</v>
      </c>
      <c r="GN128">
        <v>106</v>
      </c>
      <c r="GO128">
        <v>107</v>
      </c>
      <c r="GP128">
        <v>108</v>
      </c>
      <c r="GQ128">
        <v>108</v>
      </c>
      <c r="GR128">
        <v>109</v>
      </c>
      <c r="GS128">
        <v>109</v>
      </c>
      <c r="GU128">
        <v>125</v>
      </c>
      <c r="GV128">
        <v>0.87</v>
      </c>
    </row>
    <row r="129" spans="1:204">
      <c r="A129" s="278">
        <v>126</v>
      </c>
      <c r="B129" s="344">
        <v>1</v>
      </c>
      <c r="C129" s="344">
        <v>1</v>
      </c>
      <c r="D129" s="344">
        <v>2</v>
      </c>
      <c r="E129" s="344">
        <v>3</v>
      </c>
      <c r="F129" s="344">
        <v>3</v>
      </c>
      <c r="G129" s="344">
        <v>4</v>
      </c>
      <c r="H129" s="344">
        <v>5</v>
      </c>
      <c r="I129" s="344">
        <v>6</v>
      </c>
      <c r="J129" s="344">
        <v>6</v>
      </c>
      <c r="K129" s="344">
        <v>6</v>
      </c>
      <c r="L129" s="344">
        <v>7</v>
      </c>
      <c r="M129" s="344">
        <v>8</v>
      </c>
      <c r="N129" s="344">
        <v>8</v>
      </c>
      <c r="O129" s="344">
        <v>9</v>
      </c>
      <c r="P129" s="344">
        <v>9</v>
      </c>
      <c r="Q129" s="344">
        <v>10</v>
      </c>
      <c r="R129" s="344">
        <v>11</v>
      </c>
      <c r="S129" s="344">
        <v>11</v>
      </c>
      <c r="T129" s="344">
        <v>12</v>
      </c>
      <c r="U129" s="344">
        <v>12</v>
      </c>
      <c r="V129" s="344">
        <v>13</v>
      </c>
      <c r="W129" s="344">
        <v>13</v>
      </c>
      <c r="X129" s="344">
        <v>14</v>
      </c>
      <c r="Y129" s="344">
        <v>15</v>
      </c>
      <c r="Z129" s="344">
        <v>15</v>
      </c>
      <c r="AA129" s="344">
        <v>16</v>
      </c>
      <c r="AB129" s="344">
        <v>16</v>
      </c>
      <c r="AC129" s="344">
        <v>17</v>
      </c>
      <c r="AD129" s="344">
        <v>17</v>
      </c>
      <c r="AE129" s="344">
        <v>18</v>
      </c>
      <c r="AF129" s="337">
        <v>19</v>
      </c>
      <c r="AG129" s="345">
        <v>19</v>
      </c>
      <c r="AH129" s="346">
        <v>20</v>
      </c>
      <c r="AI129">
        <v>20</v>
      </c>
      <c r="AJ129">
        <v>21</v>
      </c>
      <c r="AK129">
        <v>21</v>
      </c>
      <c r="AL129">
        <v>22</v>
      </c>
      <c r="AM129">
        <v>22</v>
      </c>
      <c r="AN129">
        <v>23</v>
      </c>
      <c r="AO129">
        <v>24</v>
      </c>
      <c r="AP129">
        <v>24</v>
      </c>
      <c r="AQ129">
        <v>25</v>
      </c>
      <c r="AR129">
        <v>25</v>
      </c>
      <c r="AS129">
        <v>26</v>
      </c>
      <c r="AT129">
        <v>26</v>
      </c>
      <c r="AU129">
        <v>27</v>
      </c>
      <c r="AV129">
        <v>27</v>
      </c>
      <c r="AW129">
        <v>28</v>
      </c>
      <c r="AX129">
        <v>29</v>
      </c>
      <c r="AY129">
        <v>29</v>
      </c>
      <c r="AZ129">
        <v>30</v>
      </c>
      <c r="BA129">
        <v>30</v>
      </c>
      <c r="BB129">
        <v>31</v>
      </c>
      <c r="BC129">
        <v>31</v>
      </c>
      <c r="BD129">
        <v>32</v>
      </c>
      <c r="BE129">
        <v>32</v>
      </c>
      <c r="BF129">
        <v>33</v>
      </c>
      <c r="BG129">
        <v>33</v>
      </c>
      <c r="BH129">
        <v>34</v>
      </c>
      <c r="BI129">
        <v>34</v>
      </c>
      <c r="BJ129">
        <v>35</v>
      </c>
      <c r="BK129">
        <v>35</v>
      </c>
      <c r="BL129">
        <v>36</v>
      </c>
      <c r="BM129">
        <v>37</v>
      </c>
      <c r="BN129">
        <v>37</v>
      </c>
      <c r="BO129">
        <v>38</v>
      </c>
      <c r="BP129">
        <v>38</v>
      </c>
      <c r="BQ129">
        <v>39</v>
      </c>
      <c r="BR129">
        <v>39</v>
      </c>
      <c r="BS129">
        <v>40</v>
      </c>
      <c r="BT129">
        <v>40</v>
      </c>
      <c r="BU129">
        <v>41</v>
      </c>
      <c r="BV129">
        <v>41</v>
      </c>
      <c r="BW129">
        <v>42</v>
      </c>
      <c r="BX129">
        <v>42</v>
      </c>
      <c r="BY129">
        <v>43</v>
      </c>
      <c r="BZ129">
        <v>43</v>
      </c>
      <c r="CA129">
        <v>44</v>
      </c>
      <c r="CB129">
        <v>44</v>
      </c>
      <c r="CC129">
        <v>45</v>
      </c>
      <c r="CD129">
        <v>45</v>
      </c>
      <c r="CE129">
        <v>46</v>
      </c>
      <c r="CF129">
        <v>46</v>
      </c>
      <c r="CG129">
        <v>47</v>
      </c>
      <c r="CH129">
        <v>47</v>
      </c>
      <c r="CI129">
        <v>48</v>
      </c>
      <c r="CJ129">
        <v>48</v>
      </c>
      <c r="CK129">
        <v>49</v>
      </c>
      <c r="CL129">
        <v>49</v>
      </c>
      <c r="CM129">
        <v>50</v>
      </c>
      <c r="CN129">
        <v>50</v>
      </c>
      <c r="CO129">
        <v>51</v>
      </c>
      <c r="CP129">
        <v>51</v>
      </c>
      <c r="CQ129">
        <v>52</v>
      </c>
      <c r="CR129">
        <v>52</v>
      </c>
      <c r="CS129">
        <v>53</v>
      </c>
      <c r="CT129">
        <v>53</v>
      </c>
      <c r="CU129">
        <v>54</v>
      </c>
      <c r="CV129">
        <v>54</v>
      </c>
      <c r="CW129">
        <v>55</v>
      </c>
      <c r="CX129">
        <v>55</v>
      </c>
      <c r="CY129">
        <v>56</v>
      </c>
      <c r="CZ129">
        <v>56</v>
      </c>
      <c r="DA129">
        <v>57</v>
      </c>
      <c r="DB129">
        <v>57</v>
      </c>
      <c r="DC129">
        <v>58</v>
      </c>
      <c r="DD129">
        <v>59</v>
      </c>
      <c r="DE129">
        <v>59</v>
      </c>
      <c r="DF129">
        <v>60</v>
      </c>
      <c r="DG129">
        <v>60</v>
      </c>
      <c r="DH129">
        <v>61</v>
      </c>
      <c r="DI129">
        <v>61</v>
      </c>
      <c r="DJ129">
        <v>62</v>
      </c>
      <c r="DK129">
        <v>62</v>
      </c>
      <c r="DL129">
        <v>63</v>
      </c>
      <c r="DM129">
        <v>63</v>
      </c>
      <c r="DN129">
        <v>64</v>
      </c>
      <c r="DO129">
        <v>65</v>
      </c>
      <c r="DP129">
        <v>65</v>
      </c>
      <c r="DQ129">
        <v>66</v>
      </c>
      <c r="DR129">
        <v>66</v>
      </c>
      <c r="DS129">
        <v>67</v>
      </c>
      <c r="DT129">
        <v>67</v>
      </c>
      <c r="DU129">
        <v>68</v>
      </c>
      <c r="DV129">
        <v>68</v>
      </c>
      <c r="DW129">
        <v>69</v>
      </c>
      <c r="DX129">
        <v>69</v>
      </c>
      <c r="DY129">
        <v>70</v>
      </c>
      <c r="DZ129">
        <v>71</v>
      </c>
      <c r="EA129">
        <v>71</v>
      </c>
      <c r="EB129">
        <v>72</v>
      </c>
      <c r="EC129">
        <v>72</v>
      </c>
      <c r="ED129">
        <v>73</v>
      </c>
      <c r="EE129">
        <v>73</v>
      </c>
      <c r="EF129">
        <v>74</v>
      </c>
      <c r="EG129">
        <v>74</v>
      </c>
      <c r="EH129">
        <v>75</v>
      </c>
      <c r="EI129">
        <v>76</v>
      </c>
      <c r="EJ129">
        <v>76</v>
      </c>
      <c r="EK129">
        <v>77</v>
      </c>
      <c r="EL129">
        <v>77</v>
      </c>
      <c r="EM129">
        <v>78</v>
      </c>
      <c r="EN129">
        <v>78</v>
      </c>
      <c r="EO129">
        <v>79</v>
      </c>
      <c r="EP129">
        <v>79</v>
      </c>
      <c r="EQ129">
        <v>80</v>
      </c>
      <c r="ER129">
        <v>80</v>
      </c>
      <c r="ES129">
        <v>81</v>
      </c>
      <c r="ET129">
        <v>82</v>
      </c>
      <c r="EU129">
        <v>82</v>
      </c>
      <c r="EV129">
        <v>83</v>
      </c>
      <c r="EW129">
        <v>83</v>
      </c>
      <c r="EX129">
        <v>84</v>
      </c>
      <c r="EY129">
        <v>84</v>
      </c>
      <c r="EZ129">
        <v>85</v>
      </c>
      <c r="FA129">
        <v>85</v>
      </c>
      <c r="FB129">
        <v>86</v>
      </c>
      <c r="FC129">
        <v>87</v>
      </c>
      <c r="FD129">
        <v>87</v>
      </c>
      <c r="FE129">
        <v>88</v>
      </c>
      <c r="FF129">
        <v>88</v>
      </c>
      <c r="FG129">
        <v>89</v>
      </c>
      <c r="FH129">
        <v>89</v>
      </c>
      <c r="FI129">
        <v>90</v>
      </c>
      <c r="FJ129">
        <v>90</v>
      </c>
      <c r="FK129">
        <v>91</v>
      </c>
      <c r="FL129">
        <v>91</v>
      </c>
      <c r="FM129">
        <v>92</v>
      </c>
      <c r="FN129">
        <v>93</v>
      </c>
      <c r="FO129">
        <v>93</v>
      </c>
      <c r="FP129">
        <v>94</v>
      </c>
      <c r="FQ129">
        <v>94</v>
      </c>
      <c r="FR129">
        <v>95</v>
      </c>
      <c r="FS129">
        <v>95</v>
      </c>
      <c r="FT129">
        <v>96</v>
      </c>
      <c r="FU129">
        <v>96</v>
      </c>
      <c r="FV129">
        <v>97</v>
      </c>
      <c r="FW129">
        <v>97</v>
      </c>
      <c r="FX129">
        <v>98</v>
      </c>
      <c r="FY129">
        <v>99</v>
      </c>
      <c r="FZ129">
        <v>99</v>
      </c>
      <c r="GA129">
        <v>100</v>
      </c>
      <c r="GB129">
        <v>100</v>
      </c>
      <c r="GC129">
        <v>101</v>
      </c>
      <c r="GD129">
        <v>101</v>
      </c>
      <c r="GE129">
        <v>102</v>
      </c>
      <c r="GF129">
        <v>102</v>
      </c>
      <c r="GG129">
        <v>103</v>
      </c>
      <c r="GH129">
        <v>103</v>
      </c>
      <c r="GI129">
        <v>104</v>
      </c>
      <c r="GJ129">
        <v>105</v>
      </c>
      <c r="GK129">
        <v>105</v>
      </c>
      <c r="GL129">
        <v>106</v>
      </c>
      <c r="GM129">
        <v>106</v>
      </c>
      <c r="GN129">
        <v>107</v>
      </c>
      <c r="GO129">
        <v>107</v>
      </c>
      <c r="GP129">
        <v>108</v>
      </c>
      <c r="GQ129">
        <v>108</v>
      </c>
      <c r="GR129">
        <v>109</v>
      </c>
      <c r="GS129">
        <v>110</v>
      </c>
      <c r="GU129">
        <v>126</v>
      </c>
      <c r="GV129">
        <v>0.873</v>
      </c>
    </row>
    <row r="130" spans="1:204">
      <c r="A130" s="278">
        <v>127</v>
      </c>
      <c r="B130" s="344">
        <v>1</v>
      </c>
      <c r="C130" s="344">
        <v>1</v>
      </c>
      <c r="D130" s="344">
        <v>2</v>
      </c>
      <c r="E130" s="344">
        <v>3</v>
      </c>
      <c r="F130" s="344">
        <v>3</v>
      </c>
      <c r="G130" s="344">
        <v>4</v>
      </c>
      <c r="H130" s="344">
        <v>5</v>
      </c>
      <c r="I130" s="344">
        <v>6</v>
      </c>
      <c r="J130" s="344">
        <v>6</v>
      </c>
      <c r="K130" s="344">
        <v>6</v>
      </c>
      <c r="L130" s="344">
        <v>7</v>
      </c>
      <c r="M130" s="344">
        <v>8</v>
      </c>
      <c r="N130" s="344">
        <v>8</v>
      </c>
      <c r="O130" s="344">
        <v>9</v>
      </c>
      <c r="P130" s="344">
        <v>9</v>
      </c>
      <c r="Q130" s="344">
        <v>10</v>
      </c>
      <c r="R130" s="344">
        <v>11</v>
      </c>
      <c r="S130" s="344">
        <v>11</v>
      </c>
      <c r="T130" s="344">
        <v>12</v>
      </c>
      <c r="U130" s="344">
        <v>12</v>
      </c>
      <c r="V130" s="344">
        <v>13</v>
      </c>
      <c r="W130" s="344">
        <v>13</v>
      </c>
      <c r="X130" s="344">
        <v>14</v>
      </c>
      <c r="Y130" s="344">
        <v>15</v>
      </c>
      <c r="Z130" s="344">
        <v>15</v>
      </c>
      <c r="AA130" s="344">
        <v>16</v>
      </c>
      <c r="AB130" s="344">
        <v>16</v>
      </c>
      <c r="AC130" s="344">
        <v>17</v>
      </c>
      <c r="AD130" s="344">
        <v>17</v>
      </c>
      <c r="AE130" s="344">
        <v>18</v>
      </c>
      <c r="AF130" s="337">
        <v>19</v>
      </c>
      <c r="AG130" s="345">
        <v>19</v>
      </c>
      <c r="AH130" s="346">
        <v>20</v>
      </c>
      <c r="AI130">
        <v>20</v>
      </c>
      <c r="AJ130">
        <v>21</v>
      </c>
      <c r="AK130">
        <v>21</v>
      </c>
      <c r="AL130">
        <v>22</v>
      </c>
      <c r="AM130">
        <v>23</v>
      </c>
      <c r="AN130">
        <v>23</v>
      </c>
      <c r="AO130">
        <v>24</v>
      </c>
      <c r="AP130">
        <v>24</v>
      </c>
      <c r="AQ130">
        <v>25</v>
      </c>
      <c r="AR130">
        <v>25</v>
      </c>
      <c r="AS130">
        <v>26</v>
      </c>
      <c r="AT130">
        <v>26</v>
      </c>
      <c r="AU130">
        <v>27</v>
      </c>
      <c r="AV130">
        <v>28</v>
      </c>
      <c r="AW130">
        <v>28</v>
      </c>
      <c r="AX130">
        <v>29</v>
      </c>
      <c r="AY130">
        <v>29</v>
      </c>
      <c r="AZ130">
        <v>30</v>
      </c>
      <c r="BA130">
        <v>30</v>
      </c>
      <c r="BB130">
        <v>31</v>
      </c>
      <c r="BC130">
        <v>31</v>
      </c>
      <c r="BD130">
        <v>32</v>
      </c>
      <c r="BE130">
        <v>32</v>
      </c>
      <c r="BF130">
        <v>33</v>
      </c>
      <c r="BG130">
        <v>33</v>
      </c>
      <c r="BH130">
        <v>34</v>
      </c>
      <c r="BI130">
        <v>35</v>
      </c>
      <c r="BJ130">
        <v>35</v>
      </c>
      <c r="BK130">
        <v>36</v>
      </c>
      <c r="BL130">
        <v>36</v>
      </c>
      <c r="BM130">
        <v>37</v>
      </c>
      <c r="BN130">
        <v>37</v>
      </c>
      <c r="BO130">
        <v>38</v>
      </c>
      <c r="BP130">
        <v>38</v>
      </c>
      <c r="BQ130">
        <v>39</v>
      </c>
      <c r="BR130">
        <v>39</v>
      </c>
      <c r="BS130">
        <v>40</v>
      </c>
      <c r="BT130">
        <v>40</v>
      </c>
      <c r="BU130">
        <v>41</v>
      </c>
      <c r="BV130">
        <v>41</v>
      </c>
      <c r="BW130">
        <v>42</v>
      </c>
      <c r="BX130">
        <v>42</v>
      </c>
      <c r="BY130">
        <v>43</v>
      </c>
      <c r="BZ130">
        <v>43</v>
      </c>
      <c r="CA130">
        <v>44</v>
      </c>
      <c r="CB130">
        <v>44</v>
      </c>
      <c r="CC130">
        <v>45</v>
      </c>
      <c r="CD130">
        <v>45</v>
      </c>
      <c r="CE130">
        <v>46</v>
      </c>
      <c r="CF130">
        <v>47</v>
      </c>
      <c r="CG130">
        <v>47</v>
      </c>
      <c r="CH130">
        <v>48</v>
      </c>
      <c r="CI130">
        <v>48</v>
      </c>
      <c r="CJ130">
        <v>49</v>
      </c>
      <c r="CK130">
        <v>49</v>
      </c>
      <c r="CL130">
        <v>50</v>
      </c>
      <c r="CM130">
        <v>50</v>
      </c>
      <c r="CN130">
        <v>51</v>
      </c>
      <c r="CO130">
        <v>51</v>
      </c>
      <c r="CP130">
        <v>52</v>
      </c>
      <c r="CQ130">
        <v>52</v>
      </c>
      <c r="CR130">
        <v>53</v>
      </c>
      <c r="CS130">
        <v>53</v>
      </c>
      <c r="CT130">
        <v>53</v>
      </c>
      <c r="CU130">
        <v>54</v>
      </c>
      <c r="CV130">
        <v>54</v>
      </c>
      <c r="CW130">
        <v>55</v>
      </c>
      <c r="CX130">
        <v>55</v>
      </c>
      <c r="CY130">
        <v>56</v>
      </c>
      <c r="CZ130">
        <v>57</v>
      </c>
      <c r="DA130">
        <v>57</v>
      </c>
      <c r="DB130">
        <v>58</v>
      </c>
      <c r="DC130">
        <v>58</v>
      </c>
      <c r="DD130">
        <v>59</v>
      </c>
      <c r="DE130">
        <v>59</v>
      </c>
      <c r="DF130">
        <v>60</v>
      </c>
      <c r="DG130">
        <v>60</v>
      </c>
      <c r="DH130">
        <v>61</v>
      </c>
      <c r="DI130">
        <v>61</v>
      </c>
      <c r="DJ130">
        <v>62</v>
      </c>
      <c r="DK130">
        <v>63</v>
      </c>
      <c r="DL130">
        <v>63</v>
      </c>
      <c r="DM130">
        <v>64</v>
      </c>
      <c r="DN130">
        <v>64</v>
      </c>
      <c r="DO130">
        <v>65</v>
      </c>
      <c r="DP130">
        <v>65</v>
      </c>
      <c r="DQ130">
        <v>66</v>
      </c>
      <c r="DR130">
        <v>66</v>
      </c>
      <c r="DS130">
        <v>67</v>
      </c>
      <c r="DT130">
        <v>68</v>
      </c>
      <c r="DU130">
        <v>68</v>
      </c>
      <c r="DV130">
        <v>69</v>
      </c>
      <c r="DW130">
        <v>69</v>
      </c>
      <c r="DX130">
        <v>70</v>
      </c>
      <c r="DY130">
        <v>70</v>
      </c>
      <c r="DZ130">
        <v>71</v>
      </c>
      <c r="EA130">
        <v>71</v>
      </c>
      <c r="EB130">
        <v>72</v>
      </c>
      <c r="EC130">
        <v>72</v>
      </c>
      <c r="ED130">
        <v>73</v>
      </c>
      <c r="EE130">
        <v>74</v>
      </c>
      <c r="EF130">
        <v>74</v>
      </c>
      <c r="EG130">
        <v>75</v>
      </c>
      <c r="EH130">
        <v>75</v>
      </c>
      <c r="EI130">
        <v>76</v>
      </c>
      <c r="EJ130">
        <v>76</v>
      </c>
      <c r="EK130">
        <v>77</v>
      </c>
      <c r="EL130">
        <v>77</v>
      </c>
      <c r="EM130">
        <v>78</v>
      </c>
      <c r="EN130">
        <v>79</v>
      </c>
      <c r="EO130">
        <v>79</v>
      </c>
      <c r="EP130">
        <v>80</v>
      </c>
      <c r="EQ130">
        <v>80</v>
      </c>
      <c r="ER130">
        <v>81</v>
      </c>
      <c r="ES130">
        <v>81</v>
      </c>
      <c r="ET130">
        <v>82</v>
      </c>
      <c r="EU130">
        <v>82</v>
      </c>
      <c r="EV130">
        <v>83</v>
      </c>
      <c r="EW130">
        <v>84</v>
      </c>
      <c r="EX130">
        <v>84</v>
      </c>
      <c r="EY130">
        <v>85</v>
      </c>
      <c r="EZ130">
        <v>85</v>
      </c>
      <c r="FA130">
        <v>86</v>
      </c>
      <c r="FB130">
        <v>86</v>
      </c>
      <c r="FC130">
        <v>87</v>
      </c>
      <c r="FD130">
        <v>87</v>
      </c>
      <c r="FE130">
        <v>88</v>
      </c>
      <c r="FF130">
        <v>88</v>
      </c>
      <c r="FG130">
        <v>89</v>
      </c>
      <c r="FH130">
        <v>90</v>
      </c>
      <c r="FI130">
        <v>90</v>
      </c>
      <c r="FJ130">
        <v>91</v>
      </c>
      <c r="FK130">
        <v>91</v>
      </c>
      <c r="FL130">
        <v>92</v>
      </c>
      <c r="FM130">
        <v>92</v>
      </c>
      <c r="FN130">
        <v>93</v>
      </c>
      <c r="FO130">
        <v>93</v>
      </c>
      <c r="FP130">
        <v>94</v>
      </c>
      <c r="FQ130">
        <v>94</v>
      </c>
      <c r="FR130">
        <v>95</v>
      </c>
      <c r="FS130">
        <v>96</v>
      </c>
      <c r="FT130">
        <v>96</v>
      </c>
      <c r="FU130">
        <v>97</v>
      </c>
      <c r="FV130">
        <v>97</v>
      </c>
      <c r="FW130">
        <v>98</v>
      </c>
      <c r="FX130">
        <v>98</v>
      </c>
      <c r="FY130">
        <v>99</v>
      </c>
      <c r="FZ130">
        <v>99</v>
      </c>
      <c r="GA130">
        <v>100</v>
      </c>
      <c r="GB130">
        <v>101</v>
      </c>
      <c r="GC130">
        <v>101</v>
      </c>
      <c r="GD130">
        <v>102</v>
      </c>
      <c r="GE130">
        <v>102</v>
      </c>
      <c r="GF130">
        <v>103</v>
      </c>
      <c r="GG130">
        <v>103</v>
      </c>
      <c r="GH130">
        <v>104</v>
      </c>
      <c r="GI130">
        <v>104</v>
      </c>
      <c r="GJ130">
        <v>105</v>
      </c>
      <c r="GK130">
        <v>105</v>
      </c>
      <c r="GL130">
        <v>106</v>
      </c>
      <c r="GM130">
        <v>107</v>
      </c>
      <c r="GN130">
        <v>107</v>
      </c>
      <c r="GO130">
        <v>108</v>
      </c>
      <c r="GP130">
        <v>108</v>
      </c>
      <c r="GQ130">
        <v>109</v>
      </c>
      <c r="GR130">
        <v>109</v>
      </c>
      <c r="GS130">
        <v>110</v>
      </c>
      <c r="GU130">
        <v>127</v>
      </c>
      <c r="GV130">
        <v>0.876</v>
      </c>
    </row>
    <row r="131" spans="1:204">
      <c r="A131" s="278">
        <v>128</v>
      </c>
      <c r="B131" s="344">
        <v>1</v>
      </c>
      <c r="C131" s="344">
        <v>1</v>
      </c>
      <c r="D131" s="344">
        <v>2</v>
      </c>
      <c r="E131" s="344">
        <v>3</v>
      </c>
      <c r="F131" s="344">
        <v>4</v>
      </c>
      <c r="G131" s="344">
        <v>4</v>
      </c>
      <c r="H131" s="344">
        <v>5</v>
      </c>
      <c r="I131" s="344">
        <v>6</v>
      </c>
      <c r="J131" s="344">
        <v>6</v>
      </c>
      <c r="K131" s="344">
        <v>6</v>
      </c>
      <c r="L131" s="344">
        <v>7</v>
      </c>
      <c r="M131" s="344">
        <v>8</v>
      </c>
      <c r="N131" s="344">
        <v>8</v>
      </c>
      <c r="O131" s="344">
        <v>9</v>
      </c>
      <c r="P131" s="344">
        <v>10</v>
      </c>
      <c r="Q131" s="344">
        <v>10</v>
      </c>
      <c r="R131" s="344">
        <v>11</v>
      </c>
      <c r="S131" s="344">
        <v>11</v>
      </c>
      <c r="T131" s="344">
        <v>12</v>
      </c>
      <c r="U131" s="344">
        <v>12</v>
      </c>
      <c r="V131" s="344">
        <v>13</v>
      </c>
      <c r="W131" s="344">
        <v>13</v>
      </c>
      <c r="X131" s="344">
        <v>14</v>
      </c>
      <c r="Y131" s="344">
        <v>15</v>
      </c>
      <c r="Z131" s="344">
        <v>15</v>
      </c>
      <c r="AA131" s="344">
        <v>16</v>
      </c>
      <c r="AB131" s="344">
        <v>16</v>
      </c>
      <c r="AC131" s="344">
        <v>17</v>
      </c>
      <c r="AD131" s="344">
        <v>18</v>
      </c>
      <c r="AE131" s="344">
        <v>18</v>
      </c>
      <c r="AF131" s="337">
        <v>19</v>
      </c>
      <c r="AG131" s="345">
        <v>19</v>
      </c>
      <c r="AH131" s="346">
        <v>20</v>
      </c>
      <c r="AI131">
        <v>20</v>
      </c>
      <c r="AJ131">
        <v>21</v>
      </c>
      <c r="AK131">
        <v>21</v>
      </c>
      <c r="AL131">
        <v>22</v>
      </c>
      <c r="AM131">
        <v>23</v>
      </c>
      <c r="AN131">
        <v>23</v>
      </c>
      <c r="AO131">
        <v>24</v>
      </c>
      <c r="AP131">
        <v>24</v>
      </c>
      <c r="AQ131">
        <v>25</v>
      </c>
      <c r="AR131">
        <v>25</v>
      </c>
      <c r="AS131">
        <v>26</v>
      </c>
      <c r="AT131">
        <v>27</v>
      </c>
      <c r="AU131">
        <v>27</v>
      </c>
      <c r="AV131">
        <v>28</v>
      </c>
      <c r="AW131">
        <v>28</v>
      </c>
      <c r="AX131">
        <v>29</v>
      </c>
      <c r="AY131">
        <v>29</v>
      </c>
      <c r="AZ131">
        <v>30</v>
      </c>
      <c r="BA131">
        <v>30</v>
      </c>
      <c r="BB131">
        <v>31</v>
      </c>
      <c r="BC131">
        <v>31</v>
      </c>
      <c r="BD131">
        <v>32</v>
      </c>
      <c r="BE131">
        <v>33</v>
      </c>
      <c r="BF131">
        <v>33</v>
      </c>
      <c r="BG131">
        <v>34</v>
      </c>
      <c r="BH131">
        <v>34</v>
      </c>
      <c r="BI131">
        <v>35</v>
      </c>
      <c r="BJ131">
        <v>35</v>
      </c>
      <c r="BK131">
        <v>36</v>
      </c>
      <c r="BL131">
        <v>36</v>
      </c>
      <c r="BM131">
        <v>37</v>
      </c>
      <c r="BN131">
        <v>37</v>
      </c>
      <c r="BO131">
        <v>38</v>
      </c>
      <c r="BP131">
        <v>38</v>
      </c>
      <c r="BQ131">
        <v>39</v>
      </c>
      <c r="BR131">
        <v>39</v>
      </c>
      <c r="BS131">
        <v>40</v>
      </c>
      <c r="BT131">
        <v>40</v>
      </c>
      <c r="BU131">
        <v>41</v>
      </c>
      <c r="BV131">
        <v>42</v>
      </c>
      <c r="BW131">
        <v>42</v>
      </c>
      <c r="BX131">
        <v>43</v>
      </c>
      <c r="BY131">
        <v>43</v>
      </c>
      <c r="BZ131">
        <v>44</v>
      </c>
      <c r="CA131">
        <v>44</v>
      </c>
      <c r="CB131">
        <v>45</v>
      </c>
      <c r="CC131">
        <v>45</v>
      </c>
      <c r="CD131">
        <v>46</v>
      </c>
      <c r="CE131">
        <v>46</v>
      </c>
      <c r="CF131">
        <v>47</v>
      </c>
      <c r="CG131">
        <v>47</v>
      </c>
      <c r="CH131">
        <v>48</v>
      </c>
      <c r="CI131">
        <v>48</v>
      </c>
      <c r="CJ131">
        <v>49</v>
      </c>
      <c r="CK131">
        <v>49</v>
      </c>
      <c r="CL131">
        <v>50</v>
      </c>
      <c r="CM131">
        <v>50</v>
      </c>
      <c r="CN131">
        <v>51</v>
      </c>
      <c r="CO131">
        <v>51</v>
      </c>
      <c r="CP131">
        <v>52</v>
      </c>
      <c r="CQ131">
        <v>52</v>
      </c>
      <c r="CR131">
        <v>53</v>
      </c>
      <c r="CS131">
        <v>53</v>
      </c>
      <c r="CT131">
        <v>54</v>
      </c>
      <c r="CU131">
        <v>54</v>
      </c>
      <c r="CV131">
        <v>55</v>
      </c>
      <c r="CW131">
        <v>55</v>
      </c>
      <c r="CX131">
        <v>56</v>
      </c>
      <c r="CY131">
        <v>56</v>
      </c>
      <c r="CZ131">
        <v>57</v>
      </c>
      <c r="DA131">
        <v>57</v>
      </c>
      <c r="DB131">
        <v>58</v>
      </c>
      <c r="DC131">
        <v>58</v>
      </c>
      <c r="DD131">
        <v>59</v>
      </c>
      <c r="DE131">
        <v>60</v>
      </c>
      <c r="DF131">
        <v>60</v>
      </c>
      <c r="DG131">
        <v>61</v>
      </c>
      <c r="DH131">
        <v>61</v>
      </c>
      <c r="DI131">
        <v>62</v>
      </c>
      <c r="DJ131">
        <v>62</v>
      </c>
      <c r="DK131">
        <v>63</v>
      </c>
      <c r="DL131">
        <v>63</v>
      </c>
      <c r="DM131">
        <v>64</v>
      </c>
      <c r="DN131">
        <v>64</v>
      </c>
      <c r="DO131">
        <v>65</v>
      </c>
      <c r="DP131">
        <v>66</v>
      </c>
      <c r="DQ131">
        <v>66</v>
      </c>
      <c r="DR131">
        <v>67</v>
      </c>
      <c r="DS131">
        <v>67</v>
      </c>
      <c r="DT131">
        <v>68</v>
      </c>
      <c r="DU131">
        <v>68</v>
      </c>
      <c r="DV131">
        <v>69</v>
      </c>
      <c r="DW131">
        <v>69</v>
      </c>
      <c r="DX131">
        <v>70</v>
      </c>
      <c r="DY131">
        <v>71</v>
      </c>
      <c r="DZ131">
        <v>71</v>
      </c>
      <c r="EA131">
        <v>72</v>
      </c>
      <c r="EB131">
        <v>72</v>
      </c>
      <c r="EC131">
        <v>73</v>
      </c>
      <c r="ED131">
        <v>73</v>
      </c>
      <c r="EE131">
        <v>74</v>
      </c>
      <c r="EF131">
        <v>74</v>
      </c>
      <c r="EG131">
        <v>75</v>
      </c>
      <c r="EH131">
        <v>75</v>
      </c>
      <c r="EI131">
        <v>76</v>
      </c>
      <c r="EJ131">
        <v>77</v>
      </c>
      <c r="EK131">
        <v>77</v>
      </c>
      <c r="EL131">
        <v>78</v>
      </c>
      <c r="EM131">
        <v>78</v>
      </c>
      <c r="EN131">
        <v>79</v>
      </c>
      <c r="EO131">
        <v>79</v>
      </c>
      <c r="EP131">
        <v>80</v>
      </c>
      <c r="EQ131">
        <v>80</v>
      </c>
      <c r="ER131">
        <v>81</v>
      </c>
      <c r="ES131">
        <v>82</v>
      </c>
      <c r="ET131">
        <v>82</v>
      </c>
      <c r="EU131">
        <v>83</v>
      </c>
      <c r="EV131">
        <v>83</v>
      </c>
      <c r="EW131">
        <v>84</v>
      </c>
      <c r="EX131">
        <v>84</v>
      </c>
      <c r="EY131">
        <v>85</v>
      </c>
      <c r="EZ131">
        <v>85</v>
      </c>
      <c r="FA131">
        <v>86</v>
      </c>
      <c r="FB131">
        <v>87</v>
      </c>
      <c r="FC131">
        <v>87</v>
      </c>
      <c r="FD131">
        <v>88</v>
      </c>
      <c r="FE131">
        <v>88</v>
      </c>
      <c r="FF131">
        <v>89</v>
      </c>
      <c r="FG131">
        <v>89</v>
      </c>
      <c r="FH131">
        <v>90</v>
      </c>
      <c r="FI131">
        <v>90</v>
      </c>
      <c r="FJ131">
        <v>91</v>
      </c>
      <c r="FK131">
        <v>92</v>
      </c>
      <c r="FL131">
        <v>92</v>
      </c>
      <c r="FM131">
        <v>93</v>
      </c>
      <c r="FN131">
        <v>93</v>
      </c>
      <c r="FO131">
        <v>94</v>
      </c>
      <c r="FP131">
        <v>94</v>
      </c>
      <c r="FQ131">
        <v>95</v>
      </c>
      <c r="FR131">
        <v>95</v>
      </c>
      <c r="FS131">
        <v>96</v>
      </c>
      <c r="FT131">
        <v>96</v>
      </c>
      <c r="FU131">
        <v>97</v>
      </c>
      <c r="FV131">
        <v>98</v>
      </c>
      <c r="FW131">
        <v>98</v>
      </c>
      <c r="FX131">
        <v>99</v>
      </c>
      <c r="FY131">
        <v>99</v>
      </c>
      <c r="FZ131">
        <v>100</v>
      </c>
      <c r="GA131">
        <v>100</v>
      </c>
      <c r="GB131">
        <v>101</v>
      </c>
      <c r="GC131">
        <v>101</v>
      </c>
      <c r="GD131">
        <v>102</v>
      </c>
      <c r="GE131">
        <v>103</v>
      </c>
      <c r="GF131">
        <v>103</v>
      </c>
      <c r="GG131">
        <v>104</v>
      </c>
      <c r="GH131">
        <v>104</v>
      </c>
      <c r="GI131">
        <v>105</v>
      </c>
      <c r="GJ131">
        <v>105</v>
      </c>
      <c r="GK131">
        <v>106</v>
      </c>
      <c r="GL131">
        <v>106</v>
      </c>
      <c r="GM131">
        <v>107</v>
      </c>
      <c r="GN131">
        <v>108</v>
      </c>
      <c r="GO131">
        <v>108</v>
      </c>
      <c r="GP131">
        <v>109</v>
      </c>
      <c r="GQ131">
        <v>109</v>
      </c>
      <c r="GR131">
        <v>110</v>
      </c>
      <c r="GS131">
        <v>110</v>
      </c>
      <c r="GU131">
        <v>128</v>
      </c>
      <c r="GV131">
        <v>0.879</v>
      </c>
    </row>
    <row r="132" spans="1:204">
      <c r="A132" s="278">
        <v>129</v>
      </c>
      <c r="B132" s="344">
        <v>1</v>
      </c>
      <c r="C132" s="344">
        <v>1</v>
      </c>
      <c r="D132" s="344">
        <v>2</v>
      </c>
      <c r="E132" s="344">
        <v>3</v>
      </c>
      <c r="F132" s="344">
        <v>4</v>
      </c>
      <c r="G132" s="344">
        <v>4</v>
      </c>
      <c r="H132" s="344">
        <v>5</v>
      </c>
      <c r="I132" s="344">
        <v>6</v>
      </c>
      <c r="J132" s="344">
        <v>6</v>
      </c>
      <c r="K132" s="344">
        <v>6</v>
      </c>
      <c r="L132" s="344">
        <v>7</v>
      </c>
      <c r="M132" s="344">
        <v>8</v>
      </c>
      <c r="N132" s="344">
        <v>8</v>
      </c>
      <c r="O132" s="344">
        <v>9</v>
      </c>
      <c r="P132" s="344">
        <v>10</v>
      </c>
      <c r="Q132" s="344">
        <v>10</v>
      </c>
      <c r="R132" s="344">
        <v>11</v>
      </c>
      <c r="S132" s="344">
        <v>11</v>
      </c>
      <c r="T132" s="344">
        <v>12</v>
      </c>
      <c r="U132" s="344">
        <v>12</v>
      </c>
      <c r="V132" s="344">
        <v>13</v>
      </c>
      <c r="W132" s="344">
        <v>14</v>
      </c>
      <c r="X132" s="344">
        <v>14</v>
      </c>
      <c r="Y132" s="344">
        <v>15</v>
      </c>
      <c r="Z132" s="344">
        <v>15</v>
      </c>
      <c r="AA132" s="344">
        <v>16</v>
      </c>
      <c r="AB132" s="344">
        <v>16</v>
      </c>
      <c r="AC132" s="344">
        <v>17</v>
      </c>
      <c r="AD132" s="344">
        <v>18</v>
      </c>
      <c r="AE132" s="344">
        <v>18</v>
      </c>
      <c r="AF132" s="337">
        <v>19</v>
      </c>
      <c r="AG132" s="345">
        <v>19</v>
      </c>
      <c r="AH132" s="346">
        <v>20</v>
      </c>
      <c r="AI132">
        <v>20</v>
      </c>
      <c r="AJ132">
        <v>21</v>
      </c>
      <c r="AK132">
        <v>22</v>
      </c>
      <c r="AL132">
        <v>22</v>
      </c>
      <c r="AM132">
        <v>23</v>
      </c>
      <c r="AN132">
        <v>23</v>
      </c>
      <c r="AO132">
        <v>24</v>
      </c>
      <c r="AP132">
        <v>24</v>
      </c>
      <c r="AQ132">
        <v>25</v>
      </c>
      <c r="AR132">
        <v>25</v>
      </c>
      <c r="AS132">
        <v>26</v>
      </c>
      <c r="AT132">
        <v>27</v>
      </c>
      <c r="AU132">
        <v>27</v>
      </c>
      <c r="AV132">
        <v>28</v>
      </c>
      <c r="AW132">
        <v>28</v>
      </c>
      <c r="AX132">
        <v>29</v>
      </c>
      <c r="AY132">
        <v>29</v>
      </c>
      <c r="AZ132">
        <v>30</v>
      </c>
      <c r="BA132">
        <v>30</v>
      </c>
      <c r="BB132">
        <v>31</v>
      </c>
      <c r="BC132">
        <v>32</v>
      </c>
      <c r="BD132">
        <v>32</v>
      </c>
      <c r="BE132">
        <v>33</v>
      </c>
      <c r="BF132">
        <v>33</v>
      </c>
      <c r="BG132">
        <v>34</v>
      </c>
      <c r="BH132">
        <v>34</v>
      </c>
      <c r="BI132">
        <v>35</v>
      </c>
      <c r="BJ132">
        <v>35</v>
      </c>
      <c r="BK132">
        <v>36</v>
      </c>
      <c r="BL132">
        <v>36</v>
      </c>
      <c r="BM132">
        <v>37</v>
      </c>
      <c r="BN132">
        <v>37</v>
      </c>
      <c r="BO132">
        <v>38</v>
      </c>
      <c r="BP132">
        <v>38</v>
      </c>
      <c r="BQ132">
        <v>39</v>
      </c>
      <c r="BR132">
        <v>40</v>
      </c>
      <c r="BS132">
        <v>40</v>
      </c>
      <c r="BT132">
        <v>41</v>
      </c>
      <c r="BU132">
        <v>41</v>
      </c>
      <c r="BV132">
        <v>42</v>
      </c>
      <c r="BW132">
        <v>42</v>
      </c>
      <c r="BX132">
        <v>43</v>
      </c>
      <c r="BY132">
        <v>43</v>
      </c>
      <c r="BZ132">
        <v>44</v>
      </c>
      <c r="CA132">
        <v>44</v>
      </c>
      <c r="CB132">
        <v>45</v>
      </c>
      <c r="CC132">
        <v>45</v>
      </c>
      <c r="CD132">
        <v>46</v>
      </c>
      <c r="CE132">
        <v>46</v>
      </c>
      <c r="CF132">
        <v>47</v>
      </c>
      <c r="CG132">
        <v>47</v>
      </c>
      <c r="CH132">
        <v>48</v>
      </c>
      <c r="CI132">
        <v>48</v>
      </c>
      <c r="CJ132">
        <v>49</v>
      </c>
      <c r="CK132">
        <v>49</v>
      </c>
      <c r="CL132">
        <v>50</v>
      </c>
      <c r="CM132">
        <v>50</v>
      </c>
      <c r="CN132">
        <v>51</v>
      </c>
      <c r="CO132">
        <v>51</v>
      </c>
      <c r="CP132">
        <v>52</v>
      </c>
      <c r="CQ132">
        <v>52</v>
      </c>
      <c r="CR132">
        <v>53</v>
      </c>
      <c r="CS132">
        <v>53</v>
      </c>
      <c r="CT132">
        <v>54</v>
      </c>
      <c r="CU132">
        <v>54</v>
      </c>
      <c r="CV132">
        <v>55</v>
      </c>
      <c r="CW132">
        <v>55</v>
      </c>
      <c r="CX132">
        <v>56</v>
      </c>
      <c r="CY132">
        <v>56</v>
      </c>
      <c r="CZ132">
        <v>57</v>
      </c>
      <c r="DA132">
        <v>58</v>
      </c>
      <c r="DB132">
        <v>58</v>
      </c>
      <c r="DC132">
        <v>59</v>
      </c>
      <c r="DD132">
        <v>59</v>
      </c>
      <c r="DE132">
        <v>60</v>
      </c>
      <c r="DF132">
        <v>60</v>
      </c>
      <c r="DG132">
        <v>61</v>
      </c>
      <c r="DH132">
        <v>61</v>
      </c>
      <c r="DI132">
        <v>62</v>
      </c>
      <c r="DJ132">
        <v>62</v>
      </c>
      <c r="DK132">
        <v>63</v>
      </c>
      <c r="DL132">
        <v>64</v>
      </c>
      <c r="DM132">
        <v>64</v>
      </c>
      <c r="DN132">
        <v>65</v>
      </c>
      <c r="DO132">
        <v>65</v>
      </c>
      <c r="DP132">
        <v>66</v>
      </c>
      <c r="DQ132">
        <v>66</v>
      </c>
      <c r="DR132">
        <v>67</v>
      </c>
      <c r="DS132">
        <v>67</v>
      </c>
      <c r="DT132">
        <v>68</v>
      </c>
      <c r="DU132">
        <v>69</v>
      </c>
      <c r="DV132">
        <v>69</v>
      </c>
      <c r="DW132">
        <v>70</v>
      </c>
      <c r="DX132">
        <v>70</v>
      </c>
      <c r="DY132">
        <v>71</v>
      </c>
      <c r="DZ132">
        <v>71</v>
      </c>
      <c r="EA132">
        <v>72</v>
      </c>
      <c r="EB132">
        <v>72</v>
      </c>
      <c r="EC132">
        <v>73</v>
      </c>
      <c r="ED132">
        <v>74</v>
      </c>
      <c r="EE132">
        <v>74</v>
      </c>
      <c r="EF132">
        <v>75</v>
      </c>
      <c r="EG132">
        <v>75</v>
      </c>
      <c r="EH132">
        <v>76</v>
      </c>
      <c r="EI132">
        <v>76</v>
      </c>
      <c r="EJ132">
        <v>77</v>
      </c>
      <c r="EK132">
        <v>77</v>
      </c>
      <c r="EL132">
        <v>78</v>
      </c>
      <c r="EM132">
        <v>79</v>
      </c>
      <c r="EN132">
        <v>79</v>
      </c>
      <c r="EO132">
        <v>80</v>
      </c>
      <c r="EP132">
        <v>80</v>
      </c>
      <c r="EQ132">
        <v>81</v>
      </c>
      <c r="ER132">
        <v>81</v>
      </c>
      <c r="ES132">
        <v>82</v>
      </c>
      <c r="ET132">
        <v>82</v>
      </c>
      <c r="EU132">
        <v>83</v>
      </c>
      <c r="EV132">
        <v>84</v>
      </c>
      <c r="EW132">
        <v>84</v>
      </c>
      <c r="EX132">
        <v>85</v>
      </c>
      <c r="EY132">
        <v>85</v>
      </c>
      <c r="EZ132">
        <v>86</v>
      </c>
      <c r="FA132">
        <v>86</v>
      </c>
      <c r="FB132">
        <v>87</v>
      </c>
      <c r="FC132">
        <v>87</v>
      </c>
      <c r="FD132">
        <v>88</v>
      </c>
      <c r="FE132">
        <v>88</v>
      </c>
      <c r="FF132">
        <v>89</v>
      </c>
      <c r="FG132">
        <v>90</v>
      </c>
      <c r="FH132">
        <v>90</v>
      </c>
      <c r="FI132">
        <v>91</v>
      </c>
      <c r="FJ132">
        <v>91</v>
      </c>
      <c r="FK132">
        <v>92</v>
      </c>
      <c r="FL132">
        <v>92</v>
      </c>
      <c r="FM132">
        <v>93</v>
      </c>
      <c r="FN132">
        <v>93</v>
      </c>
      <c r="FO132">
        <v>94</v>
      </c>
      <c r="FP132">
        <v>95</v>
      </c>
      <c r="FQ132">
        <v>95</v>
      </c>
      <c r="FR132">
        <v>96</v>
      </c>
      <c r="FS132">
        <v>96</v>
      </c>
      <c r="FT132">
        <v>97</v>
      </c>
      <c r="FU132">
        <v>97</v>
      </c>
      <c r="FV132">
        <v>98</v>
      </c>
      <c r="FW132">
        <v>98</v>
      </c>
      <c r="FX132">
        <v>99</v>
      </c>
      <c r="FY132">
        <v>100</v>
      </c>
      <c r="FZ132">
        <v>100</v>
      </c>
      <c r="GA132">
        <v>101</v>
      </c>
      <c r="GB132">
        <v>101</v>
      </c>
      <c r="GC132">
        <v>102</v>
      </c>
      <c r="GD132">
        <v>102</v>
      </c>
      <c r="GE132">
        <v>103</v>
      </c>
      <c r="GF132">
        <v>103</v>
      </c>
      <c r="GG132">
        <v>104</v>
      </c>
      <c r="GH132">
        <v>105</v>
      </c>
      <c r="GI132">
        <v>105</v>
      </c>
      <c r="GJ132">
        <v>106</v>
      </c>
      <c r="GK132">
        <v>106</v>
      </c>
      <c r="GL132">
        <v>107</v>
      </c>
      <c r="GM132">
        <v>107</v>
      </c>
      <c r="GN132">
        <v>108</v>
      </c>
      <c r="GO132">
        <v>108</v>
      </c>
      <c r="GP132">
        <v>109</v>
      </c>
      <c r="GQ132">
        <v>110</v>
      </c>
      <c r="GR132">
        <v>110</v>
      </c>
      <c r="GS132">
        <v>111</v>
      </c>
      <c r="GU132">
        <v>129</v>
      </c>
      <c r="GV132">
        <v>0.88200000000000001</v>
      </c>
    </row>
    <row r="133" spans="1:204">
      <c r="A133" s="278">
        <v>130</v>
      </c>
      <c r="B133" s="344">
        <v>1</v>
      </c>
      <c r="C133" s="344">
        <v>1</v>
      </c>
      <c r="D133" s="344">
        <v>2</v>
      </c>
      <c r="E133" s="344">
        <v>3</v>
      </c>
      <c r="F133" s="344">
        <v>4</v>
      </c>
      <c r="G133" s="344">
        <v>4</v>
      </c>
      <c r="H133" s="344">
        <v>5</v>
      </c>
      <c r="I133" s="344">
        <v>6</v>
      </c>
      <c r="J133" s="344">
        <v>6</v>
      </c>
      <c r="K133" s="344">
        <v>6</v>
      </c>
      <c r="L133" s="344">
        <v>7</v>
      </c>
      <c r="M133" s="344">
        <v>8</v>
      </c>
      <c r="N133" s="344">
        <v>8</v>
      </c>
      <c r="O133" s="344">
        <v>9</v>
      </c>
      <c r="P133" s="344">
        <v>10</v>
      </c>
      <c r="Q133" s="344">
        <v>10</v>
      </c>
      <c r="R133" s="344">
        <v>11</v>
      </c>
      <c r="S133" s="344">
        <v>11</v>
      </c>
      <c r="T133" s="344">
        <v>12</v>
      </c>
      <c r="U133" s="344">
        <v>12</v>
      </c>
      <c r="V133" s="344">
        <v>13</v>
      </c>
      <c r="W133" s="344">
        <v>14</v>
      </c>
      <c r="X133" s="344">
        <v>14</v>
      </c>
      <c r="Y133" s="344">
        <v>15</v>
      </c>
      <c r="Z133" s="344">
        <v>15</v>
      </c>
      <c r="AA133" s="344">
        <v>16</v>
      </c>
      <c r="AB133" s="344">
        <v>16</v>
      </c>
      <c r="AC133" s="344">
        <v>17</v>
      </c>
      <c r="AD133" s="344">
        <v>18</v>
      </c>
      <c r="AE133" s="344">
        <v>18</v>
      </c>
      <c r="AF133" s="337">
        <v>19</v>
      </c>
      <c r="AG133" s="345">
        <v>19</v>
      </c>
      <c r="AH133" s="346">
        <v>20</v>
      </c>
      <c r="AI133">
        <v>20</v>
      </c>
      <c r="AJ133">
        <v>21</v>
      </c>
      <c r="AK133">
        <v>22</v>
      </c>
      <c r="AL133">
        <v>22</v>
      </c>
      <c r="AM133">
        <v>23</v>
      </c>
      <c r="AN133">
        <v>23</v>
      </c>
      <c r="AO133">
        <v>24</v>
      </c>
      <c r="AP133">
        <v>24</v>
      </c>
      <c r="AQ133">
        <v>25</v>
      </c>
      <c r="AR133">
        <v>26</v>
      </c>
      <c r="AS133">
        <v>26</v>
      </c>
      <c r="AT133">
        <v>27</v>
      </c>
      <c r="AU133">
        <v>27</v>
      </c>
      <c r="AV133">
        <v>28</v>
      </c>
      <c r="AW133">
        <v>28</v>
      </c>
      <c r="AX133">
        <v>29</v>
      </c>
      <c r="AY133">
        <v>29</v>
      </c>
      <c r="AZ133">
        <v>30</v>
      </c>
      <c r="BA133">
        <v>31</v>
      </c>
      <c r="BB133">
        <v>31</v>
      </c>
      <c r="BC133">
        <v>32</v>
      </c>
      <c r="BD133">
        <v>32</v>
      </c>
      <c r="BE133">
        <v>33</v>
      </c>
      <c r="BF133">
        <v>33</v>
      </c>
      <c r="BG133">
        <v>34</v>
      </c>
      <c r="BH133">
        <v>34</v>
      </c>
      <c r="BI133">
        <v>35</v>
      </c>
      <c r="BJ133">
        <v>35</v>
      </c>
      <c r="BK133">
        <v>36</v>
      </c>
      <c r="BL133">
        <v>36</v>
      </c>
      <c r="BM133">
        <v>37</v>
      </c>
      <c r="BN133">
        <v>38</v>
      </c>
      <c r="BO133">
        <v>38</v>
      </c>
      <c r="BP133">
        <v>39</v>
      </c>
      <c r="BQ133">
        <v>39</v>
      </c>
      <c r="BR133">
        <v>40</v>
      </c>
      <c r="BS133">
        <v>40</v>
      </c>
      <c r="BT133">
        <v>41</v>
      </c>
      <c r="BU133">
        <v>41</v>
      </c>
      <c r="BV133">
        <v>42</v>
      </c>
      <c r="BW133">
        <v>42</v>
      </c>
      <c r="BX133">
        <v>43</v>
      </c>
      <c r="BY133">
        <v>43</v>
      </c>
      <c r="BZ133">
        <v>44</v>
      </c>
      <c r="CA133">
        <v>44</v>
      </c>
      <c r="CB133">
        <v>45</v>
      </c>
      <c r="CC133">
        <v>45</v>
      </c>
      <c r="CD133">
        <v>46</v>
      </c>
      <c r="CE133">
        <v>46</v>
      </c>
      <c r="CF133">
        <v>47</v>
      </c>
      <c r="CG133">
        <v>47</v>
      </c>
      <c r="CH133">
        <v>48</v>
      </c>
      <c r="CI133">
        <v>48</v>
      </c>
      <c r="CJ133">
        <v>49</v>
      </c>
      <c r="CK133">
        <v>49</v>
      </c>
      <c r="CL133">
        <v>50</v>
      </c>
      <c r="CM133">
        <v>51</v>
      </c>
      <c r="CN133">
        <v>51</v>
      </c>
      <c r="CO133">
        <v>52</v>
      </c>
      <c r="CP133">
        <v>52</v>
      </c>
      <c r="CQ133">
        <v>52</v>
      </c>
      <c r="CR133">
        <v>53</v>
      </c>
      <c r="CS133">
        <v>53</v>
      </c>
      <c r="CT133">
        <v>54</v>
      </c>
      <c r="CU133">
        <v>54</v>
      </c>
      <c r="CV133">
        <v>55</v>
      </c>
      <c r="CW133">
        <v>55</v>
      </c>
      <c r="CX133">
        <v>56</v>
      </c>
      <c r="CY133">
        <v>57</v>
      </c>
      <c r="CZ133">
        <v>57</v>
      </c>
      <c r="DA133">
        <v>58</v>
      </c>
      <c r="DB133">
        <v>58</v>
      </c>
      <c r="DC133">
        <v>59</v>
      </c>
      <c r="DD133">
        <v>59</v>
      </c>
      <c r="DE133">
        <v>60</v>
      </c>
      <c r="DF133">
        <v>60</v>
      </c>
      <c r="DG133">
        <v>61</v>
      </c>
      <c r="DH133">
        <v>62</v>
      </c>
      <c r="DI133">
        <v>62</v>
      </c>
      <c r="DJ133">
        <v>63</v>
      </c>
      <c r="DK133">
        <v>63</v>
      </c>
      <c r="DL133">
        <v>64</v>
      </c>
      <c r="DM133">
        <v>64</v>
      </c>
      <c r="DN133">
        <v>65</v>
      </c>
      <c r="DO133">
        <v>65</v>
      </c>
      <c r="DP133">
        <v>66</v>
      </c>
      <c r="DQ133">
        <v>66</v>
      </c>
      <c r="DR133">
        <v>67</v>
      </c>
      <c r="DS133">
        <v>68</v>
      </c>
      <c r="DT133">
        <v>68</v>
      </c>
      <c r="DU133">
        <v>69</v>
      </c>
      <c r="DV133">
        <v>69</v>
      </c>
      <c r="DW133">
        <v>70</v>
      </c>
      <c r="DX133">
        <v>70</v>
      </c>
      <c r="DY133">
        <v>71</v>
      </c>
      <c r="DZ133">
        <v>71</v>
      </c>
      <c r="EA133">
        <v>72</v>
      </c>
      <c r="EB133">
        <v>73</v>
      </c>
      <c r="EC133">
        <v>73</v>
      </c>
      <c r="ED133">
        <v>74</v>
      </c>
      <c r="EE133">
        <v>74</v>
      </c>
      <c r="EF133">
        <v>75</v>
      </c>
      <c r="EG133">
        <v>75</v>
      </c>
      <c r="EH133">
        <v>76</v>
      </c>
      <c r="EI133">
        <v>76</v>
      </c>
      <c r="EJ133">
        <v>77</v>
      </c>
      <c r="EK133">
        <v>78</v>
      </c>
      <c r="EL133">
        <v>78</v>
      </c>
      <c r="EM133">
        <v>79</v>
      </c>
      <c r="EN133">
        <v>79</v>
      </c>
      <c r="EO133">
        <v>80</v>
      </c>
      <c r="EP133">
        <v>80</v>
      </c>
      <c r="EQ133">
        <v>81</v>
      </c>
      <c r="ER133">
        <v>81</v>
      </c>
      <c r="ES133">
        <v>82</v>
      </c>
      <c r="ET133">
        <v>83</v>
      </c>
      <c r="EU133">
        <v>83</v>
      </c>
      <c r="EV133">
        <v>84</v>
      </c>
      <c r="EW133">
        <v>84</v>
      </c>
      <c r="EX133">
        <v>85</v>
      </c>
      <c r="EY133">
        <v>85</v>
      </c>
      <c r="EZ133">
        <v>86</v>
      </c>
      <c r="FA133">
        <v>86</v>
      </c>
      <c r="FB133">
        <v>87</v>
      </c>
      <c r="FC133">
        <v>88</v>
      </c>
      <c r="FD133">
        <v>88</v>
      </c>
      <c r="FE133">
        <v>89</v>
      </c>
      <c r="FF133">
        <v>89</v>
      </c>
      <c r="FG133">
        <v>90</v>
      </c>
      <c r="FH133">
        <v>90</v>
      </c>
      <c r="FI133">
        <v>91</v>
      </c>
      <c r="FJ133">
        <v>91</v>
      </c>
      <c r="FK133">
        <v>92</v>
      </c>
      <c r="FL133">
        <v>93</v>
      </c>
      <c r="FM133">
        <v>93</v>
      </c>
      <c r="FN133">
        <v>94</v>
      </c>
      <c r="FO133">
        <v>94</v>
      </c>
      <c r="FP133">
        <v>95</v>
      </c>
      <c r="FQ133">
        <v>95</v>
      </c>
      <c r="FR133">
        <v>96</v>
      </c>
      <c r="FS133">
        <v>96</v>
      </c>
      <c r="FT133">
        <v>97</v>
      </c>
      <c r="FU133">
        <v>98</v>
      </c>
      <c r="FV133">
        <v>98</v>
      </c>
      <c r="FW133">
        <v>99</v>
      </c>
      <c r="FX133">
        <v>99</v>
      </c>
      <c r="FY133">
        <v>100</v>
      </c>
      <c r="FZ133">
        <v>100</v>
      </c>
      <c r="GA133">
        <v>101</v>
      </c>
      <c r="GB133">
        <v>101</v>
      </c>
      <c r="GC133">
        <v>102</v>
      </c>
      <c r="GD133">
        <v>103</v>
      </c>
      <c r="GE133">
        <v>103</v>
      </c>
      <c r="GF133">
        <v>104</v>
      </c>
      <c r="GG133">
        <v>104</v>
      </c>
      <c r="GH133">
        <v>105</v>
      </c>
      <c r="GI133">
        <v>105</v>
      </c>
      <c r="GJ133">
        <v>106</v>
      </c>
      <c r="GK133">
        <v>106</v>
      </c>
      <c r="GL133">
        <v>107</v>
      </c>
      <c r="GM133">
        <v>108</v>
      </c>
      <c r="GN133">
        <v>108</v>
      </c>
      <c r="GO133">
        <v>109</v>
      </c>
      <c r="GP133">
        <v>109</v>
      </c>
      <c r="GQ133">
        <v>110</v>
      </c>
      <c r="GR133">
        <v>110</v>
      </c>
      <c r="GS133">
        <v>111</v>
      </c>
      <c r="GU133">
        <v>130</v>
      </c>
      <c r="GV133">
        <v>0.88400000000000001</v>
      </c>
    </row>
    <row r="134" spans="1:204">
      <c r="A134" s="278">
        <v>131</v>
      </c>
      <c r="B134" s="344">
        <v>1</v>
      </c>
      <c r="C134" s="344">
        <v>1</v>
      </c>
      <c r="D134" s="344">
        <v>2</v>
      </c>
      <c r="E134" s="344">
        <v>3</v>
      </c>
      <c r="F134" s="344">
        <v>4</v>
      </c>
      <c r="G134" s="344">
        <v>4</v>
      </c>
      <c r="H134" s="344">
        <v>5</v>
      </c>
      <c r="I134" s="344">
        <v>6</v>
      </c>
      <c r="J134" s="344">
        <v>6</v>
      </c>
      <c r="K134" s="344">
        <v>6</v>
      </c>
      <c r="L134" s="344">
        <v>7</v>
      </c>
      <c r="M134" s="344">
        <v>8</v>
      </c>
      <c r="N134" s="344">
        <v>8</v>
      </c>
      <c r="O134" s="344">
        <v>9</v>
      </c>
      <c r="P134" s="344">
        <v>10</v>
      </c>
      <c r="Q134" s="344">
        <v>10</v>
      </c>
      <c r="R134" s="344">
        <v>11</v>
      </c>
      <c r="S134" s="344">
        <v>11</v>
      </c>
      <c r="T134" s="344">
        <v>12</v>
      </c>
      <c r="U134" s="344">
        <v>12</v>
      </c>
      <c r="V134" s="344">
        <v>13</v>
      </c>
      <c r="W134" s="344">
        <v>14</v>
      </c>
      <c r="X134" s="344">
        <v>14</v>
      </c>
      <c r="Y134" s="344">
        <v>15</v>
      </c>
      <c r="Z134" s="344">
        <v>15</v>
      </c>
      <c r="AA134" s="344">
        <v>16</v>
      </c>
      <c r="AB134" s="344">
        <v>17</v>
      </c>
      <c r="AC134" s="344">
        <v>17</v>
      </c>
      <c r="AD134" s="344">
        <v>18</v>
      </c>
      <c r="AE134" s="344">
        <v>18</v>
      </c>
      <c r="AF134" s="337">
        <v>19</v>
      </c>
      <c r="AG134" s="345">
        <v>19</v>
      </c>
      <c r="AH134" s="346">
        <v>20</v>
      </c>
      <c r="AI134">
        <v>21</v>
      </c>
      <c r="AJ134">
        <v>21</v>
      </c>
      <c r="AK134">
        <v>22</v>
      </c>
      <c r="AL134">
        <v>22</v>
      </c>
      <c r="AM134">
        <v>23</v>
      </c>
      <c r="AN134">
        <v>23</v>
      </c>
      <c r="AO134">
        <v>24</v>
      </c>
      <c r="AP134">
        <v>25</v>
      </c>
      <c r="AQ134">
        <v>25</v>
      </c>
      <c r="AR134">
        <v>26</v>
      </c>
      <c r="AS134">
        <v>26</v>
      </c>
      <c r="AT134">
        <v>27</v>
      </c>
      <c r="AU134">
        <v>27</v>
      </c>
      <c r="AV134">
        <v>28</v>
      </c>
      <c r="AW134">
        <v>28</v>
      </c>
      <c r="AX134">
        <v>29</v>
      </c>
      <c r="AY134">
        <v>30</v>
      </c>
      <c r="AZ134">
        <v>30</v>
      </c>
      <c r="BA134">
        <v>31</v>
      </c>
      <c r="BB134">
        <v>31</v>
      </c>
      <c r="BC134">
        <v>32</v>
      </c>
      <c r="BD134">
        <v>32</v>
      </c>
      <c r="BE134">
        <v>33</v>
      </c>
      <c r="BF134">
        <v>33</v>
      </c>
      <c r="BG134">
        <v>34</v>
      </c>
      <c r="BH134">
        <v>34</v>
      </c>
      <c r="BI134">
        <v>35</v>
      </c>
      <c r="BJ134">
        <v>35</v>
      </c>
      <c r="BK134">
        <v>36</v>
      </c>
      <c r="BL134">
        <v>37</v>
      </c>
      <c r="BM134">
        <v>37</v>
      </c>
      <c r="BN134">
        <v>38</v>
      </c>
      <c r="BO134">
        <v>38</v>
      </c>
      <c r="BP134">
        <v>39</v>
      </c>
      <c r="BQ134">
        <v>39</v>
      </c>
      <c r="BR134">
        <v>40</v>
      </c>
      <c r="BS134">
        <v>40</v>
      </c>
      <c r="BT134">
        <v>41</v>
      </c>
      <c r="BU134">
        <v>41</v>
      </c>
      <c r="BV134">
        <v>42</v>
      </c>
      <c r="BW134">
        <v>42</v>
      </c>
      <c r="BX134">
        <v>43</v>
      </c>
      <c r="BY134">
        <v>43</v>
      </c>
      <c r="BZ134">
        <v>44</v>
      </c>
      <c r="CA134">
        <v>45</v>
      </c>
      <c r="CB134">
        <v>45</v>
      </c>
      <c r="CC134">
        <v>46</v>
      </c>
      <c r="CD134">
        <v>46</v>
      </c>
      <c r="CE134">
        <v>47</v>
      </c>
      <c r="CF134">
        <v>47</v>
      </c>
      <c r="CG134">
        <v>48</v>
      </c>
      <c r="CH134">
        <v>48</v>
      </c>
      <c r="CI134">
        <v>49</v>
      </c>
      <c r="CJ134">
        <v>49</v>
      </c>
      <c r="CK134">
        <v>50</v>
      </c>
      <c r="CL134">
        <v>50</v>
      </c>
      <c r="CM134">
        <v>51</v>
      </c>
      <c r="CN134">
        <v>51</v>
      </c>
      <c r="CO134">
        <v>52</v>
      </c>
      <c r="CP134">
        <v>52</v>
      </c>
      <c r="CQ134">
        <v>53</v>
      </c>
      <c r="CR134">
        <v>53</v>
      </c>
      <c r="CS134">
        <v>54</v>
      </c>
      <c r="CT134">
        <v>54</v>
      </c>
      <c r="CU134">
        <v>55</v>
      </c>
      <c r="CV134">
        <v>55</v>
      </c>
      <c r="CW134">
        <v>56</v>
      </c>
      <c r="CX134">
        <v>56</v>
      </c>
      <c r="CY134">
        <v>57</v>
      </c>
      <c r="CZ134">
        <v>57</v>
      </c>
      <c r="DA134">
        <v>58</v>
      </c>
      <c r="DB134">
        <v>58</v>
      </c>
      <c r="DC134">
        <v>59</v>
      </c>
      <c r="DD134">
        <v>60</v>
      </c>
      <c r="DE134">
        <v>60</v>
      </c>
      <c r="DF134">
        <v>61</v>
      </c>
      <c r="DG134">
        <v>61</v>
      </c>
      <c r="DH134">
        <v>62</v>
      </c>
      <c r="DI134">
        <v>62</v>
      </c>
      <c r="DJ134">
        <v>63</v>
      </c>
      <c r="DK134">
        <v>63</v>
      </c>
      <c r="DL134">
        <v>64</v>
      </c>
      <c r="DM134">
        <v>64</v>
      </c>
      <c r="DN134">
        <v>65</v>
      </c>
      <c r="DO134">
        <v>66</v>
      </c>
      <c r="DP134">
        <v>66</v>
      </c>
      <c r="DQ134">
        <v>67</v>
      </c>
      <c r="DR134">
        <v>67</v>
      </c>
      <c r="DS134">
        <v>68</v>
      </c>
      <c r="DT134">
        <v>68</v>
      </c>
      <c r="DU134">
        <v>69</v>
      </c>
      <c r="DV134">
        <v>69</v>
      </c>
      <c r="DW134">
        <v>70</v>
      </c>
      <c r="DX134">
        <v>71</v>
      </c>
      <c r="DY134">
        <v>71</v>
      </c>
      <c r="DZ134">
        <v>72</v>
      </c>
      <c r="EA134">
        <v>72</v>
      </c>
      <c r="EB134">
        <v>73</v>
      </c>
      <c r="EC134">
        <v>73</v>
      </c>
      <c r="ED134">
        <v>74</v>
      </c>
      <c r="EE134">
        <v>75</v>
      </c>
      <c r="EF134">
        <v>75</v>
      </c>
      <c r="EG134">
        <v>76</v>
      </c>
      <c r="EH134">
        <v>76</v>
      </c>
      <c r="EI134">
        <v>77</v>
      </c>
      <c r="EJ134">
        <v>77</v>
      </c>
      <c r="EK134">
        <v>78</v>
      </c>
      <c r="EL134">
        <v>78</v>
      </c>
      <c r="EM134">
        <v>79</v>
      </c>
      <c r="EN134">
        <v>80</v>
      </c>
      <c r="EO134">
        <v>80</v>
      </c>
      <c r="EP134">
        <v>81</v>
      </c>
      <c r="EQ134">
        <v>81</v>
      </c>
      <c r="ER134">
        <v>82</v>
      </c>
      <c r="ES134">
        <v>82</v>
      </c>
      <c r="ET134">
        <v>83</v>
      </c>
      <c r="EU134">
        <v>83</v>
      </c>
      <c r="EV134">
        <v>84</v>
      </c>
      <c r="EW134">
        <v>85</v>
      </c>
      <c r="EX134">
        <v>85</v>
      </c>
      <c r="EY134">
        <v>86</v>
      </c>
      <c r="EZ134">
        <v>86</v>
      </c>
      <c r="FA134">
        <v>87</v>
      </c>
      <c r="FB134">
        <v>87</v>
      </c>
      <c r="FC134">
        <v>88</v>
      </c>
      <c r="FD134">
        <v>88</v>
      </c>
      <c r="FE134">
        <v>89</v>
      </c>
      <c r="FF134">
        <v>90</v>
      </c>
      <c r="FG134">
        <v>90</v>
      </c>
      <c r="FH134">
        <v>91</v>
      </c>
      <c r="FI134">
        <v>91</v>
      </c>
      <c r="FJ134">
        <v>92</v>
      </c>
      <c r="FK134">
        <v>92</v>
      </c>
      <c r="FL134">
        <v>93</v>
      </c>
      <c r="FM134">
        <v>93</v>
      </c>
      <c r="FN134">
        <v>94</v>
      </c>
      <c r="FO134">
        <v>95</v>
      </c>
      <c r="FP134">
        <v>95</v>
      </c>
      <c r="FQ134">
        <v>96</v>
      </c>
      <c r="FR134">
        <v>96</v>
      </c>
      <c r="FS134">
        <v>97</v>
      </c>
      <c r="FT134">
        <v>97</v>
      </c>
      <c r="FU134">
        <v>98</v>
      </c>
      <c r="FV134">
        <v>98</v>
      </c>
      <c r="FW134">
        <v>99</v>
      </c>
      <c r="FX134">
        <v>100</v>
      </c>
      <c r="FY134">
        <v>100</v>
      </c>
      <c r="FZ134">
        <v>101</v>
      </c>
      <c r="GA134">
        <v>101</v>
      </c>
      <c r="GB134">
        <v>102</v>
      </c>
      <c r="GC134">
        <v>102</v>
      </c>
      <c r="GD134">
        <v>103</v>
      </c>
      <c r="GE134">
        <v>103</v>
      </c>
      <c r="GF134">
        <v>104</v>
      </c>
      <c r="GG134">
        <v>105</v>
      </c>
      <c r="GH134">
        <v>105</v>
      </c>
      <c r="GI134">
        <v>106</v>
      </c>
      <c r="GJ134">
        <v>106</v>
      </c>
      <c r="GK134">
        <v>107</v>
      </c>
      <c r="GL134">
        <v>107</v>
      </c>
      <c r="GM134">
        <v>108</v>
      </c>
      <c r="GN134">
        <v>108</v>
      </c>
      <c r="GO134">
        <v>109</v>
      </c>
      <c r="GP134">
        <v>110</v>
      </c>
      <c r="GQ134">
        <v>110</v>
      </c>
      <c r="GR134">
        <v>111</v>
      </c>
      <c r="GS134">
        <v>111</v>
      </c>
      <c r="GU134">
        <v>131</v>
      </c>
      <c r="GV134">
        <v>0.88700000000000001</v>
      </c>
    </row>
    <row r="135" spans="1:204">
      <c r="A135" s="278">
        <v>132</v>
      </c>
      <c r="B135" s="344">
        <v>1</v>
      </c>
      <c r="C135" s="344">
        <v>1</v>
      </c>
      <c r="D135" s="344">
        <v>2</v>
      </c>
      <c r="E135" s="344">
        <v>3</v>
      </c>
      <c r="F135" s="344">
        <v>4</v>
      </c>
      <c r="G135" s="344">
        <v>4</v>
      </c>
      <c r="H135" s="344">
        <v>5</v>
      </c>
      <c r="I135" s="344">
        <v>6</v>
      </c>
      <c r="J135" s="344">
        <v>6</v>
      </c>
      <c r="K135" s="344">
        <v>7</v>
      </c>
      <c r="L135" s="344">
        <v>7</v>
      </c>
      <c r="M135" s="344">
        <v>8</v>
      </c>
      <c r="N135" s="344">
        <v>8</v>
      </c>
      <c r="O135" s="344">
        <v>9</v>
      </c>
      <c r="P135" s="344">
        <v>10</v>
      </c>
      <c r="Q135" s="344">
        <v>10</v>
      </c>
      <c r="R135" s="344">
        <v>11</v>
      </c>
      <c r="S135" s="344">
        <v>11</v>
      </c>
      <c r="T135" s="344">
        <v>12</v>
      </c>
      <c r="U135" s="344">
        <v>12</v>
      </c>
      <c r="V135" s="344">
        <v>13</v>
      </c>
      <c r="W135" s="344">
        <v>14</v>
      </c>
      <c r="X135" s="344">
        <v>14</v>
      </c>
      <c r="Y135" s="344">
        <v>15</v>
      </c>
      <c r="Z135" s="344">
        <v>15</v>
      </c>
      <c r="AA135" s="344">
        <v>16</v>
      </c>
      <c r="AB135" s="344">
        <v>17</v>
      </c>
      <c r="AC135" s="344">
        <v>17</v>
      </c>
      <c r="AD135" s="344">
        <v>18</v>
      </c>
      <c r="AE135" s="344">
        <v>18</v>
      </c>
      <c r="AF135" s="337">
        <v>19</v>
      </c>
      <c r="AG135" s="345">
        <v>19</v>
      </c>
      <c r="AH135" s="346">
        <v>20</v>
      </c>
      <c r="AI135">
        <v>21</v>
      </c>
      <c r="AJ135">
        <v>21</v>
      </c>
      <c r="AK135">
        <v>22</v>
      </c>
      <c r="AL135">
        <v>22</v>
      </c>
      <c r="AM135">
        <v>23</v>
      </c>
      <c r="AN135">
        <v>23</v>
      </c>
      <c r="AO135">
        <v>24</v>
      </c>
      <c r="AP135">
        <v>25</v>
      </c>
      <c r="AQ135">
        <v>25</v>
      </c>
      <c r="AR135">
        <v>26</v>
      </c>
      <c r="AS135">
        <v>26</v>
      </c>
      <c r="AT135">
        <v>27</v>
      </c>
      <c r="AU135">
        <v>27</v>
      </c>
      <c r="AV135">
        <v>28</v>
      </c>
      <c r="AW135">
        <v>29</v>
      </c>
      <c r="AX135">
        <v>29</v>
      </c>
      <c r="AY135">
        <v>30</v>
      </c>
      <c r="AZ135">
        <v>30</v>
      </c>
      <c r="BA135">
        <v>31</v>
      </c>
      <c r="BB135">
        <v>31</v>
      </c>
      <c r="BC135">
        <v>32</v>
      </c>
      <c r="BD135">
        <v>32</v>
      </c>
      <c r="BE135">
        <v>33</v>
      </c>
      <c r="BF135">
        <v>33</v>
      </c>
      <c r="BG135">
        <v>34</v>
      </c>
      <c r="BH135">
        <v>35</v>
      </c>
      <c r="BI135">
        <v>35</v>
      </c>
      <c r="BJ135">
        <v>36</v>
      </c>
      <c r="BK135">
        <v>36</v>
      </c>
      <c r="BL135">
        <v>37</v>
      </c>
      <c r="BM135">
        <v>37</v>
      </c>
      <c r="BN135">
        <v>38</v>
      </c>
      <c r="BO135">
        <v>38</v>
      </c>
      <c r="BP135">
        <v>39</v>
      </c>
      <c r="BQ135">
        <v>39</v>
      </c>
      <c r="BR135">
        <v>40</v>
      </c>
      <c r="BS135">
        <v>40</v>
      </c>
      <c r="BT135">
        <v>41</v>
      </c>
      <c r="BU135">
        <v>42</v>
      </c>
      <c r="BV135">
        <v>42</v>
      </c>
      <c r="BW135">
        <v>43</v>
      </c>
      <c r="BX135">
        <v>43</v>
      </c>
      <c r="BY135">
        <v>44</v>
      </c>
      <c r="BZ135">
        <v>44</v>
      </c>
      <c r="CA135">
        <v>45</v>
      </c>
      <c r="CB135">
        <v>45</v>
      </c>
      <c r="CC135">
        <v>46</v>
      </c>
      <c r="CD135">
        <v>46</v>
      </c>
      <c r="CE135">
        <v>47</v>
      </c>
      <c r="CF135">
        <v>47</v>
      </c>
      <c r="CG135">
        <v>48</v>
      </c>
      <c r="CH135">
        <v>48</v>
      </c>
      <c r="CI135">
        <v>49</v>
      </c>
      <c r="CJ135">
        <v>49</v>
      </c>
      <c r="CK135">
        <v>50</v>
      </c>
      <c r="CL135">
        <v>50</v>
      </c>
      <c r="CM135">
        <v>51</v>
      </c>
      <c r="CN135">
        <v>51</v>
      </c>
      <c r="CO135">
        <v>52</v>
      </c>
      <c r="CP135">
        <v>52</v>
      </c>
      <c r="CQ135">
        <v>53</v>
      </c>
      <c r="CR135">
        <v>53</v>
      </c>
      <c r="CS135">
        <v>54</v>
      </c>
      <c r="CT135">
        <v>54</v>
      </c>
      <c r="CU135">
        <v>55</v>
      </c>
      <c r="CV135">
        <v>55</v>
      </c>
      <c r="CW135">
        <v>56</v>
      </c>
      <c r="CX135">
        <v>56</v>
      </c>
      <c r="CY135">
        <v>57</v>
      </c>
      <c r="CZ135">
        <v>57</v>
      </c>
      <c r="DA135">
        <v>58</v>
      </c>
      <c r="DB135">
        <v>59</v>
      </c>
      <c r="DC135">
        <v>59</v>
      </c>
      <c r="DD135">
        <v>60</v>
      </c>
      <c r="DE135">
        <v>60</v>
      </c>
      <c r="DF135">
        <v>61</v>
      </c>
      <c r="DG135">
        <v>61</v>
      </c>
      <c r="DH135">
        <v>62</v>
      </c>
      <c r="DI135">
        <v>62</v>
      </c>
      <c r="DJ135">
        <v>63</v>
      </c>
      <c r="DK135">
        <v>64</v>
      </c>
      <c r="DL135">
        <v>64</v>
      </c>
      <c r="DM135">
        <v>65</v>
      </c>
      <c r="DN135">
        <v>65</v>
      </c>
      <c r="DO135">
        <v>66</v>
      </c>
      <c r="DP135">
        <v>66</v>
      </c>
      <c r="DQ135">
        <v>67</v>
      </c>
      <c r="DR135">
        <v>67</v>
      </c>
      <c r="DS135">
        <v>68</v>
      </c>
      <c r="DT135">
        <v>69</v>
      </c>
      <c r="DU135">
        <v>69</v>
      </c>
      <c r="DV135">
        <v>70</v>
      </c>
      <c r="DW135">
        <v>70</v>
      </c>
      <c r="DX135">
        <v>71</v>
      </c>
      <c r="DY135">
        <v>71</v>
      </c>
      <c r="DZ135">
        <v>72</v>
      </c>
      <c r="EA135">
        <v>73</v>
      </c>
      <c r="EB135">
        <v>73</v>
      </c>
      <c r="EC135">
        <v>74</v>
      </c>
      <c r="ED135">
        <v>74</v>
      </c>
      <c r="EE135">
        <v>75</v>
      </c>
      <c r="EF135">
        <v>75</v>
      </c>
      <c r="EG135">
        <v>76</v>
      </c>
      <c r="EH135">
        <v>76</v>
      </c>
      <c r="EI135">
        <v>77</v>
      </c>
      <c r="EJ135">
        <v>78</v>
      </c>
      <c r="EK135">
        <v>78</v>
      </c>
      <c r="EL135">
        <v>79</v>
      </c>
      <c r="EM135">
        <v>79</v>
      </c>
      <c r="EN135">
        <v>80</v>
      </c>
      <c r="EO135">
        <v>80</v>
      </c>
      <c r="EP135">
        <v>81</v>
      </c>
      <c r="EQ135">
        <v>81</v>
      </c>
      <c r="ER135">
        <v>82</v>
      </c>
      <c r="ES135">
        <v>83</v>
      </c>
      <c r="ET135">
        <v>83</v>
      </c>
      <c r="EU135">
        <v>84</v>
      </c>
      <c r="EV135">
        <v>84</v>
      </c>
      <c r="EW135">
        <v>85</v>
      </c>
      <c r="EX135">
        <v>85</v>
      </c>
      <c r="EY135">
        <v>86</v>
      </c>
      <c r="EZ135">
        <v>87</v>
      </c>
      <c r="FA135">
        <v>87</v>
      </c>
      <c r="FB135">
        <v>88</v>
      </c>
      <c r="FC135">
        <v>88</v>
      </c>
      <c r="FD135">
        <v>89</v>
      </c>
      <c r="FE135">
        <v>89</v>
      </c>
      <c r="FF135">
        <v>90</v>
      </c>
      <c r="FG135">
        <v>90</v>
      </c>
      <c r="FH135">
        <v>91</v>
      </c>
      <c r="FI135">
        <v>92</v>
      </c>
      <c r="FJ135">
        <v>92</v>
      </c>
      <c r="FK135">
        <v>93</v>
      </c>
      <c r="FL135">
        <v>93</v>
      </c>
      <c r="FM135">
        <v>94</v>
      </c>
      <c r="FN135">
        <v>94</v>
      </c>
      <c r="FO135">
        <v>95</v>
      </c>
      <c r="FP135">
        <v>95</v>
      </c>
      <c r="FQ135">
        <v>96</v>
      </c>
      <c r="FR135">
        <v>97</v>
      </c>
      <c r="FS135">
        <v>97</v>
      </c>
      <c r="FT135">
        <v>98</v>
      </c>
      <c r="FU135">
        <v>98</v>
      </c>
      <c r="FV135">
        <v>99</v>
      </c>
      <c r="FW135">
        <v>99</v>
      </c>
      <c r="FX135">
        <v>100</v>
      </c>
      <c r="FY135">
        <v>100</v>
      </c>
      <c r="FZ135">
        <v>101</v>
      </c>
      <c r="GA135">
        <v>102</v>
      </c>
      <c r="GB135">
        <v>102</v>
      </c>
      <c r="GC135">
        <v>103</v>
      </c>
      <c r="GD135">
        <v>103</v>
      </c>
      <c r="GE135">
        <v>104</v>
      </c>
      <c r="GF135">
        <v>104</v>
      </c>
      <c r="GG135">
        <v>105</v>
      </c>
      <c r="GH135">
        <v>106</v>
      </c>
      <c r="GI135">
        <v>106</v>
      </c>
      <c r="GJ135">
        <v>107</v>
      </c>
      <c r="GK135">
        <v>107</v>
      </c>
      <c r="GL135">
        <v>108</v>
      </c>
      <c r="GM135">
        <v>108</v>
      </c>
      <c r="GN135">
        <v>109</v>
      </c>
      <c r="GO135">
        <v>109</v>
      </c>
      <c r="GP135">
        <v>110</v>
      </c>
      <c r="GQ135">
        <v>111</v>
      </c>
      <c r="GR135">
        <v>111</v>
      </c>
      <c r="GS135">
        <v>112</v>
      </c>
      <c r="GU135">
        <v>132</v>
      </c>
      <c r="GV135">
        <v>0.89</v>
      </c>
    </row>
    <row r="136" spans="1:204">
      <c r="A136" s="278">
        <v>133</v>
      </c>
      <c r="B136" s="344">
        <v>1</v>
      </c>
      <c r="C136" s="344">
        <v>1</v>
      </c>
      <c r="D136" s="344">
        <v>2</v>
      </c>
      <c r="E136" s="344">
        <v>3</v>
      </c>
      <c r="F136" s="344">
        <v>4</v>
      </c>
      <c r="G136" s="344">
        <v>4</v>
      </c>
      <c r="H136" s="344">
        <v>5</v>
      </c>
      <c r="I136" s="344">
        <v>6</v>
      </c>
      <c r="J136" s="344">
        <v>6</v>
      </c>
      <c r="K136" s="344">
        <v>7</v>
      </c>
      <c r="L136" s="344">
        <v>7</v>
      </c>
      <c r="M136" s="344">
        <v>8</v>
      </c>
      <c r="N136" s="344">
        <v>8</v>
      </c>
      <c r="O136" s="344">
        <v>9</v>
      </c>
      <c r="P136" s="344">
        <v>10</v>
      </c>
      <c r="Q136" s="344">
        <v>10</v>
      </c>
      <c r="R136" s="344">
        <v>11</v>
      </c>
      <c r="S136" s="344">
        <v>11</v>
      </c>
      <c r="T136" s="344">
        <v>12</v>
      </c>
      <c r="U136" s="344">
        <v>13</v>
      </c>
      <c r="V136" s="344">
        <v>13</v>
      </c>
      <c r="W136" s="344">
        <v>14</v>
      </c>
      <c r="X136" s="344">
        <v>14</v>
      </c>
      <c r="Y136" s="344">
        <v>15</v>
      </c>
      <c r="Z136" s="344">
        <v>15</v>
      </c>
      <c r="AA136" s="344">
        <v>16</v>
      </c>
      <c r="AB136" s="344">
        <v>17</v>
      </c>
      <c r="AC136" s="344">
        <v>17</v>
      </c>
      <c r="AD136" s="344">
        <v>18</v>
      </c>
      <c r="AE136" s="344">
        <v>18</v>
      </c>
      <c r="AF136" s="337">
        <v>19</v>
      </c>
      <c r="AG136" s="345">
        <v>20</v>
      </c>
      <c r="AH136" s="346">
        <v>20</v>
      </c>
      <c r="AI136">
        <v>21</v>
      </c>
      <c r="AJ136">
        <v>21</v>
      </c>
      <c r="AK136">
        <v>22</v>
      </c>
      <c r="AL136">
        <v>22</v>
      </c>
      <c r="AM136">
        <v>23</v>
      </c>
      <c r="AN136">
        <v>24</v>
      </c>
      <c r="AO136">
        <v>24</v>
      </c>
      <c r="AP136">
        <v>25</v>
      </c>
      <c r="AQ136">
        <v>25</v>
      </c>
      <c r="AR136">
        <v>26</v>
      </c>
      <c r="AS136">
        <v>26</v>
      </c>
      <c r="AT136">
        <v>27</v>
      </c>
      <c r="AU136">
        <v>28</v>
      </c>
      <c r="AV136">
        <v>28</v>
      </c>
      <c r="AW136">
        <v>29</v>
      </c>
      <c r="AX136">
        <v>29</v>
      </c>
      <c r="AY136">
        <v>30</v>
      </c>
      <c r="AZ136">
        <v>30</v>
      </c>
      <c r="BA136">
        <v>31</v>
      </c>
      <c r="BB136">
        <v>31</v>
      </c>
      <c r="BC136">
        <v>32</v>
      </c>
      <c r="BD136">
        <v>32</v>
      </c>
      <c r="BE136">
        <v>33</v>
      </c>
      <c r="BF136">
        <v>34</v>
      </c>
      <c r="BG136">
        <v>34</v>
      </c>
      <c r="BH136">
        <v>35</v>
      </c>
      <c r="BI136">
        <v>35</v>
      </c>
      <c r="BJ136">
        <v>36</v>
      </c>
      <c r="BK136">
        <v>36</v>
      </c>
      <c r="BL136">
        <v>37</v>
      </c>
      <c r="BM136">
        <v>37</v>
      </c>
      <c r="BN136">
        <v>38</v>
      </c>
      <c r="BO136">
        <v>38</v>
      </c>
      <c r="BP136">
        <v>39</v>
      </c>
      <c r="BQ136">
        <v>40</v>
      </c>
      <c r="BR136">
        <v>40</v>
      </c>
      <c r="BS136">
        <v>41</v>
      </c>
      <c r="BT136">
        <v>41</v>
      </c>
      <c r="BU136">
        <v>42</v>
      </c>
      <c r="BV136">
        <v>42</v>
      </c>
      <c r="BW136">
        <v>43</v>
      </c>
      <c r="BX136">
        <v>43</v>
      </c>
      <c r="BY136">
        <v>44</v>
      </c>
      <c r="BZ136">
        <v>44</v>
      </c>
      <c r="CA136">
        <v>45</v>
      </c>
      <c r="CB136">
        <v>45</v>
      </c>
      <c r="CC136">
        <v>46</v>
      </c>
      <c r="CD136">
        <v>46</v>
      </c>
      <c r="CE136">
        <v>47</v>
      </c>
      <c r="CF136">
        <v>47</v>
      </c>
      <c r="CG136">
        <v>48</v>
      </c>
      <c r="CH136">
        <v>48</v>
      </c>
      <c r="CI136">
        <v>49</v>
      </c>
      <c r="CJ136">
        <v>49</v>
      </c>
      <c r="CK136">
        <v>50</v>
      </c>
      <c r="CL136">
        <v>51</v>
      </c>
      <c r="CM136">
        <v>51</v>
      </c>
      <c r="CN136">
        <v>52</v>
      </c>
      <c r="CO136">
        <v>52</v>
      </c>
      <c r="CP136">
        <v>53</v>
      </c>
      <c r="CQ136">
        <v>53</v>
      </c>
      <c r="CR136">
        <v>54</v>
      </c>
      <c r="CS136">
        <v>54</v>
      </c>
      <c r="CT136">
        <v>55</v>
      </c>
      <c r="CU136">
        <v>55</v>
      </c>
      <c r="CV136">
        <v>56</v>
      </c>
      <c r="CW136">
        <v>56</v>
      </c>
      <c r="CX136">
        <v>57</v>
      </c>
      <c r="CY136">
        <v>57</v>
      </c>
      <c r="CZ136">
        <v>58</v>
      </c>
      <c r="DA136">
        <v>58</v>
      </c>
      <c r="DB136">
        <v>59</v>
      </c>
      <c r="DC136">
        <v>59</v>
      </c>
      <c r="DD136">
        <v>60</v>
      </c>
      <c r="DE136">
        <v>60</v>
      </c>
      <c r="DF136">
        <v>61</v>
      </c>
      <c r="DG136">
        <v>62</v>
      </c>
      <c r="DH136">
        <v>62</v>
      </c>
      <c r="DI136">
        <v>63</v>
      </c>
      <c r="DJ136">
        <v>63</v>
      </c>
      <c r="DK136">
        <v>64</v>
      </c>
      <c r="DL136">
        <v>64</v>
      </c>
      <c r="DM136">
        <v>65</v>
      </c>
      <c r="DN136">
        <v>65</v>
      </c>
      <c r="DO136">
        <v>66</v>
      </c>
      <c r="DP136">
        <v>67</v>
      </c>
      <c r="DQ136">
        <v>67</v>
      </c>
      <c r="DR136">
        <v>68</v>
      </c>
      <c r="DS136">
        <v>68</v>
      </c>
      <c r="DT136">
        <v>69</v>
      </c>
      <c r="DU136">
        <v>69</v>
      </c>
      <c r="DV136">
        <v>70</v>
      </c>
      <c r="DW136">
        <v>71</v>
      </c>
      <c r="DX136">
        <v>71</v>
      </c>
      <c r="DY136">
        <v>72</v>
      </c>
      <c r="DZ136">
        <v>72</v>
      </c>
      <c r="EA136">
        <v>73</v>
      </c>
      <c r="EB136">
        <v>73</v>
      </c>
      <c r="EC136">
        <v>74</v>
      </c>
      <c r="ED136">
        <v>74</v>
      </c>
      <c r="EE136">
        <v>75</v>
      </c>
      <c r="EF136">
        <v>76</v>
      </c>
      <c r="EG136">
        <v>76</v>
      </c>
      <c r="EH136">
        <v>77</v>
      </c>
      <c r="EI136">
        <v>77</v>
      </c>
      <c r="EJ136">
        <v>78</v>
      </c>
      <c r="EK136">
        <v>78</v>
      </c>
      <c r="EL136">
        <v>79</v>
      </c>
      <c r="EM136">
        <v>80</v>
      </c>
      <c r="EN136">
        <v>80</v>
      </c>
      <c r="EO136">
        <v>81</v>
      </c>
      <c r="EP136">
        <v>81</v>
      </c>
      <c r="EQ136">
        <v>82</v>
      </c>
      <c r="ER136">
        <v>82</v>
      </c>
      <c r="ES136">
        <v>83</v>
      </c>
      <c r="ET136">
        <v>83</v>
      </c>
      <c r="EU136">
        <v>84</v>
      </c>
      <c r="EV136">
        <v>85</v>
      </c>
      <c r="EW136">
        <v>85</v>
      </c>
      <c r="EX136">
        <v>86</v>
      </c>
      <c r="EY136">
        <v>86</v>
      </c>
      <c r="EZ136">
        <v>87</v>
      </c>
      <c r="FA136">
        <v>87</v>
      </c>
      <c r="FB136">
        <v>88</v>
      </c>
      <c r="FC136">
        <v>88</v>
      </c>
      <c r="FD136">
        <v>89</v>
      </c>
      <c r="FE136">
        <v>90</v>
      </c>
      <c r="FF136">
        <v>90</v>
      </c>
      <c r="FG136">
        <v>91</v>
      </c>
      <c r="FH136">
        <v>91</v>
      </c>
      <c r="FI136">
        <v>92</v>
      </c>
      <c r="FJ136">
        <v>92</v>
      </c>
      <c r="FK136">
        <v>93</v>
      </c>
      <c r="FL136">
        <v>94</v>
      </c>
      <c r="FM136">
        <v>94</v>
      </c>
      <c r="FN136">
        <v>95</v>
      </c>
      <c r="FO136">
        <v>95</v>
      </c>
      <c r="FP136">
        <v>96</v>
      </c>
      <c r="FQ136">
        <v>96</v>
      </c>
      <c r="FR136">
        <v>97</v>
      </c>
      <c r="FS136">
        <v>97</v>
      </c>
      <c r="FT136">
        <v>98</v>
      </c>
      <c r="FU136">
        <v>99</v>
      </c>
      <c r="FV136">
        <v>99</v>
      </c>
      <c r="FW136">
        <v>100</v>
      </c>
      <c r="FX136">
        <v>100</v>
      </c>
      <c r="FY136">
        <v>101</v>
      </c>
      <c r="FZ136">
        <v>101</v>
      </c>
      <c r="GA136">
        <v>102</v>
      </c>
      <c r="GB136">
        <v>103</v>
      </c>
      <c r="GC136">
        <v>103</v>
      </c>
      <c r="GD136">
        <v>104</v>
      </c>
      <c r="GE136">
        <v>104</v>
      </c>
      <c r="GF136">
        <v>105</v>
      </c>
      <c r="GG136">
        <v>105</v>
      </c>
      <c r="GH136">
        <v>106</v>
      </c>
      <c r="GI136">
        <v>106</v>
      </c>
      <c r="GJ136">
        <v>107</v>
      </c>
      <c r="GK136">
        <v>108</v>
      </c>
      <c r="GL136">
        <v>108</v>
      </c>
      <c r="GM136">
        <v>109</v>
      </c>
      <c r="GN136">
        <v>109</v>
      </c>
      <c r="GO136">
        <v>110</v>
      </c>
      <c r="GP136">
        <v>110</v>
      </c>
      <c r="GQ136">
        <v>111</v>
      </c>
      <c r="GR136">
        <v>111</v>
      </c>
      <c r="GS136">
        <v>112</v>
      </c>
      <c r="GU136">
        <v>133</v>
      </c>
      <c r="GV136">
        <v>0.89300000000000002</v>
      </c>
    </row>
    <row r="137" spans="1:204">
      <c r="A137" s="278">
        <v>134</v>
      </c>
      <c r="B137" s="344">
        <v>1</v>
      </c>
      <c r="C137" s="344">
        <v>1</v>
      </c>
      <c r="D137" s="344">
        <v>2</v>
      </c>
      <c r="E137" s="344">
        <v>3</v>
      </c>
      <c r="F137" s="344">
        <v>4</v>
      </c>
      <c r="G137" s="344">
        <v>4</v>
      </c>
      <c r="H137" s="344">
        <v>5</v>
      </c>
      <c r="I137" s="344">
        <v>6</v>
      </c>
      <c r="J137" s="344">
        <v>6</v>
      </c>
      <c r="K137" s="344">
        <v>7</v>
      </c>
      <c r="L137" s="344">
        <v>7</v>
      </c>
      <c r="M137" s="344">
        <v>8</v>
      </c>
      <c r="N137" s="344">
        <v>8</v>
      </c>
      <c r="O137" s="344">
        <v>9</v>
      </c>
      <c r="P137" s="344">
        <v>10</v>
      </c>
      <c r="Q137" s="344">
        <v>10</v>
      </c>
      <c r="R137" s="344">
        <v>11</v>
      </c>
      <c r="S137" s="344">
        <v>12</v>
      </c>
      <c r="T137" s="344">
        <v>12</v>
      </c>
      <c r="U137" s="344">
        <v>13</v>
      </c>
      <c r="V137" s="344">
        <v>13</v>
      </c>
      <c r="W137" s="344">
        <v>14</v>
      </c>
      <c r="X137" s="344">
        <v>14</v>
      </c>
      <c r="Y137" s="344">
        <v>15</v>
      </c>
      <c r="Z137" s="344">
        <v>15</v>
      </c>
      <c r="AA137" s="344">
        <v>16</v>
      </c>
      <c r="AB137" s="344">
        <v>17</v>
      </c>
      <c r="AC137" s="344">
        <v>17</v>
      </c>
      <c r="AD137" s="344">
        <v>18</v>
      </c>
      <c r="AE137" s="344">
        <v>18</v>
      </c>
      <c r="AF137" s="337">
        <v>19</v>
      </c>
      <c r="AG137" s="345">
        <v>20</v>
      </c>
      <c r="AH137" s="346">
        <v>20</v>
      </c>
      <c r="AI137">
        <v>21</v>
      </c>
      <c r="AJ137">
        <v>21</v>
      </c>
      <c r="AK137">
        <v>22</v>
      </c>
      <c r="AL137">
        <v>22</v>
      </c>
      <c r="AM137">
        <v>23</v>
      </c>
      <c r="AN137">
        <v>24</v>
      </c>
      <c r="AO137">
        <v>24</v>
      </c>
      <c r="AP137">
        <v>25</v>
      </c>
      <c r="AQ137">
        <v>25</v>
      </c>
      <c r="AR137">
        <v>26</v>
      </c>
      <c r="AS137">
        <v>26</v>
      </c>
      <c r="AT137">
        <v>27</v>
      </c>
      <c r="AU137">
        <v>28</v>
      </c>
      <c r="AV137">
        <v>28</v>
      </c>
      <c r="AW137">
        <v>29</v>
      </c>
      <c r="AX137">
        <v>29</v>
      </c>
      <c r="AY137">
        <v>30</v>
      </c>
      <c r="AZ137">
        <v>30</v>
      </c>
      <c r="BA137">
        <v>31</v>
      </c>
      <c r="BB137">
        <v>31</v>
      </c>
      <c r="BC137">
        <v>32</v>
      </c>
      <c r="BD137">
        <v>33</v>
      </c>
      <c r="BE137">
        <v>33</v>
      </c>
      <c r="BF137">
        <v>34</v>
      </c>
      <c r="BG137">
        <v>34</v>
      </c>
      <c r="BH137">
        <v>35</v>
      </c>
      <c r="BI137">
        <v>35</v>
      </c>
      <c r="BJ137">
        <v>36</v>
      </c>
      <c r="BK137">
        <v>36</v>
      </c>
      <c r="BL137">
        <v>37</v>
      </c>
      <c r="BM137">
        <v>37</v>
      </c>
      <c r="BN137">
        <v>38</v>
      </c>
      <c r="BO137">
        <v>39</v>
      </c>
      <c r="BP137">
        <v>39</v>
      </c>
      <c r="BQ137">
        <v>40</v>
      </c>
      <c r="BR137">
        <v>40</v>
      </c>
      <c r="BS137">
        <v>41</v>
      </c>
      <c r="BT137">
        <v>41</v>
      </c>
      <c r="BU137">
        <v>42</v>
      </c>
      <c r="BV137">
        <v>42</v>
      </c>
      <c r="BW137">
        <v>43</v>
      </c>
      <c r="BX137">
        <v>43</v>
      </c>
      <c r="BY137">
        <v>44</v>
      </c>
      <c r="BZ137">
        <v>44</v>
      </c>
      <c r="CA137">
        <v>45</v>
      </c>
      <c r="CB137">
        <v>45</v>
      </c>
      <c r="CC137">
        <v>46</v>
      </c>
      <c r="CD137">
        <v>47</v>
      </c>
      <c r="CE137">
        <v>47</v>
      </c>
      <c r="CF137">
        <v>48</v>
      </c>
      <c r="CG137">
        <v>48</v>
      </c>
      <c r="CH137">
        <v>49</v>
      </c>
      <c r="CI137">
        <v>49</v>
      </c>
      <c r="CJ137">
        <v>50</v>
      </c>
      <c r="CK137">
        <v>50</v>
      </c>
      <c r="CL137">
        <v>51</v>
      </c>
      <c r="CM137">
        <v>51</v>
      </c>
      <c r="CN137">
        <v>52</v>
      </c>
      <c r="CO137">
        <v>52</v>
      </c>
      <c r="CP137">
        <v>53</v>
      </c>
      <c r="CQ137">
        <v>53</v>
      </c>
      <c r="CR137">
        <v>54</v>
      </c>
      <c r="CS137">
        <v>54</v>
      </c>
      <c r="CT137">
        <v>55</v>
      </c>
      <c r="CU137">
        <v>55</v>
      </c>
      <c r="CV137">
        <v>56</v>
      </c>
      <c r="CW137">
        <v>56</v>
      </c>
      <c r="CX137">
        <v>57</v>
      </c>
      <c r="CY137">
        <v>57</v>
      </c>
      <c r="CZ137">
        <v>58</v>
      </c>
      <c r="DA137">
        <v>58</v>
      </c>
      <c r="DB137">
        <v>59</v>
      </c>
      <c r="DC137">
        <v>60</v>
      </c>
      <c r="DD137">
        <v>60</v>
      </c>
      <c r="DE137">
        <v>61</v>
      </c>
      <c r="DF137">
        <v>61</v>
      </c>
      <c r="DG137">
        <v>62</v>
      </c>
      <c r="DH137">
        <v>62</v>
      </c>
      <c r="DI137">
        <v>63</v>
      </c>
      <c r="DJ137">
        <v>63</v>
      </c>
      <c r="DK137">
        <v>64</v>
      </c>
      <c r="DL137">
        <v>65</v>
      </c>
      <c r="DM137">
        <v>65</v>
      </c>
      <c r="DN137">
        <v>66</v>
      </c>
      <c r="DO137">
        <v>66</v>
      </c>
      <c r="DP137">
        <v>67</v>
      </c>
      <c r="DQ137">
        <v>67</v>
      </c>
      <c r="DR137">
        <v>68</v>
      </c>
      <c r="DS137">
        <v>68</v>
      </c>
      <c r="DT137">
        <v>69</v>
      </c>
      <c r="DU137">
        <v>70</v>
      </c>
      <c r="DV137">
        <v>70</v>
      </c>
      <c r="DW137">
        <v>71</v>
      </c>
      <c r="DX137">
        <v>71</v>
      </c>
      <c r="DY137">
        <v>72</v>
      </c>
      <c r="DZ137">
        <v>72</v>
      </c>
      <c r="EA137">
        <v>73</v>
      </c>
      <c r="EB137">
        <v>74</v>
      </c>
      <c r="EC137">
        <v>74</v>
      </c>
      <c r="ED137">
        <v>75</v>
      </c>
      <c r="EE137">
        <v>75</v>
      </c>
      <c r="EF137">
        <v>76</v>
      </c>
      <c r="EG137">
        <v>76</v>
      </c>
      <c r="EH137">
        <v>77</v>
      </c>
      <c r="EI137">
        <v>78</v>
      </c>
      <c r="EJ137">
        <v>78</v>
      </c>
      <c r="EK137">
        <v>79</v>
      </c>
      <c r="EL137">
        <v>79</v>
      </c>
      <c r="EM137">
        <v>80</v>
      </c>
      <c r="EN137">
        <v>80</v>
      </c>
      <c r="EO137">
        <v>81</v>
      </c>
      <c r="EP137">
        <v>81</v>
      </c>
      <c r="EQ137">
        <v>82</v>
      </c>
      <c r="ER137">
        <v>83</v>
      </c>
      <c r="ES137">
        <v>83</v>
      </c>
      <c r="ET137">
        <v>84</v>
      </c>
      <c r="EU137">
        <v>84</v>
      </c>
      <c r="EV137">
        <v>85</v>
      </c>
      <c r="EW137">
        <v>85</v>
      </c>
      <c r="EX137">
        <v>86</v>
      </c>
      <c r="EY137">
        <v>87</v>
      </c>
      <c r="EZ137">
        <v>87</v>
      </c>
      <c r="FA137">
        <v>88</v>
      </c>
      <c r="FB137">
        <v>88</v>
      </c>
      <c r="FC137">
        <v>89</v>
      </c>
      <c r="FD137">
        <v>89</v>
      </c>
      <c r="FE137">
        <v>90</v>
      </c>
      <c r="FF137">
        <v>90</v>
      </c>
      <c r="FG137">
        <v>91</v>
      </c>
      <c r="FH137">
        <v>92</v>
      </c>
      <c r="FI137">
        <v>92</v>
      </c>
      <c r="FJ137">
        <v>93</v>
      </c>
      <c r="FK137">
        <v>93</v>
      </c>
      <c r="FL137">
        <v>94</v>
      </c>
      <c r="FM137">
        <v>94</v>
      </c>
      <c r="FN137">
        <v>95</v>
      </c>
      <c r="FO137">
        <v>96</v>
      </c>
      <c r="FP137">
        <v>96</v>
      </c>
      <c r="FQ137">
        <v>97</v>
      </c>
      <c r="FR137">
        <v>97</v>
      </c>
      <c r="FS137">
        <v>98</v>
      </c>
      <c r="FT137">
        <v>98</v>
      </c>
      <c r="FU137">
        <v>99</v>
      </c>
      <c r="FV137">
        <v>99</v>
      </c>
      <c r="FW137">
        <v>100</v>
      </c>
      <c r="FX137">
        <v>101</v>
      </c>
      <c r="FY137">
        <v>101</v>
      </c>
      <c r="FZ137">
        <v>102</v>
      </c>
      <c r="GA137">
        <v>102</v>
      </c>
      <c r="GB137">
        <v>103</v>
      </c>
      <c r="GC137">
        <v>103</v>
      </c>
      <c r="GD137">
        <v>104</v>
      </c>
      <c r="GE137">
        <v>105</v>
      </c>
      <c r="GF137">
        <v>105</v>
      </c>
      <c r="GG137">
        <v>106</v>
      </c>
      <c r="GH137">
        <v>106</v>
      </c>
      <c r="GI137">
        <v>107</v>
      </c>
      <c r="GJ137">
        <v>107</v>
      </c>
      <c r="GK137">
        <v>108</v>
      </c>
      <c r="GL137">
        <v>108</v>
      </c>
      <c r="GM137">
        <v>109</v>
      </c>
      <c r="GN137">
        <v>110</v>
      </c>
      <c r="GO137">
        <v>110</v>
      </c>
      <c r="GP137">
        <v>111</v>
      </c>
      <c r="GQ137">
        <v>111</v>
      </c>
      <c r="GR137">
        <v>112</v>
      </c>
      <c r="GS137">
        <v>112</v>
      </c>
      <c r="GU137">
        <v>134</v>
      </c>
      <c r="GV137">
        <v>0.89600000000000002</v>
      </c>
    </row>
    <row r="138" spans="1:204">
      <c r="A138" s="278">
        <v>135</v>
      </c>
      <c r="B138" s="344">
        <v>1</v>
      </c>
      <c r="C138" s="344">
        <v>1</v>
      </c>
      <c r="D138" s="344">
        <v>2</v>
      </c>
      <c r="E138" s="344">
        <v>3</v>
      </c>
      <c r="F138" s="344">
        <v>4</v>
      </c>
      <c r="G138" s="344">
        <v>4</v>
      </c>
      <c r="H138" s="344">
        <v>5</v>
      </c>
      <c r="I138" s="344">
        <v>6</v>
      </c>
      <c r="J138" s="344">
        <v>6</v>
      </c>
      <c r="K138" s="344">
        <v>7</v>
      </c>
      <c r="L138" s="344">
        <v>7</v>
      </c>
      <c r="M138" s="344">
        <v>8</v>
      </c>
      <c r="N138" s="344">
        <v>8</v>
      </c>
      <c r="O138" s="344">
        <v>9</v>
      </c>
      <c r="P138" s="344">
        <v>10</v>
      </c>
      <c r="Q138" s="344">
        <v>10</v>
      </c>
      <c r="R138" s="344">
        <v>11</v>
      </c>
      <c r="S138" s="344">
        <v>12</v>
      </c>
      <c r="T138" s="344">
        <v>12</v>
      </c>
      <c r="U138" s="344">
        <v>13</v>
      </c>
      <c r="V138" s="344">
        <v>13</v>
      </c>
      <c r="W138" s="344">
        <v>14</v>
      </c>
      <c r="X138" s="344">
        <v>14</v>
      </c>
      <c r="Y138" s="344">
        <v>15</v>
      </c>
      <c r="Z138" s="344">
        <v>16</v>
      </c>
      <c r="AA138" s="344">
        <v>16</v>
      </c>
      <c r="AB138" s="344">
        <v>17</v>
      </c>
      <c r="AC138" s="344">
        <v>17</v>
      </c>
      <c r="AD138" s="344">
        <v>18</v>
      </c>
      <c r="AE138" s="344">
        <v>19</v>
      </c>
      <c r="AF138" s="337">
        <v>19</v>
      </c>
      <c r="AG138" s="345">
        <v>20</v>
      </c>
      <c r="AH138" s="346">
        <v>20</v>
      </c>
      <c r="AI138">
        <v>21</v>
      </c>
      <c r="AJ138">
        <v>21</v>
      </c>
      <c r="AK138">
        <v>22</v>
      </c>
      <c r="AL138">
        <v>23</v>
      </c>
      <c r="AM138">
        <v>23</v>
      </c>
      <c r="AN138">
        <v>24</v>
      </c>
      <c r="AO138">
        <v>24</v>
      </c>
      <c r="AP138">
        <v>25</v>
      </c>
      <c r="AQ138">
        <v>25</v>
      </c>
      <c r="AR138">
        <v>26</v>
      </c>
      <c r="AS138">
        <v>27</v>
      </c>
      <c r="AT138">
        <v>27</v>
      </c>
      <c r="AU138">
        <v>28</v>
      </c>
      <c r="AV138">
        <v>28</v>
      </c>
      <c r="AW138">
        <v>29</v>
      </c>
      <c r="AX138">
        <v>29</v>
      </c>
      <c r="AY138">
        <v>30</v>
      </c>
      <c r="AZ138">
        <v>31</v>
      </c>
      <c r="BA138">
        <v>31</v>
      </c>
      <c r="BB138">
        <v>32</v>
      </c>
      <c r="BC138">
        <v>32</v>
      </c>
      <c r="BD138">
        <v>33</v>
      </c>
      <c r="BE138">
        <v>33</v>
      </c>
      <c r="BF138">
        <v>34</v>
      </c>
      <c r="BG138">
        <v>34</v>
      </c>
      <c r="BH138">
        <v>35</v>
      </c>
      <c r="BI138">
        <v>35</v>
      </c>
      <c r="BJ138">
        <v>36</v>
      </c>
      <c r="BK138">
        <v>37</v>
      </c>
      <c r="BL138">
        <v>37</v>
      </c>
      <c r="BM138">
        <v>38</v>
      </c>
      <c r="BN138">
        <v>38</v>
      </c>
      <c r="BO138">
        <v>39</v>
      </c>
      <c r="BP138">
        <v>39</v>
      </c>
      <c r="BQ138">
        <v>40</v>
      </c>
      <c r="BR138">
        <v>40</v>
      </c>
      <c r="BS138">
        <v>41</v>
      </c>
      <c r="BT138">
        <v>41</v>
      </c>
      <c r="BU138">
        <v>42</v>
      </c>
      <c r="BV138">
        <v>42</v>
      </c>
      <c r="BW138">
        <v>43</v>
      </c>
      <c r="BX138">
        <v>44</v>
      </c>
      <c r="BY138">
        <v>44</v>
      </c>
      <c r="BZ138">
        <v>45</v>
      </c>
      <c r="CA138">
        <v>45</v>
      </c>
      <c r="CB138">
        <v>46</v>
      </c>
      <c r="CC138">
        <v>46</v>
      </c>
      <c r="CD138">
        <v>47</v>
      </c>
      <c r="CE138">
        <v>47</v>
      </c>
      <c r="CF138">
        <v>48</v>
      </c>
      <c r="CG138">
        <v>48</v>
      </c>
      <c r="CH138">
        <v>49</v>
      </c>
      <c r="CI138">
        <v>49</v>
      </c>
      <c r="CJ138">
        <v>50</v>
      </c>
      <c r="CK138">
        <v>50</v>
      </c>
      <c r="CL138">
        <v>51</v>
      </c>
      <c r="CM138">
        <v>51</v>
      </c>
      <c r="CN138">
        <v>52</v>
      </c>
      <c r="CO138">
        <v>52</v>
      </c>
      <c r="CP138">
        <v>53</v>
      </c>
      <c r="CQ138">
        <v>53</v>
      </c>
      <c r="CR138">
        <v>54</v>
      </c>
      <c r="CS138">
        <v>54</v>
      </c>
      <c r="CT138">
        <v>55</v>
      </c>
      <c r="CU138">
        <v>55</v>
      </c>
      <c r="CV138">
        <v>56</v>
      </c>
      <c r="CW138">
        <v>56</v>
      </c>
      <c r="CX138">
        <v>57</v>
      </c>
      <c r="CY138">
        <v>58</v>
      </c>
      <c r="CZ138">
        <v>58</v>
      </c>
      <c r="DA138">
        <v>59</v>
      </c>
      <c r="DB138">
        <v>59</v>
      </c>
      <c r="DC138">
        <v>60</v>
      </c>
      <c r="DD138">
        <v>60</v>
      </c>
      <c r="DE138">
        <v>61</v>
      </c>
      <c r="DF138">
        <v>61</v>
      </c>
      <c r="DG138">
        <v>62</v>
      </c>
      <c r="DH138">
        <v>63</v>
      </c>
      <c r="DI138">
        <v>63</v>
      </c>
      <c r="DJ138">
        <v>64</v>
      </c>
      <c r="DK138">
        <v>64</v>
      </c>
      <c r="DL138">
        <v>65</v>
      </c>
      <c r="DM138">
        <v>65</v>
      </c>
      <c r="DN138">
        <v>66</v>
      </c>
      <c r="DO138">
        <v>66</v>
      </c>
      <c r="DP138">
        <v>67</v>
      </c>
      <c r="DQ138">
        <v>68</v>
      </c>
      <c r="DR138">
        <v>68</v>
      </c>
      <c r="DS138">
        <v>69</v>
      </c>
      <c r="DT138">
        <v>69</v>
      </c>
      <c r="DU138">
        <v>70</v>
      </c>
      <c r="DV138">
        <v>70</v>
      </c>
      <c r="DW138">
        <v>71</v>
      </c>
      <c r="DX138">
        <v>72</v>
      </c>
      <c r="DY138">
        <v>72</v>
      </c>
      <c r="DZ138">
        <v>73</v>
      </c>
      <c r="EA138">
        <v>73</v>
      </c>
      <c r="EB138">
        <v>74</v>
      </c>
      <c r="EC138">
        <v>74</v>
      </c>
      <c r="ED138">
        <v>75</v>
      </c>
      <c r="EE138">
        <v>76</v>
      </c>
      <c r="EF138">
        <v>76</v>
      </c>
      <c r="EG138">
        <v>77</v>
      </c>
      <c r="EH138">
        <v>77</v>
      </c>
      <c r="EI138">
        <v>78</v>
      </c>
      <c r="EJ138">
        <v>78</v>
      </c>
      <c r="EK138">
        <v>79</v>
      </c>
      <c r="EL138">
        <v>79</v>
      </c>
      <c r="EM138">
        <v>80</v>
      </c>
      <c r="EN138">
        <v>81</v>
      </c>
      <c r="EO138">
        <v>81</v>
      </c>
      <c r="EP138">
        <v>82</v>
      </c>
      <c r="EQ138">
        <v>82</v>
      </c>
      <c r="ER138">
        <v>83</v>
      </c>
      <c r="ES138">
        <v>83</v>
      </c>
      <c r="ET138">
        <v>84</v>
      </c>
      <c r="EU138">
        <v>85</v>
      </c>
      <c r="EV138">
        <v>85</v>
      </c>
      <c r="EW138">
        <v>86</v>
      </c>
      <c r="EX138">
        <v>86</v>
      </c>
      <c r="EY138">
        <v>87</v>
      </c>
      <c r="EZ138">
        <v>87</v>
      </c>
      <c r="FA138">
        <v>88</v>
      </c>
      <c r="FB138">
        <v>89</v>
      </c>
      <c r="FC138">
        <v>89</v>
      </c>
      <c r="FD138">
        <v>90</v>
      </c>
      <c r="FE138">
        <v>90</v>
      </c>
      <c r="FF138">
        <v>91</v>
      </c>
      <c r="FG138">
        <v>91</v>
      </c>
      <c r="FH138">
        <v>92</v>
      </c>
      <c r="FI138">
        <v>92</v>
      </c>
      <c r="FJ138">
        <v>93</v>
      </c>
      <c r="FK138">
        <v>94</v>
      </c>
      <c r="FL138">
        <v>94</v>
      </c>
      <c r="FM138">
        <v>95</v>
      </c>
      <c r="FN138">
        <v>95</v>
      </c>
      <c r="FO138">
        <v>96</v>
      </c>
      <c r="FP138">
        <v>96</v>
      </c>
      <c r="FQ138">
        <v>97</v>
      </c>
      <c r="FR138">
        <v>98</v>
      </c>
      <c r="FS138">
        <v>98</v>
      </c>
      <c r="FT138">
        <v>99</v>
      </c>
      <c r="FU138">
        <v>99</v>
      </c>
      <c r="FV138">
        <v>100</v>
      </c>
      <c r="FW138">
        <v>100</v>
      </c>
      <c r="FX138">
        <v>101</v>
      </c>
      <c r="FY138">
        <v>101</v>
      </c>
      <c r="FZ138">
        <v>102</v>
      </c>
      <c r="GA138">
        <v>103</v>
      </c>
      <c r="GB138">
        <v>103</v>
      </c>
      <c r="GC138">
        <v>104</v>
      </c>
      <c r="GD138">
        <v>104</v>
      </c>
      <c r="GE138">
        <v>105</v>
      </c>
      <c r="GF138">
        <v>105</v>
      </c>
      <c r="GG138">
        <v>106</v>
      </c>
      <c r="GH138">
        <v>107</v>
      </c>
      <c r="GI138">
        <v>107</v>
      </c>
      <c r="GJ138">
        <v>108</v>
      </c>
      <c r="GK138">
        <v>108</v>
      </c>
      <c r="GL138">
        <v>109</v>
      </c>
      <c r="GM138">
        <v>109</v>
      </c>
      <c r="GN138">
        <v>110</v>
      </c>
      <c r="GO138">
        <v>111</v>
      </c>
      <c r="GP138">
        <v>111</v>
      </c>
      <c r="GQ138">
        <v>112</v>
      </c>
      <c r="GR138">
        <v>112</v>
      </c>
      <c r="GS138">
        <v>113</v>
      </c>
      <c r="GU138">
        <v>135</v>
      </c>
      <c r="GV138">
        <v>0.89900000000000002</v>
      </c>
    </row>
    <row r="139" spans="1:204">
      <c r="A139" s="278">
        <v>136</v>
      </c>
      <c r="B139" s="344">
        <v>1</v>
      </c>
      <c r="C139" s="344">
        <v>1</v>
      </c>
      <c r="D139" s="344">
        <v>2</v>
      </c>
      <c r="E139" s="344">
        <v>3</v>
      </c>
      <c r="F139" s="344">
        <v>4</v>
      </c>
      <c r="G139" s="344">
        <v>4</v>
      </c>
      <c r="H139" s="344">
        <v>5</v>
      </c>
      <c r="I139" s="344">
        <v>6</v>
      </c>
      <c r="J139" s="344">
        <v>6</v>
      </c>
      <c r="K139" s="344">
        <v>7</v>
      </c>
      <c r="L139" s="344">
        <v>7</v>
      </c>
      <c r="M139" s="344">
        <v>8</v>
      </c>
      <c r="N139" s="344">
        <v>8</v>
      </c>
      <c r="O139" s="344">
        <v>9</v>
      </c>
      <c r="P139" s="344">
        <v>10</v>
      </c>
      <c r="Q139" s="344">
        <v>10</v>
      </c>
      <c r="R139" s="344">
        <v>11</v>
      </c>
      <c r="S139" s="344">
        <v>12</v>
      </c>
      <c r="T139" s="344">
        <v>12</v>
      </c>
      <c r="U139" s="344">
        <v>13</v>
      </c>
      <c r="V139" s="344">
        <v>13</v>
      </c>
      <c r="W139" s="344">
        <v>14</v>
      </c>
      <c r="X139" s="344">
        <v>14</v>
      </c>
      <c r="Y139" s="344">
        <v>15</v>
      </c>
      <c r="Z139" s="344">
        <v>16</v>
      </c>
      <c r="AA139" s="344">
        <v>16</v>
      </c>
      <c r="AB139" s="344">
        <v>17</v>
      </c>
      <c r="AC139" s="344">
        <v>17</v>
      </c>
      <c r="AD139" s="344">
        <v>18</v>
      </c>
      <c r="AE139" s="344">
        <v>19</v>
      </c>
      <c r="AF139" s="337">
        <v>19</v>
      </c>
      <c r="AG139" s="345">
        <v>20</v>
      </c>
      <c r="AH139" s="346">
        <v>20</v>
      </c>
      <c r="AI139">
        <v>21</v>
      </c>
      <c r="AJ139">
        <v>21</v>
      </c>
      <c r="AK139">
        <v>22</v>
      </c>
      <c r="AL139">
        <v>23</v>
      </c>
      <c r="AM139">
        <v>23</v>
      </c>
      <c r="AN139">
        <v>24</v>
      </c>
      <c r="AO139">
        <v>24</v>
      </c>
      <c r="AP139">
        <v>25</v>
      </c>
      <c r="AQ139">
        <v>25</v>
      </c>
      <c r="AR139">
        <v>26</v>
      </c>
      <c r="AS139">
        <v>27</v>
      </c>
      <c r="AT139">
        <v>27</v>
      </c>
      <c r="AU139">
        <v>28</v>
      </c>
      <c r="AV139">
        <v>28</v>
      </c>
      <c r="AW139">
        <v>29</v>
      </c>
      <c r="AX139">
        <v>29</v>
      </c>
      <c r="AY139">
        <v>30</v>
      </c>
      <c r="AZ139">
        <v>31</v>
      </c>
      <c r="BA139">
        <v>31</v>
      </c>
      <c r="BB139">
        <v>32</v>
      </c>
      <c r="BC139">
        <v>32</v>
      </c>
      <c r="BD139">
        <v>33</v>
      </c>
      <c r="BE139">
        <v>33</v>
      </c>
      <c r="BF139">
        <v>34</v>
      </c>
      <c r="BG139">
        <v>34</v>
      </c>
      <c r="BH139">
        <v>35</v>
      </c>
      <c r="BI139">
        <v>36</v>
      </c>
      <c r="BJ139">
        <v>36</v>
      </c>
      <c r="BK139">
        <v>37</v>
      </c>
      <c r="BL139">
        <v>37</v>
      </c>
      <c r="BM139">
        <v>38</v>
      </c>
      <c r="BN139">
        <v>38</v>
      </c>
      <c r="BO139">
        <v>39</v>
      </c>
      <c r="BP139">
        <v>39</v>
      </c>
      <c r="BQ139">
        <v>40</v>
      </c>
      <c r="BR139">
        <v>40</v>
      </c>
      <c r="BS139">
        <v>41</v>
      </c>
      <c r="BT139">
        <v>41</v>
      </c>
      <c r="BU139">
        <v>42</v>
      </c>
      <c r="BV139">
        <v>43</v>
      </c>
      <c r="BW139">
        <v>43</v>
      </c>
      <c r="BX139">
        <v>44</v>
      </c>
      <c r="BY139">
        <v>44</v>
      </c>
      <c r="BZ139">
        <v>45</v>
      </c>
      <c r="CA139">
        <v>45</v>
      </c>
      <c r="CB139">
        <v>46</v>
      </c>
      <c r="CC139">
        <v>46</v>
      </c>
      <c r="CD139">
        <v>47</v>
      </c>
      <c r="CE139">
        <v>47</v>
      </c>
      <c r="CF139">
        <v>48</v>
      </c>
      <c r="CG139">
        <v>48</v>
      </c>
      <c r="CH139">
        <v>49</v>
      </c>
      <c r="CI139">
        <v>49</v>
      </c>
      <c r="CJ139">
        <v>50</v>
      </c>
      <c r="CK139">
        <v>50</v>
      </c>
      <c r="CL139">
        <v>51</v>
      </c>
      <c r="CM139">
        <v>51</v>
      </c>
      <c r="CN139">
        <v>52</v>
      </c>
      <c r="CO139">
        <v>52</v>
      </c>
      <c r="CP139">
        <v>53</v>
      </c>
      <c r="CQ139">
        <v>53</v>
      </c>
      <c r="CR139">
        <v>54</v>
      </c>
      <c r="CS139">
        <v>55</v>
      </c>
      <c r="CT139">
        <v>55</v>
      </c>
      <c r="CU139">
        <v>56</v>
      </c>
      <c r="CV139">
        <v>56</v>
      </c>
      <c r="CW139">
        <v>57</v>
      </c>
      <c r="CX139">
        <v>57</v>
      </c>
      <c r="CY139">
        <v>58</v>
      </c>
      <c r="CZ139">
        <v>58</v>
      </c>
      <c r="DA139">
        <v>59</v>
      </c>
      <c r="DB139">
        <v>59</v>
      </c>
      <c r="DC139">
        <v>60</v>
      </c>
      <c r="DD139">
        <v>60</v>
      </c>
      <c r="DE139">
        <v>61</v>
      </c>
      <c r="DF139">
        <v>62</v>
      </c>
      <c r="DG139">
        <v>62</v>
      </c>
      <c r="DH139">
        <v>63</v>
      </c>
      <c r="DI139">
        <v>63</v>
      </c>
      <c r="DJ139">
        <v>64</v>
      </c>
      <c r="DK139">
        <v>64</v>
      </c>
      <c r="DL139">
        <v>65</v>
      </c>
      <c r="DM139">
        <v>65</v>
      </c>
      <c r="DN139">
        <v>66</v>
      </c>
      <c r="DO139">
        <v>67</v>
      </c>
      <c r="DP139">
        <v>67</v>
      </c>
      <c r="DQ139">
        <v>68</v>
      </c>
      <c r="DR139">
        <v>68</v>
      </c>
      <c r="DS139">
        <v>69</v>
      </c>
      <c r="DT139">
        <v>69</v>
      </c>
      <c r="DU139">
        <v>70</v>
      </c>
      <c r="DV139">
        <v>71</v>
      </c>
      <c r="DW139">
        <v>71</v>
      </c>
      <c r="DX139">
        <v>72</v>
      </c>
      <c r="DY139">
        <v>72</v>
      </c>
      <c r="DZ139">
        <v>73</v>
      </c>
      <c r="EA139">
        <v>73</v>
      </c>
      <c r="EB139">
        <v>74</v>
      </c>
      <c r="EC139">
        <v>75</v>
      </c>
      <c r="ED139">
        <v>75</v>
      </c>
      <c r="EE139">
        <v>76</v>
      </c>
      <c r="EF139">
        <v>76</v>
      </c>
      <c r="EG139">
        <v>77</v>
      </c>
      <c r="EH139">
        <v>77</v>
      </c>
      <c r="EI139">
        <v>78</v>
      </c>
      <c r="EJ139">
        <v>79</v>
      </c>
      <c r="EK139">
        <v>79</v>
      </c>
      <c r="EL139">
        <v>80</v>
      </c>
      <c r="EM139">
        <v>80</v>
      </c>
      <c r="EN139">
        <v>81</v>
      </c>
      <c r="EO139">
        <v>81</v>
      </c>
      <c r="EP139">
        <v>82</v>
      </c>
      <c r="EQ139">
        <v>82</v>
      </c>
      <c r="ER139">
        <v>83</v>
      </c>
      <c r="ES139">
        <v>84</v>
      </c>
      <c r="ET139">
        <v>84</v>
      </c>
      <c r="EU139">
        <v>85</v>
      </c>
      <c r="EV139">
        <v>85</v>
      </c>
      <c r="EW139">
        <v>86</v>
      </c>
      <c r="EX139">
        <v>86</v>
      </c>
      <c r="EY139">
        <v>87</v>
      </c>
      <c r="EZ139">
        <v>88</v>
      </c>
      <c r="FA139">
        <v>88</v>
      </c>
      <c r="FB139">
        <v>89</v>
      </c>
      <c r="FC139">
        <v>89</v>
      </c>
      <c r="FD139">
        <v>90</v>
      </c>
      <c r="FE139">
        <v>90</v>
      </c>
      <c r="FF139">
        <v>91</v>
      </c>
      <c r="FG139">
        <v>92</v>
      </c>
      <c r="FH139">
        <v>92</v>
      </c>
      <c r="FI139">
        <v>93</v>
      </c>
      <c r="FJ139">
        <v>93</v>
      </c>
      <c r="FK139">
        <v>94</v>
      </c>
      <c r="FL139">
        <v>94</v>
      </c>
      <c r="FM139">
        <v>95</v>
      </c>
      <c r="FN139">
        <v>96</v>
      </c>
      <c r="FO139">
        <v>96</v>
      </c>
      <c r="FP139">
        <v>97</v>
      </c>
      <c r="FQ139">
        <v>97</v>
      </c>
      <c r="FR139">
        <v>98</v>
      </c>
      <c r="FS139">
        <v>98</v>
      </c>
      <c r="FT139">
        <v>99</v>
      </c>
      <c r="FU139">
        <v>99</v>
      </c>
      <c r="FV139">
        <v>100</v>
      </c>
      <c r="FW139">
        <v>101</v>
      </c>
      <c r="FX139">
        <v>101</v>
      </c>
      <c r="FY139">
        <v>102</v>
      </c>
      <c r="FZ139">
        <v>102</v>
      </c>
      <c r="GA139">
        <v>103</v>
      </c>
      <c r="GB139">
        <v>103</v>
      </c>
      <c r="GC139">
        <v>104</v>
      </c>
      <c r="GD139">
        <v>105</v>
      </c>
      <c r="GE139">
        <v>105</v>
      </c>
      <c r="GF139">
        <v>106</v>
      </c>
      <c r="GG139">
        <v>106</v>
      </c>
      <c r="GH139">
        <v>107</v>
      </c>
      <c r="GI139">
        <v>107</v>
      </c>
      <c r="GJ139">
        <v>108</v>
      </c>
      <c r="GK139">
        <v>109</v>
      </c>
      <c r="GL139">
        <v>109</v>
      </c>
      <c r="GM139">
        <v>110</v>
      </c>
      <c r="GN139">
        <v>110</v>
      </c>
      <c r="GO139">
        <v>111</v>
      </c>
      <c r="GP139">
        <v>111</v>
      </c>
      <c r="GQ139">
        <v>112</v>
      </c>
      <c r="GR139">
        <v>112</v>
      </c>
      <c r="GS139">
        <v>113</v>
      </c>
      <c r="GU139">
        <v>136</v>
      </c>
      <c r="GV139">
        <v>0.90100000000000002</v>
      </c>
    </row>
    <row r="140" spans="1:204">
      <c r="A140" s="278">
        <v>137</v>
      </c>
      <c r="B140" s="344">
        <v>1</v>
      </c>
      <c r="C140" s="344">
        <v>1</v>
      </c>
      <c r="D140" s="344">
        <v>2</v>
      </c>
      <c r="E140" s="344">
        <v>3</v>
      </c>
      <c r="F140" s="344">
        <v>4</v>
      </c>
      <c r="G140" s="344">
        <v>4</v>
      </c>
      <c r="H140" s="344">
        <v>5</v>
      </c>
      <c r="I140" s="344">
        <v>6</v>
      </c>
      <c r="J140" s="344">
        <v>6</v>
      </c>
      <c r="K140" s="344">
        <v>7</v>
      </c>
      <c r="L140" s="344">
        <v>7</v>
      </c>
      <c r="M140" s="344">
        <v>8</v>
      </c>
      <c r="N140" s="344">
        <v>9</v>
      </c>
      <c r="O140" s="344">
        <v>9</v>
      </c>
      <c r="P140" s="344">
        <v>10</v>
      </c>
      <c r="Q140" s="344">
        <v>10</v>
      </c>
      <c r="R140" s="344">
        <v>11</v>
      </c>
      <c r="S140" s="344">
        <v>12</v>
      </c>
      <c r="T140" s="344">
        <v>12</v>
      </c>
      <c r="U140" s="344">
        <v>13</v>
      </c>
      <c r="V140" s="344">
        <v>13</v>
      </c>
      <c r="W140" s="344">
        <v>14</v>
      </c>
      <c r="X140" s="344">
        <v>14</v>
      </c>
      <c r="Y140" s="344">
        <v>15</v>
      </c>
      <c r="Z140" s="344">
        <v>16</v>
      </c>
      <c r="AA140" s="344">
        <v>16</v>
      </c>
      <c r="AB140" s="344">
        <v>17</v>
      </c>
      <c r="AC140" s="344">
        <v>17</v>
      </c>
      <c r="AD140" s="344">
        <v>18</v>
      </c>
      <c r="AE140" s="344">
        <v>19</v>
      </c>
      <c r="AF140" s="337">
        <v>19</v>
      </c>
      <c r="AG140" s="345">
        <v>20</v>
      </c>
      <c r="AH140" s="346">
        <v>20</v>
      </c>
      <c r="AI140">
        <v>21</v>
      </c>
      <c r="AJ140">
        <v>22</v>
      </c>
      <c r="AK140">
        <v>22</v>
      </c>
      <c r="AL140">
        <v>23</v>
      </c>
      <c r="AM140">
        <v>23</v>
      </c>
      <c r="AN140">
        <v>24</v>
      </c>
      <c r="AO140">
        <v>24</v>
      </c>
      <c r="AP140">
        <v>25</v>
      </c>
      <c r="AQ140">
        <v>26</v>
      </c>
      <c r="AR140">
        <v>26</v>
      </c>
      <c r="AS140">
        <v>27</v>
      </c>
      <c r="AT140">
        <v>27</v>
      </c>
      <c r="AU140">
        <v>28</v>
      </c>
      <c r="AV140">
        <v>28</v>
      </c>
      <c r="AW140">
        <v>29</v>
      </c>
      <c r="AX140">
        <v>30</v>
      </c>
      <c r="AY140">
        <v>30</v>
      </c>
      <c r="AZ140">
        <v>31</v>
      </c>
      <c r="BA140">
        <v>31</v>
      </c>
      <c r="BB140">
        <v>32</v>
      </c>
      <c r="BC140">
        <v>32</v>
      </c>
      <c r="BD140">
        <v>33</v>
      </c>
      <c r="BE140">
        <v>33</v>
      </c>
      <c r="BF140">
        <v>34</v>
      </c>
      <c r="BG140">
        <v>35</v>
      </c>
      <c r="BH140">
        <v>35</v>
      </c>
      <c r="BI140">
        <v>36</v>
      </c>
      <c r="BJ140">
        <v>36</v>
      </c>
      <c r="BK140">
        <v>37</v>
      </c>
      <c r="BL140">
        <v>37</v>
      </c>
      <c r="BM140">
        <v>38</v>
      </c>
      <c r="BN140">
        <v>38</v>
      </c>
      <c r="BO140">
        <v>39</v>
      </c>
      <c r="BP140">
        <v>39</v>
      </c>
      <c r="BQ140">
        <v>40</v>
      </c>
      <c r="BR140">
        <v>41</v>
      </c>
      <c r="BS140">
        <v>41</v>
      </c>
      <c r="BT140">
        <v>42</v>
      </c>
      <c r="BU140">
        <v>42</v>
      </c>
      <c r="BV140">
        <v>43</v>
      </c>
      <c r="BW140">
        <v>43</v>
      </c>
      <c r="BX140">
        <v>44</v>
      </c>
      <c r="BY140">
        <v>44</v>
      </c>
      <c r="BZ140">
        <v>45</v>
      </c>
      <c r="CA140">
        <v>45</v>
      </c>
      <c r="CB140">
        <v>46</v>
      </c>
      <c r="CC140">
        <v>46</v>
      </c>
      <c r="CD140">
        <v>47</v>
      </c>
      <c r="CE140">
        <v>47</v>
      </c>
      <c r="CF140">
        <v>48</v>
      </c>
      <c r="CG140">
        <v>49</v>
      </c>
      <c r="CH140">
        <v>49</v>
      </c>
      <c r="CI140">
        <v>50</v>
      </c>
      <c r="CJ140">
        <v>50</v>
      </c>
      <c r="CK140">
        <v>51</v>
      </c>
      <c r="CL140">
        <v>51</v>
      </c>
      <c r="CM140">
        <v>52</v>
      </c>
      <c r="CN140">
        <v>52</v>
      </c>
      <c r="CO140">
        <v>53</v>
      </c>
      <c r="CP140">
        <v>53</v>
      </c>
      <c r="CQ140">
        <v>54</v>
      </c>
      <c r="CR140">
        <v>54</v>
      </c>
      <c r="CS140">
        <v>55</v>
      </c>
      <c r="CT140">
        <v>55</v>
      </c>
      <c r="CU140">
        <v>56</v>
      </c>
      <c r="CV140">
        <v>56</v>
      </c>
      <c r="CW140">
        <v>57</v>
      </c>
      <c r="CX140">
        <v>57</v>
      </c>
      <c r="CY140">
        <v>58</v>
      </c>
      <c r="CZ140">
        <v>58</v>
      </c>
      <c r="DA140">
        <v>59</v>
      </c>
      <c r="DB140">
        <v>60</v>
      </c>
      <c r="DC140">
        <v>60</v>
      </c>
      <c r="DD140">
        <v>61</v>
      </c>
      <c r="DE140">
        <v>61</v>
      </c>
      <c r="DF140">
        <v>62</v>
      </c>
      <c r="DG140">
        <v>62</v>
      </c>
      <c r="DH140">
        <v>63</v>
      </c>
      <c r="DI140">
        <v>63</v>
      </c>
      <c r="DJ140">
        <v>64</v>
      </c>
      <c r="DK140">
        <v>65</v>
      </c>
      <c r="DL140">
        <v>65</v>
      </c>
      <c r="DM140">
        <v>66</v>
      </c>
      <c r="DN140">
        <v>66</v>
      </c>
      <c r="DO140">
        <v>67</v>
      </c>
      <c r="DP140">
        <v>67</v>
      </c>
      <c r="DQ140">
        <v>68</v>
      </c>
      <c r="DR140">
        <v>69</v>
      </c>
      <c r="DS140">
        <v>69</v>
      </c>
      <c r="DT140">
        <v>70</v>
      </c>
      <c r="DU140">
        <v>70</v>
      </c>
      <c r="DV140">
        <v>71</v>
      </c>
      <c r="DW140">
        <v>71</v>
      </c>
      <c r="DX140">
        <v>72</v>
      </c>
      <c r="DY140">
        <v>73</v>
      </c>
      <c r="DZ140">
        <v>73</v>
      </c>
      <c r="EA140">
        <v>74</v>
      </c>
      <c r="EB140">
        <v>74</v>
      </c>
      <c r="EC140">
        <v>75</v>
      </c>
      <c r="ED140">
        <v>75</v>
      </c>
      <c r="EE140">
        <v>76</v>
      </c>
      <c r="EF140">
        <v>77</v>
      </c>
      <c r="EG140">
        <v>77</v>
      </c>
      <c r="EH140">
        <v>78</v>
      </c>
      <c r="EI140">
        <v>78</v>
      </c>
      <c r="EJ140">
        <v>79</v>
      </c>
      <c r="EK140">
        <v>79</v>
      </c>
      <c r="EL140">
        <v>80</v>
      </c>
      <c r="EM140">
        <v>80</v>
      </c>
      <c r="EN140">
        <v>81</v>
      </c>
      <c r="EO140">
        <v>82</v>
      </c>
      <c r="EP140">
        <v>82</v>
      </c>
      <c r="EQ140">
        <v>83</v>
      </c>
      <c r="ER140">
        <v>83</v>
      </c>
      <c r="ES140">
        <v>84</v>
      </c>
      <c r="ET140">
        <v>84</v>
      </c>
      <c r="EU140">
        <v>85</v>
      </c>
      <c r="EV140">
        <v>86</v>
      </c>
      <c r="EW140">
        <v>86</v>
      </c>
      <c r="EX140">
        <v>87</v>
      </c>
      <c r="EY140">
        <v>87</v>
      </c>
      <c r="EZ140">
        <v>88</v>
      </c>
      <c r="FA140">
        <v>88</v>
      </c>
      <c r="FB140">
        <v>89</v>
      </c>
      <c r="FC140">
        <v>90</v>
      </c>
      <c r="FD140">
        <v>90</v>
      </c>
      <c r="FE140">
        <v>91</v>
      </c>
      <c r="FF140">
        <v>91</v>
      </c>
      <c r="FG140">
        <v>92</v>
      </c>
      <c r="FH140">
        <v>92</v>
      </c>
      <c r="FI140">
        <v>93</v>
      </c>
      <c r="FJ140">
        <v>94</v>
      </c>
      <c r="FK140">
        <v>94</v>
      </c>
      <c r="FL140">
        <v>95</v>
      </c>
      <c r="FM140">
        <v>95</v>
      </c>
      <c r="FN140">
        <v>96</v>
      </c>
      <c r="FO140">
        <v>96</v>
      </c>
      <c r="FP140">
        <v>97</v>
      </c>
      <c r="FQ140">
        <v>98</v>
      </c>
      <c r="FR140">
        <v>98</v>
      </c>
      <c r="FS140">
        <v>99</v>
      </c>
      <c r="FT140">
        <v>99</v>
      </c>
      <c r="FU140">
        <v>100</v>
      </c>
      <c r="FV140">
        <v>100</v>
      </c>
      <c r="FW140">
        <v>101</v>
      </c>
      <c r="FX140">
        <v>101</v>
      </c>
      <c r="FY140">
        <v>102</v>
      </c>
      <c r="FZ140">
        <v>103</v>
      </c>
      <c r="GA140">
        <v>103</v>
      </c>
      <c r="GB140">
        <v>104</v>
      </c>
      <c r="GC140">
        <v>104</v>
      </c>
      <c r="GD140">
        <v>105</v>
      </c>
      <c r="GE140">
        <v>105</v>
      </c>
      <c r="GF140">
        <v>106</v>
      </c>
      <c r="GG140">
        <v>107</v>
      </c>
      <c r="GH140">
        <v>107</v>
      </c>
      <c r="GI140">
        <v>108</v>
      </c>
      <c r="GJ140">
        <v>108</v>
      </c>
      <c r="GK140">
        <v>109</v>
      </c>
      <c r="GL140">
        <v>109</v>
      </c>
      <c r="GM140">
        <v>110</v>
      </c>
      <c r="GN140">
        <v>111</v>
      </c>
      <c r="GO140">
        <v>111</v>
      </c>
      <c r="GP140">
        <v>112</v>
      </c>
      <c r="GQ140">
        <v>112</v>
      </c>
      <c r="GR140">
        <v>113</v>
      </c>
      <c r="GS140">
        <v>113</v>
      </c>
      <c r="GU140">
        <v>137</v>
      </c>
      <c r="GV140">
        <v>0.90400000000000003</v>
      </c>
    </row>
    <row r="141" spans="1:204">
      <c r="A141" s="278">
        <v>138</v>
      </c>
      <c r="B141" s="344">
        <v>1</v>
      </c>
      <c r="C141" s="344">
        <v>1</v>
      </c>
      <c r="D141" s="344">
        <v>2</v>
      </c>
      <c r="E141" s="344">
        <v>3</v>
      </c>
      <c r="F141" s="344">
        <v>4</v>
      </c>
      <c r="G141" s="344">
        <v>4</v>
      </c>
      <c r="H141" s="344">
        <v>5</v>
      </c>
      <c r="I141" s="344">
        <v>6</v>
      </c>
      <c r="J141" s="344">
        <v>6</v>
      </c>
      <c r="K141" s="344">
        <v>7</v>
      </c>
      <c r="L141" s="344">
        <v>7</v>
      </c>
      <c r="M141" s="344">
        <v>8</v>
      </c>
      <c r="N141" s="344">
        <v>9</v>
      </c>
      <c r="O141" s="344">
        <v>9</v>
      </c>
      <c r="P141" s="344">
        <v>10</v>
      </c>
      <c r="Q141" s="344">
        <v>10</v>
      </c>
      <c r="R141" s="344">
        <v>11</v>
      </c>
      <c r="S141" s="344">
        <v>12</v>
      </c>
      <c r="T141" s="344">
        <v>12</v>
      </c>
      <c r="U141" s="344">
        <v>13</v>
      </c>
      <c r="V141" s="344">
        <v>13</v>
      </c>
      <c r="W141" s="344">
        <v>14</v>
      </c>
      <c r="X141" s="344">
        <v>14</v>
      </c>
      <c r="Y141" s="344">
        <v>15</v>
      </c>
      <c r="Z141" s="344">
        <v>16</v>
      </c>
      <c r="AA141" s="344">
        <v>16</v>
      </c>
      <c r="AB141" s="344">
        <v>17</v>
      </c>
      <c r="AC141" s="344">
        <v>17</v>
      </c>
      <c r="AD141" s="344">
        <v>18</v>
      </c>
      <c r="AE141" s="344">
        <v>19</v>
      </c>
      <c r="AF141" s="337">
        <v>19</v>
      </c>
      <c r="AG141" s="345">
        <v>20</v>
      </c>
      <c r="AH141" s="346">
        <v>20</v>
      </c>
      <c r="AI141">
        <v>21</v>
      </c>
      <c r="AJ141">
        <v>22</v>
      </c>
      <c r="AK141">
        <v>22</v>
      </c>
      <c r="AL141">
        <v>23</v>
      </c>
      <c r="AM141">
        <v>23</v>
      </c>
      <c r="AN141">
        <v>24</v>
      </c>
      <c r="AO141">
        <v>25</v>
      </c>
      <c r="AP141">
        <v>25</v>
      </c>
      <c r="AQ141">
        <v>26</v>
      </c>
      <c r="AR141">
        <v>26</v>
      </c>
      <c r="AS141">
        <v>27</v>
      </c>
      <c r="AT141">
        <v>27</v>
      </c>
      <c r="AU141">
        <v>28</v>
      </c>
      <c r="AV141">
        <v>29</v>
      </c>
      <c r="AW141">
        <v>29</v>
      </c>
      <c r="AX141">
        <v>30</v>
      </c>
      <c r="AY141">
        <v>30</v>
      </c>
      <c r="AZ141">
        <v>31</v>
      </c>
      <c r="BA141">
        <v>31</v>
      </c>
      <c r="BB141">
        <v>32</v>
      </c>
      <c r="BC141">
        <v>32</v>
      </c>
      <c r="BD141">
        <v>33</v>
      </c>
      <c r="BE141">
        <v>34</v>
      </c>
      <c r="BF141">
        <v>34</v>
      </c>
      <c r="BG141">
        <v>35</v>
      </c>
      <c r="BH141">
        <v>35</v>
      </c>
      <c r="BI141">
        <v>36</v>
      </c>
      <c r="BJ141">
        <v>36</v>
      </c>
      <c r="BK141">
        <v>37</v>
      </c>
      <c r="BL141">
        <v>37</v>
      </c>
      <c r="BM141">
        <v>38</v>
      </c>
      <c r="BN141">
        <v>38</v>
      </c>
      <c r="BO141">
        <v>39</v>
      </c>
      <c r="BP141">
        <v>40</v>
      </c>
      <c r="BQ141">
        <v>40</v>
      </c>
      <c r="BR141">
        <v>41</v>
      </c>
      <c r="BS141">
        <v>41</v>
      </c>
      <c r="BT141">
        <v>42</v>
      </c>
      <c r="BU141">
        <v>42</v>
      </c>
      <c r="BV141">
        <v>43</v>
      </c>
      <c r="BW141">
        <v>43</v>
      </c>
      <c r="BX141">
        <v>44</v>
      </c>
      <c r="BY141">
        <v>44</v>
      </c>
      <c r="BZ141">
        <v>45</v>
      </c>
      <c r="CA141">
        <v>46</v>
      </c>
      <c r="CB141">
        <v>46</v>
      </c>
      <c r="CC141">
        <v>47</v>
      </c>
      <c r="CD141">
        <v>47</v>
      </c>
      <c r="CE141">
        <v>48</v>
      </c>
      <c r="CF141">
        <v>48</v>
      </c>
      <c r="CG141">
        <v>49</v>
      </c>
      <c r="CH141">
        <v>49</v>
      </c>
      <c r="CI141">
        <v>50</v>
      </c>
      <c r="CJ141">
        <v>50</v>
      </c>
      <c r="CK141">
        <v>51</v>
      </c>
      <c r="CL141">
        <v>51</v>
      </c>
      <c r="CM141">
        <v>52</v>
      </c>
      <c r="CN141">
        <v>52</v>
      </c>
      <c r="CO141">
        <v>53</v>
      </c>
      <c r="CP141">
        <v>53</v>
      </c>
      <c r="CQ141">
        <v>54</v>
      </c>
      <c r="CR141">
        <v>54</v>
      </c>
      <c r="CS141">
        <v>55</v>
      </c>
      <c r="CT141">
        <v>55</v>
      </c>
      <c r="CU141">
        <v>56</v>
      </c>
      <c r="CV141">
        <v>56</v>
      </c>
      <c r="CW141">
        <v>57</v>
      </c>
      <c r="CX141">
        <v>57</v>
      </c>
      <c r="CY141">
        <v>58</v>
      </c>
      <c r="CZ141">
        <v>59</v>
      </c>
      <c r="DA141">
        <v>59</v>
      </c>
      <c r="DB141">
        <v>60</v>
      </c>
      <c r="DC141">
        <v>60</v>
      </c>
      <c r="DD141">
        <v>61</v>
      </c>
      <c r="DE141">
        <v>61</v>
      </c>
      <c r="DF141">
        <v>62</v>
      </c>
      <c r="DG141">
        <v>63</v>
      </c>
      <c r="DH141">
        <v>63</v>
      </c>
      <c r="DI141">
        <v>64</v>
      </c>
      <c r="DJ141">
        <v>64</v>
      </c>
      <c r="DK141">
        <v>65</v>
      </c>
      <c r="DL141">
        <v>65</v>
      </c>
      <c r="DM141">
        <v>66</v>
      </c>
      <c r="DN141">
        <v>66</v>
      </c>
      <c r="DO141">
        <v>67</v>
      </c>
      <c r="DP141">
        <v>68</v>
      </c>
      <c r="DQ141">
        <v>68</v>
      </c>
      <c r="DR141">
        <v>69</v>
      </c>
      <c r="DS141">
        <v>69</v>
      </c>
      <c r="DT141">
        <v>70</v>
      </c>
      <c r="DU141">
        <v>70</v>
      </c>
      <c r="DV141">
        <v>71</v>
      </c>
      <c r="DW141">
        <v>72</v>
      </c>
      <c r="DX141">
        <v>72</v>
      </c>
      <c r="DY141">
        <v>73</v>
      </c>
      <c r="DZ141">
        <v>73</v>
      </c>
      <c r="EA141">
        <v>74</v>
      </c>
      <c r="EB141">
        <v>74</v>
      </c>
      <c r="EC141">
        <v>75</v>
      </c>
      <c r="ED141">
        <v>76</v>
      </c>
      <c r="EE141">
        <v>76</v>
      </c>
      <c r="EF141">
        <v>77</v>
      </c>
      <c r="EG141">
        <v>77</v>
      </c>
      <c r="EH141">
        <v>78</v>
      </c>
      <c r="EI141">
        <v>78</v>
      </c>
      <c r="EJ141">
        <v>79</v>
      </c>
      <c r="EK141">
        <v>80</v>
      </c>
      <c r="EL141">
        <v>80</v>
      </c>
      <c r="EM141">
        <v>81</v>
      </c>
      <c r="EN141">
        <v>81</v>
      </c>
      <c r="EO141">
        <v>82</v>
      </c>
      <c r="EP141">
        <v>82</v>
      </c>
      <c r="EQ141">
        <v>83</v>
      </c>
      <c r="ER141">
        <v>84</v>
      </c>
      <c r="ES141">
        <v>84</v>
      </c>
      <c r="ET141">
        <v>85</v>
      </c>
      <c r="EU141">
        <v>85</v>
      </c>
      <c r="EV141">
        <v>86</v>
      </c>
      <c r="EW141">
        <v>86</v>
      </c>
      <c r="EX141">
        <v>87</v>
      </c>
      <c r="EY141">
        <v>88</v>
      </c>
      <c r="EZ141">
        <v>88</v>
      </c>
      <c r="FA141">
        <v>89</v>
      </c>
      <c r="FB141">
        <v>89</v>
      </c>
      <c r="FC141">
        <v>90</v>
      </c>
      <c r="FD141">
        <v>90</v>
      </c>
      <c r="FE141">
        <v>91</v>
      </c>
      <c r="FF141">
        <v>92</v>
      </c>
      <c r="FG141">
        <v>92</v>
      </c>
      <c r="FH141">
        <v>93</v>
      </c>
      <c r="FI141">
        <v>93</v>
      </c>
      <c r="FJ141">
        <v>94</v>
      </c>
      <c r="FK141">
        <v>94</v>
      </c>
      <c r="FL141">
        <v>95</v>
      </c>
      <c r="FM141">
        <v>96</v>
      </c>
      <c r="FN141">
        <v>96</v>
      </c>
      <c r="FO141">
        <v>97</v>
      </c>
      <c r="FP141">
        <v>97</v>
      </c>
      <c r="FQ141">
        <v>98</v>
      </c>
      <c r="FR141">
        <v>98</v>
      </c>
      <c r="FS141">
        <v>99</v>
      </c>
      <c r="FT141">
        <v>100</v>
      </c>
      <c r="FU141">
        <v>100</v>
      </c>
      <c r="FV141">
        <v>101</v>
      </c>
      <c r="FW141">
        <v>101</v>
      </c>
      <c r="FX141">
        <v>102</v>
      </c>
      <c r="FY141">
        <v>102</v>
      </c>
      <c r="FZ141">
        <v>103</v>
      </c>
      <c r="GA141">
        <v>104</v>
      </c>
      <c r="GB141">
        <v>104</v>
      </c>
      <c r="GC141">
        <v>105</v>
      </c>
      <c r="GD141">
        <v>105</v>
      </c>
      <c r="GE141">
        <v>106</v>
      </c>
      <c r="GF141">
        <v>106</v>
      </c>
      <c r="GG141">
        <v>107</v>
      </c>
      <c r="GH141">
        <v>108</v>
      </c>
      <c r="GI141">
        <v>108</v>
      </c>
      <c r="GJ141">
        <v>109</v>
      </c>
      <c r="GK141">
        <v>109</v>
      </c>
      <c r="GL141">
        <v>110</v>
      </c>
      <c r="GM141">
        <v>110</v>
      </c>
      <c r="GN141">
        <v>111</v>
      </c>
      <c r="GO141">
        <v>112</v>
      </c>
      <c r="GP141">
        <v>112</v>
      </c>
      <c r="GQ141">
        <v>113</v>
      </c>
      <c r="GR141">
        <v>113</v>
      </c>
      <c r="GS141">
        <v>114</v>
      </c>
      <c r="GU141">
        <v>138</v>
      </c>
      <c r="GV141">
        <v>0.90700000000000003</v>
      </c>
    </row>
    <row r="142" spans="1:204">
      <c r="A142" s="278">
        <v>139</v>
      </c>
      <c r="B142" s="344">
        <v>1</v>
      </c>
      <c r="C142" s="344">
        <v>1</v>
      </c>
      <c r="D142" s="344">
        <v>2</v>
      </c>
      <c r="E142" s="344">
        <v>3</v>
      </c>
      <c r="F142" s="344">
        <v>4</v>
      </c>
      <c r="G142" s="344">
        <v>4</v>
      </c>
      <c r="H142" s="344">
        <v>5</v>
      </c>
      <c r="I142" s="344">
        <v>6</v>
      </c>
      <c r="J142" s="344">
        <v>6</v>
      </c>
      <c r="K142" s="344">
        <v>7</v>
      </c>
      <c r="L142" s="344">
        <v>7</v>
      </c>
      <c r="M142" s="344">
        <v>8</v>
      </c>
      <c r="N142" s="344">
        <v>9</v>
      </c>
      <c r="O142" s="344">
        <v>9</v>
      </c>
      <c r="P142" s="344">
        <v>10</v>
      </c>
      <c r="Q142" s="344">
        <v>10</v>
      </c>
      <c r="R142" s="344">
        <v>11</v>
      </c>
      <c r="S142" s="344">
        <v>12</v>
      </c>
      <c r="T142" s="344">
        <v>12</v>
      </c>
      <c r="U142" s="344">
        <v>13</v>
      </c>
      <c r="V142" s="344">
        <v>13</v>
      </c>
      <c r="W142" s="344">
        <v>14</v>
      </c>
      <c r="X142" s="344">
        <v>15</v>
      </c>
      <c r="Y142" s="344">
        <v>15</v>
      </c>
      <c r="Z142" s="344">
        <v>16</v>
      </c>
      <c r="AA142" s="344">
        <v>16</v>
      </c>
      <c r="AB142" s="344">
        <v>17</v>
      </c>
      <c r="AC142" s="344">
        <v>18</v>
      </c>
      <c r="AD142" s="344">
        <v>18</v>
      </c>
      <c r="AE142" s="344">
        <v>19</v>
      </c>
      <c r="AF142" s="337">
        <v>19</v>
      </c>
      <c r="AG142" s="345">
        <v>20</v>
      </c>
      <c r="AH142" s="346">
        <v>20</v>
      </c>
      <c r="AI142">
        <v>21</v>
      </c>
      <c r="AJ142">
        <v>22</v>
      </c>
      <c r="AK142">
        <v>22</v>
      </c>
      <c r="AL142">
        <v>23</v>
      </c>
      <c r="AM142">
        <v>23</v>
      </c>
      <c r="AN142">
        <v>24</v>
      </c>
      <c r="AO142">
        <v>25</v>
      </c>
      <c r="AP142">
        <v>25</v>
      </c>
      <c r="AQ142">
        <v>26</v>
      </c>
      <c r="AR142">
        <v>26</v>
      </c>
      <c r="AS142">
        <v>27</v>
      </c>
      <c r="AT142">
        <v>27</v>
      </c>
      <c r="AU142">
        <v>28</v>
      </c>
      <c r="AV142">
        <v>29</v>
      </c>
      <c r="AW142">
        <v>29</v>
      </c>
      <c r="AX142">
        <v>30</v>
      </c>
      <c r="AY142">
        <v>30</v>
      </c>
      <c r="AZ142">
        <v>31</v>
      </c>
      <c r="BA142">
        <v>31</v>
      </c>
      <c r="BB142">
        <v>32</v>
      </c>
      <c r="BC142">
        <v>33</v>
      </c>
      <c r="BD142">
        <v>33</v>
      </c>
      <c r="BE142">
        <v>34</v>
      </c>
      <c r="BF142">
        <v>34</v>
      </c>
      <c r="BG142">
        <v>35</v>
      </c>
      <c r="BH142">
        <v>35</v>
      </c>
      <c r="BI142">
        <v>36</v>
      </c>
      <c r="BJ142">
        <v>36</v>
      </c>
      <c r="BK142">
        <v>37</v>
      </c>
      <c r="BL142">
        <v>38</v>
      </c>
      <c r="BM142">
        <v>38</v>
      </c>
      <c r="BN142">
        <v>39</v>
      </c>
      <c r="BO142">
        <v>39</v>
      </c>
      <c r="BP142">
        <v>40</v>
      </c>
      <c r="BQ142">
        <v>40</v>
      </c>
      <c r="BR142">
        <v>41</v>
      </c>
      <c r="BS142">
        <v>41</v>
      </c>
      <c r="BT142">
        <v>42</v>
      </c>
      <c r="BU142">
        <v>42</v>
      </c>
      <c r="BV142">
        <v>43</v>
      </c>
      <c r="BW142">
        <v>44</v>
      </c>
      <c r="BX142">
        <v>44</v>
      </c>
      <c r="BY142">
        <v>45</v>
      </c>
      <c r="BZ142">
        <v>45</v>
      </c>
      <c r="CA142">
        <v>46</v>
      </c>
      <c r="CB142">
        <v>46</v>
      </c>
      <c r="CC142">
        <v>47</v>
      </c>
      <c r="CD142">
        <v>47</v>
      </c>
      <c r="CE142">
        <v>48</v>
      </c>
      <c r="CF142">
        <v>48</v>
      </c>
      <c r="CG142">
        <v>49</v>
      </c>
      <c r="CH142">
        <v>49</v>
      </c>
      <c r="CI142">
        <v>50</v>
      </c>
      <c r="CJ142">
        <v>50</v>
      </c>
      <c r="CK142">
        <v>51</v>
      </c>
      <c r="CL142">
        <v>51</v>
      </c>
      <c r="CM142">
        <v>52</v>
      </c>
      <c r="CN142">
        <v>53</v>
      </c>
      <c r="CO142">
        <v>53</v>
      </c>
      <c r="CP142">
        <v>54</v>
      </c>
      <c r="CQ142">
        <v>54</v>
      </c>
      <c r="CR142">
        <v>55</v>
      </c>
      <c r="CS142">
        <v>55</v>
      </c>
      <c r="CT142">
        <v>56</v>
      </c>
      <c r="CU142">
        <v>56</v>
      </c>
      <c r="CV142">
        <v>57</v>
      </c>
      <c r="CW142">
        <v>57</v>
      </c>
      <c r="CX142">
        <v>58</v>
      </c>
      <c r="CY142">
        <v>58</v>
      </c>
      <c r="CZ142">
        <v>59</v>
      </c>
      <c r="DA142">
        <v>59</v>
      </c>
      <c r="DB142">
        <v>60</v>
      </c>
      <c r="DC142">
        <v>60</v>
      </c>
      <c r="DD142">
        <v>61</v>
      </c>
      <c r="DE142">
        <v>62</v>
      </c>
      <c r="DF142">
        <v>62</v>
      </c>
      <c r="DG142">
        <v>63</v>
      </c>
      <c r="DH142">
        <v>63</v>
      </c>
      <c r="DI142">
        <v>64</v>
      </c>
      <c r="DJ142">
        <v>64</v>
      </c>
      <c r="DK142">
        <v>65</v>
      </c>
      <c r="DL142">
        <v>66</v>
      </c>
      <c r="DM142">
        <v>66</v>
      </c>
      <c r="DN142">
        <v>67</v>
      </c>
      <c r="DO142">
        <v>67</v>
      </c>
      <c r="DP142">
        <v>68</v>
      </c>
      <c r="DQ142">
        <v>68</v>
      </c>
      <c r="DR142">
        <v>69</v>
      </c>
      <c r="DS142">
        <v>70</v>
      </c>
      <c r="DT142">
        <v>70</v>
      </c>
      <c r="DU142">
        <v>71</v>
      </c>
      <c r="DV142">
        <v>71</v>
      </c>
      <c r="DW142">
        <v>72</v>
      </c>
      <c r="DX142">
        <v>72</v>
      </c>
      <c r="DY142">
        <v>73</v>
      </c>
      <c r="DZ142">
        <v>74</v>
      </c>
      <c r="EA142">
        <v>74</v>
      </c>
      <c r="EB142">
        <v>75</v>
      </c>
      <c r="EC142">
        <v>75</v>
      </c>
      <c r="ED142">
        <v>76</v>
      </c>
      <c r="EE142">
        <v>76</v>
      </c>
      <c r="EF142">
        <v>77</v>
      </c>
      <c r="EG142">
        <v>78</v>
      </c>
      <c r="EH142">
        <v>78</v>
      </c>
      <c r="EI142">
        <v>79</v>
      </c>
      <c r="EJ142">
        <v>79</v>
      </c>
      <c r="EK142">
        <v>80</v>
      </c>
      <c r="EL142">
        <v>80</v>
      </c>
      <c r="EM142">
        <v>81</v>
      </c>
      <c r="EN142">
        <v>82</v>
      </c>
      <c r="EO142">
        <v>82</v>
      </c>
      <c r="EP142">
        <v>83</v>
      </c>
      <c r="EQ142">
        <v>83</v>
      </c>
      <c r="ER142">
        <v>84</v>
      </c>
      <c r="ES142">
        <v>84</v>
      </c>
      <c r="ET142">
        <v>85</v>
      </c>
      <c r="EU142">
        <v>86</v>
      </c>
      <c r="EV142">
        <v>86</v>
      </c>
      <c r="EW142">
        <v>87</v>
      </c>
      <c r="EX142">
        <v>87</v>
      </c>
      <c r="EY142">
        <v>88</v>
      </c>
      <c r="EZ142">
        <v>88</v>
      </c>
      <c r="FA142">
        <v>89</v>
      </c>
      <c r="FB142">
        <v>90</v>
      </c>
      <c r="FC142">
        <v>90</v>
      </c>
      <c r="FD142">
        <v>91</v>
      </c>
      <c r="FE142">
        <v>91</v>
      </c>
      <c r="FF142">
        <v>92</v>
      </c>
      <c r="FG142">
        <v>92</v>
      </c>
      <c r="FH142">
        <v>93</v>
      </c>
      <c r="FI142">
        <v>94</v>
      </c>
      <c r="FJ142">
        <v>94</v>
      </c>
      <c r="FK142">
        <v>95</v>
      </c>
      <c r="FL142">
        <v>95</v>
      </c>
      <c r="FM142">
        <v>96</v>
      </c>
      <c r="FN142">
        <v>96</v>
      </c>
      <c r="FO142">
        <v>97</v>
      </c>
      <c r="FP142">
        <v>98</v>
      </c>
      <c r="FQ142">
        <v>98</v>
      </c>
      <c r="FR142">
        <v>99</v>
      </c>
      <c r="FS142">
        <v>99</v>
      </c>
      <c r="FT142">
        <v>100</v>
      </c>
      <c r="FU142">
        <v>100</v>
      </c>
      <c r="FV142">
        <v>101</v>
      </c>
      <c r="FW142">
        <v>102</v>
      </c>
      <c r="FX142">
        <v>102</v>
      </c>
      <c r="FY142">
        <v>103</v>
      </c>
      <c r="FZ142">
        <v>103</v>
      </c>
      <c r="GA142">
        <v>104</v>
      </c>
      <c r="GB142">
        <v>104</v>
      </c>
      <c r="GC142">
        <v>105</v>
      </c>
      <c r="GD142">
        <v>106</v>
      </c>
      <c r="GE142">
        <v>106</v>
      </c>
      <c r="GF142">
        <v>107</v>
      </c>
      <c r="GG142">
        <v>107</v>
      </c>
      <c r="GH142">
        <v>108</v>
      </c>
      <c r="GI142">
        <v>108</v>
      </c>
      <c r="GJ142">
        <v>109</v>
      </c>
      <c r="GK142">
        <v>110</v>
      </c>
      <c r="GL142">
        <v>110</v>
      </c>
      <c r="GM142">
        <v>111</v>
      </c>
      <c r="GN142">
        <v>111</v>
      </c>
      <c r="GO142">
        <v>112</v>
      </c>
      <c r="GP142">
        <v>112</v>
      </c>
      <c r="GQ142">
        <v>113</v>
      </c>
      <c r="GR142">
        <v>114</v>
      </c>
      <c r="GS142">
        <v>114</v>
      </c>
      <c r="GU142">
        <v>139</v>
      </c>
      <c r="GV142">
        <v>0.91</v>
      </c>
    </row>
    <row r="143" spans="1:204">
      <c r="A143" s="278">
        <v>140</v>
      </c>
      <c r="B143" s="344">
        <v>1</v>
      </c>
      <c r="C143" s="344">
        <v>1</v>
      </c>
      <c r="D143" s="344">
        <v>2</v>
      </c>
      <c r="E143" s="344">
        <v>3</v>
      </c>
      <c r="F143" s="344">
        <v>4</v>
      </c>
      <c r="G143" s="344">
        <v>4</v>
      </c>
      <c r="H143" s="344">
        <v>5</v>
      </c>
      <c r="I143" s="344">
        <v>6</v>
      </c>
      <c r="J143" s="344">
        <v>6</v>
      </c>
      <c r="K143" s="344">
        <v>7</v>
      </c>
      <c r="L143" s="344">
        <v>7</v>
      </c>
      <c r="M143" s="344">
        <v>8</v>
      </c>
      <c r="N143" s="344">
        <v>9</v>
      </c>
      <c r="O143" s="344">
        <v>9</v>
      </c>
      <c r="P143" s="344">
        <v>10</v>
      </c>
      <c r="Q143" s="344">
        <v>11</v>
      </c>
      <c r="R143" s="344">
        <v>11</v>
      </c>
      <c r="S143" s="344">
        <v>12</v>
      </c>
      <c r="T143" s="344">
        <v>12</v>
      </c>
      <c r="U143" s="344">
        <v>13</v>
      </c>
      <c r="V143" s="344">
        <v>13</v>
      </c>
      <c r="W143" s="344">
        <v>14</v>
      </c>
      <c r="X143" s="344">
        <v>15</v>
      </c>
      <c r="Y143" s="344">
        <v>15</v>
      </c>
      <c r="Z143" s="344">
        <v>16</v>
      </c>
      <c r="AA143" s="344">
        <v>16</v>
      </c>
      <c r="AB143" s="344">
        <v>17</v>
      </c>
      <c r="AC143" s="344">
        <v>18</v>
      </c>
      <c r="AD143" s="344">
        <v>18</v>
      </c>
      <c r="AE143" s="344">
        <v>19</v>
      </c>
      <c r="AF143" s="337">
        <v>19</v>
      </c>
      <c r="AG143" s="345">
        <v>20</v>
      </c>
      <c r="AH143" s="346">
        <v>21</v>
      </c>
      <c r="AI143">
        <v>21</v>
      </c>
      <c r="AJ143">
        <v>22</v>
      </c>
      <c r="AK143">
        <v>22</v>
      </c>
      <c r="AL143">
        <v>23</v>
      </c>
      <c r="AM143">
        <v>23</v>
      </c>
      <c r="AN143">
        <v>24</v>
      </c>
      <c r="AO143">
        <v>25</v>
      </c>
      <c r="AP143">
        <v>25</v>
      </c>
      <c r="AQ143">
        <v>26</v>
      </c>
      <c r="AR143">
        <v>26</v>
      </c>
      <c r="AS143">
        <v>27</v>
      </c>
      <c r="AT143">
        <v>28</v>
      </c>
      <c r="AU143">
        <v>28</v>
      </c>
      <c r="AV143">
        <v>29</v>
      </c>
      <c r="AW143">
        <v>29</v>
      </c>
      <c r="AX143">
        <v>30</v>
      </c>
      <c r="AY143">
        <v>30</v>
      </c>
      <c r="AZ143">
        <v>31</v>
      </c>
      <c r="BA143">
        <v>32</v>
      </c>
      <c r="BB143">
        <v>32</v>
      </c>
      <c r="BC143">
        <v>33</v>
      </c>
      <c r="BD143">
        <v>33</v>
      </c>
      <c r="BE143">
        <v>34</v>
      </c>
      <c r="BF143">
        <v>34</v>
      </c>
      <c r="BG143">
        <v>35</v>
      </c>
      <c r="BH143">
        <v>35</v>
      </c>
      <c r="BI143">
        <v>36</v>
      </c>
      <c r="BJ143">
        <v>37</v>
      </c>
      <c r="BK143">
        <v>37</v>
      </c>
      <c r="BL143">
        <v>38</v>
      </c>
      <c r="BM143">
        <v>38</v>
      </c>
      <c r="BN143">
        <v>39</v>
      </c>
      <c r="BO143">
        <v>39</v>
      </c>
      <c r="BP143">
        <v>40</v>
      </c>
      <c r="BQ143">
        <v>40</v>
      </c>
      <c r="BR143">
        <v>41</v>
      </c>
      <c r="BS143">
        <v>41</v>
      </c>
      <c r="BT143">
        <v>42</v>
      </c>
      <c r="BU143">
        <v>43</v>
      </c>
      <c r="BV143">
        <v>43</v>
      </c>
      <c r="BW143">
        <v>44</v>
      </c>
      <c r="BX143">
        <v>44</v>
      </c>
      <c r="BY143">
        <v>45</v>
      </c>
      <c r="BZ143">
        <v>45</v>
      </c>
      <c r="CA143">
        <v>46</v>
      </c>
      <c r="CB143">
        <v>46</v>
      </c>
      <c r="CC143">
        <v>47</v>
      </c>
      <c r="CD143">
        <v>47</v>
      </c>
      <c r="CE143">
        <v>48</v>
      </c>
      <c r="CF143">
        <v>48</v>
      </c>
      <c r="CG143">
        <v>49</v>
      </c>
      <c r="CH143">
        <v>50</v>
      </c>
      <c r="CI143">
        <v>50</v>
      </c>
      <c r="CJ143">
        <v>51</v>
      </c>
      <c r="CK143">
        <v>51</v>
      </c>
      <c r="CL143">
        <v>52</v>
      </c>
      <c r="CM143">
        <v>52</v>
      </c>
      <c r="CN143">
        <v>53</v>
      </c>
      <c r="CO143">
        <v>53</v>
      </c>
      <c r="CP143">
        <v>54</v>
      </c>
      <c r="CQ143">
        <v>54</v>
      </c>
      <c r="CR143">
        <v>55</v>
      </c>
      <c r="CS143">
        <v>55</v>
      </c>
      <c r="CT143">
        <v>56</v>
      </c>
      <c r="CU143">
        <v>56</v>
      </c>
      <c r="CV143">
        <v>57</v>
      </c>
      <c r="CW143">
        <v>57</v>
      </c>
      <c r="CX143">
        <v>58</v>
      </c>
      <c r="CY143">
        <v>58</v>
      </c>
      <c r="CZ143">
        <v>59</v>
      </c>
      <c r="DA143">
        <v>60</v>
      </c>
      <c r="DB143">
        <v>60</v>
      </c>
      <c r="DC143">
        <v>61</v>
      </c>
      <c r="DD143">
        <v>61</v>
      </c>
      <c r="DE143">
        <v>62</v>
      </c>
      <c r="DF143">
        <v>62</v>
      </c>
      <c r="DG143">
        <v>63</v>
      </c>
      <c r="DH143">
        <v>64</v>
      </c>
      <c r="DI143">
        <v>64</v>
      </c>
      <c r="DJ143">
        <v>65</v>
      </c>
      <c r="DK143">
        <v>65</v>
      </c>
      <c r="DL143">
        <v>66</v>
      </c>
      <c r="DM143">
        <v>66</v>
      </c>
      <c r="DN143">
        <v>67</v>
      </c>
      <c r="DO143">
        <v>68</v>
      </c>
      <c r="DP143">
        <v>68</v>
      </c>
      <c r="DQ143">
        <v>69</v>
      </c>
      <c r="DR143">
        <v>69</v>
      </c>
      <c r="DS143">
        <v>70</v>
      </c>
      <c r="DT143">
        <v>70</v>
      </c>
      <c r="DU143">
        <v>71</v>
      </c>
      <c r="DV143">
        <v>72</v>
      </c>
      <c r="DW143">
        <v>72</v>
      </c>
      <c r="DX143">
        <v>73</v>
      </c>
      <c r="DY143">
        <v>73</v>
      </c>
      <c r="DZ143">
        <v>74</v>
      </c>
      <c r="EA143">
        <v>74</v>
      </c>
      <c r="EB143">
        <v>75</v>
      </c>
      <c r="EC143">
        <v>76</v>
      </c>
      <c r="ED143">
        <v>76</v>
      </c>
      <c r="EE143">
        <v>77</v>
      </c>
      <c r="EF143">
        <v>77</v>
      </c>
      <c r="EG143">
        <v>78</v>
      </c>
      <c r="EH143">
        <v>78</v>
      </c>
      <c r="EI143">
        <v>79</v>
      </c>
      <c r="EJ143">
        <v>80</v>
      </c>
      <c r="EK143">
        <v>80</v>
      </c>
      <c r="EL143">
        <v>81</v>
      </c>
      <c r="EM143">
        <v>81</v>
      </c>
      <c r="EN143">
        <v>82</v>
      </c>
      <c r="EO143">
        <v>82</v>
      </c>
      <c r="EP143">
        <v>83</v>
      </c>
      <c r="EQ143">
        <v>84</v>
      </c>
      <c r="ER143">
        <v>84</v>
      </c>
      <c r="ES143">
        <v>85</v>
      </c>
      <c r="ET143">
        <v>85</v>
      </c>
      <c r="EU143">
        <v>86</v>
      </c>
      <c r="EV143">
        <v>86</v>
      </c>
      <c r="EW143">
        <v>87</v>
      </c>
      <c r="EX143">
        <v>88</v>
      </c>
      <c r="EY143">
        <v>88</v>
      </c>
      <c r="EZ143">
        <v>89</v>
      </c>
      <c r="FA143">
        <v>89</v>
      </c>
      <c r="FB143">
        <v>90</v>
      </c>
      <c r="FC143">
        <v>90</v>
      </c>
      <c r="FD143">
        <v>91</v>
      </c>
      <c r="FE143">
        <v>92</v>
      </c>
      <c r="FF143">
        <v>92</v>
      </c>
      <c r="FG143">
        <v>93</v>
      </c>
      <c r="FH143">
        <v>93</v>
      </c>
      <c r="FI143">
        <v>94</v>
      </c>
      <c r="FJ143">
        <v>94</v>
      </c>
      <c r="FK143">
        <v>95</v>
      </c>
      <c r="FL143">
        <v>96</v>
      </c>
      <c r="FM143">
        <v>96</v>
      </c>
      <c r="FN143">
        <v>97</v>
      </c>
      <c r="FO143">
        <v>97</v>
      </c>
      <c r="FP143">
        <v>98</v>
      </c>
      <c r="FQ143">
        <v>98</v>
      </c>
      <c r="FR143">
        <v>99</v>
      </c>
      <c r="FS143">
        <v>100</v>
      </c>
      <c r="FT143">
        <v>100</v>
      </c>
      <c r="FU143">
        <v>101</v>
      </c>
      <c r="FV143">
        <v>101</v>
      </c>
      <c r="FW143">
        <v>102</v>
      </c>
      <c r="FX143">
        <v>102</v>
      </c>
      <c r="FY143">
        <v>103</v>
      </c>
      <c r="FZ143">
        <v>104</v>
      </c>
      <c r="GA143">
        <v>104</v>
      </c>
      <c r="GB143">
        <v>105</v>
      </c>
      <c r="GC143">
        <v>105</v>
      </c>
      <c r="GD143">
        <v>106</v>
      </c>
      <c r="GE143">
        <v>107</v>
      </c>
      <c r="GF143">
        <v>107</v>
      </c>
      <c r="GG143">
        <v>108</v>
      </c>
      <c r="GH143">
        <v>108</v>
      </c>
      <c r="GI143">
        <v>109</v>
      </c>
      <c r="GJ143">
        <v>109</v>
      </c>
      <c r="GK143">
        <v>110</v>
      </c>
      <c r="GL143">
        <v>111</v>
      </c>
      <c r="GM143">
        <v>111</v>
      </c>
      <c r="GN143">
        <v>112</v>
      </c>
      <c r="GO143">
        <v>112</v>
      </c>
      <c r="GP143">
        <v>113</v>
      </c>
      <c r="GQ143">
        <v>113</v>
      </c>
      <c r="GR143">
        <v>114</v>
      </c>
      <c r="GS143">
        <v>115</v>
      </c>
      <c r="GU143">
        <v>140</v>
      </c>
      <c r="GV143">
        <v>0.91300000000000003</v>
      </c>
    </row>
    <row r="144" spans="1:204">
      <c r="A144" s="278">
        <v>141</v>
      </c>
      <c r="B144" s="344">
        <v>1</v>
      </c>
      <c r="C144" s="344">
        <v>1</v>
      </c>
      <c r="D144" s="344">
        <v>2</v>
      </c>
      <c r="E144" s="344">
        <v>3</v>
      </c>
      <c r="F144" s="344">
        <v>4</v>
      </c>
      <c r="G144" s="344">
        <v>4</v>
      </c>
      <c r="H144" s="344">
        <v>5</v>
      </c>
      <c r="I144" s="344">
        <v>6</v>
      </c>
      <c r="J144" s="344">
        <v>6</v>
      </c>
      <c r="K144" s="344">
        <v>7</v>
      </c>
      <c r="L144" s="344">
        <v>7</v>
      </c>
      <c r="M144" s="344">
        <v>8</v>
      </c>
      <c r="N144" s="344">
        <v>9</v>
      </c>
      <c r="O144" s="344">
        <v>9</v>
      </c>
      <c r="P144" s="344">
        <v>10</v>
      </c>
      <c r="Q144" s="344">
        <v>11</v>
      </c>
      <c r="R144" s="344">
        <v>11</v>
      </c>
      <c r="S144" s="344">
        <v>12</v>
      </c>
      <c r="T144" s="344">
        <v>12</v>
      </c>
      <c r="U144" s="344">
        <v>13</v>
      </c>
      <c r="V144" s="344">
        <v>13</v>
      </c>
      <c r="W144" s="344">
        <v>14</v>
      </c>
      <c r="X144" s="344">
        <v>15</v>
      </c>
      <c r="Y144" s="344">
        <v>15</v>
      </c>
      <c r="Z144" s="344">
        <v>16</v>
      </c>
      <c r="AA144" s="344">
        <v>16</v>
      </c>
      <c r="AB144" s="344">
        <v>17</v>
      </c>
      <c r="AC144" s="344">
        <v>18</v>
      </c>
      <c r="AD144" s="344">
        <v>18</v>
      </c>
      <c r="AE144" s="344">
        <v>19</v>
      </c>
      <c r="AF144" s="337">
        <v>19</v>
      </c>
      <c r="AG144" s="345">
        <v>20</v>
      </c>
      <c r="AH144" s="346">
        <v>21</v>
      </c>
      <c r="AI144">
        <v>21</v>
      </c>
      <c r="AJ144">
        <v>22</v>
      </c>
      <c r="AK144">
        <v>22</v>
      </c>
      <c r="AL144">
        <v>23</v>
      </c>
      <c r="AM144">
        <v>24</v>
      </c>
      <c r="AN144">
        <v>24</v>
      </c>
      <c r="AO144">
        <v>25</v>
      </c>
      <c r="AP144">
        <v>25</v>
      </c>
      <c r="AQ144">
        <v>26</v>
      </c>
      <c r="AR144">
        <v>26</v>
      </c>
      <c r="AS144">
        <v>27</v>
      </c>
      <c r="AT144">
        <v>28</v>
      </c>
      <c r="AU144">
        <v>28</v>
      </c>
      <c r="AV144">
        <v>29</v>
      </c>
      <c r="AW144">
        <v>29</v>
      </c>
      <c r="AX144">
        <v>30</v>
      </c>
      <c r="AY144">
        <v>31</v>
      </c>
      <c r="AZ144">
        <v>31</v>
      </c>
      <c r="BA144">
        <v>32</v>
      </c>
      <c r="BB144">
        <v>32</v>
      </c>
      <c r="BC144">
        <v>33</v>
      </c>
      <c r="BD144">
        <v>33</v>
      </c>
      <c r="BE144">
        <v>34</v>
      </c>
      <c r="BF144">
        <v>34</v>
      </c>
      <c r="BG144">
        <v>35</v>
      </c>
      <c r="BH144">
        <v>36</v>
      </c>
      <c r="BI144">
        <v>36</v>
      </c>
      <c r="BJ144">
        <v>37</v>
      </c>
      <c r="BK144">
        <v>37</v>
      </c>
      <c r="BL144">
        <v>38</v>
      </c>
      <c r="BM144">
        <v>38</v>
      </c>
      <c r="BN144">
        <v>39</v>
      </c>
      <c r="BO144">
        <v>39</v>
      </c>
      <c r="BP144">
        <v>40</v>
      </c>
      <c r="BQ144">
        <v>41</v>
      </c>
      <c r="BR144">
        <v>41</v>
      </c>
      <c r="BS144">
        <v>42</v>
      </c>
      <c r="BT144">
        <v>42</v>
      </c>
      <c r="BU144">
        <v>43</v>
      </c>
      <c r="BV144">
        <v>43</v>
      </c>
      <c r="BW144">
        <v>44</v>
      </c>
      <c r="BX144">
        <v>44</v>
      </c>
      <c r="BY144">
        <v>45</v>
      </c>
      <c r="BZ144">
        <v>45</v>
      </c>
      <c r="CA144">
        <v>46</v>
      </c>
      <c r="CB144">
        <v>47</v>
      </c>
      <c r="CC144">
        <v>47</v>
      </c>
      <c r="CD144">
        <v>48</v>
      </c>
      <c r="CE144">
        <v>48</v>
      </c>
      <c r="CF144">
        <v>49</v>
      </c>
      <c r="CG144">
        <v>49</v>
      </c>
      <c r="CH144">
        <v>50</v>
      </c>
      <c r="CI144">
        <v>50</v>
      </c>
      <c r="CJ144">
        <v>51</v>
      </c>
      <c r="CK144">
        <v>51</v>
      </c>
      <c r="CL144">
        <v>52</v>
      </c>
      <c r="CM144">
        <v>52</v>
      </c>
      <c r="CN144">
        <v>53</v>
      </c>
      <c r="CO144">
        <v>53</v>
      </c>
      <c r="CP144">
        <v>54</v>
      </c>
      <c r="CQ144">
        <v>54</v>
      </c>
      <c r="CR144">
        <v>55</v>
      </c>
      <c r="CS144">
        <v>55</v>
      </c>
      <c r="CT144">
        <v>56</v>
      </c>
      <c r="CU144">
        <v>56</v>
      </c>
      <c r="CV144">
        <v>57</v>
      </c>
      <c r="CW144">
        <v>57</v>
      </c>
      <c r="CX144">
        <v>58</v>
      </c>
      <c r="CY144">
        <v>59</v>
      </c>
      <c r="CZ144">
        <v>59</v>
      </c>
      <c r="DA144">
        <v>60</v>
      </c>
      <c r="DB144">
        <v>60</v>
      </c>
      <c r="DC144">
        <v>61</v>
      </c>
      <c r="DD144">
        <v>61</v>
      </c>
      <c r="DE144">
        <v>62</v>
      </c>
      <c r="DF144">
        <v>63</v>
      </c>
      <c r="DG144">
        <v>63</v>
      </c>
      <c r="DH144">
        <v>64</v>
      </c>
      <c r="DI144">
        <v>64</v>
      </c>
      <c r="DJ144">
        <v>65</v>
      </c>
      <c r="DK144">
        <v>65</v>
      </c>
      <c r="DL144">
        <v>66</v>
      </c>
      <c r="DM144">
        <v>67</v>
      </c>
      <c r="DN144">
        <v>67</v>
      </c>
      <c r="DO144">
        <v>68</v>
      </c>
      <c r="DP144">
        <v>68</v>
      </c>
      <c r="DQ144">
        <v>69</v>
      </c>
      <c r="DR144">
        <v>69</v>
      </c>
      <c r="DS144">
        <v>70</v>
      </c>
      <c r="DT144">
        <v>71</v>
      </c>
      <c r="DU144">
        <v>71</v>
      </c>
      <c r="DV144">
        <v>72</v>
      </c>
      <c r="DW144">
        <v>72</v>
      </c>
      <c r="DX144">
        <v>73</v>
      </c>
      <c r="DY144">
        <v>73</v>
      </c>
      <c r="DZ144">
        <v>74</v>
      </c>
      <c r="EA144">
        <v>75</v>
      </c>
      <c r="EB144">
        <v>75</v>
      </c>
      <c r="EC144">
        <v>76</v>
      </c>
      <c r="ED144">
        <v>76</v>
      </c>
      <c r="EE144">
        <v>77</v>
      </c>
      <c r="EF144">
        <v>78</v>
      </c>
      <c r="EG144">
        <v>78</v>
      </c>
      <c r="EH144">
        <v>79</v>
      </c>
      <c r="EI144">
        <v>79</v>
      </c>
      <c r="EJ144">
        <v>80</v>
      </c>
      <c r="EK144">
        <v>80</v>
      </c>
      <c r="EL144">
        <v>81</v>
      </c>
      <c r="EM144">
        <v>82</v>
      </c>
      <c r="EN144">
        <v>82</v>
      </c>
      <c r="EO144">
        <v>83</v>
      </c>
      <c r="EP144">
        <v>83</v>
      </c>
      <c r="EQ144">
        <v>84</v>
      </c>
      <c r="ER144">
        <v>84</v>
      </c>
      <c r="ES144">
        <v>85</v>
      </c>
      <c r="ET144">
        <v>86</v>
      </c>
      <c r="EU144">
        <v>86</v>
      </c>
      <c r="EV144">
        <v>87</v>
      </c>
      <c r="EW144">
        <v>87</v>
      </c>
      <c r="EX144">
        <v>88</v>
      </c>
      <c r="EY144">
        <v>88</v>
      </c>
      <c r="EZ144">
        <v>89</v>
      </c>
      <c r="FA144">
        <v>90</v>
      </c>
      <c r="FB144">
        <v>90</v>
      </c>
      <c r="FC144">
        <v>91</v>
      </c>
      <c r="FD144">
        <v>91</v>
      </c>
      <c r="FE144">
        <v>92</v>
      </c>
      <c r="FF144">
        <v>92</v>
      </c>
      <c r="FG144">
        <v>93</v>
      </c>
      <c r="FH144">
        <v>94</v>
      </c>
      <c r="FI144">
        <v>94</v>
      </c>
      <c r="FJ144">
        <v>95</v>
      </c>
      <c r="FK144">
        <v>95</v>
      </c>
      <c r="FL144">
        <v>96</v>
      </c>
      <c r="FM144">
        <v>97</v>
      </c>
      <c r="FN144">
        <v>97</v>
      </c>
      <c r="FO144">
        <v>98</v>
      </c>
      <c r="FP144">
        <v>98</v>
      </c>
      <c r="FQ144">
        <v>99</v>
      </c>
      <c r="FR144">
        <v>99</v>
      </c>
      <c r="FS144">
        <v>100</v>
      </c>
      <c r="FT144">
        <v>101</v>
      </c>
      <c r="FU144">
        <v>101</v>
      </c>
      <c r="FV144">
        <v>102</v>
      </c>
      <c r="FW144">
        <v>102</v>
      </c>
      <c r="FX144">
        <v>103</v>
      </c>
      <c r="FY144">
        <v>103</v>
      </c>
      <c r="FZ144">
        <v>104</v>
      </c>
      <c r="GA144">
        <v>105</v>
      </c>
      <c r="GB144">
        <v>105</v>
      </c>
      <c r="GC144">
        <v>106</v>
      </c>
      <c r="GD144">
        <v>106</v>
      </c>
      <c r="GE144">
        <v>107</v>
      </c>
      <c r="GF144">
        <v>107</v>
      </c>
      <c r="GG144">
        <v>108</v>
      </c>
      <c r="GH144">
        <v>109</v>
      </c>
      <c r="GI144">
        <v>109</v>
      </c>
      <c r="GJ144">
        <v>110</v>
      </c>
      <c r="GK144">
        <v>110</v>
      </c>
      <c r="GL144">
        <v>111</v>
      </c>
      <c r="GM144">
        <v>111</v>
      </c>
      <c r="GN144">
        <v>112</v>
      </c>
      <c r="GO144">
        <v>113</v>
      </c>
      <c r="GP144">
        <v>113</v>
      </c>
      <c r="GQ144">
        <v>114</v>
      </c>
      <c r="GR144">
        <v>114</v>
      </c>
      <c r="GS144">
        <v>115</v>
      </c>
      <c r="GU144">
        <v>141</v>
      </c>
      <c r="GV144">
        <v>0.91600000000000004</v>
      </c>
    </row>
    <row r="145" spans="1:204">
      <c r="A145" s="278">
        <v>142</v>
      </c>
      <c r="B145" s="344">
        <v>1</v>
      </c>
      <c r="C145" s="344">
        <v>1</v>
      </c>
      <c r="D145" s="344">
        <v>2</v>
      </c>
      <c r="E145" s="344">
        <v>3</v>
      </c>
      <c r="F145" s="344">
        <v>4</v>
      </c>
      <c r="G145" s="344">
        <v>4</v>
      </c>
      <c r="H145" s="344">
        <v>5</v>
      </c>
      <c r="I145" s="344">
        <v>6</v>
      </c>
      <c r="J145" s="344">
        <v>6</v>
      </c>
      <c r="K145" s="344">
        <v>7</v>
      </c>
      <c r="L145" s="344">
        <v>7</v>
      </c>
      <c r="M145" s="344">
        <v>8</v>
      </c>
      <c r="N145" s="344">
        <v>9</v>
      </c>
      <c r="O145" s="344">
        <v>9</v>
      </c>
      <c r="P145" s="344">
        <v>10</v>
      </c>
      <c r="Q145" s="344">
        <v>11</v>
      </c>
      <c r="R145" s="344">
        <v>11</v>
      </c>
      <c r="S145" s="344">
        <v>12</v>
      </c>
      <c r="T145" s="344">
        <v>12</v>
      </c>
      <c r="U145" s="344">
        <v>13</v>
      </c>
      <c r="V145" s="344">
        <v>13</v>
      </c>
      <c r="W145" s="344">
        <v>14</v>
      </c>
      <c r="X145" s="344">
        <v>15</v>
      </c>
      <c r="Y145" s="344">
        <v>15</v>
      </c>
      <c r="Z145" s="344">
        <v>16</v>
      </c>
      <c r="AA145" s="344">
        <v>16</v>
      </c>
      <c r="AB145" s="344">
        <v>17</v>
      </c>
      <c r="AC145" s="344">
        <v>18</v>
      </c>
      <c r="AD145" s="344">
        <v>18</v>
      </c>
      <c r="AE145" s="344">
        <v>19</v>
      </c>
      <c r="AF145" s="337">
        <v>19</v>
      </c>
      <c r="AG145" s="345">
        <v>20</v>
      </c>
      <c r="AH145" s="346">
        <v>21</v>
      </c>
      <c r="AI145">
        <v>21</v>
      </c>
      <c r="AJ145">
        <v>22</v>
      </c>
      <c r="AK145">
        <v>22</v>
      </c>
      <c r="AL145">
        <v>23</v>
      </c>
      <c r="AM145">
        <v>24</v>
      </c>
      <c r="AN145">
        <v>24</v>
      </c>
      <c r="AO145">
        <v>25</v>
      </c>
      <c r="AP145">
        <v>25</v>
      </c>
      <c r="AQ145">
        <v>26</v>
      </c>
      <c r="AR145">
        <v>27</v>
      </c>
      <c r="AS145">
        <v>27</v>
      </c>
      <c r="AT145">
        <v>28</v>
      </c>
      <c r="AU145">
        <v>28</v>
      </c>
      <c r="AV145">
        <v>29</v>
      </c>
      <c r="AW145">
        <v>29</v>
      </c>
      <c r="AX145">
        <v>30</v>
      </c>
      <c r="AY145">
        <v>31</v>
      </c>
      <c r="AZ145">
        <v>31</v>
      </c>
      <c r="BA145">
        <v>32</v>
      </c>
      <c r="BB145">
        <v>32</v>
      </c>
      <c r="BC145">
        <v>33</v>
      </c>
      <c r="BD145">
        <v>33</v>
      </c>
      <c r="BE145">
        <v>34</v>
      </c>
      <c r="BF145">
        <v>35</v>
      </c>
      <c r="BG145">
        <v>35</v>
      </c>
      <c r="BH145">
        <v>36</v>
      </c>
      <c r="BI145">
        <v>36</v>
      </c>
      <c r="BJ145">
        <v>37</v>
      </c>
      <c r="BK145">
        <v>37</v>
      </c>
      <c r="BL145">
        <v>38</v>
      </c>
      <c r="BM145">
        <v>38</v>
      </c>
      <c r="BN145">
        <v>39</v>
      </c>
      <c r="BO145">
        <v>40</v>
      </c>
      <c r="BP145">
        <v>40</v>
      </c>
      <c r="BQ145">
        <v>41</v>
      </c>
      <c r="BR145">
        <v>41</v>
      </c>
      <c r="BS145">
        <v>42</v>
      </c>
      <c r="BT145">
        <v>42</v>
      </c>
      <c r="BU145">
        <v>43</v>
      </c>
      <c r="BV145">
        <v>43</v>
      </c>
      <c r="BW145">
        <v>44</v>
      </c>
      <c r="BX145">
        <v>44</v>
      </c>
      <c r="BY145">
        <v>45</v>
      </c>
      <c r="BZ145">
        <v>46</v>
      </c>
      <c r="CA145">
        <v>46</v>
      </c>
      <c r="CB145">
        <v>47</v>
      </c>
      <c r="CC145">
        <v>47</v>
      </c>
      <c r="CD145">
        <v>48</v>
      </c>
      <c r="CE145">
        <v>48</v>
      </c>
      <c r="CF145">
        <v>49</v>
      </c>
      <c r="CG145">
        <v>49</v>
      </c>
      <c r="CH145">
        <v>50</v>
      </c>
      <c r="CI145">
        <v>50</v>
      </c>
      <c r="CJ145">
        <v>51</v>
      </c>
      <c r="CK145">
        <v>51</v>
      </c>
      <c r="CL145">
        <v>52</v>
      </c>
      <c r="CM145">
        <v>52</v>
      </c>
      <c r="CN145">
        <v>53</v>
      </c>
      <c r="CO145">
        <v>53</v>
      </c>
      <c r="CP145">
        <v>54</v>
      </c>
      <c r="CQ145">
        <v>55</v>
      </c>
      <c r="CR145">
        <v>55</v>
      </c>
      <c r="CS145">
        <v>56</v>
      </c>
      <c r="CT145">
        <v>56</v>
      </c>
      <c r="CU145">
        <v>57</v>
      </c>
      <c r="CV145">
        <v>57</v>
      </c>
      <c r="CW145">
        <v>58</v>
      </c>
      <c r="CX145">
        <v>58</v>
      </c>
      <c r="CY145">
        <v>59</v>
      </c>
      <c r="CZ145">
        <v>59</v>
      </c>
      <c r="DA145">
        <v>60</v>
      </c>
      <c r="DB145">
        <v>60</v>
      </c>
      <c r="DC145">
        <v>61</v>
      </c>
      <c r="DD145">
        <v>62</v>
      </c>
      <c r="DE145">
        <v>62</v>
      </c>
      <c r="DF145">
        <v>63</v>
      </c>
      <c r="DG145">
        <v>63</v>
      </c>
      <c r="DH145">
        <v>64</v>
      </c>
      <c r="DI145">
        <v>64</v>
      </c>
      <c r="DJ145">
        <v>65</v>
      </c>
      <c r="DK145">
        <v>66</v>
      </c>
      <c r="DL145">
        <v>66</v>
      </c>
      <c r="DM145">
        <v>67</v>
      </c>
      <c r="DN145">
        <v>67</v>
      </c>
      <c r="DO145">
        <v>68</v>
      </c>
      <c r="DP145">
        <v>68</v>
      </c>
      <c r="DQ145">
        <v>69</v>
      </c>
      <c r="DR145">
        <v>70</v>
      </c>
      <c r="DS145">
        <v>70</v>
      </c>
      <c r="DT145">
        <v>71</v>
      </c>
      <c r="DU145">
        <v>71</v>
      </c>
      <c r="DV145">
        <v>72</v>
      </c>
      <c r="DW145">
        <v>72</v>
      </c>
      <c r="DX145">
        <v>73</v>
      </c>
      <c r="DY145">
        <v>74</v>
      </c>
      <c r="DZ145">
        <v>74</v>
      </c>
      <c r="EA145">
        <v>75</v>
      </c>
      <c r="EB145">
        <v>75</v>
      </c>
      <c r="EC145">
        <v>76</v>
      </c>
      <c r="ED145">
        <v>77</v>
      </c>
      <c r="EE145">
        <v>77</v>
      </c>
      <c r="EF145">
        <v>78</v>
      </c>
      <c r="EG145">
        <v>78</v>
      </c>
      <c r="EH145">
        <v>79</v>
      </c>
      <c r="EI145">
        <v>79</v>
      </c>
      <c r="EJ145">
        <v>80</v>
      </c>
      <c r="EK145">
        <v>81</v>
      </c>
      <c r="EL145">
        <v>81</v>
      </c>
      <c r="EM145">
        <v>82</v>
      </c>
      <c r="EN145">
        <v>82</v>
      </c>
      <c r="EO145">
        <v>83</v>
      </c>
      <c r="EP145">
        <v>83</v>
      </c>
      <c r="EQ145">
        <v>84</v>
      </c>
      <c r="ER145">
        <v>85</v>
      </c>
      <c r="ES145">
        <v>85</v>
      </c>
      <c r="ET145">
        <v>86</v>
      </c>
      <c r="EU145">
        <v>86</v>
      </c>
      <c r="EV145">
        <v>87</v>
      </c>
      <c r="EW145">
        <v>88</v>
      </c>
      <c r="EX145">
        <v>88</v>
      </c>
      <c r="EY145">
        <v>89</v>
      </c>
      <c r="EZ145">
        <v>89</v>
      </c>
      <c r="FA145">
        <v>90</v>
      </c>
      <c r="FB145">
        <v>90</v>
      </c>
      <c r="FC145">
        <v>91</v>
      </c>
      <c r="FD145">
        <v>92</v>
      </c>
      <c r="FE145">
        <v>92</v>
      </c>
      <c r="FF145">
        <v>93</v>
      </c>
      <c r="FG145">
        <v>93</v>
      </c>
      <c r="FH145">
        <v>94</v>
      </c>
      <c r="FI145">
        <v>94</v>
      </c>
      <c r="FJ145">
        <v>95</v>
      </c>
      <c r="FK145">
        <v>96</v>
      </c>
      <c r="FL145">
        <v>96</v>
      </c>
      <c r="FM145">
        <v>97</v>
      </c>
      <c r="FN145">
        <v>97</v>
      </c>
      <c r="FO145">
        <v>98</v>
      </c>
      <c r="FP145">
        <v>98</v>
      </c>
      <c r="FQ145">
        <v>99</v>
      </c>
      <c r="FR145">
        <v>100</v>
      </c>
      <c r="FS145">
        <v>100</v>
      </c>
      <c r="FT145">
        <v>101</v>
      </c>
      <c r="FU145">
        <v>101</v>
      </c>
      <c r="FV145">
        <v>102</v>
      </c>
      <c r="FW145">
        <v>102</v>
      </c>
      <c r="FX145">
        <v>103</v>
      </c>
      <c r="FY145">
        <v>104</v>
      </c>
      <c r="FZ145">
        <v>104</v>
      </c>
      <c r="GA145">
        <v>105</v>
      </c>
      <c r="GB145">
        <v>105</v>
      </c>
      <c r="GC145">
        <v>106</v>
      </c>
      <c r="GD145">
        <v>107</v>
      </c>
      <c r="GE145">
        <v>107</v>
      </c>
      <c r="GF145">
        <v>108</v>
      </c>
      <c r="GG145">
        <v>108</v>
      </c>
      <c r="GH145">
        <v>109</v>
      </c>
      <c r="GI145">
        <v>109</v>
      </c>
      <c r="GJ145">
        <v>110</v>
      </c>
      <c r="GK145">
        <v>111</v>
      </c>
      <c r="GL145">
        <v>111</v>
      </c>
      <c r="GM145">
        <v>112</v>
      </c>
      <c r="GN145">
        <v>112</v>
      </c>
      <c r="GO145">
        <v>113</v>
      </c>
      <c r="GP145">
        <v>113</v>
      </c>
      <c r="GQ145">
        <v>114</v>
      </c>
      <c r="GR145">
        <v>115</v>
      </c>
      <c r="GS145">
        <v>115</v>
      </c>
      <c r="GU145">
        <v>142</v>
      </c>
      <c r="GV145">
        <v>0.91800000000000004</v>
      </c>
    </row>
    <row r="146" spans="1:204">
      <c r="A146" s="278">
        <v>143</v>
      </c>
      <c r="B146" s="344">
        <v>1</v>
      </c>
      <c r="C146" s="344">
        <v>1</v>
      </c>
      <c r="D146" s="344">
        <v>2</v>
      </c>
      <c r="E146" s="344">
        <v>3</v>
      </c>
      <c r="F146" s="344">
        <v>4</v>
      </c>
      <c r="G146" s="344">
        <v>4</v>
      </c>
      <c r="H146" s="344">
        <v>5</v>
      </c>
      <c r="I146" s="344">
        <v>6</v>
      </c>
      <c r="J146" s="344">
        <v>6</v>
      </c>
      <c r="K146" s="344">
        <v>7</v>
      </c>
      <c r="L146" s="344">
        <v>7</v>
      </c>
      <c r="M146" s="344">
        <v>8</v>
      </c>
      <c r="N146" s="344">
        <v>9</v>
      </c>
      <c r="O146" s="344">
        <v>9</v>
      </c>
      <c r="P146" s="344">
        <v>10</v>
      </c>
      <c r="Q146" s="344">
        <v>11</v>
      </c>
      <c r="R146" s="344">
        <v>11</v>
      </c>
      <c r="S146" s="344">
        <v>12</v>
      </c>
      <c r="T146" s="344">
        <v>12</v>
      </c>
      <c r="U146" s="344">
        <v>13</v>
      </c>
      <c r="V146" s="344">
        <v>14</v>
      </c>
      <c r="W146" s="344">
        <v>14</v>
      </c>
      <c r="X146" s="344">
        <v>15</v>
      </c>
      <c r="Y146" s="344">
        <v>15</v>
      </c>
      <c r="Z146" s="344">
        <v>16</v>
      </c>
      <c r="AA146" s="344">
        <v>17</v>
      </c>
      <c r="AB146" s="344">
        <v>17</v>
      </c>
      <c r="AC146" s="344">
        <v>18</v>
      </c>
      <c r="AD146" s="344">
        <v>18</v>
      </c>
      <c r="AE146" s="344">
        <v>19</v>
      </c>
      <c r="AF146" s="337">
        <v>20</v>
      </c>
      <c r="AG146" s="345">
        <v>20</v>
      </c>
      <c r="AH146" s="346">
        <v>21</v>
      </c>
      <c r="AI146">
        <v>21</v>
      </c>
      <c r="AJ146">
        <v>22</v>
      </c>
      <c r="AK146">
        <v>23</v>
      </c>
      <c r="AL146">
        <v>23</v>
      </c>
      <c r="AM146">
        <v>24</v>
      </c>
      <c r="AN146">
        <v>24</v>
      </c>
      <c r="AO146">
        <v>25</v>
      </c>
      <c r="AP146">
        <v>25</v>
      </c>
      <c r="AQ146">
        <v>26</v>
      </c>
      <c r="AR146">
        <v>27</v>
      </c>
      <c r="AS146">
        <v>27</v>
      </c>
      <c r="AT146">
        <v>28</v>
      </c>
      <c r="AU146">
        <v>28</v>
      </c>
      <c r="AV146">
        <v>29</v>
      </c>
      <c r="AW146">
        <v>30</v>
      </c>
      <c r="AX146">
        <v>30</v>
      </c>
      <c r="AY146">
        <v>31</v>
      </c>
      <c r="AZ146">
        <v>31</v>
      </c>
      <c r="BA146">
        <v>32</v>
      </c>
      <c r="BB146">
        <v>32</v>
      </c>
      <c r="BC146">
        <v>33</v>
      </c>
      <c r="BD146">
        <v>33</v>
      </c>
      <c r="BE146">
        <v>34</v>
      </c>
      <c r="BF146">
        <v>35</v>
      </c>
      <c r="BG146">
        <v>35</v>
      </c>
      <c r="BH146">
        <v>36</v>
      </c>
      <c r="BI146">
        <v>36</v>
      </c>
      <c r="BJ146">
        <v>37</v>
      </c>
      <c r="BK146">
        <v>37</v>
      </c>
      <c r="BL146">
        <v>38</v>
      </c>
      <c r="BM146">
        <v>39</v>
      </c>
      <c r="BN146">
        <v>39</v>
      </c>
      <c r="BO146">
        <v>40</v>
      </c>
      <c r="BP146">
        <v>40</v>
      </c>
      <c r="BQ146">
        <v>41</v>
      </c>
      <c r="BR146">
        <v>41</v>
      </c>
      <c r="BS146">
        <v>42</v>
      </c>
      <c r="BT146">
        <v>42</v>
      </c>
      <c r="BU146">
        <v>43</v>
      </c>
      <c r="BV146">
        <v>43</v>
      </c>
      <c r="BW146">
        <v>44</v>
      </c>
      <c r="BX146">
        <v>45</v>
      </c>
      <c r="BY146">
        <v>45</v>
      </c>
      <c r="BZ146">
        <v>46</v>
      </c>
      <c r="CA146">
        <v>46</v>
      </c>
      <c r="CB146">
        <v>47</v>
      </c>
      <c r="CC146">
        <v>47</v>
      </c>
      <c r="CD146">
        <v>48</v>
      </c>
      <c r="CE146">
        <v>48</v>
      </c>
      <c r="CF146">
        <v>49</v>
      </c>
      <c r="CG146">
        <v>49</v>
      </c>
      <c r="CH146">
        <v>50</v>
      </c>
      <c r="CI146">
        <v>51</v>
      </c>
      <c r="CJ146">
        <v>51</v>
      </c>
      <c r="CK146">
        <v>52</v>
      </c>
      <c r="CL146">
        <v>52</v>
      </c>
      <c r="CM146">
        <v>53</v>
      </c>
      <c r="CN146">
        <v>53</v>
      </c>
      <c r="CO146">
        <v>54</v>
      </c>
      <c r="CP146">
        <v>54</v>
      </c>
      <c r="CQ146">
        <v>55</v>
      </c>
      <c r="CR146">
        <v>55</v>
      </c>
      <c r="CS146">
        <v>56</v>
      </c>
      <c r="CT146">
        <v>56</v>
      </c>
      <c r="CU146">
        <v>57</v>
      </c>
      <c r="CV146">
        <v>57</v>
      </c>
      <c r="CW146">
        <v>58</v>
      </c>
      <c r="CX146">
        <v>58</v>
      </c>
      <c r="CY146">
        <v>59</v>
      </c>
      <c r="CZ146">
        <v>59</v>
      </c>
      <c r="DA146">
        <v>60</v>
      </c>
      <c r="DB146">
        <v>61</v>
      </c>
      <c r="DC146">
        <v>61</v>
      </c>
      <c r="DD146">
        <v>62</v>
      </c>
      <c r="DE146">
        <v>62</v>
      </c>
      <c r="DF146">
        <v>63</v>
      </c>
      <c r="DG146">
        <v>64</v>
      </c>
      <c r="DH146">
        <v>64</v>
      </c>
      <c r="DI146">
        <v>65</v>
      </c>
      <c r="DJ146">
        <v>65</v>
      </c>
      <c r="DK146">
        <v>66</v>
      </c>
      <c r="DL146">
        <v>66</v>
      </c>
      <c r="DM146">
        <v>67</v>
      </c>
      <c r="DN146">
        <v>68</v>
      </c>
      <c r="DO146">
        <v>68</v>
      </c>
      <c r="DP146">
        <v>69</v>
      </c>
      <c r="DQ146">
        <v>69</v>
      </c>
      <c r="DR146">
        <v>70</v>
      </c>
      <c r="DS146">
        <v>70</v>
      </c>
      <c r="DT146">
        <v>71</v>
      </c>
      <c r="DU146">
        <v>72</v>
      </c>
      <c r="DV146">
        <v>72</v>
      </c>
      <c r="DW146">
        <v>73</v>
      </c>
      <c r="DX146">
        <v>73</v>
      </c>
      <c r="DY146">
        <v>74</v>
      </c>
      <c r="DZ146">
        <v>74</v>
      </c>
      <c r="EA146">
        <v>75</v>
      </c>
      <c r="EB146">
        <v>76</v>
      </c>
      <c r="EC146">
        <v>76</v>
      </c>
      <c r="ED146">
        <v>77</v>
      </c>
      <c r="EE146">
        <v>77</v>
      </c>
      <c r="EF146">
        <v>78</v>
      </c>
      <c r="EG146">
        <v>79</v>
      </c>
      <c r="EH146">
        <v>79</v>
      </c>
      <c r="EI146">
        <v>80</v>
      </c>
      <c r="EJ146">
        <v>80</v>
      </c>
      <c r="EK146">
        <v>81</v>
      </c>
      <c r="EL146">
        <v>81</v>
      </c>
      <c r="EM146">
        <v>82</v>
      </c>
      <c r="EN146">
        <v>83</v>
      </c>
      <c r="EO146">
        <v>83</v>
      </c>
      <c r="EP146">
        <v>84</v>
      </c>
      <c r="EQ146">
        <v>84</v>
      </c>
      <c r="ER146">
        <v>85</v>
      </c>
      <c r="ES146">
        <v>85</v>
      </c>
      <c r="ET146">
        <v>86</v>
      </c>
      <c r="EU146">
        <v>87</v>
      </c>
      <c r="EV146">
        <v>87</v>
      </c>
      <c r="EW146">
        <v>88</v>
      </c>
      <c r="EX146">
        <v>88</v>
      </c>
      <c r="EY146">
        <v>89</v>
      </c>
      <c r="EZ146">
        <v>90</v>
      </c>
      <c r="FA146">
        <v>90</v>
      </c>
      <c r="FB146">
        <v>91</v>
      </c>
      <c r="FC146">
        <v>91</v>
      </c>
      <c r="FD146">
        <v>92</v>
      </c>
      <c r="FE146">
        <v>92</v>
      </c>
      <c r="FF146">
        <v>93</v>
      </c>
      <c r="FG146">
        <v>94</v>
      </c>
      <c r="FH146">
        <v>94</v>
      </c>
      <c r="FI146">
        <v>95</v>
      </c>
      <c r="FJ146">
        <v>95</v>
      </c>
      <c r="FK146">
        <v>96</v>
      </c>
      <c r="FL146">
        <v>96</v>
      </c>
      <c r="FM146">
        <v>97</v>
      </c>
      <c r="FN146">
        <v>98</v>
      </c>
      <c r="FO146">
        <v>98</v>
      </c>
      <c r="FP146">
        <v>99</v>
      </c>
      <c r="FQ146">
        <v>99</v>
      </c>
      <c r="FR146">
        <v>100</v>
      </c>
      <c r="FS146">
        <v>101</v>
      </c>
      <c r="FT146">
        <v>101</v>
      </c>
      <c r="FU146">
        <v>102</v>
      </c>
      <c r="FV146">
        <v>102</v>
      </c>
      <c r="FW146">
        <v>103</v>
      </c>
      <c r="FX146">
        <v>103</v>
      </c>
      <c r="FY146">
        <v>104</v>
      </c>
      <c r="FZ146">
        <v>105</v>
      </c>
      <c r="GA146">
        <v>105</v>
      </c>
      <c r="GB146">
        <v>106</v>
      </c>
      <c r="GC146">
        <v>106</v>
      </c>
      <c r="GD146">
        <v>107</v>
      </c>
      <c r="GE146">
        <v>107</v>
      </c>
      <c r="GF146">
        <v>108</v>
      </c>
      <c r="GG146">
        <v>109</v>
      </c>
      <c r="GH146">
        <v>109</v>
      </c>
      <c r="GI146">
        <v>110</v>
      </c>
      <c r="GJ146">
        <v>110</v>
      </c>
      <c r="GK146">
        <v>111</v>
      </c>
      <c r="GL146">
        <v>111</v>
      </c>
      <c r="GM146">
        <v>112</v>
      </c>
      <c r="GN146">
        <v>113</v>
      </c>
      <c r="GO146">
        <v>113</v>
      </c>
      <c r="GP146">
        <v>114</v>
      </c>
      <c r="GQ146">
        <v>114</v>
      </c>
      <c r="GR146">
        <v>115</v>
      </c>
      <c r="GS146">
        <v>116</v>
      </c>
      <c r="GU146">
        <v>143</v>
      </c>
      <c r="GV146">
        <v>0.92100000000000004</v>
      </c>
    </row>
    <row r="147" spans="1:204">
      <c r="A147" s="278">
        <v>144</v>
      </c>
      <c r="B147" s="344">
        <v>1</v>
      </c>
      <c r="C147" s="344">
        <v>1</v>
      </c>
      <c r="D147" s="344">
        <v>2</v>
      </c>
      <c r="E147" s="344">
        <v>3</v>
      </c>
      <c r="F147" s="344">
        <v>4</v>
      </c>
      <c r="G147" s="344">
        <v>4</v>
      </c>
      <c r="H147" s="344">
        <v>5</v>
      </c>
      <c r="I147" s="344">
        <v>6</v>
      </c>
      <c r="J147" s="344">
        <v>6</v>
      </c>
      <c r="K147" s="344">
        <v>7</v>
      </c>
      <c r="L147" s="344">
        <v>7</v>
      </c>
      <c r="M147" s="344">
        <v>8</v>
      </c>
      <c r="N147" s="344">
        <v>9</v>
      </c>
      <c r="O147" s="344">
        <v>9</v>
      </c>
      <c r="P147" s="344">
        <v>10</v>
      </c>
      <c r="Q147" s="344">
        <v>11</v>
      </c>
      <c r="R147" s="344">
        <v>11</v>
      </c>
      <c r="S147" s="344">
        <v>12</v>
      </c>
      <c r="T147" s="344">
        <v>12</v>
      </c>
      <c r="U147" s="344">
        <v>13</v>
      </c>
      <c r="V147" s="344">
        <v>14</v>
      </c>
      <c r="W147" s="344">
        <v>14</v>
      </c>
      <c r="X147" s="344">
        <v>15</v>
      </c>
      <c r="Y147" s="344">
        <v>15</v>
      </c>
      <c r="Z147" s="344">
        <v>16</v>
      </c>
      <c r="AA147" s="344">
        <v>17</v>
      </c>
      <c r="AB147" s="344">
        <v>17</v>
      </c>
      <c r="AC147" s="344">
        <v>18</v>
      </c>
      <c r="AD147" s="344">
        <v>18</v>
      </c>
      <c r="AE147" s="344">
        <v>19</v>
      </c>
      <c r="AF147" s="337">
        <v>20</v>
      </c>
      <c r="AG147" s="345">
        <v>20</v>
      </c>
      <c r="AH147" s="346">
        <v>21</v>
      </c>
      <c r="AI147">
        <v>21</v>
      </c>
      <c r="AJ147">
        <v>22</v>
      </c>
      <c r="AK147">
        <v>23</v>
      </c>
      <c r="AL147">
        <v>23</v>
      </c>
      <c r="AM147">
        <v>24</v>
      </c>
      <c r="AN147">
        <v>24</v>
      </c>
      <c r="AO147">
        <v>25</v>
      </c>
      <c r="AP147">
        <v>26</v>
      </c>
      <c r="AQ147">
        <v>26</v>
      </c>
      <c r="AR147">
        <v>27</v>
      </c>
      <c r="AS147">
        <v>27</v>
      </c>
      <c r="AT147">
        <v>28</v>
      </c>
      <c r="AU147">
        <v>28</v>
      </c>
      <c r="AV147">
        <v>29</v>
      </c>
      <c r="AW147">
        <v>30</v>
      </c>
      <c r="AX147">
        <v>30</v>
      </c>
      <c r="AY147">
        <v>31</v>
      </c>
      <c r="AZ147">
        <v>31</v>
      </c>
      <c r="BA147">
        <v>32</v>
      </c>
      <c r="BB147">
        <v>32</v>
      </c>
      <c r="BC147">
        <v>33</v>
      </c>
      <c r="BD147">
        <v>34</v>
      </c>
      <c r="BE147">
        <v>34</v>
      </c>
      <c r="BF147">
        <v>35</v>
      </c>
      <c r="BG147">
        <v>35</v>
      </c>
      <c r="BH147">
        <v>36</v>
      </c>
      <c r="BI147">
        <v>36</v>
      </c>
      <c r="BJ147">
        <v>37</v>
      </c>
      <c r="BK147">
        <v>38</v>
      </c>
      <c r="BL147">
        <v>38</v>
      </c>
      <c r="BM147">
        <v>39</v>
      </c>
      <c r="BN147">
        <v>39</v>
      </c>
      <c r="BO147">
        <v>40</v>
      </c>
      <c r="BP147">
        <v>40</v>
      </c>
      <c r="BQ147">
        <v>41</v>
      </c>
      <c r="BR147">
        <v>41</v>
      </c>
      <c r="BS147">
        <v>42</v>
      </c>
      <c r="BT147">
        <v>43</v>
      </c>
      <c r="BU147">
        <v>43</v>
      </c>
      <c r="BV147">
        <v>44</v>
      </c>
      <c r="BW147">
        <v>44</v>
      </c>
      <c r="BX147">
        <v>45</v>
      </c>
      <c r="BY147">
        <v>45</v>
      </c>
      <c r="BZ147">
        <v>46</v>
      </c>
      <c r="CA147">
        <v>46</v>
      </c>
      <c r="CB147">
        <v>47</v>
      </c>
      <c r="CC147">
        <v>47</v>
      </c>
      <c r="CD147">
        <v>48</v>
      </c>
      <c r="CE147">
        <v>49</v>
      </c>
      <c r="CF147">
        <v>49</v>
      </c>
      <c r="CG147">
        <v>50</v>
      </c>
      <c r="CH147">
        <v>50</v>
      </c>
      <c r="CI147">
        <v>51</v>
      </c>
      <c r="CJ147">
        <v>51</v>
      </c>
      <c r="CK147">
        <v>52</v>
      </c>
      <c r="CL147">
        <v>52</v>
      </c>
      <c r="CM147">
        <v>53</v>
      </c>
      <c r="CN147">
        <v>53</v>
      </c>
      <c r="CO147">
        <v>54</v>
      </c>
      <c r="CP147">
        <v>54</v>
      </c>
      <c r="CQ147">
        <v>55</v>
      </c>
      <c r="CR147">
        <v>55</v>
      </c>
      <c r="CS147">
        <v>56</v>
      </c>
      <c r="CT147">
        <v>56</v>
      </c>
      <c r="CU147">
        <v>57</v>
      </c>
      <c r="CV147">
        <v>57</v>
      </c>
      <c r="CW147">
        <v>58</v>
      </c>
      <c r="CX147">
        <v>59</v>
      </c>
      <c r="CY147">
        <v>59</v>
      </c>
      <c r="CZ147">
        <v>60</v>
      </c>
      <c r="DA147">
        <v>60</v>
      </c>
      <c r="DB147">
        <v>61</v>
      </c>
      <c r="DC147">
        <v>61</v>
      </c>
      <c r="DD147">
        <v>62</v>
      </c>
      <c r="DE147">
        <v>63</v>
      </c>
      <c r="DF147">
        <v>63</v>
      </c>
      <c r="DG147">
        <v>64</v>
      </c>
      <c r="DH147">
        <v>64</v>
      </c>
      <c r="DI147">
        <v>65</v>
      </c>
      <c r="DJ147">
        <v>65</v>
      </c>
      <c r="DK147">
        <v>66</v>
      </c>
      <c r="DL147">
        <v>67</v>
      </c>
      <c r="DM147">
        <v>67</v>
      </c>
      <c r="DN147">
        <v>68</v>
      </c>
      <c r="DO147">
        <v>68</v>
      </c>
      <c r="DP147">
        <v>69</v>
      </c>
      <c r="DQ147">
        <v>69</v>
      </c>
      <c r="DR147">
        <v>70</v>
      </c>
      <c r="DS147">
        <v>71</v>
      </c>
      <c r="DT147">
        <v>71</v>
      </c>
      <c r="DU147">
        <v>72</v>
      </c>
      <c r="DV147">
        <v>72</v>
      </c>
      <c r="DW147">
        <v>73</v>
      </c>
      <c r="DX147">
        <v>74</v>
      </c>
      <c r="DY147">
        <v>74</v>
      </c>
      <c r="DZ147">
        <v>75</v>
      </c>
      <c r="EA147">
        <v>75</v>
      </c>
      <c r="EB147">
        <v>76</v>
      </c>
      <c r="EC147">
        <v>76</v>
      </c>
      <c r="ED147">
        <v>77</v>
      </c>
      <c r="EE147">
        <v>78</v>
      </c>
      <c r="EF147">
        <v>78</v>
      </c>
      <c r="EG147">
        <v>79</v>
      </c>
      <c r="EH147">
        <v>79</v>
      </c>
      <c r="EI147">
        <v>80</v>
      </c>
      <c r="EJ147">
        <v>81</v>
      </c>
      <c r="EK147">
        <v>81</v>
      </c>
      <c r="EL147">
        <v>82</v>
      </c>
      <c r="EM147">
        <v>82</v>
      </c>
      <c r="EN147">
        <v>83</v>
      </c>
      <c r="EO147">
        <v>83</v>
      </c>
      <c r="EP147">
        <v>84</v>
      </c>
      <c r="EQ147">
        <v>85</v>
      </c>
      <c r="ER147">
        <v>85</v>
      </c>
      <c r="ES147">
        <v>86</v>
      </c>
      <c r="ET147">
        <v>86</v>
      </c>
      <c r="EU147">
        <v>87</v>
      </c>
      <c r="EV147">
        <v>87</v>
      </c>
      <c r="EW147">
        <v>88</v>
      </c>
      <c r="EX147">
        <v>89</v>
      </c>
      <c r="EY147">
        <v>89</v>
      </c>
      <c r="EZ147">
        <v>90</v>
      </c>
      <c r="FA147">
        <v>90</v>
      </c>
      <c r="FB147">
        <v>91</v>
      </c>
      <c r="FC147">
        <v>92</v>
      </c>
      <c r="FD147">
        <v>92</v>
      </c>
      <c r="FE147">
        <v>93</v>
      </c>
      <c r="FF147">
        <v>93</v>
      </c>
      <c r="FG147">
        <v>94</v>
      </c>
      <c r="FH147">
        <v>94</v>
      </c>
      <c r="FI147">
        <v>95</v>
      </c>
      <c r="FJ147">
        <v>96</v>
      </c>
      <c r="FK147">
        <v>96</v>
      </c>
      <c r="FL147">
        <v>97</v>
      </c>
      <c r="FM147">
        <v>97</v>
      </c>
      <c r="FN147">
        <v>98</v>
      </c>
      <c r="FO147">
        <v>99</v>
      </c>
      <c r="FP147">
        <v>99</v>
      </c>
      <c r="FQ147">
        <v>100</v>
      </c>
      <c r="FR147">
        <v>100</v>
      </c>
      <c r="FS147">
        <v>101</v>
      </c>
      <c r="FT147">
        <v>101</v>
      </c>
      <c r="FU147">
        <v>102</v>
      </c>
      <c r="FV147">
        <v>103</v>
      </c>
      <c r="FW147">
        <v>103</v>
      </c>
      <c r="FX147">
        <v>104</v>
      </c>
      <c r="FY147">
        <v>104</v>
      </c>
      <c r="FZ147">
        <v>105</v>
      </c>
      <c r="GA147">
        <v>105</v>
      </c>
      <c r="GB147">
        <v>106</v>
      </c>
      <c r="GC147">
        <v>107</v>
      </c>
      <c r="GD147">
        <v>107</v>
      </c>
      <c r="GE147">
        <v>108</v>
      </c>
      <c r="GF147">
        <v>108</v>
      </c>
      <c r="GG147">
        <v>109</v>
      </c>
      <c r="GH147">
        <v>110</v>
      </c>
      <c r="GI147">
        <v>110</v>
      </c>
      <c r="GJ147">
        <v>111</v>
      </c>
      <c r="GK147">
        <v>111</v>
      </c>
      <c r="GL147">
        <v>112</v>
      </c>
      <c r="GM147">
        <v>112</v>
      </c>
      <c r="GN147">
        <v>113</v>
      </c>
      <c r="GO147">
        <v>114</v>
      </c>
      <c r="GP147">
        <v>114</v>
      </c>
      <c r="GQ147">
        <v>115</v>
      </c>
      <c r="GR147">
        <v>115</v>
      </c>
      <c r="GS147">
        <v>116</v>
      </c>
      <c r="GU147">
        <v>144</v>
      </c>
      <c r="GV147">
        <v>0.92400000000000004</v>
      </c>
    </row>
    <row r="148" spans="1:204">
      <c r="A148" s="278">
        <v>145</v>
      </c>
      <c r="B148" s="344">
        <v>1</v>
      </c>
      <c r="C148" s="344">
        <v>1</v>
      </c>
      <c r="D148" s="344">
        <v>2</v>
      </c>
      <c r="E148" s="344">
        <v>3</v>
      </c>
      <c r="F148" s="344">
        <v>4</v>
      </c>
      <c r="G148" s="344">
        <v>4</v>
      </c>
      <c r="H148" s="344">
        <v>5</v>
      </c>
      <c r="I148" s="344">
        <v>6</v>
      </c>
      <c r="J148" s="344">
        <v>6</v>
      </c>
      <c r="K148" s="344">
        <v>7</v>
      </c>
      <c r="L148" s="344">
        <v>7</v>
      </c>
      <c r="M148" s="344">
        <v>8</v>
      </c>
      <c r="N148" s="344">
        <v>9</v>
      </c>
      <c r="O148" s="344">
        <v>9</v>
      </c>
      <c r="P148" s="344">
        <v>10</v>
      </c>
      <c r="Q148" s="344">
        <v>11</v>
      </c>
      <c r="R148" s="344">
        <v>11</v>
      </c>
      <c r="S148" s="344">
        <v>12</v>
      </c>
      <c r="T148" s="344">
        <v>12</v>
      </c>
      <c r="U148" s="344">
        <v>13</v>
      </c>
      <c r="V148" s="344">
        <v>14</v>
      </c>
      <c r="W148" s="344">
        <v>14</v>
      </c>
      <c r="X148" s="344">
        <v>15</v>
      </c>
      <c r="Y148" s="344">
        <v>15</v>
      </c>
      <c r="Z148" s="344">
        <v>16</v>
      </c>
      <c r="AA148" s="344">
        <v>17</v>
      </c>
      <c r="AB148" s="344">
        <v>17</v>
      </c>
      <c r="AC148" s="344">
        <v>18</v>
      </c>
      <c r="AD148" s="344">
        <v>18</v>
      </c>
      <c r="AE148" s="344">
        <v>19</v>
      </c>
      <c r="AF148" s="337">
        <v>20</v>
      </c>
      <c r="AG148" s="345">
        <v>20</v>
      </c>
      <c r="AH148" s="346">
        <v>21</v>
      </c>
      <c r="AI148">
        <v>21</v>
      </c>
      <c r="AJ148">
        <v>22</v>
      </c>
      <c r="AK148">
        <v>23</v>
      </c>
      <c r="AL148">
        <v>23</v>
      </c>
      <c r="AM148">
        <v>24</v>
      </c>
      <c r="AN148">
        <v>24</v>
      </c>
      <c r="AO148">
        <v>25</v>
      </c>
      <c r="AP148">
        <v>26</v>
      </c>
      <c r="AQ148">
        <v>26</v>
      </c>
      <c r="AR148">
        <v>27</v>
      </c>
      <c r="AS148">
        <v>27</v>
      </c>
      <c r="AT148">
        <v>28</v>
      </c>
      <c r="AU148">
        <v>29</v>
      </c>
      <c r="AV148">
        <v>29</v>
      </c>
      <c r="AW148">
        <v>30</v>
      </c>
      <c r="AX148">
        <v>30</v>
      </c>
      <c r="AY148">
        <v>31</v>
      </c>
      <c r="AZ148">
        <v>31</v>
      </c>
      <c r="BA148">
        <v>32</v>
      </c>
      <c r="BB148">
        <v>33</v>
      </c>
      <c r="BC148">
        <v>33</v>
      </c>
      <c r="BD148">
        <v>34</v>
      </c>
      <c r="BE148">
        <v>34</v>
      </c>
      <c r="BF148">
        <v>35</v>
      </c>
      <c r="BG148">
        <v>35</v>
      </c>
      <c r="BH148">
        <v>36</v>
      </c>
      <c r="BI148">
        <v>37</v>
      </c>
      <c r="BJ148">
        <v>37</v>
      </c>
      <c r="BK148">
        <v>38</v>
      </c>
      <c r="BL148">
        <v>38</v>
      </c>
      <c r="BM148">
        <v>39</v>
      </c>
      <c r="BN148">
        <v>39</v>
      </c>
      <c r="BO148">
        <v>40</v>
      </c>
      <c r="BP148">
        <v>40</v>
      </c>
      <c r="BQ148">
        <v>41</v>
      </c>
      <c r="BR148">
        <v>42</v>
      </c>
      <c r="BS148">
        <v>42</v>
      </c>
      <c r="BT148">
        <v>43</v>
      </c>
      <c r="BU148">
        <v>43</v>
      </c>
      <c r="BV148">
        <v>44</v>
      </c>
      <c r="BW148">
        <v>44</v>
      </c>
      <c r="BX148">
        <v>45</v>
      </c>
      <c r="BY148">
        <v>45</v>
      </c>
      <c r="BZ148">
        <v>46</v>
      </c>
      <c r="CA148">
        <v>47</v>
      </c>
      <c r="CB148">
        <v>47</v>
      </c>
      <c r="CC148">
        <v>48</v>
      </c>
      <c r="CD148">
        <v>48</v>
      </c>
      <c r="CE148">
        <v>49</v>
      </c>
      <c r="CF148">
        <v>49</v>
      </c>
      <c r="CG148">
        <v>50</v>
      </c>
      <c r="CH148">
        <v>50</v>
      </c>
      <c r="CI148">
        <v>51</v>
      </c>
      <c r="CJ148">
        <v>51</v>
      </c>
      <c r="CK148">
        <v>52</v>
      </c>
      <c r="CL148">
        <v>52</v>
      </c>
      <c r="CM148">
        <v>53</v>
      </c>
      <c r="CN148">
        <v>53</v>
      </c>
      <c r="CO148">
        <v>54</v>
      </c>
      <c r="CP148">
        <v>55</v>
      </c>
      <c r="CQ148">
        <v>55</v>
      </c>
      <c r="CR148">
        <v>56</v>
      </c>
      <c r="CS148">
        <v>56</v>
      </c>
      <c r="CT148">
        <v>57</v>
      </c>
      <c r="CU148">
        <v>57</v>
      </c>
      <c r="CV148">
        <v>58</v>
      </c>
      <c r="CW148">
        <v>58</v>
      </c>
      <c r="CX148">
        <v>59</v>
      </c>
      <c r="CY148">
        <v>59</v>
      </c>
      <c r="CZ148">
        <v>60</v>
      </c>
      <c r="DA148">
        <v>60</v>
      </c>
      <c r="DB148">
        <v>61</v>
      </c>
      <c r="DC148">
        <v>62</v>
      </c>
      <c r="DD148">
        <v>62</v>
      </c>
      <c r="DE148">
        <v>63</v>
      </c>
      <c r="DF148">
        <v>63</v>
      </c>
      <c r="DG148">
        <v>64</v>
      </c>
      <c r="DH148">
        <v>65</v>
      </c>
      <c r="DI148">
        <v>65</v>
      </c>
      <c r="DJ148">
        <v>66</v>
      </c>
      <c r="DK148">
        <v>66</v>
      </c>
      <c r="DL148">
        <v>67</v>
      </c>
      <c r="DM148">
        <v>67</v>
      </c>
      <c r="DN148">
        <v>68</v>
      </c>
      <c r="DO148">
        <v>69</v>
      </c>
      <c r="DP148">
        <v>69</v>
      </c>
      <c r="DQ148">
        <v>70</v>
      </c>
      <c r="DR148">
        <v>70</v>
      </c>
      <c r="DS148">
        <v>71</v>
      </c>
      <c r="DT148">
        <v>71</v>
      </c>
      <c r="DU148">
        <v>72</v>
      </c>
      <c r="DV148">
        <v>73</v>
      </c>
      <c r="DW148">
        <v>73</v>
      </c>
      <c r="DX148">
        <v>74</v>
      </c>
      <c r="DY148">
        <v>74</v>
      </c>
      <c r="DZ148">
        <v>75</v>
      </c>
      <c r="EA148">
        <v>76</v>
      </c>
      <c r="EB148">
        <v>76</v>
      </c>
      <c r="EC148">
        <v>77</v>
      </c>
      <c r="ED148">
        <v>77</v>
      </c>
      <c r="EE148">
        <v>78</v>
      </c>
      <c r="EF148">
        <v>78</v>
      </c>
      <c r="EG148">
        <v>79</v>
      </c>
      <c r="EH148">
        <v>80</v>
      </c>
      <c r="EI148">
        <v>80</v>
      </c>
      <c r="EJ148">
        <v>81</v>
      </c>
      <c r="EK148">
        <v>81</v>
      </c>
      <c r="EL148">
        <v>82</v>
      </c>
      <c r="EM148">
        <v>83</v>
      </c>
      <c r="EN148">
        <v>83</v>
      </c>
      <c r="EO148">
        <v>84</v>
      </c>
      <c r="EP148">
        <v>84</v>
      </c>
      <c r="EQ148">
        <v>85</v>
      </c>
      <c r="ER148">
        <v>85</v>
      </c>
      <c r="ES148">
        <v>86</v>
      </c>
      <c r="ET148">
        <v>87</v>
      </c>
      <c r="EU148">
        <v>87</v>
      </c>
      <c r="EV148">
        <v>88</v>
      </c>
      <c r="EW148">
        <v>88</v>
      </c>
      <c r="EX148">
        <v>89</v>
      </c>
      <c r="EY148">
        <v>90</v>
      </c>
      <c r="EZ148">
        <v>90</v>
      </c>
      <c r="FA148">
        <v>91</v>
      </c>
      <c r="FB148">
        <v>91</v>
      </c>
      <c r="FC148">
        <v>92</v>
      </c>
      <c r="FD148">
        <v>92</v>
      </c>
      <c r="FE148">
        <v>93</v>
      </c>
      <c r="FF148">
        <v>94</v>
      </c>
      <c r="FG148">
        <v>94</v>
      </c>
      <c r="FH148">
        <v>95</v>
      </c>
      <c r="FI148">
        <v>95</v>
      </c>
      <c r="FJ148">
        <v>96</v>
      </c>
      <c r="FK148">
        <v>97</v>
      </c>
      <c r="FL148">
        <v>97</v>
      </c>
      <c r="FM148">
        <v>98</v>
      </c>
      <c r="FN148">
        <v>98</v>
      </c>
      <c r="FO148">
        <v>99</v>
      </c>
      <c r="FP148">
        <v>99</v>
      </c>
      <c r="FQ148">
        <v>100</v>
      </c>
      <c r="FR148">
        <v>101</v>
      </c>
      <c r="FS148">
        <v>101</v>
      </c>
      <c r="FT148">
        <v>102</v>
      </c>
      <c r="FU148">
        <v>102</v>
      </c>
      <c r="FV148">
        <v>103</v>
      </c>
      <c r="FW148">
        <v>103</v>
      </c>
      <c r="FX148">
        <v>104</v>
      </c>
      <c r="FY148">
        <v>105</v>
      </c>
      <c r="FZ148">
        <v>105</v>
      </c>
      <c r="GA148">
        <v>106</v>
      </c>
      <c r="GB148">
        <v>106</v>
      </c>
      <c r="GC148">
        <v>107</v>
      </c>
      <c r="GD148">
        <v>108</v>
      </c>
      <c r="GE148">
        <v>108</v>
      </c>
      <c r="GF148">
        <v>109</v>
      </c>
      <c r="GG148">
        <v>109</v>
      </c>
      <c r="GH148">
        <v>110</v>
      </c>
      <c r="GI148">
        <v>110</v>
      </c>
      <c r="GJ148">
        <v>111</v>
      </c>
      <c r="GK148">
        <v>112</v>
      </c>
      <c r="GL148">
        <v>112</v>
      </c>
      <c r="GM148">
        <v>113</v>
      </c>
      <c r="GN148">
        <v>113</v>
      </c>
      <c r="GO148">
        <v>114</v>
      </c>
      <c r="GP148">
        <v>115</v>
      </c>
      <c r="GQ148">
        <v>115</v>
      </c>
      <c r="GR148">
        <v>116</v>
      </c>
      <c r="GS148">
        <v>116</v>
      </c>
      <c r="GU148">
        <v>145</v>
      </c>
      <c r="GV148">
        <v>0.92700000000000005</v>
      </c>
    </row>
    <row r="149" spans="1:204">
      <c r="A149" s="278">
        <v>146</v>
      </c>
      <c r="B149" s="344">
        <v>1</v>
      </c>
      <c r="C149" s="344">
        <v>1</v>
      </c>
      <c r="D149" s="344">
        <v>2</v>
      </c>
      <c r="E149" s="344">
        <v>3</v>
      </c>
      <c r="F149" s="344">
        <v>4</v>
      </c>
      <c r="G149" s="344">
        <v>4</v>
      </c>
      <c r="H149" s="344">
        <v>5</v>
      </c>
      <c r="I149" s="344">
        <v>6</v>
      </c>
      <c r="J149" s="344">
        <v>6</v>
      </c>
      <c r="K149" s="344">
        <v>7</v>
      </c>
      <c r="L149" s="344">
        <v>7</v>
      </c>
      <c r="M149" s="344">
        <v>8</v>
      </c>
      <c r="N149" s="344">
        <v>9</v>
      </c>
      <c r="O149" s="344">
        <v>9</v>
      </c>
      <c r="P149" s="344">
        <v>10</v>
      </c>
      <c r="Q149" s="344">
        <v>11</v>
      </c>
      <c r="R149" s="344">
        <v>11</v>
      </c>
      <c r="S149" s="344">
        <v>12</v>
      </c>
      <c r="T149" s="344">
        <v>12</v>
      </c>
      <c r="U149" s="344">
        <v>13</v>
      </c>
      <c r="V149" s="344">
        <v>14</v>
      </c>
      <c r="W149" s="344">
        <v>14</v>
      </c>
      <c r="X149" s="344">
        <v>15</v>
      </c>
      <c r="Y149" s="344">
        <v>15</v>
      </c>
      <c r="Z149" s="344">
        <v>16</v>
      </c>
      <c r="AA149" s="344">
        <v>17</v>
      </c>
      <c r="AB149" s="344">
        <v>17</v>
      </c>
      <c r="AC149" s="344">
        <v>18</v>
      </c>
      <c r="AD149" s="344">
        <v>19</v>
      </c>
      <c r="AE149" s="344">
        <v>19</v>
      </c>
      <c r="AF149" s="337">
        <v>20</v>
      </c>
      <c r="AG149" s="345">
        <v>20</v>
      </c>
      <c r="AH149" s="346">
        <v>21</v>
      </c>
      <c r="AI149">
        <v>22</v>
      </c>
      <c r="AJ149">
        <v>22</v>
      </c>
      <c r="AK149">
        <v>23</v>
      </c>
      <c r="AL149">
        <v>23</v>
      </c>
      <c r="AM149">
        <v>24</v>
      </c>
      <c r="AN149">
        <v>25</v>
      </c>
      <c r="AO149">
        <v>25</v>
      </c>
      <c r="AP149">
        <v>26</v>
      </c>
      <c r="AQ149">
        <v>26</v>
      </c>
      <c r="AR149">
        <v>27</v>
      </c>
      <c r="AS149">
        <v>27</v>
      </c>
      <c r="AT149">
        <v>28</v>
      </c>
      <c r="AU149">
        <v>29</v>
      </c>
      <c r="AV149">
        <v>29</v>
      </c>
      <c r="AW149">
        <v>30</v>
      </c>
      <c r="AX149">
        <v>30</v>
      </c>
      <c r="AY149">
        <v>31</v>
      </c>
      <c r="AZ149">
        <v>32</v>
      </c>
      <c r="BA149">
        <v>32</v>
      </c>
      <c r="BB149">
        <v>33</v>
      </c>
      <c r="BC149">
        <v>33</v>
      </c>
      <c r="BD149">
        <v>34</v>
      </c>
      <c r="BE149">
        <v>34</v>
      </c>
      <c r="BF149">
        <v>35</v>
      </c>
      <c r="BG149">
        <v>36</v>
      </c>
      <c r="BH149">
        <v>36</v>
      </c>
      <c r="BI149">
        <v>37</v>
      </c>
      <c r="BJ149">
        <v>37</v>
      </c>
      <c r="BK149">
        <v>38</v>
      </c>
      <c r="BL149">
        <v>38</v>
      </c>
      <c r="BM149">
        <v>39</v>
      </c>
      <c r="BN149">
        <v>39</v>
      </c>
      <c r="BO149">
        <v>40</v>
      </c>
      <c r="BP149">
        <v>41</v>
      </c>
      <c r="BQ149">
        <v>41</v>
      </c>
      <c r="BR149">
        <v>42</v>
      </c>
      <c r="BS149">
        <v>42</v>
      </c>
      <c r="BT149">
        <v>43</v>
      </c>
      <c r="BU149">
        <v>43</v>
      </c>
      <c r="BV149">
        <v>44</v>
      </c>
      <c r="BW149">
        <v>44</v>
      </c>
      <c r="BX149">
        <v>45</v>
      </c>
      <c r="BY149">
        <v>46</v>
      </c>
      <c r="BZ149">
        <v>46</v>
      </c>
      <c r="CA149">
        <v>47</v>
      </c>
      <c r="CB149">
        <v>47</v>
      </c>
      <c r="CC149">
        <v>48</v>
      </c>
      <c r="CD149">
        <v>48</v>
      </c>
      <c r="CE149">
        <v>49</v>
      </c>
      <c r="CF149">
        <v>49</v>
      </c>
      <c r="CG149">
        <v>50</v>
      </c>
      <c r="CH149">
        <v>50</v>
      </c>
      <c r="CI149">
        <v>51</v>
      </c>
      <c r="CJ149">
        <v>52</v>
      </c>
      <c r="CK149">
        <v>52</v>
      </c>
      <c r="CL149">
        <v>53</v>
      </c>
      <c r="CM149">
        <v>53</v>
      </c>
      <c r="CN149">
        <v>54</v>
      </c>
      <c r="CO149">
        <v>54</v>
      </c>
      <c r="CP149">
        <v>55</v>
      </c>
      <c r="CQ149">
        <v>55</v>
      </c>
      <c r="CR149">
        <v>56</v>
      </c>
      <c r="CS149">
        <v>56</v>
      </c>
      <c r="CT149">
        <v>57</v>
      </c>
      <c r="CU149">
        <v>57</v>
      </c>
      <c r="CV149">
        <v>58</v>
      </c>
      <c r="CW149">
        <v>58</v>
      </c>
      <c r="CX149">
        <v>59</v>
      </c>
      <c r="CY149">
        <v>59</v>
      </c>
      <c r="CZ149">
        <v>60</v>
      </c>
      <c r="DA149">
        <v>61</v>
      </c>
      <c r="DB149">
        <v>61</v>
      </c>
      <c r="DC149">
        <v>62</v>
      </c>
      <c r="DD149">
        <v>62</v>
      </c>
      <c r="DE149">
        <v>63</v>
      </c>
      <c r="DF149">
        <v>64</v>
      </c>
      <c r="DG149">
        <v>64</v>
      </c>
      <c r="DH149">
        <v>65</v>
      </c>
      <c r="DI149">
        <v>65</v>
      </c>
      <c r="DJ149">
        <v>66</v>
      </c>
      <c r="DK149">
        <v>66</v>
      </c>
      <c r="DL149">
        <v>67</v>
      </c>
      <c r="DM149">
        <v>68</v>
      </c>
      <c r="DN149">
        <v>68</v>
      </c>
      <c r="DO149">
        <v>69</v>
      </c>
      <c r="DP149">
        <v>69</v>
      </c>
      <c r="DQ149">
        <v>70</v>
      </c>
      <c r="DR149">
        <v>71</v>
      </c>
      <c r="DS149">
        <v>71</v>
      </c>
      <c r="DT149">
        <v>72</v>
      </c>
      <c r="DU149">
        <v>72</v>
      </c>
      <c r="DV149">
        <v>73</v>
      </c>
      <c r="DW149">
        <v>73</v>
      </c>
      <c r="DX149">
        <v>74</v>
      </c>
      <c r="DY149">
        <v>75</v>
      </c>
      <c r="DZ149">
        <v>75</v>
      </c>
      <c r="EA149">
        <v>76</v>
      </c>
      <c r="EB149">
        <v>76</v>
      </c>
      <c r="EC149">
        <v>77</v>
      </c>
      <c r="ED149">
        <v>78</v>
      </c>
      <c r="EE149">
        <v>78</v>
      </c>
      <c r="EF149">
        <v>79</v>
      </c>
      <c r="EG149">
        <v>79</v>
      </c>
      <c r="EH149">
        <v>80</v>
      </c>
      <c r="EI149">
        <v>80</v>
      </c>
      <c r="EJ149">
        <v>81</v>
      </c>
      <c r="EK149">
        <v>82</v>
      </c>
      <c r="EL149">
        <v>82</v>
      </c>
      <c r="EM149">
        <v>83</v>
      </c>
      <c r="EN149">
        <v>83</v>
      </c>
      <c r="EO149">
        <v>84</v>
      </c>
      <c r="EP149">
        <v>85</v>
      </c>
      <c r="EQ149">
        <v>85</v>
      </c>
      <c r="ER149">
        <v>86</v>
      </c>
      <c r="ES149">
        <v>86</v>
      </c>
      <c r="ET149">
        <v>87</v>
      </c>
      <c r="EU149">
        <v>87</v>
      </c>
      <c r="EV149">
        <v>88</v>
      </c>
      <c r="EW149">
        <v>89</v>
      </c>
      <c r="EX149">
        <v>89</v>
      </c>
      <c r="EY149">
        <v>90</v>
      </c>
      <c r="EZ149">
        <v>90</v>
      </c>
      <c r="FA149">
        <v>91</v>
      </c>
      <c r="FB149">
        <v>92</v>
      </c>
      <c r="FC149">
        <v>92</v>
      </c>
      <c r="FD149">
        <v>93</v>
      </c>
      <c r="FE149">
        <v>93</v>
      </c>
      <c r="FF149">
        <v>94</v>
      </c>
      <c r="FG149">
        <v>94</v>
      </c>
      <c r="FH149">
        <v>95</v>
      </c>
      <c r="FI149">
        <v>96</v>
      </c>
      <c r="FJ149">
        <v>96</v>
      </c>
      <c r="FK149">
        <v>97</v>
      </c>
      <c r="FL149">
        <v>97</v>
      </c>
      <c r="FM149">
        <v>98</v>
      </c>
      <c r="FN149">
        <v>99</v>
      </c>
      <c r="FO149">
        <v>99</v>
      </c>
      <c r="FP149">
        <v>100</v>
      </c>
      <c r="FQ149">
        <v>100</v>
      </c>
      <c r="FR149">
        <v>101</v>
      </c>
      <c r="FS149">
        <v>101</v>
      </c>
      <c r="FT149">
        <v>102</v>
      </c>
      <c r="FU149">
        <v>103</v>
      </c>
      <c r="FV149">
        <v>103</v>
      </c>
      <c r="FW149">
        <v>104</v>
      </c>
      <c r="FX149">
        <v>104</v>
      </c>
      <c r="FY149">
        <v>105</v>
      </c>
      <c r="FZ149">
        <v>106</v>
      </c>
      <c r="GA149">
        <v>106</v>
      </c>
      <c r="GB149">
        <v>107</v>
      </c>
      <c r="GC149">
        <v>107</v>
      </c>
      <c r="GD149">
        <v>108</v>
      </c>
      <c r="GE149">
        <v>108</v>
      </c>
      <c r="GF149">
        <v>109</v>
      </c>
      <c r="GG149">
        <v>110</v>
      </c>
      <c r="GH149">
        <v>110</v>
      </c>
      <c r="GI149">
        <v>111</v>
      </c>
      <c r="GJ149">
        <v>111</v>
      </c>
      <c r="GK149">
        <v>112</v>
      </c>
      <c r="GL149">
        <v>113</v>
      </c>
      <c r="GM149">
        <v>113</v>
      </c>
      <c r="GN149">
        <v>114</v>
      </c>
      <c r="GO149">
        <v>114</v>
      </c>
      <c r="GP149">
        <v>115</v>
      </c>
      <c r="GQ149">
        <v>116</v>
      </c>
      <c r="GR149">
        <v>116</v>
      </c>
      <c r="GS149">
        <v>117</v>
      </c>
      <c r="GU149">
        <v>146</v>
      </c>
      <c r="GV149">
        <v>0.93</v>
      </c>
    </row>
    <row r="150" spans="1:204">
      <c r="A150" s="278">
        <v>147</v>
      </c>
      <c r="B150" s="344">
        <v>1</v>
      </c>
      <c r="C150" s="344">
        <v>1</v>
      </c>
      <c r="D150" s="344">
        <v>2</v>
      </c>
      <c r="E150" s="344">
        <v>3</v>
      </c>
      <c r="F150" s="344">
        <v>4</v>
      </c>
      <c r="G150" s="344">
        <v>4</v>
      </c>
      <c r="H150" s="344">
        <v>5</v>
      </c>
      <c r="I150" s="344">
        <v>6</v>
      </c>
      <c r="J150" s="344">
        <v>6</v>
      </c>
      <c r="K150" s="344">
        <v>7</v>
      </c>
      <c r="L150" s="344">
        <v>7</v>
      </c>
      <c r="M150" s="344">
        <v>8</v>
      </c>
      <c r="N150" s="344">
        <v>9</v>
      </c>
      <c r="O150" s="344">
        <v>9</v>
      </c>
      <c r="P150" s="344">
        <v>10</v>
      </c>
      <c r="Q150" s="344">
        <v>11</v>
      </c>
      <c r="R150" s="344">
        <v>11</v>
      </c>
      <c r="S150" s="344">
        <v>12</v>
      </c>
      <c r="T150" s="344">
        <v>13</v>
      </c>
      <c r="U150" s="344">
        <v>13</v>
      </c>
      <c r="V150" s="344">
        <v>14</v>
      </c>
      <c r="W150" s="344">
        <v>14</v>
      </c>
      <c r="X150" s="344">
        <v>15</v>
      </c>
      <c r="Y150" s="344">
        <v>16</v>
      </c>
      <c r="Z150" s="344">
        <v>16</v>
      </c>
      <c r="AA150" s="344">
        <v>17</v>
      </c>
      <c r="AB150" s="344">
        <v>17</v>
      </c>
      <c r="AC150" s="344">
        <v>18</v>
      </c>
      <c r="AD150" s="344">
        <v>19</v>
      </c>
      <c r="AE150" s="344">
        <v>19</v>
      </c>
      <c r="AF150" s="337">
        <v>20</v>
      </c>
      <c r="AG150" s="345">
        <v>20</v>
      </c>
      <c r="AH150" s="346">
        <v>21</v>
      </c>
      <c r="AI150">
        <v>22</v>
      </c>
      <c r="AJ150">
        <v>22</v>
      </c>
      <c r="AK150">
        <v>23</v>
      </c>
      <c r="AL150">
        <v>23</v>
      </c>
      <c r="AM150">
        <v>24</v>
      </c>
      <c r="AN150">
        <v>25</v>
      </c>
      <c r="AO150">
        <v>25</v>
      </c>
      <c r="AP150">
        <v>26</v>
      </c>
      <c r="AQ150">
        <v>26</v>
      </c>
      <c r="AR150">
        <v>27</v>
      </c>
      <c r="AS150">
        <v>28</v>
      </c>
      <c r="AT150">
        <v>28</v>
      </c>
      <c r="AU150">
        <v>29</v>
      </c>
      <c r="AV150">
        <v>29</v>
      </c>
      <c r="AW150">
        <v>30</v>
      </c>
      <c r="AX150">
        <v>31</v>
      </c>
      <c r="AY150">
        <v>31</v>
      </c>
      <c r="AZ150">
        <v>32</v>
      </c>
      <c r="BA150">
        <v>32</v>
      </c>
      <c r="BB150">
        <v>33</v>
      </c>
      <c r="BC150">
        <v>33</v>
      </c>
      <c r="BD150">
        <v>34</v>
      </c>
      <c r="BE150">
        <v>34</v>
      </c>
      <c r="BF150">
        <v>35</v>
      </c>
      <c r="BG150">
        <v>36</v>
      </c>
      <c r="BH150">
        <v>36</v>
      </c>
      <c r="BI150">
        <v>37</v>
      </c>
      <c r="BJ150">
        <v>37</v>
      </c>
      <c r="BK150">
        <v>38</v>
      </c>
      <c r="BL150">
        <v>38</v>
      </c>
      <c r="BM150">
        <v>39</v>
      </c>
      <c r="BN150">
        <v>40</v>
      </c>
      <c r="BO150">
        <v>40</v>
      </c>
      <c r="BP150">
        <v>41</v>
      </c>
      <c r="BQ150">
        <v>41</v>
      </c>
      <c r="BR150">
        <v>42</v>
      </c>
      <c r="BS150">
        <v>42</v>
      </c>
      <c r="BT150">
        <v>43</v>
      </c>
      <c r="BU150">
        <v>44</v>
      </c>
      <c r="BV150">
        <v>44</v>
      </c>
      <c r="BW150">
        <v>45</v>
      </c>
      <c r="BX150">
        <v>45</v>
      </c>
      <c r="BY150">
        <v>46</v>
      </c>
      <c r="BZ150">
        <v>46</v>
      </c>
      <c r="CA150">
        <v>47</v>
      </c>
      <c r="CB150">
        <v>47</v>
      </c>
      <c r="CC150">
        <v>48</v>
      </c>
      <c r="CD150">
        <v>48</v>
      </c>
      <c r="CE150">
        <v>49</v>
      </c>
      <c r="CF150">
        <v>50</v>
      </c>
      <c r="CG150">
        <v>50</v>
      </c>
      <c r="CH150">
        <v>51</v>
      </c>
      <c r="CI150">
        <v>51</v>
      </c>
      <c r="CJ150">
        <v>52</v>
      </c>
      <c r="CK150">
        <v>52</v>
      </c>
      <c r="CL150">
        <v>53</v>
      </c>
      <c r="CM150">
        <v>53</v>
      </c>
      <c r="CN150">
        <v>54</v>
      </c>
      <c r="CO150">
        <v>54</v>
      </c>
      <c r="CP150">
        <v>55</v>
      </c>
      <c r="CQ150">
        <v>55</v>
      </c>
      <c r="CR150">
        <v>56</v>
      </c>
      <c r="CS150">
        <v>56</v>
      </c>
      <c r="CT150">
        <v>57</v>
      </c>
      <c r="CU150">
        <v>57</v>
      </c>
      <c r="CV150">
        <v>58</v>
      </c>
      <c r="CW150">
        <v>59</v>
      </c>
      <c r="CX150">
        <v>59</v>
      </c>
      <c r="CY150">
        <v>60</v>
      </c>
      <c r="CZ150">
        <v>60</v>
      </c>
      <c r="DA150">
        <v>61</v>
      </c>
      <c r="DB150">
        <v>61</v>
      </c>
      <c r="DC150">
        <v>62</v>
      </c>
      <c r="DD150">
        <v>63</v>
      </c>
      <c r="DE150">
        <v>63</v>
      </c>
      <c r="DF150">
        <v>64</v>
      </c>
      <c r="DG150">
        <v>64</v>
      </c>
      <c r="DH150">
        <v>65</v>
      </c>
      <c r="DI150">
        <v>65</v>
      </c>
      <c r="DJ150">
        <v>66</v>
      </c>
      <c r="DK150">
        <v>67</v>
      </c>
      <c r="DL150">
        <v>67</v>
      </c>
      <c r="DM150">
        <v>68</v>
      </c>
      <c r="DN150">
        <v>68</v>
      </c>
      <c r="DO150">
        <v>69</v>
      </c>
      <c r="DP150">
        <v>70</v>
      </c>
      <c r="DQ150">
        <v>70</v>
      </c>
      <c r="DR150">
        <v>71</v>
      </c>
      <c r="DS150">
        <v>71</v>
      </c>
      <c r="DT150">
        <v>72</v>
      </c>
      <c r="DU150">
        <v>72</v>
      </c>
      <c r="DV150">
        <v>73</v>
      </c>
      <c r="DW150">
        <v>74</v>
      </c>
      <c r="DX150">
        <v>74</v>
      </c>
      <c r="DY150">
        <v>75</v>
      </c>
      <c r="DZ150">
        <v>75</v>
      </c>
      <c r="EA150">
        <v>76</v>
      </c>
      <c r="EB150">
        <v>77</v>
      </c>
      <c r="EC150">
        <v>77</v>
      </c>
      <c r="ED150">
        <v>78</v>
      </c>
      <c r="EE150">
        <v>78</v>
      </c>
      <c r="EF150">
        <v>79</v>
      </c>
      <c r="EG150">
        <v>80</v>
      </c>
      <c r="EH150">
        <v>80</v>
      </c>
      <c r="EI150">
        <v>81</v>
      </c>
      <c r="EJ150">
        <v>81</v>
      </c>
      <c r="EK150">
        <v>82</v>
      </c>
      <c r="EL150">
        <v>82</v>
      </c>
      <c r="EM150">
        <v>83</v>
      </c>
      <c r="EN150">
        <v>84</v>
      </c>
      <c r="EO150">
        <v>84</v>
      </c>
      <c r="EP150">
        <v>85</v>
      </c>
      <c r="EQ150">
        <v>85</v>
      </c>
      <c r="ER150">
        <v>86</v>
      </c>
      <c r="ES150">
        <v>87</v>
      </c>
      <c r="ET150">
        <v>87</v>
      </c>
      <c r="EU150">
        <v>88</v>
      </c>
      <c r="EV150">
        <v>88</v>
      </c>
      <c r="EW150">
        <v>89</v>
      </c>
      <c r="EX150">
        <v>90</v>
      </c>
      <c r="EY150">
        <v>90</v>
      </c>
      <c r="EZ150">
        <v>91</v>
      </c>
      <c r="FA150">
        <v>91</v>
      </c>
      <c r="FB150">
        <v>92</v>
      </c>
      <c r="FC150">
        <v>92</v>
      </c>
      <c r="FD150">
        <v>93</v>
      </c>
      <c r="FE150">
        <v>94</v>
      </c>
      <c r="FF150">
        <v>94</v>
      </c>
      <c r="FG150">
        <v>95</v>
      </c>
      <c r="FH150">
        <v>95</v>
      </c>
      <c r="FI150">
        <v>96</v>
      </c>
      <c r="FJ150">
        <v>97</v>
      </c>
      <c r="FK150">
        <v>97</v>
      </c>
      <c r="FL150">
        <v>98</v>
      </c>
      <c r="FM150">
        <v>98</v>
      </c>
      <c r="FN150">
        <v>99</v>
      </c>
      <c r="FO150">
        <v>99</v>
      </c>
      <c r="FP150">
        <v>100</v>
      </c>
      <c r="FQ150">
        <v>101</v>
      </c>
      <c r="FR150">
        <v>101</v>
      </c>
      <c r="FS150">
        <v>102</v>
      </c>
      <c r="FT150">
        <v>102</v>
      </c>
      <c r="FU150">
        <v>103</v>
      </c>
      <c r="FV150">
        <v>104</v>
      </c>
      <c r="FW150">
        <v>104</v>
      </c>
      <c r="FX150">
        <v>105</v>
      </c>
      <c r="FY150">
        <v>105</v>
      </c>
      <c r="FZ150">
        <v>106</v>
      </c>
      <c r="GA150">
        <v>107</v>
      </c>
      <c r="GB150">
        <v>107</v>
      </c>
      <c r="GC150">
        <v>108</v>
      </c>
      <c r="GD150">
        <v>108</v>
      </c>
      <c r="GE150">
        <v>109</v>
      </c>
      <c r="GF150">
        <v>109</v>
      </c>
      <c r="GG150">
        <v>110</v>
      </c>
      <c r="GH150">
        <v>111</v>
      </c>
      <c r="GI150">
        <v>111</v>
      </c>
      <c r="GJ150">
        <v>112</v>
      </c>
      <c r="GK150">
        <v>112</v>
      </c>
      <c r="GL150">
        <v>113</v>
      </c>
      <c r="GM150">
        <v>114</v>
      </c>
      <c r="GN150">
        <v>114</v>
      </c>
      <c r="GO150">
        <v>115</v>
      </c>
      <c r="GP150">
        <v>115</v>
      </c>
      <c r="GQ150">
        <v>116</v>
      </c>
      <c r="GR150">
        <v>116</v>
      </c>
      <c r="GS150">
        <v>117</v>
      </c>
      <c r="GU150">
        <v>147</v>
      </c>
      <c r="GV150">
        <v>0.93300000000000005</v>
      </c>
    </row>
    <row r="151" spans="1:204">
      <c r="A151" s="278">
        <v>148</v>
      </c>
      <c r="B151" s="344">
        <v>1</v>
      </c>
      <c r="C151" s="344">
        <v>1</v>
      </c>
      <c r="D151" s="344">
        <v>2</v>
      </c>
      <c r="E151" s="344">
        <v>3</v>
      </c>
      <c r="F151" s="344">
        <v>4</v>
      </c>
      <c r="G151" s="344">
        <v>4</v>
      </c>
      <c r="H151" s="344">
        <v>5</v>
      </c>
      <c r="I151" s="344">
        <v>6</v>
      </c>
      <c r="J151" s="344">
        <v>6</v>
      </c>
      <c r="K151" s="344">
        <v>7</v>
      </c>
      <c r="L151" s="344">
        <v>8</v>
      </c>
      <c r="M151" s="344">
        <v>8</v>
      </c>
      <c r="N151" s="344">
        <v>9</v>
      </c>
      <c r="O151" s="344">
        <v>9</v>
      </c>
      <c r="P151" s="344">
        <v>10</v>
      </c>
      <c r="Q151" s="344">
        <v>11</v>
      </c>
      <c r="R151" s="344">
        <v>11</v>
      </c>
      <c r="S151" s="344">
        <v>12</v>
      </c>
      <c r="T151" s="344">
        <v>13</v>
      </c>
      <c r="U151" s="344">
        <v>13</v>
      </c>
      <c r="V151" s="344">
        <v>14</v>
      </c>
      <c r="W151" s="344">
        <v>14</v>
      </c>
      <c r="X151" s="344">
        <v>15</v>
      </c>
      <c r="Y151" s="344">
        <v>16</v>
      </c>
      <c r="Z151" s="344">
        <v>16</v>
      </c>
      <c r="AA151" s="344">
        <v>17</v>
      </c>
      <c r="AB151" s="344">
        <v>17</v>
      </c>
      <c r="AC151" s="344">
        <v>18</v>
      </c>
      <c r="AD151" s="344">
        <v>19</v>
      </c>
      <c r="AE151" s="344">
        <v>19</v>
      </c>
      <c r="AF151" s="337">
        <v>20</v>
      </c>
      <c r="AG151" s="345">
        <v>20</v>
      </c>
      <c r="AH151" s="346">
        <v>21</v>
      </c>
      <c r="AI151">
        <v>22</v>
      </c>
      <c r="AJ151">
        <v>22</v>
      </c>
      <c r="AK151">
        <v>23</v>
      </c>
      <c r="AL151">
        <v>23</v>
      </c>
      <c r="AM151">
        <v>24</v>
      </c>
      <c r="AN151">
        <v>25</v>
      </c>
      <c r="AO151">
        <v>25</v>
      </c>
      <c r="AP151">
        <v>26</v>
      </c>
      <c r="AQ151">
        <v>26</v>
      </c>
      <c r="AR151">
        <v>27</v>
      </c>
      <c r="AS151">
        <v>28</v>
      </c>
      <c r="AT151">
        <v>28</v>
      </c>
      <c r="AU151">
        <v>29</v>
      </c>
      <c r="AV151">
        <v>29</v>
      </c>
      <c r="AW151">
        <v>30</v>
      </c>
      <c r="AX151">
        <v>31</v>
      </c>
      <c r="AY151">
        <v>31</v>
      </c>
      <c r="AZ151">
        <v>32</v>
      </c>
      <c r="BA151">
        <v>32</v>
      </c>
      <c r="BB151">
        <v>33</v>
      </c>
      <c r="BC151">
        <v>33</v>
      </c>
      <c r="BD151">
        <v>34</v>
      </c>
      <c r="BE151">
        <v>35</v>
      </c>
      <c r="BF151">
        <v>35</v>
      </c>
      <c r="BG151">
        <v>36</v>
      </c>
      <c r="BH151">
        <v>36</v>
      </c>
      <c r="BI151">
        <v>37</v>
      </c>
      <c r="BJ151">
        <v>37</v>
      </c>
      <c r="BK151">
        <v>38</v>
      </c>
      <c r="BL151">
        <v>39</v>
      </c>
      <c r="BM151">
        <v>39</v>
      </c>
      <c r="BN151">
        <v>40</v>
      </c>
      <c r="BO151">
        <v>40</v>
      </c>
      <c r="BP151">
        <v>41</v>
      </c>
      <c r="BQ151">
        <v>41</v>
      </c>
      <c r="BR151">
        <v>42</v>
      </c>
      <c r="BS151">
        <v>42</v>
      </c>
      <c r="BT151">
        <v>43</v>
      </c>
      <c r="BU151">
        <v>44</v>
      </c>
      <c r="BV151">
        <v>44</v>
      </c>
      <c r="BW151">
        <v>45</v>
      </c>
      <c r="BX151">
        <v>45</v>
      </c>
      <c r="BY151">
        <v>46</v>
      </c>
      <c r="BZ151">
        <v>46</v>
      </c>
      <c r="CA151">
        <v>47</v>
      </c>
      <c r="CB151">
        <v>47</v>
      </c>
      <c r="CC151">
        <v>48</v>
      </c>
      <c r="CD151">
        <v>49</v>
      </c>
      <c r="CE151">
        <v>49</v>
      </c>
      <c r="CF151">
        <v>50</v>
      </c>
      <c r="CG151">
        <v>50</v>
      </c>
      <c r="CH151">
        <v>51</v>
      </c>
      <c r="CI151">
        <v>51</v>
      </c>
      <c r="CJ151">
        <v>52</v>
      </c>
      <c r="CK151">
        <v>52</v>
      </c>
      <c r="CL151">
        <v>53</v>
      </c>
      <c r="CM151">
        <v>53</v>
      </c>
      <c r="CN151">
        <v>54</v>
      </c>
      <c r="CO151">
        <v>54</v>
      </c>
      <c r="CP151">
        <v>55</v>
      </c>
      <c r="CQ151">
        <v>56</v>
      </c>
      <c r="CR151">
        <v>56</v>
      </c>
      <c r="CS151">
        <v>57</v>
      </c>
      <c r="CT151">
        <v>57</v>
      </c>
      <c r="CU151">
        <v>58</v>
      </c>
      <c r="CV151">
        <v>58</v>
      </c>
      <c r="CW151">
        <v>59</v>
      </c>
      <c r="CX151">
        <v>59</v>
      </c>
      <c r="CY151">
        <v>60</v>
      </c>
      <c r="CZ151">
        <v>60</v>
      </c>
      <c r="DA151">
        <v>61</v>
      </c>
      <c r="DB151">
        <v>62</v>
      </c>
      <c r="DC151">
        <v>62</v>
      </c>
      <c r="DD151">
        <v>63</v>
      </c>
      <c r="DE151">
        <v>63</v>
      </c>
      <c r="DF151">
        <v>64</v>
      </c>
      <c r="DG151">
        <v>64</v>
      </c>
      <c r="DH151">
        <v>65</v>
      </c>
      <c r="DI151">
        <v>66</v>
      </c>
      <c r="DJ151">
        <v>66</v>
      </c>
      <c r="DK151">
        <v>67</v>
      </c>
      <c r="DL151">
        <v>67</v>
      </c>
      <c r="DM151">
        <v>68</v>
      </c>
      <c r="DN151">
        <v>69</v>
      </c>
      <c r="DO151">
        <v>69</v>
      </c>
      <c r="DP151">
        <v>70</v>
      </c>
      <c r="DQ151">
        <v>70</v>
      </c>
      <c r="DR151">
        <v>71</v>
      </c>
      <c r="DS151">
        <v>71</v>
      </c>
      <c r="DT151">
        <v>72</v>
      </c>
      <c r="DU151">
        <v>73</v>
      </c>
      <c r="DV151">
        <v>73</v>
      </c>
      <c r="DW151">
        <v>74</v>
      </c>
      <c r="DX151">
        <v>74</v>
      </c>
      <c r="DY151">
        <v>75</v>
      </c>
      <c r="DZ151">
        <v>76</v>
      </c>
      <c r="EA151">
        <v>76</v>
      </c>
      <c r="EB151">
        <v>77</v>
      </c>
      <c r="EC151">
        <v>77</v>
      </c>
      <c r="ED151">
        <v>78</v>
      </c>
      <c r="EE151">
        <v>79</v>
      </c>
      <c r="EF151">
        <v>79</v>
      </c>
      <c r="EG151">
        <v>80</v>
      </c>
      <c r="EH151">
        <v>80</v>
      </c>
      <c r="EI151">
        <v>81</v>
      </c>
      <c r="EJ151">
        <v>81</v>
      </c>
      <c r="EK151">
        <v>82</v>
      </c>
      <c r="EL151">
        <v>83</v>
      </c>
      <c r="EM151">
        <v>83</v>
      </c>
      <c r="EN151">
        <v>84</v>
      </c>
      <c r="EO151">
        <v>84</v>
      </c>
      <c r="EP151">
        <v>85</v>
      </c>
      <c r="EQ151">
        <v>86</v>
      </c>
      <c r="ER151">
        <v>86</v>
      </c>
      <c r="ES151">
        <v>87</v>
      </c>
      <c r="ET151">
        <v>87</v>
      </c>
      <c r="EU151">
        <v>88</v>
      </c>
      <c r="EV151">
        <v>89</v>
      </c>
      <c r="EW151">
        <v>89</v>
      </c>
      <c r="EX151">
        <v>90</v>
      </c>
      <c r="EY151">
        <v>90</v>
      </c>
      <c r="EZ151">
        <v>91</v>
      </c>
      <c r="FA151">
        <v>91</v>
      </c>
      <c r="FB151">
        <v>92</v>
      </c>
      <c r="FC151">
        <v>93</v>
      </c>
      <c r="FD151">
        <v>93</v>
      </c>
      <c r="FE151">
        <v>94</v>
      </c>
      <c r="FF151">
        <v>94</v>
      </c>
      <c r="FG151">
        <v>95</v>
      </c>
      <c r="FH151">
        <v>96</v>
      </c>
      <c r="FI151">
        <v>96</v>
      </c>
      <c r="FJ151">
        <v>97</v>
      </c>
      <c r="FK151">
        <v>97</v>
      </c>
      <c r="FL151">
        <v>98</v>
      </c>
      <c r="FM151">
        <v>99</v>
      </c>
      <c r="FN151">
        <v>99</v>
      </c>
      <c r="FO151">
        <v>100</v>
      </c>
      <c r="FP151">
        <v>100</v>
      </c>
      <c r="FQ151">
        <v>101</v>
      </c>
      <c r="FR151">
        <v>101</v>
      </c>
      <c r="FS151">
        <v>102</v>
      </c>
      <c r="FT151">
        <v>103</v>
      </c>
      <c r="FU151">
        <v>103</v>
      </c>
      <c r="FV151">
        <v>104</v>
      </c>
      <c r="FW151">
        <v>104</v>
      </c>
      <c r="FX151">
        <v>105</v>
      </c>
      <c r="FY151">
        <v>106</v>
      </c>
      <c r="FZ151">
        <v>106</v>
      </c>
      <c r="GA151">
        <v>107</v>
      </c>
      <c r="GB151">
        <v>107</v>
      </c>
      <c r="GC151">
        <v>108</v>
      </c>
      <c r="GD151">
        <v>108</v>
      </c>
      <c r="GE151">
        <v>109</v>
      </c>
      <c r="GF151">
        <v>110</v>
      </c>
      <c r="GG151">
        <v>110</v>
      </c>
      <c r="GH151">
        <v>111</v>
      </c>
      <c r="GI151">
        <v>111</v>
      </c>
      <c r="GJ151">
        <v>112</v>
      </c>
      <c r="GK151">
        <v>113</v>
      </c>
      <c r="GL151">
        <v>113</v>
      </c>
      <c r="GM151">
        <v>114</v>
      </c>
      <c r="GN151">
        <v>114</v>
      </c>
      <c r="GO151">
        <v>115</v>
      </c>
      <c r="GP151">
        <v>116</v>
      </c>
      <c r="GQ151">
        <v>116</v>
      </c>
      <c r="GR151">
        <v>117</v>
      </c>
      <c r="GS151">
        <v>117</v>
      </c>
      <c r="GU151">
        <v>148</v>
      </c>
      <c r="GV151">
        <v>0.93500000000000005</v>
      </c>
    </row>
    <row r="152" spans="1:204">
      <c r="A152" s="278">
        <v>149</v>
      </c>
      <c r="B152" s="344">
        <v>1</v>
      </c>
      <c r="C152" s="344">
        <v>1</v>
      </c>
      <c r="D152" s="344">
        <v>2</v>
      </c>
      <c r="E152" s="344">
        <v>3</v>
      </c>
      <c r="F152" s="344">
        <v>4</v>
      </c>
      <c r="G152" s="344">
        <v>4</v>
      </c>
      <c r="H152" s="344">
        <v>5</v>
      </c>
      <c r="I152" s="344">
        <v>6</v>
      </c>
      <c r="J152" s="344">
        <v>6</v>
      </c>
      <c r="K152" s="344">
        <v>7</v>
      </c>
      <c r="L152" s="344">
        <v>8</v>
      </c>
      <c r="M152" s="344">
        <v>8</v>
      </c>
      <c r="N152" s="344">
        <v>9</v>
      </c>
      <c r="O152" s="344">
        <v>9</v>
      </c>
      <c r="P152" s="344">
        <v>10</v>
      </c>
      <c r="Q152" s="344">
        <v>11</v>
      </c>
      <c r="R152" s="344">
        <v>11</v>
      </c>
      <c r="S152" s="344">
        <v>12</v>
      </c>
      <c r="T152" s="344">
        <v>13</v>
      </c>
      <c r="U152" s="344">
        <v>13</v>
      </c>
      <c r="V152" s="344">
        <v>14</v>
      </c>
      <c r="W152" s="344">
        <v>14</v>
      </c>
      <c r="X152" s="344">
        <v>15</v>
      </c>
      <c r="Y152" s="344">
        <v>16</v>
      </c>
      <c r="Z152" s="344">
        <v>16</v>
      </c>
      <c r="AA152" s="344">
        <v>17</v>
      </c>
      <c r="AB152" s="344">
        <v>17</v>
      </c>
      <c r="AC152" s="344">
        <v>18</v>
      </c>
      <c r="AD152" s="344">
        <v>19</v>
      </c>
      <c r="AE152" s="344">
        <v>19</v>
      </c>
      <c r="AF152" s="337">
        <v>20</v>
      </c>
      <c r="AG152" s="345">
        <v>21</v>
      </c>
      <c r="AH152" s="346">
        <v>21</v>
      </c>
      <c r="AI152">
        <v>22</v>
      </c>
      <c r="AJ152">
        <v>22</v>
      </c>
      <c r="AK152">
        <v>23</v>
      </c>
      <c r="AL152">
        <v>24</v>
      </c>
      <c r="AM152">
        <v>24</v>
      </c>
      <c r="AN152">
        <v>25</v>
      </c>
      <c r="AO152">
        <v>25</v>
      </c>
      <c r="AP152">
        <v>26</v>
      </c>
      <c r="AQ152">
        <v>27</v>
      </c>
      <c r="AR152">
        <v>27</v>
      </c>
      <c r="AS152">
        <v>28</v>
      </c>
      <c r="AT152">
        <v>28</v>
      </c>
      <c r="AU152">
        <v>29</v>
      </c>
      <c r="AV152">
        <v>29</v>
      </c>
      <c r="AW152">
        <v>30</v>
      </c>
      <c r="AX152">
        <v>31</v>
      </c>
      <c r="AY152">
        <v>31</v>
      </c>
      <c r="AZ152">
        <v>32</v>
      </c>
      <c r="BA152">
        <v>32</v>
      </c>
      <c r="BB152">
        <v>33</v>
      </c>
      <c r="BC152">
        <v>34</v>
      </c>
      <c r="BD152">
        <v>34</v>
      </c>
      <c r="BE152">
        <v>35</v>
      </c>
      <c r="BF152">
        <v>35</v>
      </c>
      <c r="BG152">
        <v>36</v>
      </c>
      <c r="BH152">
        <v>36</v>
      </c>
      <c r="BI152">
        <v>37</v>
      </c>
      <c r="BJ152">
        <v>38</v>
      </c>
      <c r="BK152">
        <v>38</v>
      </c>
      <c r="BL152">
        <v>39</v>
      </c>
      <c r="BM152">
        <v>39</v>
      </c>
      <c r="BN152">
        <v>40</v>
      </c>
      <c r="BO152">
        <v>40</v>
      </c>
      <c r="BP152">
        <v>41</v>
      </c>
      <c r="BQ152">
        <v>41</v>
      </c>
      <c r="BR152">
        <v>42</v>
      </c>
      <c r="BS152">
        <v>43</v>
      </c>
      <c r="BT152">
        <v>43</v>
      </c>
      <c r="BU152">
        <v>44</v>
      </c>
      <c r="BV152">
        <v>44</v>
      </c>
      <c r="BW152">
        <v>45</v>
      </c>
      <c r="BX152">
        <v>45</v>
      </c>
      <c r="BY152">
        <v>46</v>
      </c>
      <c r="BZ152">
        <v>47</v>
      </c>
      <c r="CA152">
        <v>47</v>
      </c>
      <c r="CB152">
        <v>48</v>
      </c>
      <c r="CC152">
        <v>48</v>
      </c>
      <c r="CD152">
        <v>49</v>
      </c>
      <c r="CE152">
        <v>49</v>
      </c>
      <c r="CF152">
        <v>50</v>
      </c>
      <c r="CG152">
        <v>50</v>
      </c>
      <c r="CH152">
        <v>51</v>
      </c>
      <c r="CI152">
        <v>51</v>
      </c>
      <c r="CJ152">
        <v>52</v>
      </c>
      <c r="CK152">
        <v>53</v>
      </c>
      <c r="CL152">
        <v>53</v>
      </c>
      <c r="CM152">
        <v>54</v>
      </c>
      <c r="CN152">
        <v>54</v>
      </c>
      <c r="CO152">
        <v>55</v>
      </c>
      <c r="CP152">
        <v>55</v>
      </c>
      <c r="CQ152">
        <v>56</v>
      </c>
      <c r="CR152">
        <v>56</v>
      </c>
      <c r="CS152">
        <v>57</v>
      </c>
      <c r="CT152">
        <v>57</v>
      </c>
      <c r="CU152">
        <v>58</v>
      </c>
      <c r="CV152">
        <v>58</v>
      </c>
      <c r="CW152">
        <v>59</v>
      </c>
      <c r="CX152">
        <v>59</v>
      </c>
      <c r="CY152">
        <v>60</v>
      </c>
      <c r="CZ152">
        <v>61</v>
      </c>
      <c r="DA152">
        <v>61</v>
      </c>
      <c r="DB152">
        <v>62</v>
      </c>
      <c r="DC152">
        <v>62</v>
      </c>
      <c r="DD152">
        <v>63</v>
      </c>
      <c r="DE152">
        <v>64</v>
      </c>
      <c r="DF152">
        <v>64</v>
      </c>
      <c r="DG152">
        <v>65</v>
      </c>
      <c r="DH152">
        <v>65</v>
      </c>
      <c r="DI152">
        <v>66</v>
      </c>
      <c r="DJ152">
        <v>66</v>
      </c>
      <c r="DK152">
        <v>67</v>
      </c>
      <c r="DL152">
        <v>68</v>
      </c>
      <c r="DM152">
        <v>68</v>
      </c>
      <c r="DN152">
        <v>69</v>
      </c>
      <c r="DO152">
        <v>69</v>
      </c>
      <c r="DP152">
        <v>70</v>
      </c>
      <c r="DQ152">
        <v>71</v>
      </c>
      <c r="DR152">
        <v>71</v>
      </c>
      <c r="DS152">
        <v>72</v>
      </c>
      <c r="DT152">
        <v>72</v>
      </c>
      <c r="DU152">
        <v>73</v>
      </c>
      <c r="DV152">
        <v>73</v>
      </c>
      <c r="DW152">
        <v>74</v>
      </c>
      <c r="DX152">
        <v>75</v>
      </c>
      <c r="DY152">
        <v>75</v>
      </c>
      <c r="DZ152">
        <v>76</v>
      </c>
      <c r="EA152">
        <v>76</v>
      </c>
      <c r="EB152">
        <v>77</v>
      </c>
      <c r="EC152">
        <v>78</v>
      </c>
      <c r="ED152">
        <v>78</v>
      </c>
      <c r="EE152">
        <v>79</v>
      </c>
      <c r="EF152">
        <v>79</v>
      </c>
      <c r="EG152">
        <v>80</v>
      </c>
      <c r="EH152">
        <v>81</v>
      </c>
      <c r="EI152">
        <v>81</v>
      </c>
      <c r="EJ152">
        <v>82</v>
      </c>
      <c r="EK152">
        <v>82</v>
      </c>
      <c r="EL152">
        <v>83</v>
      </c>
      <c r="EM152">
        <v>84</v>
      </c>
      <c r="EN152">
        <v>84</v>
      </c>
      <c r="EO152">
        <v>85</v>
      </c>
      <c r="EP152">
        <v>85</v>
      </c>
      <c r="EQ152">
        <v>86</v>
      </c>
      <c r="ER152">
        <v>86</v>
      </c>
      <c r="ES152">
        <v>87</v>
      </c>
      <c r="ET152">
        <v>88</v>
      </c>
      <c r="EU152">
        <v>88</v>
      </c>
      <c r="EV152">
        <v>89</v>
      </c>
      <c r="EW152">
        <v>89</v>
      </c>
      <c r="EX152">
        <v>90</v>
      </c>
      <c r="EY152">
        <v>91</v>
      </c>
      <c r="EZ152">
        <v>91</v>
      </c>
      <c r="FA152">
        <v>92</v>
      </c>
      <c r="FB152">
        <v>92</v>
      </c>
      <c r="FC152">
        <v>93</v>
      </c>
      <c r="FD152">
        <v>94</v>
      </c>
      <c r="FE152">
        <v>94</v>
      </c>
      <c r="FF152">
        <v>95</v>
      </c>
      <c r="FG152">
        <v>95</v>
      </c>
      <c r="FH152">
        <v>96</v>
      </c>
      <c r="FI152">
        <v>96</v>
      </c>
      <c r="FJ152">
        <v>97</v>
      </c>
      <c r="FK152">
        <v>98</v>
      </c>
      <c r="FL152">
        <v>98</v>
      </c>
      <c r="FM152">
        <v>99</v>
      </c>
      <c r="FN152">
        <v>99</v>
      </c>
      <c r="FO152">
        <v>100</v>
      </c>
      <c r="FP152">
        <v>101</v>
      </c>
      <c r="FQ152">
        <v>101</v>
      </c>
      <c r="FR152">
        <v>102</v>
      </c>
      <c r="FS152">
        <v>102</v>
      </c>
      <c r="FT152">
        <v>103</v>
      </c>
      <c r="FU152">
        <v>104</v>
      </c>
      <c r="FV152">
        <v>104</v>
      </c>
      <c r="FW152">
        <v>105</v>
      </c>
      <c r="FX152">
        <v>105</v>
      </c>
      <c r="FY152">
        <v>106</v>
      </c>
      <c r="FZ152">
        <v>106</v>
      </c>
      <c r="GA152">
        <v>107</v>
      </c>
      <c r="GB152">
        <v>108</v>
      </c>
      <c r="GC152">
        <v>108</v>
      </c>
      <c r="GD152">
        <v>109</v>
      </c>
      <c r="GE152">
        <v>109</v>
      </c>
      <c r="GF152">
        <v>110</v>
      </c>
      <c r="GG152">
        <v>111</v>
      </c>
      <c r="GH152">
        <v>111</v>
      </c>
      <c r="GI152">
        <v>112</v>
      </c>
      <c r="GJ152">
        <v>112</v>
      </c>
      <c r="GK152">
        <v>113</v>
      </c>
      <c r="GL152">
        <v>114</v>
      </c>
      <c r="GM152">
        <v>114</v>
      </c>
      <c r="GN152">
        <v>115</v>
      </c>
      <c r="GO152">
        <v>115</v>
      </c>
      <c r="GP152">
        <v>116</v>
      </c>
      <c r="GQ152">
        <v>116</v>
      </c>
      <c r="GR152">
        <v>117</v>
      </c>
      <c r="GS152">
        <v>118</v>
      </c>
      <c r="GU152">
        <v>149</v>
      </c>
      <c r="GV152">
        <v>0.93799999999999994</v>
      </c>
    </row>
    <row r="153" spans="1:204">
      <c r="A153" s="339">
        <v>150</v>
      </c>
      <c r="B153" s="340">
        <v>1</v>
      </c>
      <c r="C153" s="340">
        <v>2</v>
      </c>
      <c r="D153" s="340">
        <v>2</v>
      </c>
      <c r="E153" s="340">
        <v>3</v>
      </c>
      <c r="F153" s="340">
        <v>4</v>
      </c>
      <c r="G153" s="340">
        <v>5</v>
      </c>
      <c r="H153" s="340">
        <v>5</v>
      </c>
      <c r="I153" s="340">
        <v>6</v>
      </c>
      <c r="J153" s="340">
        <v>6</v>
      </c>
      <c r="K153" s="340">
        <v>7</v>
      </c>
      <c r="L153" s="340">
        <v>8</v>
      </c>
      <c r="M153" s="340">
        <v>8</v>
      </c>
      <c r="N153" s="340">
        <v>9</v>
      </c>
      <c r="O153" s="340">
        <v>10</v>
      </c>
      <c r="P153" s="340">
        <v>10</v>
      </c>
      <c r="Q153" s="340">
        <v>11</v>
      </c>
      <c r="R153" s="340">
        <v>11</v>
      </c>
      <c r="S153" s="340">
        <v>12</v>
      </c>
      <c r="T153" s="340">
        <v>13</v>
      </c>
      <c r="U153" s="340">
        <v>13</v>
      </c>
      <c r="V153" s="340">
        <v>14</v>
      </c>
      <c r="W153" s="340">
        <v>14</v>
      </c>
      <c r="X153" s="340">
        <v>15</v>
      </c>
      <c r="Y153" s="340">
        <v>16</v>
      </c>
      <c r="Z153" s="340">
        <v>16</v>
      </c>
      <c r="AA153" s="340">
        <v>17</v>
      </c>
      <c r="AB153" s="340">
        <v>18</v>
      </c>
      <c r="AC153" s="340">
        <v>18</v>
      </c>
      <c r="AD153" s="340">
        <v>19</v>
      </c>
      <c r="AE153" s="340">
        <v>19</v>
      </c>
      <c r="AF153" s="341">
        <v>20</v>
      </c>
      <c r="AG153" s="342">
        <v>21</v>
      </c>
      <c r="AH153" s="347">
        <v>21</v>
      </c>
      <c r="AI153" s="341">
        <v>22</v>
      </c>
      <c r="AJ153" s="341">
        <v>22</v>
      </c>
      <c r="AK153" s="341">
        <v>23</v>
      </c>
      <c r="AL153" s="341">
        <v>24</v>
      </c>
      <c r="AM153" s="341">
        <v>24</v>
      </c>
      <c r="AN153" s="341">
        <v>25</v>
      </c>
      <c r="AO153" s="341">
        <v>25</v>
      </c>
      <c r="AP153" s="341">
        <v>26</v>
      </c>
      <c r="AQ153" s="341">
        <v>27</v>
      </c>
      <c r="AR153" s="341">
        <v>27</v>
      </c>
      <c r="AS153" s="341">
        <v>28</v>
      </c>
      <c r="AT153" s="341">
        <v>28</v>
      </c>
      <c r="AU153" s="341">
        <v>29</v>
      </c>
      <c r="AV153" s="341">
        <v>30</v>
      </c>
      <c r="AW153" s="341">
        <v>30</v>
      </c>
      <c r="AX153" s="341">
        <v>31</v>
      </c>
      <c r="AY153" s="341">
        <v>31</v>
      </c>
      <c r="AZ153" s="341">
        <v>32</v>
      </c>
      <c r="BA153" s="341">
        <v>33</v>
      </c>
      <c r="BB153" s="341">
        <v>33</v>
      </c>
      <c r="BC153" s="341">
        <v>34</v>
      </c>
      <c r="BD153" s="341">
        <v>34</v>
      </c>
      <c r="BE153" s="341">
        <v>35</v>
      </c>
      <c r="BF153" s="341">
        <v>35</v>
      </c>
      <c r="BG153" s="341">
        <v>36</v>
      </c>
      <c r="BH153" s="341">
        <v>37</v>
      </c>
      <c r="BI153" s="341">
        <v>37</v>
      </c>
      <c r="BJ153" s="341">
        <v>38</v>
      </c>
      <c r="BK153" s="341">
        <v>38</v>
      </c>
      <c r="BL153" s="341">
        <v>39</v>
      </c>
      <c r="BM153" s="341">
        <v>39</v>
      </c>
      <c r="BN153" s="341">
        <v>40</v>
      </c>
      <c r="BO153" s="341">
        <v>40</v>
      </c>
      <c r="BP153" s="341">
        <v>41</v>
      </c>
      <c r="BQ153" s="341">
        <v>42</v>
      </c>
      <c r="BR153" s="341">
        <v>42</v>
      </c>
      <c r="BS153" s="341">
        <v>43</v>
      </c>
      <c r="BT153" s="341">
        <v>43</v>
      </c>
      <c r="BU153" s="341">
        <v>44</v>
      </c>
      <c r="BV153" s="341">
        <v>44</v>
      </c>
      <c r="BW153" s="341">
        <v>45</v>
      </c>
      <c r="BX153" s="341">
        <v>46</v>
      </c>
      <c r="BY153" s="341">
        <v>46</v>
      </c>
      <c r="BZ153" s="341">
        <v>47</v>
      </c>
      <c r="CA153" s="341">
        <v>47</v>
      </c>
      <c r="CB153" s="341">
        <v>48</v>
      </c>
      <c r="CC153" s="341">
        <v>48</v>
      </c>
      <c r="CD153" s="341">
        <v>49</v>
      </c>
      <c r="CE153" s="341">
        <v>49</v>
      </c>
      <c r="CF153" s="341">
        <v>50</v>
      </c>
      <c r="CG153" s="341">
        <v>51</v>
      </c>
      <c r="CH153" s="341">
        <v>51</v>
      </c>
      <c r="CI153" s="341">
        <v>52</v>
      </c>
      <c r="CJ153" s="341">
        <v>52</v>
      </c>
      <c r="CK153" s="341">
        <v>53</v>
      </c>
      <c r="CL153" s="341">
        <v>53</v>
      </c>
      <c r="CM153" s="341">
        <v>54</v>
      </c>
      <c r="CN153" s="341">
        <v>54</v>
      </c>
      <c r="CO153" s="341">
        <v>55</v>
      </c>
      <c r="CP153" s="341">
        <v>55</v>
      </c>
      <c r="CQ153" s="341">
        <v>56</v>
      </c>
      <c r="CR153" s="341">
        <v>56</v>
      </c>
      <c r="CS153" s="341">
        <v>57</v>
      </c>
      <c r="CT153" s="341">
        <v>57</v>
      </c>
      <c r="CU153" s="341">
        <v>58</v>
      </c>
      <c r="CV153" s="341">
        <v>58</v>
      </c>
      <c r="CW153" s="341">
        <v>59</v>
      </c>
      <c r="CX153" s="341">
        <v>60</v>
      </c>
      <c r="CY153" s="341">
        <v>60</v>
      </c>
      <c r="CZ153" s="341">
        <v>61</v>
      </c>
      <c r="DA153" s="341">
        <v>61</v>
      </c>
      <c r="DB153" s="341">
        <v>62</v>
      </c>
      <c r="DC153" s="341">
        <v>63</v>
      </c>
      <c r="DD153" s="341">
        <v>63</v>
      </c>
      <c r="DE153" s="341">
        <v>64</v>
      </c>
      <c r="DF153" s="341">
        <v>64</v>
      </c>
      <c r="DG153" s="341">
        <v>65</v>
      </c>
      <c r="DH153" s="341">
        <v>65</v>
      </c>
      <c r="DI153" s="341">
        <v>66</v>
      </c>
      <c r="DJ153" s="341">
        <v>67</v>
      </c>
      <c r="DK153" s="341">
        <v>67</v>
      </c>
      <c r="DL153" s="341">
        <v>68</v>
      </c>
      <c r="DM153" s="341">
        <v>68</v>
      </c>
      <c r="DN153" s="341">
        <v>69</v>
      </c>
      <c r="DO153" s="341">
        <v>70</v>
      </c>
      <c r="DP153" s="341">
        <v>70</v>
      </c>
      <c r="DQ153" s="341">
        <v>71</v>
      </c>
      <c r="DR153" s="341">
        <v>71</v>
      </c>
      <c r="DS153" s="341">
        <v>72</v>
      </c>
      <c r="DT153" s="341">
        <v>73</v>
      </c>
      <c r="DU153" s="341">
        <v>73</v>
      </c>
      <c r="DV153" s="341">
        <v>74</v>
      </c>
      <c r="DW153" s="341">
        <v>74</v>
      </c>
      <c r="DX153" s="341">
        <v>75</v>
      </c>
      <c r="DY153" s="341">
        <v>75</v>
      </c>
      <c r="DZ153" s="341">
        <v>76</v>
      </c>
      <c r="EA153" s="341">
        <v>77</v>
      </c>
      <c r="EB153" s="341">
        <v>77</v>
      </c>
      <c r="EC153" s="341">
        <v>78</v>
      </c>
      <c r="ED153" s="341">
        <v>78</v>
      </c>
      <c r="EE153" s="341">
        <v>79</v>
      </c>
      <c r="EF153" s="341">
        <v>80</v>
      </c>
      <c r="EG153" s="341">
        <v>80</v>
      </c>
      <c r="EH153" s="341">
        <v>81</v>
      </c>
      <c r="EI153" s="341">
        <v>81</v>
      </c>
      <c r="EJ153" s="341">
        <v>82</v>
      </c>
      <c r="EK153" s="341">
        <v>83</v>
      </c>
      <c r="EL153" s="341">
        <v>83</v>
      </c>
      <c r="EM153" s="341">
        <v>84</v>
      </c>
      <c r="EN153" s="341">
        <v>84</v>
      </c>
      <c r="EO153" s="341">
        <v>85</v>
      </c>
      <c r="EP153" s="341">
        <v>86</v>
      </c>
      <c r="EQ153" s="341">
        <v>86</v>
      </c>
      <c r="ER153" s="341">
        <v>87</v>
      </c>
      <c r="ES153" s="341">
        <v>87</v>
      </c>
      <c r="ET153" s="341">
        <v>88</v>
      </c>
      <c r="EU153" s="341">
        <v>89</v>
      </c>
      <c r="EV153" s="341">
        <v>89</v>
      </c>
      <c r="EW153" s="341">
        <v>90</v>
      </c>
      <c r="EX153" s="341">
        <v>90</v>
      </c>
      <c r="EY153" s="341">
        <v>91</v>
      </c>
      <c r="EZ153" s="341">
        <v>91</v>
      </c>
      <c r="FA153" s="341">
        <v>92</v>
      </c>
      <c r="FB153" s="341">
        <v>93</v>
      </c>
      <c r="FC153" s="341">
        <v>93</v>
      </c>
      <c r="FD153" s="341">
        <v>94</v>
      </c>
      <c r="FE153" s="341">
        <v>94</v>
      </c>
      <c r="FF153" s="341">
        <v>95</v>
      </c>
      <c r="FG153" s="341">
        <v>96</v>
      </c>
      <c r="FH153" s="341">
        <v>96</v>
      </c>
      <c r="FI153" s="341">
        <v>97</v>
      </c>
      <c r="FJ153" s="341">
        <v>97</v>
      </c>
      <c r="FK153" s="341">
        <v>98</v>
      </c>
      <c r="FL153" s="341">
        <v>99</v>
      </c>
      <c r="FM153" s="341">
        <v>99</v>
      </c>
      <c r="FN153" s="341">
        <v>100</v>
      </c>
      <c r="FO153" s="341">
        <v>100</v>
      </c>
      <c r="FP153" s="341">
        <v>101</v>
      </c>
      <c r="FQ153" s="341">
        <v>102</v>
      </c>
      <c r="FR153" s="341">
        <v>102</v>
      </c>
      <c r="FS153" s="341">
        <v>103</v>
      </c>
      <c r="FT153" s="341">
        <v>103</v>
      </c>
      <c r="FU153" s="341">
        <v>104</v>
      </c>
      <c r="FV153" s="341">
        <v>104</v>
      </c>
      <c r="FW153" s="341">
        <v>105</v>
      </c>
      <c r="FX153" s="341">
        <v>106</v>
      </c>
      <c r="FY153" s="341">
        <v>106</v>
      </c>
      <c r="FZ153" s="341">
        <v>107</v>
      </c>
      <c r="GA153" s="341">
        <v>107</v>
      </c>
      <c r="GB153" s="341">
        <v>108</v>
      </c>
      <c r="GC153" s="341">
        <v>109</v>
      </c>
      <c r="GD153" s="341">
        <v>109</v>
      </c>
      <c r="GE153" s="341">
        <v>110</v>
      </c>
      <c r="GF153" s="341">
        <v>110</v>
      </c>
      <c r="GG153" s="341">
        <v>111</v>
      </c>
      <c r="GH153" s="341">
        <v>112</v>
      </c>
      <c r="GI153" s="341">
        <v>112</v>
      </c>
      <c r="GJ153" s="341">
        <v>113</v>
      </c>
      <c r="GK153" s="341">
        <v>113</v>
      </c>
      <c r="GL153" s="341">
        <v>114</v>
      </c>
      <c r="GM153" s="341">
        <v>115</v>
      </c>
      <c r="GN153" s="341">
        <v>115</v>
      </c>
      <c r="GO153" s="341">
        <v>116</v>
      </c>
      <c r="GP153" s="341">
        <v>116</v>
      </c>
      <c r="GQ153" s="341">
        <v>117</v>
      </c>
      <c r="GR153" s="341">
        <v>117</v>
      </c>
      <c r="GS153" s="341">
        <v>118</v>
      </c>
      <c r="GT153" s="341"/>
      <c r="GU153" s="341">
        <v>150</v>
      </c>
      <c r="GV153" s="341">
        <v>0.94099999999999995</v>
      </c>
    </row>
    <row r="154" spans="1:204">
      <c r="A154" s="278">
        <v>151</v>
      </c>
      <c r="B154" s="344">
        <v>1</v>
      </c>
      <c r="C154" s="344">
        <v>2</v>
      </c>
      <c r="D154" s="344">
        <v>2</v>
      </c>
      <c r="E154" s="344">
        <v>3</v>
      </c>
      <c r="F154" s="344">
        <v>4</v>
      </c>
      <c r="G154" s="344">
        <v>5</v>
      </c>
      <c r="H154" s="344">
        <v>5</v>
      </c>
      <c r="I154" s="344">
        <v>6</v>
      </c>
      <c r="J154" s="344">
        <v>6</v>
      </c>
      <c r="K154" s="344">
        <v>7</v>
      </c>
      <c r="L154" s="344">
        <v>8</v>
      </c>
      <c r="M154" s="344">
        <v>8</v>
      </c>
      <c r="N154" s="344">
        <v>9</v>
      </c>
      <c r="O154" s="344">
        <v>10</v>
      </c>
      <c r="P154" s="344">
        <v>10</v>
      </c>
      <c r="Q154" s="344">
        <v>11</v>
      </c>
      <c r="R154" s="344">
        <v>11</v>
      </c>
      <c r="S154" s="344">
        <v>12</v>
      </c>
      <c r="T154" s="344">
        <v>13</v>
      </c>
      <c r="U154" s="344">
        <v>13</v>
      </c>
      <c r="V154" s="344">
        <v>14</v>
      </c>
      <c r="W154" s="344">
        <v>14</v>
      </c>
      <c r="X154" s="344">
        <v>15</v>
      </c>
      <c r="Y154" s="344">
        <v>16</v>
      </c>
      <c r="Z154" s="344">
        <v>16</v>
      </c>
      <c r="AA154" s="344">
        <v>17</v>
      </c>
      <c r="AB154" s="344">
        <v>18</v>
      </c>
      <c r="AC154" s="344">
        <v>18</v>
      </c>
      <c r="AD154" s="344">
        <v>19</v>
      </c>
      <c r="AE154" s="344">
        <v>19</v>
      </c>
      <c r="AF154" s="337">
        <v>20</v>
      </c>
      <c r="AG154" s="345">
        <v>21</v>
      </c>
      <c r="AH154" s="346">
        <v>21</v>
      </c>
      <c r="AI154">
        <v>22</v>
      </c>
      <c r="AJ154">
        <v>22</v>
      </c>
      <c r="AK154">
        <v>23</v>
      </c>
      <c r="AL154">
        <v>24</v>
      </c>
      <c r="AM154">
        <v>24</v>
      </c>
      <c r="AN154">
        <v>25</v>
      </c>
      <c r="AO154">
        <v>25</v>
      </c>
      <c r="AP154">
        <v>26</v>
      </c>
      <c r="AQ154">
        <v>27</v>
      </c>
      <c r="AR154">
        <v>27</v>
      </c>
      <c r="AS154">
        <v>28</v>
      </c>
      <c r="AT154">
        <v>28</v>
      </c>
      <c r="AU154">
        <v>29</v>
      </c>
      <c r="AV154">
        <v>30</v>
      </c>
      <c r="AW154">
        <v>30</v>
      </c>
      <c r="AX154">
        <v>31</v>
      </c>
      <c r="AY154">
        <v>31</v>
      </c>
      <c r="AZ154">
        <v>32</v>
      </c>
      <c r="BA154">
        <v>33</v>
      </c>
      <c r="BB154">
        <v>33</v>
      </c>
      <c r="BC154">
        <v>34</v>
      </c>
      <c r="BD154">
        <v>34</v>
      </c>
      <c r="BE154">
        <v>35</v>
      </c>
      <c r="BF154">
        <v>35</v>
      </c>
      <c r="BG154">
        <v>36</v>
      </c>
      <c r="BH154">
        <v>37</v>
      </c>
      <c r="BI154">
        <v>37</v>
      </c>
      <c r="BJ154">
        <v>38</v>
      </c>
      <c r="BK154">
        <v>38</v>
      </c>
      <c r="BL154">
        <v>39</v>
      </c>
      <c r="BM154">
        <v>39</v>
      </c>
      <c r="BN154">
        <v>40</v>
      </c>
      <c r="BO154">
        <v>41</v>
      </c>
      <c r="BP154">
        <v>41</v>
      </c>
      <c r="BQ154">
        <v>42</v>
      </c>
      <c r="BR154">
        <v>42</v>
      </c>
      <c r="BS154">
        <v>43</v>
      </c>
      <c r="BT154">
        <v>43</v>
      </c>
      <c r="BU154">
        <v>44</v>
      </c>
      <c r="BV154">
        <v>45</v>
      </c>
      <c r="BW154">
        <v>45</v>
      </c>
      <c r="BX154">
        <v>46</v>
      </c>
      <c r="BY154">
        <v>46</v>
      </c>
      <c r="BZ154">
        <v>47</v>
      </c>
      <c r="CA154">
        <v>47</v>
      </c>
      <c r="CB154">
        <v>48</v>
      </c>
      <c r="CC154">
        <v>48</v>
      </c>
      <c r="CD154">
        <v>49</v>
      </c>
      <c r="CE154">
        <v>50</v>
      </c>
      <c r="CF154">
        <v>50</v>
      </c>
      <c r="CG154">
        <v>51</v>
      </c>
      <c r="CH154">
        <v>51</v>
      </c>
      <c r="CI154">
        <v>52</v>
      </c>
      <c r="CJ154">
        <v>52</v>
      </c>
      <c r="CK154">
        <v>53</v>
      </c>
      <c r="CL154">
        <v>53</v>
      </c>
      <c r="CM154">
        <v>54</v>
      </c>
      <c r="CN154">
        <v>54</v>
      </c>
      <c r="CO154">
        <v>55</v>
      </c>
      <c r="CP154">
        <v>55</v>
      </c>
      <c r="CQ154">
        <v>56</v>
      </c>
      <c r="CR154">
        <v>57</v>
      </c>
      <c r="CS154">
        <v>57</v>
      </c>
      <c r="CT154">
        <v>58</v>
      </c>
      <c r="CU154">
        <v>58</v>
      </c>
      <c r="CV154">
        <v>59</v>
      </c>
      <c r="CW154">
        <v>59</v>
      </c>
      <c r="CX154">
        <v>60</v>
      </c>
      <c r="CY154">
        <v>60</v>
      </c>
      <c r="CZ154">
        <v>61</v>
      </c>
      <c r="DA154">
        <v>61</v>
      </c>
      <c r="DB154">
        <v>62</v>
      </c>
      <c r="DC154">
        <v>63</v>
      </c>
      <c r="DD154">
        <v>63</v>
      </c>
      <c r="DE154">
        <v>64</v>
      </c>
      <c r="DF154">
        <v>64</v>
      </c>
      <c r="DG154">
        <v>65</v>
      </c>
      <c r="DH154">
        <v>66</v>
      </c>
      <c r="DI154">
        <v>66</v>
      </c>
      <c r="DJ154">
        <v>67</v>
      </c>
      <c r="DK154">
        <v>67</v>
      </c>
      <c r="DL154">
        <v>68</v>
      </c>
      <c r="DM154">
        <v>69</v>
      </c>
      <c r="DN154">
        <v>69</v>
      </c>
      <c r="DO154">
        <v>70</v>
      </c>
      <c r="DP154">
        <v>70</v>
      </c>
      <c r="DQ154">
        <v>71</v>
      </c>
      <c r="DR154">
        <v>71</v>
      </c>
      <c r="DS154">
        <v>72</v>
      </c>
      <c r="DT154">
        <v>73</v>
      </c>
      <c r="DU154">
        <v>73</v>
      </c>
      <c r="DV154">
        <v>74</v>
      </c>
      <c r="DW154">
        <v>74</v>
      </c>
      <c r="DX154">
        <v>75</v>
      </c>
      <c r="DY154">
        <v>76</v>
      </c>
      <c r="DZ154">
        <v>76</v>
      </c>
      <c r="EA154">
        <v>77</v>
      </c>
      <c r="EB154">
        <v>77</v>
      </c>
      <c r="EC154">
        <v>78</v>
      </c>
      <c r="ED154">
        <v>79</v>
      </c>
      <c r="EE154">
        <v>79</v>
      </c>
      <c r="EF154">
        <v>80</v>
      </c>
      <c r="EG154">
        <v>80</v>
      </c>
      <c r="EH154">
        <v>81</v>
      </c>
      <c r="EI154">
        <v>82</v>
      </c>
      <c r="EJ154">
        <v>82</v>
      </c>
      <c r="EK154">
        <v>83</v>
      </c>
      <c r="EL154">
        <v>83</v>
      </c>
      <c r="EM154">
        <v>84</v>
      </c>
      <c r="EN154">
        <v>85</v>
      </c>
      <c r="EO154">
        <v>85</v>
      </c>
      <c r="EP154">
        <v>86</v>
      </c>
      <c r="EQ154">
        <v>86</v>
      </c>
      <c r="ER154">
        <v>87</v>
      </c>
      <c r="ES154">
        <v>88</v>
      </c>
      <c r="ET154">
        <v>88</v>
      </c>
      <c r="EU154">
        <v>89</v>
      </c>
      <c r="EV154">
        <v>89</v>
      </c>
      <c r="EW154">
        <v>90</v>
      </c>
      <c r="EX154">
        <v>90</v>
      </c>
      <c r="EY154">
        <v>91</v>
      </c>
      <c r="EZ154">
        <v>92</v>
      </c>
      <c r="FA154">
        <v>92</v>
      </c>
      <c r="FB154">
        <v>93</v>
      </c>
      <c r="FC154">
        <v>93</v>
      </c>
      <c r="FD154">
        <v>94</v>
      </c>
      <c r="FE154">
        <v>95</v>
      </c>
      <c r="FF154">
        <v>95</v>
      </c>
      <c r="FG154">
        <v>96</v>
      </c>
      <c r="FH154">
        <v>96</v>
      </c>
      <c r="FI154">
        <v>97</v>
      </c>
      <c r="FJ154">
        <v>98</v>
      </c>
      <c r="FK154">
        <v>98</v>
      </c>
      <c r="FL154">
        <v>99</v>
      </c>
      <c r="FM154">
        <v>99</v>
      </c>
      <c r="FN154">
        <v>100</v>
      </c>
      <c r="FO154">
        <v>101</v>
      </c>
      <c r="FP154">
        <v>101</v>
      </c>
      <c r="FQ154">
        <v>102</v>
      </c>
      <c r="FR154">
        <v>102</v>
      </c>
      <c r="FS154">
        <v>103</v>
      </c>
      <c r="FT154">
        <v>104</v>
      </c>
      <c r="FU154">
        <v>104</v>
      </c>
      <c r="FV154">
        <v>105</v>
      </c>
      <c r="FW154">
        <v>105</v>
      </c>
      <c r="FX154">
        <v>106</v>
      </c>
      <c r="FY154">
        <v>106</v>
      </c>
      <c r="FZ154">
        <v>107</v>
      </c>
      <c r="GA154">
        <v>108</v>
      </c>
      <c r="GB154">
        <v>108</v>
      </c>
      <c r="GC154">
        <v>109</v>
      </c>
      <c r="GD154">
        <v>109</v>
      </c>
      <c r="GE154">
        <v>110</v>
      </c>
      <c r="GF154">
        <v>111</v>
      </c>
      <c r="GG154">
        <v>111</v>
      </c>
      <c r="GH154">
        <v>112</v>
      </c>
      <c r="GI154">
        <v>112</v>
      </c>
      <c r="GJ154">
        <v>113</v>
      </c>
      <c r="GK154">
        <v>114</v>
      </c>
      <c r="GL154">
        <v>114</v>
      </c>
      <c r="GM154">
        <v>115</v>
      </c>
      <c r="GN154">
        <v>115</v>
      </c>
      <c r="GO154">
        <v>116</v>
      </c>
      <c r="GP154">
        <v>117</v>
      </c>
      <c r="GQ154">
        <v>117</v>
      </c>
      <c r="GR154">
        <v>118</v>
      </c>
      <c r="GS154">
        <v>118</v>
      </c>
      <c r="GU154">
        <v>151</v>
      </c>
      <c r="GV154">
        <v>0.94299999999999995</v>
      </c>
    </row>
    <row r="155" spans="1:204">
      <c r="A155" s="278">
        <v>152</v>
      </c>
      <c r="B155" s="344">
        <v>1</v>
      </c>
      <c r="C155" s="344">
        <v>2</v>
      </c>
      <c r="D155" s="344">
        <v>2</v>
      </c>
      <c r="E155" s="344">
        <v>3</v>
      </c>
      <c r="F155" s="344">
        <v>4</v>
      </c>
      <c r="G155" s="344">
        <v>5</v>
      </c>
      <c r="H155" s="344">
        <v>5</v>
      </c>
      <c r="I155" s="344">
        <v>6</v>
      </c>
      <c r="J155" s="344">
        <v>6</v>
      </c>
      <c r="K155" s="344">
        <v>7</v>
      </c>
      <c r="L155" s="344">
        <v>8</v>
      </c>
      <c r="M155" s="344">
        <v>8</v>
      </c>
      <c r="N155" s="344">
        <v>9</v>
      </c>
      <c r="O155" s="344">
        <v>10</v>
      </c>
      <c r="P155" s="344">
        <v>10</v>
      </c>
      <c r="Q155" s="344">
        <v>11</v>
      </c>
      <c r="R155" s="344">
        <v>12</v>
      </c>
      <c r="S155" s="344">
        <v>12</v>
      </c>
      <c r="T155" s="344">
        <v>13</v>
      </c>
      <c r="U155" s="344">
        <v>13</v>
      </c>
      <c r="V155" s="344">
        <v>14</v>
      </c>
      <c r="W155" s="344">
        <v>14</v>
      </c>
      <c r="X155" s="344">
        <v>15</v>
      </c>
      <c r="Y155" s="344">
        <v>16</v>
      </c>
      <c r="Z155" s="344">
        <v>16</v>
      </c>
      <c r="AA155" s="344">
        <v>17</v>
      </c>
      <c r="AB155" s="344">
        <v>18</v>
      </c>
      <c r="AC155" s="344">
        <v>18</v>
      </c>
      <c r="AD155" s="344">
        <v>19</v>
      </c>
      <c r="AE155" s="344">
        <v>19</v>
      </c>
      <c r="AF155" s="337">
        <v>20</v>
      </c>
      <c r="AG155" s="345">
        <v>21</v>
      </c>
      <c r="AH155" s="346">
        <v>21</v>
      </c>
      <c r="AI155">
        <v>22</v>
      </c>
      <c r="AJ155">
        <v>22</v>
      </c>
      <c r="AK155">
        <v>23</v>
      </c>
      <c r="AL155">
        <v>24</v>
      </c>
      <c r="AM155">
        <v>24</v>
      </c>
      <c r="AN155">
        <v>25</v>
      </c>
      <c r="AO155">
        <v>26</v>
      </c>
      <c r="AP155">
        <v>26</v>
      </c>
      <c r="AQ155">
        <v>27</v>
      </c>
      <c r="AR155">
        <v>27</v>
      </c>
      <c r="AS155">
        <v>28</v>
      </c>
      <c r="AT155">
        <v>29</v>
      </c>
      <c r="AU155">
        <v>29</v>
      </c>
      <c r="AV155">
        <v>30</v>
      </c>
      <c r="AW155">
        <v>30</v>
      </c>
      <c r="AX155">
        <v>31</v>
      </c>
      <c r="AY155">
        <v>32</v>
      </c>
      <c r="AZ155">
        <v>32</v>
      </c>
      <c r="BA155">
        <v>33</v>
      </c>
      <c r="BB155">
        <v>33</v>
      </c>
      <c r="BC155">
        <v>34</v>
      </c>
      <c r="BD155">
        <v>34</v>
      </c>
      <c r="BE155">
        <v>35</v>
      </c>
      <c r="BF155">
        <v>36</v>
      </c>
      <c r="BG155">
        <v>36</v>
      </c>
      <c r="BH155">
        <v>37</v>
      </c>
      <c r="BI155">
        <v>37</v>
      </c>
      <c r="BJ155">
        <v>38</v>
      </c>
      <c r="BK155">
        <v>38</v>
      </c>
      <c r="BL155">
        <v>39</v>
      </c>
      <c r="BM155">
        <v>40</v>
      </c>
      <c r="BN155">
        <v>40</v>
      </c>
      <c r="BO155">
        <v>41</v>
      </c>
      <c r="BP155">
        <v>41</v>
      </c>
      <c r="BQ155">
        <v>42</v>
      </c>
      <c r="BR155">
        <v>42</v>
      </c>
      <c r="BS155">
        <v>43</v>
      </c>
      <c r="BT155">
        <v>44</v>
      </c>
      <c r="BU155">
        <v>44</v>
      </c>
      <c r="BV155">
        <v>45</v>
      </c>
      <c r="BW155">
        <v>45</v>
      </c>
      <c r="BX155">
        <v>46</v>
      </c>
      <c r="BY155">
        <v>46</v>
      </c>
      <c r="BZ155">
        <v>47</v>
      </c>
      <c r="CA155">
        <v>47</v>
      </c>
      <c r="CB155">
        <v>48</v>
      </c>
      <c r="CC155">
        <v>49</v>
      </c>
      <c r="CD155">
        <v>49</v>
      </c>
      <c r="CE155">
        <v>50</v>
      </c>
      <c r="CF155">
        <v>50</v>
      </c>
      <c r="CG155">
        <v>51</v>
      </c>
      <c r="CH155">
        <v>51</v>
      </c>
      <c r="CI155">
        <v>52</v>
      </c>
      <c r="CJ155">
        <v>52</v>
      </c>
      <c r="CK155">
        <v>53</v>
      </c>
      <c r="CL155">
        <v>53</v>
      </c>
      <c r="CM155">
        <v>54</v>
      </c>
      <c r="CN155">
        <v>55</v>
      </c>
      <c r="CO155">
        <v>55</v>
      </c>
      <c r="CP155">
        <v>56</v>
      </c>
      <c r="CQ155">
        <v>56</v>
      </c>
      <c r="CR155">
        <v>57</v>
      </c>
      <c r="CS155">
        <v>57</v>
      </c>
      <c r="CT155">
        <v>58</v>
      </c>
      <c r="CU155">
        <v>58</v>
      </c>
      <c r="CV155">
        <v>59</v>
      </c>
      <c r="CW155">
        <v>59</v>
      </c>
      <c r="CX155">
        <v>60</v>
      </c>
      <c r="CY155">
        <v>60</v>
      </c>
      <c r="CZ155">
        <v>61</v>
      </c>
      <c r="DA155">
        <v>62</v>
      </c>
      <c r="DB155">
        <v>62</v>
      </c>
      <c r="DC155">
        <v>63</v>
      </c>
      <c r="DD155">
        <v>63</v>
      </c>
      <c r="DE155">
        <v>64</v>
      </c>
      <c r="DF155">
        <v>65</v>
      </c>
      <c r="DG155">
        <v>65</v>
      </c>
      <c r="DH155">
        <v>66</v>
      </c>
      <c r="DI155">
        <v>66</v>
      </c>
      <c r="DJ155">
        <v>67</v>
      </c>
      <c r="DK155">
        <v>68</v>
      </c>
      <c r="DL155">
        <v>68</v>
      </c>
      <c r="DM155">
        <v>69</v>
      </c>
      <c r="DN155">
        <v>69</v>
      </c>
      <c r="DO155">
        <v>70</v>
      </c>
      <c r="DP155">
        <v>70</v>
      </c>
      <c r="DQ155">
        <v>71</v>
      </c>
      <c r="DR155">
        <v>72</v>
      </c>
      <c r="DS155">
        <v>72</v>
      </c>
      <c r="DT155">
        <v>73</v>
      </c>
      <c r="DU155">
        <v>73</v>
      </c>
      <c r="DV155">
        <v>74</v>
      </c>
      <c r="DW155">
        <v>75</v>
      </c>
      <c r="DX155">
        <v>75</v>
      </c>
      <c r="DY155">
        <v>76</v>
      </c>
      <c r="DZ155">
        <v>76</v>
      </c>
      <c r="EA155">
        <v>77</v>
      </c>
      <c r="EB155">
        <v>78</v>
      </c>
      <c r="EC155">
        <v>78</v>
      </c>
      <c r="ED155">
        <v>79</v>
      </c>
      <c r="EE155">
        <v>79</v>
      </c>
      <c r="EF155">
        <v>80</v>
      </c>
      <c r="EG155">
        <v>81</v>
      </c>
      <c r="EH155">
        <v>81</v>
      </c>
      <c r="EI155">
        <v>82</v>
      </c>
      <c r="EJ155">
        <v>82</v>
      </c>
      <c r="EK155">
        <v>83</v>
      </c>
      <c r="EL155">
        <v>84</v>
      </c>
      <c r="EM155">
        <v>84</v>
      </c>
      <c r="EN155">
        <v>85</v>
      </c>
      <c r="EO155">
        <v>85</v>
      </c>
      <c r="EP155">
        <v>86</v>
      </c>
      <c r="EQ155">
        <v>87</v>
      </c>
      <c r="ER155">
        <v>87</v>
      </c>
      <c r="ES155">
        <v>88</v>
      </c>
      <c r="ET155">
        <v>88</v>
      </c>
      <c r="EU155">
        <v>89</v>
      </c>
      <c r="EV155">
        <v>89</v>
      </c>
      <c r="EW155">
        <v>90</v>
      </c>
      <c r="EX155">
        <v>91</v>
      </c>
      <c r="EY155">
        <v>91</v>
      </c>
      <c r="EZ155">
        <v>92</v>
      </c>
      <c r="FA155">
        <v>92</v>
      </c>
      <c r="FB155">
        <v>93</v>
      </c>
      <c r="FC155">
        <v>94</v>
      </c>
      <c r="FD155">
        <v>94</v>
      </c>
      <c r="FE155">
        <v>95</v>
      </c>
      <c r="FF155">
        <v>95</v>
      </c>
      <c r="FG155">
        <v>96</v>
      </c>
      <c r="FH155">
        <v>97</v>
      </c>
      <c r="FI155">
        <v>97</v>
      </c>
      <c r="FJ155">
        <v>98</v>
      </c>
      <c r="FK155">
        <v>98</v>
      </c>
      <c r="FL155">
        <v>99</v>
      </c>
      <c r="FM155">
        <v>100</v>
      </c>
      <c r="FN155">
        <v>100</v>
      </c>
      <c r="FO155">
        <v>101</v>
      </c>
      <c r="FP155">
        <v>101</v>
      </c>
      <c r="FQ155">
        <v>102</v>
      </c>
      <c r="FR155">
        <v>103</v>
      </c>
      <c r="FS155">
        <v>103</v>
      </c>
      <c r="FT155">
        <v>104</v>
      </c>
      <c r="FU155">
        <v>104</v>
      </c>
      <c r="FV155">
        <v>105</v>
      </c>
      <c r="FW155">
        <v>106</v>
      </c>
      <c r="FX155">
        <v>106</v>
      </c>
      <c r="FY155">
        <v>107</v>
      </c>
      <c r="FZ155">
        <v>107</v>
      </c>
      <c r="GA155">
        <v>108</v>
      </c>
      <c r="GB155">
        <v>108</v>
      </c>
      <c r="GC155">
        <v>109</v>
      </c>
      <c r="GD155">
        <v>110</v>
      </c>
      <c r="GE155">
        <v>110</v>
      </c>
      <c r="GF155">
        <v>111</v>
      </c>
      <c r="GG155">
        <v>111</v>
      </c>
      <c r="GH155">
        <v>112</v>
      </c>
      <c r="GI155">
        <v>113</v>
      </c>
      <c r="GJ155">
        <v>113</v>
      </c>
      <c r="GK155">
        <v>114</v>
      </c>
      <c r="GL155">
        <v>114</v>
      </c>
      <c r="GM155">
        <v>115</v>
      </c>
      <c r="GN155">
        <v>116</v>
      </c>
      <c r="GO155">
        <v>116</v>
      </c>
      <c r="GP155">
        <v>117</v>
      </c>
      <c r="GQ155">
        <v>117</v>
      </c>
      <c r="GR155">
        <v>118</v>
      </c>
      <c r="GS155">
        <v>119</v>
      </c>
      <c r="GU155">
        <v>152</v>
      </c>
      <c r="GV155">
        <v>0.94499999999999995</v>
      </c>
    </row>
    <row r="156" spans="1:204">
      <c r="A156" s="278">
        <v>153</v>
      </c>
      <c r="B156" s="344">
        <v>1</v>
      </c>
      <c r="C156" s="344">
        <v>2</v>
      </c>
      <c r="D156" s="344">
        <v>2</v>
      </c>
      <c r="E156" s="344">
        <v>3</v>
      </c>
      <c r="F156" s="344">
        <v>4</v>
      </c>
      <c r="G156" s="344">
        <v>5</v>
      </c>
      <c r="H156" s="344">
        <v>5</v>
      </c>
      <c r="I156" s="344">
        <v>6</v>
      </c>
      <c r="J156" s="344">
        <v>6</v>
      </c>
      <c r="K156" s="344">
        <v>7</v>
      </c>
      <c r="L156" s="344">
        <v>8</v>
      </c>
      <c r="M156" s="344">
        <v>8</v>
      </c>
      <c r="N156" s="344">
        <v>9</v>
      </c>
      <c r="O156" s="344">
        <v>10</v>
      </c>
      <c r="P156" s="344">
        <v>10</v>
      </c>
      <c r="Q156" s="344">
        <v>11</v>
      </c>
      <c r="R156" s="344">
        <v>12</v>
      </c>
      <c r="S156" s="344">
        <v>12</v>
      </c>
      <c r="T156" s="344">
        <v>13</v>
      </c>
      <c r="U156" s="344">
        <v>13</v>
      </c>
      <c r="V156" s="344">
        <v>14</v>
      </c>
      <c r="W156" s="344">
        <v>15</v>
      </c>
      <c r="X156" s="344">
        <v>15</v>
      </c>
      <c r="Y156" s="344">
        <v>16</v>
      </c>
      <c r="Z156" s="344">
        <v>16</v>
      </c>
      <c r="AA156" s="344">
        <v>17</v>
      </c>
      <c r="AB156" s="344">
        <v>18</v>
      </c>
      <c r="AC156" s="344">
        <v>18</v>
      </c>
      <c r="AD156" s="344">
        <v>19</v>
      </c>
      <c r="AE156" s="344">
        <v>19</v>
      </c>
      <c r="AF156" s="337">
        <v>20</v>
      </c>
      <c r="AG156" s="345">
        <v>21</v>
      </c>
      <c r="AH156" s="346">
        <v>21</v>
      </c>
      <c r="AI156">
        <v>22</v>
      </c>
      <c r="AJ156">
        <v>23</v>
      </c>
      <c r="AK156">
        <v>23</v>
      </c>
      <c r="AL156">
        <v>24</v>
      </c>
      <c r="AM156">
        <v>24</v>
      </c>
      <c r="AN156">
        <v>25</v>
      </c>
      <c r="AO156">
        <v>26</v>
      </c>
      <c r="AP156">
        <v>26</v>
      </c>
      <c r="AQ156">
        <v>27</v>
      </c>
      <c r="AR156">
        <v>27</v>
      </c>
      <c r="AS156">
        <v>28</v>
      </c>
      <c r="AT156">
        <v>29</v>
      </c>
      <c r="AU156">
        <v>29</v>
      </c>
      <c r="AV156">
        <v>30</v>
      </c>
      <c r="AW156">
        <v>30</v>
      </c>
      <c r="AX156">
        <v>31</v>
      </c>
      <c r="AY156">
        <v>32</v>
      </c>
      <c r="AZ156">
        <v>32</v>
      </c>
      <c r="BA156">
        <v>33</v>
      </c>
      <c r="BB156">
        <v>33</v>
      </c>
      <c r="BC156">
        <v>34</v>
      </c>
      <c r="BD156">
        <v>34</v>
      </c>
      <c r="BE156">
        <v>35</v>
      </c>
      <c r="BF156">
        <v>36</v>
      </c>
      <c r="BG156">
        <v>36</v>
      </c>
      <c r="BH156">
        <v>37</v>
      </c>
      <c r="BI156">
        <v>37</v>
      </c>
      <c r="BJ156">
        <v>38</v>
      </c>
      <c r="BK156">
        <v>38</v>
      </c>
      <c r="BL156">
        <v>39</v>
      </c>
      <c r="BM156">
        <v>40</v>
      </c>
      <c r="BN156">
        <v>40</v>
      </c>
      <c r="BO156">
        <v>41</v>
      </c>
      <c r="BP156">
        <v>41</v>
      </c>
      <c r="BQ156">
        <v>42</v>
      </c>
      <c r="BR156">
        <v>42</v>
      </c>
      <c r="BS156">
        <v>43</v>
      </c>
      <c r="BT156">
        <v>44</v>
      </c>
      <c r="BU156">
        <v>44</v>
      </c>
      <c r="BV156">
        <v>45</v>
      </c>
      <c r="BW156">
        <v>45</v>
      </c>
      <c r="BX156">
        <v>46</v>
      </c>
      <c r="BY156">
        <v>46</v>
      </c>
      <c r="BZ156">
        <v>47</v>
      </c>
      <c r="CA156">
        <v>48</v>
      </c>
      <c r="CB156">
        <v>48</v>
      </c>
      <c r="CC156">
        <v>49</v>
      </c>
      <c r="CD156">
        <v>49</v>
      </c>
      <c r="CE156">
        <v>50</v>
      </c>
      <c r="CF156">
        <v>50</v>
      </c>
      <c r="CG156">
        <v>51</v>
      </c>
      <c r="CH156">
        <v>51</v>
      </c>
      <c r="CI156">
        <v>52</v>
      </c>
      <c r="CJ156">
        <v>52</v>
      </c>
      <c r="CK156">
        <v>53</v>
      </c>
      <c r="CL156">
        <v>54</v>
      </c>
      <c r="CM156">
        <v>54</v>
      </c>
      <c r="CN156">
        <v>55</v>
      </c>
      <c r="CO156">
        <v>55</v>
      </c>
      <c r="CP156">
        <v>56</v>
      </c>
      <c r="CQ156">
        <v>56</v>
      </c>
      <c r="CR156">
        <v>57</v>
      </c>
      <c r="CS156">
        <v>57</v>
      </c>
      <c r="CT156">
        <v>58</v>
      </c>
      <c r="CU156">
        <v>58</v>
      </c>
      <c r="CV156">
        <v>59</v>
      </c>
      <c r="CW156">
        <v>59</v>
      </c>
      <c r="CX156">
        <v>60</v>
      </c>
      <c r="CY156">
        <v>61</v>
      </c>
      <c r="CZ156">
        <v>61</v>
      </c>
      <c r="DA156">
        <v>62</v>
      </c>
      <c r="DB156">
        <v>62</v>
      </c>
      <c r="DC156">
        <v>63</v>
      </c>
      <c r="DD156">
        <v>64</v>
      </c>
      <c r="DE156">
        <v>64</v>
      </c>
      <c r="DF156">
        <v>65</v>
      </c>
      <c r="DG156">
        <v>65</v>
      </c>
      <c r="DH156">
        <v>66</v>
      </c>
      <c r="DI156">
        <v>66</v>
      </c>
      <c r="DJ156">
        <v>67</v>
      </c>
      <c r="DK156">
        <v>68</v>
      </c>
      <c r="DL156">
        <v>68</v>
      </c>
      <c r="DM156">
        <v>69</v>
      </c>
      <c r="DN156">
        <v>69</v>
      </c>
      <c r="DO156">
        <v>70</v>
      </c>
      <c r="DP156">
        <v>71</v>
      </c>
      <c r="DQ156">
        <v>71</v>
      </c>
      <c r="DR156">
        <v>72</v>
      </c>
      <c r="DS156">
        <v>72</v>
      </c>
      <c r="DT156">
        <v>73</v>
      </c>
      <c r="DU156">
        <v>74</v>
      </c>
      <c r="DV156">
        <v>74</v>
      </c>
      <c r="DW156">
        <v>75</v>
      </c>
      <c r="DX156">
        <v>75</v>
      </c>
      <c r="DY156">
        <v>76</v>
      </c>
      <c r="DZ156">
        <v>77</v>
      </c>
      <c r="EA156">
        <v>77</v>
      </c>
      <c r="EB156">
        <v>78</v>
      </c>
      <c r="EC156">
        <v>78</v>
      </c>
      <c r="ED156">
        <v>79</v>
      </c>
      <c r="EE156">
        <v>80</v>
      </c>
      <c r="EF156">
        <v>80</v>
      </c>
      <c r="EG156">
        <v>81</v>
      </c>
      <c r="EH156">
        <v>81</v>
      </c>
      <c r="EI156">
        <v>82</v>
      </c>
      <c r="EJ156">
        <v>83</v>
      </c>
      <c r="EK156">
        <v>83</v>
      </c>
      <c r="EL156">
        <v>84</v>
      </c>
      <c r="EM156">
        <v>84</v>
      </c>
      <c r="EN156">
        <v>85</v>
      </c>
      <c r="EO156">
        <v>86</v>
      </c>
      <c r="EP156">
        <v>86</v>
      </c>
      <c r="EQ156">
        <v>87</v>
      </c>
      <c r="ER156">
        <v>87</v>
      </c>
      <c r="ES156">
        <v>88</v>
      </c>
      <c r="ET156">
        <v>88</v>
      </c>
      <c r="EU156">
        <v>89</v>
      </c>
      <c r="EV156">
        <v>90</v>
      </c>
      <c r="EW156">
        <v>90</v>
      </c>
      <c r="EX156">
        <v>91</v>
      </c>
      <c r="EY156">
        <v>91</v>
      </c>
      <c r="EZ156">
        <v>92</v>
      </c>
      <c r="FA156">
        <v>93</v>
      </c>
      <c r="FB156">
        <v>93</v>
      </c>
      <c r="FC156">
        <v>94</v>
      </c>
      <c r="FD156">
        <v>94</v>
      </c>
      <c r="FE156">
        <v>95</v>
      </c>
      <c r="FF156">
        <v>96</v>
      </c>
      <c r="FG156">
        <v>96</v>
      </c>
      <c r="FH156">
        <v>97</v>
      </c>
      <c r="FI156">
        <v>97</v>
      </c>
      <c r="FJ156">
        <v>98</v>
      </c>
      <c r="FK156">
        <v>99</v>
      </c>
      <c r="FL156">
        <v>99</v>
      </c>
      <c r="FM156">
        <v>100</v>
      </c>
      <c r="FN156">
        <v>100</v>
      </c>
      <c r="FO156">
        <v>101</v>
      </c>
      <c r="FP156">
        <v>102</v>
      </c>
      <c r="FQ156">
        <v>102</v>
      </c>
      <c r="FR156">
        <v>103</v>
      </c>
      <c r="FS156">
        <v>103</v>
      </c>
      <c r="FT156">
        <v>104</v>
      </c>
      <c r="FU156">
        <v>105</v>
      </c>
      <c r="FV156">
        <v>105</v>
      </c>
      <c r="FW156">
        <v>106</v>
      </c>
      <c r="FX156">
        <v>106</v>
      </c>
      <c r="FY156">
        <v>107</v>
      </c>
      <c r="FZ156">
        <v>108</v>
      </c>
      <c r="GA156">
        <v>108</v>
      </c>
      <c r="GB156">
        <v>109</v>
      </c>
      <c r="GC156">
        <v>109</v>
      </c>
      <c r="GD156">
        <v>110</v>
      </c>
      <c r="GE156">
        <v>110</v>
      </c>
      <c r="GF156">
        <v>111</v>
      </c>
      <c r="GG156">
        <v>112</v>
      </c>
      <c r="GH156">
        <v>112</v>
      </c>
      <c r="GI156">
        <v>113</v>
      </c>
      <c r="GJ156">
        <v>113</v>
      </c>
      <c r="GK156">
        <v>114</v>
      </c>
      <c r="GL156">
        <v>115</v>
      </c>
      <c r="GM156">
        <v>115</v>
      </c>
      <c r="GN156">
        <v>116</v>
      </c>
      <c r="GO156">
        <v>116</v>
      </c>
      <c r="GP156">
        <v>117</v>
      </c>
      <c r="GQ156">
        <v>118</v>
      </c>
      <c r="GR156">
        <v>118</v>
      </c>
      <c r="GS156">
        <v>119</v>
      </c>
      <c r="GU156">
        <v>153</v>
      </c>
      <c r="GV156">
        <v>0.94699999999999995</v>
      </c>
    </row>
    <row r="157" spans="1:204">
      <c r="A157" s="278">
        <v>154</v>
      </c>
      <c r="B157" s="344">
        <v>1</v>
      </c>
      <c r="C157" s="344">
        <v>2</v>
      </c>
      <c r="D157" s="344">
        <v>2</v>
      </c>
      <c r="E157" s="344">
        <v>3</v>
      </c>
      <c r="F157" s="344">
        <v>4</v>
      </c>
      <c r="G157" s="344">
        <v>5</v>
      </c>
      <c r="H157" s="344">
        <v>5</v>
      </c>
      <c r="I157" s="344">
        <v>6</v>
      </c>
      <c r="J157" s="344">
        <v>6</v>
      </c>
      <c r="K157" s="344">
        <v>7</v>
      </c>
      <c r="L157" s="344">
        <v>8</v>
      </c>
      <c r="M157" s="344">
        <v>8</v>
      </c>
      <c r="N157" s="344">
        <v>9</v>
      </c>
      <c r="O157" s="344">
        <v>10</v>
      </c>
      <c r="P157" s="344">
        <v>10</v>
      </c>
      <c r="Q157" s="344">
        <v>11</v>
      </c>
      <c r="R157" s="344">
        <v>12</v>
      </c>
      <c r="S157" s="344">
        <v>12</v>
      </c>
      <c r="T157" s="344">
        <v>13</v>
      </c>
      <c r="U157" s="344">
        <v>13</v>
      </c>
      <c r="V157" s="344">
        <v>14</v>
      </c>
      <c r="W157" s="344">
        <v>15</v>
      </c>
      <c r="X157" s="344">
        <v>15</v>
      </c>
      <c r="Y157" s="344">
        <v>16</v>
      </c>
      <c r="Z157" s="344">
        <v>16</v>
      </c>
      <c r="AA157" s="344">
        <v>17</v>
      </c>
      <c r="AB157" s="344">
        <v>18</v>
      </c>
      <c r="AC157" s="344">
        <v>18</v>
      </c>
      <c r="AD157" s="344">
        <v>19</v>
      </c>
      <c r="AE157" s="344">
        <v>20</v>
      </c>
      <c r="AF157" s="337">
        <v>20</v>
      </c>
      <c r="AG157" s="345">
        <v>21</v>
      </c>
      <c r="AH157" s="346">
        <v>21</v>
      </c>
      <c r="AI157">
        <v>22</v>
      </c>
      <c r="AJ157">
        <v>23</v>
      </c>
      <c r="AK157">
        <v>23</v>
      </c>
      <c r="AL157">
        <v>24</v>
      </c>
      <c r="AM157">
        <v>24</v>
      </c>
      <c r="AN157">
        <v>25</v>
      </c>
      <c r="AO157">
        <v>26</v>
      </c>
      <c r="AP157">
        <v>26</v>
      </c>
      <c r="AQ157">
        <v>27</v>
      </c>
      <c r="AR157">
        <v>27</v>
      </c>
      <c r="AS157">
        <v>28</v>
      </c>
      <c r="AT157">
        <v>29</v>
      </c>
      <c r="AU157">
        <v>29</v>
      </c>
      <c r="AV157">
        <v>30</v>
      </c>
      <c r="AW157">
        <v>30</v>
      </c>
      <c r="AX157">
        <v>31</v>
      </c>
      <c r="AY157">
        <v>32</v>
      </c>
      <c r="AZ157">
        <v>32</v>
      </c>
      <c r="BA157">
        <v>33</v>
      </c>
      <c r="BB157">
        <v>33</v>
      </c>
      <c r="BC157">
        <v>34</v>
      </c>
      <c r="BD157">
        <v>35</v>
      </c>
      <c r="BE157">
        <v>35</v>
      </c>
      <c r="BF157">
        <v>36</v>
      </c>
      <c r="BG157">
        <v>36</v>
      </c>
      <c r="BH157">
        <v>37</v>
      </c>
      <c r="BI157">
        <v>37</v>
      </c>
      <c r="BJ157">
        <v>38</v>
      </c>
      <c r="BK157">
        <v>39</v>
      </c>
      <c r="BL157">
        <v>39</v>
      </c>
      <c r="BM157">
        <v>40</v>
      </c>
      <c r="BN157">
        <v>40</v>
      </c>
      <c r="BO157">
        <v>41</v>
      </c>
      <c r="BP157">
        <v>41</v>
      </c>
      <c r="BQ157">
        <v>42</v>
      </c>
      <c r="BR157">
        <v>43</v>
      </c>
      <c r="BS157">
        <v>43</v>
      </c>
      <c r="BT157">
        <v>44</v>
      </c>
      <c r="BU157">
        <v>44</v>
      </c>
      <c r="BV157">
        <v>45</v>
      </c>
      <c r="BW157">
        <v>45</v>
      </c>
      <c r="BX157">
        <v>46</v>
      </c>
      <c r="BY157">
        <v>47</v>
      </c>
      <c r="BZ157">
        <v>47</v>
      </c>
      <c r="CA157">
        <v>48</v>
      </c>
      <c r="CB157">
        <v>48</v>
      </c>
      <c r="CC157">
        <v>49</v>
      </c>
      <c r="CD157">
        <v>49</v>
      </c>
      <c r="CE157">
        <v>50</v>
      </c>
      <c r="CF157">
        <v>50</v>
      </c>
      <c r="CG157">
        <v>51</v>
      </c>
      <c r="CH157">
        <v>51</v>
      </c>
      <c r="CI157">
        <v>52</v>
      </c>
      <c r="CJ157">
        <v>53</v>
      </c>
      <c r="CK157">
        <v>53</v>
      </c>
      <c r="CL157">
        <v>54</v>
      </c>
      <c r="CM157">
        <v>54</v>
      </c>
      <c r="CN157">
        <v>55</v>
      </c>
      <c r="CO157">
        <v>55</v>
      </c>
      <c r="CP157">
        <v>56</v>
      </c>
      <c r="CQ157">
        <v>56</v>
      </c>
      <c r="CR157">
        <v>57</v>
      </c>
      <c r="CS157">
        <v>57</v>
      </c>
      <c r="CT157">
        <v>58</v>
      </c>
      <c r="CU157">
        <v>58</v>
      </c>
      <c r="CV157">
        <v>59</v>
      </c>
      <c r="CW157">
        <v>60</v>
      </c>
      <c r="CX157">
        <v>60</v>
      </c>
      <c r="CY157">
        <v>61</v>
      </c>
      <c r="CZ157">
        <v>61</v>
      </c>
      <c r="DA157">
        <v>62</v>
      </c>
      <c r="DB157">
        <v>62</v>
      </c>
      <c r="DC157">
        <v>63</v>
      </c>
      <c r="DD157">
        <v>64</v>
      </c>
      <c r="DE157">
        <v>64</v>
      </c>
      <c r="DF157">
        <v>65</v>
      </c>
      <c r="DG157">
        <v>65</v>
      </c>
      <c r="DH157">
        <v>66</v>
      </c>
      <c r="DI157">
        <v>67</v>
      </c>
      <c r="DJ157">
        <v>67</v>
      </c>
      <c r="DK157">
        <v>68</v>
      </c>
      <c r="DL157">
        <v>68</v>
      </c>
      <c r="DM157">
        <v>69</v>
      </c>
      <c r="DN157">
        <v>70</v>
      </c>
      <c r="DO157">
        <v>70</v>
      </c>
      <c r="DP157">
        <v>71</v>
      </c>
      <c r="DQ157">
        <v>71</v>
      </c>
      <c r="DR157">
        <v>72</v>
      </c>
      <c r="DS157">
        <v>73</v>
      </c>
      <c r="DT157">
        <v>73</v>
      </c>
      <c r="DU157">
        <v>74</v>
      </c>
      <c r="DV157">
        <v>74</v>
      </c>
      <c r="DW157">
        <v>75</v>
      </c>
      <c r="DX157">
        <v>76</v>
      </c>
      <c r="DY157">
        <v>76</v>
      </c>
      <c r="DZ157">
        <v>77</v>
      </c>
      <c r="EA157">
        <v>77</v>
      </c>
      <c r="EB157">
        <v>78</v>
      </c>
      <c r="EC157">
        <v>79</v>
      </c>
      <c r="ED157">
        <v>79</v>
      </c>
      <c r="EE157">
        <v>80</v>
      </c>
      <c r="EF157">
        <v>80</v>
      </c>
      <c r="EG157">
        <v>81</v>
      </c>
      <c r="EH157">
        <v>81</v>
      </c>
      <c r="EI157">
        <v>82</v>
      </c>
      <c r="EJ157">
        <v>83</v>
      </c>
      <c r="EK157">
        <v>83</v>
      </c>
      <c r="EL157">
        <v>84</v>
      </c>
      <c r="EM157">
        <v>84</v>
      </c>
      <c r="EN157">
        <v>85</v>
      </c>
      <c r="EO157">
        <v>86</v>
      </c>
      <c r="EP157">
        <v>86</v>
      </c>
      <c r="EQ157">
        <v>87</v>
      </c>
      <c r="ER157">
        <v>87</v>
      </c>
      <c r="ES157">
        <v>88</v>
      </c>
      <c r="ET157">
        <v>89</v>
      </c>
      <c r="EU157">
        <v>89</v>
      </c>
      <c r="EV157">
        <v>90</v>
      </c>
      <c r="EW157">
        <v>90</v>
      </c>
      <c r="EX157">
        <v>91</v>
      </c>
      <c r="EY157">
        <v>92</v>
      </c>
      <c r="EZ157">
        <v>92</v>
      </c>
      <c r="FA157">
        <v>93</v>
      </c>
      <c r="FB157">
        <v>93</v>
      </c>
      <c r="FC157">
        <v>94</v>
      </c>
      <c r="FD157">
        <v>95</v>
      </c>
      <c r="FE157">
        <v>95</v>
      </c>
      <c r="FF157">
        <v>96</v>
      </c>
      <c r="FG157">
        <v>96</v>
      </c>
      <c r="FH157">
        <v>97</v>
      </c>
      <c r="FI157">
        <v>98</v>
      </c>
      <c r="FJ157">
        <v>98</v>
      </c>
      <c r="FK157">
        <v>99</v>
      </c>
      <c r="FL157">
        <v>99</v>
      </c>
      <c r="FM157">
        <v>100</v>
      </c>
      <c r="FN157">
        <v>101</v>
      </c>
      <c r="FO157">
        <v>101</v>
      </c>
      <c r="FP157">
        <v>102</v>
      </c>
      <c r="FQ157">
        <v>102</v>
      </c>
      <c r="FR157">
        <v>103</v>
      </c>
      <c r="FS157">
        <v>104</v>
      </c>
      <c r="FT157">
        <v>104</v>
      </c>
      <c r="FU157">
        <v>105</v>
      </c>
      <c r="FV157">
        <v>105</v>
      </c>
      <c r="FW157">
        <v>106</v>
      </c>
      <c r="FX157">
        <v>107</v>
      </c>
      <c r="FY157">
        <v>107</v>
      </c>
      <c r="FZ157">
        <v>108</v>
      </c>
      <c r="GA157">
        <v>108</v>
      </c>
      <c r="GB157">
        <v>109</v>
      </c>
      <c r="GC157">
        <v>110</v>
      </c>
      <c r="GD157">
        <v>110</v>
      </c>
      <c r="GE157">
        <v>111</v>
      </c>
      <c r="GF157">
        <v>111</v>
      </c>
      <c r="GG157">
        <v>112</v>
      </c>
      <c r="GH157">
        <v>113</v>
      </c>
      <c r="GI157">
        <v>113</v>
      </c>
      <c r="GJ157">
        <v>114</v>
      </c>
      <c r="GK157">
        <v>114</v>
      </c>
      <c r="GL157">
        <v>115</v>
      </c>
      <c r="GM157">
        <v>115</v>
      </c>
      <c r="GN157">
        <v>116</v>
      </c>
      <c r="GO157">
        <v>117</v>
      </c>
      <c r="GP157">
        <v>117</v>
      </c>
      <c r="GQ157">
        <v>118</v>
      </c>
      <c r="GR157">
        <v>118</v>
      </c>
      <c r="GS157">
        <v>119</v>
      </c>
      <c r="GU157">
        <v>154</v>
      </c>
      <c r="GV157">
        <v>0.94899999999999995</v>
      </c>
    </row>
    <row r="158" spans="1:204">
      <c r="A158" s="278">
        <v>155</v>
      </c>
      <c r="B158" s="344">
        <v>1</v>
      </c>
      <c r="C158" s="344">
        <v>2</v>
      </c>
      <c r="D158" s="344">
        <v>2</v>
      </c>
      <c r="E158" s="344">
        <v>3</v>
      </c>
      <c r="F158" s="344">
        <v>4</v>
      </c>
      <c r="G158" s="344">
        <v>5</v>
      </c>
      <c r="H158" s="344">
        <v>5</v>
      </c>
      <c r="I158" s="344">
        <v>6</v>
      </c>
      <c r="J158" s="344">
        <v>6</v>
      </c>
      <c r="K158" s="344">
        <v>7</v>
      </c>
      <c r="L158" s="344">
        <v>8</v>
      </c>
      <c r="M158" s="344">
        <v>8</v>
      </c>
      <c r="N158" s="344">
        <v>9</v>
      </c>
      <c r="O158" s="344">
        <v>10</v>
      </c>
      <c r="P158" s="344">
        <v>10</v>
      </c>
      <c r="Q158" s="344">
        <v>11</v>
      </c>
      <c r="R158" s="344">
        <v>12</v>
      </c>
      <c r="S158" s="344">
        <v>12</v>
      </c>
      <c r="T158" s="344">
        <v>13</v>
      </c>
      <c r="U158" s="344">
        <v>13</v>
      </c>
      <c r="V158" s="344">
        <v>14</v>
      </c>
      <c r="W158" s="344">
        <v>15</v>
      </c>
      <c r="X158" s="344">
        <v>15</v>
      </c>
      <c r="Y158" s="344">
        <v>16</v>
      </c>
      <c r="Z158" s="344">
        <v>16</v>
      </c>
      <c r="AA158" s="344">
        <v>17</v>
      </c>
      <c r="AB158" s="344">
        <v>18</v>
      </c>
      <c r="AC158" s="344">
        <v>18</v>
      </c>
      <c r="AD158" s="344">
        <v>19</v>
      </c>
      <c r="AE158" s="344">
        <v>20</v>
      </c>
      <c r="AF158" s="337">
        <v>20</v>
      </c>
      <c r="AG158" s="345">
        <v>21</v>
      </c>
      <c r="AH158" s="346">
        <v>21</v>
      </c>
      <c r="AI158">
        <v>22</v>
      </c>
      <c r="AJ158">
        <v>23</v>
      </c>
      <c r="AK158">
        <v>23</v>
      </c>
      <c r="AL158">
        <v>24</v>
      </c>
      <c r="AM158">
        <v>24</v>
      </c>
      <c r="AN158">
        <v>25</v>
      </c>
      <c r="AO158">
        <v>26</v>
      </c>
      <c r="AP158">
        <v>26</v>
      </c>
      <c r="AQ158">
        <v>27</v>
      </c>
      <c r="AR158">
        <v>27</v>
      </c>
      <c r="AS158">
        <v>28</v>
      </c>
      <c r="AT158">
        <v>29</v>
      </c>
      <c r="AU158">
        <v>29</v>
      </c>
      <c r="AV158">
        <v>30</v>
      </c>
      <c r="AW158">
        <v>31</v>
      </c>
      <c r="AX158">
        <v>31</v>
      </c>
      <c r="AY158">
        <v>32</v>
      </c>
      <c r="AZ158">
        <v>32</v>
      </c>
      <c r="BA158">
        <v>33</v>
      </c>
      <c r="BB158">
        <v>33</v>
      </c>
      <c r="BC158">
        <v>34</v>
      </c>
      <c r="BD158">
        <v>35</v>
      </c>
      <c r="BE158">
        <v>35</v>
      </c>
      <c r="BF158">
        <v>36</v>
      </c>
      <c r="BG158">
        <v>36</v>
      </c>
      <c r="BH158">
        <v>37</v>
      </c>
      <c r="BI158">
        <v>37</v>
      </c>
      <c r="BJ158">
        <v>38</v>
      </c>
      <c r="BK158">
        <v>39</v>
      </c>
      <c r="BL158">
        <v>39</v>
      </c>
      <c r="BM158">
        <v>40</v>
      </c>
      <c r="BN158">
        <v>40</v>
      </c>
      <c r="BO158">
        <v>41</v>
      </c>
      <c r="BP158">
        <v>41</v>
      </c>
      <c r="BQ158">
        <v>42</v>
      </c>
      <c r="BR158">
        <v>43</v>
      </c>
      <c r="BS158">
        <v>43</v>
      </c>
      <c r="BT158">
        <v>44</v>
      </c>
      <c r="BU158">
        <v>44</v>
      </c>
      <c r="BV158">
        <v>45</v>
      </c>
      <c r="BW158">
        <v>45</v>
      </c>
      <c r="BX158">
        <v>46</v>
      </c>
      <c r="BY158">
        <v>47</v>
      </c>
      <c r="BZ158">
        <v>47</v>
      </c>
      <c r="CA158">
        <v>48</v>
      </c>
      <c r="CB158">
        <v>48</v>
      </c>
      <c r="CC158">
        <v>49</v>
      </c>
      <c r="CD158">
        <v>49</v>
      </c>
      <c r="CE158">
        <v>50</v>
      </c>
      <c r="CF158">
        <v>51</v>
      </c>
      <c r="CG158">
        <v>51</v>
      </c>
      <c r="CH158">
        <v>52</v>
      </c>
      <c r="CI158">
        <v>52</v>
      </c>
      <c r="CJ158">
        <v>53</v>
      </c>
      <c r="CK158">
        <v>53</v>
      </c>
      <c r="CL158">
        <v>54</v>
      </c>
      <c r="CM158">
        <v>54</v>
      </c>
      <c r="CN158">
        <v>55</v>
      </c>
      <c r="CO158">
        <v>55</v>
      </c>
      <c r="CP158">
        <v>56</v>
      </c>
      <c r="CQ158">
        <v>56</v>
      </c>
      <c r="CR158">
        <v>57</v>
      </c>
      <c r="CS158">
        <v>58</v>
      </c>
      <c r="CT158">
        <v>58</v>
      </c>
      <c r="CU158">
        <v>59</v>
      </c>
      <c r="CV158">
        <v>59</v>
      </c>
      <c r="CW158">
        <v>60</v>
      </c>
      <c r="CX158">
        <v>60</v>
      </c>
      <c r="CY158">
        <v>61</v>
      </c>
      <c r="CZ158">
        <v>61</v>
      </c>
      <c r="DA158">
        <v>62</v>
      </c>
      <c r="DB158">
        <v>63</v>
      </c>
      <c r="DC158">
        <v>63</v>
      </c>
      <c r="DD158">
        <v>64</v>
      </c>
      <c r="DE158">
        <v>64</v>
      </c>
      <c r="DF158">
        <v>65</v>
      </c>
      <c r="DG158">
        <v>66</v>
      </c>
      <c r="DH158">
        <v>66</v>
      </c>
      <c r="DI158">
        <v>67</v>
      </c>
      <c r="DJ158">
        <v>67</v>
      </c>
      <c r="DK158">
        <v>68</v>
      </c>
      <c r="DL158">
        <v>69</v>
      </c>
      <c r="DM158">
        <v>69</v>
      </c>
      <c r="DN158">
        <v>70</v>
      </c>
      <c r="DO158">
        <v>70</v>
      </c>
      <c r="DP158">
        <v>71</v>
      </c>
      <c r="DQ158">
        <v>71</v>
      </c>
      <c r="DR158">
        <v>72</v>
      </c>
      <c r="DS158">
        <v>73</v>
      </c>
      <c r="DT158">
        <v>73</v>
      </c>
      <c r="DU158">
        <v>74</v>
      </c>
      <c r="DV158">
        <v>74</v>
      </c>
      <c r="DW158">
        <v>75</v>
      </c>
      <c r="DX158">
        <v>76</v>
      </c>
      <c r="DY158">
        <v>76</v>
      </c>
      <c r="DZ158">
        <v>77</v>
      </c>
      <c r="EA158">
        <v>77</v>
      </c>
      <c r="EB158">
        <v>78</v>
      </c>
      <c r="EC158">
        <v>79</v>
      </c>
      <c r="ED158">
        <v>79</v>
      </c>
      <c r="EE158">
        <v>80</v>
      </c>
      <c r="EF158">
        <v>80</v>
      </c>
      <c r="EG158">
        <v>81</v>
      </c>
      <c r="EH158">
        <v>82</v>
      </c>
      <c r="EI158">
        <v>82</v>
      </c>
      <c r="EJ158">
        <v>83</v>
      </c>
      <c r="EK158">
        <v>83</v>
      </c>
      <c r="EL158">
        <v>84</v>
      </c>
      <c r="EM158">
        <v>85</v>
      </c>
      <c r="EN158">
        <v>85</v>
      </c>
      <c r="EO158">
        <v>86</v>
      </c>
      <c r="EP158">
        <v>86</v>
      </c>
      <c r="EQ158">
        <v>87</v>
      </c>
      <c r="ER158">
        <v>88</v>
      </c>
      <c r="ES158">
        <v>88</v>
      </c>
      <c r="ET158">
        <v>89</v>
      </c>
      <c r="EU158">
        <v>89</v>
      </c>
      <c r="EV158">
        <v>90</v>
      </c>
      <c r="EW158">
        <v>91</v>
      </c>
      <c r="EX158">
        <v>91</v>
      </c>
      <c r="EY158">
        <v>92</v>
      </c>
      <c r="EZ158">
        <v>92</v>
      </c>
      <c r="FA158">
        <v>93</v>
      </c>
      <c r="FB158">
        <v>94</v>
      </c>
      <c r="FC158">
        <v>94</v>
      </c>
      <c r="FD158">
        <v>95</v>
      </c>
      <c r="FE158">
        <v>95</v>
      </c>
      <c r="FF158">
        <v>96</v>
      </c>
      <c r="FG158">
        <v>97</v>
      </c>
      <c r="FH158">
        <v>97</v>
      </c>
      <c r="FI158">
        <v>98</v>
      </c>
      <c r="FJ158">
        <v>98</v>
      </c>
      <c r="FK158">
        <v>99</v>
      </c>
      <c r="FL158">
        <v>100</v>
      </c>
      <c r="FM158">
        <v>100</v>
      </c>
      <c r="FN158">
        <v>101</v>
      </c>
      <c r="FO158">
        <v>101</v>
      </c>
      <c r="FP158">
        <v>102</v>
      </c>
      <c r="FQ158">
        <v>103</v>
      </c>
      <c r="FR158">
        <v>103</v>
      </c>
      <c r="FS158">
        <v>104</v>
      </c>
      <c r="FT158">
        <v>104</v>
      </c>
      <c r="FU158">
        <v>105</v>
      </c>
      <c r="FV158">
        <v>106</v>
      </c>
      <c r="FW158">
        <v>106</v>
      </c>
      <c r="FX158">
        <v>107</v>
      </c>
      <c r="FY158">
        <v>107</v>
      </c>
      <c r="FZ158">
        <v>108</v>
      </c>
      <c r="GA158">
        <v>109</v>
      </c>
      <c r="GB158">
        <v>109</v>
      </c>
      <c r="GC158">
        <v>110</v>
      </c>
      <c r="GD158">
        <v>110</v>
      </c>
      <c r="GE158">
        <v>111</v>
      </c>
      <c r="GF158">
        <v>112</v>
      </c>
      <c r="GG158">
        <v>112</v>
      </c>
      <c r="GH158">
        <v>113</v>
      </c>
      <c r="GI158">
        <v>113</v>
      </c>
      <c r="GJ158">
        <v>114</v>
      </c>
      <c r="GK158">
        <v>115</v>
      </c>
      <c r="GL158">
        <v>115</v>
      </c>
      <c r="GM158">
        <v>116</v>
      </c>
      <c r="GN158">
        <v>116</v>
      </c>
      <c r="GO158">
        <v>117</v>
      </c>
      <c r="GP158">
        <v>118</v>
      </c>
      <c r="GQ158">
        <v>118</v>
      </c>
      <c r="GR158">
        <v>119</v>
      </c>
      <c r="GS158">
        <v>119</v>
      </c>
      <c r="GU158">
        <v>155</v>
      </c>
      <c r="GV158">
        <v>0.95099999999999996</v>
      </c>
    </row>
    <row r="159" spans="1:204">
      <c r="A159" s="278">
        <v>156</v>
      </c>
      <c r="B159" s="344">
        <v>1</v>
      </c>
      <c r="C159" s="344">
        <v>2</v>
      </c>
      <c r="D159" s="344">
        <v>2</v>
      </c>
      <c r="E159" s="344">
        <v>3</v>
      </c>
      <c r="F159" s="344">
        <v>4</v>
      </c>
      <c r="G159" s="344">
        <v>5</v>
      </c>
      <c r="H159" s="344">
        <v>5</v>
      </c>
      <c r="I159" s="344">
        <v>6</v>
      </c>
      <c r="J159" s="344">
        <v>7</v>
      </c>
      <c r="K159" s="344">
        <v>7</v>
      </c>
      <c r="L159" s="344">
        <v>8</v>
      </c>
      <c r="M159" s="344">
        <v>8</v>
      </c>
      <c r="N159" s="344">
        <v>9</v>
      </c>
      <c r="O159" s="344">
        <v>10</v>
      </c>
      <c r="P159" s="344">
        <v>10</v>
      </c>
      <c r="Q159" s="344">
        <v>11</v>
      </c>
      <c r="R159" s="344">
        <v>12</v>
      </c>
      <c r="S159" s="344">
        <v>12</v>
      </c>
      <c r="T159" s="344">
        <v>13</v>
      </c>
      <c r="U159" s="344">
        <v>13</v>
      </c>
      <c r="V159" s="344">
        <v>14</v>
      </c>
      <c r="W159" s="344">
        <v>15</v>
      </c>
      <c r="X159" s="344">
        <v>15</v>
      </c>
      <c r="Y159" s="344">
        <v>16</v>
      </c>
      <c r="Z159" s="344">
        <v>16</v>
      </c>
      <c r="AA159" s="344">
        <v>17</v>
      </c>
      <c r="AB159" s="344">
        <v>18</v>
      </c>
      <c r="AC159" s="344">
        <v>18</v>
      </c>
      <c r="AD159" s="344">
        <v>19</v>
      </c>
      <c r="AE159" s="344">
        <v>20</v>
      </c>
      <c r="AF159" s="337">
        <v>20</v>
      </c>
      <c r="AG159" s="345">
        <v>21</v>
      </c>
      <c r="AH159" s="346">
        <v>21</v>
      </c>
      <c r="AI159">
        <v>22</v>
      </c>
      <c r="AJ159">
        <v>23</v>
      </c>
      <c r="AK159">
        <v>23</v>
      </c>
      <c r="AL159">
        <v>24</v>
      </c>
      <c r="AM159">
        <v>25</v>
      </c>
      <c r="AN159">
        <v>25</v>
      </c>
      <c r="AO159">
        <v>26</v>
      </c>
      <c r="AP159">
        <v>26</v>
      </c>
      <c r="AQ159">
        <v>27</v>
      </c>
      <c r="AR159">
        <v>28</v>
      </c>
      <c r="AS159">
        <v>28</v>
      </c>
      <c r="AT159">
        <v>29</v>
      </c>
      <c r="AU159">
        <v>29</v>
      </c>
      <c r="AV159">
        <v>30</v>
      </c>
      <c r="AW159">
        <v>31</v>
      </c>
      <c r="AX159">
        <v>31</v>
      </c>
      <c r="AY159">
        <v>32</v>
      </c>
      <c r="AZ159">
        <v>32</v>
      </c>
      <c r="BA159">
        <v>33</v>
      </c>
      <c r="BB159">
        <v>34</v>
      </c>
      <c r="BC159">
        <v>34</v>
      </c>
      <c r="BD159">
        <v>35</v>
      </c>
      <c r="BE159">
        <v>35</v>
      </c>
      <c r="BF159">
        <v>36</v>
      </c>
      <c r="BG159">
        <v>36</v>
      </c>
      <c r="BH159">
        <v>37</v>
      </c>
      <c r="BI159">
        <v>38</v>
      </c>
      <c r="BJ159">
        <v>38</v>
      </c>
      <c r="BK159">
        <v>39</v>
      </c>
      <c r="BL159">
        <v>39</v>
      </c>
      <c r="BM159">
        <v>40</v>
      </c>
      <c r="BN159">
        <v>40</v>
      </c>
      <c r="BO159">
        <v>41</v>
      </c>
      <c r="BP159">
        <v>42</v>
      </c>
      <c r="BQ159">
        <v>42</v>
      </c>
      <c r="BR159">
        <v>43</v>
      </c>
      <c r="BS159">
        <v>43</v>
      </c>
      <c r="BT159">
        <v>44</v>
      </c>
      <c r="BU159">
        <v>44</v>
      </c>
      <c r="BV159">
        <v>45</v>
      </c>
      <c r="BW159">
        <v>46</v>
      </c>
      <c r="BX159">
        <v>46</v>
      </c>
      <c r="BY159">
        <v>47</v>
      </c>
      <c r="BZ159">
        <v>47</v>
      </c>
      <c r="CA159">
        <v>48</v>
      </c>
      <c r="CB159">
        <v>48</v>
      </c>
      <c r="CC159">
        <v>49</v>
      </c>
      <c r="CD159">
        <v>49</v>
      </c>
      <c r="CE159">
        <v>50</v>
      </c>
      <c r="CF159">
        <v>51</v>
      </c>
      <c r="CG159">
        <v>51</v>
      </c>
      <c r="CH159">
        <v>52</v>
      </c>
      <c r="CI159">
        <v>52</v>
      </c>
      <c r="CJ159">
        <v>53</v>
      </c>
      <c r="CK159">
        <v>53</v>
      </c>
      <c r="CL159">
        <v>54</v>
      </c>
      <c r="CM159">
        <v>54</v>
      </c>
      <c r="CN159">
        <v>55</v>
      </c>
      <c r="CO159">
        <v>56</v>
      </c>
      <c r="CP159">
        <v>56</v>
      </c>
      <c r="CQ159">
        <v>57</v>
      </c>
      <c r="CR159">
        <v>57</v>
      </c>
      <c r="CS159">
        <v>58</v>
      </c>
      <c r="CT159">
        <v>58</v>
      </c>
      <c r="CU159">
        <v>59</v>
      </c>
      <c r="CV159">
        <v>59</v>
      </c>
      <c r="CW159">
        <v>60</v>
      </c>
      <c r="CX159">
        <v>60</v>
      </c>
      <c r="CY159">
        <v>61</v>
      </c>
      <c r="CZ159">
        <v>62</v>
      </c>
      <c r="DA159">
        <v>62</v>
      </c>
      <c r="DB159">
        <v>63</v>
      </c>
      <c r="DC159">
        <v>63</v>
      </c>
      <c r="DD159">
        <v>64</v>
      </c>
      <c r="DE159">
        <v>65</v>
      </c>
      <c r="DF159">
        <v>65</v>
      </c>
      <c r="DG159">
        <v>66</v>
      </c>
      <c r="DH159">
        <v>66</v>
      </c>
      <c r="DI159">
        <v>67</v>
      </c>
      <c r="DJ159">
        <v>67</v>
      </c>
      <c r="DK159">
        <v>68</v>
      </c>
      <c r="DL159">
        <v>69</v>
      </c>
      <c r="DM159">
        <v>69</v>
      </c>
      <c r="DN159">
        <v>70</v>
      </c>
      <c r="DO159">
        <v>70</v>
      </c>
      <c r="DP159">
        <v>71</v>
      </c>
      <c r="DQ159">
        <v>72</v>
      </c>
      <c r="DR159">
        <v>72</v>
      </c>
      <c r="DS159">
        <v>73</v>
      </c>
      <c r="DT159">
        <v>73</v>
      </c>
      <c r="DU159">
        <v>74</v>
      </c>
      <c r="DV159">
        <v>75</v>
      </c>
      <c r="DW159">
        <v>75</v>
      </c>
      <c r="DX159">
        <v>76</v>
      </c>
      <c r="DY159">
        <v>76</v>
      </c>
      <c r="DZ159">
        <v>77</v>
      </c>
      <c r="EA159">
        <v>78</v>
      </c>
      <c r="EB159">
        <v>78</v>
      </c>
      <c r="EC159">
        <v>79</v>
      </c>
      <c r="ED159">
        <v>79</v>
      </c>
      <c r="EE159">
        <v>80</v>
      </c>
      <c r="EF159">
        <v>81</v>
      </c>
      <c r="EG159">
        <v>81</v>
      </c>
      <c r="EH159">
        <v>82</v>
      </c>
      <c r="EI159">
        <v>82</v>
      </c>
      <c r="EJ159">
        <v>83</v>
      </c>
      <c r="EK159">
        <v>84</v>
      </c>
      <c r="EL159">
        <v>84</v>
      </c>
      <c r="EM159">
        <v>85</v>
      </c>
      <c r="EN159">
        <v>85</v>
      </c>
      <c r="EO159">
        <v>86</v>
      </c>
      <c r="EP159">
        <v>87</v>
      </c>
      <c r="EQ159">
        <v>87</v>
      </c>
      <c r="ER159">
        <v>88</v>
      </c>
      <c r="ES159">
        <v>88</v>
      </c>
      <c r="ET159">
        <v>89</v>
      </c>
      <c r="EU159">
        <v>90</v>
      </c>
      <c r="EV159">
        <v>90</v>
      </c>
      <c r="EW159">
        <v>91</v>
      </c>
      <c r="EX159">
        <v>91</v>
      </c>
      <c r="EY159">
        <v>92</v>
      </c>
      <c r="EZ159">
        <v>93</v>
      </c>
      <c r="FA159">
        <v>93</v>
      </c>
      <c r="FB159">
        <v>94</v>
      </c>
      <c r="FC159">
        <v>94</v>
      </c>
      <c r="FD159">
        <v>95</v>
      </c>
      <c r="FE159">
        <v>96</v>
      </c>
      <c r="FF159">
        <v>96</v>
      </c>
      <c r="FG159">
        <v>97</v>
      </c>
      <c r="FH159">
        <v>97</v>
      </c>
      <c r="FI159">
        <v>98</v>
      </c>
      <c r="FJ159">
        <v>99</v>
      </c>
      <c r="FK159">
        <v>99</v>
      </c>
      <c r="FL159">
        <v>100</v>
      </c>
      <c r="FM159">
        <v>100</v>
      </c>
      <c r="FN159">
        <v>101</v>
      </c>
      <c r="FO159">
        <v>102</v>
      </c>
      <c r="FP159">
        <v>102</v>
      </c>
      <c r="FQ159">
        <v>103</v>
      </c>
      <c r="FR159">
        <v>103</v>
      </c>
      <c r="FS159">
        <v>104</v>
      </c>
      <c r="FT159">
        <v>105</v>
      </c>
      <c r="FU159">
        <v>105</v>
      </c>
      <c r="FV159">
        <v>106</v>
      </c>
      <c r="FW159">
        <v>106</v>
      </c>
      <c r="FX159">
        <v>107</v>
      </c>
      <c r="FY159">
        <v>108</v>
      </c>
      <c r="FZ159">
        <v>108</v>
      </c>
      <c r="GA159">
        <v>109</v>
      </c>
      <c r="GB159">
        <v>109</v>
      </c>
      <c r="GC159">
        <v>110</v>
      </c>
      <c r="GD159">
        <v>111</v>
      </c>
      <c r="GE159">
        <v>111</v>
      </c>
      <c r="GF159">
        <v>112</v>
      </c>
      <c r="GG159">
        <v>112</v>
      </c>
      <c r="GH159">
        <v>113</v>
      </c>
      <c r="GI159">
        <v>114</v>
      </c>
      <c r="GJ159">
        <v>114</v>
      </c>
      <c r="GK159">
        <v>115</v>
      </c>
      <c r="GL159">
        <v>115</v>
      </c>
      <c r="GM159">
        <v>116</v>
      </c>
      <c r="GN159">
        <v>117</v>
      </c>
      <c r="GO159">
        <v>117</v>
      </c>
      <c r="GP159">
        <v>118</v>
      </c>
      <c r="GQ159">
        <v>118</v>
      </c>
      <c r="GR159">
        <v>119</v>
      </c>
      <c r="GS159">
        <v>120</v>
      </c>
      <c r="GU159">
        <v>156</v>
      </c>
      <c r="GV159">
        <v>0.95299999999999996</v>
      </c>
    </row>
    <row r="160" spans="1:204">
      <c r="A160" s="278">
        <v>157</v>
      </c>
      <c r="B160" s="344">
        <v>1</v>
      </c>
      <c r="C160" s="344">
        <v>2</v>
      </c>
      <c r="D160" s="344">
        <v>2</v>
      </c>
      <c r="E160" s="344">
        <v>3</v>
      </c>
      <c r="F160" s="344">
        <v>4</v>
      </c>
      <c r="G160" s="344">
        <v>5</v>
      </c>
      <c r="H160" s="344">
        <v>5</v>
      </c>
      <c r="I160" s="344">
        <v>6</v>
      </c>
      <c r="J160" s="344">
        <v>7</v>
      </c>
      <c r="K160" s="344">
        <v>7</v>
      </c>
      <c r="L160" s="344">
        <v>8</v>
      </c>
      <c r="M160" s="344">
        <v>8</v>
      </c>
      <c r="N160" s="344">
        <v>9</v>
      </c>
      <c r="O160" s="344">
        <v>10</v>
      </c>
      <c r="P160" s="344">
        <v>10</v>
      </c>
      <c r="Q160" s="344">
        <v>11</v>
      </c>
      <c r="R160" s="344">
        <v>12</v>
      </c>
      <c r="S160" s="344">
        <v>12</v>
      </c>
      <c r="T160" s="344">
        <v>13</v>
      </c>
      <c r="U160" s="344">
        <v>13</v>
      </c>
      <c r="V160" s="344">
        <v>14</v>
      </c>
      <c r="W160" s="344">
        <v>15</v>
      </c>
      <c r="X160" s="344">
        <v>15</v>
      </c>
      <c r="Y160" s="344">
        <v>16</v>
      </c>
      <c r="Z160" s="344">
        <v>17</v>
      </c>
      <c r="AA160" s="344">
        <v>17</v>
      </c>
      <c r="AB160" s="344">
        <v>18</v>
      </c>
      <c r="AC160" s="344">
        <v>18</v>
      </c>
      <c r="AD160" s="344">
        <v>19</v>
      </c>
      <c r="AE160" s="344">
        <v>20</v>
      </c>
      <c r="AF160" s="337">
        <v>20</v>
      </c>
      <c r="AG160" s="345">
        <v>21</v>
      </c>
      <c r="AH160" s="346">
        <v>21</v>
      </c>
      <c r="AI160">
        <v>22</v>
      </c>
      <c r="AJ160">
        <v>23</v>
      </c>
      <c r="AK160">
        <v>23</v>
      </c>
      <c r="AL160">
        <v>24</v>
      </c>
      <c r="AM160">
        <v>25</v>
      </c>
      <c r="AN160">
        <v>25</v>
      </c>
      <c r="AO160">
        <v>26</v>
      </c>
      <c r="AP160">
        <v>26</v>
      </c>
      <c r="AQ160">
        <v>27</v>
      </c>
      <c r="AR160">
        <v>28</v>
      </c>
      <c r="AS160">
        <v>28</v>
      </c>
      <c r="AT160">
        <v>29</v>
      </c>
      <c r="AU160">
        <v>29</v>
      </c>
      <c r="AV160">
        <v>30</v>
      </c>
      <c r="AW160">
        <v>31</v>
      </c>
      <c r="AX160">
        <v>31</v>
      </c>
      <c r="AY160">
        <v>32</v>
      </c>
      <c r="AZ160">
        <v>32</v>
      </c>
      <c r="BA160">
        <v>33</v>
      </c>
      <c r="BB160">
        <v>34</v>
      </c>
      <c r="BC160">
        <v>34</v>
      </c>
      <c r="BD160">
        <v>35</v>
      </c>
      <c r="BE160">
        <v>35</v>
      </c>
      <c r="BF160">
        <v>36</v>
      </c>
      <c r="BG160">
        <v>36</v>
      </c>
      <c r="BH160">
        <v>37</v>
      </c>
      <c r="BI160">
        <v>38</v>
      </c>
      <c r="BJ160">
        <v>38</v>
      </c>
      <c r="BK160">
        <v>39</v>
      </c>
      <c r="BL160">
        <v>39</v>
      </c>
      <c r="BM160">
        <v>40</v>
      </c>
      <c r="BN160">
        <v>41</v>
      </c>
      <c r="BO160">
        <v>41</v>
      </c>
      <c r="BP160">
        <v>42</v>
      </c>
      <c r="BQ160">
        <v>42</v>
      </c>
      <c r="BR160">
        <v>43</v>
      </c>
      <c r="BS160">
        <v>43</v>
      </c>
      <c r="BT160">
        <v>44</v>
      </c>
      <c r="BU160">
        <v>45</v>
      </c>
      <c r="BV160">
        <v>45</v>
      </c>
      <c r="BW160">
        <v>46</v>
      </c>
      <c r="BX160">
        <v>46</v>
      </c>
      <c r="BY160">
        <v>47</v>
      </c>
      <c r="BZ160">
        <v>47</v>
      </c>
      <c r="CA160">
        <v>48</v>
      </c>
      <c r="CB160">
        <v>48</v>
      </c>
      <c r="CC160">
        <v>49</v>
      </c>
      <c r="CD160">
        <v>50</v>
      </c>
      <c r="CE160">
        <v>50</v>
      </c>
      <c r="CF160">
        <v>51</v>
      </c>
      <c r="CG160">
        <v>51</v>
      </c>
      <c r="CH160">
        <v>52</v>
      </c>
      <c r="CI160">
        <v>52</v>
      </c>
      <c r="CJ160">
        <v>53</v>
      </c>
      <c r="CK160">
        <v>53</v>
      </c>
      <c r="CL160">
        <v>54</v>
      </c>
      <c r="CM160">
        <v>55</v>
      </c>
      <c r="CN160">
        <v>55</v>
      </c>
      <c r="CO160">
        <v>56</v>
      </c>
      <c r="CP160">
        <v>56</v>
      </c>
      <c r="CQ160">
        <v>57</v>
      </c>
      <c r="CR160">
        <v>57</v>
      </c>
      <c r="CS160">
        <v>58</v>
      </c>
      <c r="CT160">
        <v>58</v>
      </c>
      <c r="CU160">
        <v>59</v>
      </c>
      <c r="CV160">
        <v>59</v>
      </c>
      <c r="CW160">
        <v>60</v>
      </c>
      <c r="CX160">
        <v>60</v>
      </c>
      <c r="CY160">
        <v>61</v>
      </c>
      <c r="CZ160">
        <v>62</v>
      </c>
      <c r="DA160">
        <v>62</v>
      </c>
      <c r="DB160">
        <v>63</v>
      </c>
      <c r="DC160">
        <v>63</v>
      </c>
      <c r="DD160">
        <v>64</v>
      </c>
      <c r="DE160">
        <v>65</v>
      </c>
      <c r="DF160">
        <v>65</v>
      </c>
      <c r="DG160">
        <v>66</v>
      </c>
      <c r="DH160">
        <v>66</v>
      </c>
      <c r="DI160">
        <v>67</v>
      </c>
      <c r="DJ160">
        <v>68</v>
      </c>
      <c r="DK160">
        <v>68</v>
      </c>
      <c r="DL160">
        <v>69</v>
      </c>
      <c r="DM160">
        <v>69</v>
      </c>
      <c r="DN160">
        <v>70</v>
      </c>
      <c r="DO160">
        <v>71</v>
      </c>
      <c r="DP160">
        <v>71</v>
      </c>
      <c r="DQ160">
        <v>72</v>
      </c>
      <c r="DR160">
        <v>72</v>
      </c>
      <c r="DS160">
        <v>73</v>
      </c>
      <c r="DT160">
        <v>74</v>
      </c>
      <c r="DU160">
        <v>74</v>
      </c>
      <c r="DV160">
        <v>75</v>
      </c>
      <c r="DW160">
        <v>75</v>
      </c>
      <c r="DX160">
        <v>76</v>
      </c>
      <c r="DY160">
        <v>77</v>
      </c>
      <c r="DZ160">
        <v>77</v>
      </c>
      <c r="EA160">
        <v>78</v>
      </c>
      <c r="EB160">
        <v>78</v>
      </c>
      <c r="EC160">
        <v>79</v>
      </c>
      <c r="ED160">
        <v>80</v>
      </c>
      <c r="EE160">
        <v>80</v>
      </c>
      <c r="EF160">
        <v>81</v>
      </c>
      <c r="EG160">
        <v>81</v>
      </c>
      <c r="EH160">
        <v>82</v>
      </c>
      <c r="EI160">
        <v>83</v>
      </c>
      <c r="EJ160">
        <v>83</v>
      </c>
      <c r="EK160">
        <v>84</v>
      </c>
      <c r="EL160">
        <v>84</v>
      </c>
      <c r="EM160">
        <v>85</v>
      </c>
      <c r="EN160">
        <v>86</v>
      </c>
      <c r="EO160">
        <v>86</v>
      </c>
      <c r="EP160">
        <v>87</v>
      </c>
      <c r="EQ160">
        <v>87</v>
      </c>
      <c r="ER160">
        <v>88</v>
      </c>
      <c r="ES160">
        <v>89</v>
      </c>
      <c r="ET160">
        <v>89</v>
      </c>
      <c r="EU160">
        <v>90</v>
      </c>
      <c r="EV160">
        <v>90</v>
      </c>
      <c r="EW160">
        <v>91</v>
      </c>
      <c r="EX160">
        <v>92</v>
      </c>
      <c r="EY160">
        <v>92</v>
      </c>
      <c r="EZ160">
        <v>93</v>
      </c>
      <c r="FA160">
        <v>93</v>
      </c>
      <c r="FB160">
        <v>94</v>
      </c>
      <c r="FC160">
        <v>95</v>
      </c>
      <c r="FD160">
        <v>95</v>
      </c>
      <c r="FE160">
        <v>96</v>
      </c>
      <c r="FF160">
        <v>96</v>
      </c>
      <c r="FG160">
        <v>97</v>
      </c>
      <c r="FH160">
        <v>98</v>
      </c>
      <c r="FI160">
        <v>98</v>
      </c>
      <c r="FJ160">
        <v>99</v>
      </c>
      <c r="FK160">
        <v>99</v>
      </c>
      <c r="FL160">
        <v>100</v>
      </c>
      <c r="FM160">
        <v>101</v>
      </c>
      <c r="FN160">
        <v>101</v>
      </c>
      <c r="FO160">
        <v>102</v>
      </c>
      <c r="FP160">
        <v>102</v>
      </c>
      <c r="FQ160">
        <v>103</v>
      </c>
      <c r="FR160">
        <v>104</v>
      </c>
      <c r="FS160">
        <v>104</v>
      </c>
      <c r="FT160">
        <v>105</v>
      </c>
      <c r="FU160">
        <v>105</v>
      </c>
      <c r="FV160">
        <v>106</v>
      </c>
      <c r="FW160">
        <v>107</v>
      </c>
      <c r="FX160">
        <v>107</v>
      </c>
      <c r="FY160">
        <v>108</v>
      </c>
      <c r="FZ160">
        <v>108</v>
      </c>
      <c r="GA160">
        <v>109</v>
      </c>
      <c r="GB160">
        <v>110</v>
      </c>
      <c r="GC160">
        <v>110</v>
      </c>
      <c r="GD160">
        <v>111</v>
      </c>
      <c r="GE160">
        <v>111</v>
      </c>
      <c r="GF160">
        <v>112</v>
      </c>
      <c r="GG160">
        <v>113</v>
      </c>
      <c r="GH160">
        <v>113</v>
      </c>
      <c r="GI160">
        <v>114</v>
      </c>
      <c r="GJ160">
        <v>114</v>
      </c>
      <c r="GK160">
        <v>115</v>
      </c>
      <c r="GL160">
        <v>116</v>
      </c>
      <c r="GM160">
        <v>116</v>
      </c>
      <c r="GN160">
        <v>117</v>
      </c>
      <c r="GO160">
        <v>117</v>
      </c>
      <c r="GP160">
        <v>118</v>
      </c>
      <c r="GQ160">
        <v>119</v>
      </c>
      <c r="GR160">
        <v>119</v>
      </c>
      <c r="GS160">
        <v>120</v>
      </c>
      <c r="GU160">
        <v>157</v>
      </c>
      <c r="GV160">
        <v>0.95499999999999996</v>
      </c>
    </row>
    <row r="161" spans="1:204">
      <c r="A161" s="278">
        <v>158</v>
      </c>
      <c r="B161" s="344">
        <v>1</v>
      </c>
      <c r="C161" s="344">
        <v>2</v>
      </c>
      <c r="D161" s="344">
        <v>2</v>
      </c>
      <c r="E161" s="344">
        <v>3</v>
      </c>
      <c r="F161" s="344">
        <v>4</v>
      </c>
      <c r="G161" s="344">
        <v>5</v>
      </c>
      <c r="H161" s="344">
        <v>5</v>
      </c>
      <c r="I161" s="344">
        <v>6</v>
      </c>
      <c r="J161" s="344">
        <v>7</v>
      </c>
      <c r="K161" s="344">
        <v>7</v>
      </c>
      <c r="L161" s="344">
        <v>8</v>
      </c>
      <c r="M161" s="344">
        <v>8</v>
      </c>
      <c r="N161" s="344">
        <v>9</v>
      </c>
      <c r="O161" s="344">
        <v>10</v>
      </c>
      <c r="P161" s="344">
        <v>10</v>
      </c>
      <c r="Q161" s="344">
        <v>11</v>
      </c>
      <c r="R161" s="344">
        <v>12</v>
      </c>
      <c r="S161" s="344">
        <v>12</v>
      </c>
      <c r="T161" s="344">
        <v>13</v>
      </c>
      <c r="U161" s="344">
        <v>13</v>
      </c>
      <c r="V161" s="344">
        <v>14</v>
      </c>
      <c r="W161" s="344">
        <v>15</v>
      </c>
      <c r="X161" s="344">
        <v>15</v>
      </c>
      <c r="Y161" s="344">
        <v>16</v>
      </c>
      <c r="Z161" s="344">
        <v>17</v>
      </c>
      <c r="AA161" s="344">
        <v>17</v>
      </c>
      <c r="AB161" s="344">
        <v>18</v>
      </c>
      <c r="AC161" s="344">
        <v>18</v>
      </c>
      <c r="AD161" s="344">
        <v>19</v>
      </c>
      <c r="AE161" s="344">
        <v>20</v>
      </c>
      <c r="AF161" s="337">
        <v>20</v>
      </c>
      <c r="AG161" s="345">
        <v>21</v>
      </c>
      <c r="AH161" s="346">
        <v>22</v>
      </c>
      <c r="AI161">
        <v>22</v>
      </c>
      <c r="AJ161">
        <v>23</v>
      </c>
      <c r="AK161">
        <v>23</v>
      </c>
      <c r="AL161">
        <v>24</v>
      </c>
      <c r="AM161">
        <v>25</v>
      </c>
      <c r="AN161">
        <v>25</v>
      </c>
      <c r="AO161">
        <v>26</v>
      </c>
      <c r="AP161">
        <v>26</v>
      </c>
      <c r="AQ161">
        <v>27</v>
      </c>
      <c r="AR161">
        <v>28</v>
      </c>
      <c r="AS161">
        <v>28</v>
      </c>
      <c r="AT161">
        <v>29</v>
      </c>
      <c r="AU161">
        <v>29</v>
      </c>
      <c r="AV161">
        <v>30</v>
      </c>
      <c r="AW161">
        <v>31</v>
      </c>
      <c r="AX161">
        <v>31</v>
      </c>
      <c r="AY161">
        <v>32</v>
      </c>
      <c r="AZ161">
        <v>32</v>
      </c>
      <c r="BA161">
        <v>33</v>
      </c>
      <c r="BB161">
        <v>34</v>
      </c>
      <c r="BC161">
        <v>34</v>
      </c>
      <c r="BD161">
        <v>35</v>
      </c>
      <c r="BE161">
        <v>35</v>
      </c>
      <c r="BF161">
        <v>36</v>
      </c>
      <c r="BG161">
        <v>37</v>
      </c>
      <c r="BH161">
        <v>37</v>
      </c>
      <c r="BI161">
        <v>38</v>
      </c>
      <c r="BJ161">
        <v>38</v>
      </c>
      <c r="BK161">
        <v>39</v>
      </c>
      <c r="BL161">
        <v>39</v>
      </c>
      <c r="BM161">
        <v>40</v>
      </c>
      <c r="BN161">
        <v>41</v>
      </c>
      <c r="BO161">
        <v>41</v>
      </c>
      <c r="BP161">
        <v>42</v>
      </c>
      <c r="BQ161">
        <v>42</v>
      </c>
      <c r="BR161">
        <v>43</v>
      </c>
      <c r="BS161">
        <v>43</v>
      </c>
      <c r="BT161">
        <v>44</v>
      </c>
      <c r="BU161">
        <v>45</v>
      </c>
      <c r="BV161">
        <v>45</v>
      </c>
      <c r="BW161">
        <v>46</v>
      </c>
      <c r="BX161">
        <v>46</v>
      </c>
      <c r="BY161">
        <v>47</v>
      </c>
      <c r="BZ161">
        <v>47</v>
      </c>
      <c r="CA161">
        <v>48</v>
      </c>
      <c r="CB161">
        <v>49</v>
      </c>
      <c r="CC161">
        <v>49</v>
      </c>
      <c r="CD161">
        <v>50</v>
      </c>
      <c r="CE161">
        <v>50</v>
      </c>
      <c r="CF161">
        <v>51</v>
      </c>
      <c r="CG161">
        <v>51</v>
      </c>
      <c r="CH161">
        <v>52</v>
      </c>
      <c r="CI161">
        <v>52</v>
      </c>
      <c r="CJ161">
        <v>53</v>
      </c>
      <c r="CK161">
        <v>54</v>
      </c>
      <c r="CL161">
        <v>54</v>
      </c>
      <c r="CM161">
        <v>55</v>
      </c>
      <c r="CN161">
        <v>55</v>
      </c>
      <c r="CO161">
        <v>56</v>
      </c>
      <c r="CP161">
        <v>56</v>
      </c>
      <c r="CQ161">
        <v>57</v>
      </c>
      <c r="CR161">
        <v>57</v>
      </c>
      <c r="CS161">
        <v>58</v>
      </c>
      <c r="CT161">
        <v>58</v>
      </c>
      <c r="CU161">
        <v>59</v>
      </c>
      <c r="CV161">
        <v>59</v>
      </c>
      <c r="CW161">
        <v>60</v>
      </c>
      <c r="CX161">
        <v>61</v>
      </c>
      <c r="CY161">
        <v>61</v>
      </c>
      <c r="CZ161">
        <v>62</v>
      </c>
      <c r="DA161">
        <v>62</v>
      </c>
      <c r="DB161">
        <v>63</v>
      </c>
      <c r="DC161">
        <v>64</v>
      </c>
      <c r="DD161">
        <v>64</v>
      </c>
      <c r="DE161">
        <v>65</v>
      </c>
      <c r="DF161">
        <v>65</v>
      </c>
      <c r="DG161">
        <v>66</v>
      </c>
      <c r="DH161">
        <v>67</v>
      </c>
      <c r="DI161">
        <v>67</v>
      </c>
      <c r="DJ161">
        <v>68</v>
      </c>
      <c r="DK161">
        <v>68</v>
      </c>
      <c r="DL161">
        <v>69</v>
      </c>
      <c r="DM161">
        <v>70</v>
      </c>
      <c r="DN161">
        <v>70</v>
      </c>
      <c r="DO161">
        <v>71</v>
      </c>
      <c r="DP161">
        <v>71</v>
      </c>
      <c r="DQ161">
        <v>72</v>
      </c>
      <c r="DR161">
        <v>73</v>
      </c>
      <c r="DS161">
        <v>73</v>
      </c>
      <c r="DT161">
        <v>74</v>
      </c>
      <c r="DU161">
        <v>74</v>
      </c>
      <c r="DV161">
        <v>75</v>
      </c>
      <c r="DW161">
        <v>76</v>
      </c>
      <c r="DX161">
        <v>76</v>
      </c>
      <c r="DY161">
        <v>77</v>
      </c>
      <c r="DZ161">
        <v>77</v>
      </c>
      <c r="EA161">
        <v>78</v>
      </c>
      <c r="EB161">
        <v>79</v>
      </c>
      <c r="EC161">
        <v>79</v>
      </c>
      <c r="ED161">
        <v>80</v>
      </c>
      <c r="EE161">
        <v>80</v>
      </c>
      <c r="EF161">
        <v>81</v>
      </c>
      <c r="EG161">
        <v>82</v>
      </c>
      <c r="EH161">
        <v>82</v>
      </c>
      <c r="EI161">
        <v>83</v>
      </c>
      <c r="EJ161">
        <v>83</v>
      </c>
      <c r="EK161">
        <v>84</v>
      </c>
      <c r="EL161">
        <v>85</v>
      </c>
      <c r="EM161">
        <v>85</v>
      </c>
      <c r="EN161">
        <v>86</v>
      </c>
      <c r="EO161">
        <v>86</v>
      </c>
      <c r="EP161">
        <v>87</v>
      </c>
      <c r="EQ161">
        <v>88</v>
      </c>
      <c r="ER161">
        <v>88</v>
      </c>
      <c r="ES161">
        <v>89</v>
      </c>
      <c r="ET161">
        <v>89</v>
      </c>
      <c r="EU161">
        <v>90</v>
      </c>
      <c r="EV161">
        <v>91</v>
      </c>
      <c r="EW161">
        <v>91</v>
      </c>
      <c r="EX161">
        <v>92</v>
      </c>
      <c r="EY161">
        <v>92</v>
      </c>
      <c r="EZ161">
        <v>93</v>
      </c>
      <c r="FA161">
        <v>94</v>
      </c>
      <c r="FB161">
        <v>94</v>
      </c>
      <c r="FC161">
        <v>95</v>
      </c>
      <c r="FD161">
        <v>95</v>
      </c>
      <c r="FE161">
        <v>96</v>
      </c>
      <c r="FF161">
        <v>97</v>
      </c>
      <c r="FG161">
        <v>97</v>
      </c>
      <c r="FH161">
        <v>98</v>
      </c>
      <c r="FI161">
        <v>98</v>
      </c>
      <c r="FJ161">
        <v>99</v>
      </c>
      <c r="FK161">
        <v>100</v>
      </c>
      <c r="FL161">
        <v>100</v>
      </c>
      <c r="FM161">
        <v>101</v>
      </c>
      <c r="FN161">
        <v>101</v>
      </c>
      <c r="FO161">
        <v>102</v>
      </c>
      <c r="FP161">
        <v>103</v>
      </c>
      <c r="FQ161">
        <v>103</v>
      </c>
      <c r="FR161">
        <v>104</v>
      </c>
      <c r="FS161">
        <v>104</v>
      </c>
      <c r="FT161">
        <v>105</v>
      </c>
      <c r="FU161">
        <v>106</v>
      </c>
      <c r="FV161">
        <v>106</v>
      </c>
      <c r="FW161">
        <v>107</v>
      </c>
      <c r="FX161">
        <v>107</v>
      </c>
      <c r="FY161">
        <v>108</v>
      </c>
      <c r="FZ161">
        <v>109</v>
      </c>
      <c r="GA161">
        <v>109</v>
      </c>
      <c r="GB161">
        <v>110</v>
      </c>
      <c r="GC161">
        <v>110</v>
      </c>
      <c r="GD161">
        <v>111</v>
      </c>
      <c r="GE161">
        <v>112</v>
      </c>
      <c r="GF161">
        <v>112</v>
      </c>
      <c r="GG161">
        <v>113</v>
      </c>
      <c r="GH161">
        <v>113</v>
      </c>
      <c r="GI161">
        <v>114</v>
      </c>
      <c r="GJ161">
        <v>115</v>
      </c>
      <c r="GK161">
        <v>115</v>
      </c>
      <c r="GL161">
        <v>116</v>
      </c>
      <c r="GM161">
        <v>116</v>
      </c>
      <c r="GN161">
        <v>117</v>
      </c>
      <c r="GO161">
        <v>118</v>
      </c>
      <c r="GP161">
        <v>118</v>
      </c>
      <c r="GQ161">
        <v>119</v>
      </c>
      <c r="GR161">
        <v>119</v>
      </c>
      <c r="GS161">
        <v>120</v>
      </c>
      <c r="GU161">
        <v>158</v>
      </c>
      <c r="GV161">
        <v>0.95699999999999996</v>
      </c>
    </row>
    <row r="162" spans="1:204">
      <c r="A162" s="278">
        <v>159</v>
      </c>
      <c r="B162" s="344">
        <v>1</v>
      </c>
      <c r="C162" s="344">
        <v>2</v>
      </c>
      <c r="D162" s="344">
        <v>2</v>
      </c>
      <c r="E162" s="344">
        <v>3</v>
      </c>
      <c r="F162" s="344">
        <v>4</v>
      </c>
      <c r="G162" s="344">
        <v>5</v>
      </c>
      <c r="H162" s="344">
        <v>5</v>
      </c>
      <c r="I162" s="344">
        <v>6</v>
      </c>
      <c r="J162" s="344">
        <v>7</v>
      </c>
      <c r="K162" s="344">
        <v>7</v>
      </c>
      <c r="L162" s="344">
        <v>8</v>
      </c>
      <c r="M162" s="344">
        <v>8</v>
      </c>
      <c r="N162" s="344">
        <v>9</v>
      </c>
      <c r="O162" s="344">
        <v>10</v>
      </c>
      <c r="P162" s="344">
        <v>10</v>
      </c>
      <c r="Q162" s="344">
        <v>11</v>
      </c>
      <c r="R162" s="344">
        <v>12</v>
      </c>
      <c r="S162" s="344">
        <v>12</v>
      </c>
      <c r="T162" s="344">
        <v>13</v>
      </c>
      <c r="U162" s="344">
        <v>13</v>
      </c>
      <c r="V162" s="344">
        <v>14</v>
      </c>
      <c r="W162" s="344">
        <v>15</v>
      </c>
      <c r="X162" s="344">
        <v>15</v>
      </c>
      <c r="Y162" s="344">
        <v>16</v>
      </c>
      <c r="Z162" s="344">
        <v>17</v>
      </c>
      <c r="AA162" s="344">
        <v>17</v>
      </c>
      <c r="AB162" s="344">
        <v>18</v>
      </c>
      <c r="AC162" s="344">
        <v>18</v>
      </c>
      <c r="AD162" s="344">
        <v>19</v>
      </c>
      <c r="AE162" s="344">
        <v>20</v>
      </c>
      <c r="AF162" s="337">
        <v>20</v>
      </c>
      <c r="AG162" s="345">
        <v>21</v>
      </c>
      <c r="AH162" s="346">
        <v>22</v>
      </c>
      <c r="AI162">
        <v>22</v>
      </c>
      <c r="AJ162">
        <v>23</v>
      </c>
      <c r="AK162">
        <v>23</v>
      </c>
      <c r="AL162">
        <v>24</v>
      </c>
      <c r="AM162">
        <v>25</v>
      </c>
      <c r="AN162">
        <v>25</v>
      </c>
      <c r="AO162">
        <v>26</v>
      </c>
      <c r="AP162">
        <v>27</v>
      </c>
      <c r="AQ162">
        <v>27</v>
      </c>
      <c r="AR162">
        <v>28</v>
      </c>
      <c r="AS162">
        <v>28</v>
      </c>
      <c r="AT162">
        <v>29</v>
      </c>
      <c r="AU162">
        <v>30</v>
      </c>
      <c r="AV162">
        <v>30</v>
      </c>
      <c r="AW162">
        <v>31</v>
      </c>
      <c r="AX162">
        <v>31</v>
      </c>
      <c r="AY162">
        <v>32</v>
      </c>
      <c r="AZ162">
        <v>33</v>
      </c>
      <c r="BA162">
        <v>33</v>
      </c>
      <c r="BB162">
        <v>34</v>
      </c>
      <c r="BC162">
        <v>34</v>
      </c>
      <c r="BD162">
        <v>35</v>
      </c>
      <c r="BE162">
        <v>35</v>
      </c>
      <c r="BF162">
        <v>36</v>
      </c>
      <c r="BG162">
        <v>37</v>
      </c>
      <c r="BH162">
        <v>37</v>
      </c>
      <c r="BI162">
        <v>38</v>
      </c>
      <c r="BJ162">
        <v>38</v>
      </c>
      <c r="BK162">
        <v>39</v>
      </c>
      <c r="BL162">
        <v>40</v>
      </c>
      <c r="BM162">
        <v>40</v>
      </c>
      <c r="BN162">
        <v>41</v>
      </c>
      <c r="BO162">
        <v>41</v>
      </c>
      <c r="BP162">
        <v>42</v>
      </c>
      <c r="BQ162">
        <v>42</v>
      </c>
      <c r="BR162">
        <v>43</v>
      </c>
      <c r="BS162">
        <v>44</v>
      </c>
      <c r="BT162">
        <v>44</v>
      </c>
      <c r="BU162">
        <v>45</v>
      </c>
      <c r="BV162">
        <v>45</v>
      </c>
      <c r="BW162">
        <v>46</v>
      </c>
      <c r="BX162">
        <v>46</v>
      </c>
      <c r="BY162">
        <v>47</v>
      </c>
      <c r="BZ162">
        <v>48</v>
      </c>
      <c r="CA162">
        <v>48</v>
      </c>
      <c r="CB162">
        <v>49</v>
      </c>
      <c r="CC162">
        <v>49</v>
      </c>
      <c r="CD162">
        <v>50</v>
      </c>
      <c r="CE162">
        <v>50</v>
      </c>
      <c r="CF162">
        <v>51</v>
      </c>
      <c r="CG162">
        <v>51</v>
      </c>
      <c r="CH162">
        <v>52</v>
      </c>
      <c r="CI162">
        <v>53</v>
      </c>
      <c r="CJ162">
        <v>53</v>
      </c>
      <c r="CK162">
        <v>54</v>
      </c>
      <c r="CL162">
        <v>54</v>
      </c>
      <c r="CM162">
        <v>55</v>
      </c>
      <c r="CN162">
        <v>55</v>
      </c>
      <c r="CO162">
        <v>56</v>
      </c>
      <c r="CP162">
        <v>56</v>
      </c>
      <c r="CQ162">
        <v>57</v>
      </c>
      <c r="CR162">
        <v>57</v>
      </c>
      <c r="CS162">
        <v>58</v>
      </c>
      <c r="CT162">
        <v>59</v>
      </c>
      <c r="CU162">
        <v>59</v>
      </c>
      <c r="CV162">
        <v>60</v>
      </c>
      <c r="CW162">
        <v>60</v>
      </c>
      <c r="CX162">
        <v>61</v>
      </c>
      <c r="CY162">
        <v>61</v>
      </c>
      <c r="CZ162">
        <v>62</v>
      </c>
      <c r="DA162">
        <v>63</v>
      </c>
      <c r="DB162">
        <v>63</v>
      </c>
      <c r="DC162">
        <v>64</v>
      </c>
      <c r="DD162">
        <v>64</v>
      </c>
      <c r="DE162">
        <v>65</v>
      </c>
      <c r="DF162">
        <v>66</v>
      </c>
      <c r="DG162">
        <v>66</v>
      </c>
      <c r="DH162">
        <v>67</v>
      </c>
      <c r="DI162">
        <v>67</v>
      </c>
      <c r="DJ162">
        <v>68</v>
      </c>
      <c r="DK162">
        <v>69</v>
      </c>
      <c r="DL162">
        <v>69</v>
      </c>
      <c r="DM162">
        <v>70</v>
      </c>
      <c r="DN162">
        <v>70</v>
      </c>
      <c r="DO162">
        <v>71</v>
      </c>
      <c r="DP162">
        <v>72</v>
      </c>
      <c r="DQ162">
        <v>72</v>
      </c>
      <c r="DR162">
        <v>73</v>
      </c>
      <c r="DS162">
        <v>73</v>
      </c>
      <c r="DT162">
        <v>74</v>
      </c>
      <c r="DU162">
        <v>75</v>
      </c>
      <c r="DV162">
        <v>75</v>
      </c>
      <c r="DW162">
        <v>76</v>
      </c>
      <c r="DX162">
        <v>76</v>
      </c>
      <c r="DY162">
        <v>77</v>
      </c>
      <c r="DZ162">
        <v>78</v>
      </c>
      <c r="EA162">
        <v>78</v>
      </c>
      <c r="EB162">
        <v>79</v>
      </c>
      <c r="EC162">
        <v>79</v>
      </c>
      <c r="ED162">
        <v>80</v>
      </c>
      <c r="EE162">
        <v>81</v>
      </c>
      <c r="EF162">
        <v>81</v>
      </c>
      <c r="EG162">
        <v>82</v>
      </c>
      <c r="EH162">
        <v>82</v>
      </c>
      <c r="EI162">
        <v>83</v>
      </c>
      <c r="EJ162">
        <v>84</v>
      </c>
      <c r="EK162">
        <v>84</v>
      </c>
      <c r="EL162">
        <v>85</v>
      </c>
      <c r="EM162">
        <v>85</v>
      </c>
      <c r="EN162">
        <v>86</v>
      </c>
      <c r="EO162">
        <v>87</v>
      </c>
      <c r="EP162">
        <v>87</v>
      </c>
      <c r="EQ162">
        <v>88</v>
      </c>
      <c r="ER162">
        <v>88</v>
      </c>
      <c r="ES162">
        <v>89</v>
      </c>
      <c r="ET162">
        <v>90</v>
      </c>
      <c r="EU162">
        <v>90</v>
      </c>
      <c r="EV162">
        <v>91</v>
      </c>
      <c r="EW162">
        <v>91</v>
      </c>
      <c r="EX162">
        <v>92</v>
      </c>
      <c r="EY162">
        <v>93</v>
      </c>
      <c r="EZ162">
        <v>93</v>
      </c>
      <c r="FA162">
        <v>94</v>
      </c>
      <c r="FB162">
        <v>94</v>
      </c>
      <c r="FC162">
        <v>95</v>
      </c>
      <c r="FD162">
        <v>96</v>
      </c>
      <c r="FE162">
        <v>96</v>
      </c>
      <c r="FF162">
        <v>97</v>
      </c>
      <c r="FG162">
        <v>97</v>
      </c>
      <c r="FH162">
        <v>98</v>
      </c>
      <c r="FI162">
        <v>99</v>
      </c>
      <c r="FJ162">
        <v>99</v>
      </c>
      <c r="FK162">
        <v>100</v>
      </c>
      <c r="FL162">
        <v>100</v>
      </c>
      <c r="FM162">
        <v>101</v>
      </c>
      <c r="FN162">
        <v>102</v>
      </c>
      <c r="FO162">
        <v>102</v>
      </c>
      <c r="FP162">
        <v>103</v>
      </c>
      <c r="FQ162">
        <v>103</v>
      </c>
      <c r="FR162">
        <v>104</v>
      </c>
      <c r="FS162">
        <v>105</v>
      </c>
      <c r="FT162">
        <v>105</v>
      </c>
      <c r="FU162">
        <v>106</v>
      </c>
      <c r="FV162">
        <v>106</v>
      </c>
      <c r="FW162">
        <v>107</v>
      </c>
      <c r="FX162">
        <v>108</v>
      </c>
      <c r="FY162">
        <v>108</v>
      </c>
      <c r="FZ162">
        <v>109</v>
      </c>
      <c r="GA162">
        <v>109</v>
      </c>
      <c r="GB162">
        <v>110</v>
      </c>
      <c r="GC162">
        <v>111</v>
      </c>
      <c r="GD162">
        <v>111</v>
      </c>
      <c r="GE162">
        <v>112</v>
      </c>
      <c r="GF162">
        <v>112</v>
      </c>
      <c r="GG162">
        <v>113</v>
      </c>
      <c r="GH162">
        <v>114</v>
      </c>
      <c r="GI162">
        <v>114</v>
      </c>
      <c r="GJ162">
        <v>115</v>
      </c>
      <c r="GK162">
        <v>115</v>
      </c>
      <c r="GL162">
        <v>116</v>
      </c>
      <c r="GM162">
        <v>117</v>
      </c>
      <c r="GN162">
        <v>117</v>
      </c>
      <c r="GO162">
        <v>118</v>
      </c>
      <c r="GP162">
        <v>118</v>
      </c>
      <c r="GQ162">
        <v>119</v>
      </c>
      <c r="GR162">
        <v>120</v>
      </c>
      <c r="GS162">
        <v>120</v>
      </c>
      <c r="GU162">
        <v>159</v>
      </c>
      <c r="GV162">
        <v>0.95899999999999996</v>
      </c>
    </row>
    <row r="163" spans="1:204">
      <c r="A163" s="278">
        <v>160</v>
      </c>
      <c r="B163" s="344">
        <v>1</v>
      </c>
      <c r="C163" s="344">
        <v>2</v>
      </c>
      <c r="D163" s="344">
        <v>2</v>
      </c>
      <c r="E163" s="344">
        <v>3</v>
      </c>
      <c r="F163" s="344">
        <v>4</v>
      </c>
      <c r="G163" s="344">
        <v>5</v>
      </c>
      <c r="H163" s="344">
        <v>5</v>
      </c>
      <c r="I163" s="344">
        <v>6</v>
      </c>
      <c r="J163" s="344">
        <v>7</v>
      </c>
      <c r="K163" s="344">
        <v>7</v>
      </c>
      <c r="L163" s="344">
        <v>8</v>
      </c>
      <c r="M163" s="344">
        <v>8</v>
      </c>
      <c r="N163" s="344">
        <v>9</v>
      </c>
      <c r="O163" s="344">
        <v>10</v>
      </c>
      <c r="P163" s="344">
        <v>10</v>
      </c>
      <c r="Q163" s="344">
        <v>11</v>
      </c>
      <c r="R163" s="344">
        <v>12</v>
      </c>
      <c r="S163" s="344">
        <v>12</v>
      </c>
      <c r="T163" s="344">
        <v>13</v>
      </c>
      <c r="U163" s="344">
        <v>13</v>
      </c>
      <c r="V163" s="344">
        <v>14</v>
      </c>
      <c r="W163" s="344">
        <v>15</v>
      </c>
      <c r="X163" s="344">
        <v>15</v>
      </c>
      <c r="Y163" s="344">
        <v>16</v>
      </c>
      <c r="Z163" s="344">
        <v>17</v>
      </c>
      <c r="AA163" s="344">
        <v>17</v>
      </c>
      <c r="AB163" s="344">
        <v>18</v>
      </c>
      <c r="AC163" s="344">
        <v>19</v>
      </c>
      <c r="AD163" s="344">
        <v>19</v>
      </c>
      <c r="AE163" s="344">
        <v>20</v>
      </c>
      <c r="AF163" s="337">
        <v>20</v>
      </c>
      <c r="AG163" s="345">
        <v>21</v>
      </c>
      <c r="AH163" s="346">
        <v>22</v>
      </c>
      <c r="AI163">
        <v>22</v>
      </c>
      <c r="AJ163">
        <v>23</v>
      </c>
      <c r="AK163">
        <v>23</v>
      </c>
      <c r="AL163">
        <v>24</v>
      </c>
      <c r="AM163">
        <v>25</v>
      </c>
      <c r="AN163">
        <v>25</v>
      </c>
      <c r="AO163">
        <v>26</v>
      </c>
      <c r="AP163">
        <v>27</v>
      </c>
      <c r="AQ163">
        <v>27</v>
      </c>
      <c r="AR163">
        <v>28</v>
      </c>
      <c r="AS163">
        <v>28</v>
      </c>
      <c r="AT163">
        <v>29</v>
      </c>
      <c r="AU163">
        <v>30</v>
      </c>
      <c r="AV163">
        <v>30</v>
      </c>
      <c r="AW163">
        <v>31</v>
      </c>
      <c r="AX163">
        <v>31</v>
      </c>
      <c r="AY163">
        <v>32</v>
      </c>
      <c r="AZ163">
        <v>33</v>
      </c>
      <c r="BA163">
        <v>33</v>
      </c>
      <c r="BB163">
        <v>34</v>
      </c>
      <c r="BC163">
        <v>34</v>
      </c>
      <c r="BD163">
        <v>35</v>
      </c>
      <c r="BE163">
        <v>36</v>
      </c>
      <c r="BF163">
        <v>36</v>
      </c>
      <c r="BG163">
        <v>37</v>
      </c>
      <c r="BH163">
        <v>37</v>
      </c>
      <c r="BI163">
        <v>38</v>
      </c>
      <c r="BJ163">
        <v>38</v>
      </c>
      <c r="BK163">
        <v>39</v>
      </c>
      <c r="BL163">
        <v>40</v>
      </c>
      <c r="BM163">
        <v>40</v>
      </c>
      <c r="BN163">
        <v>41</v>
      </c>
      <c r="BO163">
        <v>41</v>
      </c>
      <c r="BP163">
        <v>42</v>
      </c>
      <c r="BQ163">
        <v>43</v>
      </c>
      <c r="BR163">
        <v>43</v>
      </c>
      <c r="BS163">
        <v>44</v>
      </c>
      <c r="BT163">
        <v>44</v>
      </c>
      <c r="BU163">
        <v>45</v>
      </c>
      <c r="BV163">
        <v>45</v>
      </c>
      <c r="BW163">
        <v>46</v>
      </c>
      <c r="BX163">
        <v>47</v>
      </c>
      <c r="BY163">
        <v>47</v>
      </c>
      <c r="BZ163">
        <v>48</v>
      </c>
      <c r="CA163">
        <v>48</v>
      </c>
      <c r="CB163">
        <v>49</v>
      </c>
      <c r="CC163">
        <v>49</v>
      </c>
      <c r="CD163">
        <v>50</v>
      </c>
      <c r="CE163">
        <v>50</v>
      </c>
      <c r="CF163">
        <v>51</v>
      </c>
      <c r="CG163">
        <v>52</v>
      </c>
      <c r="CH163">
        <v>52</v>
      </c>
      <c r="CI163">
        <v>53</v>
      </c>
      <c r="CJ163">
        <v>53</v>
      </c>
      <c r="CK163">
        <v>54</v>
      </c>
      <c r="CL163">
        <v>54</v>
      </c>
      <c r="CM163">
        <v>55</v>
      </c>
      <c r="CN163">
        <v>55</v>
      </c>
      <c r="CO163">
        <v>56</v>
      </c>
      <c r="CP163">
        <v>57</v>
      </c>
      <c r="CQ163">
        <v>57</v>
      </c>
      <c r="CR163">
        <v>58</v>
      </c>
      <c r="CS163">
        <v>58</v>
      </c>
      <c r="CT163">
        <v>59</v>
      </c>
      <c r="CU163">
        <v>59</v>
      </c>
      <c r="CV163">
        <v>60</v>
      </c>
      <c r="CW163">
        <v>60</v>
      </c>
      <c r="CX163">
        <v>61</v>
      </c>
      <c r="CY163">
        <v>61</v>
      </c>
      <c r="CZ163">
        <v>62</v>
      </c>
      <c r="DA163">
        <v>63</v>
      </c>
      <c r="DB163">
        <v>63</v>
      </c>
      <c r="DC163">
        <v>64</v>
      </c>
      <c r="DD163">
        <v>64</v>
      </c>
      <c r="DE163">
        <v>65</v>
      </c>
      <c r="DF163">
        <v>66</v>
      </c>
      <c r="DG163">
        <v>66</v>
      </c>
      <c r="DH163">
        <v>67</v>
      </c>
      <c r="DI163">
        <v>67</v>
      </c>
      <c r="DJ163">
        <v>68</v>
      </c>
      <c r="DK163">
        <v>69</v>
      </c>
      <c r="DL163">
        <v>69</v>
      </c>
      <c r="DM163">
        <v>70</v>
      </c>
      <c r="DN163">
        <v>70</v>
      </c>
      <c r="DO163">
        <v>71</v>
      </c>
      <c r="DP163">
        <v>72</v>
      </c>
      <c r="DQ163">
        <v>72</v>
      </c>
      <c r="DR163">
        <v>73</v>
      </c>
      <c r="DS163">
        <v>73</v>
      </c>
      <c r="DT163">
        <v>74</v>
      </c>
      <c r="DU163">
        <v>75</v>
      </c>
      <c r="DV163">
        <v>75</v>
      </c>
      <c r="DW163">
        <v>76</v>
      </c>
      <c r="DX163">
        <v>76</v>
      </c>
      <c r="DY163">
        <v>77</v>
      </c>
      <c r="DZ163">
        <v>78</v>
      </c>
      <c r="EA163">
        <v>78</v>
      </c>
      <c r="EB163">
        <v>79</v>
      </c>
      <c r="EC163">
        <v>80</v>
      </c>
      <c r="ED163">
        <v>80</v>
      </c>
      <c r="EE163">
        <v>81</v>
      </c>
      <c r="EF163">
        <v>81</v>
      </c>
      <c r="EG163">
        <v>82</v>
      </c>
      <c r="EH163">
        <v>83</v>
      </c>
      <c r="EI163">
        <v>83</v>
      </c>
      <c r="EJ163">
        <v>84</v>
      </c>
      <c r="EK163">
        <v>84</v>
      </c>
      <c r="EL163">
        <v>85</v>
      </c>
      <c r="EM163">
        <v>86</v>
      </c>
      <c r="EN163">
        <v>86</v>
      </c>
      <c r="EO163">
        <v>87</v>
      </c>
      <c r="EP163">
        <v>87</v>
      </c>
      <c r="EQ163">
        <v>88</v>
      </c>
      <c r="ER163">
        <v>89</v>
      </c>
      <c r="ES163">
        <v>89</v>
      </c>
      <c r="ET163">
        <v>90</v>
      </c>
      <c r="EU163">
        <v>90</v>
      </c>
      <c r="EV163">
        <v>91</v>
      </c>
      <c r="EW163">
        <v>92</v>
      </c>
      <c r="EX163">
        <v>92</v>
      </c>
      <c r="EY163">
        <v>93</v>
      </c>
      <c r="EZ163">
        <v>93</v>
      </c>
      <c r="FA163">
        <v>94</v>
      </c>
      <c r="FB163">
        <v>95</v>
      </c>
      <c r="FC163">
        <v>95</v>
      </c>
      <c r="FD163">
        <v>96</v>
      </c>
      <c r="FE163">
        <v>96</v>
      </c>
      <c r="FF163">
        <v>97</v>
      </c>
      <c r="FG163">
        <v>98</v>
      </c>
      <c r="FH163">
        <v>98</v>
      </c>
      <c r="FI163">
        <v>99</v>
      </c>
      <c r="FJ163">
        <v>99</v>
      </c>
      <c r="FK163">
        <v>100</v>
      </c>
      <c r="FL163">
        <v>101</v>
      </c>
      <c r="FM163">
        <v>101</v>
      </c>
      <c r="FN163">
        <v>102</v>
      </c>
      <c r="FO163">
        <v>102</v>
      </c>
      <c r="FP163">
        <v>103</v>
      </c>
      <c r="FQ163">
        <v>104</v>
      </c>
      <c r="FR163">
        <v>104</v>
      </c>
      <c r="FS163">
        <v>105</v>
      </c>
      <c r="FT163">
        <v>105</v>
      </c>
      <c r="FU163">
        <v>106</v>
      </c>
      <c r="FV163">
        <v>107</v>
      </c>
      <c r="FW163">
        <v>107</v>
      </c>
      <c r="FX163">
        <v>108</v>
      </c>
      <c r="FY163">
        <v>108</v>
      </c>
      <c r="FZ163">
        <v>109</v>
      </c>
      <c r="GA163">
        <v>110</v>
      </c>
      <c r="GB163">
        <v>110</v>
      </c>
      <c r="GC163">
        <v>111</v>
      </c>
      <c r="GD163">
        <v>112</v>
      </c>
      <c r="GE163">
        <v>112</v>
      </c>
      <c r="GF163">
        <v>113</v>
      </c>
      <c r="GG163">
        <v>113</v>
      </c>
      <c r="GH163">
        <v>114</v>
      </c>
      <c r="GI163">
        <v>115</v>
      </c>
      <c r="GJ163">
        <v>115</v>
      </c>
      <c r="GK163">
        <v>116</v>
      </c>
      <c r="GL163">
        <v>116</v>
      </c>
      <c r="GM163">
        <v>117</v>
      </c>
      <c r="GN163">
        <v>118</v>
      </c>
      <c r="GO163">
        <v>118</v>
      </c>
      <c r="GP163">
        <v>119</v>
      </c>
      <c r="GQ163">
        <v>119</v>
      </c>
      <c r="GR163">
        <v>120</v>
      </c>
      <c r="GS163">
        <v>121</v>
      </c>
      <c r="GU163">
        <v>160</v>
      </c>
      <c r="GV163">
        <v>0.96099999999999997</v>
      </c>
    </row>
    <row r="164" spans="1:204">
      <c r="A164" s="278">
        <v>161</v>
      </c>
      <c r="B164" s="344">
        <v>1</v>
      </c>
      <c r="C164" s="344">
        <v>2</v>
      </c>
      <c r="D164" s="344">
        <v>2</v>
      </c>
      <c r="E164" s="344">
        <v>3</v>
      </c>
      <c r="F164" s="344">
        <v>4</v>
      </c>
      <c r="G164" s="344">
        <v>5</v>
      </c>
      <c r="H164" s="344">
        <v>5</v>
      </c>
      <c r="I164" s="344">
        <v>6</v>
      </c>
      <c r="J164" s="344">
        <v>7</v>
      </c>
      <c r="K164" s="344">
        <v>7</v>
      </c>
      <c r="L164" s="344">
        <v>8</v>
      </c>
      <c r="M164" s="344">
        <v>8</v>
      </c>
      <c r="N164" s="344">
        <v>9</v>
      </c>
      <c r="O164" s="344">
        <v>10</v>
      </c>
      <c r="P164" s="344">
        <v>10</v>
      </c>
      <c r="Q164" s="344">
        <v>11</v>
      </c>
      <c r="R164" s="344">
        <v>12</v>
      </c>
      <c r="S164" s="344">
        <v>12</v>
      </c>
      <c r="T164" s="344">
        <v>13</v>
      </c>
      <c r="U164" s="344">
        <v>13</v>
      </c>
      <c r="V164" s="344">
        <v>14</v>
      </c>
      <c r="W164" s="344">
        <v>15</v>
      </c>
      <c r="X164" s="344">
        <v>15</v>
      </c>
      <c r="Y164" s="344">
        <v>16</v>
      </c>
      <c r="Z164" s="344">
        <v>17</v>
      </c>
      <c r="AA164" s="344">
        <v>17</v>
      </c>
      <c r="AB164" s="344">
        <v>18</v>
      </c>
      <c r="AC164" s="344">
        <v>19</v>
      </c>
      <c r="AD164" s="344">
        <v>19</v>
      </c>
      <c r="AE164" s="344">
        <v>20</v>
      </c>
      <c r="AF164" s="337">
        <v>20</v>
      </c>
      <c r="AG164" s="345">
        <v>21</v>
      </c>
      <c r="AH164" s="346">
        <v>22</v>
      </c>
      <c r="AI164">
        <v>22</v>
      </c>
      <c r="AJ164">
        <v>23</v>
      </c>
      <c r="AK164">
        <v>24</v>
      </c>
      <c r="AL164">
        <v>24</v>
      </c>
      <c r="AM164">
        <v>25</v>
      </c>
      <c r="AN164">
        <v>25</v>
      </c>
      <c r="AO164">
        <v>26</v>
      </c>
      <c r="AP164">
        <v>27</v>
      </c>
      <c r="AQ164">
        <v>27</v>
      </c>
      <c r="AR164">
        <v>28</v>
      </c>
      <c r="AS164">
        <v>28</v>
      </c>
      <c r="AT164">
        <v>29</v>
      </c>
      <c r="AU164">
        <v>30</v>
      </c>
      <c r="AV164">
        <v>30</v>
      </c>
      <c r="AW164">
        <v>31</v>
      </c>
      <c r="AX164">
        <v>31</v>
      </c>
      <c r="AY164">
        <v>32</v>
      </c>
      <c r="AZ164">
        <v>33</v>
      </c>
      <c r="BA164">
        <v>33</v>
      </c>
      <c r="BB164">
        <v>34</v>
      </c>
      <c r="BC164">
        <v>34</v>
      </c>
      <c r="BD164">
        <v>35</v>
      </c>
      <c r="BE164">
        <v>36</v>
      </c>
      <c r="BF164">
        <v>36</v>
      </c>
      <c r="BG164">
        <v>37</v>
      </c>
      <c r="BH164">
        <v>37</v>
      </c>
      <c r="BI164">
        <v>38</v>
      </c>
      <c r="BJ164">
        <v>39</v>
      </c>
      <c r="BK164">
        <v>39</v>
      </c>
      <c r="BL164">
        <v>40</v>
      </c>
      <c r="BM164">
        <v>40</v>
      </c>
      <c r="BN164">
        <v>41</v>
      </c>
      <c r="BO164">
        <v>41</v>
      </c>
      <c r="BP164">
        <v>42</v>
      </c>
      <c r="BQ164">
        <v>43</v>
      </c>
      <c r="BR164">
        <v>43</v>
      </c>
      <c r="BS164">
        <v>44</v>
      </c>
      <c r="BT164">
        <v>44</v>
      </c>
      <c r="BU164">
        <v>45</v>
      </c>
      <c r="BV164">
        <v>45</v>
      </c>
      <c r="BW164">
        <v>46</v>
      </c>
      <c r="BX164">
        <v>47</v>
      </c>
      <c r="BY164">
        <v>47</v>
      </c>
      <c r="BZ164">
        <v>48</v>
      </c>
      <c r="CA164">
        <v>48</v>
      </c>
      <c r="CB164">
        <v>49</v>
      </c>
      <c r="CC164">
        <v>49</v>
      </c>
      <c r="CD164">
        <v>50</v>
      </c>
      <c r="CE164">
        <v>51</v>
      </c>
      <c r="CF164">
        <v>51</v>
      </c>
      <c r="CG164">
        <v>52</v>
      </c>
      <c r="CH164">
        <v>52</v>
      </c>
      <c r="CI164">
        <v>53</v>
      </c>
      <c r="CJ164">
        <v>53</v>
      </c>
      <c r="CK164">
        <v>54</v>
      </c>
      <c r="CL164">
        <v>54</v>
      </c>
      <c r="CM164">
        <v>55</v>
      </c>
      <c r="CN164">
        <v>56</v>
      </c>
      <c r="CO164">
        <v>56</v>
      </c>
      <c r="CP164">
        <v>57</v>
      </c>
      <c r="CQ164">
        <v>57</v>
      </c>
      <c r="CR164">
        <v>58</v>
      </c>
      <c r="CS164">
        <v>58</v>
      </c>
      <c r="CT164">
        <v>59</v>
      </c>
      <c r="CU164">
        <v>59</v>
      </c>
      <c r="CV164">
        <v>60</v>
      </c>
      <c r="CW164">
        <v>60</v>
      </c>
      <c r="CX164">
        <v>61</v>
      </c>
      <c r="CY164">
        <v>62</v>
      </c>
      <c r="CZ164">
        <v>62</v>
      </c>
      <c r="DA164">
        <v>63</v>
      </c>
      <c r="DB164">
        <v>63</v>
      </c>
      <c r="DC164">
        <v>64</v>
      </c>
      <c r="DD164">
        <v>65</v>
      </c>
      <c r="DE164">
        <v>65</v>
      </c>
      <c r="DF164">
        <v>66</v>
      </c>
      <c r="DG164">
        <v>66</v>
      </c>
      <c r="DH164">
        <v>67</v>
      </c>
      <c r="DI164">
        <v>68</v>
      </c>
      <c r="DJ164">
        <v>68</v>
      </c>
      <c r="DK164">
        <v>69</v>
      </c>
      <c r="DL164">
        <v>69</v>
      </c>
      <c r="DM164">
        <v>70</v>
      </c>
      <c r="DN164">
        <v>71</v>
      </c>
      <c r="DO164">
        <v>71</v>
      </c>
      <c r="DP164">
        <v>72</v>
      </c>
      <c r="DQ164">
        <v>72</v>
      </c>
      <c r="DR164">
        <v>73</v>
      </c>
      <c r="DS164">
        <v>74</v>
      </c>
      <c r="DT164">
        <v>74</v>
      </c>
      <c r="DU164">
        <v>75</v>
      </c>
      <c r="DV164">
        <v>75</v>
      </c>
      <c r="DW164">
        <v>76</v>
      </c>
      <c r="DX164">
        <v>77</v>
      </c>
      <c r="DY164">
        <v>77</v>
      </c>
      <c r="DZ164">
        <v>78</v>
      </c>
      <c r="EA164">
        <v>78</v>
      </c>
      <c r="EB164">
        <v>79</v>
      </c>
      <c r="EC164">
        <v>80</v>
      </c>
      <c r="ED164">
        <v>80</v>
      </c>
      <c r="EE164">
        <v>81</v>
      </c>
      <c r="EF164">
        <v>81</v>
      </c>
      <c r="EG164">
        <v>82</v>
      </c>
      <c r="EH164">
        <v>83</v>
      </c>
      <c r="EI164">
        <v>83</v>
      </c>
      <c r="EJ164">
        <v>84</v>
      </c>
      <c r="EK164">
        <v>85</v>
      </c>
      <c r="EL164">
        <v>85</v>
      </c>
      <c r="EM164">
        <v>86</v>
      </c>
      <c r="EN164">
        <v>86</v>
      </c>
      <c r="EO164">
        <v>87</v>
      </c>
      <c r="EP164">
        <v>88</v>
      </c>
      <c r="EQ164">
        <v>88</v>
      </c>
      <c r="ER164">
        <v>89</v>
      </c>
      <c r="ES164">
        <v>89</v>
      </c>
      <c r="ET164">
        <v>90</v>
      </c>
      <c r="EU164">
        <v>91</v>
      </c>
      <c r="EV164">
        <v>91</v>
      </c>
      <c r="EW164">
        <v>92</v>
      </c>
      <c r="EX164">
        <v>92</v>
      </c>
      <c r="EY164">
        <v>93</v>
      </c>
      <c r="EZ164">
        <v>94</v>
      </c>
      <c r="FA164">
        <v>94</v>
      </c>
      <c r="FB164">
        <v>95</v>
      </c>
      <c r="FC164">
        <v>95</v>
      </c>
      <c r="FD164">
        <v>96</v>
      </c>
      <c r="FE164">
        <v>97</v>
      </c>
      <c r="FF164">
        <v>97</v>
      </c>
      <c r="FG164">
        <v>98</v>
      </c>
      <c r="FH164">
        <v>98</v>
      </c>
      <c r="FI164">
        <v>99</v>
      </c>
      <c r="FJ164">
        <v>100</v>
      </c>
      <c r="FK164">
        <v>100</v>
      </c>
      <c r="FL164">
        <v>101</v>
      </c>
      <c r="FM164">
        <v>101</v>
      </c>
      <c r="FN164">
        <v>102</v>
      </c>
      <c r="FO164">
        <v>103</v>
      </c>
      <c r="FP164">
        <v>103</v>
      </c>
      <c r="FQ164">
        <v>104</v>
      </c>
      <c r="FR164">
        <v>104</v>
      </c>
      <c r="FS164">
        <v>105</v>
      </c>
      <c r="FT164">
        <v>106</v>
      </c>
      <c r="FU164">
        <v>106</v>
      </c>
      <c r="FV164">
        <v>107</v>
      </c>
      <c r="FW164">
        <v>108</v>
      </c>
      <c r="FX164">
        <v>108</v>
      </c>
      <c r="FY164">
        <v>109</v>
      </c>
      <c r="FZ164">
        <v>109</v>
      </c>
      <c r="GA164">
        <v>110</v>
      </c>
      <c r="GB164">
        <v>111</v>
      </c>
      <c r="GC164">
        <v>111</v>
      </c>
      <c r="GD164">
        <v>112</v>
      </c>
      <c r="GE164">
        <v>112</v>
      </c>
      <c r="GF164">
        <v>113</v>
      </c>
      <c r="GG164">
        <v>114</v>
      </c>
      <c r="GH164">
        <v>114</v>
      </c>
      <c r="GI164">
        <v>115</v>
      </c>
      <c r="GJ164">
        <v>115</v>
      </c>
      <c r="GK164">
        <v>116</v>
      </c>
      <c r="GL164">
        <v>117</v>
      </c>
      <c r="GM164">
        <v>117</v>
      </c>
      <c r="GN164">
        <v>118</v>
      </c>
      <c r="GO164">
        <v>118</v>
      </c>
      <c r="GP164">
        <v>119</v>
      </c>
      <c r="GQ164">
        <v>120</v>
      </c>
      <c r="GR164">
        <v>120</v>
      </c>
      <c r="GS164">
        <v>121</v>
      </c>
      <c r="GU164">
        <v>161</v>
      </c>
      <c r="GV164">
        <v>0.96299999999999997</v>
      </c>
    </row>
    <row r="165" spans="1:204">
      <c r="A165" s="278">
        <v>162</v>
      </c>
      <c r="B165" s="344">
        <v>1</v>
      </c>
      <c r="C165" s="344">
        <v>2</v>
      </c>
      <c r="D165" s="344">
        <v>2</v>
      </c>
      <c r="E165" s="344">
        <v>3</v>
      </c>
      <c r="F165" s="344">
        <v>4</v>
      </c>
      <c r="G165" s="344">
        <v>5</v>
      </c>
      <c r="H165" s="344">
        <v>5</v>
      </c>
      <c r="I165" s="344">
        <v>6</v>
      </c>
      <c r="J165" s="344">
        <v>7</v>
      </c>
      <c r="K165" s="344">
        <v>7</v>
      </c>
      <c r="L165" s="344">
        <v>8</v>
      </c>
      <c r="M165" s="344">
        <v>8</v>
      </c>
      <c r="N165" s="344">
        <v>9</v>
      </c>
      <c r="O165" s="344">
        <v>10</v>
      </c>
      <c r="P165" s="344">
        <v>10</v>
      </c>
      <c r="Q165" s="344">
        <v>11</v>
      </c>
      <c r="R165" s="344">
        <v>12</v>
      </c>
      <c r="S165" s="344">
        <v>12</v>
      </c>
      <c r="T165" s="344">
        <v>13</v>
      </c>
      <c r="U165" s="344">
        <v>14</v>
      </c>
      <c r="V165" s="344">
        <v>14</v>
      </c>
      <c r="W165" s="344">
        <v>15</v>
      </c>
      <c r="X165" s="344">
        <v>15</v>
      </c>
      <c r="Y165" s="344">
        <v>16</v>
      </c>
      <c r="Z165" s="344">
        <v>17</v>
      </c>
      <c r="AA165" s="344">
        <v>17</v>
      </c>
      <c r="AB165" s="344">
        <v>18</v>
      </c>
      <c r="AC165" s="344">
        <v>19</v>
      </c>
      <c r="AD165" s="344">
        <v>19</v>
      </c>
      <c r="AE165" s="344">
        <v>20</v>
      </c>
      <c r="AF165" s="337">
        <v>20</v>
      </c>
      <c r="AG165" s="345">
        <v>21</v>
      </c>
      <c r="AH165" s="346">
        <v>22</v>
      </c>
      <c r="AI165">
        <v>22</v>
      </c>
      <c r="AJ165">
        <v>23</v>
      </c>
      <c r="AK165">
        <v>24</v>
      </c>
      <c r="AL165">
        <v>24</v>
      </c>
      <c r="AM165">
        <v>25</v>
      </c>
      <c r="AN165">
        <v>25</v>
      </c>
      <c r="AO165">
        <v>26</v>
      </c>
      <c r="AP165">
        <v>27</v>
      </c>
      <c r="AQ165">
        <v>27</v>
      </c>
      <c r="AR165">
        <v>28</v>
      </c>
      <c r="AS165">
        <v>29</v>
      </c>
      <c r="AT165">
        <v>29</v>
      </c>
      <c r="AU165">
        <v>30</v>
      </c>
      <c r="AV165">
        <v>30</v>
      </c>
      <c r="AW165">
        <v>31</v>
      </c>
      <c r="AX165">
        <v>32</v>
      </c>
      <c r="AY165">
        <v>32</v>
      </c>
      <c r="AZ165">
        <v>33</v>
      </c>
      <c r="BA165">
        <v>33</v>
      </c>
      <c r="BB165">
        <v>34</v>
      </c>
      <c r="BC165">
        <v>35</v>
      </c>
      <c r="BD165">
        <v>35</v>
      </c>
      <c r="BE165">
        <v>36</v>
      </c>
      <c r="BF165">
        <v>36</v>
      </c>
      <c r="BG165">
        <v>37</v>
      </c>
      <c r="BH165">
        <v>37</v>
      </c>
      <c r="BI165">
        <v>38</v>
      </c>
      <c r="BJ165">
        <v>39</v>
      </c>
      <c r="BK165">
        <v>39</v>
      </c>
      <c r="BL165">
        <v>40</v>
      </c>
      <c r="BM165">
        <v>40</v>
      </c>
      <c r="BN165">
        <v>41</v>
      </c>
      <c r="BO165">
        <v>42</v>
      </c>
      <c r="BP165">
        <v>42</v>
      </c>
      <c r="BQ165">
        <v>43</v>
      </c>
      <c r="BR165">
        <v>43</v>
      </c>
      <c r="BS165">
        <v>44</v>
      </c>
      <c r="BT165">
        <v>44</v>
      </c>
      <c r="BU165">
        <v>45</v>
      </c>
      <c r="BV165">
        <v>46</v>
      </c>
      <c r="BW165">
        <v>46</v>
      </c>
      <c r="BX165">
        <v>47</v>
      </c>
      <c r="BY165">
        <v>47</v>
      </c>
      <c r="BZ165">
        <v>48</v>
      </c>
      <c r="CA165">
        <v>48</v>
      </c>
      <c r="CB165">
        <v>49</v>
      </c>
      <c r="CC165">
        <v>50</v>
      </c>
      <c r="CD165">
        <v>50</v>
      </c>
      <c r="CE165">
        <v>51</v>
      </c>
      <c r="CF165">
        <v>51</v>
      </c>
      <c r="CG165">
        <v>52</v>
      </c>
      <c r="CH165">
        <v>52</v>
      </c>
      <c r="CI165">
        <v>53</v>
      </c>
      <c r="CJ165">
        <v>53</v>
      </c>
      <c r="CK165">
        <v>54</v>
      </c>
      <c r="CL165">
        <v>55</v>
      </c>
      <c r="CM165">
        <v>55</v>
      </c>
      <c r="CN165">
        <v>56</v>
      </c>
      <c r="CO165">
        <v>56</v>
      </c>
      <c r="CP165">
        <v>57</v>
      </c>
      <c r="CQ165">
        <v>57</v>
      </c>
      <c r="CR165">
        <v>58</v>
      </c>
      <c r="CS165">
        <v>58</v>
      </c>
      <c r="CT165">
        <v>59</v>
      </c>
      <c r="CU165">
        <v>59</v>
      </c>
      <c r="CV165">
        <v>60</v>
      </c>
      <c r="CW165">
        <v>61</v>
      </c>
      <c r="CX165">
        <v>61</v>
      </c>
      <c r="CY165">
        <v>62</v>
      </c>
      <c r="CZ165">
        <v>62</v>
      </c>
      <c r="DA165">
        <v>63</v>
      </c>
      <c r="DB165">
        <v>64</v>
      </c>
      <c r="DC165">
        <v>64</v>
      </c>
      <c r="DD165">
        <v>65</v>
      </c>
      <c r="DE165">
        <v>65</v>
      </c>
      <c r="DF165">
        <v>66</v>
      </c>
      <c r="DG165">
        <v>67</v>
      </c>
      <c r="DH165">
        <v>67</v>
      </c>
      <c r="DI165">
        <v>68</v>
      </c>
      <c r="DJ165">
        <v>68</v>
      </c>
      <c r="DK165">
        <v>69</v>
      </c>
      <c r="DL165">
        <v>70</v>
      </c>
      <c r="DM165">
        <v>70</v>
      </c>
      <c r="DN165">
        <v>71</v>
      </c>
      <c r="DO165">
        <v>71</v>
      </c>
      <c r="DP165">
        <v>72</v>
      </c>
      <c r="DQ165">
        <v>73</v>
      </c>
      <c r="DR165">
        <v>73</v>
      </c>
      <c r="DS165">
        <v>74</v>
      </c>
      <c r="DT165">
        <v>74</v>
      </c>
      <c r="DU165">
        <v>75</v>
      </c>
      <c r="DV165">
        <v>76</v>
      </c>
      <c r="DW165">
        <v>76</v>
      </c>
      <c r="DX165">
        <v>77</v>
      </c>
      <c r="DY165">
        <v>77</v>
      </c>
      <c r="DZ165">
        <v>78</v>
      </c>
      <c r="EA165">
        <v>79</v>
      </c>
      <c r="EB165">
        <v>79</v>
      </c>
      <c r="EC165">
        <v>80</v>
      </c>
      <c r="ED165">
        <v>80</v>
      </c>
      <c r="EE165">
        <v>81</v>
      </c>
      <c r="EF165">
        <v>82</v>
      </c>
      <c r="EG165">
        <v>82</v>
      </c>
      <c r="EH165">
        <v>83</v>
      </c>
      <c r="EI165">
        <v>83</v>
      </c>
      <c r="EJ165">
        <v>84</v>
      </c>
      <c r="EK165">
        <v>85</v>
      </c>
      <c r="EL165">
        <v>85</v>
      </c>
      <c r="EM165">
        <v>86</v>
      </c>
      <c r="EN165">
        <v>87</v>
      </c>
      <c r="EO165">
        <v>87</v>
      </c>
      <c r="EP165">
        <v>88</v>
      </c>
      <c r="EQ165">
        <v>88</v>
      </c>
      <c r="ER165">
        <v>89</v>
      </c>
      <c r="ES165">
        <v>90</v>
      </c>
      <c r="ET165">
        <v>90</v>
      </c>
      <c r="EU165">
        <v>91</v>
      </c>
      <c r="EV165">
        <v>91</v>
      </c>
      <c r="EW165">
        <v>92</v>
      </c>
      <c r="EX165">
        <v>93</v>
      </c>
      <c r="EY165">
        <v>93</v>
      </c>
      <c r="EZ165">
        <v>94</v>
      </c>
      <c r="FA165">
        <v>94</v>
      </c>
      <c r="FB165">
        <v>95</v>
      </c>
      <c r="FC165">
        <v>96</v>
      </c>
      <c r="FD165">
        <v>96</v>
      </c>
      <c r="FE165">
        <v>97</v>
      </c>
      <c r="FF165">
        <v>97</v>
      </c>
      <c r="FG165">
        <v>98</v>
      </c>
      <c r="FH165">
        <v>99</v>
      </c>
      <c r="FI165">
        <v>99</v>
      </c>
      <c r="FJ165">
        <v>100</v>
      </c>
      <c r="FK165">
        <v>100</v>
      </c>
      <c r="FL165">
        <v>101</v>
      </c>
      <c r="FM165">
        <v>102</v>
      </c>
      <c r="FN165">
        <v>102</v>
      </c>
      <c r="FO165">
        <v>103</v>
      </c>
      <c r="FP165">
        <v>104</v>
      </c>
      <c r="FQ165">
        <v>104</v>
      </c>
      <c r="FR165">
        <v>105</v>
      </c>
      <c r="FS165">
        <v>105</v>
      </c>
      <c r="FT165">
        <v>106</v>
      </c>
      <c r="FU165">
        <v>107</v>
      </c>
      <c r="FV165">
        <v>107</v>
      </c>
      <c r="FW165">
        <v>108</v>
      </c>
      <c r="FX165">
        <v>108</v>
      </c>
      <c r="FY165">
        <v>109</v>
      </c>
      <c r="FZ165">
        <v>110</v>
      </c>
      <c r="GA165">
        <v>110</v>
      </c>
      <c r="GB165">
        <v>111</v>
      </c>
      <c r="GC165">
        <v>111</v>
      </c>
      <c r="GD165">
        <v>112</v>
      </c>
      <c r="GE165">
        <v>113</v>
      </c>
      <c r="GF165">
        <v>113</v>
      </c>
      <c r="GG165">
        <v>114</v>
      </c>
      <c r="GH165">
        <v>114</v>
      </c>
      <c r="GI165">
        <v>115</v>
      </c>
      <c r="GJ165">
        <v>116</v>
      </c>
      <c r="GK165">
        <v>116</v>
      </c>
      <c r="GL165">
        <v>117</v>
      </c>
      <c r="GM165">
        <v>117</v>
      </c>
      <c r="GN165">
        <v>118</v>
      </c>
      <c r="GO165">
        <v>119</v>
      </c>
      <c r="GP165">
        <v>119</v>
      </c>
      <c r="GQ165">
        <v>120</v>
      </c>
      <c r="GR165">
        <v>120</v>
      </c>
      <c r="GS165">
        <v>121</v>
      </c>
      <c r="GU165">
        <v>162</v>
      </c>
      <c r="GV165">
        <v>0.96499999999999997</v>
      </c>
    </row>
    <row r="166" spans="1:204">
      <c r="A166" s="278">
        <v>163</v>
      </c>
      <c r="B166" s="344">
        <v>1</v>
      </c>
      <c r="C166" s="344">
        <v>2</v>
      </c>
      <c r="D166" s="344">
        <v>2</v>
      </c>
      <c r="E166" s="344">
        <v>3</v>
      </c>
      <c r="F166" s="344">
        <v>4</v>
      </c>
      <c r="G166" s="344">
        <v>5</v>
      </c>
      <c r="H166" s="344">
        <v>5</v>
      </c>
      <c r="I166" s="344">
        <v>6</v>
      </c>
      <c r="J166" s="344">
        <v>7</v>
      </c>
      <c r="K166" s="344">
        <v>7</v>
      </c>
      <c r="L166" s="344">
        <v>8</v>
      </c>
      <c r="M166" s="344">
        <v>8</v>
      </c>
      <c r="N166" s="344">
        <v>9</v>
      </c>
      <c r="O166" s="344">
        <v>10</v>
      </c>
      <c r="P166" s="344">
        <v>10</v>
      </c>
      <c r="Q166" s="344">
        <v>11</v>
      </c>
      <c r="R166" s="344">
        <v>12</v>
      </c>
      <c r="S166" s="344">
        <v>12</v>
      </c>
      <c r="T166" s="344">
        <v>13</v>
      </c>
      <c r="U166" s="344">
        <v>14</v>
      </c>
      <c r="V166" s="344">
        <v>14</v>
      </c>
      <c r="W166" s="344">
        <v>15</v>
      </c>
      <c r="X166" s="344">
        <v>15</v>
      </c>
      <c r="Y166" s="344">
        <v>16</v>
      </c>
      <c r="Z166" s="344">
        <v>17</v>
      </c>
      <c r="AA166" s="344">
        <v>17</v>
      </c>
      <c r="AB166" s="344">
        <v>18</v>
      </c>
      <c r="AC166" s="344">
        <v>19</v>
      </c>
      <c r="AD166" s="344">
        <v>19</v>
      </c>
      <c r="AE166" s="344">
        <v>20</v>
      </c>
      <c r="AF166" s="337">
        <v>21</v>
      </c>
      <c r="AG166" s="345">
        <v>21</v>
      </c>
      <c r="AH166" s="346">
        <v>22</v>
      </c>
      <c r="AI166">
        <v>22</v>
      </c>
      <c r="AJ166">
        <v>23</v>
      </c>
      <c r="AK166">
        <v>24</v>
      </c>
      <c r="AL166">
        <v>24</v>
      </c>
      <c r="AM166">
        <v>25</v>
      </c>
      <c r="AN166">
        <v>26</v>
      </c>
      <c r="AO166">
        <v>26</v>
      </c>
      <c r="AP166">
        <v>27</v>
      </c>
      <c r="AQ166">
        <v>27</v>
      </c>
      <c r="AR166">
        <v>28</v>
      </c>
      <c r="AS166">
        <v>29</v>
      </c>
      <c r="AT166">
        <v>29</v>
      </c>
      <c r="AU166">
        <v>30</v>
      </c>
      <c r="AV166">
        <v>30</v>
      </c>
      <c r="AW166">
        <v>31</v>
      </c>
      <c r="AX166">
        <v>32</v>
      </c>
      <c r="AY166">
        <v>32</v>
      </c>
      <c r="AZ166">
        <v>33</v>
      </c>
      <c r="BA166">
        <v>33</v>
      </c>
      <c r="BB166">
        <v>34</v>
      </c>
      <c r="BC166">
        <v>35</v>
      </c>
      <c r="BD166">
        <v>35</v>
      </c>
      <c r="BE166">
        <v>36</v>
      </c>
      <c r="BF166">
        <v>36</v>
      </c>
      <c r="BG166">
        <v>37</v>
      </c>
      <c r="BH166">
        <v>38</v>
      </c>
      <c r="BI166">
        <v>38</v>
      </c>
      <c r="BJ166">
        <v>39</v>
      </c>
      <c r="BK166">
        <v>39</v>
      </c>
      <c r="BL166">
        <v>40</v>
      </c>
      <c r="BM166">
        <v>40</v>
      </c>
      <c r="BN166">
        <v>41</v>
      </c>
      <c r="BO166">
        <v>42</v>
      </c>
      <c r="BP166">
        <v>42</v>
      </c>
      <c r="BQ166">
        <v>43</v>
      </c>
      <c r="BR166">
        <v>43</v>
      </c>
      <c r="BS166">
        <v>44</v>
      </c>
      <c r="BT166">
        <v>45</v>
      </c>
      <c r="BU166">
        <v>45</v>
      </c>
      <c r="BV166">
        <v>46</v>
      </c>
      <c r="BW166">
        <v>46</v>
      </c>
      <c r="BX166">
        <v>47</v>
      </c>
      <c r="BY166">
        <v>47</v>
      </c>
      <c r="BZ166">
        <v>48</v>
      </c>
      <c r="CA166">
        <v>49</v>
      </c>
      <c r="CB166">
        <v>49</v>
      </c>
      <c r="CC166">
        <v>50</v>
      </c>
      <c r="CD166">
        <v>50</v>
      </c>
      <c r="CE166">
        <v>51</v>
      </c>
      <c r="CF166">
        <v>51</v>
      </c>
      <c r="CG166">
        <v>52</v>
      </c>
      <c r="CH166">
        <v>52</v>
      </c>
      <c r="CI166">
        <v>53</v>
      </c>
      <c r="CJ166">
        <v>54</v>
      </c>
      <c r="CK166">
        <v>54</v>
      </c>
      <c r="CL166">
        <v>55</v>
      </c>
      <c r="CM166">
        <v>55</v>
      </c>
      <c r="CN166">
        <v>56</v>
      </c>
      <c r="CO166">
        <v>56</v>
      </c>
      <c r="CP166">
        <v>57</v>
      </c>
      <c r="CQ166">
        <v>57</v>
      </c>
      <c r="CR166">
        <v>58</v>
      </c>
      <c r="CS166">
        <v>58</v>
      </c>
      <c r="CT166">
        <v>59</v>
      </c>
      <c r="CU166">
        <v>60</v>
      </c>
      <c r="CV166">
        <v>60</v>
      </c>
      <c r="CW166">
        <v>61</v>
      </c>
      <c r="CX166">
        <v>61</v>
      </c>
      <c r="CY166">
        <v>62</v>
      </c>
      <c r="CZ166">
        <v>62</v>
      </c>
      <c r="DA166">
        <v>63</v>
      </c>
      <c r="DB166">
        <v>64</v>
      </c>
      <c r="DC166">
        <v>64</v>
      </c>
      <c r="DD166">
        <v>65</v>
      </c>
      <c r="DE166">
        <v>65</v>
      </c>
      <c r="DF166">
        <v>66</v>
      </c>
      <c r="DG166">
        <v>67</v>
      </c>
      <c r="DH166">
        <v>67</v>
      </c>
      <c r="DI166">
        <v>68</v>
      </c>
      <c r="DJ166">
        <v>68</v>
      </c>
      <c r="DK166">
        <v>69</v>
      </c>
      <c r="DL166">
        <v>70</v>
      </c>
      <c r="DM166">
        <v>70</v>
      </c>
      <c r="DN166">
        <v>71</v>
      </c>
      <c r="DO166">
        <v>71</v>
      </c>
      <c r="DP166">
        <v>72</v>
      </c>
      <c r="DQ166">
        <v>73</v>
      </c>
      <c r="DR166">
        <v>73</v>
      </c>
      <c r="DS166">
        <v>74</v>
      </c>
      <c r="DT166">
        <v>75</v>
      </c>
      <c r="DU166">
        <v>75</v>
      </c>
      <c r="DV166">
        <v>76</v>
      </c>
      <c r="DW166">
        <v>76</v>
      </c>
      <c r="DX166">
        <v>77</v>
      </c>
      <c r="DY166">
        <v>78</v>
      </c>
      <c r="DZ166">
        <v>78</v>
      </c>
      <c r="EA166">
        <v>79</v>
      </c>
      <c r="EB166">
        <v>79</v>
      </c>
      <c r="EC166">
        <v>80</v>
      </c>
      <c r="ED166">
        <v>81</v>
      </c>
      <c r="EE166">
        <v>81</v>
      </c>
      <c r="EF166">
        <v>82</v>
      </c>
      <c r="EG166">
        <v>82</v>
      </c>
      <c r="EH166">
        <v>83</v>
      </c>
      <c r="EI166">
        <v>84</v>
      </c>
      <c r="EJ166">
        <v>84</v>
      </c>
      <c r="EK166">
        <v>85</v>
      </c>
      <c r="EL166">
        <v>85</v>
      </c>
      <c r="EM166">
        <v>86</v>
      </c>
      <c r="EN166">
        <v>87</v>
      </c>
      <c r="EO166">
        <v>87</v>
      </c>
      <c r="EP166">
        <v>88</v>
      </c>
      <c r="EQ166">
        <v>89</v>
      </c>
      <c r="ER166">
        <v>89</v>
      </c>
      <c r="ES166">
        <v>90</v>
      </c>
      <c r="ET166">
        <v>90</v>
      </c>
      <c r="EU166">
        <v>91</v>
      </c>
      <c r="EV166">
        <v>92</v>
      </c>
      <c r="EW166">
        <v>92</v>
      </c>
      <c r="EX166">
        <v>93</v>
      </c>
      <c r="EY166">
        <v>93</v>
      </c>
      <c r="EZ166">
        <v>94</v>
      </c>
      <c r="FA166">
        <v>95</v>
      </c>
      <c r="FB166">
        <v>95</v>
      </c>
      <c r="FC166">
        <v>96</v>
      </c>
      <c r="FD166">
        <v>96</v>
      </c>
      <c r="FE166">
        <v>97</v>
      </c>
      <c r="FF166">
        <v>98</v>
      </c>
      <c r="FG166">
        <v>98</v>
      </c>
      <c r="FH166">
        <v>99</v>
      </c>
      <c r="FI166">
        <v>99</v>
      </c>
      <c r="FJ166">
        <v>100</v>
      </c>
      <c r="FK166">
        <v>101</v>
      </c>
      <c r="FL166">
        <v>101</v>
      </c>
      <c r="FM166">
        <v>102</v>
      </c>
      <c r="FN166">
        <v>102</v>
      </c>
      <c r="FO166">
        <v>103</v>
      </c>
      <c r="FP166">
        <v>104</v>
      </c>
      <c r="FQ166">
        <v>104</v>
      </c>
      <c r="FR166">
        <v>105</v>
      </c>
      <c r="FS166">
        <v>106</v>
      </c>
      <c r="FT166">
        <v>106</v>
      </c>
      <c r="FU166">
        <v>107</v>
      </c>
      <c r="FV166">
        <v>107</v>
      </c>
      <c r="FW166">
        <v>108</v>
      </c>
      <c r="FX166">
        <v>109</v>
      </c>
      <c r="FY166">
        <v>109</v>
      </c>
      <c r="FZ166">
        <v>110</v>
      </c>
      <c r="GA166">
        <v>110</v>
      </c>
      <c r="GB166">
        <v>111</v>
      </c>
      <c r="GC166">
        <v>112</v>
      </c>
      <c r="GD166">
        <v>112</v>
      </c>
      <c r="GE166">
        <v>113</v>
      </c>
      <c r="GF166">
        <v>113</v>
      </c>
      <c r="GG166">
        <v>114</v>
      </c>
      <c r="GH166">
        <v>115</v>
      </c>
      <c r="GI166">
        <v>115</v>
      </c>
      <c r="GJ166">
        <v>116</v>
      </c>
      <c r="GK166">
        <v>116</v>
      </c>
      <c r="GL166">
        <v>117</v>
      </c>
      <c r="GM166">
        <v>118</v>
      </c>
      <c r="GN166">
        <v>118</v>
      </c>
      <c r="GO166">
        <v>119</v>
      </c>
      <c r="GP166">
        <v>119</v>
      </c>
      <c r="GQ166">
        <v>120</v>
      </c>
      <c r="GR166">
        <v>121</v>
      </c>
      <c r="GS166">
        <v>121</v>
      </c>
      <c r="GU166">
        <v>163</v>
      </c>
      <c r="GV166">
        <v>0.96699999999999997</v>
      </c>
    </row>
    <row r="167" spans="1:204">
      <c r="A167" s="278">
        <v>164</v>
      </c>
      <c r="B167" s="344">
        <v>1</v>
      </c>
      <c r="C167" s="344">
        <v>2</v>
      </c>
      <c r="D167" s="344">
        <v>2</v>
      </c>
      <c r="E167" s="344">
        <v>3</v>
      </c>
      <c r="F167" s="344">
        <v>4</v>
      </c>
      <c r="G167" s="344">
        <v>5</v>
      </c>
      <c r="H167" s="344">
        <v>5</v>
      </c>
      <c r="I167" s="344">
        <v>6</v>
      </c>
      <c r="J167" s="344">
        <v>7</v>
      </c>
      <c r="K167" s="344">
        <v>7</v>
      </c>
      <c r="L167" s="344">
        <v>8</v>
      </c>
      <c r="M167" s="344">
        <v>8</v>
      </c>
      <c r="N167" s="344">
        <v>9</v>
      </c>
      <c r="O167" s="344">
        <v>10</v>
      </c>
      <c r="P167" s="344">
        <v>10</v>
      </c>
      <c r="Q167" s="344">
        <v>11</v>
      </c>
      <c r="R167" s="344">
        <v>12</v>
      </c>
      <c r="S167" s="344">
        <v>12</v>
      </c>
      <c r="T167" s="344">
        <v>13</v>
      </c>
      <c r="U167" s="344">
        <v>14</v>
      </c>
      <c r="V167" s="344">
        <v>14</v>
      </c>
      <c r="W167" s="344">
        <v>15</v>
      </c>
      <c r="X167" s="344">
        <v>15</v>
      </c>
      <c r="Y167" s="344">
        <v>16</v>
      </c>
      <c r="Z167" s="344">
        <v>17</v>
      </c>
      <c r="AA167" s="344">
        <v>17</v>
      </c>
      <c r="AB167" s="344">
        <v>18</v>
      </c>
      <c r="AC167" s="344">
        <v>19</v>
      </c>
      <c r="AD167" s="344">
        <v>19</v>
      </c>
      <c r="AE167" s="344">
        <v>20</v>
      </c>
      <c r="AF167" s="337">
        <v>21</v>
      </c>
      <c r="AG167" s="345">
        <v>21</v>
      </c>
      <c r="AH167" s="346">
        <v>22</v>
      </c>
      <c r="AI167">
        <v>22</v>
      </c>
      <c r="AJ167">
        <v>23</v>
      </c>
      <c r="AK167">
        <v>24</v>
      </c>
      <c r="AL167">
        <v>24</v>
      </c>
      <c r="AM167">
        <v>25</v>
      </c>
      <c r="AN167">
        <v>26</v>
      </c>
      <c r="AO167">
        <v>26</v>
      </c>
      <c r="AP167">
        <v>27</v>
      </c>
      <c r="AQ167">
        <v>27</v>
      </c>
      <c r="AR167">
        <v>28</v>
      </c>
      <c r="AS167">
        <v>29</v>
      </c>
      <c r="AT167">
        <v>29</v>
      </c>
      <c r="AU167">
        <v>30</v>
      </c>
      <c r="AV167">
        <v>30</v>
      </c>
      <c r="AW167">
        <v>31</v>
      </c>
      <c r="AX167">
        <v>32</v>
      </c>
      <c r="AY167">
        <v>32</v>
      </c>
      <c r="AZ167">
        <v>33</v>
      </c>
      <c r="BA167">
        <v>33</v>
      </c>
      <c r="BB167">
        <v>34</v>
      </c>
      <c r="BC167">
        <v>35</v>
      </c>
      <c r="BD167">
        <v>35</v>
      </c>
      <c r="BE167">
        <v>36</v>
      </c>
      <c r="BF167">
        <v>36</v>
      </c>
      <c r="BG167">
        <v>37</v>
      </c>
      <c r="BH167">
        <v>38</v>
      </c>
      <c r="BI167">
        <v>38</v>
      </c>
      <c r="BJ167">
        <v>39</v>
      </c>
      <c r="BK167">
        <v>39</v>
      </c>
      <c r="BL167">
        <v>40</v>
      </c>
      <c r="BM167">
        <v>41</v>
      </c>
      <c r="BN167">
        <v>41</v>
      </c>
      <c r="BO167">
        <v>42</v>
      </c>
      <c r="BP167">
        <v>42</v>
      </c>
      <c r="BQ167">
        <v>43</v>
      </c>
      <c r="BR167">
        <v>43</v>
      </c>
      <c r="BS167">
        <v>44</v>
      </c>
      <c r="BT167">
        <v>45</v>
      </c>
      <c r="BU167">
        <v>45</v>
      </c>
      <c r="BV167">
        <v>46</v>
      </c>
      <c r="BW167">
        <v>46</v>
      </c>
      <c r="BX167">
        <v>47</v>
      </c>
      <c r="BY167">
        <v>47</v>
      </c>
      <c r="BZ167">
        <v>48</v>
      </c>
      <c r="CA167">
        <v>49</v>
      </c>
      <c r="CB167">
        <v>49</v>
      </c>
      <c r="CC167">
        <v>50</v>
      </c>
      <c r="CD167">
        <v>50</v>
      </c>
      <c r="CE167">
        <v>51</v>
      </c>
      <c r="CF167">
        <v>51</v>
      </c>
      <c r="CG167">
        <v>52</v>
      </c>
      <c r="CH167">
        <v>53</v>
      </c>
      <c r="CI167">
        <v>53</v>
      </c>
      <c r="CJ167">
        <v>54</v>
      </c>
      <c r="CK167">
        <v>54</v>
      </c>
      <c r="CL167">
        <v>55</v>
      </c>
      <c r="CM167">
        <v>55</v>
      </c>
      <c r="CN167">
        <v>56</v>
      </c>
      <c r="CO167">
        <v>56</v>
      </c>
      <c r="CP167">
        <v>57</v>
      </c>
      <c r="CQ167">
        <v>58</v>
      </c>
      <c r="CR167">
        <v>58</v>
      </c>
      <c r="CS167">
        <v>59</v>
      </c>
      <c r="CT167">
        <v>59</v>
      </c>
      <c r="CU167">
        <v>60</v>
      </c>
      <c r="CV167">
        <v>60</v>
      </c>
      <c r="CW167">
        <v>61</v>
      </c>
      <c r="CX167">
        <v>61</v>
      </c>
      <c r="CY167">
        <v>62</v>
      </c>
      <c r="CZ167">
        <v>63</v>
      </c>
      <c r="DA167">
        <v>63</v>
      </c>
      <c r="DB167">
        <v>64</v>
      </c>
      <c r="DC167">
        <v>64</v>
      </c>
      <c r="DD167">
        <v>65</v>
      </c>
      <c r="DE167">
        <v>66</v>
      </c>
      <c r="DF167">
        <v>66</v>
      </c>
      <c r="DG167">
        <v>67</v>
      </c>
      <c r="DH167">
        <v>67</v>
      </c>
      <c r="DI167">
        <v>68</v>
      </c>
      <c r="DJ167">
        <v>69</v>
      </c>
      <c r="DK167">
        <v>69</v>
      </c>
      <c r="DL167">
        <v>70</v>
      </c>
      <c r="DM167">
        <v>70</v>
      </c>
      <c r="DN167">
        <v>71</v>
      </c>
      <c r="DO167">
        <v>72</v>
      </c>
      <c r="DP167">
        <v>72</v>
      </c>
      <c r="DQ167">
        <v>73</v>
      </c>
      <c r="DR167">
        <v>73</v>
      </c>
      <c r="DS167">
        <v>74</v>
      </c>
      <c r="DT167">
        <v>75</v>
      </c>
      <c r="DU167">
        <v>75</v>
      </c>
      <c r="DV167">
        <v>76</v>
      </c>
      <c r="DW167">
        <v>77</v>
      </c>
      <c r="DX167">
        <v>77</v>
      </c>
      <c r="DY167">
        <v>78</v>
      </c>
      <c r="DZ167">
        <v>78</v>
      </c>
      <c r="EA167">
        <v>79</v>
      </c>
      <c r="EB167">
        <v>80</v>
      </c>
      <c r="EC167">
        <v>80</v>
      </c>
      <c r="ED167">
        <v>81</v>
      </c>
      <c r="EE167">
        <v>81</v>
      </c>
      <c r="EF167">
        <v>82</v>
      </c>
      <c r="EG167">
        <v>83</v>
      </c>
      <c r="EH167">
        <v>83</v>
      </c>
      <c r="EI167">
        <v>84</v>
      </c>
      <c r="EJ167">
        <v>84</v>
      </c>
      <c r="EK167">
        <v>85</v>
      </c>
      <c r="EL167">
        <v>86</v>
      </c>
      <c r="EM167">
        <v>86</v>
      </c>
      <c r="EN167">
        <v>87</v>
      </c>
      <c r="EO167">
        <v>87</v>
      </c>
      <c r="EP167">
        <v>88</v>
      </c>
      <c r="EQ167">
        <v>89</v>
      </c>
      <c r="ER167">
        <v>89</v>
      </c>
      <c r="ES167">
        <v>90</v>
      </c>
      <c r="ET167">
        <v>91</v>
      </c>
      <c r="EU167">
        <v>91</v>
      </c>
      <c r="EV167">
        <v>92</v>
      </c>
      <c r="EW167">
        <v>92</v>
      </c>
      <c r="EX167">
        <v>93</v>
      </c>
      <c r="EY167">
        <v>94</v>
      </c>
      <c r="EZ167">
        <v>94</v>
      </c>
      <c r="FA167">
        <v>95</v>
      </c>
      <c r="FB167">
        <v>95</v>
      </c>
      <c r="FC167">
        <v>96</v>
      </c>
      <c r="FD167">
        <v>97</v>
      </c>
      <c r="FE167">
        <v>97</v>
      </c>
      <c r="FF167">
        <v>98</v>
      </c>
      <c r="FG167">
        <v>98</v>
      </c>
      <c r="FH167">
        <v>99</v>
      </c>
      <c r="FI167">
        <v>100</v>
      </c>
      <c r="FJ167">
        <v>100</v>
      </c>
      <c r="FK167">
        <v>101</v>
      </c>
      <c r="FL167">
        <v>101</v>
      </c>
      <c r="FM167">
        <v>102</v>
      </c>
      <c r="FN167">
        <v>103</v>
      </c>
      <c r="FO167">
        <v>103</v>
      </c>
      <c r="FP167">
        <v>104</v>
      </c>
      <c r="FQ167">
        <v>105</v>
      </c>
      <c r="FR167">
        <v>105</v>
      </c>
      <c r="FS167">
        <v>106</v>
      </c>
      <c r="FT167">
        <v>106</v>
      </c>
      <c r="FU167">
        <v>107</v>
      </c>
      <c r="FV167">
        <v>108</v>
      </c>
      <c r="FW167">
        <v>108</v>
      </c>
      <c r="FX167">
        <v>109</v>
      </c>
      <c r="FY167">
        <v>109</v>
      </c>
      <c r="FZ167">
        <v>110</v>
      </c>
      <c r="GA167">
        <v>111</v>
      </c>
      <c r="GB167">
        <v>111</v>
      </c>
      <c r="GC167">
        <v>112</v>
      </c>
      <c r="GD167">
        <v>112</v>
      </c>
      <c r="GE167">
        <v>113</v>
      </c>
      <c r="GF167">
        <v>114</v>
      </c>
      <c r="GG167">
        <v>114</v>
      </c>
      <c r="GH167">
        <v>115</v>
      </c>
      <c r="GI167">
        <v>115</v>
      </c>
      <c r="GJ167">
        <v>116</v>
      </c>
      <c r="GK167">
        <v>117</v>
      </c>
      <c r="GL167">
        <v>117</v>
      </c>
      <c r="GM167">
        <v>118</v>
      </c>
      <c r="GN167">
        <v>119</v>
      </c>
      <c r="GO167">
        <v>119</v>
      </c>
      <c r="GP167">
        <v>120</v>
      </c>
      <c r="GQ167">
        <v>120</v>
      </c>
      <c r="GR167">
        <v>121</v>
      </c>
      <c r="GS167">
        <v>122</v>
      </c>
      <c r="GU167">
        <v>164</v>
      </c>
      <c r="GV167">
        <v>0.96899999999999997</v>
      </c>
    </row>
    <row r="168" spans="1:204">
      <c r="A168" s="278">
        <v>165</v>
      </c>
      <c r="B168" s="344">
        <v>1</v>
      </c>
      <c r="C168" s="344">
        <v>2</v>
      </c>
      <c r="D168" s="344">
        <v>2</v>
      </c>
      <c r="E168" s="344">
        <v>3</v>
      </c>
      <c r="F168" s="344">
        <v>4</v>
      </c>
      <c r="G168" s="344">
        <v>5</v>
      </c>
      <c r="H168" s="344">
        <v>5</v>
      </c>
      <c r="I168" s="344">
        <v>6</v>
      </c>
      <c r="J168" s="344">
        <v>7</v>
      </c>
      <c r="K168" s="344">
        <v>7</v>
      </c>
      <c r="L168" s="344">
        <v>8</v>
      </c>
      <c r="M168" s="344">
        <v>8</v>
      </c>
      <c r="N168" s="344">
        <v>9</v>
      </c>
      <c r="O168" s="344">
        <v>10</v>
      </c>
      <c r="P168" s="344">
        <v>10</v>
      </c>
      <c r="Q168" s="344">
        <v>11</v>
      </c>
      <c r="R168" s="344">
        <v>12</v>
      </c>
      <c r="S168" s="344">
        <v>12</v>
      </c>
      <c r="T168" s="344">
        <v>13</v>
      </c>
      <c r="U168" s="344">
        <v>14</v>
      </c>
      <c r="V168" s="344">
        <v>14</v>
      </c>
      <c r="W168" s="344">
        <v>15</v>
      </c>
      <c r="X168" s="344">
        <v>16</v>
      </c>
      <c r="Y168" s="344">
        <v>16</v>
      </c>
      <c r="Z168" s="344">
        <v>17</v>
      </c>
      <c r="AA168" s="344">
        <v>17</v>
      </c>
      <c r="AB168" s="344">
        <v>18</v>
      </c>
      <c r="AC168" s="344">
        <v>19</v>
      </c>
      <c r="AD168" s="344">
        <v>19</v>
      </c>
      <c r="AE168" s="344">
        <v>20</v>
      </c>
      <c r="AF168" s="337">
        <v>21</v>
      </c>
      <c r="AG168" s="345">
        <v>21</v>
      </c>
      <c r="AH168" s="346">
        <v>22</v>
      </c>
      <c r="AI168">
        <v>22</v>
      </c>
      <c r="AJ168">
        <v>23</v>
      </c>
      <c r="AK168">
        <v>24</v>
      </c>
      <c r="AL168">
        <v>24</v>
      </c>
      <c r="AM168">
        <v>25</v>
      </c>
      <c r="AN168">
        <v>26</v>
      </c>
      <c r="AO168">
        <v>26</v>
      </c>
      <c r="AP168">
        <v>27</v>
      </c>
      <c r="AQ168">
        <v>27</v>
      </c>
      <c r="AR168">
        <v>28</v>
      </c>
      <c r="AS168">
        <v>29</v>
      </c>
      <c r="AT168">
        <v>29</v>
      </c>
      <c r="AU168">
        <v>30</v>
      </c>
      <c r="AV168">
        <v>31</v>
      </c>
      <c r="AW168">
        <v>31</v>
      </c>
      <c r="AX168">
        <v>32</v>
      </c>
      <c r="AY168">
        <v>32</v>
      </c>
      <c r="AZ168">
        <v>33</v>
      </c>
      <c r="BA168">
        <v>34</v>
      </c>
      <c r="BB168">
        <v>34</v>
      </c>
      <c r="BC168">
        <v>35</v>
      </c>
      <c r="BD168">
        <v>35</v>
      </c>
      <c r="BE168">
        <v>36</v>
      </c>
      <c r="BF168">
        <v>36</v>
      </c>
      <c r="BG168">
        <v>37</v>
      </c>
      <c r="BH168">
        <v>38</v>
      </c>
      <c r="BI168">
        <v>38</v>
      </c>
      <c r="BJ168">
        <v>39</v>
      </c>
      <c r="BK168">
        <v>39</v>
      </c>
      <c r="BL168">
        <v>40</v>
      </c>
      <c r="BM168">
        <v>41</v>
      </c>
      <c r="BN168">
        <v>41</v>
      </c>
      <c r="BO168">
        <v>42</v>
      </c>
      <c r="BP168">
        <v>42</v>
      </c>
      <c r="BQ168">
        <v>43</v>
      </c>
      <c r="BR168">
        <v>44</v>
      </c>
      <c r="BS168">
        <v>44</v>
      </c>
      <c r="BT168">
        <v>45</v>
      </c>
      <c r="BU168">
        <v>45</v>
      </c>
      <c r="BV168">
        <v>46</v>
      </c>
      <c r="BW168">
        <v>46</v>
      </c>
      <c r="BX168">
        <v>47</v>
      </c>
      <c r="BY168">
        <v>48</v>
      </c>
      <c r="BZ168">
        <v>48</v>
      </c>
      <c r="CA168">
        <v>49</v>
      </c>
      <c r="CB168">
        <v>49</v>
      </c>
      <c r="CC168">
        <v>50</v>
      </c>
      <c r="CD168">
        <v>50</v>
      </c>
      <c r="CE168">
        <v>51</v>
      </c>
      <c r="CF168">
        <v>52</v>
      </c>
      <c r="CG168">
        <v>52</v>
      </c>
      <c r="CH168">
        <v>53</v>
      </c>
      <c r="CI168">
        <v>53</v>
      </c>
      <c r="CJ168">
        <v>54</v>
      </c>
      <c r="CK168">
        <v>54</v>
      </c>
      <c r="CL168">
        <v>55</v>
      </c>
      <c r="CM168">
        <v>55</v>
      </c>
      <c r="CN168">
        <v>56</v>
      </c>
      <c r="CO168">
        <v>57</v>
      </c>
      <c r="CP168">
        <v>57</v>
      </c>
      <c r="CQ168">
        <v>58</v>
      </c>
      <c r="CR168">
        <v>58</v>
      </c>
      <c r="CS168">
        <v>59</v>
      </c>
      <c r="CT168">
        <v>59</v>
      </c>
      <c r="CU168">
        <v>60</v>
      </c>
      <c r="CV168">
        <v>60</v>
      </c>
      <c r="CW168">
        <v>61</v>
      </c>
      <c r="CX168">
        <v>62</v>
      </c>
      <c r="CY168">
        <v>62</v>
      </c>
      <c r="CZ168">
        <v>63</v>
      </c>
      <c r="DA168">
        <v>63</v>
      </c>
      <c r="DB168">
        <v>64</v>
      </c>
      <c r="DC168">
        <v>65</v>
      </c>
      <c r="DD168">
        <v>65</v>
      </c>
      <c r="DE168">
        <v>66</v>
      </c>
      <c r="DF168">
        <v>66</v>
      </c>
      <c r="DG168">
        <v>67</v>
      </c>
      <c r="DH168">
        <v>68</v>
      </c>
      <c r="DI168">
        <v>68</v>
      </c>
      <c r="DJ168">
        <v>69</v>
      </c>
      <c r="DK168">
        <v>69</v>
      </c>
      <c r="DL168">
        <v>70</v>
      </c>
      <c r="DM168">
        <v>71</v>
      </c>
      <c r="DN168">
        <v>71</v>
      </c>
      <c r="DO168">
        <v>72</v>
      </c>
      <c r="DP168">
        <v>72</v>
      </c>
      <c r="DQ168">
        <v>73</v>
      </c>
      <c r="DR168">
        <v>74</v>
      </c>
      <c r="DS168">
        <v>74</v>
      </c>
      <c r="DT168">
        <v>75</v>
      </c>
      <c r="DU168">
        <v>75</v>
      </c>
      <c r="DV168">
        <v>76</v>
      </c>
      <c r="DW168">
        <v>77</v>
      </c>
      <c r="DX168">
        <v>77</v>
      </c>
      <c r="DY168">
        <v>78</v>
      </c>
      <c r="DZ168">
        <v>79</v>
      </c>
      <c r="EA168">
        <v>79</v>
      </c>
      <c r="EB168">
        <v>80</v>
      </c>
      <c r="EC168">
        <v>80</v>
      </c>
      <c r="ED168">
        <v>81</v>
      </c>
      <c r="EE168">
        <v>82</v>
      </c>
      <c r="EF168">
        <v>82</v>
      </c>
      <c r="EG168">
        <v>83</v>
      </c>
      <c r="EH168">
        <v>83</v>
      </c>
      <c r="EI168">
        <v>84</v>
      </c>
      <c r="EJ168">
        <v>85</v>
      </c>
      <c r="EK168">
        <v>85</v>
      </c>
      <c r="EL168">
        <v>86</v>
      </c>
      <c r="EM168">
        <v>86</v>
      </c>
      <c r="EN168">
        <v>87</v>
      </c>
      <c r="EO168">
        <v>88</v>
      </c>
      <c r="EP168">
        <v>88</v>
      </c>
      <c r="EQ168">
        <v>89</v>
      </c>
      <c r="ER168">
        <v>90</v>
      </c>
      <c r="ES168">
        <v>90</v>
      </c>
      <c r="ET168">
        <v>91</v>
      </c>
      <c r="EU168">
        <v>91</v>
      </c>
      <c r="EV168">
        <v>92</v>
      </c>
      <c r="EW168">
        <v>93</v>
      </c>
      <c r="EX168">
        <v>93</v>
      </c>
      <c r="EY168">
        <v>94</v>
      </c>
      <c r="EZ168">
        <v>94</v>
      </c>
      <c r="FA168">
        <v>95</v>
      </c>
      <c r="FB168">
        <v>96</v>
      </c>
      <c r="FC168">
        <v>96</v>
      </c>
      <c r="FD168">
        <v>97</v>
      </c>
      <c r="FE168">
        <v>97</v>
      </c>
      <c r="FF168">
        <v>98</v>
      </c>
      <c r="FG168">
        <v>99</v>
      </c>
      <c r="FH168">
        <v>99</v>
      </c>
      <c r="FI168">
        <v>100</v>
      </c>
      <c r="FJ168">
        <v>100</v>
      </c>
      <c r="FK168">
        <v>101</v>
      </c>
      <c r="FL168">
        <v>102</v>
      </c>
      <c r="FM168">
        <v>102</v>
      </c>
      <c r="FN168">
        <v>103</v>
      </c>
      <c r="FO168">
        <v>104</v>
      </c>
      <c r="FP168">
        <v>104</v>
      </c>
      <c r="FQ168">
        <v>105</v>
      </c>
      <c r="FR168">
        <v>105</v>
      </c>
      <c r="FS168">
        <v>106</v>
      </c>
      <c r="FT168">
        <v>107</v>
      </c>
      <c r="FU168">
        <v>107</v>
      </c>
      <c r="FV168">
        <v>108</v>
      </c>
      <c r="FW168">
        <v>108</v>
      </c>
      <c r="FX168">
        <v>109</v>
      </c>
      <c r="FY168">
        <v>110</v>
      </c>
      <c r="FZ168">
        <v>110</v>
      </c>
      <c r="GA168">
        <v>111</v>
      </c>
      <c r="GB168">
        <v>111</v>
      </c>
      <c r="GC168">
        <v>112</v>
      </c>
      <c r="GD168">
        <v>113</v>
      </c>
      <c r="GE168">
        <v>113</v>
      </c>
      <c r="GF168">
        <v>114</v>
      </c>
      <c r="GG168">
        <v>115</v>
      </c>
      <c r="GH168">
        <v>115</v>
      </c>
      <c r="GI168">
        <v>116</v>
      </c>
      <c r="GJ168">
        <v>116</v>
      </c>
      <c r="GK168">
        <v>117</v>
      </c>
      <c r="GL168">
        <v>118</v>
      </c>
      <c r="GM168">
        <v>118</v>
      </c>
      <c r="GN168">
        <v>119</v>
      </c>
      <c r="GO168">
        <v>119</v>
      </c>
      <c r="GP168">
        <v>120</v>
      </c>
      <c r="GQ168">
        <v>121</v>
      </c>
      <c r="GR168">
        <v>121</v>
      </c>
      <c r="GS168">
        <v>122</v>
      </c>
      <c r="GU168">
        <v>165</v>
      </c>
      <c r="GV168">
        <v>0.97099999999999997</v>
      </c>
    </row>
    <row r="169" spans="1:204">
      <c r="A169" s="278">
        <v>166</v>
      </c>
      <c r="B169" s="344">
        <v>1</v>
      </c>
      <c r="C169" s="344">
        <v>2</v>
      </c>
      <c r="D169" s="344">
        <v>2</v>
      </c>
      <c r="E169" s="344">
        <v>3</v>
      </c>
      <c r="F169" s="344">
        <v>4</v>
      </c>
      <c r="G169" s="344">
        <v>5</v>
      </c>
      <c r="H169" s="344">
        <v>5</v>
      </c>
      <c r="I169" s="344">
        <v>6</v>
      </c>
      <c r="J169" s="344">
        <v>7</v>
      </c>
      <c r="K169" s="344">
        <v>7</v>
      </c>
      <c r="L169" s="344">
        <v>8</v>
      </c>
      <c r="M169" s="344">
        <v>8</v>
      </c>
      <c r="N169" s="344">
        <v>9</v>
      </c>
      <c r="O169" s="344">
        <v>10</v>
      </c>
      <c r="P169" s="344">
        <v>11</v>
      </c>
      <c r="Q169" s="344">
        <v>11</v>
      </c>
      <c r="R169" s="344">
        <v>12</v>
      </c>
      <c r="S169" s="344">
        <v>12</v>
      </c>
      <c r="T169" s="344">
        <v>13</v>
      </c>
      <c r="U169" s="344">
        <v>14</v>
      </c>
      <c r="V169" s="344">
        <v>14</v>
      </c>
      <c r="W169" s="344">
        <v>15</v>
      </c>
      <c r="X169" s="344">
        <v>16</v>
      </c>
      <c r="Y169" s="344">
        <v>16</v>
      </c>
      <c r="Z169" s="344">
        <v>17</v>
      </c>
      <c r="AA169" s="344">
        <v>17</v>
      </c>
      <c r="AB169" s="344">
        <v>18</v>
      </c>
      <c r="AC169" s="344">
        <v>19</v>
      </c>
      <c r="AD169" s="344">
        <v>19</v>
      </c>
      <c r="AE169" s="344">
        <v>20</v>
      </c>
      <c r="AF169" s="337">
        <v>21</v>
      </c>
      <c r="AG169" s="345">
        <v>21</v>
      </c>
      <c r="AH169" s="346">
        <v>22</v>
      </c>
      <c r="AI169">
        <v>23</v>
      </c>
      <c r="AJ169">
        <v>23</v>
      </c>
      <c r="AK169">
        <v>24</v>
      </c>
      <c r="AL169">
        <v>24</v>
      </c>
      <c r="AM169">
        <v>25</v>
      </c>
      <c r="AN169">
        <v>26</v>
      </c>
      <c r="AO169">
        <v>26</v>
      </c>
      <c r="AP169">
        <v>27</v>
      </c>
      <c r="AQ169">
        <v>27</v>
      </c>
      <c r="AR169">
        <v>28</v>
      </c>
      <c r="AS169">
        <v>29</v>
      </c>
      <c r="AT169">
        <v>29</v>
      </c>
      <c r="AU169">
        <v>30</v>
      </c>
      <c r="AV169">
        <v>31</v>
      </c>
      <c r="AW169">
        <v>31</v>
      </c>
      <c r="AX169">
        <v>32</v>
      </c>
      <c r="AY169">
        <v>32</v>
      </c>
      <c r="AZ169">
        <v>33</v>
      </c>
      <c r="BA169">
        <v>34</v>
      </c>
      <c r="BB169">
        <v>34</v>
      </c>
      <c r="BC169">
        <v>35</v>
      </c>
      <c r="BD169">
        <v>35</v>
      </c>
      <c r="BE169">
        <v>36</v>
      </c>
      <c r="BF169">
        <v>37</v>
      </c>
      <c r="BG169">
        <v>37</v>
      </c>
      <c r="BH169">
        <v>38</v>
      </c>
      <c r="BI169">
        <v>38</v>
      </c>
      <c r="BJ169">
        <v>39</v>
      </c>
      <c r="BK169">
        <v>39</v>
      </c>
      <c r="BL169">
        <v>40</v>
      </c>
      <c r="BM169">
        <v>41</v>
      </c>
      <c r="BN169">
        <v>41</v>
      </c>
      <c r="BO169">
        <v>42</v>
      </c>
      <c r="BP169">
        <v>42</v>
      </c>
      <c r="BQ169">
        <v>43</v>
      </c>
      <c r="BR169">
        <v>44</v>
      </c>
      <c r="BS169">
        <v>44</v>
      </c>
      <c r="BT169">
        <v>45</v>
      </c>
      <c r="BU169">
        <v>45</v>
      </c>
      <c r="BV169">
        <v>46</v>
      </c>
      <c r="BW169">
        <v>46</v>
      </c>
      <c r="BX169">
        <v>47</v>
      </c>
      <c r="BY169">
        <v>48</v>
      </c>
      <c r="BZ169">
        <v>48</v>
      </c>
      <c r="CA169">
        <v>49</v>
      </c>
      <c r="CB169">
        <v>49</v>
      </c>
      <c r="CC169">
        <v>50</v>
      </c>
      <c r="CD169">
        <v>50</v>
      </c>
      <c r="CE169">
        <v>51</v>
      </c>
      <c r="CF169">
        <v>52</v>
      </c>
      <c r="CG169">
        <v>52</v>
      </c>
      <c r="CH169">
        <v>53</v>
      </c>
      <c r="CI169">
        <v>53</v>
      </c>
      <c r="CJ169">
        <v>54</v>
      </c>
      <c r="CK169">
        <v>54</v>
      </c>
      <c r="CL169">
        <v>55</v>
      </c>
      <c r="CM169">
        <v>56</v>
      </c>
      <c r="CN169">
        <v>56</v>
      </c>
      <c r="CO169">
        <v>57</v>
      </c>
      <c r="CP169">
        <v>57</v>
      </c>
      <c r="CQ169">
        <v>58</v>
      </c>
      <c r="CR169">
        <v>58</v>
      </c>
      <c r="CS169">
        <v>59</v>
      </c>
      <c r="CT169">
        <v>59</v>
      </c>
      <c r="CU169">
        <v>60</v>
      </c>
      <c r="CV169">
        <v>60</v>
      </c>
      <c r="CW169">
        <v>61</v>
      </c>
      <c r="CX169">
        <v>62</v>
      </c>
      <c r="CY169">
        <v>62</v>
      </c>
      <c r="CZ169">
        <v>63</v>
      </c>
      <c r="DA169">
        <v>63</v>
      </c>
      <c r="DB169">
        <v>64</v>
      </c>
      <c r="DC169">
        <v>65</v>
      </c>
      <c r="DD169">
        <v>65</v>
      </c>
      <c r="DE169">
        <v>66</v>
      </c>
      <c r="DF169">
        <v>66</v>
      </c>
      <c r="DG169">
        <v>67</v>
      </c>
      <c r="DH169">
        <v>68</v>
      </c>
      <c r="DI169">
        <v>68</v>
      </c>
      <c r="DJ169">
        <v>69</v>
      </c>
      <c r="DK169">
        <v>69</v>
      </c>
      <c r="DL169">
        <v>70</v>
      </c>
      <c r="DM169">
        <v>71</v>
      </c>
      <c r="DN169">
        <v>71</v>
      </c>
      <c r="DO169">
        <v>72</v>
      </c>
      <c r="DP169">
        <v>72</v>
      </c>
      <c r="DQ169">
        <v>73</v>
      </c>
      <c r="DR169">
        <v>74</v>
      </c>
      <c r="DS169">
        <v>74</v>
      </c>
      <c r="DT169">
        <v>75</v>
      </c>
      <c r="DU169">
        <v>76</v>
      </c>
      <c r="DV169">
        <v>76</v>
      </c>
      <c r="DW169">
        <v>77</v>
      </c>
      <c r="DX169">
        <v>77</v>
      </c>
      <c r="DY169">
        <v>78</v>
      </c>
      <c r="DZ169">
        <v>79</v>
      </c>
      <c r="EA169">
        <v>79</v>
      </c>
      <c r="EB169">
        <v>80</v>
      </c>
      <c r="EC169">
        <v>80</v>
      </c>
      <c r="ED169">
        <v>81</v>
      </c>
      <c r="EE169">
        <v>82</v>
      </c>
      <c r="EF169">
        <v>82</v>
      </c>
      <c r="EG169">
        <v>83</v>
      </c>
      <c r="EH169">
        <v>83</v>
      </c>
      <c r="EI169">
        <v>84</v>
      </c>
      <c r="EJ169">
        <v>85</v>
      </c>
      <c r="EK169">
        <v>85</v>
      </c>
      <c r="EL169">
        <v>86</v>
      </c>
      <c r="EM169">
        <v>87</v>
      </c>
      <c r="EN169">
        <v>87</v>
      </c>
      <c r="EO169">
        <v>88</v>
      </c>
      <c r="EP169">
        <v>88</v>
      </c>
      <c r="EQ169">
        <v>89</v>
      </c>
      <c r="ER169">
        <v>90</v>
      </c>
      <c r="ES169">
        <v>90</v>
      </c>
      <c r="ET169">
        <v>91</v>
      </c>
      <c r="EU169">
        <v>91</v>
      </c>
      <c r="EV169">
        <v>92</v>
      </c>
      <c r="EW169">
        <v>93</v>
      </c>
      <c r="EX169">
        <v>93</v>
      </c>
      <c r="EY169">
        <v>94</v>
      </c>
      <c r="EZ169">
        <v>94</v>
      </c>
      <c r="FA169">
        <v>95</v>
      </c>
      <c r="FB169">
        <v>96</v>
      </c>
      <c r="FC169">
        <v>96</v>
      </c>
      <c r="FD169">
        <v>97</v>
      </c>
      <c r="FE169">
        <v>98</v>
      </c>
      <c r="FF169">
        <v>98</v>
      </c>
      <c r="FG169">
        <v>99</v>
      </c>
      <c r="FH169">
        <v>99</v>
      </c>
      <c r="FI169">
        <v>100</v>
      </c>
      <c r="FJ169">
        <v>101</v>
      </c>
      <c r="FK169">
        <v>101</v>
      </c>
      <c r="FL169">
        <v>102</v>
      </c>
      <c r="FM169">
        <v>102</v>
      </c>
      <c r="FN169">
        <v>103</v>
      </c>
      <c r="FO169">
        <v>104</v>
      </c>
      <c r="FP169">
        <v>104</v>
      </c>
      <c r="FQ169">
        <v>105</v>
      </c>
      <c r="FR169">
        <v>105</v>
      </c>
      <c r="FS169">
        <v>106</v>
      </c>
      <c r="FT169">
        <v>107</v>
      </c>
      <c r="FU169">
        <v>107</v>
      </c>
      <c r="FV169">
        <v>108</v>
      </c>
      <c r="FW169">
        <v>109</v>
      </c>
      <c r="FX169">
        <v>109</v>
      </c>
      <c r="FY169">
        <v>110</v>
      </c>
      <c r="FZ169">
        <v>110</v>
      </c>
      <c r="GA169">
        <v>111</v>
      </c>
      <c r="GB169">
        <v>112</v>
      </c>
      <c r="GC169">
        <v>112</v>
      </c>
      <c r="GD169">
        <v>113</v>
      </c>
      <c r="GE169">
        <v>113</v>
      </c>
      <c r="GF169">
        <v>114</v>
      </c>
      <c r="GG169">
        <v>115</v>
      </c>
      <c r="GH169">
        <v>115</v>
      </c>
      <c r="GI169">
        <v>116</v>
      </c>
      <c r="GJ169">
        <v>116</v>
      </c>
      <c r="GK169">
        <v>117</v>
      </c>
      <c r="GL169">
        <v>118</v>
      </c>
      <c r="GM169">
        <v>118</v>
      </c>
      <c r="GN169">
        <v>119</v>
      </c>
      <c r="GO169">
        <v>120</v>
      </c>
      <c r="GP169">
        <v>120</v>
      </c>
      <c r="GQ169">
        <v>121</v>
      </c>
      <c r="GR169">
        <v>121</v>
      </c>
      <c r="GS169">
        <v>122</v>
      </c>
      <c r="GU169">
        <v>166</v>
      </c>
      <c r="GV169">
        <v>0.97199999999999998</v>
      </c>
    </row>
    <row r="170" spans="1:204">
      <c r="A170" s="278">
        <v>167</v>
      </c>
      <c r="B170" s="344">
        <v>1</v>
      </c>
      <c r="C170" s="344">
        <v>2</v>
      </c>
      <c r="D170" s="344">
        <v>2</v>
      </c>
      <c r="E170" s="344">
        <v>3</v>
      </c>
      <c r="F170" s="344">
        <v>4</v>
      </c>
      <c r="G170" s="344">
        <v>5</v>
      </c>
      <c r="H170" s="344">
        <v>5</v>
      </c>
      <c r="I170" s="344">
        <v>6</v>
      </c>
      <c r="J170" s="344">
        <v>7</v>
      </c>
      <c r="K170" s="344">
        <v>7</v>
      </c>
      <c r="L170" s="344">
        <v>8</v>
      </c>
      <c r="M170" s="344">
        <v>8</v>
      </c>
      <c r="N170" s="344">
        <v>9</v>
      </c>
      <c r="O170" s="344">
        <v>10</v>
      </c>
      <c r="P170" s="344">
        <v>11</v>
      </c>
      <c r="Q170" s="344">
        <v>11</v>
      </c>
      <c r="R170" s="344">
        <v>12</v>
      </c>
      <c r="S170" s="344">
        <v>13</v>
      </c>
      <c r="T170" s="344">
        <v>13</v>
      </c>
      <c r="U170" s="344">
        <v>14</v>
      </c>
      <c r="V170" s="344">
        <v>14</v>
      </c>
      <c r="W170" s="344">
        <v>15</v>
      </c>
      <c r="X170" s="344">
        <v>16</v>
      </c>
      <c r="Y170" s="344">
        <v>16</v>
      </c>
      <c r="Z170" s="344">
        <v>17</v>
      </c>
      <c r="AA170" s="344">
        <v>17</v>
      </c>
      <c r="AB170" s="344">
        <v>18</v>
      </c>
      <c r="AC170" s="344">
        <v>19</v>
      </c>
      <c r="AD170" s="344">
        <v>19</v>
      </c>
      <c r="AE170" s="344">
        <v>20</v>
      </c>
      <c r="AF170" s="337">
        <v>21</v>
      </c>
      <c r="AG170" s="345">
        <v>21</v>
      </c>
      <c r="AH170" s="346">
        <v>22</v>
      </c>
      <c r="AI170">
        <v>23</v>
      </c>
      <c r="AJ170">
        <v>23</v>
      </c>
      <c r="AK170">
        <v>24</v>
      </c>
      <c r="AL170">
        <v>24</v>
      </c>
      <c r="AM170">
        <v>25</v>
      </c>
      <c r="AN170">
        <v>26</v>
      </c>
      <c r="AO170">
        <v>26</v>
      </c>
      <c r="AP170">
        <v>27</v>
      </c>
      <c r="AQ170">
        <v>28</v>
      </c>
      <c r="AR170">
        <v>28</v>
      </c>
      <c r="AS170">
        <v>29</v>
      </c>
      <c r="AT170">
        <v>29</v>
      </c>
      <c r="AU170">
        <v>30</v>
      </c>
      <c r="AV170">
        <v>31</v>
      </c>
      <c r="AW170">
        <v>31</v>
      </c>
      <c r="AX170">
        <v>32</v>
      </c>
      <c r="AY170">
        <v>32</v>
      </c>
      <c r="AZ170">
        <v>33</v>
      </c>
      <c r="BA170">
        <v>34</v>
      </c>
      <c r="BB170">
        <v>34</v>
      </c>
      <c r="BC170">
        <v>35</v>
      </c>
      <c r="BD170">
        <v>35</v>
      </c>
      <c r="BE170">
        <v>36</v>
      </c>
      <c r="BF170">
        <v>37</v>
      </c>
      <c r="BG170">
        <v>37</v>
      </c>
      <c r="BH170">
        <v>38</v>
      </c>
      <c r="BI170">
        <v>38</v>
      </c>
      <c r="BJ170">
        <v>39</v>
      </c>
      <c r="BK170">
        <v>40</v>
      </c>
      <c r="BL170">
        <v>40</v>
      </c>
      <c r="BM170">
        <v>41</v>
      </c>
      <c r="BN170">
        <v>41</v>
      </c>
      <c r="BO170">
        <v>42</v>
      </c>
      <c r="BP170">
        <v>43</v>
      </c>
      <c r="BQ170">
        <v>43</v>
      </c>
      <c r="BR170">
        <v>44</v>
      </c>
      <c r="BS170">
        <v>44</v>
      </c>
      <c r="BT170">
        <v>45</v>
      </c>
      <c r="BU170">
        <v>45</v>
      </c>
      <c r="BV170">
        <v>46</v>
      </c>
      <c r="BW170">
        <v>47</v>
      </c>
      <c r="BX170">
        <v>47</v>
      </c>
      <c r="BY170">
        <v>48</v>
      </c>
      <c r="BZ170">
        <v>48</v>
      </c>
      <c r="CA170">
        <v>49</v>
      </c>
      <c r="CB170">
        <v>49</v>
      </c>
      <c r="CC170">
        <v>50</v>
      </c>
      <c r="CD170">
        <v>51</v>
      </c>
      <c r="CE170">
        <v>51</v>
      </c>
      <c r="CF170">
        <v>52</v>
      </c>
      <c r="CG170">
        <v>52</v>
      </c>
      <c r="CH170">
        <v>53</v>
      </c>
      <c r="CI170">
        <v>53</v>
      </c>
      <c r="CJ170">
        <v>54</v>
      </c>
      <c r="CK170">
        <v>55</v>
      </c>
      <c r="CL170">
        <v>55</v>
      </c>
      <c r="CM170">
        <v>56</v>
      </c>
      <c r="CN170">
        <v>56</v>
      </c>
      <c r="CO170">
        <v>57</v>
      </c>
      <c r="CP170">
        <v>57</v>
      </c>
      <c r="CQ170">
        <v>58</v>
      </c>
      <c r="CR170">
        <v>58</v>
      </c>
      <c r="CS170">
        <v>59</v>
      </c>
      <c r="CT170">
        <v>59</v>
      </c>
      <c r="CU170">
        <v>60</v>
      </c>
      <c r="CV170">
        <v>61</v>
      </c>
      <c r="CW170">
        <v>61</v>
      </c>
      <c r="CX170">
        <v>62</v>
      </c>
      <c r="CY170">
        <v>62</v>
      </c>
      <c r="CZ170">
        <v>63</v>
      </c>
      <c r="DA170">
        <v>64</v>
      </c>
      <c r="DB170">
        <v>64</v>
      </c>
      <c r="DC170">
        <v>65</v>
      </c>
      <c r="DD170">
        <v>65</v>
      </c>
      <c r="DE170">
        <v>66</v>
      </c>
      <c r="DF170">
        <v>67</v>
      </c>
      <c r="DG170">
        <v>67</v>
      </c>
      <c r="DH170">
        <v>68</v>
      </c>
      <c r="DI170">
        <v>68</v>
      </c>
      <c r="DJ170">
        <v>69</v>
      </c>
      <c r="DK170">
        <v>70</v>
      </c>
      <c r="DL170">
        <v>70</v>
      </c>
      <c r="DM170">
        <v>71</v>
      </c>
      <c r="DN170">
        <v>71</v>
      </c>
      <c r="DO170">
        <v>72</v>
      </c>
      <c r="DP170">
        <v>73</v>
      </c>
      <c r="DQ170">
        <v>73</v>
      </c>
      <c r="DR170">
        <v>74</v>
      </c>
      <c r="DS170">
        <v>74</v>
      </c>
      <c r="DT170">
        <v>75</v>
      </c>
      <c r="DU170">
        <v>76</v>
      </c>
      <c r="DV170">
        <v>76</v>
      </c>
      <c r="DW170">
        <v>77</v>
      </c>
      <c r="DX170">
        <v>78</v>
      </c>
      <c r="DY170">
        <v>78</v>
      </c>
      <c r="DZ170">
        <v>79</v>
      </c>
      <c r="EA170">
        <v>79</v>
      </c>
      <c r="EB170">
        <v>80</v>
      </c>
      <c r="EC170">
        <v>81</v>
      </c>
      <c r="ED170">
        <v>81</v>
      </c>
      <c r="EE170">
        <v>82</v>
      </c>
      <c r="EF170">
        <v>82</v>
      </c>
      <c r="EG170">
        <v>83</v>
      </c>
      <c r="EH170">
        <v>84</v>
      </c>
      <c r="EI170">
        <v>84</v>
      </c>
      <c r="EJ170">
        <v>85</v>
      </c>
      <c r="EK170">
        <v>85</v>
      </c>
      <c r="EL170">
        <v>86</v>
      </c>
      <c r="EM170">
        <v>87</v>
      </c>
      <c r="EN170">
        <v>87</v>
      </c>
      <c r="EO170">
        <v>88</v>
      </c>
      <c r="EP170">
        <v>89</v>
      </c>
      <c r="EQ170">
        <v>89</v>
      </c>
      <c r="ER170">
        <v>90</v>
      </c>
      <c r="ES170">
        <v>90</v>
      </c>
      <c r="ET170">
        <v>91</v>
      </c>
      <c r="EU170">
        <v>92</v>
      </c>
      <c r="EV170">
        <v>92</v>
      </c>
      <c r="EW170">
        <v>93</v>
      </c>
      <c r="EX170">
        <v>93</v>
      </c>
      <c r="EY170">
        <v>94</v>
      </c>
      <c r="EZ170">
        <v>95</v>
      </c>
      <c r="FA170">
        <v>95</v>
      </c>
      <c r="FB170">
        <v>96</v>
      </c>
      <c r="FC170">
        <v>97</v>
      </c>
      <c r="FD170">
        <v>97</v>
      </c>
      <c r="FE170">
        <v>98</v>
      </c>
      <c r="FF170">
        <v>98</v>
      </c>
      <c r="FG170">
        <v>99</v>
      </c>
      <c r="FH170">
        <v>100</v>
      </c>
      <c r="FI170">
        <v>100</v>
      </c>
      <c r="FJ170">
        <v>101</v>
      </c>
      <c r="FK170">
        <v>101</v>
      </c>
      <c r="FL170">
        <v>102</v>
      </c>
      <c r="FM170">
        <v>103</v>
      </c>
      <c r="FN170">
        <v>103</v>
      </c>
      <c r="FO170">
        <v>104</v>
      </c>
      <c r="FP170">
        <v>104</v>
      </c>
      <c r="FQ170">
        <v>105</v>
      </c>
      <c r="FR170">
        <v>106</v>
      </c>
      <c r="FS170">
        <v>106</v>
      </c>
      <c r="FT170">
        <v>107</v>
      </c>
      <c r="FU170">
        <v>108</v>
      </c>
      <c r="FV170">
        <v>108</v>
      </c>
      <c r="FW170">
        <v>109</v>
      </c>
      <c r="FX170">
        <v>109</v>
      </c>
      <c r="FY170">
        <v>110</v>
      </c>
      <c r="FZ170">
        <v>111</v>
      </c>
      <c r="GA170">
        <v>111</v>
      </c>
      <c r="GB170">
        <v>112</v>
      </c>
      <c r="GC170">
        <v>112</v>
      </c>
      <c r="GD170">
        <v>113</v>
      </c>
      <c r="GE170">
        <v>114</v>
      </c>
      <c r="GF170">
        <v>114</v>
      </c>
      <c r="GG170">
        <v>115</v>
      </c>
      <c r="GH170">
        <v>115</v>
      </c>
      <c r="GI170">
        <v>116</v>
      </c>
      <c r="GJ170">
        <v>117</v>
      </c>
      <c r="GK170">
        <v>117</v>
      </c>
      <c r="GL170">
        <v>118</v>
      </c>
      <c r="GM170">
        <v>119</v>
      </c>
      <c r="GN170">
        <v>119</v>
      </c>
      <c r="GO170">
        <v>120</v>
      </c>
      <c r="GP170">
        <v>120</v>
      </c>
      <c r="GQ170">
        <v>121</v>
      </c>
      <c r="GR170">
        <v>122</v>
      </c>
      <c r="GS170">
        <v>122</v>
      </c>
      <c r="GU170">
        <v>167</v>
      </c>
      <c r="GV170">
        <v>0.97399999999999998</v>
      </c>
    </row>
    <row r="171" spans="1:204">
      <c r="A171" s="278">
        <v>168</v>
      </c>
      <c r="B171" s="344">
        <v>1</v>
      </c>
      <c r="C171" s="344">
        <v>2</v>
      </c>
      <c r="D171" s="344">
        <v>2</v>
      </c>
      <c r="E171" s="344">
        <v>3</v>
      </c>
      <c r="F171" s="344">
        <v>4</v>
      </c>
      <c r="G171" s="344">
        <v>5</v>
      </c>
      <c r="H171" s="344">
        <v>5</v>
      </c>
      <c r="I171" s="344">
        <v>6</v>
      </c>
      <c r="J171" s="344">
        <v>7</v>
      </c>
      <c r="K171" s="344">
        <v>7</v>
      </c>
      <c r="L171" s="344">
        <v>8</v>
      </c>
      <c r="M171" s="344">
        <v>9</v>
      </c>
      <c r="N171" s="344">
        <v>9</v>
      </c>
      <c r="O171" s="344">
        <v>10</v>
      </c>
      <c r="P171" s="344">
        <v>11</v>
      </c>
      <c r="Q171" s="344">
        <v>11</v>
      </c>
      <c r="R171" s="344">
        <v>12</v>
      </c>
      <c r="S171" s="344">
        <v>13</v>
      </c>
      <c r="T171" s="344">
        <v>13</v>
      </c>
      <c r="U171" s="344">
        <v>14</v>
      </c>
      <c r="V171" s="344">
        <v>14</v>
      </c>
      <c r="W171" s="344">
        <v>15</v>
      </c>
      <c r="X171" s="344">
        <v>16</v>
      </c>
      <c r="Y171" s="344">
        <v>16</v>
      </c>
      <c r="Z171" s="344">
        <v>17</v>
      </c>
      <c r="AA171" s="344">
        <v>18</v>
      </c>
      <c r="AB171" s="344">
        <v>18</v>
      </c>
      <c r="AC171" s="344">
        <v>19</v>
      </c>
      <c r="AD171" s="344">
        <v>19</v>
      </c>
      <c r="AE171" s="344">
        <v>20</v>
      </c>
      <c r="AF171" s="337">
        <v>21</v>
      </c>
      <c r="AG171" s="345">
        <v>21</v>
      </c>
      <c r="AH171" s="346">
        <v>22</v>
      </c>
      <c r="AI171">
        <v>23</v>
      </c>
      <c r="AJ171">
        <v>23</v>
      </c>
      <c r="AK171">
        <v>24</v>
      </c>
      <c r="AL171">
        <v>24</v>
      </c>
      <c r="AM171">
        <v>25</v>
      </c>
      <c r="AN171">
        <v>26</v>
      </c>
      <c r="AO171">
        <v>26</v>
      </c>
      <c r="AP171">
        <v>27</v>
      </c>
      <c r="AQ171">
        <v>28</v>
      </c>
      <c r="AR171">
        <v>28</v>
      </c>
      <c r="AS171">
        <v>29</v>
      </c>
      <c r="AT171">
        <v>29</v>
      </c>
      <c r="AU171">
        <v>30</v>
      </c>
      <c r="AV171">
        <v>31</v>
      </c>
      <c r="AW171">
        <v>31</v>
      </c>
      <c r="AX171">
        <v>32</v>
      </c>
      <c r="AY171">
        <v>33</v>
      </c>
      <c r="AZ171">
        <v>33</v>
      </c>
      <c r="BA171">
        <v>34</v>
      </c>
      <c r="BB171">
        <v>34</v>
      </c>
      <c r="BC171">
        <v>35</v>
      </c>
      <c r="BD171">
        <v>35</v>
      </c>
      <c r="BE171">
        <v>36</v>
      </c>
      <c r="BF171">
        <v>37</v>
      </c>
      <c r="BG171">
        <v>37</v>
      </c>
      <c r="BH171">
        <v>38</v>
      </c>
      <c r="BI171">
        <v>38</v>
      </c>
      <c r="BJ171">
        <v>39</v>
      </c>
      <c r="BK171">
        <v>40</v>
      </c>
      <c r="BL171">
        <v>40</v>
      </c>
      <c r="BM171">
        <v>41</v>
      </c>
      <c r="BN171">
        <v>41</v>
      </c>
      <c r="BO171">
        <v>42</v>
      </c>
      <c r="BP171">
        <v>43</v>
      </c>
      <c r="BQ171">
        <v>43</v>
      </c>
      <c r="BR171">
        <v>44</v>
      </c>
      <c r="BS171">
        <v>44</v>
      </c>
      <c r="BT171">
        <v>45</v>
      </c>
      <c r="BU171">
        <v>46</v>
      </c>
      <c r="BV171">
        <v>46</v>
      </c>
      <c r="BW171">
        <v>47</v>
      </c>
      <c r="BX171">
        <v>47</v>
      </c>
      <c r="BY171">
        <v>48</v>
      </c>
      <c r="BZ171">
        <v>48</v>
      </c>
      <c r="CA171">
        <v>49</v>
      </c>
      <c r="CB171">
        <v>50</v>
      </c>
      <c r="CC171">
        <v>50</v>
      </c>
      <c r="CD171">
        <v>51</v>
      </c>
      <c r="CE171">
        <v>51</v>
      </c>
      <c r="CF171">
        <v>52</v>
      </c>
      <c r="CG171">
        <v>52</v>
      </c>
      <c r="CH171">
        <v>53</v>
      </c>
      <c r="CI171">
        <v>54</v>
      </c>
      <c r="CJ171">
        <v>54</v>
      </c>
      <c r="CK171">
        <v>55</v>
      </c>
      <c r="CL171">
        <v>55</v>
      </c>
      <c r="CM171">
        <v>56</v>
      </c>
      <c r="CN171">
        <v>56</v>
      </c>
      <c r="CO171">
        <v>57</v>
      </c>
      <c r="CP171">
        <v>57</v>
      </c>
      <c r="CQ171">
        <v>58</v>
      </c>
      <c r="CR171">
        <v>58</v>
      </c>
      <c r="CS171">
        <v>59</v>
      </c>
      <c r="CT171">
        <v>60</v>
      </c>
      <c r="CU171">
        <v>60</v>
      </c>
      <c r="CV171">
        <v>61</v>
      </c>
      <c r="CW171">
        <v>61</v>
      </c>
      <c r="CX171">
        <v>62</v>
      </c>
      <c r="CY171">
        <v>62</v>
      </c>
      <c r="CZ171">
        <v>63</v>
      </c>
      <c r="DA171">
        <v>64</v>
      </c>
      <c r="DB171">
        <v>64</v>
      </c>
      <c r="DC171">
        <v>65</v>
      </c>
      <c r="DD171">
        <v>65</v>
      </c>
      <c r="DE171">
        <v>66</v>
      </c>
      <c r="DF171">
        <v>67</v>
      </c>
      <c r="DG171">
        <v>67</v>
      </c>
      <c r="DH171">
        <v>68</v>
      </c>
      <c r="DI171">
        <v>69</v>
      </c>
      <c r="DJ171">
        <v>69</v>
      </c>
      <c r="DK171">
        <v>70</v>
      </c>
      <c r="DL171">
        <v>70</v>
      </c>
      <c r="DM171">
        <v>71</v>
      </c>
      <c r="DN171">
        <v>72</v>
      </c>
      <c r="DO171">
        <v>72</v>
      </c>
      <c r="DP171">
        <v>73</v>
      </c>
      <c r="DQ171">
        <v>73</v>
      </c>
      <c r="DR171">
        <v>74</v>
      </c>
      <c r="DS171">
        <v>75</v>
      </c>
      <c r="DT171">
        <v>75</v>
      </c>
      <c r="DU171">
        <v>76</v>
      </c>
      <c r="DV171">
        <v>76</v>
      </c>
      <c r="DW171">
        <v>77</v>
      </c>
      <c r="DX171">
        <v>78</v>
      </c>
      <c r="DY171">
        <v>78</v>
      </c>
      <c r="DZ171">
        <v>79</v>
      </c>
      <c r="EA171">
        <v>80</v>
      </c>
      <c r="EB171">
        <v>80</v>
      </c>
      <c r="EC171">
        <v>81</v>
      </c>
      <c r="ED171">
        <v>81</v>
      </c>
      <c r="EE171">
        <v>82</v>
      </c>
      <c r="EF171">
        <v>83</v>
      </c>
      <c r="EG171">
        <v>83</v>
      </c>
      <c r="EH171">
        <v>84</v>
      </c>
      <c r="EI171">
        <v>84</v>
      </c>
      <c r="EJ171">
        <v>85</v>
      </c>
      <c r="EK171">
        <v>86</v>
      </c>
      <c r="EL171">
        <v>86</v>
      </c>
      <c r="EM171">
        <v>87</v>
      </c>
      <c r="EN171">
        <v>88</v>
      </c>
      <c r="EO171">
        <v>88</v>
      </c>
      <c r="EP171">
        <v>89</v>
      </c>
      <c r="EQ171">
        <v>89</v>
      </c>
      <c r="ER171">
        <v>90</v>
      </c>
      <c r="ES171">
        <v>91</v>
      </c>
      <c r="ET171">
        <v>91</v>
      </c>
      <c r="EU171">
        <v>92</v>
      </c>
      <c r="EV171">
        <v>92</v>
      </c>
      <c r="EW171">
        <v>93</v>
      </c>
      <c r="EX171">
        <v>94</v>
      </c>
      <c r="EY171">
        <v>94</v>
      </c>
      <c r="EZ171">
        <v>95</v>
      </c>
      <c r="FA171">
        <v>95</v>
      </c>
      <c r="FB171">
        <v>96</v>
      </c>
      <c r="FC171">
        <v>97</v>
      </c>
      <c r="FD171">
        <v>97</v>
      </c>
      <c r="FE171">
        <v>98</v>
      </c>
      <c r="FF171">
        <v>99</v>
      </c>
      <c r="FG171">
        <v>99</v>
      </c>
      <c r="FH171">
        <v>100</v>
      </c>
      <c r="FI171">
        <v>100</v>
      </c>
      <c r="FJ171">
        <v>101</v>
      </c>
      <c r="FK171">
        <v>102</v>
      </c>
      <c r="FL171">
        <v>102</v>
      </c>
      <c r="FM171">
        <v>103</v>
      </c>
      <c r="FN171">
        <v>103</v>
      </c>
      <c r="FO171">
        <v>104</v>
      </c>
      <c r="FP171">
        <v>105</v>
      </c>
      <c r="FQ171">
        <v>105</v>
      </c>
      <c r="FR171">
        <v>106</v>
      </c>
      <c r="FS171">
        <v>107</v>
      </c>
      <c r="FT171">
        <v>107</v>
      </c>
      <c r="FU171">
        <v>108</v>
      </c>
      <c r="FV171">
        <v>108</v>
      </c>
      <c r="FW171">
        <v>109</v>
      </c>
      <c r="FX171">
        <v>110</v>
      </c>
      <c r="FY171">
        <v>110</v>
      </c>
      <c r="FZ171">
        <v>111</v>
      </c>
      <c r="GA171">
        <v>111</v>
      </c>
      <c r="GB171">
        <v>112</v>
      </c>
      <c r="GC171">
        <v>113</v>
      </c>
      <c r="GD171">
        <v>113</v>
      </c>
      <c r="GE171">
        <v>114</v>
      </c>
      <c r="GF171">
        <v>114</v>
      </c>
      <c r="GG171">
        <v>115</v>
      </c>
      <c r="GH171">
        <v>116</v>
      </c>
      <c r="GI171">
        <v>116</v>
      </c>
      <c r="GJ171">
        <v>117</v>
      </c>
      <c r="GK171">
        <v>118</v>
      </c>
      <c r="GL171">
        <v>118</v>
      </c>
      <c r="GM171">
        <v>119</v>
      </c>
      <c r="GN171">
        <v>119</v>
      </c>
      <c r="GO171">
        <v>120</v>
      </c>
      <c r="GP171">
        <v>121</v>
      </c>
      <c r="GQ171">
        <v>121</v>
      </c>
      <c r="GR171">
        <v>122</v>
      </c>
      <c r="GS171">
        <v>122</v>
      </c>
      <c r="GU171">
        <v>168</v>
      </c>
      <c r="GV171">
        <v>0.97599999999999998</v>
      </c>
    </row>
    <row r="172" spans="1:204">
      <c r="A172" s="278">
        <v>169</v>
      </c>
      <c r="B172" s="344">
        <v>1</v>
      </c>
      <c r="C172" s="344">
        <v>2</v>
      </c>
      <c r="D172" s="344">
        <v>2</v>
      </c>
      <c r="E172" s="344">
        <v>3</v>
      </c>
      <c r="F172" s="344">
        <v>4</v>
      </c>
      <c r="G172" s="344">
        <v>5</v>
      </c>
      <c r="H172" s="344">
        <v>5</v>
      </c>
      <c r="I172" s="344">
        <v>6</v>
      </c>
      <c r="J172" s="344">
        <v>7</v>
      </c>
      <c r="K172" s="344">
        <v>7</v>
      </c>
      <c r="L172" s="344">
        <v>8</v>
      </c>
      <c r="M172" s="344">
        <v>9</v>
      </c>
      <c r="N172" s="344">
        <v>9</v>
      </c>
      <c r="O172" s="344">
        <v>10</v>
      </c>
      <c r="P172" s="344">
        <v>11</v>
      </c>
      <c r="Q172" s="344">
        <v>11</v>
      </c>
      <c r="R172" s="344">
        <v>12</v>
      </c>
      <c r="S172" s="344">
        <v>13</v>
      </c>
      <c r="T172" s="344">
        <v>13</v>
      </c>
      <c r="U172" s="344">
        <v>14</v>
      </c>
      <c r="V172" s="344">
        <v>14</v>
      </c>
      <c r="W172" s="344">
        <v>15</v>
      </c>
      <c r="X172" s="344">
        <v>16</v>
      </c>
      <c r="Y172" s="344">
        <v>16</v>
      </c>
      <c r="Z172" s="344">
        <v>17</v>
      </c>
      <c r="AA172" s="344">
        <v>18</v>
      </c>
      <c r="AB172" s="344">
        <v>18</v>
      </c>
      <c r="AC172" s="344">
        <v>19</v>
      </c>
      <c r="AD172" s="344">
        <v>19</v>
      </c>
      <c r="AE172" s="344">
        <v>20</v>
      </c>
      <c r="AF172" s="337">
        <v>21</v>
      </c>
      <c r="AG172" s="345">
        <v>21</v>
      </c>
      <c r="AH172" s="346">
        <v>22</v>
      </c>
      <c r="AI172">
        <v>23</v>
      </c>
      <c r="AJ172">
        <v>23</v>
      </c>
      <c r="AK172">
        <v>24</v>
      </c>
      <c r="AL172">
        <v>25</v>
      </c>
      <c r="AM172">
        <v>25</v>
      </c>
      <c r="AN172">
        <v>26</v>
      </c>
      <c r="AO172">
        <v>26</v>
      </c>
      <c r="AP172">
        <v>27</v>
      </c>
      <c r="AQ172">
        <v>28</v>
      </c>
      <c r="AR172">
        <v>28</v>
      </c>
      <c r="AS172">
        <v>29</v>
      </c>
      <c r="AT172">
        <v>30</v>
      </c>
      <c r="AU172">
        <v>30</v>
      </c>
      <c r="AV172">
        <v>31</v>
      </c>
      <c r="AW172">
        <v>31</v>
      </c>
      <c r="AX172">
        <v>32</v>
      </c>
      <c r="AY172">
        <v>33</v>
      </c>
      <c r="AZ172">
        <v>33</v>
      </c>
      <c r="BA172">
        <v>34</v>
      </c>
      <c r="BB172">
        <v>34</v>
      </c>
      <c r="BC172">
        <v>35</v>
      </c>
      <c r="BD172">
        <v>36</v>
      </c>
      <c r="BE172">
        <v>36</v>
      </c>
      <c r="BF172">
        <v>37</v>
      </c>
      <c r="BG172">
        <v>37</v>
      </c>
      <c r="BH172">
        <v>38</v>
      </c>
      <c r="BI172">
        <v>39</v>
      </c>
      <c r="BJ172">
        <v>39</v>
      </c>
      <c r="BK172">
        <v>40</v>
      </c>
      <c r="BL172">
        <v>40</v>
      </c>
      <c r="BM172">
        <v>41</v>
      </c>
      <c r="BN172">
        <v>42</v>
      </c>
      <c r="BO172">
        <v>42</v>
      </c>
      <c r="BP172">
        <v>43</v>
      </c>
      <c r="BQ172">
        <v>43</v>
      </c>
      <c r="BR172">
        <v>44</v>
      </c>
      <c r="BS172">
        <v>44</v>
      </c>
      <c r="BT172">
        <v>45</v>
      </c>
      <c r="BU172">
        <v>46</v>
      </c>
      <c r="BV172">
        <v>46</v>
      </c>
      <c r="BW172">
        <v>47</v>
      </c>
      <c r="BX172">
        <v>47</v>
      </c>
      <c r="BY172">
        <v>48</v>
      </c>
      <c r="BZ172">
        <v>48</v>
      </c>
      <c r="CA172">
        <v>49</v>
      </c>
      <c r="CB172">
        <v>50</v>
      </c>
      <c r="CC172">
        <v>50</v>
      </c>
      <c r="CD172">
        <v>51</v>
      </c>
      <c r="CE172">
        <v>51</v>
      </c>
      <c r="CF172">
        <v>52</v>
      </c>
      <c r="CG172">
        <v>52</v>
      </c>
      <c r="CH172">
        <v>53</v>
      </c>
      <c r="CI172">
        <v>54</v>
      </c>
      <c r="CJ172">
        <v>54</v>
      </c>
      <c r="CK172">
        <v>55</v>
      </c>
      <c r="CL172">
        <v>55</v>
      </c>
      <c r="CM172">
        <v>56</v>
      </c>
      <c r="CN172">
        <v>56</v>
      </c>
      <c r="CO172">
        <v>57</v>
      </c>
      <c r="CP172">
        <v>58</v>
      </c>
      <c r="CQ172">
        <v>58</v>
      </c>
      <c r="CR172">
        <v>59</v>
      </c>
      <c r="CS172">
        <v>59</v>
      </c>
      <c r="CT172">
        <v>60</v>
      </c>
      <c r="CU172">
        <v>60</v>
      </c>
      <c r="CV172">
        <v>61</v>
      </c>
      <c r="CW172">
        <v>61</v>
      </c>
      <c r="CX172">
        <v>62</v>
      </c>
      <c r="CY172">
        <v>63</v>
      </c>
      <c r="CZ172">
        <v>63</v>
      </c>
      <c r="DA172">
        <v>64</v>
      </c>
      <c r="DB172">
        <v>64</v>
      </c>
      <c r="DC172">
        <v>65</v>
      </c>
      <c r="DD172">
        <v>66</v>
      </c>
      <c r="DE172">
        <v>66</v>
      </c>
      <c r="DF172">
        <v>67</v>
      </c>
      <c r="DG172">
        <v>67</v>
      </c>
      <c r="DH172">
        <v>68</v>
      </c>
      <c r="DI172">
        <v>69</v>
      </c>
      <c r="DJ172">
        <v>69</v>
      </c>
      <c r="DK172">
        <v>70</v>
      </c>
      <c r="DL172">
        <v>70</v>
      </c>
      <c r="DM172">
        <v>71</v>
      </c>
      <c r="DN172">
        <v>72</v>
      </c>
      <c r="DO172">
        <v>72</v>
      </c>
      <c r="DP172">
        <v>73</v>
      </c>
      <c r="DQ172">
        <v>74</v>
      </c>
      <c r="DR172">
        <v>74</v>
      </c>
      <c r="DS172">
        <v>75</v>
      </c>
      <c r="DT172">
        <v>75</v>
      </c>
      <c r="DU172">
        <v>76</v>
      </c>
      <c r="DV172">
        <v>77</v>
      </c>
      <c r="DW172">
        <v>77</v>
      </c>
      <c r="DX172">
        <v>78</v>
      </c>
      <c r="DY172">
        <v>78</v>
      </c>
      <c r="DZ172">
        <v>79</v>
      </c>
      <c r="EA172">
        <v>80</v>
      </c>
      <c r="EB172">
        <v>80</v>
      </c>
      <c r="EC172">
        <v>81</v>
      </c>
      <c r="ED172">
        <v>82</v>
      </c>
      <c r="EE172">
        <v>82</v>
      </c>
      <c r="EF172">
        <v>83</v>
      </c>
      <c r="EG172">
        <v>83</v>
      </c>
      <c r="EH172">
        <v>84</v>
      </c>
      <c r="EI172">
        <v>85</v>
      </c>
      <c r="EJ172">
        <v>85</v>
      </c>
      <c r="EK172">
        <v>86</v>
      </c>
      <c r="EL172">
        <v>86</v>
      </c>
      <c r="EM172">
        <v>87</v>
      </c>
      <c r="EN172">
        <v>88</v>
      </c>
      <c r="EO172">
        <v>88</v>
      </c>
      <c r="EP172">
        <v>89</v>
      </c>
      <c r="EQ172">
        <v>90</v>
      </c>
      <c r="ER172">
        <v>90</v>
      </c>
      <c r="ES172">
        <v>91</v>
      </c>
      <c r="ET172">
        <v>91</v>
      </c>
      <c r="EU172">
        <v>92</v>
      </c>
      <c r="EV172">
        <v>93</v>
      </c>
      <c r="EW172">
        <v>93</v>
      </c>
      <c r="EX172">
        <v>94</v>
      </c>
      <c r="EY172">
        <v>94</v>
      </c>
      <c r="EZ172">
        <v>95</v>
      </c>
      <c r="FA172">
        <v>96</v>
      </c>
      <c r="FB172">
        <v>96</v>
      </c>
      <c r="FC172">
        <v>97</v>
      </c>
      <c r="FD172">
        <v>98</v>
      </c>
      <c r="FE172">
        <v>98</v>
      </c>
      <c r="FF172">
        <v>99</v>
      </c>
      <c r="FG172">
        <v>99</v>
      </c>
      <c r="FH172">
        <v>100</v>
      </c>
      <c r="FI172">
        <v>101</v>
      </c>
      <c r="FJ172">
        <v>101</v>
      </c>
      <c r="FK172">
        <v>102</v>
      </c>
      <c r="FL172">
        <v>102</v>
      </c>
      <c r="FM172">
        <v>103</v>
      </c>
      <c r="FN172">
        <v>104</v>
      </c>
      <c r="FO172">
        <v>104</v>
      </c>
      <c r="FP172">
        <v>105</v>
      </c>
      <c r="FQ172">
        <v>105</v>
      </c>
      <c r="FR172">
        <v>106</v>
      </c>
      <c r="FS172">
        <v>107</v>
      </c>
      <c r="FT172">
        <v>107</v>
      </c>
      <c r="FU172">
        <v>108</v>
      </c>
      <c r="FV172">
        <v>109</v>
      </c>
      <c r="FW172">
        <v>109</v>
      </c>
      <c r="FX172">
        <v>110</v>
      </c>
      <c r="FY172">
        <v>110</v>
      </c>
      <c r="FZ172">
        <v>111</v>
      </c>
      <c r="GA172">
        <v>112</v>
      </c>
      <c r="GB172">
        <v>112</v>
      </c>
      <c r="GC172">
        <v>113</v>
      </c>
      <c r="GD172">
        <v>113</v>
      </c>
      <c r="GE172">
        <v>114</v>
      </c>
      <c r="GF172">
        <v>115</v>
      </c>
      <c r="GG172">
        <v>115</v>
      </c>
      <c r="GH172">
        <v>116</v>
      </c>
      <c r="GI172">
        <v>117</v>
      </c>
      <c r="GJ172">
        <v>117</v>
      </c>
      <c r="GK172">
        <v>118</v>
      </c>
      <c r="GL172">
        <v>118</v>
      </c>
      <c r="GM172">
        <v>119</v>
      </c>
      <c r="GN172">
        <v>120</v>
      </c>
      <c r="GO172">
        <v>120</v>
      </c>
      <c r="GP172">
        <v>121</v>
      </c>
      <c r="GQ172">
        <v>121</v>
      </c>
      <c r="GR172">
        <v>122</v>
      </c>
      <c r="GS172">
        <v>123</v>
      </c>
      <c r="GU172">
        <v>169</v>
      </c>
      <c r="GV172">
        <v>0.97799999999999998</v>
      </c>
    </row>
    <row r="173" spans="1:204">
      <c r="A173" s="278">
        <v>170</v>
      </c>
      <c r="B173" s="344">
        <v>1</v>
      </c>
      <c r="C173" s="344">
        <v>2</v>
      </c>
      <c r="D173" s="344">
        <v>2</v>
      </c>
      <c r="E173" s="344">
        <v>3</v>
      </c>
      <c r="F173" s="344">
        <v>4</v>
      </c>
      <c r="G173" s="344">
        <v>5</v>
      </c>
      <c r="H173" s="344">
        <v>5</v>
      </c>
      <c r="I173" s="344">
        <v>6</v>
      </c>
      <c r="J173" s="344">
        <v>7</v>
      </c>
      <c r="K173" s="344">
        <v>7</v>
      </c>
      <c r="L173" s="344">
        <v>8</v>
      </c>
      <c r="M173" s="344">
        <v>9</v>
      </c>
      <c r="N173" s="344">
        <v>9</v>
      </c>
      <c r="O173" s="344">
        <v>10</v>
      </c>
      <c r="P173" s="344">
        <v>11</v>
      </c>
      <c r="Q173" s="344">
        <v>11</v>
      </c>
      <c r="R173" s="344">
        <v>12</v>
      </c>
      <c r="S173" s="344">
        <v>13</v>
      </c>
      <c r="T173" s="344">
        <v>13</v>
      </c>
      <c r="U173" s="344">
        <v>14</v>
      </c>
      <c r="V173" s="344">
        <v>14</v>
      </c>
      <c r="W173" s="344">
        <v>15</v>
      </c>
      <c r="X173" s="344">
        <v>16</v>
      </c>
      <c r="Y173" s="344">
        <v>16</v>
      </c>
      <c r="Z173" s="344">
        <v>17</v>
      </c>
      <c r="AA173" s="344">
        <v>18</v>
      </c>
      <c r="AB173" s="344">
        <v>18</v>
      </c>
      <c r="AC173" s="344">
        <v>19</v>
      </c>
      <c r="AD173" s="344">
        <v>20</v>
      </c>
      <c r="AE173" s="344">
        <v>20</v>
      </c>
      <c r="AF173" s="337">
        <v>21</v>
      </c>
      <c r="AG173" s="345">
        <v>21</v>
      </c>
      <c r="AH173" s="346">
        <v>22</v>
      </c>
      <c r="AI173">
        <v>23</v>
      </c>
      <c r="AJ173">
        <v>23</v>
      </c>
      <c r="AK173">
        <v>24</v>
      </c>
      <c r="AL173">
        <v>25</v>
      </c>
      <c r="AM173">
        <v>25</v>
      </c>
      <c r="AN173">
        <v>26</v>
      </c>
      <c r="AO173">
        <v>26</v>
      </c>
      <c r="AP173">
        <v>27</v>
      </c>
      <c r="AQ173">
        <v>28</v>
      </c>
      <c r="AR173">
        <v>28</v>
      </c>
      <c r="AS173">
        <v>29</v>
      </c>
      <c r="AT173">
        <v>30</v>
      </c>
      <c r="AU173">
        <v>30</v>
      </c>
      <c r="AV173">
        <v>31</v>
      </c>
      <c r="AW173">
        <v>31</v>
      </c>
      <c r="AX173">
        <v>32</v>
      </c>
      <c r="AY173">
        <v>33</v>
      </c>
      <c r="AZ173">
        <v>33</v>
      </c>
      <c r="BA173">
        <v>34</v>
      </c>
      <c r="BB173">
        <v>34</v>
      </c>
      <c r="BC173">
        <v>35</v>
      </c>
      <c r="BD173">
        <v>36</v>
      </c>
      <c r="BE173">
        <v>36</v>
      </c>
      <c r="BF173">
        <v>37</v>
      </c>
      <c r="BG173">
        <v>37</v>
      </c>
      <c r="BH173">
        <v>38</v>
      </c>
      <c r="BI173">
        <v>39</v>
      </c>
      <c r="BJ173">
        <v>39</v>
      </c>
      <c r="BK173">
        <v>40</v>
      </c>
      <c r="BL173">
        <v>40</v>
      </c>
      <c r="BM173">
        <v>41</v>
      </c>
      <c r="BN173">
        <v>42</v>
      </c>
      <c r="BO173">
        <v>42</v>
      </c>
      <c r="BP173">
        <v>43</v>
      </c>
      <c r="BQ173">
        <v>43</v>
      </c>
      <c r="BR173">
        <v>44</v>
      </c>
      <c r="BS173">
        <v>45</v>
      </c>
      <c r="BT173">
        <v>45</v>
      </c>
      <c r="BU173">
        <v>46</v>
      </c>
      <c r="BV173">
        <v>46</v>
      </c>
      <c r="BW173">
        <v>47</v>
      </c>
      <c r="BX173">
        <v>47</v>
      </c>
      <c r="BY173">
        <v>48</v>
      </c>
      <c r="BZ173">
        <v>49</v>
      </c>
      <c r="CA173">
        <v>49</v>
      </c>
      <c r="CB173">
        <v>50</v>
      </c>
      <c r="CC173">
        <v>50</v>
      </c>
      <c r="CD173">
        <v>51</v>
      </c>
      <c r="CE173">
        <v>51</v>
      </c>
      <c r="CF173">
        <v>52</v>
      </c>
      <c r="CG173">
        <v>53</v>
      </c>
      <c r="CH173">
        <v>53</v>
      </c>
      <c r="CI173">
        <v>54</v>
      </c>
      <c r="CJ173">
        <v>54</v>
      </c>
      <c r="CK173">
        <v>55</v>
      </c>
      <c r="CL173">
        <v>55</v>
      </c>
      <c r="CM173">
        <v>56</v>
      </c>
      <c r="CN173">
        <v>57</v>
      </c>
      <c r="CO173">
        <v>57</v>
      </c>
      <c r="CP173">
        <v>58</v>
      </c>
      <c r="CQ173">
        <v>58</v>
      </c>
      <c r="CR173">
        <v>59</v>
      </c>
      <c r="CS173">
        <v>59</v>
      </c>
      <c r="CT173">
        <v>60</v>
      </c>
      <c r="CU173">
        <v>60</v>
      </c>
      <c r="CV173">
        <v>61</v>
      </c>
      <c r="CW173">
        <v>61</v>
      </c>
      <c r="CX173">
        <v>62</v>
      </c>
      <c r="CY173">
        <v>63</v>
      </c>
      <c r="CZ173">
        <v>63</v>
      </c>
      <c r="DA173">
        <v>64</v>
      </c>
      <c r="DB173">
        <v>65</v>
      </c>
      <c r="DC173">
        <v>65</v>
      </c>
      <c r="DD173">
        <v>66</v>
      </c>
      <c r="DE173">
        <v>66</v>
      </c>
      <c r="DF173">
        <v>67</v>
      </c>
      <c r="DG173">
        <v>68</v>
      </c>
      <c r="DH173">
        <v>68</v>
      </c>
      <c r="DI173">
        <v>69</v>
      </c>
      <c r="DJ173">
        <v>69</v>
      </c>
      <c r="DK173">
        <v>70</v>
      </c>
      <c r="DL173">
        <v>71</v>
      </c>
      <c r="DM173">
        <v>71</v>
      </c>
      <c r="DN173">
        <v>72</v>
      </c>
      <c r="DO173">
        <v>72</v>
      </c>
      <c r="DP173">
        <v>73</v>
      </c>
      <c r="DQ173">
        <v>74</v>
      </c>
      <c r="DR173">
        <v>74</v>
      </c>
      <c r="DS173">
        <v>75</v>
      </c>
      <c r="DT173">
        <v>76</v>
      </c>
      <c r="DU173">
        <v>76</v>
      </c>
      <c r="DV173">
        <v>77</v>
      </c>
      <c r="DW173">
        <v>77</v>
      </c>
      <c r="DX173">
        <v>78</v>
      </c>
      <c r="DY173">
        <v>79</v>
      </c>
      <c r="DZ173">
        <v>79</v>
      </c>
      <c r="EA173">
        <v>80</v>
      </c>
      <c r="EB173">
        <v>80</v>
      </c>
      <c r="EC173">
        <v>81</v>
      </c>
      <c r="ED173">
        <v>82</v>
      </c>
      <c r="EE173">
        <v>82</v>
      </c>
      <c r="EF173">
        <v>83</v>
      </c>
      <c r="EG173">
        <v>84</v>
      </c>
      <c r="EH173">
        <v>84</v>
      </c>
      <c r="EI173">
        <v>85</v>
      </c>
      <c r="EJ173">
        <v>85</v>
      </c>
      <c r="EK173">
        <v>86</v>
      </c>
      <c r="EL173">
        <v>87</v>
      </c>
      <c r="EM173">
        <v>87</v>
      </c>
      <c r="EN173">
        <v>88</v>
      </c>
      <c r="EO173">
        <v>88</v>
      </c>
      <c r="EP173">
        <v>89</v>
      </c>
      <c r="EQ173">
        <v>90</v>
      </c>
      <c r="ER173">
        <v>90</v>
      </c>
      <c r="ES173">
        <v>91</v>
      </c>
      <c r="ET173">
        <v>92</v>
      </c>
      <c r="EU173">
        <v>92</v>
      </c>
      <c r="EV173">
        <v>93</v>
      </c>
      <c r="EW173">
        <v>93</v>
      </c>
      <c r="EX173">
        <v>94</v>
      </c>
      <c r="EY173">
        <v>95</v>
      </c>
      <c r="EZ173">
        <v>95</v>
      </c>
      <c r="FA173">
        <v>96</v>
      </c>
      <c r="FB173">
        <v>96</v>
      </c>
      <c r="FC173">
        <v>97</v>
      </c>
      <c r="FD173">
        <v>98</v>
      </c>
      <c r="FE173">
        <v>98</v>
      </c>
      <c r="FF173">
        <v>99</v>
      </c>
      <c r="FG173">
        <v>100</v>
      </c>
      <c r="FH173">
        <v>100</v>
      </c>
      <c r="FI173">
        <v>101</v>
      </c>
      <c r="FJ173">
        <v>101</v>
      </c>
      <c r="FK173">
        <v>102</v>
      </c>
      <c r="FL173">
        <v>103</v>
      </c>
      <c r="FM173">
        <v>103</v>
      </c>
      <c r="FN173">
        <v>104</v>
      </c>
      <c r="FO173">
        <v>104</v>
      </c>
      <c r="FP173">
        <v>105</v>
      </c>
      <c r="FQ173">
        <v>106</v>
      </c>
      <c r="FR173">
        <v>106</v>
      </c>
      <c r="FS173">
        <v>107</v>
      </c>
      <c r="FT173">
        <v>108</v>
      </c>
      <c r="FU173">
        <v>108</v>
      </c>
      <c r="FV173">
        <v>109</v>
      </c>
      <c r="FW173">
        <v>109</v>
      </c>
      <c r="FX173">
        <v>110</v>
      </c>
      <c r="FY173">
        <v>111</v>
      </c>
      <c r="FZ173">
        <v>111</v>
      </c>
      <c r="GA173">
        <v>112</v>
      </c>
      <c r="GB173">
        <v>112</v>
      </c>
      <c r="GC173">
        <v>113</v>
      </c>
      <c r="GD173">
        <v>114</v>
      </c>
      <c r="GE173">
        <v>114</v>
      </c>
      <c r="GF173">
        <v>115</v>
      </c>
      <c r="GG173">
        <v>116</v>
      </c>
      <c r="GH173">
        <v>116</v>
      </c>
      <c r="GI173">
        <v>117</v>
      </c>
      <c r="GJ173">
        <v>117</v>
      </c>
      <c r="GK173">
        <v>118</v>
      </c>
      <c r="GL173">
        <v>119</v>
      </c>
      <c r="GM173">
        <v>119</v>
      </c>
      <c r="GN173">
        <v>120</v>
      </c>
      <c r="GO173">
        <v>120</v>
      </c>
      <c r="GP173">
        <v>121</v>
      </c>
      <c r="GQ173">
        <v>122</v>
      </c>
      <c r="GR173">
        <v>122</v>
      </c>
      <c r="GS173">
        <v>123</v>
      </c>
      <c r="GU173">
        <v>170</v>
      </c>
      <c r="GV173">
        <v>0.98</v>
      </c>
    </row>
    <row r="174" spans="1:204">
      <c r="A174" s="278">
        <v>171</v>
      </c>
      <c r="B174" s="344">
        <v>1</v>
      </c>
      <c r="C174" s="344">
        <v>2</v>
      </c>
      <c r="D174" s="344">
        <v>2</v>
      </c>
      <c r="E174" s="344">
        <v>3</v>
      </c>
      <c r="F174" s="344">
        <v>4</v>
      </c>
      <c r="G174" s="344">
        <v>5</v>
      </c>
      <c r="H174" s="344">
        <v>5</v>
      </c>
      <c r="I174" s="344">
        <v>6</v>
      </c>
      <c r="J174" s="344">
        <v>7</v>
      </c>
      <c r="K174" s="344">
        <v>7</v>
      </c>
      <c r="L174" s="344">
        <v>8</v>
      </c>
      <c r="M174" s="344">
        <v>9</v>
      </c>
      <c r="N174" s="344">
        <v>9</v>
      </c>
      <c r="O174" s="344">
        <v>10</v>
      </c>
      <c r="P174" s="344">
        <v>11</v>
      </c>
      <c r="Q174" s="344">
        <v>11</v>
      </c>
      <c r="R174" s="344">
        <v>12</v>
      </c>
      <c r="S174" s="344">
        <v>13</v>
      </c>
      <c r="T174" s="344">
        <v>13</v>
      </c>
      <c r="U174" s="344">
        <v>14</v>
      </c>
      <c r="V174" s="344">
        <v>14</v>
      </c>
      <c r="W174" s="344">
        <v>15</v>
      </c>
      <c r="X174" s="344">
        <v>16</v>
      </c>
      <c r="Y174" s="344">
        <v>16</v>
      </c>
      <c r="Z174" s="344">
        <v>17</v>
      </c>
      <c r="AA174" s="344">
        <v>18</v>
      </c>
      <c r="AB174" s="344">
        <v>18</v>
      </c>
      <c r="AC174" s="344">
        <v>19</v>
      </c>
      <c r="AD174" s="344">
        <v>20</v>
      </c>
      <c r="AE174" s="344">
        <v>20</v>
      </c>
      <c r="AF174" s="337">
        <v>21</v>
      </c>
      <c r="AG174" s="345">
        <v>21</v>
      </c>
      <c r="AH174" s="346">
        <v>22</v>
      </c>
      <c r="AI174">
        <v>23</v>
      </c>
      <c r="AJ174">
        <v>23</v>
      </c>
      <c r="AK174">
        <v>24</v>
      </c>
      <c r="AL174">
        <v>25</v>
      </c>
      <c r="AM174">
        <v>25</v>
      </c>
      <c r="AN174">
        <v>26</v>
      </c>
      <c r="AO174">
        <v>27</v>
      </c>
      <c r="AP174">
        <v>27</v>
      </c>
      <c r="AQ174">
        <v>28</v>
      </c>
      <c r="AR174">
        <v>28</v>
      </c>
      <c r="AS174">
        <v>29</v>
      </c>
      <c r="AT174">
        <v>30</v>
      </c>
      <c r="AU174">
        <v>30</v>
      </c>
      <c r="AV174">
        <v>31</v>
      </c>
      <c r="AW174">
        <v>31</v>
      </c>
      <c r="AX174">
        <v>32</v>
      </c>
      <c r="AY174">
        <v>33</v>
      </c>
      <c r="AZ174">
        <v>33</v>
      </c>
      <c r="BA174">
        <v>34</v>
      </c>
      <c r="BB174">
        <v>35</v>
      </c>
      <c r="BC174">
        <v>35</v>
      </c>
      <c r="BD174">
        <v>36</v>
      </c>
      <c r="BE174">
        <v>36</v>
      </c>
      <c r="BF174">
        <v>37</v>
      </c>
      <c r="BG174">
        <v>38</v>
      </c>
      <c r="BH174">
        <v>38</v>
      </c>
      <c r="BI174">
        <v>39</v>
      </c>
      <c r="BJ174">
        <v>39</v>
      </c>
      <c r="BK174">
        <v>40</v>
      </c>
      <c r="BL174">
        <v>40</v>
      </c>
      <c r="BM174">
        <v>41</v>
      </c>
      <c r="BN174">
        <v>42</v>
      </c>
      <c r="BO174">
        <v>42</v>
      </c>
      <c r="BP174">
        <v>43</v>
      </c>
      <c r="BQ174">
        <v>43</v>
      </c>
      <c r="BR174">
        <v>44</v>
      </c>
      <c r="BS174">
        <v>45</v>
      </c>
      <c r="BT174">
        <v>45</v>
      </c>
      <c r="BU174">
        <v>46</v>
      </c>
      <c r="BV174">
        <v>46</v>
      </c>
      <c r="BW174">
        <v>47</v>
      </c>
      <c r="BX174">
        <v>48</v>
      </c>
      <c r="BY174">
        <v>48</v>
      </c>
      <c r="BZ174">
        <v>49</v>
      </c>
      <c r="CA174">
        <v>49</v>
      </c>
      <c r="CB174">
        <v>50</v>
      </c>
      <c r="CC174">
        <v>50</v>
      </c>
      <c r="CD174">
        <v>51</v>
      </c>
      <c r="CE174">
        <v>52</v>
      </c>
      <c r="CF174">
        <v>52</v>
      </c>
      <c r="CG174">
        <v>53</v>
      </c>
      <c r="CH174">
        <v>53</v>
      </c>
      <c r="CI174">
        <v>54</v>
      </c>
      <c r="CJ174">
        <v>54</v>
      </c>
      <c r="CK174">
        <v>55</v>
      </c>
      <c r="CL174">
        <v>56</v>
      </c>
      <c r="CM174">
        <v>56</v>
      </c>
      <c r="CN174">
        <v>57</v>
      </c>
      <c r="CO174">
        <v>57</v>
      </c>
      <c r="CP174">
        <v>58</v>
      </c>
      <c r="CQ174">
        <v>58</v>
      </c>
      <c r="CR174">
        <v>59</v>
      </c>
      <c r="CS174">
        <v>59</v>
      </c>
      <c r="CT174">
        <v>60</v>
      </c>
      <c r="CU174">
        <v>60</v>
      </c>
      <c r="CV174">
        <v>61</v>
      </c>
      <c r="CW174">
        <v>62</v>
      </c>
      <c r="CX174">
        <v>62</v>
      </c>
      <c r="CY174">
        <v>63</v>
      </c>
      <c r="CZ174">
        <v>63</v>
      </c>
      <c r="DA174">
        <v>64</v>
      </c>
      <c r="DB174">
        <v>65</v>
      </c>
      <c r="DC174">
        <v>65</v>
      </c>
      <c r="DD174">
        <v>66</v>
      </c>
      <c r="DE174">
        <v>66</v>
      </c>
      <c r="DF174">
        <v>67</v>
      </c>
      <c r="DG174">
        <v>68</v>
      </c>
      <c r="DH174">
        <v>68</v>
      </c>
      <c r="DI174">
        <v>69</v>
      </c>
      <c r="DJ174">
        <v>70</v>
      </c>
      <c r="DK174">
        <v>70</v>
      </c>
      <c r="DL174">
        <v>71</v>
      </c>
      <c r="DM174">
        <v>71</v>
      </c>
      <c r="DN174">
        <v>72</v>
      </c>
      <c r="DO174">
        <v>73</v>
      </c>
      <c r="DP174">
        <v>73</v>
      </c>
      <c r="DQ174">
        <v>74</v>
      </c>
      <c r="DR174">
        <v>74</v>
      </c>
      <c r="DS174">
        <v>75</v>
      </c>
      <c r="DT174">
        <v>76</v>
      </c>
      <c r="DU174">
        <v>76</v>
      </c>
      <c r="DV174">
        <v>77</v>
      </c>
      <c r="DW174">
        <v>78</v>
      </c>
      <c r="DX174">
        <v>78</v>
      </c>
      <c r="DY174">
        <v>79</v>
      </c>
      <c r="DZ174">
        <v>79</v>
      </c>
      <c r="EA174">
        <v>80</v>
      </c>
      <c r="EB174">
        <v>81</v>
      </c>
      <c r="EC174">
        <v>81</v>
      </c>
      <c r="ED174">
        <v>82</v>
      </c>
      <c r="EE174">
        <v>82</v>
      </c>
      <c r="EF174">
        <v>83</v>
      </c>
      <c r="EG174">
        <v>84</v>
      </c>
      <c r="EH174">
        <v>84</v>
      </c>
      <c r="EI174">
        <v>85</v>
      </c>
      <c r="EJ174">
        <v>86</v>
      </c>
      <c r="EK174">
        <v>86</v>
      </c>
      <c r="EL174">
        <v>87</v>
      </c>
      <c r="EM174">
        <v>87</v>
      </c>
      <c r="EN174">
        <v>88</v>
      </c>
      <c r="EO174">
        <v>89</v>
      </c>
      <c r="EP174">
        <v>89</v>
      </c>
      <c r="EQ174">
        <v>90</v>
      </c>
      <c r="ER174">
        <v>91</v>
      </c>
      <c r="ES174">
        <v>91</v>
      </c>
      <c r="ET174">
        <v>92</v>
      </c>
      <c r="EU174">
        <v>92</v>
      </c>
      <c r="EV174">
        <v>93</v>
      </c>
      <c r="EW174">
        <v>94</v>
      </c>
      <c r="EX174">
        <v>94</v>
      </c>
      <c r="EY174">
        <v>95</v>
      </c>
      <c r="EZ174">
        <v>95</v>
      </c>
      <c r="FA174">
        <v>96</v>
      </c>
      <c r="FB174">
        <v>97</v>
      </c>
      <c r="FC174">
        <v>97</v>
      </c>
      <c r="FD174">
        <v>98</v>
      </c>
      <c r="FE174">
        <v>99</v>
      </c>
      <c r="FF174">
        <v>99</v>
      </c>
      <c r="FG174">
        <v>100</v>
      </c>
      <c r="FH174">
        <v>100</v>
      </c>
      <c r="FI174">
        <v>101</v>
      </c>
      <c r="FJ174">
        <v>102</v>
      </c>
      <c r="FK174">
        <v>102</v>
      </c>
      <c r="FL174">
        <v>103</v>
      </c>
      <c r="FM174">
        <v>103</v>
      </c>
      <c r="FN174">
        <v>104</v>
      </c>
      <c r="FO174">
        <v>105</v>
      </c>
      <c r="FP174">
        <v>105</v>
      </c>
      <c r="FQ174">
        <v>106</v>
      </c>
      <c r="FR174">
        <v>107</v>
      </c>
      <c r="FS174">
        <v>107</v>
      </c>
      <c r="FT174">
        <v>108</v>
      </c>
      <c r="FU174">
        <v>108</v>
      </c>
      <c r="FV174">
        <v>109</v>
      </c>
      <c r="FW174">
        <v>110</v>
      </c>
      <c r="FX174">
        <v>110</v>
      </c>
      <c r="FY174">
        <v>111</v>
      </c>
      <c r="FZ174">
        <v>111</v>
      </c>
      <c r="GA174">
        <v>112</v>
      </c>
      <c r="GB174">
        <v>113</v>
      </c>
      <c r="GC174">
        <v>113</v>
      </c>
      <c r="GD174">
        <v>114</v>
      </c>
      <c r="GE174">
        <v>115</v>
      </c>
      <c r="GF174">
        <v>115</v>
      </c>
      <c r="GG174">
        <v>116</v>
      </c>
      <c r="GH174">
        <v>116</v>
      </c>
      <c r="GI174">
        <v>117</v>
      </c>
      <c r="GJ174">
        <v>118</v>
      </c>
      <c r="GK174">
        <v>118</v>
      </c>
      <c r="GL174">
        <v>119</v>
      </c>
      <c r="GM174">
        <v>119</v>
      </c>
      <c r="GN174">
        <v>120</v>
      </c>
      <c r="GO174">
        <v>121</v>
      </c>
      <c r="GP174">
        <v>121</v>
      </c>
      <c r="GQ174">
        <v>122</v>
      </c>
      <c r="GR174">
        <v>123</v>
      </c>
      <c r="GS174">
        <v>123</v>
      </c>
      <c r="GU174">
        <v>171</v>
      </c>
      <c r="GV174">
        <v>0.98199999999999998</v>
      </c>
    </row>
    <row r="175" spans="1:204">
      <c r="A175" s="278">
        <v>172</v>
      </c>
      <c r="B175" s="344">
        <v>1</v>
      </c>
      <c r="C175" s="344">
        <v>2</v>
      </c>
      <c r="D175" s="344">
        <v>2</v>
      </c>
      <c r="E175" s="344">
        <v>3</v>
      </c>
      <c r="F175" s="344">
        <v>4</v>
      </c>
      <c r="G175" s="344">
        <v>5</v>
      </c>
      <c r="H175" s="344">
        <v>5</v>
      </c>
      <c r="I175" s="344">
        <v>6</v>
      </c>
      <c r="J175" s="344">
        <v>7</v>
      </c>
      <c r="K175" s="344">
        <v>7</v>
      </c>
      <c r="L175" s="344">
        <v>8</v>
      </c>
      <c r="M175" s="344">
        <v>9</v>
      </c>
      <c r="N175" s="344">
        <v>9</v>
      </c>
      <c r="O175" s="344">
        <v>10</v>
      </c>
      <c r="P175" s="344">
        <v>11</v>
      </c>
      <c r="Q175" s="344">
        <v>11</v>
      </c>
      <c r="R175" s="344">
        <v>12</v>
      </c>
      <c r="S175" s="344">
        <v>13</v>
      </c>
      <c r="T175" s="344">
        <v>13</v>
      </c>
      <c r="U175" s="344">
        <v>14</v>
      </c>
      <c r="V175" s="344">
        <v>14</v>
      </c>
      <c r="W175" s="344">
        <v>15</v>
      </c>
      <c r="X175" s="344">
        <v>16</v>
      </c>
      <c r="Y175" s="344">
        <v>16</v>
      </c>
      <c r="Z175" s="344">
        <v>17</v>
      </c>
      <c r="AA175" s="344">
        <v>18</v>
      </c>
      <c r="AB175" s="344">
        <v>18</v>
      </c>
      <c r="AC175" s="344">
        <v>19</v>
      </c>
      <c r="AD175" s="344">
        <v>20</v>
      </c>
      <c r="AE175" s="344">
        <v>20</v>
      </c>
      <c r="AF175" s="337">
        <v>21</v>
      </c>
      <c r="AG175" s="345">
        <v>22</v>
      </c>
      <c r="AH175" s="346">
        <v>22</v>
      </c>
      <c r="AI175">
        <v>23</v>
      </c>
      <c r="AJ175">
        <v>23</v>
      </c>
      <c r="AK175">
        <v>24</v>
      </c>
      <c r="AL175">
        <v>25</v>
      </c>
      <c r="AM175">
        <v>25</v>
      </c>
      <c r="AN175">
        <v>26</v>
      </c>
      <c r="AO175">
        <v>27</v>
      </c>
      <c r="AP175">
        <v>27</v>
      </c>
      <c r="AQ175">
        <v>28</v>
      </c>
      <c r="AR175">
        <v>28</v>
      </c>
      <c r="AS175">
        <v>29</v>
      </c>
      <c r="AT175">
        <v>30</v>
      </c>
      <c r="AU175">
        <v>30</v>
      </c>
      <c r="AV175">
        <v>31</v>
      </c>
      <c r="AW175">
        <v>32</v>
      </c>
      <c r="AX175">
        <v>32</v>
      </c>
      <c r="AY175">
        <v>33</v>
      </c>
      <c r="AZ175">
        <v>33</v>
      </c>
      <c r="BA175">
        <v>34</v>
      </c>
      <c r="BB175">
        <v>35</v>
      </c>
      <c r="BC175">
        <v>35</v>
      </c>
      <c r="BD175">
        <v>36</v>
      </c>
      <c r="BE175">
        <v>36</v>
      </c>
      <c r="BF175">
        <v>37</v>
      </c>
      <c r="BG175">
        <v>38</v>
      </c>
      <c r="BH175">
        <v>38</v>
      </c>
      <c r="BI175">
        <v>39</v>
      </c>
      <c r="BJ175">
        <v>39</v>
      </c>
      <c r="BK175">
        <v>40</v>
      </c>
      <c r="BL175">
        <v>41</v>
      </c>
      <c r="BM175">
        <v>41</v>
      </c>
      <c r="BN175">
        <v>42</v>
      </c>
      <c r="BO175">
        <v>42</v>
      </c>
      <c r="BP175">
        <v>43</v>
      </c>
      <c r="BQ175">
        <v>44</v>
      </c>
      <c r="BR175">
        <v>44</v>
      </c>
      <c r="BS175">
        <v>45</v>
      </c>
      <c r="BT175">
        <v>45</v>
      </c>
      <c r="BU175">
        <v>46</v>
      </c>
      <c r="BV175">
        <v>46</v>
      </c>
      <c r="BW175">
        <v>47</v>
      </c>
      <c r="BX175">
        <v>48</v>
      </c>
      <c r="BY175">
        <v>48</v>
      </c>
      <c r="BZ175">
        <v>49</v>
      </c>
      <c r="CA175">
        <v>49</v>
      </c>
      <c r="CB175">
        <v>50</v>
      </c>
      <c r="CC175">
        <v>51</v>
      </c>
      <c r="CD175">
        <v>51</v>
      </c>
      <c r="CE175">
        <v>52</v>
      </c>
      <c r="CF175">
        <v>52</v>
      </c>
      <c r="CG175">
        <v>53</v>
      </c>
      <c r="CH175">
        <v>53</v>
      </c>
      <c r="CI175">
        <v>54</v>
      </c>
      <c r="CJ175">
        <v>55</v>
      </c>
      <c r="CK175">
        <v>55</v>
      </c>
      <c r="CL175">
        <v>56</v>
      </c>
      <c r="CM175">
        <v>56</v>
      </c>
      <c r="CN175">
        <v>57</v>
      </c>
      <c r="CO175">
        <v>57</v>
      </c>
      <c r="CP175">
        <v>58</v>
      </c>
      <c r="CQ175">
        <v>58</v>
      </c>
      <c r="CR175">
        <v>59</v>
      </c>
      <c r="CS175">
        <v>60</v>
      </c>
      <c r="CT175">
        <v>60</v>
      </c>
      <c r="CU175">
        <v>61</v>
      </c>
      <c r="CV175">
        <v>61</v>
      </c>
      <c r="CW175">
        <v>62</v>
      </c>
      <c r="CX175">
        <v>62</v>
      </c>
      <c r="CY175">
        <v>63</v>
      </c>
      <c r="CZ175">
        <v>64</v>
      </c>
      <c r="DA175">
        <v>64</v>
      </c>
      <c r="DB175">
        <v>65</v>
      </c>
      <c r="DC175">
        <v>65</v>
      </c>
      <c r="DD175">
        <v>66</v>
      </c>
      <c r="DE175">
        <v>67</v>
      </c>
      <c r="DF175">
        <v>67</v>
      </c>
      <c r="DG175">
        <v>68</v>
      </c>
      <c r="DH175">
        <v>68</v>
      </c>
      <c r="DI175">
        <v>69</v>
      </c>
      <c r="DJ175">
        <v>70</v>
      </c>
      <c r="DK175">
        <v>70</v>
      </c>
      <c r="DL175">
        <v>71</v>
      </c>
      <c r="DM175">
        <v>72</v>
      </c>
      <c r="DN175">
        <v>72</v>
      </c>
      <c r="DO175">
        <v>73</v>
      </c>
      <c r="DP175">
        <v>73</v>
      </c>
      <c r="DQ175">
        <v>74</v>
      </c>
      <c r="DR175">
        <v>75</v>
      </c>
      <c r="DS175">
        <v>75</v>
      </c>
      <c r="DT175">
        <v>76</v>
      </c>
      <c r="DU175">
        <v>76</v>
      </c>
      <c r="DV175">
        <v>77</v>
      </c>
      <c r="DW175">
        <v>78</v>
      </c>
      <c r="DX175">
        <v>78</v>
      </c>
      <c r="DY175">
        <v>79</v>
      </c>
      <c r="DZ175">
        <v>80</v>
      </c>
      <c r="EA175">
        <v>80</v>
      </c>
      <c r="EB175">
        <v>81</v>
      </c>
      <c r="EC175">
        <v>81</v>
      </c>
      <c r="ED175">
        <v>82</v>
      </c>
      <c r="EE175">
        <v>83</v>
      </c>
      <c r="EF175">
        <v>83</v>
      </c>
      <c r="EG175">
        <v>84</v>
      </c>
      <c r="EH175">
        <v>85</v>
      </c>
      <c r="EI175">
        <v>85</v>
      </c>
      <c r="EJ175">
        <v>86</v>
      </c>
      <c r="EK175">
        <v>86</v>
      </c>
      <c r="EL175">
        <v>87</v>
      </c>
      <c r="EM175">
        <v>88</v>
      </c>
      <c r="EN175">
        <v>88</v>
      </c>
      <c r="EO175">
        <v>89</v>
      </c>
      <c r="EP175">
        <v>89</v>
      </c>
      <c r="EQ175">
        <v>90</v>
      </c>
      <c r="ER175">
        <v>91</v>
      </c>
      <c r="ES175">
        <v>91</v>
      </c>
      <c r="ET175">
        <v>92</v>
      </c>
      <c r="EU175">
        <v>93</v>
      </c>
      <c r="EV175">
        <v>93</v>
      </c>
      <c r="EW175">
        <v>94</v>
      </c>
      <c r="EX175">
        <v>94</v>
      </c>
      <c r="EY175">
        <v>95</v>
      </c>
      <c r="EZ175">
        <v>96</v>
      </c>
      <c r="FA175">
        <v>96</v>
      </c>
      <c r="FB175">
        <v>97</v>
      </c>
      <c r="FC175">
        <v>98</v>
      </c>
      <c r="FD175">
        <v>98</v>
      </c>
      <c r="FE175">
        <v>99</v>
      </c>
      <c r="FF175">
        <v>99</v>
      </c>
      <c r="FG175">
        <v>100</v>
      </c>
      <c r="FH175">
        <v>101</v>
      </c>
      <c r="FI175">
        <v>101</v>
      </c>
      <c r="FJ175">
        <v>102</v>
      </c>
      <c r="FK175">
        <v>102</v>
      </c>
      <c r="FL175">
        <v>103</v>
      </c>
      <c r="FM175">
        <v>104</v>
      </c>
      <c r="FN175">
        <v>104</v>
      </c>
      <c r="FO175">
        <v>105</v>
      </c>
      <c r="FP175">
        <v>106</v>
      </c>
      <c r="FQ175">
        <v>106</v>
      </c>
      <c r="FR175">
        <v>107</v>
      </c>
      <c r="FS175">
        <v>107</v>
      </c>
      <c r="FT175">
        <v>108</v>
      </c>
      <c r="FU175">
        <v>109</v>
      </c>
      <c r="FV175">
        <v>109</v>
      </c>
      <c r="FW175">
        <v>110</v>
      </c>
      <c r="FX175">
        <v>110</v>
      </c>
      <c r="FY175">
        <v>111</v>
      </c>
      <c r="FZ175">
        <v>112</v>
      </c>
      <c r="GA175">
        <v>112</v>
      </c>
      <c r="GB175">
        <v>113</v>
      </c>
      <c r="GC175">
        <v>114</v>
      </c>
      <c r="GD175">
        <v>114</v>
      </c>
      <c r="GE175">
        <v>115</v>
      </c>
      <c r="GF175">
        <v>115</v>
      </c>
      <c r="GG175">
        <v>116</v>
      </c>
      <c r="GH175">
        <v>117</v>
      </c>
      <c r="GI175">
        <v>117</v>
      </c>
      <c r="GJ175">
        <v>118</v>
      </c>
      <c r="GK175">
        <v>119</v>
      </c>
      <c r="GL175">
        <v>119</v>
      </c>
      <c r="GM175">
        <v>120</v>
      </c>
      <c r="GN175">
        <v>120</v>
      </c>
      <c r="GO175">
        <v>121</v>
      </c>
      <c r="GP175">
        <v>122</v>
      </c>
      <c r="GQ175">
        <v>122</v>
      </c>
      <c r="GR175">
        <v>123</v>
      </c>
      <c r="GS175">
        <v>123</v>
      </c>
      <c r="GU175">
        <v>172</v>
      </c>
      <c r="GV175">
        <v>0.98399999999999999</v>
      </c>
    </row>
    <row r="176" spans="1:204">
      <c r="A176" s="278">
        <v>173</v>
      </c>
      <c r="B176" s="344">
        <v>1</v>
      </c>
      <c r="C176" s="344">
        <v>2</v>
      </c>
      <c r="D176" s="344">
        <v>2</v>
      </c>
      <c r="E176" s="344">
        <v>3</v>
      </c>
      <c r="F176" s="344">
        <v>4</v>
      </c>
      <c r="G176" s="344">
        <v>5</v>
      </c>
      <c r="H176" s="344">
        <v>5</v>
      </c>
      <c r="I176" s="344">
        <v>6</v>
      </c>
      <c r="J176" s="344">
        <v>7</v>
      </c>
      <c r="K176" s="344">
        <v>7</v>
      </c>
      <c r="L176" s="344">
        <v>8</v>
      </c>
      <c r="M176" s="344">
        <v>9</v>
      </c>
      <c r="N176" s="344">
        <v>9</v>
      </c>
      <c r="O176" s="344">
        <v>10</v>
      </c>
      <c r="P176" s="344">
        <v>11</v>
      </c>
      <c r="Q176" s="344">
        <v>11</v>
      </c>
      <c r="R176" s="344">
        <v>12</v>
      </c>
      <c r="S176" s="344">
        <v>13</v>
      </c>
      <c r="T176" s="344">
        <v>13</v>
      </c>
      <c r="U176" s="344">
        <v>14</v>
      </c>
      <c r="V176" s="344">
        <v>14</v>
      </c>
      <c r="W176" s="344">
        <v>15</v>
      </c>
      <c r="X176" s="344">
        <v>16</v>
      </c>
      <c r="Y176" s="344">
        <v>16</v>
      </c>
      <c r="Z176" s="344">
        <v>17</v>
      </c>
      <c r="AA176" s="344">
        <v>18</v>
      </c>
      <c r="AB176" s="344">
        <v>18</v>
      </c>
      <c r="AC176" s="344">
        <v>19</v>
      </c>
      <c r="AD176" s="344">
        <v>20</v>
      </c>
      <c r="AE176" s="344">
        <v>20</v>
      </c>
      <c r="AF176" s="337">
        <v>21</v>
      </c>
      <c r="AG176" s="345">
        <v>22</v>
      </c>
      <c r="AH176" s="346">
        <v>22</v>
      </c>
      <c r="AI176">
        <v>23</v>
      </c>
      <c r="AJ176">
        <v>23</v>
      </c>
      <c r="AK176">
        <v>24</v>
      </c>
      <c r="AL176">
        <v>25</v>
      </c>
      <c r="AM176">
        <v>25</v>
      </c>
      <c r="AN176">
        <v>26</v>
      </c>
      <c r="AO176">
        <v>27</v>
      </c>
      <c r="AP176">
        <v>27</v>
      </c>
      <c r="AQ176">
        <v>28</v>
      </c>
      <c r="AR176">
        <v>29</v>
      </c>
      <c r="AS176">
        <v>29</v>
      </c>
      <c r="AT176">
        <v>30</v>
      </c>
      <c r="AU176">
        <v>30</v>
      </c>
      <c r="AV176">
        <v>31</v>
      </c>
      <c r="AW176">
        <v>32</v>
      </c>
      <c r="AX176">
        <v>32</v>
      </c>
      <c r="AY176">
        <v>33</v>
      </c>
      <c r="AZ176">
        <v>33</v>
      </c>
      <c r="BA176">
        <v>34</v>
      </c>
      <c r="BB176">
        <v>35</v>
      </c>
      <c r="BC176">
        <v>35</v>
      </c>
      <c r="BD176">
        <v>36</v>
      </c>
      <c r="BE176">
        <v>36</v>
      </c>
      <c r="BF176">
        <v>37</v>
      </c>
      <c r="BG176">
        <v>38</v>
      </c>
      <c r="BH176">
        <v>38</v>
      </c>
      <c r="BI176">
        <v>39</v>
      </c>
      <c r="BJ176">
        <v>39</v>
      </c>
      <c r="BK176">
        <v>40</v>
      </c>
      <c r="BL176">
        <v>41</v>
      </c>
      <c r="BM176">
        <v>41</v>
      </c>
      <c r="BN176">
        <v>42</v>
      </c>
      <c r="BO176">
        <v>42</v>
      </c>
      <c r="BP176">
        <v>43</v>
      </c>
      <c r="BQ176">
        <v>44</v>
      </c>
      <c r="BR176">
        <v>44</v>
      </c>
      <c r="BS176">
        <v>45</v>
      </c>
      <c r="BT176">
        <v>45</v>
      </c>
      <c r="BU176">
        <v>46</v>
      </c>
      <c r="BV176">
        <v>47</v>
      </c>
      <c r="BW176">
        <v>47</v>
      </c>
      <c r="BX176">
        <v>48</v>
      </c>
      <c r="BY176">
        <v>48</v>
      </c>
      <c r="BZ176">
        <v>49</v>
      </c>
      <c r="CA176">
        <v>49</v>
      </c>
      <c r="CB176">
        <v>50</v>
      </c>
      <c r="CC176">
        <v>51</v>
      </c>
      <c r="CD176">
        <v>51</v>
      </c>
      <c r="CE176">
        <v>52</v>
      </c>
      <c r="CF176">
        <v>52</v>
      </c>
      <c r="CG176">
        <v>53</v>
      </c>
      <c r="CH176">
        <v>54</v>
      </c>
      <c r="CI176">
        <v>54</v>
      </c>
      <c r="CJ176">
        <v>55</v>
      </c>
      <c r="CK176">
        <v>55</v>
      </c>
      <c r="CL176">
        <v>56</v>
      </c>
      <c r="CM176">
        <v>56</v>
      </c>
      <c r="CN176">
        <v>57</v>
      </c>
      <c r="CO176">
        <v>57</v>
      </c>
      <c r="CP176">
        <v>58</v>
      </c>
      <c r="CQ176">
        <v>59</v>
      </c>
      <c r="CR176">
        <v>59</v>
      </c>
      <c r="CS176">
        <v>60</v>
      </c>
      <c r="CT176">
        <v>60</v>
      </c>
      <c r="CU176">
        <v>61</v>
      </c>
      <c r="CV176">
        <v>61</v>
      </c>
      <c r="CW176">
        <v>62</v>
      </c>
      <c r="CX176">
        <v>62</v>
      </c>
      <c r="CY176">
        <v>63</v>
      </c>
      <c r="CZ176">
        <v>64</v>
      </c>
      <c r="DA176">
        <v>64</v>
      </c>
      <c r="DB176">
        <v>65</v>
      </c>
      <c r="DC176">
        <v>66</v>
      </c>
      <c r="DD176">
        <v>66</v>
      </c>
      <c r="DE176">
        <v>67</v>
      </c>
      <c r="DF176">
        <v>67</v>
      </c>
      <c r="DG176">
        <v>68</v>
      </c>
      <c r="DH176">
        <v>69</v>
      </c>
      <c r="DI176">
        <v>69</v>
      </c>
      <c r="DJ176">
        <v>70</v>
      </c>
      <c r="DK176">
        <v>70</v>
      </c>
      <c r="DL176">
        <v>71</v>
      </c>
      <c r="DM176">
        <v>72</v>
      </c>
      <c r="DN176">
        <v>72</v>
      </c>
      <c r="DO176">
        <v>73</v>
      </c>
      <c r="DP176">
        <v>74</v>
      </c>
      <c r="DQ176">
        <v>74</v>
      </c>
      <c r="DR176">
        <v>75</v>
      </c>
      <c r="DS176">
        <v>75</v>
      </c>
      <c r="DT176">
        <v>76</v>
      </c>
      <c r="DU176">
        <v>77</v>
      </c>
      <c r="DV176">
        <v>77</v>
      </c>
      <c r="DW176">
        <v>78</v>
      </c>
      <c r="DX176">
        <v>78</v>
      </c>
      <c r="DY176">
        <v>79</v>
      </c>
      <c r="DZ176">
        <v>80</v>
      </c>
      <c r="EA176">
        <v>80</v>
      </c>
      <c r="EB176">
        <v>81</v>
      </c>
      <c r="EC176">
        <v>82</v>
      </c>
      <c r="ED176">
        <v>82</v>
      </c>
      <c r="EE176">
        <v>83</v>
      </c>
      <c r="EF176">
        <v>83</v>
      </c>
      <c r="EG176">
        <v>84</v>
      </c>
      <c r="EH176">
        <v>85</v>
      </c>
      <c r="EI176">
        <v>85</v>
      </c>
      <c r="EJ176">
        <v>86</v>
      </c>
      <c r="EK176">
        <v>87</v>
      </c>
      <c r="EL176">
        <v>87</v>
      </c>
      <c r="EM176">
        <v>88</v>
      </c>
      <c r="EN176">
        <v>88</v>
      </c>
      <c r="EO176">
        <v>89</v>
      </c>
      <c r="EP176">
        <v>90</v>
      </c>
      <c r="EQ176">
        <v>90</v>
      </c>
      <c r="ER176">
        <v>91</v>
      </c>
      <c r="ES176">
        <v>92</v>
      </c>
      <c r="ET176">
        <v>92</v>
      </c>
      <c r="EU176">
        <v>93</v>
      </c>
      <c r="EV176">
        <v>93</v>
      </c>
      <c r="EW176">
        <v>94</v>
      </c>
      <c r="EX176">
        <v>95</v>
      </c>
      <c r="EY176">
        <v>95</v>
      </c>
      <c r="EZ176">
        <v>96</v>
      </c>
      <c r="FA176">
        <v>96</v>
      </c>
      <c r="FB176">
        <v>97</v>
      </c>
      <c r="FC176">
        <v>98</v>
      </c>
      <c r="FD176">
        <v>98</v>
      </c>
      <c r="FE176">
        <v>99</v>
      </c>
      <c r="FF176">
        <v>100</v>
      </c>
      <c r="FG176">
        <v>100</v>
      </c>
      <c r="FH176">
        <v>101</v>
      </c>
      <c r="FI176">
        <v>101</v>
      </c>
      <c r="FJ176">
        <v>102</v>
      </c>
      <c r="FK176">
        <v>103</v>
      </c>
      <c r="FL176">
        <v>103</v>
      </c>
      <c r="FM176">
        <v>104</v>
      </c>
      <c r="FN176">
        <v>105</v>
      </c>
      <c r="FO176">
        <v>105</v>
      </c>
      <c r="FP176">
        <v>106</v>
      </c>
      <c r="FQ176">
        <v>106</v>
      </c>
      <c r="FR176">
        <v>107</v>
      </c>
      <c r="FS176">
        <v>108</v>
      </c>
      <c r="FT176">
        <v>108</v>
      </c>
      <c r="FU176">
        <v>109</v>
      </c>
      <c r="FV176">
        <v>109</v>
      </c>
      <c r="FW176">
        <v>110</v>
      </c>
      <c r="FX176">
        <v>111</v>
      </c>
      <c r="FY176">
        <v>111</v>
      </c>
      <c r="FZ176">
        <v>112</v>
      </c>
      <c r="GA176">
        <v>113</v>
      </c>
      <c r="GB176">
        <v>113</v>
      </c>
      <c r="GC176">
        <v>114</v>
      </c>
      <c r="GD176">
        <v>114</v>
      </c>
      <c r="GE176">
        <v>115</v>
      </c>
      <c r="GF176">
        <v>116</v>
      </c>
      <c r="GG176">
        <v>116</v>
      </c>
      <c r="GH176">
        <v>117</v>
      </c>
      <c r="GI176">
        <v>118</v>
      </c>
      <c r="GJ176">
        <v>118</v>
      </c>
      <c r="GK176">
        <v>119</v>
      </c>
      <c r="GL176">
        <v>119</v>
      </c>
      <c r="GM176">
        <v>120</v>
      </c>
      <c r="GN176">
        <v>121</v>
      </c>
      <c r="GO176">
        <v>121</v>
      </c>
      <c r="GP176">
        <v>122</v>
      </c>
      <c r="GQ176">
        <v>122</v>
      </c>
      <c r="GR176">
        <v>123</v>
      </c>
      <c r="GS176">
        <v>124</v>
      </c>
      <c r="GU176">
        <v>173</v>
      </c>
      <c r="GV176">
        <v>0.98599999999999999</v>
      </c>
    </row>
    <row r="177" spans="1:204">
      <c r="A177" s="278">
        <v>174</v>
      </c>
      <c r="B177" s="344">
        <v>1</v>
      </c>
      <c r="C177" s="344">
        <v>2</v>
      </c>
      <c r="D177" s="344">
        <v>2</v>
      </c>
      <c r="E177" s="344">
        <v>3</v>
      </c>
      <c r="F177" s="344">
        <v>4</v>
      </c>
      <c r="G177" s="344">
        <v>5</v>
      </c>
      <c r="H177" s="344">
        <v>5</v>
      </c>
      <c r="I177" s="344">
        <v>6</v>
      </c>
      <c r="J177" s="344">
        <v>7</v>
      </c>
      <c r="K177" s="344">
        <v>7</v>
      </c>
      <c r="L177" s="344">
        <v>8</v>
      </c>
      <c r="M177" s="344">
        <v>9</v>
      </c>
      <c r="N177" s="344">
        <v>9</v>
      </c>
      <c r="O177" s="344">
        <v>10</v>
      </c>
      <c r="P177" s="344">
        <v>11</v>
      </c>
      <c r="Q177" s="344">
        <v>11</v>
      </c>
      <c r="R177" s="344">
        <v>12</v>
      </c>
      <c r="S177" s="344">
        <v>13</v>
      </c>
      <c r="T177" s="344">
        <v>13</v>
      </c>
      <c r="U177" s="344">
        <v>14</v>
      </c>
      <c r="V177" s="344">
        <v>14</v>
      </c>
      <c r="W177" s="344">
        <v>15</v>
      </c>
      <c r="X177" s="344">
        <v>16</v>
      </c>
      <c r="Y177" s="344">
        <v>16</v>
      </c>
      <c r="Z177" s="344">
        <v>17</v>
      </c>
      <c r="AA177" s="344">
        <v>18</v>
      </c>
      <c r="AB177" s="344">
        <v>18</v>
      </c>
      <c r="AC177" s="344">
        <v>19</v>
      </c>
      <c r="AD177" s="344">
        <v>20</v>
      </c>
      <c r="AE177" s="344">
        <v>20</v>
      </c>
      <c r="AF177" s="337">
        <v>21</v>
      </c>
      <c r="AG177" s="345">
        <v>22</v>
      </c>
      <c r="AH177" s="346">
        <v>22</v>
      </c>
      <c r="AI177">
        <v>23</v>
      </c>
      <c r="AJ177">
        <v>24</v>
      </c>
      <c r="AK177">
        <v>24</v>
      </c>
      <c r="AL177">
        <v>25</v>
      </c>
      <c r="AM177">
        <v>25</v>
      </c>
      <c r="AN177">
        <v>26</v>
      </c>
      <c r="AO177">
        <v>27</v>
      </c>
      <c r="AP177">
        <v>27</v>
      </c>
      <c r="AQ177">
        <v>28</v>
      </c>
      <c r="AR177">
        <v>29</v>
      </c>
      <c r="AS177">
        <v>29</v>
      </c>
      <c r="AT177">
        <v>30</v>
      </c>
      <c r="AU177">
        <v>30</v>
      </c>
      <c r="AV177">
        <v>31</v>
      </c>
      <c r="AW177">
        <v>32</v>
      </c>
      <c r="AX177">
        <v>32</v>
      </c>
      <c r="AY177">
        <v>33</v>
      </c>
      <c r="AZ177">
        <v>34</v>
      </c>
      <c r="BA177">
        <v>34</v>
      </c>
      <c r="BB177">
        <v>35</v>
      </c>
      <c r="BC177">
        <v>35</v>
      </c>
      <c r="BD177">
        <v>36</v>
      </c>
      <c r="BE177">
        <v>37</v>
      </c>
      <c r="BF177">
        <v>37</v>
      </c>
      <c r="BG177">
        <v>38</v>
      </c>
      <c r="BH177">
        <v>38</v>
      </c>
      <c r="BI177">
        <v>39</v>
      </c>
      <c r="BJ177">
        <v>40</v>
      </c>
      <c r="BK177">
        <v>40</v>
      </c>
      <c r="BL177">
        <v>41</v>
      </c>
      <c r="BM177">
        <v>41</v>
      </c>
      <c r="BN177">
        <v>42</v>
      </c>
      <c r="BO177">
        <v>43</v>
      </c>
      <c r="BP177">
        <v>43</v>
      </c>
      <c r="BQ177">
        <v>44</v>
      </c>
      <c r="BR177">
        <v>44</v>
      </c>
      <c r="BS177">
        <v>45</v>
      </c>
      <c r="BT177">
        <v>45</v>
      </c>
      <c r="BU177">
        <v>46</v>
      </c>
      <c r="BV177">
        <v>47</v>
      </c>
      <c r="BW177">
        <v>47</v>
      </c>
      <c r="BX177">
        <v>48</v>
      </c>
      <c r="BY177">
        <v>48</v>
      </c>
      <c r="BZ177">
        <v>49</v>
      </c>
      <c r="CA177">
        <v>50</v>
      </c>
      <c r="CB177">
        <v>50</v>
      </c>
      <c r="CC177">
        <v>51</v>
      </c>
      <c r="CD177">
        <v>51</v>
      </c>
      <c r="CE177">
        <v>52</v>
      </c>
      <c r="CF177">
        <v>52</v>
      </c>
      <c r="CG177">
        <v>53</v>
      </c>
      <c r="CH177">
        <v>54</v>
      </c>
      <c r="CI177">
        <v>54</v>
      </c>
      <c r="CJ177">
        <v>55</v>
      </c>
      <c r="CK177">
        <v>55</v>
      </c>
      <c r="CL177">
        <v>56</v>
      </c>
      <c r="CM177">
        <v>56</v>
      </c>
      <c r="CN177">
        <v>57</v>
      </c>
      <c r="CO177">
        <v>58</v>
      </c>
      <c r="CP177">
        <v>58</v>
      </c>
      <c r="CQ177">
        <v>59</v>
      </c>
      <c r="CR177">
        <v>59</v>
      </c>
      <c r="CS177">
        <v>60</v>
      </c>
      <c r="CT177">
        <v>60</v>
      </c>
      <c r="CU177">
        <v>61</v>
      </c>
      <c r="CV177">
        <v>61</v>
      </c>
      <c r="CW177">
        <v>62</v>
      </c>
      <c r="CX177">
        <v>63</v>
      </c>
      <c r="CY177">
        <v>63</v>
      </c>
      <c r="CZ177">
        <v>64</v>
      </c>
      <c r="DA177">
        <v>64</v>
      </c>
      <c r="DB177">
        <v>65</v>
      </c>
      <c r="DC177">
        <v>66</v>
      </c>
      <c r="DD177">
        <v>66</v>
      </c>
      <c r="DE177">
        <v>67</v>
      </c>
      <c r="DF177">
        <v>68</v>
      </c>
      <c r="DG177">
        <v>68</v>
      </c>
      <c r="DH177">
        <v>69</v>
      </c>
      <c r="DI177">
        <v>69</v>
      </c>
      <c r="DJ177">
        <v>70</v>
      </c>
      <c r="DK177">
        <v>71</v>
      </c>
      <c r="DL177">
        <v>71</v>
      </c>
      <c r="DM177">
        <v>72</v>
      </c>
      <c r="DN177">
        <v>72</v>
      </c>
      <c r="DO177">
        <v>73</v>
      </c>
      <c r="DP177">
        <v>74</v>
      </c>
      <c r="DQ177">
        <v>74</v>
      </c>
      <c r="DR177">
        <v>75</v>
      </c>
      <c r="DS177">
        <v>76</v>
      </c>
      <c r="DT177">
        <v>76</v>
      </c>
      <c r="DU177">
        <v>77</v>
      </c>
      <c r="DV177">
        <v>77</v>
      </c>
      <c r="DW177">
        <v>78</v>
      </c>
      <c r="DX177">
        <v>79</v>
      </c>
      <c r="DY177">
        <v>79</v>
      </c>
      <c r="DZ177">
        <v>80</v>
      </c>
      <c r="EA177">
        <v>81</v>
      </c>
      <c r="EB177">
        <v>81</v>
      </c>
      <c r="EC177">
        <v>82</v>
      </c>
      <c r="ED177">
        <v>82</v>
      </c>
      <c r="EE177">
        <v>83</v>
      </c>
      <c r="EF177">
        <v>84</v>
      </c>
      <c r="EG177">
        <v>84</v>
      </c>
      <c r="EH177">
        <v>85</v>
      </c>
      <c r="EI177">
        <v>85</v>
      </c>
      <c r="EJ177">
        <v>86</v>
      </c>
      <c r="EK177">
        <v>87</v>
      </c>
      <c r="EL177">
        <v>87</v>
      </c>
      <c r="EM177">
        <v>88</v>
      </c>
      <c r="EN177">
        <v>89</v>
      </c>
      <c r="EO177">
        <v>89</v>
      </c>
      <c r="EP177">
        <v>90</v>
      </c>
      <c r="EQ177">
        <v>90</v>
      </c>
      <c r="ER177">
        <v>91</v>
      </c>
      <c r="ES177">
        <v>92</v>
      </c>
      <c r="ET177">
        <v>92</v>
      </c>
      <c r="EU177">
        <v>93</v>
      </c>
      <c r="EV177">
        <v>94</v>
      </c>
      <c r="EW177">
        <v>94</v>
      </c>
      <c r="EX177">
        <v>95</v>
      </c>
      <c r="EY177">
        <v>95</v>
      </c>
      <c r="EZ177">
        <v>96</v>
      </c>
      <c r="FA177">
        <v>97</v>
      </c>
      <c r="FB177">
        <v>97</v>
      </c>
      <c r="FC177">
        <v>98</v>
      </c>
      <c r="FD177">
        <v>99</v>
      </c>
      <c r="FE177">
        <v>99</v>
      </c>
      <c r="FF177">
        <v>100</v>
      </c>
      <c r="FG177">
        <v>100</v>
      </c>
      <c r="FH177">
        <v>101</v>
      </c>
      <c r="FI177">
        <v>102</v>
      </c>
      <c r="FJ177">
        <v>102</v>
      </c>
      <c r="FK177">
        <v>103</v>
      </c>
      <c r="FL177">
        <v>103</v>
      </c>
      <c r="FM177">
        <v>104</v>
      </c>
      <c r="FN177">
        <v>105</v>
      </c>
      <c r="FO177">
        <v>105</v>
      </c>
      <c r="FP177">
        <v>106</v>
      </c>
      <c r="FQ177">
        <v>107</v>
      </c>
      <c r="FR177">
        <v>107</v>
      </c>
      <c r="FS177">
        <v>108</v>
      </c>
      <c r="FT177">
        <v>108</v>
      </c>
      <c r="FU177">
        <v>109</v>
      </c>
      <c r="FV177">
        <v>110</v>
      </c>
      <c r="FW177">
        <v>110</v>
      </c>
      <c r="FX177">
        <v>111</v>
      </c>
      <c r="FY177">
        <v>112</v>
      </c>
      <c r="FZ177">
        <v>112</v>
      </c>
      <c r="GA177">
        <v>113</v>
      </c>
      <c r="GB177">
        <v>113</v>
      </c>
      <c r="GC177">
        <v>114</v>
      </c>
      <c r="GD177">
        <v>115</v>
      </c>
      <c r="GE177">
        <v>115</v>
      </c>
      <c r="GF177">
        <v>116</v>
      </c>
      <c r="GG177">
        <v>117</v>
      </c>
      <c r="GH177">
        <v>117</v>
      </c>
      <c r="GI177">
        <v>118</v>
      </c>
      <c r="GJ177">
        <v>118</v>
      </c>
      <c r="GK177">
        <v>119</v>
      </c>
      <c r="GL177">
        <v>120</v>
      </c>
      <c r="GM177">
        <v>120</v>
      </c>
      <c r="GN177">
        <v>121</v>
      </c>
      <c r="GO177">
        <v>121</v>
      </c>
      <c r="GP177">
        <v>122</v>
      </c>
      <c r="GQ177">
        <v>123</v>
      </c>
      <c r="GR177">
        <v>123</v>
      </c>
      <c r="GS177">
        <v>124</v>
      </c>
      <c r="GU177">
        <v>174</v>
      </c>
      <c r="GV177">
        <v>0.98799999999999999</v>
      </c>
    </row>
    <row r="178" spans="1:204">
      <c r="A178" s="278">
        <v>175</v>
      </c>
      <c r="B178" s="344">
        <v>1</v>
      </c>
      <c r="C178" s="344">
        <v>2</v>
      </c>
      <c r="D178" s="344">
        <v>2</v>
      </c>
      <c r="E178" s="344">
        <v>3</v>
      </c>
      <c r="F178" s="344">
        <v>4</v>
      </c>
      <c r="G178" s="344">
        <v>5</v>
      </c>
      <c r="H178" s="344">
        <v>6</v>
      </c>
      <c r="I178" s="344">
        <v>6</v>
      </c>
      <c r="J178" s="344">
        <v>7</v>
      </c>
      <c r="K178" s="344">
        <v>7</v>
      </c>
      <c r="L178" s="344">
        <v>8</v>
      </c>
      <c r="M178" s="344">
        <v>9</v>
      </c>
      <c r="N178" s="344">
        <v>9</v>
      </c>
      <c r="O178" s="344">
        <v>10</v>
      </c>
      <c r="P178" s="344">
        <v>11</v>
      </c>
      <c r="Q178" s="344">
        <v>11</v>
      </c>
      <c r="R178" s="344">
        <v>12</v>
      </c>
      <c r="S178" s="344">
        <v>13</v>
      </c>
      <c r="T178" s="344">
        <v>13</v>
      </c>
      <c r="U178" s="344">
        <v>14</v>
      </c>
      <c r="V178" s="344">
        <v>15</v>
      </c>
      <c r="W178" s="344">
        <v>15</v>
      </c>
      <c r="X178" s="344">
        <v>16</v>
      </c>
      <c r="Y178" s="344">
        <v>16</v>
      </c>
      <c r="Z178" s="344">
        <v>17</v>
      </c>
      <c r="AA178" s="344">
        <v>18</v>
      </c>
      <c r="AB178" s="344">
        <v>18</v>
      </c>
      <c r="AC178" s="344">
        <v>19</v>
      </c>
      <c r="AD178" s="344">
        <v>20</v>
      </c>
      <c r="AE178" s="344">
        <v>20</v>
      </c>
      <c r="AF178" s="337">
        <v>21</v>
      </c>
      <c r="AG178" s="345">
        <v>22</v>
      </c>
      <c r="AH178" s="346">
        <v>22</v>
      </c>
      <c r="AI178">
        <v>23</v>
      </c>
      <c r="AJ178">
        <v>24</v>
      </c>
      <c r="AK178">
        <v>24</v>
      </c>
      <c r="AL178">
        <v>25</v>
      </c>
      <c r="AM178">
        <v>25</v>
      </c>
      <c r="AN178">
        <v>26</v>
      </c>
      <c r="AO178">
        <v>27</v>
      </c>
      <c r="AP178">
        <v>27</v>
      </c>
      <c r="AQ178">
        <v>28</v>
      </c>
      <c r="AR178">
        <v>29</v>
      </c>
      <c r="AS178">
        <v>29</v>
      </c>
      <c r="AT178">
        <v>30</v>
      </c>
      <c r="AU178">
        <v>31</v>
      </c>
      <c r="AV178">
        <v>31</v>
      </c>
      <c r="AW178">
        <v>32</v>
      </c>
      <c r="AX178">
        <v>32</v>
      </c>
      <c r="AY178">
        <v>33</v>
      </c>
      <c r="AZ178">
        <v>34</v>
      </c>
      <c r="BA178">
        <v>34</v>
      </c>
      <c r="BB178">
        <v>35</v>
      </c>
      <c r="BC178">
        <v>35</v>
      </c>
      <c r="BD178">
        <v>36</v>
      </c>
      <c r="BE178">
        <v>37</v>
      </c>
      <c r="BF178">
        <v>37</v>
      </c>
      <c r="BG178">
        <v>38</v>
      </c>
      <c r="BH178">
        <v>38</v>
      </c>
      <c r="BI178">
        <v>39</v>
      </c>
      <c r="BJ178">
        <v>40</v>
      </c>
      <c r="BK178">
        <v>40</v>
      </c>
      <c r="BL178">
        <v>41</v>
      </c>
      <c r="BM178">
        <v>41</v>
      </c>
      <c r="BN178">
        <v>42</v>
      </c>
      <c r="BO178">
        <v>43</v>
      </c>
      <c r="BP178">
        <v>43</v>
      </c>
      <c r="BQ178">
        <v>44</v>
      </c>
      <c r="BR178">
        <v>44</v>
      </c>
      <c r="BS178">
        <v>45</v>
      </c>
      <c r="BT178">
        <v>46</v>
      </c>
      <c r="BU178">
        <v>46</v>
      </c>
      <c r="BV178">
        <v>47</v>
      </c>
      <c r="BW178">
        <v>47</v>
      </c>
      <c r="BX178">
        <v>48</v>
      </c>
      <c r="BY178">
        <v>49</v>
      </c>
      <c r="BZ178">
        <v>49</v>
      </c>
      <c r="CA178">
        <v>50</v>
      </c>
      <c r="CB178">
        <v>50</v>
      </c>
      <c r="CC178">
        <v>51</v>
      </c>
      <c r="CD178">
        <v>51</v>
      </c>
      <c r="CE178">
        <v>52</v>
      </c>
      <c r="CF178">
        <v>53</v>
      </c>
      <c r="CG178">
        <v>53</v>
      </c>
      <c r="CH178">
        <v>54</v>
      </c>
      <c r="CI178">
        <v>54</v>
      </c>
      <c r="CJ178">
        <v>55</v>
      </c>
      <c r="CK178">
        <v>55</v>
      </c>
      <c r="CL178">
        <v>56</v>
      </c>
      <c r="CM178">
        <v>57</v>
      </c>
      <c r="CN178">
        <v>57</v>
      </c>
      <c r="CO178">
        <v>58</v>
      </c>
      <c r="CP178">
        <v>58</v>
      </c>
      <c r="CQ178">
        <v>59</v>
      </c>
      <c r="CR178">
        <v>59</v>
      </c>
      <c r="CS178">
        <v>60</v>
      </c>
      <c r="CT178">
        <v>60</v>
      </c>
      <c r="CU178">
        <v>61</v>
      </c>
      <c r="CV178">
        <v>62</v>
      </c>
      <c r="CW178">
        <v>62</v>
      </c>
      <c r="CX178">
        <v>63</v>
      </c>
      <c r="CY178">
        <v>63</v>
      </c>
      <c r="CZ178">
        <v>64</v>
      </c>
      <c r="DA178">
        <v>65</v>
      </c>
      <c r="DB178">
        <v>65</v>
      </c>
      <c r="DC178">
        <v>66</v>
      </c>
      <c r="DD178">
        <v>66</v>
      </c>
      <c r="DE178">
        <v>67</v>
      </c>
      <c r="DF178">
        <v>68</v>
      </c>
      <c r="DG178">
        <v>68</v>
      </c>
      <c r="DH178">
        <v>69</v>
      </c>
      <c r="DI178">
        <v>69</v>
      </c>
      <c r="DJ178">
        <v>70</v>
      </c>
      <c r="DK178">
        <v>71</v>
      </c>
      <c r="DL178">
        <v>71</v>
      </c>
      <c r="DM178">
        <v>72</v>
      </c>
      <c r="DN178">
        <v>73</v>
      </c>
      <c r="DO178">
        <v>73</v>
      </c>
      <c r="DP178">
        <v>74</v>
      </c>
      <c r="DQ178">
        <v>74</v>
      </c>
      <c r="DR178">
        <v>75</v>
      </c>
      <c r="DS178">
        <v>76</v>
      </c>
      <c r="DT178">
        <v>76</v>
      </c>
      <c r="DU178">
        <v>77</v>
      </c>
      <c r="DV178">
        <v>78</v>
      </c>
      <c r="DW178">
        <v>78</v>
      </c>
      <c r="DX178">
        <v>79</v>
      </c>
      <c r="DY178">
        <v>79</v>
      </c>
      <c r="DZ178">
        <v>80</v>
      </c>
      <c r="EA178">
        <v>81</v>
      </c>
      <c r="EB178">
        <v>81</v>
      </c>
      <c r="EC178">
        <v>82</v>
      </c>
      <c r="ED178">
        <v>83</v>
      </c>
      <c r="EE178">
        <v>83</v>
      </c>
      <c r="EF178">
        <v>84</v>
      </c>
      <c r="EG178">
        <v>84</v>
      </c>
      <c r="EH178">
        <v>85</v>
      </c>
      <c r="EI178">
        <v>86</v>
      </c>
      <c r="EJ178">
        <v>86</v>
      </c>
      <c r="EK178">
        <v>87</v>
      </c>
      <c r="EL178">
        <v>88</v>
      </c>
      <c r="EM178">
        <v>88</v>
      </c>
      <c r="EN178">
        <v>89</v>
      </c>
      <c r="EO178">
        <v>89</v>
      </c>
      <c r="EP178">
        <v>90</v>
      </c>
      <c r="EQ178">
        <v>91</v>
      </c>
      <c r="ER178">
        <v>91</v>
      </c>
      <c r="ES178">
        <v>92</v>
      </c>
      <c r="ET178">
        <v>93</v>
      </c>
      <c r="EU178">
        <v>93</v>
      </c>
      <c r="EV178">
        <v>94</v>
      </c>
      <c r="EW178">
        <v>94</v>
      </c>
      <c r="EX178">
        <v>95</v>
      </c>
      <c r="EY178">
        <v>96</v>
      </c>
      <c r="EZ178">
        <v>96</v>
      </c>
      <c r="FA178">
        <v>97</v>
      </c>
      <c r="FB178">
        <v>97</v>
      </c>
      <c r="FC178">
        <v>98</v>
      </c>
      <c r="FD178">
        <v>99</v>
      </c>
      <c r="FE178">
        <v>99</v>
      </c>
      <c r="FF178">
        <v>100</v>
      </c>
      <c r="FG178">
        <v>101</v>
      </c>
      <c r="FH178">
        <v>101</v>
      </c>
      <c r="FI178">
        <v>102</v>
      </c>
      <c r="FJ178">
        <v>102</v>
      </c>
      <c r="FK178">
        <v>103</v>
      </c>
      <c r="FL178">
        <v>104</v>
      </c>
      <c r="FM178">
        <v>104</v>
      </c>
      <c r="FN178">
        <v>105</v>
      </c>
      <c r="FO178">
        <v>106</v>
      </c>
      <c r="FP178">
        <v>106</v>
      </c>
      <c r="FQ178">
        <v>107</v>
      </c>
      <c r="FR178">
        <v>107</v>
      </c>
      <c r="FS178">
        <v>108</v>
      </c>
      <c r="FT178">
        <v>109</v>
      </c>
      <c r="FU178">
        <v>109</v>
      </c>
      <c r="FV178">
        <v>110</v>
      </c>
      <c r="FW178">
        <v>111</v>
      </c>
      <c r="FX178">
        <v>111</v>
      </c>
      <c r="FY178">
        <v>112</v>
      </c>
      <c r="FZ178">
        <v>112</v>
      </c>
      <c r="GA178">
        <v>113</v>
      </c>
      <c r="GB178">
        <v>114</v>
      </c>
      <c r="GC178">
        <v>114</v>
      </c>
      <c r="GD178">
        <v>115</v>
      </c>
      <c r="GE178">
        <v>115</v>
      </c>
      <c r="GF178">
        <v>116</v>
      </c>
      <c r="GG178">
        <v>117</v>
      </c>
      <c r="GH178">
        <v>117</v>
      </c>
      <c r="GI178">
        <v>118</v>
      </c>
      <c r="GJ178">
        <v>119</v>
      </c>
      <c r="GK178">
        <v>119</v>
      </c>
      <c r="GL178">
        <v>120</v>
      </c>
      <c r="GM178">
        <v>120</v>
      </c>
      <c r="GN178">
        <v>121</v>
      </c>
      <c r="GO178">
        <v>122</v>
      </c>
      <c r="GP178">
        <v>122</v>
      </c>
      <c r="GQ178">
        <v>123</v>
      </c>
      <c r="GR178">
        <v>124</v>
      </c>
      <c r="GS178">
        <v>124</v>
      </c>
      <c r="GU178">
        <v>175</v>
      </c>
      <c r="GV178">
        <v>0.99</v>
      </c>
    </row>
    <row r="179" spans="1:204">
      <c r="A179" s="278">
        <v>176</v>
      </c>
      <c r="B179" s="344">
        <v>1</v>
      </c>
      <c r="C179" s="344">
        <v>2</v>
      </c>
      <c r="D179" s="344">
        <v>2</v>
      </c>
      <c r="E179" s="344">
        <v>3</v>
      </c>
      <c r="F179" s="344">
        <v>4</v>
      </c>
      <c r="G179" s="344">
        <v>5</v>
      </c>
      <c r="H179" s="344">
        <v>6</v>
      </c>
      <c r="I179" s="344">
        <v>6</v>
      </c>
      <c r="J179" s="344">
        <v>7</v>
      </c>
      <c r="K179" s="344">
        <v>7</v>
      </c>
      <c r="L179" s="344">
        <v>8</v>
      </c>
      <c r="M179" s="344">
        <v>9</v>
      </c>
      <c r="N179" s="344">
        <v>9</v>
      </c>
      <c r="O179" s="344">
        <v>10</v>
      </c>
      <c r="P179" s="344">
        <v>11</v>
      </c>
      <c r="Q179" s="344">
        <v>11</v>
      </c>
      <c r="R179" s="344">
        <v>12</v>
      </c>
      <c r="S179" s="344">
        <v>13</v>
      </c>
      <c r="T179" s="344">
        <v>13</v>
      </c>
      <c r="U179" s="344">
        <v>14</v>
      </c>
      <c r="V179" s="344">
        <v>15</v>
      </c>
      <c r="W179" s="344">
        <v>15</v>
      </c>
      <c r="X179" s="344">
        <v>16</v>
      </c>
      <c r="Y179" s="344">
        <v>16</v>
      </c>
      <c r="Z179" s="344">
        <v>17</v>
      </c>
      <c r="AA179" s="344">
        <v>18</v>
      </c>
      <c r="AB179" s="344">
        <v>18</v>
      </c>
      <c r="AC179" s="344">
        <v>19</v>
      </c>
      <c r="AD179" s="344">
        <v>20</v>
      </c>
      <c r="AE179" s="344">
        <v>20</v>
      </c>
      <c r="AF179" s="337">
        <v>21</v>
      </c>
      <c r="AG179" s="345">
        <v>22</v>
      </c>
      <c r="AH179" s="346">
        <v>22</v>
      </c>
      <c r="AI179">
        <v>23</v>
      </c>
      <c r="AJ179">
        <v>24</v>
      </c>
      <c r="AK179">
        <v>24</v>
      </c>
      <c r="AL179">
        <v>25</v>
      </c>
      <c r="AM179">
        <v>26</v>
      </c>
      <c r="AN179">
        <v>26</v>
      </c>
      <c r="AO179">
        <v>27</v>
      </c>
      <c r="AP179">
        <v>27</v>
      </c>
      <c r="AQ179">
        <v>28</v>
      </c>
      <c r="AR179">
        <v>29</v>
      </c>
      <c r="AS179">
        <v>29</v>
      </c>
      <c r="AT179">
        <v>30</v>
      </c>
      <c r="AU179">
        <v>31</v>
      </c>
      <c r="AV179">
        <v>31</v>
      </c>
      <c r="AW179">
        <v>32</v>
      </c>
      <c r="AX179">
        <v>32</v>
      </c>
      <c r="AY179">
        <v>33</v>
      </c>
      <c r="AZ179">
        <v>34</v>
      </c>
      <c r="BA179">
        <v>34</v>
      </c>
      <c r="BB179">
        <v>35</v>
      </c>
      <c r="BC179">
        <v>35</v>
      </c>
      <c r="BD179">
        <v>36</v>
      </c>
      <c r="BE179">
        <v>37</v>
      </c>
      <c r="BF179">
        <v>37</v>
      </c>
      <c r="BG179">
        <v>38</v>
      </c>
      <c r="BH179">
        <v>38</v>
      </c>
      <c r="BI179">
        <v>39</v>
      </c>
      <c r="BJ179">
        <v>40</v>
      </c>
      <c r="BK179">
        <v>40</v>
      </c>
      <c r="BL179">
        <v>41</v>
      </c>
      <c r="BM179">
        <v>41</v>
      </c>
      <c r="BN179">
        <v>42</v>
      </c>
      <c r="BO179">
        <v>43</v>
      </c>
      <c r="BP179">
        <v>43</v>
      </c>
      <c r="BQ179">
        <v>44</v>
      </c>
      <c r="BR179">
        <v>44</v>
      </c>
      <c r="BS179">
        <v>45</v>
      </c>
      <c r="BT179">
        <v>46</v>
      </c>
      <c r="BU179">
        <v>46</v>
      </c>
      <c r="BV179">
        <v>47</v>
      </c>
      <c r="BW179">
        <v>47</v>
      </c>
      <c r="BX179">
        <v>48</v>
      </c>
      <c r="BY179">
        <v>49</v>
      </c>
      <c r="BZ179">
        <v>49</v>
      </c>
      <c r="CA179">
        <v>50</v>
      </c>
      <c r="CB179">
        <v>50</v>
      </c>
      <c r="CC179">
        <v>51</v>
      </c>
      <c r="CD179">
        <v>52</v>
      </c>
      <c r="CE179">
        <v>52</v>
      </c>
      <c r="CF179">
        <v>53</v>
      </c>
      <c r="CG179">
        <v>53</v>
      </c>
      <c r="CH179">
        <v>54</v>
      </c>
      <c r="CI179">
        <v>54</v>
      </c>
      <c r="CJ179">
        <v>55</v>
      </c>
      <c r="CK179">
        <v>56</v>
      </c>
      <c r="CL179">
        <v>56</v>
      </c>
      <c r="CM179">
        <v>57</v>
      </c>
      <c r="CN179">
        <v>57</v>
      </c>
      <c r="CO179">
        <v>58</v>
      </c>
      <c r="CP179">
        <v>58</v>
      </c>
      <c r="CQ179">
        <v>59</v>
      </c>
      <c r="CR179">
        <v>59</v>
      </c>
      <c r="CS179">
        <v>60</v>
      </c>
      <c r="CT179">
        <v>61</v>
      </c>
      <c r="CU179">
        <v>61</v>
      </c>
      <c r="CV179">
        <v>62</v>
      </c>
      <c r="CW179">
        <v>62</v>
      </c>
      <c r="CX179">
        <v>63</v>
      </c>
      <c r="CY179">
        <v>63</v>
      </c>
      <c r="CZ179">
        <v>64</v>
      </c>
      <c r="DA179">
        <v>65</v>
      </c>
      <c r="DB179">
        <v>65</v>
      </c>
      <c r="DC179">
        <v>66</v>
      </c>
      <c r="DD179">
        <v>67</v>
      </c>
      <c r="DE179">
        <v>67</v>
      </c>
      <c r="DF179">
        <v>68</v>
      </c>
      <c r="DG179">
        <v>68</v>
      </c>
      <c r="DH179">
        <v>69</v>
      </c>
      <c r="DI179">
        <v>70</v>
      </c>
      <c r="DJ179">
        <v>70</v>
      </c>
      <c r="DK179">
        <v>71</v>
      </c>
      <c r="DL179">
        <v>71</v>
      </c>
      <c r="DM179">
        <v>72</v>
      </c>
      <c r="DN179">
        <v>73</v>
      </c>
      <c r="DO179">
        <v>73</v>
      </c>
      <c r="DP179">
        <v>74</v>
      </c>
      <c r="DQ179">
        <v>75</v>
      </c>
      <c r="DR179">
        <v>75</v>
      </c>
      <c r="DS179">
        <v>76</v>
      </c>
      <c r="DT179">
        <v>76</v>
      </c>
      <c r="DU179">
        <v>77</v>
      </c>
      <c r="DV179">
        <v>78</v>
      </c>
      <c r="DW179">
        <v>78</v>
      </c>
      <c r="DX179">
        <v>79</v>
      </c>
      <c r="DY179">
        <v>80</v>
      </c>
      <c r="DZ179">
        <v>80</v>
      </c>
      <c r="EA179">
        <v>81</v>
      </c>
      <c r="EB179">
        <v>81</v>
      </c>
      <c r="EC179">
        <v>82</v>
      </c>
      <c r="ED179">
        <v>83</v>
      </c>
      <c r="EE179">
        <v>83</v>
      </c>
      <c r="EF179">
        <v>84</v>
      </c>
      <c r="EG179">
        <v>85</v>
      </c>
      <c r="EH179">
        <v>85</v>
      </c>
      <c r="EI179">
        <v>86</v>
      </c>
      <c r="EJ179">
        <v>86</v>
      </c>
      <c r="EK179">
        <v>87</v>
      </c>
      <c r="EL179">
        <v>88</v>
      </c>
      <c r="EM179">
        <v>88</v>
      </c>
      <c r="EN179">
        <v>89</v>
      </c>
      <c r="EO179">
        <v>90</v>
      </c>
      <c r="EP179">
        <v>90</v>
      </c>
      <c r="EQ179">
        <v>91</v>
      </c>
      <c r="ER179">
        <v>91</v>
      </c>
      <c r="ES179">
        <v>92</v>
      </c>
      <c r="ET179">
        <v>93</v>
      </c>
      <c r="EU179">
        <v>93</v>
      </c>
      <c r="EV179">
        <v>94</v>
      </c>
      <c r="EW179">
        <v>95</v>
      </c>
      <c r="EX179">
        <v>95</v>
      </c>
      <c r="EY179">
        <v>96</v>
      </c>
      <c r="EZ179">
        <v>96</v>
      </c>
      <c r="FA179">
        <v>97</v>
      </c>
      <c r="FB179">
        <v>98</v>
      </c>
      <c r="FC179">
        <v>98</v>
      </c>
      <c r="FD179">
        <v>99</v>
      </c>
      <c r="FE179">
        <v>100</v>
      </c>
      <c r="FF179">
        <v>100</v>
      </c>
      <c r="FG179">
        <v>101</v>
      </c>
      <c r="FH179">
        <v>101</v>
      </c>
      <c r="FI179">
        <v>102</v>
      </c>
      <c r="FJ179">
        <v>103</v>
      </c>
      <c r="FK179">
        <v>103</v>
      </c>
      <c r="FL179">
        <v>104</v>
      </c>
      <c r="FM179">
        <v>105</v>
      </c>
      <c r="FN179">
        <v>105</v>
      </c>
      <c r="FO179">
        <v>106</v>
      </c>
      <c r="FP179">
        <v>106</v>
      </c>
      <c r="FQ179">
        <v>107</v>
      </c>
      <c r="FR179">
        <v>108</v>
      </c>
      <c r="FS179">
        <v>108</v>
      </c>
      <c r="FT179">
        <v>109</v>
      </c>
      <c r="FU179">
        <v>110</v>
      </c>
      <c r="FV179">
        <v>110</v>
      </c>
      <c r="FW179">
        <v>111</v>
      </c>
      <c r="FX179">
        <v>111</v>
      </c>
      <c r="FY179">
        <v>112</v>
      </c>
      <c r="FZ179">
        <v>113</v>
      </c>
      <c r="GA179">
        <v>113</v>
      </c>
      <c r="GB179">
        <v>114</v>
      </c>
      <c r="GC179">
        <v>114</v>
      </c>
      <c r="GD179">
        <v>115</v>
      </c>
      <c r="GE179">
        <v>116</v>
      </c>
      <c r="GF179">
        <v>116</v>
      </c>
      <c r="GG179">
        <v>117</v>
      </c>
      <c r="GH179">
        <v>118</v>
      </c>
      <c r="GI179">
        <v>118</v>
      </c>
      <c r="GJ179">
        <v>119</v>
      </c>
      <c r="GK179">
        <v>119</v>
      </c>
      <c r="GL179">
        <v>120</v>
      </c>
      <c r="GM179">
        <v>121</v>
      </c>
      <c r="GN179">
        <v>121</v>
      </c>
      <c r="GO179">
        <v>122</v>
      </c>
      <c r="GP179">
        <v>123</v>
      </c>
      <c r="GQ179">
        <v>123</v>
      </c>
      <c r="GR179">
        <v>124</v>
      </c>
      <c r="GS179">
        <v>124</v>
      </c>
      <c r="GU179">
        <v>176</v>
      </c>
      <c r="GV179">
        <v>0.99199999999999999</v>
      </c>
    </row>
    <row r="180" spans="1:204">
      <c r="A180" s="278">
        <v>177</v>
      </c>
      <c r="B180" s="344">
        <v>1</v>
      </c>
      <c r="C180" s="344">
        <v>2</v>
      </c>
      <c r="D180" s="344">
        <v>2</v>
      </c>
      <c r="E180" s="344">
        <v>3</v>
      </c>
      <c r="F180" s="344">
        <v>4</v>
      </c>
      <c r="G180" s="344">
        <v>5</v>
      </c>
      <c r="H180" s="344">
        <v>6</v>
      </c>
      <c r="I180" s="344">
        <v>6</v>
      </c>
      <c r="J180" s="344">
        <v>7</v>
      </c>
      <c r="K180" s="344">
        <v>7</v>
      </c>
      <c r="L180" s="344">
        <v>8</v>
      </c>
      <c r="M180" s="344">
        <v>9</v>
      </c>
      <c r="N180" s="344">
        <v>9</v>
      </c>
      <c r="O180" s="344">
        <v>10</v>
      </c>
      <c r="P180" s="344">
        <v>11</v>
      </c>
      <c r="Q180" s="344">
        <v>11</v>
      </c>
      <c r="R180" s="344">
        <v>12</v>
      </c>
      <c r="S180" s="344">
        <v>13</v>
      </c>
      <c r="T180" s="344">
        <v>13</v>
      </c>
      <c r="U180" s="344">
        <v>14</v>
      </c>
      <c r="V180" s="344">
        <v>15</v>
      </c>
      <c r="W180" s="344">
        <v>15</v>
      </c>
      <c r="X180" s="344">
        <v>16</v>
      </c>
      <c r="Y180" s="344">
        <v>17</v>
      </c>
      <c r="Z180" s="344">
        <v>17</v>
      </c>
      <c r="AA180" s="344">
        <v>18</v>
      </c>
      <c r="AB180" s="344">
        <v>18</v>
      </c>
      <c r="AC180" s="344">
        <v>19</v>
      </c>
      <c r="AD180" s="344">
        <v>20</v>
      </c>
      <c r="AE180" s="344">
        <v>20</v>
      </c>
      <c r="AF180" s="337">
        <v>21</v>
      </c>
      <c r="AG180" s="345">
        <v>22</v>
      </c>
      <c r="AH180" s="346">
        <v>22</v>
      </c>
      <c r="AI180">
        <v>23</v>
      </c>
      <c r="AJ180">
        <v>24</v>
      </c>
      <c r="AK180">
        <v>24</v>
      </c>
      <c r="AL180">
        <v>25</v>
      </c>
      <c r="AM180">
        <v>26</v>
      </c>
      <c r="AN180">
        <v>26</v>
      </c>
      <c r="AO180">
        <v>27</v>
      </c>
      <c r="AP180">
        <v>27</v>
      </c>
      <c r="AQ180">
        <v>28</v>
      </c>
      <c r="AR180">
        <v>29</v>
      </c>
      <c r="AS180">
        <v>29</v>
      </c>
      <c r="AT180">
        <v>30</v>
      </c>
      <c r="AU180">
        <v>31</v>
      </c>
      <c r="AV180">
        <v>31</v>
      </c>
      <c r="AW180">
        <v>32</v>
      </c>
      <c r="AX180">
        <v>33</v>
      </c>
      <c r="AY180">
        <v>33</v>
      </c>
      <c r="AZ180">
        <v>34</v>
      </c>
      <c r="BA180">
        <v>34</v>
      </c>
      <c r="BB180">
        <v>35</v>
      </c>
      <c r="BC180">
        <v>36</v>
      </c>
      <c r="BD180">
        <v>36</v>
      </c>
      <c r="BE180">
        <v>37</v>
      </c>
      <c r="BF180">
        <v>37</v>
      </c>
      <c r="BG180">
        <v>38</v>
      </c>
      <c r="BH180">
        <v>39</v>
      </c>
      <c r="BI180">
        <v>39</v>
      </c>
      <c r="BJ180">
        <v>40</v>
      </c>
      <c r="BK180">
        <v>40</v>
      </c>
      <c r="BL180">
        <v>41</v>
      </c>
      <c r="BM180">
        <v>42</v>
      </c>
      <c r="BN180">
        <v>42</v>
      </c>
      <c r="BO180">
        <v>43</v>
      </c>
      <c r="BP180">
        <v>43</v>
      </c>
      <c r="BQ180">
        <v>44</v>
      </c>
      <c r="BR180">
        <v>45</v>
      </c>
      <c r="BS180">
        <v>45</v>
      </c>
      <c r="BT180">
        <v>46</v>
      </c>
      <c r="BU180">
        <v>46</v>
      </c>
      <c r="BV180">
        <v>47</v>
      </c>
      <c r="BW180">
        <v>48</v>
      </c>
      <c r="BX180">
        <v>48</v>
      </c>
      <c r="BY180">
        <v>49</v>
      </c>
      <c r="BZ180">
        <v>49</v>
      </c>
      <c r="CA180">
        <v>50</v>
      </c>
      <c r="CB180">
        <v>50</v>
      </c>
      <c r="CC180">
        <v>51</v>
      </c>
      <c r="CD180">
        <v>52</v>
      </c>
      <c r="CE180">
        <v>52</v>
      </c>
      <c r="CF180">
        <v>53</v>
      </c>
      <c r="CG180">
        <v>53</v>
      </c>
      <c r="CH180">
        <v>54</v>
      </c>
      <c r="CI180">
        <v>55</v>
      </c>
      <c r="CJ180">
        <v>55</v>
      </c>
      <c r="CK180">
        <v>56</v>
      </c>
      <c r="CL180">
        <v>56</v>
      </c>
      <c r="CM180">
        <v>57</v>
      </c>
      <c r="CN180">
        <v>57</v>
      </c>
      <c r="CO180">
        <v>58</v>
      </c>
      <c r="CP180">
        <v>58</v>
      </c>
      <c r="CQ180">
        <v>59</v>
      </c>
      <c r="CR180">
        <v>60</v>
      </c>
      <c r="CS180">
        <v>60</v>
      </c>
      <c r="CT180">
        <v>61</v>
      </c>
      <c r="CU180">
        <v>61</v>
      </c>
      <c r="CV180">
        <v>62</v>
      </c>
      <c r="CW180">
        <v>62</v>
      </c>
      <c r="CX180">
        <v>63</v>
      </c>
      <c r="CY180">
        <v>64</v>
      </c>
      <c r="CZ180">
        <v>64</v>
      </c>
      <c r="DA180">
        <v>65</v>
      </c>
      <c r="DB180">
        <v>65</v>
      </c>
      <c r="DC180">
        <v>66</v>
      </c>
      <c r="DD180">
        <v>67</v>
      </c>
      <c r="DE180">
        <v>67</v>
      </c>
      <c r="DF180">
        <v>68</v>
      </c>
      <c r="DG180">
        <v>69</v>
      </c>
      <c r="DH180">
        <v>69</v>
      </c>
      <c r="DI180">
        <v>70</v>
      </c>
      <c r="DJ180">
        <v>70</v>
      </c>
      <c r="DK180">
        <v>71</v>
      </c>
      <c r="DL180">
        <v>72</v>
      </c>
      <c r="DM180">
        <v>72</v>
      </c>
      <c r="DN180">
        <v>73</v>
      </c>
      <c r="DO180">
        <v>73</v>
      </c>
      <c r="DP180">
        <v>74</v>
      </c>
      <c r="DQ180">
        <v>75</v>
      </c>
      <c r="DR180">
        <v>75</v>
      </c>
      <c r="DS180">
        <v>76</v>
      </c>
      <c r="DT180">
        <v>77</v>
      </c>
      <c r="DU180">
        <v>77</v>
      </c>
      <c r="DV180">
        <v>78</v>
      </c>
      <c r="DW180">
        <v>78</v>
      </c>
      <c r="DX180">
        <v>79</v>
      </c>
      <c r="DY180">
        <v>80</v>
      </c>
      <c r="DZ180">
        <v>80</v>
      </c>
      <c r="EA180">
        <v>81</v>
      </c>
      <c r="EB180">
        <v>82</v>
      </c>
      <c r="EC180">
        <v>82</v>
      </c>
      <c r="ED180">
        <v>83</v>
      </c>
      <c r="EE180">
        <v>83</v>
      </c>
      <c r="EF180">
        <v>84</v>
      </c>
      <c r="EG180">
        <v>85</v>
      </c>
      <c r="EH180">
        <v>85</v>
      </c>
      <c r="EI180">
        <v>86</v>
      </c>
      <c r="EJ180">
        <v>87</v>
      </c>
      <c r="EK180">
        <v>87</v>
      </c>
      <c r="EL180">
        <v>88</v>
      </c>
      <c r="EM180">
        <v>88</v>
      </c>
      <c r="EN180">
        <v>89</v>
      </c>
      <c r="EO180">
        <v>90</v>
      </c>
      <c r="EP180">
        <v>90</v>
      </c>
      <c r="EQ180">
        <v>91</v>
      </c>
      <c r="ER180">
        <v>92</v>
      </c>
      <c r="ES180">
        <v>92</v>
      </c>
      <c r="ET180">
        <v>93</v>
      </c>
      <c r="EU180">
        <v>94</v>
      </c>
      <c r="EV180">
        <v>94</v>
      </c>
      <c r="EW180">
        <v>95</v>
      </c>
      <c r="EX180">
        <v>95</v>
      </c>
      <c r="EY180">
        <v>96</v>
      </c>
      <c r="EZ180">
        <v>97</v>
      </c>
      <c r="FA180">
        <v>97</v>
      </c>
      <c r="FB180">
        <v>98</v>
      </c>
      <c r="FC180">
        <v>98</v>
      </c>
      <c r="FD180">
        <v>99</v>
      </c>
      <c r="FE180">
        <v>100</v>
      </c>
      <c r="FF180">
        <v>100</v>
      </c>
      <c r="FG180">
        <v>101</v>
      </c>
      <c r="FH180">
        <v>102</v>
      </c>
      <c r="FI180">
        <v>102</v>
      </c>
      <c r="FJ180">
        <v>103</v>
      </c>
      <c r="FK180">
        <v>103</v>
      </c>
      <c r="FL180">
        <v>104</v>
      </c>
      <c r="FM180">
        <v>105</v>
      </c>
      <c r="FN180">
        <v>105</v>
      </c>
      <c r="FO180">
        <v>106</v>
      </c>
      <c r="FP180">
        <v>107</v>
      </c>
      <c r="FQ180">
        <v>107</v>
      </c>
      <c r="FR180">
        <v>108</v>
      </c>
      <c r="FS180">
        <v>108</v>
      </c>
      <c r="FT180">
        <v>109</v>
      </c>
      <c r="FU180">
        <v>110</v>
      </c>
      <c r="FV180">
        <v>110</v>
      </c>
      <c r="FW180">
        <v>111</v>
      </c>
      <c r="FX180">
        <v>112</v>
      </c>
      <c r="FY180">
        <v>112</v>
      </c>
      <c r="FZ180">
        <v>113</v>
      </c>
      <c r="GA180">
        <v>113</v>
      </c>
      <c r="GB180">
        <v>114</v>
      </c>
      <c r="GC180">
        <v>115</v>
      </c>
      <c r="GD180">
        <v>115</v>
      </c>
      <c r="GE180">
        <v>116</v>
      </c>
      <c r="GF180">
        <v>117</v>
      </c>
      <c r="GG180">
        <v>117</v>
      </c>
      <c r="GH180">
        <v>118</v>
      </c>
      <c r="GI180">
        <v>118</v>
      </c>
      <c r="GJ180">
        <v>119</v>
      </c>
      <c r="GK180">
        <v>120</v>
      </c>
      <c r="GL180">
        <v>120</v>
      </c>
      <c r="GM180">
        <v>121</v>
      </c>
      <c r="GN180">
        <v>122</v>
      </c>
      <c r="GO180">
        <v>122</v>
      </c>
      <c r="GP180">
        <v>123</v>
      </c>
      <c r="GQ180">
        <v>123</v>
      </c>
      <c r="GR180">
        <v>124</v>
      </c>
      <c r="GS180">
        <v>125</v>
      </c>
      <c r="GU180">
        <v>177</v>
      </c>
      <c r="GV180">
        <v>0.99399999999999999</v>
      </c>
    </row>
    <row r="181" spans="1:204">
      <c r="A181" s="278">
        <v>178</v>
      </c>
      <c r="B181" s="344">
        <v>1</v>
      </c>
      <c r="C181" s="344">
        <v>2</v>
      </c>
      <c r="D181" s="344">
        <v>2</v>
      </c>
      <c r="E181" s="344">
        <v>3</v>
      </c>
      <c r="F181" s="344">
        <v>4</v>
      </c>
      <c r="G181" s="344">
        <v>5</v>
      </c>
      <c r="H181" s="344">
        <v>6</v>
      </c>
      <c r="I181" s="344">
        <v>6</v>
      </c>
      <c r="J181" s="344">
        <v>7</v>
      </c>
      <c r="K181" s="344">
        <v>7</v>
      </c>
      <c r="L181" s="344">
        <v>8</v>
      </c>
      <c r="M181" s="344">
        <v>9</v>
      </c>
      <c r="N181" s="344">
        <v>9</v>
      </c>
      <c r="O181" s="344">
        <v>10</v>
      </c>
      <c r="P181" s="344">
        <v>11</v>
      </c>
      <c r="Q181" s="344">
        <v>11</v>
      </c>
      <c r="R181" s="344">
        <v>12</v>
      </c>
      <c r="S181" s="344">
        <v>13</v>
      </c>
      <c r="T181" s="344">
        <v>13</v>
      </c>
      <c r="U181" s="344">
        <v>14</v>
      </c>
      <c r="V181" s="344">
        <v>15</v>
      </c>
      <c r="W181" s="344">
        <v>15</v>
      </c>
      <c r="X181" s="344">
        <v>16</v>
      </c>
      <c r="Y181" s="344">
        <v>17</v>
      </c>
      <c r="Z181" s="344">
        <v>17</v>
      </c>
      <c r="AA181" s="344">
        <v>18</v>
      </c>
      <c r="AB181" s="344">
        <v>19</v>
      </c>
      <c r="AC181" s="344">
        <v>19</v>
      </c>
      <c r="AD181" s="344">
        <v>20</v>
      </c>
      <c r="AE181" s="344">
        <v>20</v>
      </c>
      <c r="AF181" s="337">
        <v>21</v>
      </c>
      <c r="AG181" s="345">
        <v>22</v>
      </c>
      <c r="AH181" s="346">
        <v>22</v>
      </c>
      <c r="AI181">
        <v>23</v>
      </c>
      <c r="AJ181">
        <v>24</v>
      </c>
      <c r="AK181">
        <v>24</v>
      </c>
      <c r="AL181">
        <v>25</v>
      </c>
      <c r="AM181">
        <v>26</v>
      </c>
      <c r="AN181">
        <v>26</v>
      </c>
      <c r="AO181">
        <v>27</v>
      </c>
      <c r="AP181">
        <v>28</v>
      </c>
      <c r="AQ181">
        <v>28</v>
      </c>
      <c r="AR181">
        <v>29</v>
      </c>
      <c r="AS181">
        <v>29</v>
      </c>
      <c r="AT181">
        <v>30</v>
      </c>
      <c r="AU181">
        <v>31</v>
      </c>
      <c r="AV181">
        <v>31</v>
      </c>
      <c r="AW181">
        <v>32</v>
      </c>
      <c r="AX181">
        <v>33</v>
      </c>
      <c r="AY181">
        <v>33</v>
      </c>
      <c r="AZ181">
        <v>34</v>
      </c>
      <c r="BA181">
        <v>34</v>
      </c>
      <c r="BB181">
        <v>35</v>
      </c>
      <c r="BC181">
        <v>36</v>
      </c>
      <c r="BD181">
        <v>36</v>
      </c>
      <c r="BE181">
        <v>37</v>
      </c>
      <c r="BF181">
        <v>37</v>
      </c>
      <c r="BG181">
        <v>38</v>
      </c>
      <c r="BH181">
        <v>39</v>
      </c>
      <c r="BI181">
        <v>39</v>
      </c>
      <c r="BJ181">
        <v>40</v>
      </c>
      <c r="BK181">
        <v>40</v>
      </c>
      <c r="BL181">
        <v>41</v>
      </c>
      <c r="BM181">
        <v>42</v>
      </c>
      <c r="BN181">
        <v>42</v>
      </c>
      <c r="BO181">
        <v>43</v>
      </c>
      <c r="BP181">
        <v>43</v>
      </c>
      <c r="BQ181">
        <v>44</v>
      </c>
      <c r="BR181">
        <v>45</v>
      </c>
      <c r="BS181">
        <v>45</v>
      </c>
      <c r="BT181">
        <v>46</v>
      </c>
      <c r="BU181">
        <v>46</v>
      </c>
      <c r="BV181">
        <v>47</v>
      </c>
      <c r="BW181">
        <v>48</v>
      </c>
      <c r="BX181">
        <v>48</v>
      </c>
      <c r="BY181">
        <v>49</v>
      </c>
      <c r="BZ181">
        <v>49</v>
      </c>
      <c r="CA181">
        <v>50</v>
      </c>
      <c r="CB181">
        <v>51</v>
      </c>
      <c r="CC181">
        <v>51</v>
      </c>
      <c r="CD181">
        <v>52</v>
      </c>
      <c r="CE181">
        <v>52</v>
      </c>
      <c r="CF181">
        <v>53</v>
      </c>
      <c r="CG181">
        <v>53</v>
      </c>
      <c r="CH181">
        <v>54</v>
      </c>
      <c r="CI181">
        <v>55</v>
      </c>
      <c r="CJ181">
        <v>55</v>
      </c>
      <c r="CK181">
        <v>56</v>
      </c>
      <c r="CL181">
        <v>56</v>
      </c>
      <c r="CM181">
        <v>57</v>
      </c>
      <c r="CN181">
        <v>57</v>
      </c>
      <c r="CO181">
        <v>58</v>
      </c>
      <c r="CP181">
        <v>59</v>
      </c>
      <c r="CQ181">
        <v>59</v>
      </c>
      <c r="CR181">
        <v>60</v>
      </c>
      <c r="CS181">
        <v>60</v>
      </c>
      <c r="CT181">
        <v>61</v>
      </c>
      <c r="CU181">
        <v>61</v>
      </c>
      <c r="CV181">
        <v>62</v>
      </c>
      <c r="CW181">
        <v>62</v>
      </c>
      <c r="CX181">
        <v>63</v>
      </c>
      <c r="CY181">
        <v>64</v>
      </c>
      <c r="CZ181">
        <v>64</v>
      </c>
      <c r="DA181">
        <v>65</v>
      </c>
      <c r="DB181">
        <v>66</v>
      </c>
      <c r="DC181">
        <v>66</v>
      </c>
      <c r="DD181">
        <v>67</v>
      </c>
      <c r="DE181">
        <v>67</v>
      </c>
      <c r="DF181">
        <v>68</v>
      </c>
      <c r="DG181">
        <v>69</v>
      </c>
      <c r="DH181">
        <v>69</v>
      </c>
      <c r="DI181">
        <v>70</v>
      </c>
      <c r="DJ181">
        <v>71</v>
      </c>
      <c r="DK181">
        <v>71</v>
      </c>
      <c r="DL181">
        <v>72</v>
      </c>
      <c r="DM181">
        <v>72</v>
      </c>
      <c r="DN181">
        <v>73</v>
      </c>
      <c r="DO181">
        <v>74</v>
      </c>
      <c r="DP181">
        <v>74</v>
      </c>
      <c r="DQ181">
        <v>75</v>
      </c>
      <c r="DR181">
        <v>76</v>
      </c>
      <c r="DS181">
        <v>76</v>
      </c>
      <c r="DT181">
        <v>77</v>
      </c>
      <c r="DU181">
        <v>77</v>
      </c>
      <c r="DV181">
        <v>78</v>
      </c>
      <c r="DW181">
        <v>79</v>
      </c>
      <c r="DX181">
        <v>79</v>
      </c>
      <c r="DY181">
        <v>80</v>
      </c>
      <c r="DZ181">
        <v>81</v>
      </c>
      <c r="EA181">
        <v>81</v>
      </c>
      <c r="EB181">
        <v>82</v>
      </c>
      <c r="EC181">
        <v>82</v>
      </c>
      <c r="ED181">
        <v>83</v>
      </c>
      <c r="EE181">
        <v>84</v>
      </c>
      <c r="EF181">
        <v>84</v>
      </c>
      <c r="EG181">
        <v>85</v>
      </c>
      <c r="EH181">
        <v>86</v>
      </c>
      <c r="EI181">
        <v>86</v>
      </c>
      <c r="EJ181">
        <v>87</v>
      </c>
      <c r="EK181">
        <v>87</v>
      </c>
      <c r="EL181">
        <v>88</v>
      </c>
      <c r="EM181">
        <v>89</v>
      </c>
      <c r="EN181">
        <v>89</v>
      </c>
      <c r="EO181">
        <v>90</v>
      </c>
      <c r="EP181">
        <v>91</v>
      </c>
      <c r="EQ181">
        <v>91</v>
      </c>
      <c r="ER181">
        <v>92</v>
      </c>
      <c r="ES181">
        <v>92</v>
      </c>
      <c r="ET181">
        <v>93</v>
      </c>
      <c r="EU181">
        <v>94</v>
      </c>
      <c r="EV181">
        <v>94</v>
      </c>
      <c r="EW181">
        <v>95</v>
      </c>
      <c r="EX181">
        <v>96</v>
      </c>
      <c r="EY181">
        <v>96</v>
      </c>
      <c r="EZ181">
        <v>97</v>
      </c>
      <c r="FA181">
        <v>97</v>
      </c>
      <c r="FB181">
        <v>98</v>
      </c>
      <c r="FC181">
        <v>99</v>
      </c>
      <c r="FD181">
        <v>99</v>
      </c>
      <c r="FE181">
        <v>100</v>
      </c>
      <c r="FF181">
        <v>101</v>
      </c>
      <c r="FG181">
        <v>101</v>
      </c>
      <c r="FH181">
        <v>102</v>
      </c>
      <c r="FI181">
        <v>102</v>
      </c>
      <c r="FJ181">
        <v>103</v>
      </c>
      <c r="FK181">
        <v>104</v>
      </c>
      <c r="FL181">
        <v>104</v>
      </c>
      <c r="FM181">
        <v>105</v>
      </c>
      <c r="FN181">
        <v>106</v>
      </c>
      <c r="FO181">
        <v>106</v>
      </c>
      <c r="FP181">
        <v>107</v>
      </c>
      <c r="FQ181">
        <v>107</v>
      </c>
      <c r="FR181">
        <v>108</v>
      </c>
      <c r="FS181">
        <v>109</v>
      </c>
      <c r="FT181">
        <v>109</v>
      </c>
      <c r="FU181">
        <v>110</v>
      </c>
      <c r="FV181">
        <v>111</v>
      </c>
      <c r="FW181">
        <v>111</v>
      </c>
      <c r="FX181">
        <v>112</v>
      </c>
      <c r="FY181">
        <v>112</v>
      </c>
      <c r="FZ181">
        <v>113</v>
      </c>
      <c r="GA181">
        <v>114</v>
      </c>
      <c r="GB181">
        <v>114</v>
      </c>
      <c r="GC181">
        <v>115</v>
      </c>
      <c r="GD181">
        <v>116</v>
      </c>
      <c r="GE181">
        <v>116</v>
      </c>
      <c r="GF181">
        <v>117</v>
      </c>
      <c r="GG181">
        <v>117</v>
      </c>
      <c r="GH181">
        <v>118</v>
      </c>
      <c r="GI181">
        <v>119</v>
      </c>
      <c r="GJ181">
        <v>119</v>
      </c>
      <c r="GK181">
        <v>120</v>
      </c>
      <c r="GL181">
        <v>121</v>
      </c>
      <c r="GM181">
        <v>121</v>
      </c>
      <c r="GN181">
        <v>122</v>
      </c>
      <c r="GO181">
        <v>122</v>
      </c>
      <c r="GP181">
        <v>123</v>
      </c>
      <c r="GQ181">
        <v>124</v>
      </c>
      <c r="GR181">
        <v>124</v>
      </c>
      <c r="GS181">
        <v>125</v>
      </c>
      <c r="GU181">
        <v>178</v>
      </c>
      <c r="GV181">
        <v>0.996</v>
      </c>
    </row>
    <row r="182" spans="1:204">
      <c r="A182" s="278">
        <v>179</v>
      </c>
      <c r="B182" s="344">
        <v>1</v>
      </c>
      <c r="C182" s="344">
        <v>2</v>
      </c>
      <c r="D182" s="344">
        <v>2</v>
      </c>
      <c r="E182" s="344">
        <v>3</v>
      </c>
      <c r="F182" s="344">
        <v>4</v>
      </c>
      <c r="G182" s="344">
        <v>5</v>
      </c>
      <c r="H182" s="344">
        <v>6</v>
      </c>
      <c r="I182" s="344">
        <v>6</v>
      </c>
      <c r="J182" s="344">
        <v>7</v>
      </c>
      <c r="K182" s="344">
        <v>7</v>
      </c>
      <c r="L182" s="344">
        <v>8</v>
      </c>
      <c r="M182" s="344">
        <v>9</v>
      </c>
      <c r="N182" s="344">
        <v>9</v>
      </c>
      <c r="O182" s="344">
        <v>10</v>
      </c>
      <c r="P182" s="344">
        <v>11</v>
      </c>
      <c r="Q182" s="344">
        <v>11</v>
      </c>
      <c r="R182" s="344">
        <v>12</v>
      </c>
      <c r="S182" s="344">
        <v>13</v>
      </c>
      <c r="T182" s="344">
        <v>13</v>
      </c>
      <c r="U182" s="344">
        <v>14</v>
      </c>
      <c r="V182" s="344">
        <v>15</v>
      </c>
      <c r="W182" s="344">
        <v>15</v>
      </c>
      <c r="X182" s="344">
        <v>16</v>
      </c>
      <c r="Y182" s="344">
        <v>17</v>
      </c>
      <c r="Z182" s="344">
        <v>17</v>
      </c>
      <c r="AA182" s="344">
        <v>18</v>
      </c>
      <c r="AB182" s="344">
        <v>19</v>
      </c>
      <c r="AC182" s="344">
        <v>19</v>
      </c>
      <c r="AD182" s="344">
        <v>20</v>
      </c>
      <c r="AE182" s="344">
        <v>21</v>
      </c>
      <c r="AF182" s="337">
        <v>21</v>
      </c>
      <c r="AG182" s="345">
        <v>22</v>
      </c>
      <c r="AH182" s="346">
        <v>22</v>
      </c>
      <c r="AI182">
        <v>23</v>
      </c>
      <c r="AJ182">
        <v>24</v>
      </c>
      <c r="AK182">
        <v>24</v>
      </c>
      <c r="AL182">
        <v>25</v>
      </c>
      <c r="AM182">
        <v>26</v>
      </c>
      <c r="AN182">
        <v>26</v>
      </c>
      <c r="AO182">
        <v>27</v>
      </c>
      <c r="AP182">
        <v>28</v>
      </c>
      <c r="AQ182">
        <v>28</v>
      </c>
      <c r="AR182">
        <v>29</v>
      </c>
      <c r="AS182">
        <v>29</v>
      </c>
      <c r="AT182">
        <v>30</v>
      </c>
      <c r="AU182">
        <v>31</v>
      </c>
      <c r="AV182">
        <v>31</v>
      </c>
      <c r="AW182">
        <v>32</v>
      </c>
      <c r="AX182">
        <v>33</v>
      </c>
      <c r="AY182">
        <v>33</v>
      </c>
      <c r="AZ182">
        <v>34</v>
      </c>
      <c r="BA182">
        <v>34</v>
      </c>
      <c r="BB182">
        <v>35</v>
      </c>
      <c r="BC182">
        <v>36</v>
      </c>
      <c r="BD182">
        <v>36</v>
      </c>
      <c r="BE182">
        <v>37</v>
      </c>
      <c r="BF182">
        <v>38</v>
      </c>
      <c r="BG182">
        <v>38</v>
      </c>
      <c r="BH182">
        <v>39</v>
      </c>
      <c r="BI182">
        <v>39</v>
      </c>
      <c r="BJ182">
        <v>40</v>
      </c>
      <c r="BK182">
        <v>41</v>
      </c>
      <c r="BL182">
        <v>41</v>
      </c>
      <c r="BM182">
        <v>42</v>
      </c>
      <c r="BN182">
        <v>42</v>
      </c>
      <c r="BO182">
        <v>43</v>
      </c>
      <c r="BP182">
        <v>44</v>
      </c>
      <c r="BQ182">
        <v>44</v>
      </c>
      <c r="BR182">
        <v>45</v>
      </c>
      <c r="BS182">
        <v>45</v>
      </c>
      <c r="BT182">
        <v>46</v>
      </c>
      <c r="BU182">
        <v>47</v>
      </c>
      <c r="BV182">
        <v>47</v>
      </c>
      <c r="BW182">
        <v>48</v>
      </c>
      <c r="BX182">
        <v>48</v>
      </c>
      <c r="BY182">
        <v>49</v>
      </c>
      <c r="BZ182">
        <v>49</v>
      </c>
      <c r="CA182">
        <v>50</v>
      </c>
      <c r="CB182">
        <v>51</v>
      </c>
      <c r="CC182">
        <v>51</v>
      </c>
      <c r="CD182">
        <v>52</v>
      </c>
      <c r="CE182">
        <v>52</v>
      </c>
      <c r="CF182">
        <v>53</v>
      </c>
      <c r="CG182">
        <v>54</v>
      </c>
      <c r="CH182">
        <v>54</v>
      </c>
      <c r="CI182">
        <v>55</v>
      </c>
      <c r="CJ182">
        <v>55</v>
      </c>
      <c r="CK182">
        <v>56</v>
      </c>
      <c r="CL182">
        <v>56</v>
      </c>
      <c r="CM182">
        <v>57</v>
      </c>
      <c r="CN182">
        <v>58</v>
      </c>
      <c r="CO182">
        <v>58</v>
      </c>
      <c r="CP182">
        <v>59</v>
      </c>
      <c r="CQ182">
        <v>59</v>
      </c>
      <c r="CR182">
        <v>60</v>
      </c>
      <c r="CS182">
        <v>60</v>
      </c>
      <c r="CT182">
        <v>61</v>
      </c>
      <c r="CU182">
        <v>61</v>
      </c>
      <c r="CV182">
        <v>62</v>
      </c>
      <c r="CW182">
        <v>63</v>
      </c>
      <c r="CX182">
        <v>63</v>
      </c>
      <c r="CY182">
        <v>64</v>
      </c>
      <c r="CZ182">
        <v>64</v>
      </c>
      <c r="DA182">
        <v>65</v>
      </c>
      <c r="DB182">
        <v>66</v>
      </c>
      <c r="DC182">
        <v>66</v>
      </c>
      <c r="DD182">
        <v>67</v>
      </c>
      <c r="DE182">
        <v>68</v>
      </c>
      <c r="DF182">
        <v>68</v>
      </c>
      <c r="DG182">
        <v>69</v>
      </c>
      <c r="DH182">
        <v>69</v>
      </c>
      <c r="DI182">
        <v>70</v>
      </c>
      <c r="DJ182">
        <v>71</v>
      </c>
      <c r="DK182">
        <v>71</v>
      </c>
      <c r="DL182">
        <v>72</v>
      </c>
      <c r="DM182">
        <v>73</v>
      </c>
      <c r="DN182">
        <v>73</v>
      </c>
      <c r="DO182">
        <v>74</v>
      </c>
      <c r="DP182">
        <v>74</v>
      </c>
      <c r="DQ182">
        <v>75</v>
      </c>
      <c r="DR182">
        <v>76</v>
      </c>
      <c r="DS182">
        <v>76</v>
      </c>
      <c r="DT182">
        <v>77</v>
      </c>
      <c r="DU182">
        <v>78</v>
      </c>
      <c r="DV182">
        <v>78</v>
      </c>
      <c r="DW182">
        <v>79</v>
      </c>
      <c r="DX182">
        <v>79</v>
      </c>
      <c r="DY182">
        <v>80</v>
      </c>
      <c r="DZ182">
        <v>81</v>
      </c>
      <c r="EA182">
        <v>81</v>
      </c>
      <c r="EB182">
        <v>82</v>
      </c>
      <c r="EC182">
        <v>83</v>
      </c>
      <c r="ED182">
        <v>83</v>
      </c>
      <c r="EE182">
        <v>84</v>
      </c>
      <c r="EF182">
        <v>84</v>
      </c>
      <c r="EG182">
        <v>85</v>
      </c>
      <c r="EH182">
        <v>86</v>
      </c>
      <c r="EI182">
        <v>86</v>
      </c>
      <c r="EJ182">
        <v>87</v>
      </c>
      <c r="EK182">
        <v>88</v>
      </c>
      <c r="EL182">
        <v>88</v>
      </c>
      <c r="EM182">
        <v>89</v>
      </c>
      <c r="EN182">
        <v>89</v>
      </c>
      <c r="EO182">
        <v>90</v>
      </c>
      <c r="EP182">
        <v>91</v>
      </c>
      <c r="EQ182">
        <v>91</v>
      </c>
      <c r="ER182">
        <v>92</v>
      </c>
      <c r="ES182">
        <v>93</v>
      </c>
      <c r="ET182">
        <v>93</v>
      </c>
      <c r="EU182">
        <v>94</v>
      </c>
      <c r="EV182">
        <v>95</v>
      </c>
      <c r="EW182">
        <v>95</v>
      </c>
      <c r="EX182">
        <v>96</v>
      </c>
      <c r="EY182">
        <v>96</v>
      </c>
      <c r="EZ182">
        <v>97</v>
      </c>
      <c r="FA182">
        <v>98</v>
      </c>
      <c r="FB182">
        <v>98</v>
      </c>
      <c r="FC182">
        <v>99</v>
      </c>
      <c r="FD182">
        <v>100</v>
      </c>
      <c r="FE182">
        <v>100</v>
      </c>
      <c r="FF182">
        <v>101</v>
      </c>
      <c r="FG182">
        <v>101</v>
      </c>
      <c r="FH182">
        <v>102</v>
      </c>
      <c r="FI182">
        <v>103</v>
      </c>
      <c r="FJ182">
        <v>103</v>
      </c>
      <c r="FK182">
        <v>104</v>
      </c>
      <c r="FL182">
        <v>105</v>
      </c>
      <c r="FM182">
        <v>105</v>
      </c>
      <c r="FN182">
        <v>106</v>
      </c>
      <c r="FO182">
        <v>106</v>
      </c>
      <c r="FP182">
        <v>107</v>
      </c>
      <c r="FQ182">
        <v>108</v>
      </c>
      <c r="FR182">
        <v>108</v>
      </c>
      <c r="FS182">
        <v>109</v>
      </c>
      <c r="FT182">
        <v>110</v>
      </c>
      <c r="FU182">
        <v>110</v>
      </c>
      <c r="FV182">
        <v>111</v>
      </c>
      <c r="FW182">
        <v>111</v>
      </c>
      <c r="FX182">
        <v>112</v>
      </c>
      <c r="FY182">
        <v>113</v>
      </c>
      <c r="FZ182">
        <v>113</v>
      </c>
      <c r="GA182">
        <v>114</v>
      </c>
      <c r="GB182">
        <v>115</v>
      </c>
      <c r="GC182">
        <v>115</v>
      </c>
      <c r="GD182">
        <v>116</v>
      </c>
      <c r="GE182">
        <v>116</v>
      </c>
      <c r="GF182">
        <v>117</v>
      </c>
      <c r="GG182">
        <v>118</v>
      </c>
      <c r="GH182">
        <v>118</v>
      </c>
      <c r="GI182">
        <v>119</v>
      </c>
      <c r="GJ182">
        <v>120</v>
      </c>
      <c r="GK182">
        <v>120</v>
      </c>
      <c r="GL182">
        <v>121</v>
      </c>
      <c r="GM182">
        <v>121</v>
      </c>
      <c r="GN182">
        <v>122</v>
      </c>
      <c r="GO182">
        <v>123</v>
      </c>
      <c r="GP182">
        <v>123</v>
      </c>
      <c r="GQ182">
        <v>124</v>
      </c>
      <c r="GR182">
        <v>125</v>
      </c>
      <c r="GS182">
        <v>125</v>
      </c>
      <c r="GU182">
        <v>179</v>
      </c>
      <c r="GV182">
        <v>0.998</v>
      </c>
    </row>
    <row r="183" spans="1:204">
      <c r="A183" s="339">
        <v>180</v>
      </c>
      <c r="B183" s="340">
        <v>1</v>
      </c>
      <c r="C183" s="340">
        <v>2</v>
      </c>
      <c r="D183" s="340">
        <v>2</v>
      </c>
      <c r="E183" s="340">
        <v>3</v>
      </c>
      <c r="F183" s="340">
        <v>4</v>
      </c>
      <c r="G183" s="340">
        <v>5</v>
      </c>
      <c r="H183" s="340">
        <v>6</v>
      </c>
      <c r="I183" s="340">
        <v>6</v>
      </c>
      <c r="J183" s="340">
        <v>7</v>
      </c>
      <c r="K183" s="340">
        <v>7</v>
      </c>
      <c r="L183" s="340">
        <v>8</v>
      </c>
      <c r="M183" s="340">
        <v>9</v>
      </c>
      <c r="N183" s="340">
        <v>9</v>
      </c>
      <c r="O183" s="340">
        <v>10</v>
      </c>
      <c r="P183" s="340">
        <v>11</v>
      </c>
      <c r="Q183" s="340">
        <v>12</v>
      </c>
      <c r="R183" s="340">
        <v>12</v>
      </c>
      <c r="S183" s="340">
        <v>13</v>
      </c>
      <c r="T183" s="340">
        <v>13</v>
      </c>
      <c r="U183" s="340">
        <v>14</v>
      </c>
      <c r="V183" s="340">
        <v>15</v>
      </c>
      <c r="W183" s="340">
        <v>15</v>
      </c>
      <c r="X183" s="340">
        <v>16</v>
      </c>
      <c r="Y183" s="340">
        <v>17</v>
      </c>
      <c r="Z183" s="340">
        <v>17</v>
      </c>
      <c r="AA183" s="340">
        <v>18</v>
      </c>
      <c r="AB183" s="340">
        <v>19</v>
      </c>
      <c r="AC183" s="340">
        <v>19</v>
      </c>
      <c r="AD183" s="340">
        <v>20</v>
      </c>
      <c r="AE183" s="340">
        <v>21</v>
      </c>
      <c r="AF183" s="341">
        <v>21</v>
      </c>
      <c r="AG183" s="342">
        <v>22</v>
      </c>
      <c r="AH183" s="347">
        <v>23</v>
      </c>
      <c r="AI183" s="341">
        <v>23</v>
      </c>
      <c r="AJ183" s="341">
        <v>24</v>
      </c>
      <c r="AK183" s="341">
        <v>24</v>
      </c>
      <c r="AL183" s="341">
        <v>25</v>
      </c>
      <c r="AM183" s="341">
        <v>26</v>
      </c>
      <c r="AN183" s="341">
        <v>26</v>
      </c>
      <c r="AO183" s="341">
        <v>27</v>
      </c>
      <c r="AP183" s="341">
        <v>28</v>
      </c>
      <c r="AQ183" s="341">
        <v>28</v>
      </c>
      <c r="AR183" s="341">
        <v>29</v>
      </c>
      <c r="AS183" s="341">
        <v>30</v>
      </c>
      <c r="AT183" s="341">
        <v>30</v>
      </c>
      <c r="AU183" s="341">
        <v>31</v>
      </c>
      <c r="AV183" s="341">
        <v>31</v>
      </c>
      <c r="AW183" s="341">
        <v>32</v>
      </c>
      <c r="AX183" s="341">
        <v>33</v>
      </c>
      <c r="AY183" s="341">
        <v>33</v>
      </c>
      <c r="AZ183" s="341">
        <v>34</v>
      </c>
      <c r="BA183" s="341">
        <v>35</v>
      </c>
      <c r="BB183" s="341">
        <v>35</v>
      </c>
      <c r="BC183" s="341">
        <v>36</v>
      </c>
      <c r="BD183" s="341">
        <v>36</v>
      </c>
      <c r="BE183" s="341">
        <v>37</v>
      </c>
      <c r="BF183" s="341">
        <v>38</v>
      </c>
      <c r="BG183" s="341">
        <v>38</v>
      </c>
      <c r="BH183" s="341">
        <v>39</v>
      </c>
      <c r="BI183" s="341">
        <v>39</v>
      </c>
      <c r="BJ183" s="341">
        <v>40</v>
      </c>
      <c r="BK183" s="341">
        <v>41</v>
      </c>
      <c r="BL183" s="341">
        <v>41</v>
      </c>
      <c r="BM183" s="341">
        <v>42</v>
      </c>
      <c r="BN183" s="341">
        <v>42</v>
      </c>
      <c r="BO183" s="341">
        <v>43</v>
      </c>
      <c r="BP183" s="341">
        <v>44</v>
      </c>
      <c r="BQ183" s="341">
        <v>44</v>
      </c>
      <c r="BR183" s="341">
        <v>45</v>
      </c>
      <c r="BS183" s="341">
        <v>45</v>
      </c>
      <c r="BT183" s="341">
        <v>46</v>
      </c>
      <c r="BU183" s="341">
        <v>47</v>
      </c>
      <c r="BV183" s="341">
        <v>47</v>
      </c>
      <c r="BW183" s="341">
        <v>48</v>
      </c>
      <c r="BX183" s="341">
        <v>48</v>
      </c>
      <c r="BY183" s="341">
        <v>49</v>
      </c>
      <c r="BZ183" s="341">
        <v>50</v>
      </c>
      <c r="CA183" s="341">
        <v>50</v>
      </c>
      <c r="CB183" s="341">
        <v>51</v>
      </c>
      <c r="CC183" s="341">
        <v>51</v>
      </c>
      <c r="CD183" s="341">
        <v>52</v>
      </c>
      <c r="CE183" s="341">
        <v>53</v>
      </c>
      <c r="CF183" s="341">
        <v>53</v>
      </c>
      <c r="CG183" s="341">
        <v>54</v>
      </c>
      <c r="CH183" s="341">
        <v>54</v>
      </c>
      <c r="CI183" s="341">
        <v>55</v>
      </c>
      <c r="CJ183" s="341">
        <v>55</v>
      </c>
      <c r="CK183" s="341">
        <v>56</v>
      </c>
      <c r="CL183" s="341">
        <v>57</v>
      </c>
      <c r="CM183" s="341">
        <v>57</v>
      </c>
      <c r="CN183" s="341">
        <v>58</v>
      </c>
      <c r="CO183" s="341">
        <v>58</v>
      </c>
      <c r="CP183" s="341">
        <v>59</v>
      </c>
      <c r="CQ183" s="341">
        <v>59</v>
      </c>
      <c r="CR183" s="341">
        <v>60</v>
      </c>
      <c r="CS183" s="341">
        <v>60</v>
      </c>
      <c r="CT183" s="341">
        <v>61</v>
      </c>
      <c r="CU183" s="341">
        <v>62</v>
      </c>
      <c r="CV183" s="341">
        <v>62</v>
      </c>
      <c r="CW183" s="341">
        <v>63</v>
      </c>
      <c r="CX183" s="341">
        <v>63</v>
      </c>
      <c r="CY183" s="341">
        <v>64</v>
      </c>
      <c r="CZ183" s="341">
        <v>65</v>
      </c>
      <c r="DA183" s="341">
        <v>65</v>
      </c>
      <c r="DB183" s="341">
        <v>66</v>
      </c>
      <c r="DC183" s="341">
        <v>66</v>
      </c>
      <c r="DD183" s="341">
        <v>67</v>
      </c>
      <c r="DE183" s="341">
        <v>68</v>
      </c>
      <c r="DF183" s="341">
        <v>68</v>
      </c>
      <c r="DG183" s="341">
        <v>69</v>
      </c>
      <c r="DH183" s="341">
        <v>70</v>
      </c>
      <c r="DI183" s="341">
        <v>70</v>
      </c>
      <c r="DJ183" s="341">
        <v>71</v>
      </c>
      <c r="DK183" s="341">
        <v>71</v>
      </c>
      <c r="DL183" s="341">
        <v>72</v>
      </c>
      <c r="DM183" s="341">
        <v>73</v>
      </c>
      <c r="DN183" s="341">
        <v>73</v>
      </c>
      <c r="DO183" s="341">
        <v>74</v>
      </c>
      <c r="DP183" s="341">
        <v>75</v>
      </c>
      <c r="DQ183" s="341">
        <v>75</v>
      </c>
      <c r="DR183" s="341">
        <v>76</v>
      </c>
      <c r="DS183" s="341">
        <v>76</v>
      </c>
      <c r="DT183" s="341">
        <v>77</v>
      </c>
      <c r="DU183" s="341">
        <v>78</v>
      </c>
      <c r="DV183" s="341">
        <v>78</v>
      </c>
      <c r="DW183" s="341">
        <v>79</v>
      </c>
      <c r="DX183" s="341">
        <v>80</v>
      </c>
      <c r="DY183" s="341">
        <v>80</v>
      </c>
      <c r="DZ183" s="341">
        <v>81</v>
      </c>
      <c r="EA183" s="341">
        <v>81</v>
      </c>
      <c r="EB183" s="341">
        <v>82</v>
      </c>
      <c r="EC183" s="341">
        <v>83</v>
      </c>
      <c r="ED183" s="341">
        <v>83</v>
      </c>
      <c r="EE183" s="341">
        <v>84</v>
      </c>
      <c r="EF183" s="341">
        <v>85</v>
      </c>
      <c r="EG183" s="341">
        <v>85</v>
      </c>
      <c r="EH183" s="341">
        <v>86</v>
      </c>
      <c r="EI183" s="341">
        <v>87</v>
      </c>
      <c r="EJ183" s="341">
        <v>87</v>
      </c>
      <c r="EK183" s="341">
        <v>88</v>
      </c>
      <c r="EL183" s="341">
        <v>88</v>
      </c>
      <c r="EM183" s="341">
        <v>89</v>
      </c>
      <c r="EN183" s="341">
        <v>90</v>
      </c>
      <c r="EO183" s="341">
        <v>90</v>
      </c>
      <c r="EP183" s="341">
        <v>91</v>
      </c>
      <c r="EQ183" s="341">
        <v>92</v>
      </c>
      <c r="ER183" s="341">
        <v>92</v>
      </c>
      <c r="ES183" s="341">
        <v>93</v>
      </c>
      <c r="ET183" s="341">
        <v>93</v>
      </c>
      <c r="EU183" s="341">
        <v>94</v>
      </c>
      <c r="EV183" s="341">
        <v>95</v>
      </c>
      <c r="EW183" s="341">
        <v>95</v>
      </c>
      <c r="EX183" s="341">
        <v>96</v>
      </c>
      <c r="EY183" s="341">
        <v>97</v>
      </c>
      <c r="EZ183" s="341">
        <v>97</v>
      </c>
      <c r="FA183" s="341">
        <v>98</v>
      </c>
      <c r="FB183" s="341">
        <v>98</v>
      </c>
      <c r="FC183" s="341">
        <v>99</v>
      </c>
      <c r="FD183" s="341">
        <v>100</v>
      </c>
      <c r="FE183" s="341">
        <v>100</v>
      </c>
      <c r="FF183" s="341">
        <v>101</v>
      </c>
      <c r="FG183" s="341">
        <v>102</v>
      </c>
      <c r="FH183" s="341">
        <v>102</v>
      </c>
      <c r="FI183" s="341">
        <v>103</v>
      </c>
      <c r="FJ183" s="341">
        <v>103</v>
      </c>
      <c r="FK183" s="341">
        <v>104</v>
      </c>
      <c r="FL183" s="341">
        <v>105</v>
      </c>
      <c r="FM183" s="341">
        <v>105</v>
      </c>
      <c r="FN183" s="341">
        <v>106</v>
      </c>
      <c r="FO183" s="341">
        <v>107</v>
      </c>
      <c r="FP183" s="341">
        <v>107</v>
      </c>
      <c r="FQ183" s="341">
        <v>108</v>
      </c>
      <c r="FR183" s="341">
        <v>109</v>
      </c>
      <c r="FS183" s="341">
        <v>109</v>
      </c>
      <c r="FT183" s="341">
        <v>110</v>
      </c>
      <c r="FU183" s="341">
        <v>110</v>
      </c>
      <c r="FV183" s="341">
        <v>111</v>
      </c>
      <c r="FW183" s="341">
        <v>112</v>
      </c>
      <c r="FX183" s="341">
        <v>112</v>
      </c>
      <c r="FY183" s="341">
        <v>113</v>
      </c>
      <c r="FZ183" s="341">
        <v>114</v>
      </c>
      <c r="GA183" s="341">
        <v>114</v>
      </c>
      <c r="GB183" s="341">
        <v>115</v>
      </c>
      <c r="GC183" s="341">
        <v>115</v>
      </c>
      <c r="GD183" s="341">
        <v>116</v>
      </c>
      <c r="GE183" s="341">
        <v>117</v>
      </c>
      <c r="GF183" s="341">
        <v>117</v>
      </c>
      <c r="GG183" s="341">
        <v>118</v>
      </c>
      <c r="GH183" s="341">
        <v>119</v>
      </c>
      <c r="GI183" s="341">
        <v>119</v>
      </c>
      <c r="GJ183" s="341">
        <v>120</v>
      </c>
      <c r="GK183" s="341">
        <v>120</v>
      </c>
      <c r="GL183" s="341">
        <v>121</v>
      </c>
      <c r="GM183" s="341">
        <v>122</v>
      </c>
      <c r="GN183" s="341">
        <v>122</v>
      </c>
      <c r="GO183" s="341">
        <v>123</v>
      </c>
      <c r="GP183" s="341">
        <v>124</v>
      </c>
      <c r="GQ183" s="341">
        <v>124</v>
      </c>
      <c r="GR183" s="341">
        <v>125</v>
      </c>
      <c r="GS183" s="341">
        <v>125</v>
      </c>
      <c r="GT183" s="341"/>
      <c r="GU183" s="341">
        <v>180</v>
      </c>
      <c r="GV183" s="341">
        <v>1</v>
      </c>
    </row>
    <row r="184" spans="1:204">
      <c r="A184" s="337" t="s">
        <v>552</v>
      </c>
      <c r="B184" s="337">
        <v>100</v>
      </c>
      <c r="C184" s="337">
        <v>200</v>
      </c>
      <c r="D184" s="337">
        <v>300</v>
      </c>
      <c r="E184" s="337">
        <v>400</v>
      </c>
      <c r="F184" s="337">
        <v>500</v>
      </c>
      <c r="G184" s="337">
        <v>600</v>
      </c>
      <c r="H184" s="337">
        <v>700</v>
      </c>
      <c r="I184" s="337">
        <v>800</v>
      </c>
      <c r="J184" s="337">
        <v>900</v>
      </c>
      <c r="K184" s="337">
        <v>1000</v>
      </c>
      <c r="L184" s="337">
        <v>1100</v>
      </c>
      <c r="M184" s="337">
        <v>1200</v>
      </c>
      <c r="N184" s="337">
        <v>1300</v>
      </c>
      <c r="O184" s="337">
        <v>1400</v>
      </c>
      <c r="P184" s="337">
        <v>1500</v>
      </c>
      <c r="Q184" s="337">
        <v>1600</v>
      </c>
      <c r="R184" s="337">
        <v>1700</v>
      </c>
      <c r="S184" s="337">
        <v>1800</v>
      </c>
      <c r="T184" s="337">
        <v>1900</v>
      </c>
      <c r="U184" s="337">
        <v>2000</v>
      </c>
      <c r="V184" s="337">
        <v>2100</v>
      </c>
      <c r="W184" s="337">
        <v>2200</v>
      </c>
      <c r="X184" s="337">
        <v>2300</v>
      </c>
      <c r="Y184" s="337">
        <v>2400</v>
      </c>
      <c r="Z184" s="337">
        <v>2500</v>
      </c>
      <c r="AA184" s="337">
        <v>2600</v>
      </c>
      <c r="AB184" s="337">
        <v>2700</v>
      </c>
      <c r="AC184" s="337">
        <v>2800</v>
      </c>
      <c r="AD184" s="337">
        <v>2900</v>
      </c>
      <c r="AE184" s="337">
        <v>3000</v>
      </c>
      <c r="AF184" s="337">
        <v>3100</v>
      </c>
      <c r="AG184" s="236">
        <v>3200</v>
      </c>
      <c r="AH184" s="236">
        <v>3300</v>
      </c>
      <c r="AI184">
        <v>3400</v>
      </c>
      <c r="AJ184">
        <v>3500</v>
      </c>
      <c r="AK184">
        <v>3600</v>
      </c>
      <c r="AL184">
        <v>3700</v>
      </c>
      <c r="AM184">
        <v>3800</v>
      </c>
      <c r="AN184">
        <v>3900</v>
      </c>
      <c r="AO184">
        <v>4000</v>
      </c>
      <c r="AP184">
        <v>4100</v>
      </c>
      <c r="AQ184">
        <v>4200</v>
      </c>
      <c r="AR184">
        <v>4300</v>
      </c>
      <c r="AS184">
        <v>4400</v>
      </c>
      <c r="AT184">
        <v>4500</v>
      </c>
      <c r="AU184">
        <v>4600</v>
      </c>
      <c r="AV184">
        <v>4700</v>
      </c>
      <c r="AW184">
        <v>4800</v>
      </c>
      <c r="AX184">
        <v>4900</v>
      </c>
      <c r="AY184">
        <v>5000</v>
      </c>
      <c r="AZ184">
        <v>5100</v>
      </c>
      <c r="BA184">
        <v>5200</v>
      </c>
      <c r="BB184">
        <v>5300</v>
      </c>
      <c r="BC184">
        <v>5400</v>
      </c>
      <c r="BD184">
        <v>5500</v>
      </c>
      <c r="BE184">
        <v>5600</v>
      </c>
      <c r="BF184">
        <v>5700</v>
      </c>
      <c r="BG184">
        <v>5800</v>
      </c>
      <c r="BH184">
        <v>5900</v>
      </c>
      <c r="BI184">
        <v>6000</v>
      </c>
      <c r="BJ184">
        <v>6100</v>
      </c>
      <c r="BK184">
        <v>6200</v>
      </c>
      <c r="BL184">
        <v>6300</v>
      </c>
      <c r="BM184">
        <v>6400</v>
      </c>
      <c r="BN184">
        <v>6500</v>
      </c>
      <c r="BO184">
        <v>6600</v>
      </c>
      <c r="BP184">
        <v>6700</v>
      </c>
      <c r="BQ184">
        <v>6800</v>
      </c>
      <c r="BR184">
        <v>6900</v>
      </c>
      <c r="BS184">
        <v>7000</v>
      </c>
      <c r="BT184">
        <v>7100</v>
      </c>
      <c r="BU184">
        <v>7200</v>
      </c>
      <c r="BV184">
        <v>7300</v>
      </c>
      <c r="BW184">
        <v>7400</v>
      </c>
      <c r="BX184">
        <v>7500</v>
      </c>
      <c r="BY184">
        <v>7600</v>
      </c>
      <c r="BZ184">
        <v>7700</v>
      </c>
      <c r="CA184">
        <v>7800</v>
      </c>
      <c r="CB184">
        <v>7900</v>
      </c>
      <c r="CC184">
        <v>8000</v>
      </c>
      <c r="CD184">
        <v>8100</v>
      </c>
      <c r="CE184">
        <v>8200</v>
      </c>
      <c r="CF184">
        <v>8300</v>
      </c>
      <c r="CG184">
        <v>8400</v>
      </c>
      <c r="CH184">
        <v>8500</v>
      </c>
      <c r="CI184">
        <v>8600</v>
      </c>
      <c r="CJ184">
        <v>8700</v>
      </c>
      <c r="CK184">
        <v>8800</v>
      </c>
      <c r="CL184">
        <v>8900</v>
      </c>
      <c r="CM184">
        <v>9000</v>
      </c>
      <c r="CN184">
        <v>9100</v>
      </c>
      <c r="CO184">
        <v>9200</v>
      </c>
      <c r="CP184">
        <v>9300</v>
      </c>
      <c r="CQ184">
        <v>9400</v>
      </c>
      <c r="CR184">
        <v>9500</v>
      </c>
      <c r="CS184">
        <v>9600</v>
      </c>
      <c r="CT184">
        <v>9700</v>
      </c>
      <c r="CU184">
        <v>9800</v>
      </c>
      <c r="CV184">
        <v>9900</v>
      </c>
      <c r="CW184">
        <v>10000</v>
      </c>
      <c r="CX184">
        <v>10100</v>
      </c>
      <c r="CY184">
        <v>10200</v>
      </c>
      <c r="CZ184">
        <v>10300</v>
      </c>
      <c r="DA184">
        <v>10400</v>
      </c>
      <c r="DB184">
        <v>10500</v>
      </c>
      <c r="DC184">
        <v>10600</v>
      </c>
      <c r="DD184">
        <v>10700</v>
      </c>
      <c r="DE184">
        <v>10800</v>
      </c>
      <c r="DF184">
        <v>10900</v>
      </c>
      <c r="DG184">
        <v>11000</v>
      </c>
      <c r="DH184">
        <v>11100</v>
      </c>
      <c r="DI184">
        <v>11200</v>
      </c>
      <c r="DJ184">
        <v>11300</v>
      </c>
      <c r="DK184">
        <v>11400</v>
      </c>
      <c r="DL184">
        <v>11500</v>
      </c>
      <c r="DM184">
        <v>11600</v>
      </c>
      <c r="DN184">
        <v>11700</v>
      </c>
      <c r="DO184">
        <v>11800</v>
      </c>
      <c r="DP184">
        <v>11900</v>
      </c>
      <c r="DQ184">
        <v>12000</v>
      </c>
      <c r="DR184">
        <v>12100</v>
      </c>
      <c r="DS184">
        <v>12200</v>
      </c>
      <c r="DT184">
        <v>12300</v>
      </c>
      <c r="DU184">
        <v>12400</v>
      </c>
      <c r="DV184">
        <v>12500</v>
      </c>
      <c r="DW184">
        <v>12600</v>
      </c>
      <c r="DX184">
        <v>12700</v>
      </c>
      <c r="DY184">
        <v>12800</v>
      </c>
      <c r="DZ184">
        <v>12900</v>
      </c>
      <c r="EA184">
        <v>13000</v>
      </c>
      <c r="EB184">
        <v>13100</v>
      </c>
      <c r="EC184">
        <v>13200</v>
      </c>
      <c r="ED184">
        <v>13300</v>
      </c>
      <c r="EE184">
        <v>13400</v>
      </c>
      <c r="EF184">
        <v>13500</v>
      </c>
      <c r="EG184">
        <v>13600</v>
      </c>
      <c r="EH184">
        <v>13700</v>
      </c>
      <c r="EI184">
        <v>13800</v>
      </c>
      <c r="EJ184">
        <v>13900</v>
      </c>
      <c r="EK184">
        <v>14000</v>
      </c>
      <c r="EL184">
        <v>14100</v>
      </c>
      <c r="EM184">
        <v>14200</v>
      </c>
      <c r="EN184">
        <v>14300</v>
      </c>
      <c r="EO184">
        <v>14400</v>
      </c>
      <c r="EP184">
        <v>14500</v>
      </c>
      <c r="EQ184">
        <v>14600</v>
      </c>
      <c r="ER184">
        <v>14700</v>
      </c>
      <c r="ES184">
        <v>14800</v>
      </c>
      <c r="ET184">
        <v>14900</v>
      </c>
      <c r="EU184">
        <v>15000</v>
      </c>
      <c r="EV184">
        <v>15100</v>
      </c>
      <c r="EW184">
        <v>15200</v>
      </c>
      <c r="EX184">
        <v>15300</v>
      </c>
      <c r="EY184">
        <v>15400</v>
      </c>
      <c r="EZ184">
        <v>15500</v>
      </c>
      <c r="FA184">
        <v>15600</v>
      </c>
      <c r="FB184">
        <v>15700</v>
      </c>
      <c r="FC184">
        <v>15800</v>
      </c>
      <c r="FD184">
        <v>15900</v>
      </c>
      <c r="FE184">
        <v>16000</v>
      </c>
      <c r="FF184">
        <v>16100</v>
      </c>
      <c r="FG184">
        <v>16200</v>
      </c>
      <c r="FH184">
        <v>16300</v>
      </c>
      <c r="FI184">
        <v>16400</v>
      </c>
      <c r="FJ184">
        <v>16500</v>
      </c>
      <c r="FK184">
        <v>16600</v>
      </c>
      <c r="FL184">
        <v>16700</v>
      </c>
      <c r="FM184">
        <v>16800</v>
      </c>
      <c r="FN184">
        <v>16900</v>
      </c>
      <c r="FO184">
        <v>17000</v>
      </c>
      <c r="FP184">
        <v>17100</v>
      </c>
      <c r="FQ184">
        <v>17200</v>
      </c>
      <c r="FR184">
        <v>17300</v>
      </c>
      <c r="FS184">
        <v>17400</v>
      </c>
      <c r="FT184">
        <v>17500</v>
      </c>
      <c r="FU184">
        <v>17600</v>
      </c>
      <c r="FV184">
        <v>17700</v>
      </c>
      <c r="FW184">
        <v>17800</v>
      </c>
      <c r="FX184">
        <v>17900</v>
      </c>
      <c r="FY184">
        <v>18000</v>
      </c>
      <c r="FZ184">
        <v>18100</v>
      </c>
      <c r="GA184">
        <v>18200</v>
      </c>
      <c r="GB184">
        <v>18300</v>
      </c>
      <c r="GC184">
        <v>18400</v>
      </c>
      <c r="GD184">
        <v>18500</v>
      </c>
      <c r="GE184">
        <v>18600</v>
      </c>
      <c r="GF184">
        <v>18700</v>
      </c>
      <c r="GG184">
        <v>18800</v>
      </c>
      <c r="GH184">
        <v>18900</v>
      </c>
      <c r="GI184">
        <v>19000</v>
      </c>
      <c r="GJ184">
        <v>19100</v>
      </c>
      <c r="GK184">
        <v>19200</v>
      </c>
      <c r="GL184">
        <v>19300</v>
      </c>
      <c r="GM184">
        <v>19400</v>
      </c>
      <c r="GN184">
        <v>19500</v>
      </c>
      <c r="GO184">
        <v>19600</v>
      </c>
      <c r="GP184">
        <v>19700</v>
      </c>
      <c r="GQ184">
        <v>19800</v>
      </c>
      <c r="GR184">
        <v>19900</v>
      </c>
      <c r="GS184">
        <v>20000</v>
      </c>
    </row>
    <row r="185" spans="1:204">
      <c r="A185" s="341"/>
      <c r="B185" s="341"/>
      <c r="C185" s="341"/>
      <c r="D185" s="341"/>
      <c r="E185" s="341"/>
      <c r="F185" s="341"/>
      <c r="G185" s="341"/>
      <c r="H185" s="341"/>
      <c r="I185" s="341"/>
      <c r="J185" s="341"/>
      <c r="K185" s="341"/>
      <c r="L185" s="341"/>
      <c r="M185" s="349"/>
      <c r="N185" s="341"/>
      <c r="O185" s="341"/>
      <c r="P185" s="341"/>
      <c r="Q185" s="341"/>
      <c r="R185" s="341"/>
      <c r="S185" s="341"/>
      <c r="T185" s="341"/>
      <c r="U185" s="341"/>
      <c r="V185" s="341"/>
      <c r="W185" s="341"/>
      <c r="X185" s="341"/>
      <c r="Y185" s="341"/>
      <c r="Z185" s="341"/>
      <c r="AA185" s="341"/>
      <c r="AB185" s="341"/>
      <c r="AC185" s="341"/>
      <c r="AD185" s="341"/>
      <c r="AE185" s="341"/>
      <c r="AF185" s="341"/>
      <c r="AG185" s="350"/>
      <c r="AH185" s="350"/>
      <c r="AI185" s="341"/>
      <c r="AJ185" s="341"/>
      <c r="AK185" s="341"/>
      <c r="AL185" s="341"/>
      <c r="AM185" s="341"/>
      <c r="AN185" s="341"/>
      <c r="AO185" s="341"/>
      <c r="AP185" s="341"/>
      <c r="AQ185" s="341"/>
      <c r="AR185" s="341"/>
      <c r="AS185" s="341"/>
      <c r="AT185" s="341"/>
      <c r="AU185" s="341"/>
      <c r="AV185" s="341"/>
      <c r="AW185" s="341"/>
      <c r="AX185" s="341"/>
      <c r="AY185" s="341"/>
      <c r="AZ185" s="341"/>
      <c r="BA185" s="341"/>
      <c r="BB185" s="341"/>
      <c r="BC185" s="341"/>
      <c r="BD185" s="341"/>
      <c r="BE185" s="341"/>
      <c r="BF185" s="341"/>
      <c r="BG185" s="341"/>
      <c r="BH185" s="341"/>
      <c r="BI185" s="341"/>
      <c r="BJ185" s="341"/>
      <c r="BK185" s="341"/>
      <c r="BL185" s="341"/>
      <c r="BM185" s="341"/>
      <c r="BN185" s="341"/>
      <c r="BO185" s="341"/>
      <c r="BP185" s="341"/>
      <c r="BQ185" s="341"/>
      <c r="BR185" s="341"/>
      <c r="BS185" s="341"/>
      <c r="BT185" s="341"/>
      <c r="BU185" s="341"/>
      <c r="BV185" s="341"/>
      <c r="BW185" s="341"/>
      <c r="BX185" s="341"/>
      <c r="BY185" s="341"/>
      <c r="BZ185" s="341"/>
      <c r="CA185" s="341"/>
      <c r="CB185" s="341"/>
      <c r="CC185" s="341"/>
      <c r="CD185" s="341"/>
      <c r="CE185" s="341"/>
      <c r="CF185" s="341"/>
      <c r="CG185" s="341"/>
      <c r="CH185" s="341"/>
      <c r="CI185" s="341"/>
      <c r="CJ185" s="341"/>
      <c r="CK185" s="341"/>
      <c r="CL185" s="341"/>
      <c r="CM185" s="341"/>
      <c r="CN185" s="341"/>
      <c r="CO185" s="341"/>
      <c r="CP185" s="341"/>
      <c r="CQ185" s="341"/>
      <c r="CR185" s="341"/>
      <c r="CS185" s="341"/>
      <c r="CT185" s="341"/>
      <c r="CU185" s="341"/>
      <c r="CV185" s="341"/>
      <c r="CW185" s="341"/>
      <c r="CX185" s="341"/>
      <c r="CY185" s="341"/>
      <c r="CZ185" s="341"/>
      <c r="DA185" s="341"/>
      <c r="DB185" s="341"/>
      <c r="DC185" s="341"/>
      <c r="DD185" s="341"/>
      <c r="DE185" s="341"/>
      <c r="DF185" s="341"/>
      <c r="DG185" s="341"/>
      <c r="DH185" s="341"/>
      <c r="DI185" s="341"/>
      <c r="DJ185" s="341"/>
      <c r="DK185" s="341"/>
      <c r="DL185" s="341"/>
      <c r="DM185" s="341"/>
      <c r="DN185" s="341"/>
      <c r="DO185" s="341"/>
      <c r="DP185" s="341"/>
      <c r="DQ185" s="341"/>
      <c r="DR185" s="341"/>
      <c r="DS185" s="341"/>
      <c r="DT185" s="341"/>
      <c r="DU185" s="341"/>
      <c r="DV185" s="341"/>
      <c r="DW185" s="341"/>
      <c r="DX185" s="341"/>
      <c r="DY185" s="341"/>
      <c r="DZ185" s="341"/>
      <c r="EA185" s="341"/>
      <c r="EB185" s="341"/>
      <c r="EC185" s="341"/>
      <c r="ED185" s="341"/>
      <c r="EE185" s="341"/>
      <c r="EF185" s="341"/>
      <c r="EG185" s="341"/>
      <c r="EH185" s="341"/>
      <c r="EI185" s="341"/>
      <c r="EJ185" s="341"/>
      <c r="EK185" s="341"/>
      <c r="EL185" s="341"/>
      <c r="EM185" s="341"/>
      <c r="EN185" s="341"/>
      <c r="EO185" s="341"/>
      <c r="EP185" s="341"/>
      <c r="EQ185" s="341"/>
      <c r="ER185" s="341"/>
      <c r="ES185" s="341"/>
      <c r="ET185" s="341"/>
      <c r="EU185" s="341"/>
      <c r="EV185" s="341"/>
      <c r="EW185" s="341"/>
      <c r="EX185" s="341"/>
      <c r="EY185" s="341"/>
      <c r="EZ185" s="341"/>
      <c r="FA185" s="341"/>
      <c r="FB185" s="341"/>
      <c r="FC185" s="341"/>
      <c r="FD185" s="341"/>
      <c r="FE185" s="341"/>
      <c r="FF185" s="341"/>
      <c r="FG185" s="341"/>
      <c r="FH185" s="341"/>
      <c r="FI185" s="341"/>
      <c r="FJ185" s="341"/>
      <c r="FK185" s="341"/>
      <c r="FL185" s="341"/>
      <c r="FM185" s="341"/>
      <c r="FN185" s="341"/>
      <c r="FO185" s="341"/>
      <c r="FP185" s="341"/>
      <c r="FQ185" s="341"/>
      <c r="FR185" s="341"/>
      <c r="FS185" s="341"/>
      <c r="FT185" s="341"/>
      <c r="FU185" s="341"/>
      <c r="FV185" s="341"/>
      <c r="FW185" s="341"/>
      <c r="FX185" s="341"/>
      <c r="FY185" s="341"/>
      <c r="FZ185" s="341"/>
      <c r="GA185" s="341"/>
      <c r="GB185" s="341"/>
      <c r="GC185" s="341"/>
      <c r="GD185" s="341"/>
      <c r="GE185" s="341"/>
      <c r="GF185" s="341"/>
      <c r="GG185" s="341"/>
      <c r="GH185" s="341"/>
      <c r="GI185" s="341"/>
      <c r="GJ185" s="341"/>
      <c r="GK185" s="341"/>
      <c r="GL185" s="341"/>
      <c r="GM185" s="341"/>
      <c r="GN185" s="341"/>
      <c r="GO185" s="341"/>
      <c r="GP185" s="341"/>
      <c r="GQ185" s="341"/>
      <c r="GR185" s="341"/>
      <c r="GS185" s="341"/>
      <c r="GT185" s="341"/>
      <c r="GU185" s="341"/>
      <c r="GV185" s="341"/>
    </row>
    <row r="186" spans="1:204">
      <c r="A186" s="349" t="s">
        <v>549</v>
      </c>
      <c r="B186" s="349"/>
      <c r="C186" s="349"/>
      <c r="D186" s="349"/>
      <c r="E186" s="349"/>
      <c r="F186" s="349"/>
      <c r="G186" s="349"/>
      <c r="H186" s="349"/>
      <c r="I186" s="349"/>
      <c r="J186" s="349"/>
      <c r="K186" s="349"/>
      <c r="L186" s="349"/>
      <c r="M186" s="349"/>
      <c r="N186" s="349"/>
      <c r="O186" s="349"/>
      <c r="P186" s="349"/>
      <c r="Q186" s="349"/>
      <c r="R186" s="349"/>
      <c r="S186" s="349"/>
      <c r="T186" s="349"/>
      <c r="U186" s="349">
        <v>14</v>
      </c>
      <c r="V186" s="349" t="s">
        <v>550</v>
      </c>
      <c r="W186" s="349"/>
      <c r="X186" s="349"/>
      <c r="Y186" s="349"/>
      <c r="Z186" s="349"/>
      <c r="AA186" s="349"/>
      <c r="AB186" s="349"/>
      <c r="AC186" s="349"/>
      <c r="AD186" s="349"/>
      <c r="AE186" s="349"/>
      <c r="AF186" s="341"/>
      <c r="AG186" s="350"/>
      <c r="AH186" s="350"/>
      <c r="AI186" s="341"/>
      <c r="AJ186" s="341"/>
      <c r="AK186" s="341"/>
      <c r="AL186" s="341"/>
      <c r="AM186" s="341"/>
      <c r="AN186" s="341"/>
      <c r="AO186" s="341"/>
      <c r="AP186" s="341"/>
      <c r="AQ186" s="341"/>
      <c r="AR186" s="341"/>
      <c r="AS186" s="341"/>
      <c r="AT186" s="341"/>
      <c r="AU186" s="341"/>
      <c r="AV186" s="341"/>
      <c r="AW186" s="341"/>
      <c r="AX186" s="341"/>
      <c r="AY186" s="341"/>
      <c r="AZ186" s="341"/>
      <c r="BA186" s="341"/>
      <c r="BB186" s="341"/>
      <c r="BC186" s="341"/>
      <c r="BD186" s="341"/>
      <c r="BE186" s="341"/>
      <c r="BF186" s="341"/>
      <c r="BG186" s="341"/>
      <c r="BH186" s="341"/>
      <c r="BI186" s="341"/>
      <c r="BJ186" s="341"/>
      <c r="BK186" s="341"/>
      <c r="BL186" s="341"/>
      <c r="BM186" s="341"/>
      <c r="BN186" s="341"/>
      <c r="BO186" s="341"/>
      <c r="BP186" s="341"/>
      <c r="BQ186" s="341"/>
      <c r="BR186" s="341"/>
      <c r="BS186" s="341"/>
      <c r="BT186" s="341"/>
      <c r="BU186" s="341"/>
      <c r="BV186" s="341"/>
      <c r="BW186" s="341"/>
      <c r="BX186" s="341"/>
      <c r="BY186" s="341"/>
      <c r="BZ186" s="341"/>
      <c r="CA186" s="341"/>
      <c r="CB186" s="341"/>
      <c r="CC186" s="341"/>
      <c r="CD186" s="341"/>
      <c r="CE186" s="341"/>
      <c r="CF186" s="341"/>
      <c r="CG186" s="341"/>
      <c r="CH186" s="341"/>
      <c r="CI186" s="341"/>
      <c r="CJ186" s="341"/>
      <c r="CK186" s="341"/>
      <c r="CL186" s="341"/>
      <c r="CM186" s="341"/>
      <c r="CN186" s="341"/>
      <c r="CO186" s="341"/>
      <c r="CP186" s="341"/>
      <c r="CQ186" s="341"/>
      <c r="CR186" s="341"/>
      <c r="CS186" s="341"/>
      <c r="CT186" s="341"/>
      <c r="CU186" s="341"/>
      <c r="CV186" s="341"/>
      <c r="CW186" s="341"/>
      <c r="CX186" s="341"/>
      <c r="CY186" s="341"/>
      <c r="CZ186" s="341"/>
      <c r="DA186" s="341"/>
      <c r="DB186" s="341"/>
      <c r="DC186" s="341"/>
      <c r="DD186" s="341"/>
      <c r="DE186" s="341"/>
      <c r="DF186" s="341"/>
      <c r="DG186" s="341"/>
      <c r="DH186" s="341"/>
      <c r="DI186" s="341"/>
      <c r="DJ186" s="341"/>
      <c r="DK186" s="341"/>
      <c r="DL186" s="341"/>
      <c r="DM186" s="341"/>
      <c r="DN186" s="341"/>
      <c r="DO186" s="341"/>
      <c r="DP186" s="341"/>
      <c r="DQ186" s="341"/>
      <c r="DR186" s="341"/>
      <c r="DS186" s="341"/>
      <c r="DT186" s="341"/>
      <c r="DU186" s="341"/>
      <c r="DV186" s="341"/>
      <c r="DW186" s="341"/>
      <c r="DX186" s="341"/>
      <c r="DY186" s="341"/>
      <c r="DZ186" s="341"/>
      <c r="EA186" s="341"/>
      <c r="EB186" s="341"/>
      <c r="EC186" s="341"/>
      <c r="ED186" s="341"/>
      <c r="EE186" s="341"/>
      <c r="EF186" s="341"/>
      <c r="EG186" s="341"/>
      <c r="EH186" s="341"/>
      <c r="EI186" s="341"/>
      <c r="EJ186" s="341"/>
      <c r="EK186" s="341"/>
      <c r="EL186" s="341"/>
      <c r="EM186" s="341"/>
      <c r="EN186" s="341"/>
      <c r="EO186" s="341"/>
      <c r="EP186" s="341"/>
      <c r="EQ186" s="341"/>
      <c r="ER186" s="341"/>
      <c r="ES186" s="341"/>
      <c r="ET186" s="341"/>
      <c r="EU186" s="341"/>
      <c r="EV186" s="341"/>
      <c r="EW186" s="341"/>
      <c r="EX186" s="341"/>
      <c r="EY186" s="341"/>
      <c r="EZ186" s="341"/>
      <c r="FA186" s="341"/>
      <c r="FB186" s="341"/>
      <c r="FC186" s="341"/>
      <c r="FD186" s="341"/>
      <c r="FE186" s="341"/>
      <c r="FF186" s="341"/>
      <c r="FG186" s="341"/>
      <c r="FH186" s="341"/>
      <c r="FI186" s="341"/>
      <c r="FJ186" s="341"/>
      <c r="FK186" s="341"/>
      <c r="FL186" s="341"/>
      <c r="FM186" s="341"/>
      <c r="FN186" s="341"/>
      <c r="FO186" s="341"/>
      <c r="FP186" s="341"/>
      <c r="FQ186" s="341"/>
      <c r="FR186" s="341"/>
      <c r="FS186" s="341"/>
      <c r="FT186" s="341"/>
      <c r="FU186" s="341"/>
      <c r="FV186" s="341"/>
      <c r="FW186" s="341"/>
      <c r="FX186" s="341"/>
      <c r="FY186" s="341"/>
      <c r="FZ186" s="341"/>
      <c r="GA186" s="341"/>
      <c r="GB186" s="341"/>
      <c r="GC186" s="341"/>
      <c r="GD186" s="341"/>
      <c r="GE186" s="341"/>
      <c r="GF186" s="341"/>
      <c r="GG186" s="341"/>
      <c r="GH186" s="341"/>
      <c r="GI186" s="341"/>
      <c r="GJ186" s="341"/>
      <c r="GK186" s="341"/>
      <c r="GL186" s="341"/>
      <c r="GM186" s="341"/>
      <c r="GN186" s="341"/>
      <c r="GO186" s="341"/>
      <c r="GP186" s="341"/>
      <c r="GQ186" s="341"/>
      <c r="GR186" s="341"/>
      <c r="GS186" s="341"/>
      <c r="GT186" s="341"/>
      <c r="GU186" s="341"/>
      <c r="GV186" s="341"/>
    </row>
    <row r="187" spans="1:204">
      <c r="A187" s="349" t="s">
        <v>96</v>
      </c>
      <c r="B187" s="349">
        <v>1</v>
      </c>
      <c r="C187" s="349">
        <v>2</v>
      </c>
      <c r="D187" s="349">
        <v>3</v>
      </c>
      <c r="E187" s="349">
        <v>4</v>
      </c>
      <c r="F187" s="349">
        <v>5</v>
      </c>
      <c r="G187" s="349">
        <v>6</v>
      </c>
      <c r="H187" s="349">
        <v>7</v>
      </c>
      <c r="I187" s="349">
        <v>8</v>
      </c>
      <c r="J187" s="349">
        <v>9</v>
      </c>
      <c r="K187" s="349">
        <v>10</v>
      </c>
      <c r="L187" s="349">
        <v>11</v>
      </c>
      <c r="M187" s="349">
        <v>12</v>
      </c>
      <c r="N187" s="349">
        <v>13</v>
      </c>
      <c r="O187" s="349">
        <v>14</v>
      </c>
      <c r="P187" s="349">
        <v>15</v>
      </c>
      <c r="Q187" s="349">
        <v>16</v>
      </c>
      <c r="R187" s="349">
        <v>17</v>
      </c>
      <c r="S187" s="349">
        <v>18</v>
      </c>
      <c r="T187" s="349">
        <v>19</v>
      </c>
      <c r="U187" s="349">
        <v>20</v>
      </c>
      <c r="V187" s="349">
        <v>21</v>
      </c>
      <c r="W187" s="349">
        <v>22</v>
      </c>
      <c r="X187" s="349">
        <v>23</v>
      </c>
      <c r="Y187" s="349">
        <v>24</v>
      </c>
      <c r="Z187" s="349">
        <v>25</v>
      </c>
      <c r="AA187" s="349">
        <v>26</v>
      </c>
      <c r="AB187" s="349">
        <v>27</v>
      </c>
      <c r="AC187" s="349">
        <v>28</v>
      </c>
      <c r="AD187" s="349">
        <v>29</v>
      </c>
      <c r="AE187" s="349">
        <v>30</v>
      </c>
      <c r="AF187" s="341">
        <v>31</v>
      </c>
      <c r="AG187" s="350">
        <v>32</v>
      </c>
      <c r="AH187" s="350">
        <v>33</v>
      </c>
      <c r="AI187" s="341">
        <v>34</v>
      </c>
      <c r="AJ187" s="341">
        <v>35</v>
      </c>
      <c r="AK187" s="341">
        <v>36</v>
      </c>
      <c r="AL187" s="341">
        <v>37</v>
      </c>
      <c r="AM187" s="341">
        <v>38</v>
      </c>
      <c r="AN187" s="341">
        <v>39</v>
      </c>
      <c r="AO187" s="341">
        <v>40</v>
      </c>
      <c r="AP187" s="341">
        <v>41</v>
      </c>
      <c r="AQ187" s="341">
        <v>42</v>
      </c>
      <c r="AR187" s="341">
        <v>43</v>
      </c>
      <c r="AS187" s="341">
        <v>44</v>
      </c>
      <c r="AT187" s="341">
        <v>45</v>
      </c>
      <c r="AU187" s="341">
        <v>46</v>
      </c>
      <c r="AV187" s="341">
        <v>47</v>
      </c>
      <c r="AW187" s="341">
        <v>48</v>
      </c>
      <c r="AX187" s="341">
        <v>49</v>
      </c>
      <c r="AY187" s="341">
        <v>50</v>
      </c>
      <c r="AZ187" s="341">
        <v>51</v>
      </c>
      <c r="BA187" s="341">
        <v>52</v>
      </c>
      <c r="BB187" s="341">
        <v>53</v>
      </c>
      <c r="BC187" s="341">
        <v>54</v>
      </c>
      <c r="BD187" s="341">
        <v>55</v>
      </c>
      <c r="BE187" s="341">
        <v>56</v>
      </c>
      <c r="BF187" s="341">
        <v>57</v>
      </c>
      <c r="BG187" s="341">
        <v>58</v>
      </c>
      <c r="BH187" s="341">
        <v>59</v>
      </c>
      <c r="BI187" s="341">
        <v>60</v>
      </c>
      <c r="BJ187" s="341">
        <v>61</v>
      </c>
      <c r="BK187" s="341">
        <v>62</v>
      </c>
      <c r="BL187" s="341">
        <v>63</v>
      </c>
      <c r="BM187" s="341">
        <v>64</v>
      </c>
      <c r="BN187" s="341">
        <v>65</v>
      </c>
      <c r="BO187" s="341">
        <v>66</v>
      </c>
      <c r="BP187" s="341">
        <v>67</v>
      </c>
      <c r="BQ187" s="341">
        <v>68</v>
      </c>
      <c r="BR187" s="341">
        <v>69</v>
      </c>
      <c r="BS187" s="341">
        <v>70</v>
      </c>
      <c r="BT187" s="341">
        <v>71</v>
      </c>
      <c r="BU187" s="341">
        <v>72</v>
      </c>
      <c r="BV187" s="341">
        <v>73</v>
      </c>
      <c r="BW187" s="341">
        <v>74</v>
      </c>
      <c r="BX187" s="341">
        <v>75</v>
      </c>
      <c r="BY187" s="341">
        <v>76</v>
      </c>
      <c r="BZ187" s="341">
        <v>77</v>
      </c>
      <c r="CA187" s="341">
        <v>78</v>
      </c>
      <c r="CB187" s="341">
        <v>79</v>
      </c>
      <c r="CC187" s="341">
        <v>80</v>
      </c>
      <c r="CD187" s="341">
        <v>81</v>
      </c>
      <c r="CE187" s="341">
        <v>82</v>
      </c>
      <c r="CF187" s="341">
        <v>83</v>
      </c>
      <c r="CG187" s="341">
        <v>84</v>
      </c>
      <c r="CH187" s="341">
        <v>85</v>
      </c>
      <c r="CI187" s="341">
        <v>86</v>
      </c>
      <c r="CJ187" s="341">
        <v>87</v>
      </c>
      <c r="CK187" s="341">
        <v>88</v>
      </c>
      <c r="CL187" s="341">
        <v>89</v>
      </c>
      <c r="CM187" s="341">
        <v>90</v>
      </c>
      <c r="CN187" s="341">
        <v>91</v>
      </c>
      <c r="CO187" s="341">
        <v>92</v>
      </c>
      <c r="CP187" s="341">
        <v>93</v>
      </c>
      <c r="CQ187" s="341">
        <v>94</v>
      </c>
      <c r="CR187" s="341">
        <v>95</v>
      </c>
      <c r="CS187" s="341">
        <v>96</v>
      </c>
      <c r="CT187" s="341">
        <v>97</v>
      </c>
      <c r="CU187" s="341">
        <v>98</v>
      </c>
      <c r="CV187" s="341">
        <v>99</v>
      </c>
      <c r="CW187" s="341">
        <v>100</v>
      </c>
      <c r="CX187" s="341">
        <v>101</v>
      </c>
      <c r="CY187" s="341">
        <v>102</v>
      </c>
      <c r="CZ187" s="341">
        <v>103</v>
      </c>
      <c r="DA187" s="341">
        <v>104</v>
      </c>
      <c r="DB187" s="341">
        <v>105</v>
      </c>
      <c r="DC187" s="341">
        <v>106</v>
      </c>
      <c r="DD187" s="341">
        <v>107</v>
      </c>
      <c r="DE187" s="341">
        <v>108</v>
      </c>
      <c r="DF187" s="341">
        <v>109</v>
      </c>
      <c r="DG187" s="341">
        <v>110</v>
      </c>
      <c r="DH187" s="341">
        <v>111</v>
      </c>
      <c r="DI187" s="341">
        <v>112</v>
      </c>
      <c r="DJ187" s="341">
        <v>113</v>
      </c>
      <c r="DK187" s="341">
        <v>114</v>
      </c>
      <c r="DL187" s="341">
        <v>115</v>
      </c>
      <c r="DM187" s="341">
        <v>116</v>
      </c>
      <c r="DN187" s="341">
        <v>117</v>
      </c>
      <c r="DO187" s="341">
        <v>118</v>
      </c>
      <c r="DP187" s="341">
        <v>119</v>
      </c>
      <c r="DQ187" s="341">
        <v>120</v>
      </c>
      <c r="DR187" s="341">
        <v>121</v>
      </c>
      <c r="DS187" s="341">
        <v>122</v>
      </c>
      <c r="DT187" s="341">
        <v>123</v>
      </c>
      <c r="DU187" s="341">
        <v>124</v>
      </c>
      <c r="DV187" s="341">
        <v>125</v>
      </c>
      <c r="DW187" s="341">
        <v>126</v>
      </c>
      <c r="DX187" s="341">
        <v>127</v>
      </c>
      <c r="DY187" s="341">
        <v>128</v>
      </c>
      <c r="DZ187" s="341">
        <v>129</v>
      </c>
      <c r="EA187" s="341">
        <v>130</v>
      </c>
      <c r="EB187" s="341">
        <v>131</v>
      </c>
      <c r="EC187" s="341">
        <v>132</v>
      </c>
      <c r="ED187" s="341">
        <v>133</v>
      </c>
      <c r="EE187" s="341">
        <v>134</v>
      </c>
      <c r="EF187" s="341">
        <v>135</v>
      </c>
      <c r="EG187" s="341">
        <v>136</v>
      </c>
      <c r="EH187" s="341">
        <v>137</v>
      </c>
      <c r="EI187" s="341">
        <v>138</v>
      </c>
      <c r="EJ187" s="341">
        <v>139</v>
      </c>
      <c r="EK187" s="341">
        <v>140</v>
      </c>
      <c r="EL187" s="341">
        <v>141</v>
      </c>
      <c r="EM187" s="341">
        <v>142</v>
      </c>
      <c r="EN187" s="341">
        <v>143</v>
      </c>
      <c r="EO187" s="341">
        <v>144</v>
      </c>
      <c r="EP187" s="341">
        <v>145</v>
      </c>
      <c r="EQ187" s="341">
        <v>146</v>
      </c>
      <c r="ER187" s="341">
        <v>147</v>
      </c>
      <c r="ES187" s="341">
        <v>148</v>
      </c>
      <c r="ET187" s="341">
        <v>149</v>
      </c>
      <c r="EU187" s="341">
        <v>150</v>
      </c>
      <c r="EV187" s="341">
        <v>151</v>
      </c>
      <c r="EW187" s="341">
        <v>152</v>
      </c>
      <c r="EX187" s="341">
        <v>153</v>
      </c>
      <c r="EY187" s="341">
        <v>154</v>
      </c>
      <c r="EZ187" s="341">
        <v>155</v>
      </c>
      <c r="FA187" s="341">
        <v>156</v>
      </c>
      <c r="FB187" s="341">
        <v>157</v>
      </c>
      <c r="FC187" s="341">
        <v>158</v>
      </c>
      <c r="FD187" s="341">
        <v>159</v>
      </c>
      <c r="FE187" s="341">
        <v>160</v>
      </c>
      <c r="FF187" s="341">
        <v>161</v>
      </c>
      <c r="FG187" s="341">
        <v>162</v>
      </c>
      <c r="FH187" s="341">
        <v>163</v>
      </c>
      <c r="FI187" s="341">
        <v>164</v>
      </c>
      <c r="FJ187" s="341">
        <v>165</v>
      </c>
      <c r="FK187" s="341">
        <v>166</v>
      </c>
      <c r="FL187" s="341">
        <v>167</v>
      </c>
      <c r="FM187" s="341">
        <v>168</v>
      </c>
      <c r="FN187" s="341">
        <v>169</v>
      </c>
      <c r="FO187" s="341">
        <v>170</v>
      </c>
      <c r="FP187" s="341">
        <v>171</v>
      </c>
      <c r="FQ187" s="341">
        <v>172</v>
      </c>
      <c r="FR187" s="341">
        <v>173</v>
      </c>
      <c r="FS187" s="341">
        <v>174</v>
      </c>
      <c r="FT187" s="341">
        <v>175</v>
      </c>
      <c r="FU187" s="341">
        <v>176</v>
      </c>
      <c r="FV187" s="341">
        <v>177</v>
      </c>
      <c r="FW187" s="341">
        <v>178</v>
      </c>
      <c r="FX187" s="341">
        <v>179</v>
      </c>
      <c r="FY187" s="341">
        <v>180</v>
      </c>
      <c r="FZ187" s="341">
        <v>181</v>
      </c>
      <c r="GA187" s="341">
        <v>182</v>
      </c>
      <c r="GB187" s="341">
        <v>183</v>
      </c>
      <c r="GC187" s="341">
        <v>184</v>
      </c>
      <c r="GD187" s="341">
        <v>185</v>
      </c>
      <c r="GE187" s="341">
        <v>186</v>
      </c>
      <c r="GF187" s="341">
        <v>187</v>
      </c>
      <c r="GG187" s="341">
        <v>188</v>
      </c>
      <c r="GH187" s="341">
        <v>189</v>
      </c>
      <c r="GI187" s="341">
        <v>190</v>
      </c>
      <c r="GJ187" s="341">
        <v>191</v>
      </c>
      <c r="GK187" s="341">
        <v>192</v>
      </c>
      <c r="GL187" s="341">
        <v>193</v>
      </c>
      <c r="GM187" s="341">
        <v>194</v>
      </c>
      <c r="GN187" s="341">
        <v>195</v>
      </c>
      <c r="GO187" s="341">
        <v>196</v>
      </c>
      <c r="GP187" s="341">
        <v>197</v>
      </c>
      <c r="GQ187" s="341">
        <v>198</v>
      </c>
      <c r="GR187" s="341">
        <v>199</v>
      </c>
      <c r="GS187" s="341">
        <v>200</v>
      </c>
      <c r="GT187" s="341"/>
      <c r="GU187" s="341"/>
      <c r="GV187" s="341"/>
    </row>
    <row r="188" spans="1:204">
      <c r="A188" s="337" t="s">
        <v>541</v>
      </c>
      <c r="B188" s="337">
        <v>5.2999999999999999E-2</v>
      </c>
      <c r="C188" s="337">
        <v>0.114</v>
      </c>
      <c r="D188" s="337">
        <v>0.17100000000000001</v>
      </c>
      <c r="E188" s="337">
        <v>0.22800000000000001</v>
      </c>
      <c r="F188" s="337">
        <v>0.28499999999999998</v>
      </c>
      <c r="G188" s="337">
        <v>0.34200000000000003</v>
      </c>
      <c r="H188" s="337">
        <v>0.39700000000000002</v>
      </c>
      <c r="I188" s="337">
        <v>0.45200000000000001</v>
      </c>
      <c r="J188" s="337">
        <v>0.48799999999999999</v>
      </c>
      <c r="K188" s="337">
        <v>0.52300000000000002</v>
      </c>
      <c r="L188" s="337">
        <v>0.57299999999999995</v>
      </c>
      <c r="M188" s="337">
        <v>0.623</v>
      </c>
      <c r="N188" s="337">
        <v>0.67300000000000004</v>
      </c>
      <c r="O188" s="337">
        <v>0.72199999999999998</v>
      </c>
      <c r="P188" s="337">
        <v>0.77200000000000002</v>
      </c>
      <c r="Q188" s="337">
        <v>0.82199999999999995</v>
      </c>
      <c r="R188" s="337">
        <v>0.87</v>
      </c>
      <c r="S188" s="337">
        <v>0.91800000000000004</v>
      </c>
      <c r="T188" s="337">
        <v>0.95899999999999996</v>
      </c>
      <c r="U188" s="337">
        <v>1</v>
      </c>
      <c r="V188" s="337">
        <v>1.0469999999999999</v>
      </c>
      <c r="W188" s="337">
        <v>1.0940000000000001</v>
      </c>
      <c r="X188" s="337">
        <v>1.141</v>
      </c>
      <c r="Y188" s="337">
        <v>1.1879999999999999</v>
      </c>
      <c r="Z188" s="337">
        <v>1.2350000000000001</v>
      </c>
      <c r="AA188" s="337">
        <v>1.282</v>
      </c>
      <c r="AB188" s="337">
        <v>1.329</v>
      </c>
      <c r="AC188" s="337">
        <v>1.3759999999999999</v>
      </c>
      <c r="AD188" s="337">
        <v>1.423</v>
      </c>
      <c r="AE188" s="337">
        <v>1.47</v>
      </c>
      <c r="AF188" s="337">
        <v>1.516</v>
      </c>
      <c r="AG188" s="236">
        <v>1.5620000000000001</v>
      </c>
      <c r="AH188" s="236">
        <v>1.6080000000000001</v>
      </c>
      <c r="AI188">
        <v>1.6539999999999999</v>
      </c>
      <c r="AJ188">
        <v>1.7</v>
      </c>
      <c r="AK188">
        <v>1.746</v>
      </c>
      <c r="AL188">
        <v>1.792</v>
      </c>
      <c r="AM188">
        <v>1.8380000000000001</v>
      </c>
      <c r="AN188">
        <v>1.8839999999999999</v>
      </c>
      <c r="AO188">
        <v>1.93</v>
      </c>
      <c r="AP188">
        <v>1.9750000000000001</v>
      </c>
      <c r="AQ188">
        <v>2.02</v>
      </c>
      <c r="AR188">
        <v>2.0649999999999999</v>
      </c>
      <c r="AS188">
        <v>2.11</v>
      </c>
      <c r="AT188">
        <v>2.1560000000000001</v>
      </c>
      <c r="AU188">
        <v>2.2010000000000001</v>
      </c>
      <c r="AV188">
        <v>2.246</v>
      </c>
      <c r="AW188">
        <v>2.2909999999999999</v>
      </c>
      <c r="AX188">
        <v>2.3359999999999999</v>
      </c>
      <c r="AY188">
        <v>2.3809999999999998</v>
      </c>
      <c r="AZ188">
        <v>2.4239999999999999</v>
      </c>
      <c r="BA188">
        <v>2.468</v>
      </c>
      <c r="BB188">
        <v>2.5110000000000001</v>
      </c>
      <c r="BC188">
        <v>2.5550000000000002</v>
      </c>
      <c r="BD188">
        <v>2.5979999999999999</v>
      </c>
      <c r="BE188">
        <v>2.641</v>
      </c>
      <c r="BF188">
        <v>2.6850000000000001</v>
      </c>
      <c r="BG188">
        <v>2.7280000000000002</v>
      </c>
      <c r="BH188">
        <v>2.7719999999999998</v>
      </c>
      <c r="BI188">
        <v>2.8149999999999999</v>
      </c>
      <c r="BJ188">
        <v>2.8580000000000001</v>
      </c>
      <c r="BK188">
        <v>2.9009999999999998</v>
      </c>
      <c r="BL188">
        <v>2.944</v>
      </c>
      <c r="BM188">
        <v>2.9870000000000001</v>
      </c>
      <c r="BN188">
        <v>3.0310000000000001</v>
      </c>
      <c r="BO188">
        <v>3.0739999999999998</v>
      </c>
      <c r="BP188">
        <v>3.117</v>
      </c>
      <c r="BQ188">
        <v>3.16</v>
      </c>
      <c r="BR188">
        <v>3.2029999999999998</v>
      </c>
      <c r="BS188">
        <v>3.246</v>
      </c>
      <c r="BT188">
        <v>3.2879999999999998</v>
      </c>
      <c r="BU188">
        <v>3.331</v>
      </c>
      <c r="BV188">
        <v>3.3730000000000002</v>
      </c>
      <c r="BW188">
        <v>3.415</v>
      </c>
      <c r="BX188">
        <v>3.4580000000000002</v>
      </c>
      <c r="BY188">
        <v>3.5</v>
      </c>
      <c r="BZ188">
        <v>3.5419999999999998</v>
      </c>
      <c r="CA188">
        <v>3.5840000000000001</v>
      </c>
      <c r="CB188">
        <v>3.6269999999999998</v>
      </c>
      <c r="CC188">
        <v>3.669</v>
      </c>
      <c r="CD188">
        <v>3.71</v>
      </c>
      <c r="CE188">
        <v>3.7519999999999998</v>
      </c>
      <c r="CF188">
        <v>3.7930000000000001</v>
      </c>
      <c r="CG188">
        <v>3.8340000000000001</v>
      </c>
      <c r="CH188">
        <v>3.8759999999999999</v>
      </c>
      <c r="CI188">
        <v>3.9169999999999998</v>
      </c>
      <c r="CJ188">
        <v>3.9580000000000002</v>
      </c>
      <c r="CK188">
        <v>3.9990000000000001</v>
      </c>
      <c r="CL188">
        <v>4.0410000000000004</v>
      </c>
      <c r="CM188">
        <v>4.0819999999999999</v>
      </c>
      <c r="CN188">
        <v>4.1219999999999999</v>
      </c>
      <c r="CO188">
        <v>4.1619999999999999</v>
      </c>
      <c r="CP188">
        <v>4.2009999999999996</v>
      </c>
      <c r="CQ188">
        <v>4.2409999999999997</v>
      </c>
      <c r="CR188">
        <v>4.2809999999999997</v>
      </c>
      <c r="CS188">
        <v>4.3209999999999997</v>
      </c>
      <c r="CT188">
        <v>4.3609999999999998</v>
      </c>
      <c r="CU188">
        <v>4.4000000000000004</v>
      </c>
      <c r="CV188">
        <v>4.4400000000000004</v>
      </c>
      <c r="CW188">
        <v>4.4800000000000004</v>
      </c>
      <c r="CX188">
        <v>4.5250000000000004</v>
      </c>
      <c r="CY188">
        <v>4.569</v>
      </c>
      <c r="CZ188">
        <v>4.6139999999999999</v>
      </c>
      <c r="DA188">
        <v>4.6580000000000004</v>
      </c>
      <c r="DB188">
        <v>4.7030000000000003</v>
      </c>
      <c r="DC188">
        <v>4.7469999999999999</v>
      </c>
      <c r="DD188">
        <v>4.7919999999999998</v>
      </c>
      <c r="DE188">
        <v>4.8360000000000003</v>
      </c>
      <c r="DF188">
        <v>4.8810000000000002</v>
      </c>
      <c r="DG188">
        <v>4.9249999999999998</v>
      </c>
      <c r="DH188">
        <v>4.97</v>
      </c>
      <c r="DI188">
        <v>5.0140000000000002</v>
      </c>
      <c r="DJ188">
        <v>5.0590000000000002</v>
      </c>
      <c r="DK188">
        <v>5.1029999999999998</v>
      </c>
      <c r="DL188">
        <v>5.1479999999999997</v>
      </c>
      <c r="DM188">
        <v>5.1920000000000002</v>
      </c>
      <c r="DN188">
        <v>5.2370000000000001</v>
      </c>
      <c r="DO188">
        <v>5.2809999999999997</v>
      </c>
      <c r="DP188">
        <v>5.3259999999999996</v>
      </c>
      <c r="DQ188">
        <v>5.37</v>
      </c>
      <c r="DR188">
        <v>5.415</v>
      </c>
      <c r="DS188">
        <v>5.46</v>
      </c>
      <c r="DT188">
        <v>5.5049999999999999</v>
      </c>
      <c r="DU188">
        <v>5.55</v>
      </c>
      <c r="DV188">
        <v>5.5949999999999998</v>
      </c>
      <c r="DW188">
        <v>5.64</v>
      </c>
      <c r="DX188">
        <v>5.6849999999999996</v>
      </c>
      <c r="DY188">
        <v>5.73</v>
      </c>
      <c r="DZ188">
        <v>5.7750000000000004</v>
      </c>
      <c r="EA188">
        <v>5.82</v>
      </c>
      <c r="EB188">
        <v>5.8650000000000002</v>
      </c>
      <c r="EC188">
        <v>5.91</v>
      </c>
      <c r="ED188">
        <v>5.9550000000000001</v>
      </c>
      <c r="EE188">
        <v>6</v>
      </c>
      <c r="EF188">
        <v>6.0449999999999999</v>
      </c>
      <c r="EG188">
        <v>6.0890000000000004</v>
      </c>
      <c r="EH188">
        <v>6.1340000000000003</v>
      </c>
      <c r="EI188">
        <v>6.1790000000000003</v>
      </c>
      <c r="EJ188">
        <v>6.2240000000000002</v>
      </c>
      <c r="EK188">
        <v>6.2690000000000001</v>
      </c>
      <c r="EL188">
        <v>6.3140000000000001</v>
      </c>
      <c r="EM188">
        <v>6.359</v>
      </c>
      <c r="EN188">
        <v>6.4039999999999999</v>
      </c>
      <c r="EO188">
        <v>6.4489999999999998</v>
      </c>
      <c r="EP188">
        <v>6.4939999999999998</v>
      </c>
      <c r="EQ188">
        <v>6.5389999999999997</v>
      </c>
      <c r="ER188">
        <v>6.5839999999999996</v>
      </c>
      <c r="ES188">
        <v>6.6289999999999996</v>
      </c>
      <c r="ET188">
        <v>6.6740000000000004</v>
      </c>
      <c r="EU188">
        <v>6.7190000000000003</v>
      </c>
      <c r="EV188">
        <v>6.7640000000000002</v>
      </c>
      <c r="EW188">
        <v>6.8090000000000002</v>
      </c>
      <c r="EX188">
        <v>6.8540000000000001</v>
      </c>
      <c r="EY188">
        <v>6.8979999999999997</v>
      </c>
      <c r="EZ188">
        <v>6.9429999999999996</v>
      </c>
      <c r="FA188">
        <v>6.9880000000000004</v>
      </c>
      <c r="FB188">
        <v>7.0330000000000004</v>
      </c>
      <c r="FC188">
        <v>7.0780000000000003</v>
      </c>
      <c r="FD188">
        <v>7.1230000000000002</v>
      </c>
      <c r="FE188">
        <v>7.1669999999999998</v>
      </c>
      <c r="FF188">
        <v>7.2119999999999997</v>
      </c>
      <c r="FG188">
        <v>7.2569999999999997</v>
      </c>
      <c r="FH188">
        <v>7.3019999999999996</v>
      </c>
      <c r="FI188">
        <v>7.3470000000000004</v>
      </c>
      <c r="FJ188">
        <v>7.3920000000000003</v>
      </c>
      <c r="FK188">
        <v>7.4359999999999999</v>
      </c>
      <c r="FL188">
        <v>7.4809999999999999</v>
      </c>
      <c r="FM188">
        <v>7.5259999999999998</v>
      </c>
      <c r="FN188">
        <v>7.5709999999999997</v>
      </c>
      <c r="FO188">
        <v>7.6159999999999997</v>
      </c>
      <c r="FP188">
        <v>7.6609999999999996</v>
      </c>
      <c r="FQ188">
        <v>7.7050000000000001</v>
      </c>
      <c r="FR188">
        <v>7.75</v>
      </c>
      <c r="FS188">
        <v>7.7949999999999999</v>
      </c>
      <c r="FT188">
        <v>7.84</v>
      </c>
      <c r="FU188">
        <v>7.8849999999999998</v>
      </c>
      <c r="FV188">
        <v>7.93</v>
      </c>
      <c r="FW188">
        <v>7.9749999999999996</v>
      </c>
      <c r="FX188">
        <v>8.0190000000000001</v>
      </c>
      <c r="FY188">
        <v>8.0640000000000001</v>
      </c>
      <c r="FZ188">
        <v>8.109</v>
      </c>
      <c r="GA188">
        <v>8.1539999999999999</v>
      </c>
      <c r="GB188">
        <v>8.1989999999999998</v>
      </c>
      <c r="GC188">
        <v>8.2439999999999998</v>
      </c>
      <c r="GD188">
        <v>8.2880000000000003</v>
      </c>
      <c r="GE188">
        <v>8.3330000000000002</v>
      </c>
      <c r="GF188">
        <v>8.3780000000000001</v>
      </c>
      <c r="GG188">
        <v>8.423</v>
      </c>
      <c r="GH188">
        <v>8.468</v>
      </c>
      <c r="GI188">
        <v>8.5129999999999999</v>
      </c>
      <c r="GJ188">
        <v>8.5570000000000004</v>
      </c>
      <c r="GK188">
        <v>8.6020000000000003</v>
      </c>
      <c r="GL188">
        <v>8.6470000000000002</v>
      </c>
      <c r="GM188">
        <v>8.6920000000000002</v>
      </c>
      <c r="GN188">
        <v>8.7370000000000001</v>
      </c>
      <c r="GO188">
        <v>8.782</v>
      </c>
      <c r="GP188">
        <v>8.8260000000000005</v>
      </c>
      <c r="GQ188">
        <v>8.8710000000000004</v>
      </c>
      <c r="GR188">
        <v>8.9160000000000004</v>
      </c>
      <c r="GS188">
        <v>8.9610000000000003</v>
      </c>
    </row>
  </sheetData>
  <phoneticPr fontId="4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工作表13"/>
  <dimension ref="A1:I84"/>
  <sheetViews>
    <sheetView zoomScale="85" zoomScaleNormal="85" workbookViewId="0">
      <selection activeCell="B7" sqref="B7:P7"/>
    </sheetView>
  </sheetViews>
  <sheetFormatPr defaultColWidth="8.88671875" defaultRowHeight="16.2"/>
  <cols>
    <col min="1" max="1" width="30.21875" style="28" customWidth="1"/>
    <col min="2" max="2" width="13.33203125" style="28" customWidth="1"/>
    <col min="3" max="4" width="12.44140625" style="28" customWidth="1"/>
    <col min="5" max="5" width="12.33203125" style="28" customWidth="1"/>
    <col min="6" max="6" width="10.44140625" style="28" customWidth="1"/>
    <col min="7" max="16384" width="8.88671875" style="28"/>
  </cols>
  <sheetData>
    <row r="1" spans="1:9">
      <c r="A1" s="28" t="s">
        <v>270</v>
      </c>
    </row>
    <row r="2" spans="1:9">
      <c r="A2" s="26" t="s">
        <v>92</v>
      </c>
      <c r="B2" s="111">
        <f>VLOOKUP(選擇項目!$C$1,說明!$A$5:$D$9,4,FALSE)</f>
        <v>1</v>
      </c>
      <c r="C2" s="26" t="s">
        <v>55</v>
      </c>
      <c r="D2" s="193">
        <f>+旅綜險!H13</f>
        <v>7</v>
      </c>
      <c r="E2" s="71">
        <f>VLOOKUP($D$2,費率表彙總!$A4:$B203,2,FALSE)</f>
        <v>0.187</v>
      </c>
    </row>
    <row r="3" spans="1:9">
      <c r="A3" s="26" t="s">
        <v>93</v>
      </c>
      <c r="B3" s="111">
        <f>VLOOKUP(選擇項目!$C$1,說明!$A$5:$F$9,6,FALSE)</f>
        <v>1</v>
      </c>
      <c r="C3" s="701"/>
      <c r="D3" s="701"/>
      <c r="E3" s="13"/>
      <c r="F3"/>
    </row>
    <row r="4" spans="1:9">
      <c r="A4" s="26" t="s">
        <v>163</v>
      </c>
      <c r="B4" s="57" t="str">
        <f>IF(選擇項目!E1=1,"15歲以下","未滿15足歲")</f>
        <v>未滿15足歲</v>
      </c>
      <c r="C4" s="701"/>
      <c r="D4" s="701"/>
      <c r="E4" s="13"/>
      <c r="F4" s="13"/>
    </row>
    <row r="5" spans="1:9">
      <c r="A5" s="26" t="s">
        <v>164</v>
      </c>
      <c r="B5" s="56">
        <f>+選擇項目!D1</f>
        <v>7</v>
      </c>
      <c r="C5" s="26"/>
      <c r="D5" s="27"/>
    </row>
    <row r="6" spans="1:9">
      <c r="A6" s="26" t="s">
        <v>56</v>
      </c>
      <c r="B6" s="26"/>
      <c r="C6" s="26" t="s">
        <v>57</v>
      </c>
      <c r="D6" s="26" t="s">
        <v>58</v>
      </c>
      <c r="E6" s="26" t="s">
        <v>59</v>
      </c>
      <c r="F6" s="13"/>
    </row>
    <row r="7" spans="1:9">
      <c r="A7" s="128" t="s">
        <v>181</v>
      </c>
      <c r="B7" s="99"/>
      <c r="C7" s="99"/>
      <c r="D7" s="99"/>
      <c r="E7" s="99"/>
      <c r="F7"/>
    </row>
    <row r="8" spans="1:9">
      <c r="A8" s="28" t="s">
        <v>463</v>
      </c>
      <c r="B8" s="26"/>
      <c r="C8" s="80">
        <f>+旅綜險!$D$12</f>
        <v>500</v>
      </c>
      <c r="D8" s="30">
        <f ca="1">IF(ISNA(F8),0,ROUND(INDEX(INDIRECT(G8),$D$2,F8)*$B$2,0))</f>
        <v>311</v>
      </c>
      <c r="E8" s="707">
        <f ca="1">IF(B4="15歲以上",ROUND(D8,0),ROUND(D9,0))</f>
        <v>311</v>
      </c>
      <c r="F8" s="701">
        <f>VLOOKUP(C8,查表位置!A3:B452,2)</f>
        <v>84</v>
      </c>
      <c r="G8" s="28" t="s">
        <v>505</v>
      </c>
    </row>
    <row r="9" spans="1:9">
      <c r="A9" s="28" t="s">
        <v>475</v>
      </c>
      <c r="C9" s="80">
        <f>+旅綜險!$D$12</f>
        <v>500</v>
      </c>
      <c r="D9" s="30">
        <f ca="1">IF(ISNA(F8),0,ROUND(INDEX(INDIRECT(G8),$D$2,F8)*$B$2,0))</f>
        <v>311</v>
      </c>
      <c r="E9" s="707"/>
      <c r="F9" s="701"/>
      <c r="G9" s="28">
        <f>ROUND(0.16/1.16,5)</f>
        <v>0.13793</v>
      </c>
      <c r="H9" s="297" t="s">
        <v>476</v>
      </c>
      <c r="I9" s="28" t="str">
        <f>IF(C8&gt;1000,"死殘_2000萬_總保費!$B$4:$GS$183","死殘_1000萬_總保費!$B$4:$IQ$183")</f>
        <v>死殘_1000萬_總保費!$B$4:$IQ$183</v>
      </c>
    </row>
    <row r="10" spans="1:9">
      <c r="A10" s="28" t="s">
        <v>60</v>
      </c>
      <c r="B10" s="26"/>
      <c r="C10" s="80">
        <f>+旅綜險!F15</f>
        <v>0</v>
      </c>
      <c r="D10" s="30">
        <f>ROUND(VLOOKUP($C10,費率表彙總!$F$4:$G$404,2,FALSE)*$E$2*$B$2,0)</f>
        <v>0</v>
      </c>
      <c r="E10" s="30">
        <f t="shared" ref="E10:E20" si="0">ROUND(D10,0)</f>
        <v>0</v>
      </c>
      <c r="F10" s="195"/>
    </row>
    <row r="11" spans="1:9">
      <c r="A11" s="28" t="s">
        <v>140</v>
      </c>
      <c r="B11" s="26"/>
      <c r="C11" s="80">
        <f>+旅綜險!$F$16</f>
        <v>0</v>
      </c>
      <c r="D11" s="30">
        <f>ROUND(VLOOKUP($C11,費率表彙總!$H$4:$I$804,2,FALSE)*$E$2*$B$2,0)</f>
        <v>0</v>
      </c>
      <c r="E11" s="30">
        <f t="shared" si="0"/>
        <v>0</v>
      </c>
      <c r="F11" s="195"/>
    </row>
    <row r="12" spans="1:9">
      <c r="A12" s="28" t="s">
        <v>61</v>
      </c>
      <c r="B12" s="26"/>
      <c r="C12" s="80">
        <f>+旅綜險!$D$13</f>
        <v>50</v>
      </c>
      <c r="D12" s="30">
        <f>IF(ISNA(F12),0,ROUND(INDEX(實支實付_總保費!$B$4:$AE$183,$D$2,F12)*$B$2,0))</f>
        <v>99</v>
      </c>
      <c r="E12" s="30">
        <f t="shared" si="0"/>
        <v>99</v>
      </c>
      <c r="F12" s="195">
        <f>VLOOKUP(C12,查表位置!C3:D203,2)</f>
        <v>15</v>
      </c>
    </row>
    <row r="13" spans="1:9">
      <c r="A13" s="28" t="s">
        <v>522</v>
      </c>
      <c r="B13" s="26"/>
      <c r="C13" s="80">
        <f>IF(選擇項目!C1=4,0,C12)</f>
        <v>50</v>
      </c>
      <c r="D13" s="30">
        <f>IF(ISNA(F13),0,ROUND(INDEX(重大燒燙傷_總保費!$B$4:$AE$183,$D$2,F13)*$B$2,0))</f>
        <v>6</v>
      </c>
      <c r="E13" s="30">
        <f>ROUND(D13,0)</f>
        <v>6</v>
      </c>
      <c r="F13" s="195">
        <f>VLOOKUP(C13,查表位置!E3:F203,2)</f>
        <v>15</v>
      </c>
    </row>
    <row r="14" spans="1:9">
      <c r="A14" s="28" t="s">
        <v>542</v>
      </c>
      <c r="B14" s="709"/>
      <c r="C14" s="80">
        <f>+IF(旅綜險!$C$14="(甲型)",旅綜險!$D$14,0)</f>
        <v>0</v>
      </c>
      <c r="D14" s="30" t="b">
        <f>IF($C$14&lt;&gt;0,MAX(1,ROUND(VLOOKUP($C14,費率表彙總!$L$4:$O$34,2,FALSE)*$E$2*$B$2,0)))</f>
        <v>0</v>
      </c>
      <c r="E14" s="30">
        <f t="shared" si="0"/>
        <v>0</v>
      </c>
      <c r="F14" s="195"/>
    </row>
    <row r="15" spans="1:9">
      <c r="A15" s="28" t="s">
        <v>543</v>
      </c>
      <c r="B15" s="709"/>
      <c r="C15" s="80">
        <f>$C$14</f>
        <v>0</v>
      </c>
      <c r="D15" s="30">
        <f>IF(ISNA(F15),0,ROUND(INDEX(海突甲門診_總保費!$B$4:$GS$183,$D$2,F15)*$B$2,0))</f>
        <v>0</v>
      </c>
      <c r="E15" s="30">
        <f t="shared" si="0"/>
        <v>0</v>
      </c>
      <c r="F15" s="195" t="e">
        <f>VLOOKUP($C$14,查表位置!$G$3:$H$202,2)</f>
        <v>#N/A</v>
      </c>
    </row>
    <row r="16" spans="1:9">
      <c r="A16" s="28" t="s">
        <v>544</v>
      </c>
      <c r="B16" s="709"/>
      <c r="C16" s="80">
        <f>$C$14</f>
        <v>0</v>
      </c>
      <c r="D16" s="30">
        <f>IF(ISNA(F16),0,ROUND(INDEX(海突甲急診_總保費!$B$4:$GS$183,$D$2,F16)*$B$2,0))</f>
        <v>0</v>
      </c>
      <c r="E16" s="30">
        <f t="shared" si="0"/>
        <v>0</v>
      </c>
      <c r="F16" s="195" t="e">
        <f>VLOOKUP($C$14,查表位置!$G$3:$H$202,2)</f>
        <v>#N/A</v>
      </c>
    </row>
    <row r="17" spans="1:6">
      <c r="A17" s="28" t="s">
        <v>879</v>
      </c>
      <c r="B17" s="709"/>
      <c r="C17" s="80">
        <f>+IF(旅綜險!$C$14="(乙型)",旅綜險!$D$14,0)</f>
        <v>50</v>
      </c>
      <c r="D17" s="30">
        <f>IF($C$17&lt;&gt;0,MAX(1,ROUND(VLOOKUP($C17,費率表彙總!$L$4:$R$34,5,FALSE)*$E$2*$B$2,0)))</f>
        <v>235</v>
      </c>
      <c r="E17" s="30">
        <f t="shared" si="0"/>
        <v>235</v>
      </c>
      <c r="F17" s="195"/>
    </row>
    <row r="18" spans="1:6">
      <c r="A18" s="28" t="s">
        <v>880</v>
      </c>
      <c r="B18" s="709"/>
      <c r="C18" s="80">
        <f>$C$17</f>
        <v>50</v>
      </c>
      <c r="D18" s="30">
        <f>IF(ISNA(F18),0,ROUND(INDEX(海突乙門診_總保費!$B$4:$GS$183,$D$2,F18)*$B$2,0))</f>
        <v>35</v>
      </c>
      <c r="E18" s="30">
        <f t="shared" si="0"/>
        <v>35</v>
      </c>
      <c r="F18" s="195">
        <f>VLOOKUP($C$17,查表位置!$I$3:$J$122,2)</f>
        <v>50</v>
      </c>
    </row>
    <row r="19" spans="1:6">
      <c r="A19" s="28" t="s">
        <v>881</v>
      </c>
      <c r="B19" s="709"/>
      <c r="C19" s="80">
        <f>$C$17</f>
        <v>50</v>
      </c>
      <c r="D19" s="30">
        <f>IF(ISNA(F19),0,ROUND(INDEX(海突乙急診_總保費!$B$4:$GS$183,$D$2,F19)*$B$2,0))</f>
        <v>6</v>
      </c>
      <c r="E19" s="30">
        <f t="shared" si="0"/>
        <v>6</v>
      </c>
      <c r="F19" s="195">
        <f>VLOOKUP($C$17,查表位置!$I$3:$J$122,2)</f>
        <v>50</v>
      </c>
    </row>
    <row r="20" spans="1:6">
      <c r="A20" s="28" t="s">
        <v>506</v>
      </c>
      <c r="B20" s="26"/>
      <c r="C20" s="29">
        <f>+旅綜險!L13</f>
        <v>0</v>
      </c>
      <c r="D20" s="30">
        <f>IF(ISNA(C20),0,ROUND(VLOOKUP($C20,費率表彙總!$S$4:$T$34,2,FALSE)*$E$2*$B$2,0))</f>
        <v>0</v>
      </c>
      <c r="E20" s="30">
        <f t="shared" si="0"/>
        <v>0</v>
      </c>
      <c r="F20" s="195"/>
    </row>
    <row r="21" spans="1:6">
      <c r="A21" s="706" t="str">
        <f>"旅遊不便險:方案別"&amp;CHAR(10)&amp;A31</f>
        <v>旅遊不便險:方案別
海外豪華型(U2)</v>
      </c>
      <c r="B21" s="26" t="str">
        <f>+B30</f>
        <v>責任險</v>
      </c>
      <c r="C21" s="31">
        <f>+B31</f>
        <v>66</v>
      </c>
      <c r="D21" s="30">
        <f>IF(ISNA(C21),0,ROUND(INDEX(旅遊不便費率!$B$5:$DQ$184,$D$2,C21)*$B$3,0))</f>
        <v>59</v>
      </c>
      <c r="E21" s="707">
        <f>SUM(D21:D24)</f>
        <v>623</v>
      </c>
      <c r="F21" s="708"/>
    </row>
    <row r="22" spans="1:6">
      <c r="A22" s="706"/>
      <c r="B22" s="26" t="str">
        <f>+C30</f>
        <v>不便險</v>
      </c>
      <c r="C22" s="31">
        <f>+C31</f>
        <v>67</v>
      </c>
      <c r="D22" s="30">
        <f>IF(ISNA(C22),0,ROUND(INDEX(旅遊不便費率!$B$5:$DQ$184,$D$2,C22)*$B$3,0))</f>
        <v>468</v>
      </c>
      <c r="E22" s="707"/>
      <c r="F22" s="701"/>
    </row>
    <row r="23" spans="1:6">
      <c r="A23" s="706"/>
      <c r="B23" s="26" t="s">
        <v>494</v>
      </c>
      <c r="C23" s="31">
        <f>+D31</f>
        <v>68</v>
      </c>
      <c r="D23" s="30">
        <f>IF(ISNA(C23),0,ROUND(INDEX(旅遊不便費率!$B$5:$DQ$184,$D$2,C23)*$B$3,0))</f>
        <v>23</v>
      </c>
      <c r="E23" s="707"/>
      <c r="F23" s="701"/>
    </row>
    <row r="24" spans="1:6">
      <c r="A24" s="706"/>
      <c r="B24" s="26" t="str">
        <f>+E30</f>
        <v>急難救助險</v>
      </c>
      <c r="C24" s="31">
        <f>+E31</f>
        <v>69</v>
      </c>
      <c r="D24" s="30">
        <f>IF(ISNA(C24),0,ROUND(INDEX(旅遊不便費率!$B$5:$DQ$184,$D$2,C24)*$B$3,0))</f>
        <v>73</v>
      </c>
      <c r="E24" s="707"/>
      <c r="F24" s="701"/>
    </row>
    <row r="25" spans="1:6">
      <c r="A25" s="26" t="s">
        <v>62</v>
      </c>
      <c r="D25" s="30"/>
      <c r="E25" s="131">
        <f ca="1">SUM(E8:E24)</f>
        <v>1315</v>
      </c>
      <c r="F25" s="13"/>
    </row>
    <row r="30" spans="1:6">
      <c r="A30" s="116" t="s">
        <v>174</v>
      </c>
      <c r="B30" s="114" t="s">
        <v>171</v>
      </c>
      <c r="C30" s="114" t="s">
        <v>172</v>
      </c>
      <c r="D30" s="114" t="s">
        <v>493</v>
      </c>
      <c r="E30" s="114" t="s">
        <v>173</v>
      </c>
    </row>
    <row r="31" spans="1:6">
      <c r="A31" s="112" t="str">
        <f>+旅綜險!$H$14</f>
        <v>海外豪華型(U2)</v>
      </c>
      <c r="B31" s="113">
        <f>VLOOKUP($A31,$A$32:$E$50,2,FALSE)</f>
        <v>66</v>
      </c>
      <c r="C31" s="113">
        <f>VLOOKUP($A31,$A$32:$E$50,3,FALSE)</f>
        <v>67</v>
      </c>
      <c r="D31" s="113">
        <f>VLOOKUP($A31,$A$32:$E$50,4,FALSE)</f>
        <v>68</v>
      </c>
      <c r="E31" s="113">
        <f>VLOOKUP($A31,$A$32:$E$50,5,FALSE)</f>
        <v>69</v>
      </c>
    </row>
    <row r="32" spans="1:6">
      <c r="A32" s="229" t="s">
        <v>378</v>
      </c>
      <c r="B32" s="114">
        <v>2</v>
      </c>
      <c r="C32" s="114">
        <v>1</v>
      </c>
      <c r="D32" s="140" t="e">
        <v>#N/A</v>
      </c>
      <c r="E32" s="115" t="e">
        <v>#N/A</v>
      </c>
    </row>
    <row r="33" spans="1:5">
      <c r="A33" s="229" t="s">
        <v>379</v>
      </c>
      <c r="B33" s="140">
        <v>2</v>
      </c>
      <c r="C33" s="140">
        <v>1</v>
      </c>
      <c r="D33" s="140" t="e">
        <v>#N/A</v>
      </c>
      <c r="E33" s="140">
        <v>4</v>
      </c>
    </row>
    <row r="34" spans="1:5">
      <c r="A34" s="21" t="s">
        <v>398</v>
      </c>
      <c r="B34" s="140">
        <v>32</v>
      </c>
      <c r="C34" s="140">
        <v>31</v>
      </c>
      <c r="D34" s="140" t="e">
        <v>#N/A</v>
      </c>
      <c r="E34" s="140">
        <v>33</v>
      </c>
    </row>
    <row r="35" spans="1:5">
      <c r="A35" s="229" t="s">
        <v>380</v>
      </c>
      <c r="B35" s="140">
        <v>12</v>
      </c>
      <c r="C35" s="140">
        <v>13</v>
      </c>
      <c r="D35" s="140" t="e">
        <v>#N/A</v>
      </c>
      <c r="E35" s="140">
        <v>14</v>
      </c>
    </row>
    <row r="36" spans="1:5">
      <c r="A36" s="229" t="s">
        <v>290</v>
      </c>
      <c r="B36" s="140">
        <v>9</v>
      </c>
      <c r="C36" s="140">
        <v>8</v>
      </c>
      <c r="D36" s="140" t="e">
        <v>#N/A</v>
      </c>
      <c r="E36" s="140">
        <v>10</v>
      </c>
    </row>
    <row r="37" spans="1:5">
      <c r="A37" s="229" t="s">
        <v>360</v>
      </c>
      <c r="B37" s="140">
        <v>13</v>
      </c>
      <c r="C37" s="140">
        <v>12</v>
      </c>
      <c r="D37" s="140" t="e">
        <v>#N/A</v>
      </c>
      <c r="E37" s="140">
        <v>14</v>
      </c>
    </row>
    <row r="38" spans="1:5">
      <c r="A38" s="229" t="s">
        <v>396</v>
      </c>
      <c r="B38" s="140">
        <v>36</v>
      </c>
      <c r="C38" s="140">
        <v>35</v>
      </c>
      <c r="D38" s="140" t="e">
        <v>#N/A</v>
      </c>
      <c r="E38" s="140">
        <v>37</v>
      </c>
    </row>
    <row r="39" spans="1:5">
      <c r="A39" s="229" t="s">
        <v>397</v>
      </c>
      <c r="B39" s="140">
        <v>40</v>
      </c>
      <c r="C39" s="140">
        <v>39</v>
      </c>
      <c r="D39" s="140" t="e">
        <v>#N/A</v>
      </c>
      <c r="E39" s="140">
        <v>41</v>
      </c>
    </row>
    <row r="40" spans="1:5">
      <c r="A40" s="229" t="s">
        <v>421</v>
      </c>
      <c r="B40" s="140">
        <v>43</v>
      </c>
      <c r="C40" s="140" t="e">
        <v>#N/A</v>
      </c>
      <c r="D40" s="140" t="e">
        <v>#N/A</v>
      </c>
      <c r="E40" s="140">
        <v>44</v>
      </c>
    </row>
    <row r="41" spans="1:5">
      <c r="A41" s="229" t="s">
        <v>514</v>
      </c>
      <c r="B41" s="140">
        <v>46</v>
      </c>
      <c r="C41" s="140">
        <v>47</v>
      </c>
      <c r="D41" s="140">
        <v>48</v>
      </c>
      <c r="E41" s="140">
        <v>49</v>
      </c>
    </row>
    <row r="42" spans="1:5">
      <c r="A42" s="229" t="s">
        <v>516</v>
      </c>
      <c r="B42" s="140">
        <v>51</v>
      </c>
      <c r="C42" s="140">
        <v>52</v>
      </c>
      <c r="D42" s="140">
        <v>53</v>
      </c>
      <c r="E42" s="140">
        <v>54</v>
      </c>
    </row>
    <row r="43" spans="1:5">
      <c r="A43" s="229" t="s">
        <v>507</v>
      </c>
      <c r="B43" s="140">
        <v>56</v>
      </c>
      <c r="C43" s="140">
        <v>57</v>
      </c>
      <c r="D43" s="140">
        <v>58</v>
      </c>
      <c r="E43" s="140">
        <v>59</v>
      </c>
    </row>
    <row r="44" spans="1:5">
      <c r="A44" s="229" t="s">
        <v>779</v>
      </c>
      <c r="B44" s="140">
        <v>61</v>
      </c>
      <c r="C44" s="140">
        <v>62</v>
      </c>
      <c r="D44" s="140">
        <v>63</v>
      </c>
      <c r="E44" s="140">
        <v>64</v>
      </c>
    </row>
    <row r="45" spans="1:5">
      <c r="A45" s="229" t="s">
        <v>780</v>
      </c>
      <c r="B45" s="140">
        <v>66</v>
      </c>
      <c r="C45" s="140">
        <v>67</v>
      </c>
      <c r="D45" s="140">
        <v>68</v>
      </c>
      <c r="E45" s="140">
        <v>69</v>
      </c>
    </row>
    <row r="46" spans="1:5">
      <c r="A46" s="229" t="s">
        <v>508</v>
      </c>
      <c r="B46" s="140">
        <v>71</v>
      </c>
      <c r="C46" s="140" t="e">
        <v>#N/A</v>
      </c>
      <c r="D46" s="140" t="e">
        <v>#N/A</v>
      </c>
      <c r="E46" s="140">
        <v>72</v>
      </c>
    </row>
    <row r="47" spans="1:5">
      <c r="A47" s="229" t="s">
        <v>869</v>
      </c>
      <c r="B47" s="140">
        <v>74</v>
      </c>
      <c r="C47" s="140">
        <v>75</v>
      </c>
      <c r="D47" s="140">
        <v>76</v>
      </c>
      <c r="E47" s="140">
        <v>77</v>
      </c>
    </row>
    <row r="48" spans="1:5">
      <c r="A48" s="229" t="s">
        <v>867</v>
      </c>
      <c r="B48" s="140">
        <v>79</v>
      </c>
      <c r="C48" s="140">
        <v>80</v>
      </c>
      <c r="D48" s="140">
        <v>81</v>
      </c>
      <c r="E48" s="140">
        <v>82</v>
      </c>
    </row>
    <row r="49" spans="1:8">
      <c r="A49" s="229"/>
      <c r="B49" s="140"/>
      <c r="C49" s="140"/>
      <c r="D49" s="140"/>
      <c r="E49" s="140"/>
    </row>
    <row r="50" spans="1:8">
      <c r="A50" s="229"/>
      <c r="B50" s="140"/>
      <c r="C50" s="140"/>
      <c r="D50" s="140"/>
      <c r="E50" s="140"/>
    </row>
    <row r="54" spans="1:8">
      <c r="A54" s="28" t="s">
        <v>271</v>
      </c>
    </row>
    <row r="55" spans="1:8">
      <c r="A55" s="26" t="s">
        <v>92</v>
      </c>
      <c r="B55" s="111">
        <f>VLOOKUP(選擇項目!C21,說明!$A$5:$D$9,4,FALSE)</f>
        <v>1</v>
      </c>
      <c r="C55" s="26" t="s">
        <v>55</v>
      </c>
      <c r="D55" s="194">
        <f>特定活動!H14</f>
        <v>1</v>
      </c>
      <c r="E55" s="71">
        <f>VLOOKUP(D55,費率表彙總!$A4:$B203,2,FALSE)</f>
        <v>8.5999999999999993E-2</v>
      </c>
    </row>
    <row r="56" spans="1:8">
      <c r="A56" s="26" t="s">
        <v>93</v>
      </c>
      <c r="B56" s="111">
        <f>VLOOKUP(選擇項目!C21,說明!$A$5:$F$9,6,FALSE)</f>
        <v>1</v>
      </c>
      <c r="C56" s="701"/>
      <c r="D56" s="701"/>
      <c r="E56" s="13"/>
      <c r="F56" s="28" t="s">
        <v>189</v>
      </c>
    </row>
    <row r="57" spans="1:8">
      <c r="A57" s="26" t="s">
        <v>163</v>
      </c>
      <c r="B57" s="57" t="str">
        <f>IF(選擇項目!E21=1,"15歲以上","未滿15足歲")</f>
        <v>15歲以上</v>
      </c>
      <c r="C57" s="709" t="s">
        <v>178</v>
      </c>
      <c r="D57" s="709"/>
      <c r="E57" s="26">
        <f>選擇項目!K21</f>
        <v>1</v>
      </c>
      <c r="F57" s="26">
        <f>CHOOSE(E57,2,1)</f>
        <v>2</v>
      </c>
    </row>
    <row r="58" spans="1:8">
      <c r="A58" s="26" t="s">
        <v>164</v>
      </c>
      <c r="B58" s="56">
        <f>選擇項目!D21</f>
        <v>1</v>
      </c>
      <c r="C58" s="26"/>
      <c r="D58" s="27"/>
    </row>
    <row r="59" spans="1:8">
      <c r="A59" s="26" t="s">
        <v>56</v>
      </c>
      <c r="B59" s="26"/>
      <c r="C59" s="26" t="s">
        <v>57</v>
      </c>
      <c r="D59" s="26" t="s">
        <v>58</v>
      </c>
      <c r="E59" s="26" t="s">
        <v>59</v>
      </c>
      <c r="F59" s="13"/>
    </row>
    <row r="60" spans="1:8">
      <c r="A60" s="129" t="s">
        <v>182</v>
      </c>
      <c r="B60" s="99"/>
      <c r="C60" s="130"/>
      <c r="D60" s="131"/>
      <c r="E60" s="131"/>
      <c r="F60"/>
    </row>
    <row r="61" spans="1:8">
      <c r="A61" s="124" t="s">
        <v>488</v>
      </c>
      <c r="B61" s="26"/>
      <c r="C61" s="302">
        <f>特定活動!$D$11</f>
        <v>200</v>
      </c>
      <c r="D61" s="30">
        <f>ROUND(VLOOKUP($C61,費率表彙總!$W$16:$X$116,2,FALSE)*$E$55*$B$55,0)*F57</f>
        <v>268</v>
      </c>
      <c r="E61" s="707">
        <f>IF(B57="15歲以上",D61,D62)</f>
        <v>268</v>
      </c>
      <c r="F61" s="701"/>
    </row>
    <row r="62" spans="1:8" ht="32.4">
      <c r="A62" s="124" t="s">
        <v>487</v>
      </c>
      <c r="B62" s="26"/>
      <c r="C62" s="302">
        <f>特定活動!D11</f>
        <v>200</v>
      </c>
      <c r="D62" s="30">
        <f>ROUND(ROUND(VLOOKUP($C62,費率表彙總!$W$16:$X$116,2,FALSE)*$E$55*$B$55,0),0)*F57</f>
        <v>268</v>
      </c>
      <c r="E62" s="707"/>
      <c r="F62" s="701"/>
      <c r="H62" s="28" t="s">
        <v>482</v>
      </c>
    </row>
    <row r="63" spans="1:8">
      <c r="A63" s="124" t="s">
        <v>183</v>
      </c>
      <c r="B63" s="26"/>
      <c r="C63" s="132">
        <f>+特定活動!D12</f>
        <v>20</v>
      </c>
      <c r="D63" s="30">
        <f>ROUND(VLOOKUP($C63,費率表彙總!$Y$15:$Z$65,2,FALSE)*$E$55*$B$55,0)*F$57</f>
        <v>156</v>
      </c>
      <c r="E63" s="30">
        <f>+D63</f>
        <v>156</v>
      </c>
      <c r="F63" s="13"/>
    </row>
    <row r="64" spans="1:8">
      <c r="A64" s="706" t="str">
        <f>"旅遊不便險:方案別"&amp;CHAR(10)&amp;A73</f>
        <v>旅遊不便險:方案別
否</v>
      </c>
      <c r="B64" s="26" t="str">
        <f>+B72</f>
        <v>責任險</v>
      </c>
      <c r="C64" s="31" t="e">
        <f>+B73</f>
        <v>#N/A</v>
      </c>
      <c r="D64" s="30">
        <f>IF(ISNA(C64),0,ROUND(INDEX(旅遊不便費率!$B$5:$AE$184,$D$55,C64)*$B$56,0))</f>
        <v>0</v>
      </c>
      <c r="E64" s="707">
        <f>SUM(D64:D66)</f>
        <v>0</v>
      </c>
      <c r="F64" s="708"/>
    </row>
    <row r="65" spans="1:6">
      <c r="A65" s="706"/>
      <c r="B65" s="26" t="str">
        <f>+C72</f>
        <v>不便險</v>
      </c>
      <c r="C65" s="31" t="e">
        <f>+C73</f>
        <v>#N/A</v>
      </c>
      <c r="D65" s="30">
        <f>IF(ISNA(C65),0,ROUND(INDEX(旅遊不便費率!$B$5:$AE$184,$D$55,C65)*$B$56,0))</f>
        <v>0</v>
      </c>
      <c r="E65" s="707"/>
      <c r="F65" s="701"/>
    </row>
    <row r="66" spans="1:6">
      <c r="A66" s="706"/>
      <c r="B66" s="26" t="str">
        <f>+D72</f>
        <v>急難救助險</v>
      </c>
      <c r="C66" s="31" t="e">
        <f>+D73</f>
        <v>#N/A</v>
      </c>
      <c r="D66" s="30">
        <f>IF(ISNA(C66),0,ROUND(INDEX(旅遊不便費率!$B$5:$AE$184,$D$55,C66)*$B$56,0))</f>
        <v>0</v>
      </c>
      <c r="E66" s="707"/>
      <c r="F66" s="701"/>
    </row>
    <row r="67" spans="1:6">
      <c r="A67" s="26" t="s">
        <v>62</v>
      </c>
      <c r="D67" s="30"/>
      <c r="E67" s="131">
        <f>SUM(E61:E66)</f>
        <v>424</v>
      </c>
      <c r="F67" s="13"/>
    </row>
    <row r="72" spans="1:6">
      <c r="A72" s="116" t="s">
        <v>174</v>
      </c>
      <c r="B72" s="114" t="s">
        <v>171</v>
      </c>
      <c r="C72" s="114" t="s">
        <v>172</v>
      </c>
      <c r="D72" s="114" t="s">
        <v>173</v>
      </c>
    </row>
    <row r="73" spans="1:6">
      <c r="A73" s="112" t="str">
        <f>+特定活動!$H$13</f>
        <v>否</v>
      </c>
      <c r="B73" s="113" t="e">
        <f>VLOOKUP($A73,$A$74:$E$84,2,FALSE)</f>
        <v>#N/A</v>
      </c>
      <c r="C73" s="113" t="e">
        <f>VLOOKUP($A73,$A$74:$E$84,3,FALSE)</f>
        <v>#N/A</v>
      </c>
      <c r="D73" s="113" t="e">
        <f>VLOOKUP($A73,$A$74:$E$84,4,FALSE)</f>
        <v>#N/A</v>
      </c>
    </row>
    <row r="74" spans="1:6">
      <c r="A74" s="229" t="s">
        <v>381</v>
      </c>
      <c r="B74" s="114">
        <v>2</v>
      </c>
      <c r="C74" s="114">
        <v>1</v>
      </c>
      <c r="D74" s="115" t="e">
        <v>#N/A</v>
      </c>
    </row>
    <row r="75" spans="1:6">
      <c r="A75" s="229" t="s">
        <v>382</v>
      </c>
      <c r="B75" s="140">
        <v>2</v>
      </c>
      <c r="C75" s="140">
        <v>1</v>
      </c>
      <c r="D75" s="140">
        <v>4</v>
      </c>
    </row>
    <row r="76" spans="1:6">
      <c r="A76" s="229" t="s">
        <v>290</v>
      </c>
      <c r="B76" s="140">
        <v>9</v>
      </c>
      <c r="C76" s="140">
        <v>8</v>
      </c>
      <c r="D76" s="140">
        <v>10</v>
      </c>
    </row>
    <row r="77" spans="1:6">
      <c r="A77" s="229" t="s">
        <v>383</v>
      </c>
      <c r="B77" s="140">
        <v>13</v>
      </c>
      <c r="C77" s="140">
        <v>12</v>
      </c>
      <c r="D77" s="140">
        <v>14</v>
      </c>
    </row>
    <row r="78" spans="1:6">
      <c r="A78" s="229" t="s">
        <v>384</v>
      </c>
      <c r="B78" s="114">
        <v>27</v>
      </c>
      <c r="C78" s="114">
        <v>28</v>
      </c>
      <c r="D78" s="114">
        <v>29</v>
      </c>
    </row>
    <row r="79" spans="1:6">
      <c r="A79" s="229" t="s">
        <v>385</v>
      </c>
      <c r="B79" s="140">
        <v>16</v>
      </c>
      <c r="C79" s="140">
        <v>17</v>
      </c>
      <c r="D79" s="140">
        <v>18</v>
      </c>
    </row>
    <row r="80" spans="1:6">
      <c r="A80" s="229" t="s">
        <v>386</v>
      </c>
      <c r="B80" s="140">
        <v>20</v>
      </c>
      <c r="C80" s="140">
        <v>21</v>
      </c>
      <c r="D80" s="140">
        <v>22</v>
      </c>
    </row>
    <row r="81" spans="1:4">
      <c r="A81" s="229" t="s">
        <v>387</v>
      </c>
      <c r="B81" s="140">
        <v>24</v>
      </c>
      <c r="C81" s="140" t="e">
        <v>#N/A</v>
      </c>
      <c r="D81" s="140">
        <v>25</v>
      </c>
    </row>
    <row r="82" spans="1:4">
      <c r="A82" s="229" t="s">
        <v>388</v>
      </c>
      <c r="B82" s="140">
        <v>2</v>
      </c>
      <c r="C82" s="140" t="e">
        <v>#N/A</v>
      </c>
      <c r="D82" s="140">
        <v>5</v>
      </c>
    </row>
    <row r="83" spans="1:4">
      <c r="A83" s="229" t="s">
        <v>389</v>
      </c>
      <c r="B83" s="140">
        <v>9</v>
      </c>
      <c r="C83" s="140">
        <v>8</v>
      </c>
      <c r="D83" s="140">
        <v>10</v>
      </c>
    </row>
    <row r="84" spans="1:4">
      <c r="A84" s="229" t="s">
        <v>383</v>
      </c>
      <c r="B84" s="140">
        <v>13</v>
      </c>
      <c r="C84" s="140">
        <v>12</v>
      </c>
      <c r="D84" s="140">
        <v>14</v>
      </c>
    </row>
  </sheetData>
  <sheetProtection formatCells="0" formatColumns="0" formatRows="0" insertColumns="0" insertRows="0" insertHyperlinks="0" deleteColumns="0" deleteRows="0" sort="0" autoFilter="0" pivotTables="0"/>
  <mergeCells count="16">
    <mergeCell ref="A21:A24"/>
    <mergeCell ref="F8:F9"/>
    <mergeCell ref="C3:D3"/>
    <mergeCell ref="F21:F24"/>
    <mergeCell ref="C4:D4"/>
    <mergeCell ref="E8:E9"/>
    <mergeCell ref="E21:E24"/>
    <mergeCell ref="B14:B16"/>
    <mergeCell ref="B17:B19"/>
    <mergeCell ref="A64:A66"/>
    <mergeCell ref="E64:E66"/>
    <mergeCell ref="F64:F66"/>
    <mergeCell ref="C56:D56"/>
    <mergeCell ref="C57:D57"/>
    <mergeCell ref="E61:E62"/>
    <mergeCell ref="F61:F62"/>
  </mergeCells>
  <phoneticPr fontId="4" type="noConversion"/>
  <pageMargins left="0.75" right="0.75" top="1" bottom="1" header="0.5" footer="0.5"/>
  <pageSetup paperSize="9" orientation="portrait" r:id="rId1"/>
  <headerFooter alignWithMargins="0"/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工作表5"/>
  <dimension ref="A1:AI804"/>
  <sheetViews>
    <sheetView workbookViewId="0">
      <pane ySplit="3" topLeftCell="A4" activePane="bottomLeft" state="frozen"/>
      <selection activeCell="B7" sqref="B7:P7"/>
      <selection pane="bottomLeft" activeCell="B7" sqref="B7:P7"/>
    </sheetView>
  </sheetViews>
  <sheetFormatPr defaultColWidth="8.88671875" defaultRowHeight="16.2"/>
  <cols>
    <col min="1" max="2" width="8.88671875" style="64"/>
    <col min="3" max="4" width="9.33203125" style="77" bestFit="1" customWidth="1"/>
    <col min="5" max="5" width="8.88671875" style="110"/>
    <col min="6" max="6" width="9.33203125" style="77" bestFit="1" customWidth="1"/>
    <col min="7" max="7" width="10.21875" style="109" customWidth="1"/>
    <col min="8" max="8" width="10.21875" style="77" customWidth="1"/>
    <col min="9" max="9" width="10.21875" style="64" customWidth="1"/>
    <col min="10" max="10" width="8.88671875" style="77"/>
    <col min="11" max="11" width="8.88671875" style="64"/>
    <col min="12" max="12" width="8.88671875" style="77"/>
    <col min="13" max="18" width="8.88671875" style="64"/>
    <col min="19" max="19" width="8.88671875" style="75"/>
    <col min="20" max="22" width="8.88671875" style="64"/>
    <col min="23" max="26" width="17" style="64" customWidth="1"/>
    <col min="27" max="16384" width="8.88671875" style="64"/>
  </cols>
  <sheetData>
    <row r="1" spans="1:35" ht="19.95" customHeight="1">
      <c r="A1" s="710" t="s">
        <v>160</v>
      </c>
      <c r="B1" s="710"/>
      <c r="C1" s="74"/>
      <c r="D1" s="74" t="s">
        <v>157</v>
      </c>
      <c r="E1" s="237"/>
      <c r="F1" s="492" t="s">
        <v>801</v>
      </c>
      <c r="G1" s="234"/>
      <c r="H1" s="74"/>
      <c r="I1" s="63"/>
      <c r="J1" s="74"/>
      <c r="W1" s="63" t="s">
        <v>184</v>
      </c>
      <c r="X1" s="63"/>
      <c r="Y1" s="712" t="s">
        <v>192</v>
      </c>
      <c r="Z1" s="712"/>
      <c r="AB1" s="64" t="s">
        <v>453</v>
      </c>
      <c r="AC1" s="64" t="s">
        <v>454</v>
      </c>
      <c r="AE1" s="64" t="s">
        <v>456</v>
      </c>
      <c r="AG1" s="64" t="s">
        <v>457</v>
      </c>
      <c r="AI1" s="64" t="s">
        <v>458</v>
      </c>
    </row>
    <row r="2" spans="1:35" ht="19.95" customHeight="1">
      <c r="A2" s="710"/>
      <c r="B2" s="710"/>
      <c r="C2" s="295"/>
      <c r="D2" s="711" t="s">
        <v>156</v>
      </c>
      <c r="E2" s="711"/>
      <c r="F2" s="711" t="s">
        <v>158</v>
      </c>
      <c r="G2" s="711"/>
      <c r="H2" s="711" t="s">
        <v>159</v>
      </c>
      <c r="I2" s="711"/>
      <c r="J2" s="711" t="s">
        <v>154</v>
      </c>
      <c r="K2" s="711"/>
      <c r="L2" s="514" t="s">
        <v>885</v>
      </c>
      <c r="M2" s="515" t="s">
        <v>886</v>
      </c>
      <c r="N2" s="310" t="s">
        <v>510</v>
      </c>
      <c r="O2" s="310" t="s">
        <v>511</v>
      </c>
      <c r="P2" s="513" t="s">
        <v>884</v>
      </c>
      <c r="Q2" s="310" t="s">
        <v>510</v>
      </c>
      <c r="R2" s="310" t="s">
        <v>511</v>
      </c>
      <c r="S2" s="712" t="s">
        <v>512</v>
      </c>
      <c r="T2" s="712"/>
      <c r="U2" s="712" t="s">
        <v>522</v>
      </c>
      <c r="V2" s="712"/>
      <c r="W2" s="713" t="s">
        <v>175</v>
      </c>
      <c r="X2" s="713"/>
      <c r="Y2" s="713" t="s">
        <v>176</v>
      </c>
      <c r="Z2" s="713"/>
      <c r="AC2" s="64">
        <v>0</v>
      </c>
      <c r="AE2" s="64">
        <v>0</v>
      </c>
      <c r="AG2" s="64">
        <v>0</v>
      </c>
      <c r="AI2" s="64">
        <v>0</v>
      </c>
    </row>
    <row r="3" spans="1:35">
      <c r="A3" s="66" t="s">
        <v>161</v>
      </c>
      <c r="B3" s="66" t="s">
        <v>162</v>
      </c>
      <c r="C3" s="75"/>
      <c r="D3" s="75" t="s">
        <v>152</v>
      </c>
      <c r="E3" s="110" t="s">
        <v>153</v>
      </c>
      <c r="F3" s="75" t="s">
        <v>152</v>
      </c>
      <c r="G3" s="235" t="s">
        <v>153</v>
      </c>
      <c r="H3" s="75" t="s">
        <v>152</v>
      </c>
      <c r="I3" s="65" t="s">
        <v>153</v>
      </c>
      <c r="J3" s="75" t="s">
        <v>152</v>
      </c>
      <c r="K3" s="65" t="s">
        <v>153</v>
      </c>
      <c r="L3" s="75" t="s">
        <v>152</v>
      </c>
      <c r="M3" s="65" t="s">
        <v>153</v>
      </c>
      <c r="N3" s="65" t="s">
        <v>153</v>
      </c>
      <c r="O3" s="65" t="s">
        <v>153</v>
      </c>
      <c r="P3" s="65" t="s">
        <v>153</v>
      </c>
      <c r="Q3" s="65" t="s">
        <v>153</v>
      </c>
      <c r="R3" s="65" t="s">
        <v>153</v>
      </c>
      <c r="S3" s="75" t="s">
        <v>152</v>
      </c>
      <c r="T3" s="65" t="s">
        <v>153</v>
      </c>
      <c r="U3" s="75" t="s">
        <v>57</v>
      </c>
      <c r="V3" s="65" t="s">
        <v>153</v>
      </c>
      <c r="W3" s="119" t="s">
        <v>57</v>
      </c>
      <c r="X3" s="118" t="s">
        <v>153</v>
      </c>
      <c r="Y3" s="119" t="s">
        <v>57</v>
      </c>
      <c r="Z3" s="118" t="s">
        <v>153</v>
      </c>
      <c r="AC3" s="64">
        <v>61.5</v>
      </c>
      <c r="AE3" s="64">
        <v>10</v>
      </c>
      <c r="AG3" s="64">
        <v>50</v>
      </c>
      <c r="AI3" s="64">
        <v>400</v>
      </c>
    </row>
    <row r="4" spans="1:35">
      <c r="A4" s="72">
        <v>1</v>
      </c>
      <c r="B4" s="69">
        <v>8.5999999999999993E-2</v>
      </c>
      <c r="C4" s="75">
        <v>0</v>
      </c>
      <c r="D4" s="75">
        <v>0</v>
      </c>
      <c r="F4" s="75">
        <v>0</v>
      </c>
      <c r="G4" s="109">
        <v>0</v>
      </c>
      <c r="H4" s="77">
        <v>0</v>
      </c>
      <c r="I4" s="64">
        <v>0</v>
      </c>
      <c r="J4" s="75">
        <v>0</v>
      </c>
      <c r="L4" s="75">
        <v>0</v>
      </c>
      <c r="M4" s="312">
        <v>0</v>
      </c>
      <c r="N4" s="312">
        <v>0</v>
      </c>
      <c r="O4" s="312">
        <v>0</v>
      </c>
      <c r="P4" s="312">
        <v>0</v>
      </c>
      <c r="Q4" s="312">
        <v>0</v>
      </c>
      <c r="R4" s="312">
        <v>0</v>
      </c>
      <c r="S4" s="75">
        <v>0</v>
      </c>
      <c r="T4" s="109">
        <v>0</v>
      </c>
      <c r="U4" s="75">
        <v>0</v>
      </c>
      <c r="V4" s="109">
        <v>0</v>
      </c>
      <c r="W4" s="117">
        <v>100</v>
      </c>
      <c r="X4">
        <f>VLOOKUP(W4,$W$15:$X$216,2,FALSE)</f>
        <v>820</v>
      </c>
      <c r="Y4" s="77">
        <v>0</v>
      </c>
      <c r="Z4" s="64">
        <f t="shared" ref="Z4:Z8" si="0">VLOOKUP(Y4,$Y$15:$Z$215,2,FALSE)</f>
        <v>0</v>
      </c>
      <c r="AC4" s="64">
        <v>100</v>
      </c>
      <c r="AE4" s="64">
        <v>20</v>
      </c>
      <c r="AG4" s="64">
        <v>100</v>
      </c>
    </row>
    <row r="5" spans="1:35">
      <c r="A5" s="73">
        <v>2</v>
      </c>
      <c r="B5" s="67">
        <v>9.4E-2</v>
      </c>
      <c r="C5" s="75">
        <v>1</v>
      </c>
      <c r="D5" s="76">
        <v>50</v>
      </c>
      <c r="E5" s="238"/>
      <c r="F5" s="78">
        <v>5</v>
      </c>
      <c r="G5" s="512">
        <v>1</v>
      </c>
      <c r="H5" s="77">
        <v>100</v>
      </c>
      <c r="I5" s="64">
        <v>12</v>
      </c>
      <c r="J5" s="79">
        <v>1</v>
      </c>
      <c r="K5" s="68"/>
      <c r="L5" s="79">
        <v>1</v>
      </c>
      <c r="M5" s="313">
        <v>23</v>
      </c>
      <c r="N5" s="313">
        <v>3</v>
      </c>
      <c r="O5" s="313">
        <v>1</v>
      </c>
      <c r="P5" s="313">
        <v>28</v>
      </c>
      <c r="Q5" s="313">
        <v>4</v>
      </c>
      <c r="R5" s="313">
        <v>1</v>
      </c>
      <c r="S5" s="108">
        <v>1</v>
      </c>
      <c r="T5" s="110">
        <v>30</v>
      </c>
      <c r="U5" s="75">
        <v>1</v>
      </c>
      <c r="V5" s="110">
        <v>1</v>
      </c>
      <c r="W5" s="117">
        <v>200</v>
      </c>
      <c r="X5">
        <f>VLOOKUP(W5,$W$15:$X$216,2,FALSE)</f>
        <v>1559</v>
      </c>
      <c r="Y5" s="117">
        <v>10</v>
      </c>
      <c r="Z5" s="64">
        <f t="shared" si="0"/>
        <v>476</v>
      </c>
      <c r="AC5" s="64">
        <v>200</v>
      </c>
      <c r="AE5" s="64">
        <v>30</v>
      </c>
      <c r="AG5" s="64">
        <v>150</v>
      </c>
    </row>
    <row r="6" spans="1:35">
      <c r="A6" s="72">
        <v>3</v>
      </c>
      <c r="B6" s="69">
        <v>0.10100000000000001</v>
      </c>
      <c r="C6" s="75">
        <v>2</v>
      </c>
      <c r="D6" s="76">
        <v>100</v>
      </c>
      <c r="E6" s="238"/>
      <c r="F6" s="78">
        <v>10</v>
      </c>
      <c r="G6" s="512">
        <v>2</v>
      </c>
      <c r="H6" s="77">
        <v>150</v>
      </c>
      <c r="I6" s="64">
        <v>18</v>
      </c>
      <c r="J6" s="79">
        <v>2</v>
      </c>
      <c r="K6" s="68"/>
      <c r="L6" s="79">
        <v>2</v>
      </c>
      <c r="M6" s="313">
        <v>49</v>
      </c>
      <c r="N6" s="313">
        <v>7</v>
      </c>
      <c r="O6" s="313">
        <v>1</v>
      </c>
      <c r="P6" s="313">
        <v>60</v>
      </c>
      <c r="Q6" s="313">
        <v>9</v>
      </c>
      <c r="R6" s="313">
        <v>2</v>
      </c>
      <c r="S6" s="108">
        <v>2</v>
      </c>
      <c r="T6" s="110">
        <v>65</v>
      </c>
      <c r="U6" s="75">
        <v>2</v>
      </c>
      <c r="V6" s="110">
        <v>2</v>
      </c>
      <c r="W6" s="117">
        <v>300</v>
      </c>
      <c r="X6">
        <f>VLOOKUP(W6,$W$15:$X$216,2,FALSE)</f>
        <v>2292</v>
      </c>
      <c r="Y6" s="117">
        <v>20</v>
      </c>
      <c r="Z6" s="64">
        <f t="shared" si="0"/>
        <v>911</v>
      </c>
      <c r="AC6" s="64">
        <v>300</v>
      </c>
      <c r="AE6" s="64">
        <v>40</v>
      </c>
      <c r="AG6" s="64">
        <v>200</v>
      </c>
    </row>
    <row r="7" spans="1:35">
      <c r="A7" s="73">
        <v>4</v>
      </c>
      <c r="B7" s="67">
        <v>0.13200000000000001</v>
      </c>
      <c r="C7" s="75">
        <v>3</v>
      </c>
      <c r="D7" s="76">
        <v>150</v>
      </c>
      <c r="E7" s="238"/>
      <c r="F7" s="78">
        <v>15</v>
      </c>
      <c r="G7" s="512">
        <v>2</v>
      </c>
      <c r="H7" s="77">
        <v>200</v>
      </c>
      <c r="I7" s="64">
        <v>24</v>
      </c>
      <c r="J7" s="79">
        <v>3</v>
      </c>
      <c r="K7" s="68"/>
      <c r="L7" s="79">
        <v>3</v>
      </c>
      <c r="M7" s="313">
        <v>73</v>
      </c>
      <c r="N7" s="313">
        <v>11</v>
      </c>
      <c r="O7" s="313">
        <v>2</v>
      </c>
      <c r="P7" s="313">
        <v>90</v>
      </c>
      <c r="Q7" s="313">
        <v>13</v>
      </c>
      <c r="R7" s="313">
        <v>2</v>
      </c>
      <c r="S7" s="108">
        <v>3</v>
      </c>
      <c r="T7" s="110">
        <v>97</v>
      </c>
      <c r="U7" s="75">
        <v>3</v>
      </c>
      <c r="V7" s="110">
        <v>2</v>
      </c>
      <c r="W7" s="117">
        <v>500</v>
      </c>
      <c r="X7">
        <f>VLOOKUP(W7,$W$15:$X$216,2,FALSE)</f>
        <v>3710</v>
      </c>
      <c r="Y7" s="117">
        <v>30</v>
      </c>
      <c r="Z7" s="64">
        <f t="shared" si="0"/>
        <v>1339</v>
      </c>
      <c r="AC7" s="64">
        <v>400</v>
      </c>
      <c r="AE7" s="64">
        <v>50</v>
      </c>
    </row>
    <row r="8" spans="1:35">
      <c r="A8" s="72">
        <v>5</v>
      </c>
      <c r="B8" s="69">
        <v>0.16200000000000001</v>
      </c>
      <c r="C8" s="75">
        <v>4</v>
      </c>
      <c r="D8" s="76">
        <v>200</v>
      </c>
      <c r="E8" s="238"/>
      <c r="F8" s="78">
        <v>20</v>
      </c>
      <c r="G8" s="512">
        <v>3</v>
      </c>
      <c r="H8" s="77">
        <v>250</v>
      </c>
      <c r="I8" s="64">
        <v>30</v>
      </c>
      <c r="J8" s="79">
        <v>4</v>
      </c>
      <c r="K8" s="68"/>
      <c r="L8" s="79">
        <v>4</v>
      </c>
      <c r="M8" s="313">
        <v>98</v>
      </c>
      <c r="N8" s="313">
        <v>15</v>
      </c>
      <c r="O8" s="313">
        <v>3</v>
      </c>
      <c r="P8" s="313">
        <v>120</v>
      </c>
      <c r="Q8" s="313">
        <v>18</v>
      </c>
      <c r="R8" s="313">
        <v>3</v>
      </c>
      <c r="S8" s="108">
        <v>4</v>
      </c>
      <c r="T8" s="110">
        <v>129</v>
      </c>
      <c r="U8" s="75">
        <v>4</v>
      </c>
      <c r="V8" s="110">
        <v>3</v>
      </c>
      <c r="Y8" s="117">
        <v>50</v>
      </c>
      <c r="Z8" s="64">
        <f t="shared" si="0"/>
        <v>2169</v>
      </c>
      <c r="AC8" s="64">
        <v>500</v>
      </c>
      <c r="AE8" s="64">
        <v>60</v>
      </c>
    </row>
    <row r="9" spans="1:35">
      <c r="A9" s="73">
        <v>6</v>
      </c>
      <c r="B9" s="67">
        <v>0.17499999999999999</v>
      </c>
      <c r="C9" s="75">
        <v>5</v>
      </c>
      <c r="D9" s="76">
        <v>250</v>
      </c>
      <c r="E9" s="238"/>
      <c r="F9" s="78">
        <v>25</v>
      </c>
      <c r="G9" s="512">
        <v>4</v>
      </c>
      <c r="H9" s="77">
        <v>300</v>
      </c>
      <c r="I9" s="64">
        <v>36</v>
      </c>
      <c r="J9" s="79">
        <v>5</v>
      </c>
      <c r="K9" s="68"/>
      <c r="L9" s="79">
        <v>5</v>
      </c>
      <c r="M9" s="313">
        <v>122</v>
      </c>
      <c r="N9" s="313">
        <v>18</v>
      </c>
      <c r="O9" s="313">
        <v>3</v>
      </c>
      <c r="P9" s="313">
        <v>150</v>
      </c>
      <c r="Q9" s="313">
        <v>22</v>
      </c>
      <c r="R9" s="313">
        <v>4</v>
      </c>
      <c r="S9" s="108">
        <v>5</v>
      </c>
      <c r="T9" s="110">
        <v>162</v>
      </c>
      <c r="U9" s="75">
        <v>5</v>
      </c>
      <c r="V9" s="110">
        <v>4</v>
      </c>
      <c r="Y9" s="77"/>
      <c r="AC9" s="64">
        <v>600</v>
      </c>
      <c r="AE9" s="64">
        <v>70</v>
      </c>
    </row>
    <row r="10" spans="1:35">
      <c r="A10" s="72">
        <v>7</v>
      </c>
      <c r="B10" s="69">
        <v>0.187</v>
      </c>
      <c r="C10" s="75">
        <v>6</v>
      </c>
      <c r="D10" s="76">
        <v>300</v>
      </c>
      <c r="E10" s="238"/>
      <c r="F10" s="78">
        <v>30</v>
      </c>
      <c r="G10" s="512">
        <v>5</v>
      </c>
      <c r="H10" s="77">
        <v>350</v>
      </c>
      <c r="I10" s="64">
        <v>42</v>
      </c>
      <c r="J10" s="79">
        <v>6</v>
      </c>
      <c r="K10" s="68"/>
      <c r="L10" s="79">
        <v>6</v>
      </c>
      <c r="M10" s="313">
        <v>146</v>
      </c>
      <c r="N10" s="313">
        <v>22</v>
      </c>
      <c r="O10" s="313">
        <v>4</v>
      </c>
      <c r="P10" s="313">
        <v>180</v>
      </c>
      <c r="Q10" s="313">
        <v>27</v>
      </c>
      <c r="R10" s="313">
        <v>5</v>
      </c>
      <c r="S10" s="108">
        <v>6</v>
      </c>
      <c r="T10" s="110">
        <v>194</v>
      </c>
      <c r="U10" s="75">
        <v>6</v>
      </c>
      <c r="V10" s="110">
        <v>5</v>
      </c>
      <c r="Y10" s="117"/>
      <c r="AC10" s="64">
        <v>700</v>
      </c>
      <c r="AE10" s="64">
        <v>80</v>
      </c>
    </row>
    <row r="11" spans="1:35">
      <c r="A11" s="73">
        <v>8</v>
      </c>
      <c r="B11" s="67">
        <v>0.19700000000000001</v>
      </c>
      <c r="C11" s="75">
        <v>7</v>
      </c>
      <c r="D11" s="76">
        <v>350</v>
      </c>
      <c r="E11" s="238"/>
      <c r="F11" s="78">
        <v>35</v>
      </c>
      <c r="G11" s="512">
        <v>6</v>
      </c>
      <c r="H11" s="77">
        <v>400</v>
      </c>
      <c r="I11" s="64">
        <v>48</v>
      </c>
      <c r="J11" s="79">
        <v>7</v>
      </c>
      <c r="K11" s="68"/>
      <c r="L11" s="79">
        <v>7</v>
      </c>
      <c r="M11" s="313">
        <v>170</v>
      </c>
      <c r="N11" s="313">
        <v>25</v>
      </c>
      <c r="O11" s="313">
        <v>4</v>
      </c>
      <c r="P11" s="313">
        <v>209</v>
      </c>
      <c r="Q11" s="313">
        <v>31</v>
      </c>
      <c r="R11" s="313">
        <v>6</v>
      </c>
      <c r="S11" s="108">
        <v>7</v>
      </c>
      <c r="T11" s="110">
        <v>225</v>
      </c>
      <c r="U11" s="75">
        <v>7</v>
      </c>
      <c r="V11" s="110">
        <v>6</v>
      </c>
      <c r="Y11" s="77"/>
      <c r="AC11" s="64">
        <v>800</v>
      </c>
      <c r="AE11" s="64">
        <v>90</v>
      </c>
    </row>
    <row r="12" spans="1:35">
      <c r="A12" s="73">
        <v>9</v>
      </c>
      <c r="B12" s="67">
        <v>0.20599999999999999</v>
      </c>
      <c r="C12" s="75">
        <v>8</v>
      </c>
      <c r="D12" s="76">
        <v>400</v>
      </c>
      <c r="E12" s="238"/>
      <c r="F12" s="78">
        <v>40</v>
      </c>
      <c r="G12" s="512">
        <v>6</v>
      </c>
      <c r="H12" s="77">
        <v>450</v>
      </c>
      <c r="I12" s="64">
        <v>53</v>
      </c>
      <c r="J12" s="79">
        <v>8</v>
      </c>
      <c r="K12" s="68"/>
      <c r="L12" s="79">
        <v>8</v>
      </c>
      <c r="M12" s="313">
        <v>193</v>
      </c>
      <c r="N12" s="313">
        <v>29</v>
      </c>
      <c r="O12" s="313">
        <v>5</v>
      </c>
      <c r="P12" s="313">
        <v>238</v>
      </c>
      <c r="Q12" s="313">
        <v>35</v>
      </c>
      <c r="R12" s="313">
        <v>6</v>
      </c>
      <c r="S12" s="108">
        <v>8</v>
      </c>
      <c r="T12" s="110">
        <v>256</v>
      </c>
      <c r="U12" s="75">
        <v>8</v>
      </c>
      <c r="V12" s="110">
        <v>6</v>
      </c>
      <c r="AC12" s="64">
        <v>900</v>
      </c>
      <c r="AE12" s="64">
        <v>100</v>
      </c>
    </row>
    <row r="13" spans="1:35">
      <c r="A13" s="73">
        <v>10</v>
      </c>
      <c r="B13" s="67">
        <v>0.216</v>
      </c>
      <c r="C13" s="75">
        <v>9</v>
      </c>
      <c r="D13" s="76">
        <v>450</v>
      </c>
      <c r="E13" s="238"/>
      <c r="F13" s="78">
        <v>45</v>
      </c>
      <c r="G13" s="512">
        <v>7</v>
      </c>
      <c r="H13" s="77">
        <v>500</v>
      </c>
      <c r="I13" s="64">
        <v>59</v>
      </c>
      <c r="J13" s="79">
        <v>9</v>
      </c>
      <c r="K13" s="68"/>
      <c r="L13" s="79">
        <v>9</v>
      </c>
      <c r="M13" s="313">
        <v>209</v>
      </c>
      <c r="N13" s="313">
        <v>31</v>
      </c>
      <c r="O13" s="313">
        <v>5</v>
      </c>
      <c r="P13" s="313">
        <v>257</v>
      </c>
      <c r="Q13" s="313">
        <v>38</v>
      </c>
      <c r="R13" s="313">
        <v>7</v>
      </c>
      <c r="S13" s="108">
        <v>9</v>
      </c>
      <c r="T13" s="110">
        <v>277</v>
      </c>
      <c r="U13" s="75">
        <v>9</v>
      </c>
      <c r="V13" s="110">
        <v>7</v>
      </c>
      <c r="AC13" s="64">
        <v>1000</v>
      </c>
      <c r="AE13" s="64">
        <v>110</v>
      </c>
    </row>
    <row r="14" spans="1:35">
      <c r="A14" s="73">
        <v>11</v>
      </c>
      <c r="B14" s="67">
        <v>0.22600000000000001</v>
      </c>
      <c r="C14" s="75">
        <v>10</v>
      </c>
      <c r="D14" s="76">
        <v>500</v>
      </c>
      <c r="E14" s="238"/>
      <c r="F14" s="78">
        <v>50</v>
      </c>
      <c r="G14" s="512">
        <v>8</v>
      </c>
      <c r="H14" s="77">
        <v>550</v>
      </c>
      <c r="I14" s="64">
        <v>65</v>
      </c>
      <c r="J14" s="79">
        <v>10</v>
      </c>
      <c r="K14" s="68"/>
      <c r="L14" s="79">
        <v>10</v>
      </c>
      <c r="M14" s="313">
        <v>224</v>
      </c>
      <c r="N14" s="313">
        <v>33</v>
      </c>
      <c r="O14" s="313">
        <v>6</v>
      </c>
      <c r="P14" s="313">
        <v>276</v>
      </c>
      <c r="Q14" s="313">
        <v>41</v>
      </c>
      <c r="R14" s="313">
        <v>7</v>
      </c>
      <c r="S14" s="108">
        <v>10</v>
      </c>
      <c r="T14" s="110">
        <v>297</v>
      </c>
      <c r="U14" s="75">
        <v>10</v>
      </c>
      <c r="V14" s="110">
        <v>7</v>
      </c>
      <c r="AC14" s="64">
        <v>1100</v>
      </c>
      <c r="AE14" s="64">
        <v>120</v>
      </c>
    </row>
    <row r="15" spans="1:35">
      <c r="A15" s="73">
        <v>12</v>
      </c>
      <c r="B15" s="67">
        <v>0.23599999999999999</v>
      </c>
      <c r="C15" s="75">
        <v>11</v>
      </c>
      <c r="D15" s="76">
        <v>550</v>
      </c>
      <c r="E15" s="238"/>
      <c r="F15" s="78">
        <v>55</v>
      </c>
      <c r="G15" s="512">
        <v>9</v>
      </c>
      <c r="H15" s="77">
        <v>600</v>
      </c>
      <c r="I15" s="64">
        <v>71</v>
      </c>
      <c r="J15" s="79">
        <v>15</v>
      </c>
      <c r="K15" s="68"/>
      <c r="L15" s="79">
        <v>15</v>
      </c>
      <c r="M15" s="313">
        <v>330</v>
      </c>
      <c r="N15" s="313">
        <v>49</v>
      </c>
      <c r="O15" s="313">
        <v>8</v>
      </c>
      <c r="P15" s="313">
        <v>407</v>
      </c>
      <c r="Q15" s="313">
        <v>60</v>
      </c>
      <c r="R15" s="313">
        <v>11</v>
      </c>
      <c r="S15" s="108">
        <v>15</v>
      </c>
      <c r="T15" s="110">
        <v>438</v>
      </c>
      <c r="U15" s="75">
        <v>15</v>
      </c>
      <c r="V15" s="109">
        <v>11</v>
      </c>
      <c r="W15" s="77">
        <v>0</v>
      </c>
      <c r="X15" s="64">
        <v>0</v>
      </c>
      <c r="Y15" s="77">
        <v>0</v>
      </c>
      <c r="Z15" s="64">
        <v>0</v>
      </c>
      <c r="AC15" s="64">
        <v>1200</v>
      </c>
      <c r="AE15" s="64">
        <v>130</v>
      </c>
    </row>
    <row r="16" spans="1:35">
      <c r="A16" s="73">
        <v>13</v>
      </c>
      <c r="B16" s="67">
        <v>0.245</v>
      </c>
      <c r="C16" s="75">
        <v>12</v>
      </c>
      <c r="D16" s="76">
        <v>600</v>
      </c>
      <c r="E16" s="238"/>
      <c r="F16" s="78">
        <v>60</v>
      </c>
      <c r="G16" s="512">
        <v>9</v>
      </c>
      <c r="H16" s="77">
        <v>650</v>
      </c>
      <c r="I16" s="64">
        <v>77</v>
      </c>
      <c r="J16" s="79">
        <v>20</v>
      </c>
      <c r="K16" s="68"/>
      <c r="L16" s="79">
        <v>20</v>
      </c>
      <c r="M16" s="313">
        <v>428</v>
      </c>
      <c r="N16" s="313">
        <v>64</v>
      </c>
      <c r="O16" s="313">
        <v>11</v>
      </c>
      <c r="P16" s="313">
        <v>527</v>
      </c>
      <c r="Q16" s="313">
        <v>78</v>
      </c>
      <c r="R16" s="313">
        <v>14</v>
      </c>
      <c r="S16" s="108">
        <v>20</v>
      </c>
      <c r="T16" s="110">
        <v>567</v>
      </c>
      <c r="U16" s="75">
        <v>20</v>
      </c>
      <c r="V16" s="109">
        <v>14</v>
      </c>
      <c r="W16" s="157">
        <v>5</v>
      </c>
      <c r="X16" s="158">
        <v>45</v>
      </c>
      <c r="Y16" s="157">
        <v>1</v>
      </c>
      <c r="Z16" s="158">
        <v>48</v>
      </c>
      <c r="AC16" s="64">
        <v>1300</v>
      </c>
      <c r="AE16" s="64">
        <v>140</v>
      </c>
    </row>
    <row r="17" spans="1:31">
      <c r="A17" s="72">
        <v>14</v>
      </c>
      <c r="B17" s="69">
        <v>0.255</v>
      </c>
      <c r="C17" s="75">
        <v>13</v>
      </c>
      <c r="D17" s="76">
        <v>650</v>
      </c>
      <c r="E17" s="238"/>
      <c r="F17" s="78">
        <v>65</v>
      </c>
      <c r="G17" s="512">
        <v>10</v>
      </c>
      <c r="H17" s="77">
        <v>700</v>
      </c>
      <c r="I17" s="64">
        <v>83</v>
      </c>
      <c r="J17" s="79">
        <v>30</v>
      </c>
      <c r="K17" s="68"/>
      <c r="L17" s="79">
        <v>30</v>
      </c>
      <c r="M17" s="313">
        <v>629</v>
      </c>
      <c r="N17" s="313">
        <v>94</v>
      </c>
      <c r="O17" s="313">
        <v>16</v>
      </c>
      <c r="P17" s="313">
        <v>775</v>
      </c>
      <c r="Q17" s="313">
        <v>115</v>
      </c>
      <c r="R17" s="313">
        <v>21</v>
      </c>
      <c r="S17" s="108">
        <v>30</v>
      </c>
      <c r="T17" s="110">
        <v>833</v>
      </c>
      <c r="U17" s="75">
        <v>30</v>
      </c>
      <c r="V17" s="109">
        <v>21</v>
      </c>
      <c r="W17" s="157">
        <v>10</v>
      </c>
      <c r="X17" s="158">
        <v>90</v>
      </c>
      <c r="Y17" s="157">
        <v>2</v>
      </c>
      <c r="Z17" s="158">
        <v>104</v>
      </c>
      <c r="AC17" s="64">
        <v>1400</v>
      </c>
      <c r="AE17" s="64">
        <v>150</v>
      </c>
    </row>
    <row r="18" spans="1:31">
      <c r="A18" s="73">
        <v>15</v>
      </c>
      <c r="B18" s="67">
        <v>0.26400000000000001</v>
      </c>
      <c r="C18" s="75">
        <v>14</v>
      </c>
      <c r="D18" s="76">
        <v>700</v>
      </c>
      <c r="E18" s="238"/>
      <c r="F18" s="78">
        <v>70</v>
      </c>
      <c r="G18" s="512">
        <v>11</v>
      </c>
      <c r="H18" s="77">
        <v>750</v>
      </c>
      <c r="I18" s="64">
        <v>89</v>
      </c>
      <c r="J18" s="79">
        <v>40</v>
      </c>
      <c r="K18" s="68"/>
      <c r="L18" s="79">
        <v>40</v>
      </c>
      <c r="M18" s="313">
        <v>826</v>
      </c>
      <c r="N18" s="313">
        <v>124</v>
      </c>
      <c r="O18" s="313">
        <v>21</v>
      </c>
      <c r="P18" s="313">
        <v>1017</v>
      </c>
      <c r="Q18" s="313">
        <v>151</v>
      </c>
      <c r="R18" s="313">
        <v>27</v>
      </c>
      <c r="S18" s="108">
        <v>40</v>
      </c>
      <c r="T18" s="110">
        <v>1094</v>
      </c>
      <c r="U18" s="75">
        <v>40</v>
      </c>
      <c r="V18" s="64">
        <v>27</v>
      </c>
      <c r="W18" s="157">
        <v>15</v>
      </c>
      <c r="X18" s="158">
        <v>136</v>
      </c>
      <c r="Y18" s="157">
        <v>3</v>
      </c>
      <c r="Z18" s="158">
        <v>156</v>
      </c>
      <c r="AC18" s="64">
        <v>1500</v>
      </c>
      <c r="AE18" s="64">
        <v>160</v>
      </c>
    </row>
    <row r="19" spans="1:31">
      <c r="A19" s="73">
        <v>16</v>
      </c>
      <c r="B19" s="67">
        <v>0.27300000000000002</v>
      </c>
      <c r="C19" s="75">
        <v>15</v>
      </c>
      <c r="D19" s="76">
        <v>750</v>
      </c>
      <c r="E19" s="238"/>
      <c r="F19" s="78">
        <v>75</v>
      </c>
      <c r="G19" s="512">
        <v>12</v>
      </c>
      <c r="H19" s="77">
        <v>800</v>
      </c>
      <c r="I19" s="64">
        <v>95</v>
      </c>
      <c r="J19" s="79">
        <v>50</v>
      </c>
      <c r="K19" s="68"/>
      <c r="L19" s="79">
        <v>50</v>
      </c>
      <c r="M19" s="313">
        <v>1019</v>
      </c>
      <c r="N19" s="313">
        <v>152</v>
      </c>
      <c r="O19" s="313">
        <v>26</v>
      </c>
      <c r="P19" s="313">
        <v>1255</v>
      </c>
      <c r="Q19" s="313">
        <v>186</v>
      </c>
      <c r="R19" s="313">
        <v>33</v>
      </c>
      <c r="S19" s="75">
        <v>50</v>
      </c>
      <c r="T19" s="109">
        <v>1350</v>
      </c>
      <c r="U19" s="75">
        <v>50</v>
      </c>
      <c r="V19" s="64">
        <v>33</v>
      </c>
      <c r="W19" s="157">
        <v>20</v>
      </c>
      <c r="X19" s="158">
        <v>182</v>
      </c>
      <c r="Y19" s="157">
        <v>4</v>
      </c>
      <c r="Z19" s="158">
        <v>208</v>
      </c>
      <c r="AC19" s="64">
        <v>1600</v>
      </c>
      <c r="AE19" s="64">
        <v>170</v>
      </c>
    </row>
    <row r="20" spans="1:31">
      <c r="A20" s="73">
        <v>17</v>
      </c>
      <c r="B20" s="67">
        <v>0.28199999999999997</v>
      </c>
      <c r="C20" s="75">
        <v>16</v>
      </c>
      <c r="D20" s="76">
        <v>800</v>
      </c>
      <c r="E20" s="238"/>
      <c r="F20" s="78">
        <v>80</v>
      </c>
      <c r="G20" s="512">
        <v>13</v>
      </c>
      <c r="H20" s="77">
        <v>850</v>
      </c>
      <c r="I20" s="64">
        <v>101</v>
      </c>
      <c r="J20" s="79">
        <v>60</v>
      </c>
      <c r="K20" s="68"/>
      <c r="L20" s="79">
        <v>60</v>
      </c>
      <c r="M20" s="313">
        <v>1205</v>
      </c>
      <c r="N20" s="313">
        <v>180</v>
      </c>
      <c r="O20" s="313">
        <v>31</v>
      </c>
      <c r="P20" s="313">
        <v>1484</v>
      </c>
      <c r="Q20" s="313">
        <v>220</v>
      </c>
      <c r="R20" s="313">
        <v>39</v>
      </c>
      <c r="S20" s="75">
        <v>60</v>
      </c>
      <c r="T20" s="109">
        <v>1596</v>
      </c>
      <c r="U20" s="75">
        <v>60</v>
      </c>
      <c r="V20" s="64">
        <v>39</v>
      </c>
      <c r="W20" s="157">
        <v>25</v>
      </c>
      <c r="X20" s="158">
        <v>226</v>
      </c>
      <c r="Y20" s="157">
        <v>5</v>
      </c>
      <c r="Z20" s="158">
        <v>260</v>
      </c>
      <c r="AC20" s="64">
        <v>1700</v>
      </c>
      <c r="AE20" s="64">
        <v>180</v>
      </c>
    </row>
    <row r="21" spans="1:31">
      <c r="A21" s="73">
        <v>18</v>
      </c>
      <c r="B21" s="67">
        <v>0.29199999999999998</v>
      </c>
      <c r="C21" s="75">
        <v>17</v>
      </c>
      <c r="D21" s="76">
        <v>850</v>
      </c>
      <c r="E21" s="238"/>
      <c r="F21" s="78">
        <v>85</v>
      </c>
      <c r="G21" s="512">
        <v>13</v>
      </c>
      <c r="H21" s="77">
        <v>900</v>
      </c>
      <c r="I21" s="64">
        <v>107</v>
      </c>
      <c r="J21" s="79">
        <v>70</v>
      </c>
      <c r="K21" s="68"/>
      <c r="L21" s="79">
        <v>70</v>
      </c>
      <c r="M21" s="313">
        <v>1389</v>
      </c>
      <c r="N21" s="313">
        <v>208</v>
      </c>
      <c r="O21" s="313">
        <v>36</v>
      </c>
      <c r="P21" s="313">
        <v>1711</v>
      </c>
      <c r="Q21" s="313">
        <v>253</v>
      </c>
      <c r="R21" s="313">
        <v>45</v>
      </c>
      <c r="S21" s="75">
        <v>70</v>
      </c>
      <c r="T21" s="109">
        <v>1840</v>
      </c>
      <c r="U21" s="75">
        <v>70</v>
      </c>
      <c r="V21" s="64">
        <v>45</v>
      </c>
      <c r="W21" s="157">
        <v>30</v>
      </c>
      <c r="X21" s="158">
        <v>270</v>
      </c>
      <c r="Y21" s="157">
        <v>6</v>
      </c>
      <c r="Z21" s="158">
        <v>312</v>
      </c>
      <c r="AC21" s="64">
        <v>1800</v>
      </c>
      <c r="AE21" s="64">
        <v>190</v>
      </c>
    </row>
    <row r="22" spans="1:31">
      <c r="A22" s="73">
        <v>19</v>
      </c>
      <c r="B22" s="67">
        <v>0.30099999999999999</v>
      </c>
      <c r="C22" s="75">
        <v>18</v>
      </c>
      <c r="D22" s="76">
        <v>900</v>
      </c>
      <c r="E22" s="238"/>
      <c r="F22" s="78">
        <v>90</v>
      </c>
      <c r="G22" s="512">
        <v>14</v>
      </c>
      <c r="H22" s="77">
        <v>950</v>
      </c>
      <c r="I22" s="64">
        <v>113</v>
      </c>
      <c r="J22" s="79">
        <v>80</v>
      </c>
      <c r="K22" s="68"/>
      <c r="L22" s="79">
        <v>80</v>
      </c>
      <c r="M22" s="313">
        <v>1570</v>
      </c>
      <c r="N22" s="313">
        <v>235</v>
      </c>
      <c r="O22" s="313">
        <v>40</v>
      </c>
      <c r="P22" s="313">
        <v>1934</v>
      </c>
      <c r="Q22" s="313">
        <v>286</v>
      </c>
      <c r="R22" s="313">
        <v>51</v>
      </c>
      <c r="S22" s="75">
        <v>80</v>
      </c>
      <c r="T22" s="109">
        <v>2080</v>
      </c>
      <c r="U22" s="75">
        <v>80</v>
      </c>
      <c r="V22" s="64">
        <v>51</v>
      </c>
      <c r="W22" s="157">
        <v>35</v>
      </c>
      <c r="X22" s="158">
        <v>313</v>
      </c>
      <c r="Y22" s="117">
        <v>7</v>
      </c>
      <c r="Z22">
        <v>362</v>
      </c>
      <c r="AC22" s="64">
        <v>1900</v>
      </c>
      <c r="AE22" s="64">
        <v>200</v>
      </c>
    </row>
    <row r="23" spans="1:31">
      <c r="A23" s="73">
        <v>20</v>
      </c>
      <c r="B23" s="67">
        <v>0.31</v>
      </c>
      <c r="C23" s="75">
        <v>19</v>
      </c>
      <c r="D23" s="76">
        <v>950</v>
      </c>
      <c r="E23" s="238"/>
      <c r="F23" s="78">
        <v>95</v>
      </c>
      <c r="G23" s="512">
        <v>15</v>
      </c>
      <c r="H23" s="77">
        <v>1000</v>
      </c>
      <c r="I23" s="64">
        <v>119</v>
      </c>
      <c r="J23" s="79">
        <v>90</v>
      </c>
      <c r="K23" s="68"/>
      <c r="L23" s="79">
        <v>90</v>
      </c>
      <c r="M23" s="313">
        <v>1747</v>
      </c>
      <c r="N23" s="313">
        <v>261</v>
      </c>
      <c r="O23" s="313">
        <v>45</v>
      </c>
      <c r="P23" s="313">
        <v>2151</v>
      </c>
      <c r="Q23" s="313">
        <v>318</v>
      </c>
      <c r="R23" s="313">
        <v>57</v>
      </c>
      <c r="S23" s="75">
        <v>90</v>
      </c>
      <c r="T23" s="109">
        <v>2314</v>
      </c>
      <c r="U23" s="75">
        <v>90</v>
      </c>
      <c r="V23" s="64">
        <v>57</v>
      </c>
      <c r="W23" s="157">
        <v>40</v>
      </c>
      <c r="X23" s="158">
        <v>355</v>
      </c>
      <c r="Y23" s="117">
        <v>8</v>
      </c>
      <c r="Z23">
        <v>412</v>
      </c>
      <c r="AC23" s="64">
        <v>2000</v>
      </c>
    </row>
    <row r="24" spans="1:31">
      <c r="A24" s="72">
        <v>21</v>
      </c>
      <c r="B24" s="69">
        <v>0.31900000000000001</v>
      </c>
      <c r="C24" s="75">
        <v>20</v>
      </c>
      <c r="D24" s="76">
        <v>1000</v>
      </c>
      <c r="E24" s="238"/>
      <c r="F24" s="78">
        <v>100</v>
      </c>
      <c r="G24" s="512">
        <v>16</v>
      </c>
      <c r="H24" s="77">
        <v>1050</v>
      </c>
      <c r="I24" s="64">
        <v>125</v>
      </c>
      <c r="J24" s="79">
        <v>100</v>
      </c>
      <c r="K24" s="68"/>
      <c r="L24" s="79">
        <v>100</v>
      </c>
      <c r="M24" s="313">
        <v>1917</v>
      </c>
      <c r="N24" s="313">
        <v>287</v>
      </c>
      <c r="O24" s="313">
        <v>49</v>
      </c>
      <c r="P24" s="313">
        <v>2361</v>
      </c>
      <c r="Q24" s="313">
        <v>349</v>
      </c>
      <c r="R24" s="313">
        <v>63</v>
      </c>
      <c r="S24" s="75">
        <v>100</v>
      </c>
      <c r="T24" s="109">
        <v>2540</v>
      </c>
      <c r="U24" s="75">
        <v>100</v>
      </c>
      <c r="V24" s="64">
        <v>63</v>
      </c>
      <c r="W24" s="157">
        <v>45</v>
      </c>
      <c r="X24" s="158">
        <v>399</v>
      </c>
      <c r="Y24" s="117">
        <v>9</v>
      </c>
      <c r="Z24">
        <v>445</v>
      </c>
    </row>
    <row r="25" spans="1:31">
      <c r="A25" s="73">
        <v>22</v>
      </c>
      <c r="B25" s="67">
        <v>0.32600000000000001</v>
      </c>
      <c r="C25" s="75">
        <v>21</v>
      </c>
      <c r="D25" s="76">
        <v>1050</v>
      </c>
      <c r="E25" s="238"/>
      <c r="F25" s="78">
        <v>105</v>
      </c>
      <c r="G25" s="512">
        <v>17</v>
      </c>
      <c r="H25" s="77">
        <v>1100</v>
      </c>
      <c r="I25" s="64">
        <v>131</v>
      </c>
      <c r="J25" s="79">
        <v>110</v>
      </c>
      <c r="K25" s="68"/>
      <c r="L25" s="79">
        <v>110</v>
      </c>
      <c r="M25" s="313">
        <v>2108</v>
      </c>
      <c r="N25" s="313">
        <v>315</v>
      </c>
      <c r="O25" s="313">
        <v>54</v>
      </c>
      <c r="P25" s="313">
        <v>2595</v>
      </c>
      <c r="Q25" s="313">
        <v>384</v>
      </c>
      <c r="R25" s="313">
        <v>69</v>
      </c>
      <c r="S25" s="75">
        <v>110</v>
      </c>
      <c r="T25" s="109">
        <v>2792</v>
      </c>
      <c r="U25" s="75">
        <v>110</v>
      </c>
      <c r="V25" s="64">
        <v>69</v>
      </c>
      <c r="W25" s="157">
        <v>50</v>
      </c>
      <c r="X25" s="158">
        <v>443</v>
      </c>
      <c r="Y25" s="157">
        <v>10</v>
      </c>
      <c r="Z25" s="158">
        <v>476</v>
      </c>
    </row>
    <row r="26" spans="1:31">
      <c r="A26" s="73">
        <v>23</v>
      </c>
      <c r="B26" s="67">
        <v>0.33200000000000002</v>
      </c>
      <c r="C26" s="75">
        <v>22</v>
      </c>
      <c r="D26" s="76">
        <v>1100</v>
      </c>
      <c r="E26" s="238"/>
      <c r="F26" s="78">
        <v>110</v>
      </c>
      <c r="G26" s="512">
        <v>17</v>
      </c>
      <c r="H26" s="77">
        <v>1150</v>
      </c>
      <c r="I26" s="64">
        <v>137</v>
      </c>
      <c r="J26" s="79">
        <v>120</v>
      </c>
      <c r="K26" s="68"/>
      <c r="L26" s="79">
        <v>120</v>
      </c>
      <c r="M26" s="313">
        <v>2298</v>
      </c>
      <c r="N26" s="313">
        <v>344</v>
      </c>
      <c r="O26" s="313">
        <v>59</v>
      </c>
      <c r="P26" s="313">
        <v>2830</v>
      </c>
      <c r="Q26" s="313">
        <v>419</v>
      </c>
      <c r="R26" s="313">
        <v>75</v>
      </c>
      <c r="S26" s="75">
        <v>120</v>
      </c>
      <c r="T26" s="109">
        <v>3045</v>
      </c>
      <c r="U26" s="75">
        <v>120</v>
      </c>
      <c r="V26" s="64">
        <v>75</v>
      </c>
      <c r="W26" s="157">
        <v>55</v>
      </c>
      <c r="X26" s="158">
        <v>486</v>
      </c>
      <c r="Y26" s="117">
        <v>11</v>
      </c>
      <c r="Z26">
        <v>522</v>
      </c>
    </row>
    <row r="27" spans="1:31">
      <c r="A27" s="73">
        <v>24</v>
      </c>
      <c r="B27" s="67">
        <v>0.33900000000000002</v>
      </c>
      <c r="C27" s="75">
        <v>23</v>
      </c>
      <c r="D27" s="76">
        <v>1150</v>
      </c>
      <c r="E27" s="238"/>
      <c r="F27" s="78">
        <v>115</v>
      </c>
      <c r="G27" s="512">
        <v>18</v>
      </c>
      <c r="H27" s="77">
        <v>1200</v>
      </c>
      <c r="I27" s="64">
        <v>143</v>
      </c>
      <c r="J27" s="79">
        <v>130</v>
      </c>
      <c r="K27" s="68"/>
      <c r="L27" s="79">
        <v>130</v>
      </c>
      <c r="M27" s="313">
        <v>2491</v>
      </c>
      <c r="N27" s="313">
        <v>372</v>
      </c>
      <c r="O27" s="313">
        <v>64</v>
      </c>
      <c r="P27" s="518" t="s">
        <v>895</v>
      </c>
      <c r="Q27" s="313">
        <v>454</v>
      </c>
      <c r="R27" s="313">
        <v>81</v>
      </c>
      <c r="S27" s="75">
        <v>130</v>
      </c>
      <c r="T27" s="109">
        <v>3300</v>
      </c>
      <c r="U27" s="75">
        <v>130</v>
      </c>
      <c r="V27" s="64">
        <v>81</v>
      </c>
      <c r="W27" s="157">
        <v>60</v>
      </c>
      <c r="X27" s="158">
        <v>530</v>
      </c>
      <c r="Y27" s="117">
        <v>12</v>
      </c>
      <c r="Z27">
        <v>568</v>
      </c>
    </row>
    <row r="28" spans="1:31">
      <c r="A28" s="73">
        <v>25</v>
      </c>
      <c r="B28" s="67">
        <v>0.34499999999999997</v>
      </c>
      <c r="C28" s="75">
        <v>24</v>
      </c>
      <c r="D28" s="76">
        <v>1200</v>
      </c>
      <c r="E28" s="238"/>
      <c r="F28" s="78">
        <v>120</v>
      </c>
      <c r="G28" s="512">
        <v>19</v>
      </c>
      <c r="H28" s="77">
        <v>1250</v>
      </c>
      <c r="I28" s="64">
        <v>149</v>
      </c>
      <c r="J28" s="79">
        <v>140</v>
      </c>
      <c r="K28" s="68"/>
      <c r="L28" s="79">
        <v>140</v>
      </c>
      <c r="M28" s="313">
        <v>2683</v>
      </c>
      <c r="N28" s="313">
        <v>401</v>
      </c>
      <c r="O28" s="313">
        <v>69</v>
      </c>
      <c r="P28" s="518" t="s">
        <v>895</v>
      </c>
      <c r="Q28" s="313">
        <v>489</v>
      </c>
      <c r="R28" s="313">
        <v>88</v>
      </c>
      <c r="S28" s="75">
        <v>140</v>
      </c>
      <c r="T28" s="109">
        <v>3555</v>
      </c>
      <c r="U28" s="75">
        <v>140</v>
      </c>
      <c r="V28" s="64">
        <v>88</v>
      </c>
      <c r="W28" s="301">
        <v>69</v>
      </c>
      <c r="X28" s="158">
        <v>544</v>
      </c>
      <c r="Y28" s="117">
        <v>13</v>
      </c>
      <c r="Z28">
        <v>613</v>
      </c>
    </row>
    <row r="29" spans="1:31">
      <c r="A29" s="73">
        <v>26</v>
      </c>
      <c r="B29" s="67">
        <v>0.35199999999999998</v>
      </c>
      <c r="C29" s="75">
        <v>25</v>
      </c>
      <c r="D29" s="76">
        <v>1250</v>
      </c>
      <c r="E29" s="238"/>
      <c r="F29" s="78">
        <v>125</v>
      </c>
      <c r="G29" s="512">
        <v>20</v>
      </c>
      <c r="H29" s="77">
        <v>1300</v>
      </c>
      <c r="I29" s="64">
        <v>154</v>
      </c>
      <c r="J29" s="79">
        <v>150</v>
      </c>
      <c r="K29" s="68"/>
      <c r="L29" s="79">
        <v>150</v>
      </c>
      <c r="M29" s="313">
        <v>2876</v>
      </c>
      <c r="N29" s="313">
        <v>430</v>
      </c>
      <c r="O29" s="313">
        <v>74</v>
      </c>
      <c r="P29" s="518" t="s">
        <v>895</v>
      </c>
      <c r="Q29" s="313">
        <v>524</v>
      </c>
      <c r="R29" s="313">
        <v>94</v>
      </c>
      <c r="S29" s="75">
        <v>150</v>
      </c>
      <c r="T29" s="109">
        <v>3810</v>
      </c>
      <c r="U29" s="75">
        <v>150</v>
      </c>
      <c r="V29" s="64">
        <v>94</v>
      </c>
      <c r="W29" s="117">
        <v>65</v>
      </c>
      <c r="X29">
        <v>574</v>
      </c>
      <c r="Y29" s="117">
        <v>14</v>
      </c>
      <c r="Z29">
        <v>658</v>
      </c>
    </row>
    <row r="30" spans="1:31">
      <c r="A30" s="73">
        <v>27</v>
      </c>
      <c r="B30" s="67">
        <v>0.35899999999999999</v>
      </c>
      <c r="C30" s="75">
        <v>26</v>
      </c>
      <c r="D30" s="76">
        <v>1300</v>
      </c>
      <c r="E30" s="238"/>
      <c r="F30" s="78">
        <v>130</v>
      </c>
      <c r="G30" s="512">
        <v>21</v>
      </c>
      <c r="H30" s="77">
        <v>1350</v>
      </c>
      <c r="I30" s="64">
        <v>160</v>
      </c>
      <c r="J30" s="79">
        <v>160</v>
      </c>
      <c r="K30" s="68"/>
      <c r="L30" s="79">
        <v>160</v>
      </c>
      <c r="M30" s="313">
        <v>3067</v>
      </c>
      <c r="N30" s="313">
        <v>459</v>
      </c>
      <c r="O30" s="313">
        <v>79</v>
      </c>
      <c r="P30" s="518" t="s">
        <v>895</v>
      </c>
      <c r="Q30" s="313">
        <v>559</v>
      </c>
      <c r="R30" s="313">
        <v>100</v>
      </c>
      <c r="S30" s="75">
        <v>160</v>
      </c>
      <c r="T30" s="109">
        <v>4064</v>
      </c>
      <c r="U30" s="75">
        <v>160</v>
      </c>
      <c r="V30" s="64">
        <v>100</v>
      </c>
      <c r="W30" s="117">
        <v>70</v>
      </c>
      <c r="X30">
        <v>619</v>
      </c>
      <c r="Y30" s="117">
        <v>15</v>
      </c>
      <c r="Z30">
        <v>703</v>
      </c>
    </row>
    <row r="31" spans="1:31">
      <c r="A31" s="73">
        <v>28</v>
      </c>
      <c r="B31" s="67">
        <v>0.36499999999999999</v>
      </c>
      <c r="C31" s="75">
        <v>27</v>
      </c>
      <c r="D31" s="76">
        <v>1350</v>
      </c>
      <c r="E31" s="238"/>
      <c r="F31" s="78">
        <v>135</v>
      </c>
      <c r="G31" s="512">
        <v>21</v>
      </c>
      <c r="H31" s="77">
        <v>1400</v>
      </c>
      <c r="I31" s="64">
        <v>166</v>
      </c>
      <c r="J31" s="79">
        <v>170</v>
      </c>
      <c r="K31" s="68"/>
      <c r="L31" s="79">
        <v>170</v>
      </c>
      <c r="M31" s="313">
        <v>3260</v>
      </c>
      <c r="N31" s="313">
        <v>487</v>
      </c>
      <c r="O31" s="313">
        <v>84</v>
      </c>
      <c r="P31" s="518" t="s">
        <v>895</v>
      </c>
      <c r="Q31" s="313">
        <v>594</v>
      </c>
      <c r="R31" s="313">
        <v>107</v>
      </c>
      <c r="S31" s="75">
        <v>170</v>
      </c>
      <c r="T31" s="109">
        <v>4318</v>
      </c>
      <c r="U31" s="75">
        <v>170</v>
      </c>
      <c r="V31" s="64">
        <v>107</v>
      </c>
      <c r="W31" s="117">
        <v>75</v>
      </c>
      <c r="X31">
        <v>663</v>
      </c>
      <c r="Y31" s="117">
        <v>16</v>
      </c>
      <c r="Z31">
        <v>749</v>
      </c>
    </row>
    <row r="32" spans="1:31">
      <c r="A32" s="73">
        <v>29</v>
      </c>
      <c r="B32" s="67">
        <v>0.372</v>
      </c>
      <c r="C32" s="75">
        <v>28</v>
      </c>
      <c r="D32" s="76">
        <v>1400</v>
      </c>
      <c r="E32" s="238"/>
      <c r="F32" s="78">
        <v>140</v>
      </c>
      <c r="G32" s="512">
        <v>22</v>
      </c>
      <c r="H32" s="77">
        <v>1450</v>
      </c>
      <c r="I32" s="64">
        <v>172</v>
      </c>
      <c r="J32" s="79">
        <v>180</v>
      </c>
      <c r="K32" s="68"/>
      <c r="L32" s="79">
        <v>180</v>
      </c>
      <c r="M32" s="313">
        <v>3451</v>
      </c>
      <c r="N32" s="313">
        <v>516</v>
      </c>
      <c r="O32" s="313">
        <v>89</v>
      </c>
      <c r="P32" s="518" t="s">
        <v>895</v>
      </c>
      <c r="Q32" s="313">
        <v>629</v>
      </c>
      <c r="R32" s="313">
        <v>113</v>
      </c>
      <c r="S32" s="75">
        <v>180</v>
      </c>
      <c r="T32" s="109">
        <v>4572</v>
      </c>
      <c r="U32" s="75">
        <v>180</v>
      </c>
      <c r="V32" s="64">
        <v>113</v>
      </c>
      <c r="W32" s="117">
        <v>80</v>
      </c>
      <c r="X32">
        <v>708</v>
      </c>
      <c r="Y32" s="117">
        <v>17</v>
      </c>
      <c r="Z32">
        <v>793</v>
      </c>
    </row>
    <row r="33" spans="1:26">
      <c r="A33" s="73">
        <v>30</v>
      </c>
      <c r="B33" s="67">
        <v>0.378</v>
      </c>
      <c r="C33" s="75">
        <v>29</v>
      </c>
      <c r="D33" s="76">
        <v>1450</v>
      </c>
      <c r="E33" s="238"/>
      <c r="F33" s="78">
        <v>145</v>
      </c>
      <c r="G33" s="512">
        <v>23</v>
      </c>
      <c r="H33" s="77">
        <v>1500</v>
      </c>
      <c r="I33" s="64">
        <v>178</v>
      </c>
      <c r="J33" s="79">
        <v>190</v>
      </c>
      <c r="K33" s="68"/>
      <c r="L33" s="79">
        <v>190</v>
      </c>
      <c r="M33" s="313">
        <v>3644</v>
      </c>
      <c r="N33" s="313">
        <v>545</v>
      </c>
      <c r="O33" s="313">
        <v>94</v>
      </c>
      <c r="P33" s="518" t="s">
        <v>895</v>
      </c>
      <c r="Q33" s="313">
        <v>664</v>
      </c>
      <c r="R33" s="313">
        <v>119</v>
      </c>
      <c r="S33" s="75">
        <v>190</v>
      </c>
      <c r="T33" s="109">
        <v>4827</v>
      </c>
      <c r="U33" s="75">
        <v>190</v>
      </c>
      <c r="V33" s="64">
        <v>119</v>
      </c>
      <c r="W33" s="117">
        <v>85</v>
      </c>
      <c r="X33">
        <v>736</v>
      </c>
      <c r="Y33" s="117">
        <v>18</v>
      </c>
      <c r="Z33">
        <v>836</v>
      </c>
    </row>
    <row r="34" spans="1:26">
      <c r="A34" s="72">
        <v>31</v>
      </c>
      <c r="B34" s="69">
        <v>0.38500000000000001</v>
      </c>
      <c r="C34" s="75">
        <v>30</v>
      </c>
      <c r="D34" s="76">
        <v>1500</v>
      </c>
      <c r="E34" s="238"/>
      <c r="F34" s="78">
        <v>150</v>
      </c>
      <c r="G34" s="512">
        <v>24</v>
      </c>
      <c r="H34" s="77">
        <v>1550</v>
      </c>
      <c r="I34" s="64">
        <v>184</v>
      </c>
      <c r="J34" s="79">
        <v>200</v>
      </c>
      <c r="K34" s="68"/>
      <c r="L34" s="79">
        <v>200</v>
      </c>
      <c r="M34" s="313">
        <v>3835</v>
      </c>
      <c r="N34" s="313">
        <v>574</v>
      </c>
      <c r="O34" s="313">
        <v>99</v>
      </c>
      <c r="P34" s="518" t="s">
        <v>895</v>
      </c>
      <c r="Q34" s="313">
        <v>699</v>
      </c>
      <c r="R34" s="313">
        <v>125</v>
      </c>
      <c r="S34" s="75">
        <v>200</v>
      </c>
      <c r="T34" s="109">
        <v>5081</v>
      </c>
      <c r="U34" s="75">
        <v>200</v>
      </c>
      <c r="V34" s="64">
        <v>125</v>
      </c>
      <c r="W34" s="117">
        <v>90</v>
      </c>
      <c r="X34">
        <v>764</v>
      </c>
      <c r="Y34" s="117">
        <v>19</v>
      </c>
      <c r="Z34">
        <v>874</v>
      </c>
    </row>
    <row r="35" spans="1:26">
      <c r="A35" s="73">
        <v>32</v>
      </c>
      <c r="B35" s="67">
        <v>0.39200000000000002</v>
      </c>
      <c r="C35" s="75">
        <v>31</v>
      </c>
      <c r="D35" s="76">
        <v>1550</v>
      </c>
      <c r="E35" s="238"/>
      <c r="F35" s="78">
        <v>155</v>
      </c>
      <c r="G35" s="512">
        <v>24</v>
      </c>
      <c r="H35" s="77">
        <v>1600</v>
      </c>
      <c r="I35" s="64">
        <v>190</v>
      </c>
      <c r="J35" s="79">
        <v>6</v>
      </c>
      <c r="K35" s="68"/>
      <c r="L35" s="79">
        <v>6</v>
      </c>
      <c r="O35" s="516">
        <v>130</v>
      </c>
      <c r="P35" s="517">
        <v>3067</v>
      </c>
      <c r="S35" s="75">
        <v>0</v>
      </c>
      <c r="W35" s="117">
        <v>95</v>
      </c>
      <c r="X35">
        <v>792</v>
      </c>
      <c r="Y35" s="157">
        <v>20</v>
      </c>
      <c r="Z35" s="158">
        <v>911</v>
      </c>
    </row>
    <row r="36" spans="1:26">
      <c r="A36" s="73">
        <v>33</v>
      </c>
      <c r="B36" s="67">
        <v>0.39900000000000002</v>
      </c>
      <c r="C36" s="75">
        <v>32</v>
      </c>
      <c r="D36" s="76">
        <v>1600</v>
      </c>
      <c r="E36" s="238"/>
      <c r="F36" s="78">
        <v>160</v>
      </c>
      <c r="G36" s="512">
        <v>25</v>
      </c>
      <c r="H36" s="77">
        <v>1650</v>
      </c>
      <c r="I36" s="64">
        <v>196</v>
      </c>
      <c r="J36" s="75">
        <v>0</v>
      </c>
      <c r="K36" s="68"/>
      <c r="L36" s="75">
        <v>0</v>
      </c>
      <c r="O36" s="516">
        <v>140</v>
      </c>
      <c r="P36" s="517">
        <v>3304</v>
      </c>
      <c r="S36" s="79">
        <v>6</v>
      </c>
      <c r="W36" s="157">
        <v>100</v>
      </c>
      <c r="X36" s="158">
        <v>820</v>
      </c>
      <c r="Y36" s="117">
        <v>21</v>
      </c>
      <c r="Z36">
        <v>954</v>
      </c>
    </row>
    <row r="37" spans="1:26">
      <c r="A37" s="73">
        <v>34</v>
      </c>
      <c r="B37" s="67">
        <v>0.40600000000000003</v>
      </c>
      <c r="C37" s="75">
        <v>33</v>
      </c>
      <c r="D37" s="76">
        <v>1650</v>
      </c>
      <c r="E37" s="238"/>
      <c r="F37" s="78">
        <v>165</v>
      </c>
      <c r="G37" s="512">
        <v>26</v>
      </c>
      <c r="H37" s="77">
        <v>1700</v>
      </c>
      <c r="I37" s="64">
        <v>202</v>
      </c>
      <c r="J37" s="79">
        <v>10</v>
      </c>
      <c r="K37" s="68"/>
      <c r="L37" s="79">
        <v>10</v>
      </c>
      <c r="O37" s="516">
        <v>150</v>
      </c>
      <c r="P37" s="517">
        <v>3541</v>
      </c>
      <c r="W37" s="117">
        <v>105</v>
      </c>
      <c r="X37">
        <v>858</v>
      </c>
      <c r="Y37" s="117">
        <v>22</v>
      </c>
      <c r="Z37">
        <v>997</v>
      </c>
    </row>
    <row r="38" spans="1:26">
      <c r="A38" s="73">
        <v>35</v>
      </c>
      <c r="B38" s="67">
        <v>0.41299999999999998</v>
      </c>
      <c r="C38" s="75">
        <v>34</v>
      </c>
      <c r="D38" s="76">
        <v>1700</v>
      </c>
      <c r="E38" s="238"/>
      <c r="F38" s="78">
        <v>170</v>
      </c>
      <c r="G38" s="512">
        <v>27</v>
      </c>
      <c r="H38" s="77">
        <v>1750</v>
      </c>
      <c r="I38" s="64">
        <v>208</v>
      </c>
      <c r="J38" s="79">
        <v>20</v>
      </c>
      <c r="K38" s="68"/>
      <c r="L38" s="79">
        <v>20</v>
      </c>
      <c r="O38" s="516">
        <v>160</v>
      </c>
      <c r="P38" s="517">
        <v>3777</v>
      </c>
      <c r="W38" s="117">
        <v>110</v>
      </c>
      <c r="X38">
        <v>896</v>
      </c>
      <c r="Y38" s="117">
        <v>23</v>
      </c>
      <c r="Z38">
        <v>1039</v>
      </c>
    </row>
    <row r="39" spans="1:26">
      <c r="A39" s="73">
        <v>36</v>
      </c>
      <c r="B39" s="67">
        <v>0.42</v>
      </c>
      <c r="C39" s="75">
        <v>35</v>
      </c>
      <c r="D39" s="76">
        <v>1750</v>
      </c>
      <c r="E39" s="238"/>
      <c r="F39" s="78">
        <v>175</v>
      </c>
      <c r="G39" s="512">
        <v>28</v>
      </c>
      <c r="H39" s="77">
        <v>1800</v>
      </c>
      <c r="I39" s="64">
        <v>214</v>
      </c>
      <c r="J39" s="79">
        <v>30</v>
      </c>
      <c r="K39" s="68"/>
      <c r="L39" s="79">
        <v>30</v>
      </c>
      <c r="O39" s="516">
        <v>170</v>
      </c>
      <c r="P39" s="517">
        <v>4014</v>
      </c>
      <c r="W39" s="117">
        <v>115</v>
      </c>
      <c r="X39">
        <v>933</v>
      </c>
      <c r="Y39" s="117">
        <v>24</v>
      </c>
      <c r="Z39">
        <v>1082</v>
      </c>
    </row>
    <row r="40" spans="1:26">
      <c r="A40" s="73">
        <v>37</v>
      </c>
      <c r="B40" s="67">
        <v>0.42699999999999999</v>
      </c>
      <c r="C40" s="75">
        <v>36</v>
      </c>
      <c r="D40" s="76">
        <v>1800</v>
      </c>
      <c r="E40" s="238"/>
      <c r="F40" s="78">
        <v>180</v>
      </c>
      <c r="G40" s="512">
        <v>28</v>
      </c>
      <c r="H40" s="77">
        <v>1850</v>
      </c>
      <c r="I40" s="64">
        <v>220</v>
      </c>
      <c r="J40" s="79">
        <v>50</v>
      </c>
      <c r="K40" s="68"/>
      <c r="L40" s="79">
        <v>50</v>
      </c>
      <c r="O40" s="516">
        <v>180</v>
      </c>
      <c r="P40" s="517">
        <v>4250</v>
      </c>
      <c r="W40" s="117">
        <v>120</v>
      </c>
      <c r="X40">
        <v>971</v>
      </c>
      <c r="Y40" s="117">
        <v>25</v>
      </c>
      <c r="Z40">
        <v>1125</v>
      </c>
    </row>
    <row r="41" spans="1:26">
      <c r="A41" s="73">
        <v>38</v>
      </c>
      <c r="B41" s="67">
        <v>0.434</v>
      </c>
      <c r="C41" s="75">
        <v>37</v>
      </c>
      <c r="D41" s="76">
        <v>1850</v>
      </c>
      <c r="E41" s="238"/>
      <c r="F41" s="78">
        <v>185</v>
      </c>
      <c r="G41" s="512">
        <v>29</v>
      </c>
      <c r="H41" s="77">
        <v>1900</v>
      </c>
      <c r="I41" s="64">
        <v>226</v>
      </c>
      <c r="J41" s="79">
        <v>120</v>
      </c>
      <c r="K41" s="68"/>
      <c r="L41" s="79">
        <v>120</v>
      </c>
      <c r="O41" s="516">
        <v>190</v>
      </c>
      <c r="P41" s="517">
        <v>4486</v>
      </c>
      <c r="W41" s="117">
        <v>125</v>
      </c>
      <c r="X41">
        <v>1011</v>
      </c>
      <c r="Y41" s="117">
        <v>26</v>
      </c>
      <c r="Z41">
        <v>1168</v>
      </c>
    </row>
    <row r="42" spans="1:26">
      <c r="A42" s="73">
        <v>39</v>
      </c>
      <c r="B42" s="67">
        <v>0.441</v>
      </c>
      <c r="C42" s="75">
        <v>38</v>
      </c>
      <c r="D42" s="76">
        <v>1900</v>
      </c>
      <c r="E42" s="238"/>
      <c r="F42" s="78">
        <v>190</v>
      </c>
      <c r="G42" s="512">
        <v>30</v>
      </c>
      <c r="H42" s="77">
        <v>1950</v>
      </c>
      <c r="I42" s="64">
        <v>232</v>
      </c>
      <c r="J42" s="79"/>
      <c r="K42" s="68"/>
      <c r="O42" s="516">
        <v>200</v>
      </c>
      <c r="P42" s="517">
        <v>4722</v>
      </c>
      <c r="W42" s="117">
        <v>130</v>
      </c>
      <c r="X42">
        <v>1050</v>
      </c>
      <c r="Y42" s="117">
        <v>27</v>
      </c>
      <c r="Z42">
        <v>1211</v>
      </c>
    </row>
    <row r="43" spans="1:26">
      <c r="A43" s="73">
        <v>40</v>
      </c>
      <c r="B43" s="67">
        <v>0.44800000000000001</v>
      </c>
      <c r="C43" s="75">
        <v>39</v>
      </c>
      <c r="D43" s="76">
        <v>1950</v>
      </c>
      <c r="E43" s="238"/>
      <c r="F43" s="78">
        <v>195</v>
      </c>
      <c r="G43" s="512">
        <v>31</v>
      </c>
      <c r="H43" s="77">
        <v>2000</v>
      </c>
      <c r="I43" s="64">
        <v>238</v>
      </c>
      <c r="J43" s="79"/>
      <c r="K43" s="68"/>
      <c r="W43" s="117">
        <v>135</v>
      </c>
      <c r="X43">
        <v>1089</v>
      </c>
      <c r="Y43" s="117">
        <v>28</v>
      </c>
      <c r="Z43">
        <v>1254</v>
      </c>
    </row>
    <row r="44" spans="1:26">
      <c r="A44" s="73">
        <v>41</v>
      </c>
      <c r="B44" s="67">
        <v>0.45500000000000002</v>
      </c>
      <c r="C44" s="75">
        <v>40</v>
      </c>
      <c r="D44" s="76">
        <v>2000</v>
      </c>
      <c r="E44" s="238"/>
      <c r="F44" s="78">
        <v>200</v>
      </c>
      <c r="G44" s="512">
        <v>32</v>
      </c>
      <c r="H44" s="77">
        <v>2050</v>
      </c>
      <c r="I44" s="64">
        <v>244</v>
      </c>
      <c r="J44" s="79"/>
      <c r="K44" s="68"/>
      <c r="W44" s="117">
        <v>140</v>
      </c>
      <c r="X44">
        <v>1129</v>
      </c>
      <c r="Y44" s="117">
        <v>29</v>
      </c>
      <c r="Z44">
        <v>1296</v>
      </c>
    </row>
    <row r="45" spans="1:26">
      <c r="A45" s="73">
        <v>42</v>
      </c>
      <c r="B45" s="67">
        <v>0.46200000000000002</v>
      </c>
      <c r="C45" s="75">
        <v>41</v>
      </c>
      <c r="D45" s="76"/>
      <c r="E45" s="238"/>
      <c r="F45" s="78">
        <v>205</v>
      </c>
      <c r="G45" s="512">
        <v>32</v>
      </c>
      <c r="H45" s="77">
        <v>2100</v>
      </c>
      <c r="I45" s="64">
        <v>249</v>
      </c>
      <c r="J45" s="79"/>
      <c r="K45" s="68"/>
      <c r="W45" s="117">
        <v>145</v>
      </c>
      <c r="X45">
        <v>1167</v>
      </c>
      <c r="Y45" s="157">
        <v>30</v>
      </c>
      <c r="Z45" s="158">
        <v>1339</v>
      </c>
    </row>
    <row r="46" spans="1:26">
      <c r="A46" s="73">
        <v>43</v>
      </c>
      <c r="B46" s="67">
        <v>0.46899999999999997</v>
      </c>
      <c r="C46" s="75">
        <v>42</v>
      </c>
      <c r="D46" s="76"/>
      <c r="E46" s="238"/>
      <c r="F46" s="78">
        <v>210</v>
      </c>
      <c r="G46" s="512">
        <v>33</v>
      </c>
      <c r="H46" s="77">
        <v>2150</v>
      </c>
      <c r="I46" s="64">
        <v>255</v>
      </c>
      <c r="J46" s="79"/>
      <c r="K46" s="68"/>
      <c r="W46" s="117">
        <v>150</v>
      </c>
      <c r="X46">
        <v>1205</v>
      </c>
      <c r="Y46" s="117">
        <v>31</v>
      </c>
      <c r="Z46">
        <v>1381</v>
      </c>
    </row>
    <row r="47" spans="1:26">
      <c r="A47" s="73">
        <v>44</v>
      </c>
      <c r="B47" s="67">
        <v>0.47599999999999998</v>
      </c>
      <c r="C47" s="75">
        <v>43</v>
      </c>
      <c r="D47" s="76"/>
      <c r="E47" s="238"/>
      <c r="F47" s="78">
        <v>215</v>
      </c>
      <c r="G47" s="512">
        <v>34</v>
      </c>
      <c r="H47" s="77">
        <v>2200</v>
      </c>
      <c r="I47" s="64">
        <v>261</v>
      </c>
      <c r="J47" s="79"/>
      <c r="K47" s="68"/>
      <c r="W47" s="117">
        <v>155</v>
      </c>
      <c r="X47">
        <v>1243</v>
      </c>
      <c r="Y47" s="117">
        <v>32</v>
      </c>
      <c r="Z47">
        <v>1423</v>
      </c>
    </row>
    <row r="48" spans="1:26">
      <c r="A48" s="72">
        <v>45</v>
      </c>
      <c r="B48" s="69">
        <v>0.48299999999999998</v>
      </c>
      <c r="C48" s="75">
        <v>44</v>
      </c>
      <c r="D48" s="76"/>
      <c r="E48" s="238"/>
      <c r="F48" s="78">
        <v>220</v>
      </c>
      <c r="G48" s="512">
        <v>35</v>
      </c>
      <c r="H48" s="77">
        <v>2250</v>
      </c>
      <c r="I48" s="64">
        <v>267</v>
      </c>
      <c r="J48" s="79"/>
      <c r="K48" s="68"/>
      <c r="W48" s="117">
        <v>160</v>
      </c>
      <c r="X48">
        <v>1281</v>
      </c>
      <c r="Y48" s="117">
        <v>33</v>
      </c>
      <c r="Z48">
        <v>1465</v>
      </c>
    </row>
    <row r="49" spans="1:26">
      <c r="A49" s="73">
        <v>46</v>
      </c>
      <c r="B49" s="67">
        <v>0.49</v>
      </c>
      <c r="C49" s="75">
        <v>45</v>
      </c>
      <c r="D49" s="76"/>
      <c r="E49" s="238"/>
      <c r="F49" s="78">
        <v>225</v>
      </c>
      <c r="G49" s="512">
        <v>36</v>
      </c>
      <c r="H49" s="77">
        <v>2300</v>
      </c>
      <c r="I49" s="64">
        <v>273</v>
      </c>
      <c r="J49" s="79"/>
      <c r="K49" s="68"/>
      <c r="W49" s="117">
        <v>165</v>
      </c>
      <c r="X49">
        <v>1320</v>
      </c>
      <c r="Y49" s="117">
        <v>34</v>
      </c>
      <c r="Z49">
        <v>1507</v>
      </c>
    </row>
    <row r="50" spans="1:26">
      <c r="A50" s="73">
        <v>47</v>
      </c>
      <c r="B50" s="67">
        <v>0.497</v>
      </c>
      <c r="C50" s="75">
        <v>46</v>
      </c>
      <c r="D50" s="76"/>
      <c r="E50" s="238"/>
      <c r="F50" s="78">
        <v>230</v>
      </c>
      <c r="G50" s="512">
        <v>36</v>
      </c>
      <c r="H50" s="77">
        <v>2350</v>
      </c>
      <c r="I50" s="64">
        <v>279</v>
      </c>
      <c r="J50" s="79"/>
      <c r="K50" s="68"/>
      <c r="W50" s="117">
        <v>170</v>
      </c>
      <c r="X50">
        <v>1358</v>
      </c>
      <c r="Y50" s="117">
        <v>35</v>
      </c>
      <c r="Z50">
        <v>1549</v>
      </c>
    </row>
    <row r="51" spans="1:26">
      <c r="A51" s="73">
        <v>48</v>
      </c>
      <c r="B51" s="67">
        <v>0.505</v>
      </c>
      <c r="C51" s="75">
        <v>47</v>
      </c>
      <c r="D51" s="76"/>
      <c r="E51" s="238"/>
      <c r="F51" s="78">
        <v>235</v>
      </c>
      <c r="G51" s="512">
        <v>37</v>
      </c>
      <c r="H51" s="77">
        <v>2400</v>
      </c>
      <c r="I51" s="64">
        <v>285</v>
      </c>
      <c r="J51" s="79"/>
      <c r="K51" s="68"/>
      <c r="W51" s="117">
        <v>175</v>
      </c>
      <c r="X51">
        <v>1396</v>
      </c>
      <c r="Y51" s="117">
        <v>36</v>
      </c>
      <c r="Z51">
        <v>1591</v>
      </c>
    </row>
    <row r="52" spans="1:26">
      <c r="A52" s="73">
        <v>49</v>
      </c>
      <c r="B52" s="67">
        <v>0.51200000000000001</v>
      </c>
      <c r="C52" s="75">
        <v>48</v>
      </c>
      <c r="D52" s="76"/>
      <c r="E52" s="238"/>
      <c r="F52" s="78">
        <v>240</v>
      </c>
      <c r="G52" s="512">
        <v>38</v>
      </c>
      <c r="H52" s="77">
        <v>2450</v>
      </c>
      <c r="I52" s="64">
        <v>291</v>
      </c>
      <c r="J52" s="79"/>
      <c r="K52" s="68"/>
      <c r="W52" s="117">
        <v>180</v>
      </c>
      <c r="X52">
        <v>1434</v>
      </c>
      <c r="Y52" s="117">
        <v>37</v>
      </c>
      <c r="Z52">
        <v>1633</v>
      </c>
    </row>
    <row r="53" spans="1:26">
      <c r="A53" s="73">
        <v>50</v>
      </c>
      <c r="B53" s="67">
        <v>0.51900000000000002</v>
      </c>
      <c r="C53" s="75">
        <v>49</v>
      </c>
      <c r="D53" s="76"/>
      <c r="E53" s="238"/>
      <c r="F53" s="78">
        <v>245</v>
      </c>
      <c r="G53" s="512">
        <v>39</v>
      </c>
      <c r="H53" s="77">
        <v>2500</v>
      </c>
      <c r="I53" s="64">
        <v>297</v>
      </c>
      <c r="J53" s="79"/>
      <c r="K53" s="68"/>
      <c r="W53" s="117">
        <v>185</v>
      </c>
      <c r="X53">
        <v>1465</v>
      </c>
      <c r="Y53" s="117">
        <v>38</v>
      </c>
      <c r="Z53">
        <v>1674</v>
      </c>
    </row>
    <row r="54" spans="1:26">
      <c r="A54" s="73">
        <v>51</v>
      </c>
      <c r="B54" s="67">
        <v>0.52600000000000002</v>
      </c>
      <c r="C54" s="75">
        <v>50</v>
      </c>
      <c r="D54" s="76"/>
      <c r="E54" s="238"/>
      <c r="F54" s="78">
        <v>250</v>
      </c>
      <c r="G54" s="512">
        <v>40</v>
      </c>
      <c r="H54" s="77">
        <v>2550</v>
      </c>
      <c r="I54" s="64">
        <v>303</v>
      </c>
      <c r="J54" s="79"/>
      <c r="K54" s="68"/>
      <c r="W54" s="117">
        <v>190</v>
      </c>
      <c r="X54">
        <v>1497</v>
      </c>
      <c r="Y54" s="117">
        <v>39</v>
      </c>
      <c r="Z54">
        <v>1716</v>
      </c>
    </row>
    <row r="55" spans="1:26">
      <c r="A55" s="73">
        <v>52</v>
      </c>
      <c r="B55" s="67">
        <v>0.53300000000000003</v>
      </c>
      <c r="C55" s="75">
        <v>51</v>
      </c>
      <c r="D55" s="76"/>
      <c r="E55" s="238"/>
      <c r="F55" s="78">
        <v>255</v>
      </c>
      <c r="G55" s="512">
        <v>40</v>
      </c>
      <c r="H55" s="77">
        <v>2600</v>
      </c>
      <c r="I55" s="64">
        <v>309</v>
      </c>
      <c r="J55" s="79"/>
      <c r="K55" s="68"/>
      <c r="L55" s="64"/>
      <c r="S55" s="64"/>
      <c r="W55" s="117">
        <v>195</v>
      </c>
      <c r="X55">
        <v>1528</v>
      </c>
      <c r="Y55" s="117">
        <v>40</v>
      </c>
      <c r="Z55">
        <v>1758</v>
      </c>
    </row>
    <row r="56" spans="1:26">
      <c r="A56" s="73">
        <v>53</v>
      </c>
      <c r="B56" s="67">
        <v>0.54100000000000004</v>
      </c>
      <c r="C56" s="75">
        <v>52</v>
      </c>
      <c r="D56" s="76"/>
      <c r="E56" s="238"/>
      <c r="F56" s="78">
        <v>260</v>
      </c>
      <c r="G56" s="512">
        <v>41</v>
      </c>
      <c r="H56" s="77">
        <v>2650</v>
      </c>
      <c r="I56" s="64">
        <v>315</v>
      </c>
      <c r="J56" s="79"/>
      <c r="K56" s="68"/>
      <c r="L56" s="64"/>
      <c r="S56" s="64"/>
      <c r="W56" s="157">
        <v>200</v>
      </c>
      <c r="X56" s="158">
        <v>1559</v>
      </c>
      <c r="Y56" s="117">
        <v>41</v>
      </c>
      <c r="Z56">
        <v>1799</v>
      </c>
    </row>
    <row r="57" spans="1:26">
      <c r="A57" s="73">
        <v>54</v>
      </c>
      <c r="B57" s="67">
        <v>0.54800000000000004</v>
      </c>
      <c r="C57" s="75">
        <v>53</v>
      </c>
      <c r="D57" s="76"/>
      <c r="E57" s="238"/>
      <c r="F57" s="78">
        <v>265</v>
      </c>
      <c r="G57" s="512">
        <v>42</v>
      </c>
      <c r="H57" s="77">
        <v>2700</v>
      </c>
      <c r="I57" s="64">
        <v>321</v>
      </c>
      <c r="J57" s="79"/>
      <c r="K57" s="68"/>
      <c r="L57" s="64"/>
      <c r="S57" s="64"/>
      <c r="W57" s="117">
        <v>205</v>
      </c>
      <c r="X57">
        <v>1596</v>
      </c>
      <c r="Y57" s="117">
        <v>42</v>
      </c>
      <c r="Z57">
        <v>1840</v>
      </c>
    </row>
    <row r="58" spans="1:26">
      <c r="A58" s="73">
        <v>55</v>
      </c>
      <c r="B58" s="67">
        <v>0.55500000000000005</v>
      </c>
      <c r="C58" s="75">
        <v>54</v>
      </c>
      <c r="D58" s="76"/>
      <c r="E58" s="238"/>
      <c r="F58" s="78">
        <v>270</v>
      </c>
      <c r="G58" s="512">
        <v>43</v>
      </c>
      <c r="H58" s="77">
        <v>2750</v>
      </c>
      <c r="I58" s="64">
        <v>327</v>
      </c>
      <c r="J58" s="79"/>
      <c r="K58" s="68"/>
      <c r="L58" s="64"/>
      <c r="S58" s="64"/>
      <c r="W58" s="117">
        <v>210</v>
      </c>
      <c r="X58">
        <v>1632</v>
      </c>
      <c r="Y58" s="117">
        <v>43</v>
      </c>
      <c r="Z58">
        <v>1881</v>
      </c>
    </row>
    <row r="59" spans="1:26">
      <c r="A59" s="73">
        <v>56</v>
      </c>
      <c r="B59" s="67">
        <v>0.56200000000000006</v>
      </c>
      <c r="C59" s="75">
        <v>55</v>
      </c>
      <c r="D59" s="76"/>
      <c r="E59" s="238"/>
      <c r="F59" s="78">
        <v>275</v>
      </c>
      <c r="G59" s="512">
        <v>43</v>
      </c>
      <c r="H59" s="77">
        <v>2800</v>
      </c>
      <c r="I59" s="64">
        <v>333</v>
      </c>
      <c r="J59" s="79"/>
      <c r="K59" s="68"/>
      <c r="L59" s="64"/>
      <c r="S59" s="64"/>
      <c r="W59" s="117">
        <v>215</v>
      </c>
      <c r="X59">
        <v>1669</v>
      </c>
      <c r="Y59" s="117">
        <v>44</v>
      </c>
      <c r="Z59">
        <v>1922</v>
      </c>
    </row>
    <row r="60" spans="1:26">
      <c r="A60" s="73">
        <v>57</v>
      </c>
      <c r="B60" s="67">
        <v>0.56899999999999995</v>
      </c>
      <c r="C60" s="75">
        <v>56</v>
      </c>
      <c r="D60" s="76"/>
      <c r="E60" s="238"/>
      <c r="F60" s="78">
        <v>280</v>
      </c>
      <c r="G60" s="512">
        <v>44</v>
      </c>
      <c r="H60" s="77">
        <v>2850</v>
      </c>
      <c r="I60" s="64">
        <v>339</v>
      </c>
      <c r="J60" s="79"/>
      <c r="K60" s="68"/>
      <c r="L60" s="64"/>
      <c r="S60" s="64"/>
      <c r="W60" s="117">
        <v>220</v>
      </c>
      <c r="X60">
        <v>1706</v>
      </c>
      <c r="Y60" s="117">
        <v>45</v>
      </c>
      <c r="Z60">
        <v>1964</v>
      </c>
    </row>
    <row r="61" spans="1:26">
      <c r="A61" s="73">
        <v>58</v>
      </c>
      <c r="B61" s="67">
        <v>0.57699999999999996</v>
      </c>
      <c r="C61" s="75">
        <v>57</v>
      </c>
      <c r="D61" s="76"/>
      <c r="E61" s="238"/>
      <c r="F61" s="78">
        <v>285</v>
      </c>
      <c r="G61" s="512">
        <v>45</v>
      </c>
      <c r="H61" s="77">
        <v>2900</v>
      </c>
      <c r="I61" s="64">
        <v>345</v>
      </c>
      <c r="J61" s="79"/>
      <c r="K61" s="68"/>
      <c r="L61" s="64"/>
      <c r="S61" s="64"/>
      <c r="W61" s="117">
        <v>225</v>
      </c>
      <c r="X61">
        <v>1742</v>
      </c>
      <c r="Y61" s="117">
        <v>46</v>
      </c>
      <c r="Z61">
        <v>2005</v>
      </c>
    </row>
    <row r="62" spans="1:26">
      <c r="A62" s="73">
        <v>59</v>
      </c>
      <c r="B62" s="67">
        <v>0.58399999999999996</v>
      </c>
      <c r="C62" s="75">
        <v>58</v>
      </c>
      <c r="D62" s="76"/>
      <c r="E62" s="238"/>
      <c r="F62" s="78">
        <v>290</v>
      </c>
      <c r="G62" s="512">
        <v>46</v>
      </c>
      <c r="H62" s="77">
        <v>2950</v>
      </c>
      <c r="I62" s="64">
        <v>350</v>
      </c>
      <c r="J62" s="79"/>
      <c r="K62" s="68"/>
      <c r="L62" s="64"/>
      <c r="S62" s="64"/>
      <c r="W62" s="117">
        <v>230</v>
      </c>
      <c r="X62">
        <v>1779</v>
      </c>
      <c r="Y62" s="117">
        <v>47</v>
      </c>
      <c r="Z62">
        <v>2046</v>
      </c>
    </row>
    <row r="63" spans="1:26">
      <c r="A63" s="72">
        <v>60</v>
      </c>
      <c r="B63" s="69">
        <v>0.59099999999999997</v>
      </c>
      <c r="C63" s="75">
        <v>59</v>
      </c>
      <c r="D63" s="76"/>
      <c r="E63" s="238"/>
      <c r="F63" s="78">
        <v>295</v>
      </c>
      <c r="G63" s="512">
        <v>47</v>
      </c>
      <c r="H63" s="77">
        <v>3000</v>
      </c>
      <c r="I63" s="64">
        <v>356</v>
      </c>
      <c r="J63" s="79"/>
      <c r="K63" s="68"/>
      <c r="L63" s="64"/>
      <c r="S63" s="64"/>
      <c r="W63" s="117">
        <v>235</v>
      </c>
      <c r="X63">
        <v>1815</v>
      </c>
      <c r="Y63" s="117">
        <v>48</v>
      </c>
      <c r="Z63">
        <v>2087</v>
      </c>
    </row>
    <row r="64" spans="1:26">
      <c r="A64" s="73">
        <v>61</v>
      </c>
      <c r="B64" s="67">
        <v>0.59599999999999997</v>
      </c>
      <c r="C64" s="75">
        <v>60</v>
      </c>
      <c r="D64" s="76"/>
      <c r="E64" s="238"/>
      <c r="F64" s="78">
        <v>300</v>
      </c>
      <c r="G64" s="512">
        <v>47</v>
      </c>
      <c r="H64" s="77">
        <v>3050</v>
      </c>
      <c r="I64" s="64">
        <v>362</v>
      </c>
      <c r="J64" s="79"/>
      <c r="K64" s="68"/>
      <c r="L64" s="64"/>
      <c r="S64" s="64"/>
      <c r="W64" s="117">
        <v>240</v>
      </c>
      <c r="X64">
        <v>1852</v>
      </c>
      <c r="Y64" s="117">
        <v>49</v>
      </c>
      <c r="Z64">
        <v>2128</v>
      </c>
    </row>
    <row r="65" spans="1:26">
      <c r="A65" s="73">
        <v>62</v>
      </c>
      <c r="B65" s="67">
        <v>0.6</v>
      </c>
      <c r="C65" s="75">
        <v>61</v>
      </c>
      <c r="D65" s="76"/>
      <c r="E65" s="238"/>
      <c r="F65" s="78">
        <v>305</v>
      </c>
      <c r="G65" s="512">
        <v>48</v>
      </c>
      <c r="H65" s="77">
        <v>3100</v>
      </c>
      <c r="I65" s="64">
        <v>368</v>
      </c>
      <c r="J65" s="79"/>
      <c r="K65" s="68"/>
      <c r="L65" s="64"/>
      <c r="S65" s="64"/>
      <c r="W65" s="117">
        <v>245</v>
      </c>
      <c r="X65">
        <v>1889</v>
      </c>
      <c r="Y65" s="157">
        <v>50</v>
      </c>
      <c r="Z65" s="158">
        <v>2169</v>
      </c>
    </row>
    <row r="66" spans="1:26">
      <c r="A66" s="73">
        <v>63</v>
      </c>
      <c r="B66" s="67">
        <v>0.60499999999999998</v>
      </c>
      <c r="C66" s="296">
        <v>61.5</v>
      </c>
      <c r="D66" s="76"/>
      <c r="E66" s="238"/>
      <c r="F66" s="78">
        <v>310</v>
      </c>
      <c r="G66" s="512">
        <v>49</v>
      </c>
      <c r="H66" s="77">
        <v>3150</v>
      </c>
      <c r="I66" s="64">
        <v>374</v>
      </c>
      <c r="J66" s="79"/>
      <c r="K66" s="68"/>
      <c r="L66" s="64"/>
      <c r="S66" s="64"/>
      <c r="W66" s="117">
        <v>250</v>
      </c>
      <c r="X66">
        <v>1925</v>
      </c>
      <c r="Y66" s="117">
        <v>51</v>
      </c>
      <c r="Z66">
        <v>2208</v>
      </c>
    </row>
    <row r="67" spans="1:26">
      <c r="A67" s="73">
        <v>64</v>
      </c>
      <c r="B67" s="67">
        <v>0.61</v>
      </c>
      <c r="C67" s="75">
        <v>62</v>
      </c>
      <c r="D67" s="76"/>
      <c r="E67" s="238"/>
      <c r="F67" s="78">
        <v>315</v>
      </c>
      <c r="G67" s="512">
        <v>50</v>
      </c>
      <c r="H67" s="77">
        <v>3200</v>
      </c>
      <c r="I67" s="64">
        <v>380</v>
      </c>
      <c r="J67" s="79"/>
      <c r="K67" s="68"/>
      <c r="L67" s="64"/>
      <c r="S67" s="64"/>
      <c r="W67" s="117">
        <v>255</v>
      </c>
      <c r="X67">
        <v>1962</v>
      </c>
      <c r="Y67" s="117">
        <v>52</v>
      </c>
      <c r="Z67">
        <v>2248</v>
      </c>
    </row>
    <row r="68" spans="1:26">
      <c r="A68" s="73">
        <v>65</v>
      </c>
      <c r="B68" s="67">
        <v>0.61399999999999999</v>
      </c>
      <c r="C68" s="75">
        <v>63</v>
      </c>
      <c r="D68" s="76"/>
      <c r="E68" s="238"/>
      <c r="F68" s="78">
        <v>320</v>
      </c>
      <c r="G68" s="512">
        <v>51</v>
      </c>
      <c r="H68" s="77">
        <v>3250</v>
      </c>
      <c r="I68" s="64">
        <v>386</v>
      </c>
      <c r="J68" s="79"/>
      <c r="K68" s="68"/>
      <c r="L68" s="64"/>
      <c r="S68" s="64"/>
      <c r="W68" s="117">
        <v>260</v>
      </c>
      <c r="X68">
        <v>1999</v>
      </c>
      <c r="Y68" s="117">
        <v>53</v>
      </c>
      <c r="Z68">
        <v>2288</v>
      </c>
    </row>
    <row r="69" spans="1:26">
      <c r="A69" s="73">
        <v>66</v>
      </c>
      <c r="B69" s="67">
        <v>0.61899999999999999</v>
      </c>
      <c r="C69" s="75">
        <v>64</v>
      </c>
      <c r="D69" s="76"/>
      <c r="E69" s="238"/>
      <c r="F69" s="78">
        <v>325</v>
      </c>
      <c r="G69" s="512">
        <v>51</v>
      </c>
      <c r="H69" s="77">
        <v>3300</v>
      </c>
      <c r="I69" s="64">
        <v>392</v>
      </c>
      <c r="J69" s="79"/>
      <c r="K69" s="68"/>
      <c r="L69" s="64"/>
      <c r="S69" s="64"/>
      <c r="W69" s="117">
        <v>265</v>
      </c>
      <c r="X69">
        <v>2035</v>
      </c>
      <c r="Y69" s="117">
        <v>54</v>
      </c>
      <c r="Z69">
        <v>2328</v>
      </c>
    </row>
    <row r="70" spans="1:26">
      <c r="A70" s="73">
        <v>67</v>
      </c>
      <c r="B70" s="67">
        <v>0.624</v>
      </c>
      <c r="C70" s="75">
        <v>65</v>
      </c>
      <c r="D70" s="76"/>
      <c r="E70" s="238"/>
      <c r="F70" s="78">
        <v>330</v>
      </c>
      <c r="G70" s="512">
        <v>52</v>
      </c>
      <c r="H70" s="77">
        <v>3350</v>
      </c>
      <c r="I70" s="64">
        <v>398</v>
      </c>
      <c r="J70" s="79"/>
      <c r="K70" s="68"/>
      <c r="L70" s="64"/>
      <c r="S70" s="64"/>
      <c r="W70" s="117">
        <v>270</v>
      </c>
      <c r="X70">
        <v>2072</v>
      </c>
      <c r="Y70" s="117">
        <v>55</v>
      </c>
      <c r="Z70">
        <v>2367</v>
      </c>
    </row>
    <row r="71" spans="1:26">
      <c r="A71" s="73">
        <v>68</v>
      </c>
      <c r="B71" s="67">
        <v>0.628</v>
      </c>
      <c r="C71" s="75">
        <v>66</v>
      </c>
      <c r="D71" s="76"/>
      <c r="E71" s="238"/>
      <c r="F71" s="78">
        <v>335</v>
      </c>
      <c r="G71" s="512">
        <v>53</v>
      </c>
      <c r="H71" s="77">
        <v>3400</v>
      </c>
      <c r="I71" s="64">
        <v>404</v>
      </c>
      <c r="J71" s="79"/>
      <c r="K71" s="68"/>
      <c r="L71" s="64"/>
      <c r="S71" s="64"/>
      <c r="W71" s="117">
        <v>275</v>
      </c>
      <c r="X71">
        <v>2109</v>
      </c>
      <c r="Y71" s="117">
        <v>56</v>
      </c>
      <c r="Z71">
        <v>2406</v>
      </c>
    </row>
    <row r="72" spans="1:26">
      <c r="A72" s="73">
        <v>69</v>
      </c>
      <c r="B72" s="67">
        <v>0.63300000000000001</v>
      </c>
      <c r="C72" s="75">
        <v>67</v>
      </c>
      <c r="D72" s="76"/>
      <c r="E72" s="238"/>
      <c r="F72" s="78">
        <v>340</v>
      </c>
      <c r="G72" s="512">
        <v>54</v>
      </c>
      <c r="H72" s="77">
        <v>3450</v>
      </c>
      <c r="I72" s="64">
        <v>410</v>
      </c>
      <c r="J72" s="79"/>
      <c r="K72" s="68"/>
      <c r="L72" s="64"/>
      <c r="S72" s="64"/>
      <c r="W72" s="117">
        <v>280</v>
      </c>
      <c r="X72">
        <v>2145</v>
      </c>
      <c r="Y72" s="117">
        <v>57</v>
      </c>
      <c r="Z72">
        <v>2446</v>
      </c>
    </row>
    <row r="73" spans="1:26">
      <c r="A73" s="73">
        <v>70</v>
      </c>
      <c r="B73" s="67">
        <v>0.63800000000000001</v>
      </c>
      <c r="C73" s="75">
        <v>68</v>
      </c>
      <c r="D73" s="76"/>
      <c r="E73" s="238"/>
      <c r="F73" s="78">
        <v>345</v>
      </c>
      <c r="G73" s="512">
        <v>55</v>
      </c>
      <c r="H73" s="77">
        <v>3500</v>
      </c>
      <c r="I73" s="64">
        <v>416</v>
      </c>
      <c r="J73" s="79"/>
      <c r="K73" s="68"/>
      <c r="L73" s="64"/>
      <c r="S73" s="64"/>
      <c r="W73" s="117">
        <v>285</v>
      </c>
      <c r="X73">
        <v>2182</v>
      </c>
      <c r="Y73" s="117">
        <v>58</v>
      </c>
      <c r="Z73">
        <v>2485</v>
      </c>
    </row>
    <row r="74" spans="1:26">
      <c r="A74" s="73">
        <v>71</v>
      </c>
      <c r="B74" s="67">
        <v>0.64200000000000002</v>
      </c>
      <c r="C74" s="75">
        <v>69</v>
      </c>
      <c r="D74" s="76"/>
      <c r="E74" s="238"/>
      <c r="F74" s="78">
        <v>350</v>
      </c>
      <c r="G74" s="512">
        <v>55</v>
      </c>
      <c r="H74" s="77">
        <v>3550</v>
      </c>
      <c r="I74" s="64">
        <v>422</v>
      </c>
      <c r="J74" s="79"/>
      <c r="K74" s="68"/>
      <c r="L74" s="64"/>
      <c r="S74" s="64"/>
      <c r="W74" s="117">
        <v>290</v>
      </c>
      <c r="X74">
        <v>2218</v>
      </c>
      <c r="Y74" s="117">
        <v>59</v>
      </c>
      <c r="Z74">
        <v>2525</v>
      </c>
    </row>
    <row r="75" spans="1:26">
      <c r="A75" s="73">
        <v>72</v>
      </c>
      <c r="B75" s="67">
        <v>0.64700000000000002</v>
      </c>
      <c r="C75" s="75"/>
      <c r="D75" s="76"/>
      <c r="E75" s="238"/>
      <c r="F75" s="78">
        <v>355</v>
      </c>
      <c r="G75" s="512">
        <v>56</v>
      </c>
      <c r="H75" s="77">
        <v>3600</v>
      </c>
      <c r="I75" s="64">
        <v>428</v>
      </c>
      <c r="J75" s="79"/>
      <c r="K75" s="68"/>
      <c r="L75" s="64"/>
      <c r="S75" s="64"/>
      <c r="W75" s="117">
        <v>295</v>
      </c>
      <c r="X75">
        <v>2255</v>
      </c>
      <c r="Y75" s="117">
        <v>60</v>
      </c>
      <c r="Z75">
        <v>2564</v>
      </c>
    </row>
    <row r="76" spans="1:26">
      <c r="A76" s="73">
        <v>73</v>
      </c>
      <c r="B76" s="67">
        <v>0.65200000000000002</v>
      </c>
      <c r="C76" s="75"/>
      <c r="D76" s="76"/>
      <c r="E76" s="238"/>
      <c r="F76" s="78">
        <v>360</v>
      </c>
      <c r="G76" s="512">
        <v>57</v>
      </c>
      <c r="H76" s="77">
        <v>3650</v>
      </c>
      <c r="I76" s="64">
        <v>434</v>
      </c>
      <c r="J76" s="79"/>
      <c r="K76" s="68"/>
      <c r="L76" s="64"/>
      <c r="S76" s="64"/>
      <c r="W76" s="157">
        <v>300</v>
      </c>
      <c r="X76" s="158">
        <v>2292</v>
      </c>
      <c r="Y76" s="117">
        <v>61</v>
      </c>
      <c r="Z76">
        <v>2604</v>
      </c>
    </row>
    <row r="77" spans="1:26">
      <c r="A77" s="73">
        <v>74</v>
      </c>
      <c r="B77" s="67">
        <v>0.65600000000000003</v>
      </c>
      <c r="C77" s="75"/>
      <c r="D77" s="76"/>
      <c r="E77" s="238"/>
      <c r="F77" s="78">
        <v>365</v>
      </c>
      <c r="G77" s="512">
        <v>58</v>
      </c>
      <c r="H77" s="77">
        <v>3700</v>
      </c>
      <c r="I77" s="64">
        <v>440</v>
      </c>
      <c r="J77" s="79"/>
      <c r="K77" s="68"/>
      <c r="L77" s="64"/>
      <c r="S77" s="64"/>
      <c r="W77" s="117">
        <v>305</v>
      </c>
      <c r="X77">
        <v>2328</v>
      </c>
      <c r="Y77" s="117">
        <v>62</v>
      </c>
      <c r="Z77">
        <v>2643</v>
      </c>
    </row>
    <row r="78" spans="1:26">
      <c r="A78" s="73">
        <v>75</v>
      </c>
      <c r="B78" s="67">
        <v>0.66100000000000003</v>
      </c>
      <c r="C78" s="75"/>
      <c r="D78" s="76"/>
      <c r="E78" s="238"/>
      <c r="F78" s="78">
        <v>370</v>
      </c>
      <c r="G78" s="512">
        <v>58</v>
      </c>
      <c r="H78" s="77">
        <v>3750</v>
      </c>
      <c r="I78" s="64">
        <v>446</v>
      </c>
      <c r="J78" s="79"/>
      <c r="K78" s="68"/>
      <c r="L78" s="64"/>
      <c r="S78" s="64"/>
      <c r="W78" s="117">
        <v>310</v>
      </c>
      <c r="X78">
        <v>2363</v>
      </c>
      <c r="Y78" s="117">
        <v>63</v>
      </c>
      <c r="Z78">
        <v>2682</v>
      </c>
    </row>
    <row r="79" spans="1:26">
      <c r="A79" s="73">
        <v>76</v>
      </c>
      <c r="B79" s="67">
        <v>0.66600000000000004</v>
      </c>
      <c r="C79" s="75"/>
      <c r="D79" s="76"/>
      <c r="E79" s="238"/>
      <c r="F79" s="78">
        <v>375</v>
      </c>
      <c r="G79" s="512">
        <v>59</v>
      </c>
      <c r="H79" s="77">
        <v>3800</v>
      </c>
      <c r="I79" s="64">
        <v>451</v>
      </c>
      <c r="J79" s="79"/>
      <c r="K79" s="68"/>
      <c r="L79" s="64"/>
      <c r="S79" s="64"/>
      <c r="W79" s="117">
        <v>315</v>
      </c>
      <c r="X79">
        <v>2399</v>
      </c>
      <c r="Y79" s="117">
        <v>64</v>
      </c>
      <c r="Z79">
        <v>2721</v>
      </c>
    </row>
    <row r="80" spans="1:26">
      <c r="A80" s="73">
        <v>77</v>
      </c>
      <c r="B80" s="67">
        <v>0.67</v>
      </c>
      <c r="C80" s="75"/>
      <c r="D80" s="76"/>
      <c r="E80" s="238"/>
      <c r="F80" s="78">
        <v>380</v>
      </c>
      <c r="G80" s="512">
        <v>60</v>
      </c>
      <c r="H80" s="77">
        <v>3850</v>
      </c>
      <c r="I80" s="64">
        <v>457</v>
      </c>
      <c r="J80" s="79"/>
      <c r="K80" s="68"/>
      <c r="L80" s="64"/>
      <c r="S80" s="64"/>
      <c r="W80" s="117">
        <v>320</v>
      </c>
      <c r="X80">
        <v>2435</v>
      </c>
      <c r="Y80" s="117">
        <v>65</v>
      </c>
      <c r="Z80">
        <v>2761</v>
      </c>
    </row>
    <row r="81" spans="1:26">
      <c r="A81" s="73">
        <v>78</v>
      </c>
      <c r="B81" s="67">
        <v>0.67500000000000004</v>
      </c>
      <c r="C81" s="75"/>
      <c r="D81" s="76"/>
      <c r="E81" s="238"/>
      <c r="F81" s="78">
        <v>385</v>
      </c>
      <c r="G81" s="512">
        <v>61</v>
      </c>
      <c r="H81" s="77">
        <v>3900</v>
      </c>
      <c r="I81" s="64">
        <v>463</v>
      </c>
      <c r="J81" s="79"/>
      <c r="K81" s="68"/>
      <c r="L81" s="64"/>
      <c r="S81" s="64"/>
      <c r="W81" s="117">
        <v>325</v>
      </c>
      <c r="X81">
        <v>2471</v>
      </c>
      <c r="Y81" s="117">
        <v>66</v>
      </c>
      <c r="Z81">
        <v>2800</v>
      </c>
    </row>
    <row r="82" spans="1:26">
      <c r="A82" s="73">
        <v>79</v>
      </c>
      <c r="B82" s="67">
        <v>0.68</v>
      </c>
      <c r="C82" s="75"/>
      <c r="D82" s="76"/>
      <c r="E82" s="238"/>
      <c r="F82" s="78">
        <v>390</v>
      </c>
      <c r="G82" s="512">
        <v>62</v>
      </c>
      <c r="H82" s="77">
        <v>3950</v>
      </c>
      <c r="I82" s="64">
        <v>469</v>
      </c>
      <c r="J82" s="79"/>
      <c r="K82" s="68"/>
      <c r="L82" s="64"/>
      <c r="S82" s="64"/>
      <c r="W82" s="117">
        <v>330</v>
      </c>
      <c r="X82">
        <v>2507</v>
      </c>
      <c r="Y82" s="117">
        <v>67</v>
      </c>
      <c r="Z82">
        <v>2840</v>
      </c>
    </row>
    <row r="83" spans="1:26">
      <c r="A83" s="73">
        <v>80</v>
      </c>
      <c r="B83" s="67">
        <v>0.68400000000000005</v>
      </c>
      <c r="C83" s="75"/>
      <c r="D83" s="76"/>
      <c r="E83" s="238"/>
      <c r="F83" s="78">
        <v>395</v>
      </c>
      <c r="G83" s="512">
        <v>62</v>
      </c>
      <c r="H83" s="77">
        <v>4000</v>
      </c>
      <c r="I83" s="64">
        <v>475</v>
      </c>
      <c r="J83" s="79"/>
      <c r="K83" s="68"/>
      <c r="L83" s="64"/>
      <c r="S83" s="64"/>
      <c r="W83" s="117">
        <v>335</v>
      </c>
      <c r="X83">
        <v>2543</v>
      </c>
      <c r="Y83" s="117">
        <v>68</v>
      </c>
      <c r="Z83">
        <v>2879</v>
      </c>
    </row>
    <row r="84" spans="1:26">
      <c r="A84" s="73">
        <v>81</v>
      </c>
      <c r="B84" s="67">
        <v>0.68899999999999995</v>
      </c>
      <c r="C84" s="75"/>
      <c r="D84" s="76"/>
      <c r="E84" s="238"/>
      <c r="F84" s="78">
        <v>400</v>
      </c>
      <c r="G84" s="512">
        <v>63</v>
      </c>
      <c r="J84" s="79"/>
      <c r="K84" s="68"/>
      <c r="L84" s="64"/>
      <c r="S84" s="64"/>
      <c r="W84" s="117">
        <v>340</v>
      </c>
      <c r="X84">
        <v>2579</v>
      </c>
      <c r="Y84" s="117">
        <v>69</v>
      </c>
      <c r="Z84">
        <v>2918</v>
      </c>
    </row>
    <row r="85" spans="1:26">
      <c r="A85" s="73">
        <v>82</v>
      </c>
      <c r="B85" s="67">
        <v>0.69399999999999995</v>
      </c>
      <c r="C85" s="75"/>
      <c r="D85" s="76"/>
      <c r="E85" s="238"/>
      <c r="F85" s="78">
        <v>405</v>
      </c>
      <c r="G85" s="512">
        <v>64</v>
      </c>
      <c r="J85" s="79"/>
      <c r="K85" s="68"/>
      <c r="L85" s="64"/>
      <c r="S85" s="64"/>
      <c r="W85" s="117">
        <v>345</v>
      </c>
      <c r="X85">
        <v>2614</v>
      </c>
      <c r="Y85" s="117">
        <v>70</v>
      </c>
      <c r="Z85">
        <v>2957</v>
      </c>
    </row>
    <row r="86" spans="1:26">
      <c r="A86" s="73">
        <v>83</v>
      </c>
      <c r="B86" s="67">
        <v>0.69799999999999995</v>
      </c>
      <c r="C86" s="75"/>
      <c r="D86" s="76"/>
      <c r="E86" s="238"/>
      <c r="F86" s="78">
        <v>410</v>
      </c>
      <c r="G86" s="512">
        <v>65</v>
      </c>
      <c r="J86" s="79"/>
      <c r="K86" s="68"/>
      <c r="L86" s="64"/>
      <c r="S86" s="64"/>
      <c r="W86" s="117">
        <v>350</v>
      </c>
      <c r="X86">
        <v>2650</v>
      </c>
      <c r="Y86" s="117">
        <v>71</v>
      </c>
      <c r="Z86">
        <v>2995</v>
      </c>
    </row>
    <row r="87" spans="1:26">
      <c r="A87" s="73">
        <v>84</v>
      </c>
      <c r="B87" s="67">
        <v>0.70299999999999996</v>
      </c>
      <c r="C87" s="75"/>
      <c r="D87" s="76"/>
      <c r="E87" s="238"/>
      <c r="F87" s="78">
        <v>415</v>
      </c>
      <c r="G87" s="512">
        <v>66</v>
      </c>
      <c r="J87" s="79"/>
      <c r="K87" s="68"/>
      <c r="L87" s="64"/>
      <c r="S87" s="64"/>
      <c r="W87" s="117">
        <v>355</v>
      </c>
      <c r="X87">
        <v>2686</v>
      </c>
      <c r="Y87" s="117">
        <v>72</v>
      </c>
      <c r="Z87">
        <v>3035</v>
      </c>
    </row>
    <row r="88" spans="1:26">
      <c r="A88" s="73">
        <v>85</v>
      </c>
      <c r="B88" s="67">
        <v>0.70799999999999996</v>
      </c>
      <c r="C88" s="75"/>
      <c r="D88" s="76"/>
      <c r="E88" s="238"/>
      <c r="F88" s="78">
        <v>420</v>
      </c>
      <c r="G88" s="512">
        <v>66</v>
      </c>
      <c r="J88" s="79"/>
      <c r="K88" s="68"/>
      <c r="L88" s="64"/>
      <c r="S88" s="64"/>
      <c r="W88" s="117">
        <v>360</v>
      </c>
      <c r="X88">
        <v>2722</v>
      </c>
      <c r="Y88" s="117">
        <v>73</v>
      </c>
      <c r="Z88">
        <v>3073</v>
      </c>
    </row>
    <row r="89" spans="1:26">
      <c r="A89" s="73">
        <v>86</v>
      </c>
      <c r="B89" s="67">
        <v>0.71199999999999997</v>
      </c>
      <c r="C89" s="75"/>
      <c r="D89" s="76"/>
      <c r="E89" s="238"/>
      <c r="F89" s="78">
        <v>425</v>
      </c>
      <c r="G89" s="512">
        <v>67</v>
      </c>
      <c r="J89" s="79"/>
      <c r="K89" s="68"/>
      <c r="L89" s="64"/>
      <c r="S89" s="64"/>
      <c r="W89" s="117">
        <v>365</v>
      </c>
      <c r="X89">
        <v>2758</v>
      </c>
      <c r="Y89" s="117">
        <v>74</v>
      </c>
      <c r="Z89">
        <v>3111</v>
      </c>
    </row>
    <row r="90" spans="1:26">
      <c r="A90" s="73">
        <v>87</v>
      </c>
      <c r="B90" s="67">
        <v>0.71699999999999997</v>
      </c>
      <c r="C90" s="75"/>
      <c r="D90" s="76"/>
      <c r="E90" s="238"/>
      <c r="F90" s="78">
        <v>430</v>
      </c>
      <c r="G90" s="512">
        <v>68</v>
      </c>
      <c r="J90" s="79"/>
      <c r="K90" s="68"/>
      <c r="L90" s="64"/>
      <c r="S90" s="64"/>
      <c r="W90" s="117">
        <v>370</v>
      </c>
      <c r="X90">
        <v>2794</v>
      </c>
      <c r="Y90" s="117">
        <v>75</v>
      </c>
      <c r="Z90">
        <v>3150</v>
      </c>
    </row>
    <row r="91" spans="1:26">
      <c r="A91" s="73">
        <v>88</v>
      </c>
      <c r="B91" s="67">
        <v>0.72199999999999998</v>
      </c>
      <c r="C91" s="75"/>
      <c r="D91" s="76"/>
      <c r="E91" s="238"/>
      <c r="F91" s="78">
        <v>435</v>
      </c>
      <c r="G91" s="512">
        <v>69</v>
      </c>
      <c r="J91" s="79"/>
      <c r="K91" s="68"/>
      <c r="L91" s="64"/>
      <c r="S91" s="64"/>
      <c r="W91" s="117">
        <v>375</v>
      </c>
      <c r="X91">
        <v>2830</v>
      </c>
      <c r="Y91" s="117">
        <v>76</v>
      </c>
      <c r="Z91">
        <v>3189</v>
      </c>
    </row>
    <row r="92" spans="1:26">
      <c r="A92" s="73">
        <v>89</v>
      </c>
      <c r="B92" s="67">
        <v>0.72599999999999998</v>
      </c>
      <c r="C92" s="75"/>
      <c r="D92" s="76"/>
      <c r="E92" s="238"/>
      <c r="F92" s="78">
        <v>440</v>
      </c>
      <c r="G92" s="512">
        <v>70</v>
      </c>
      <c r="J92" s="79"/>
      <c r="K92" s="68"/>
      <c r="L92" s="64"/>
      <c r="S92" s="64"/>
      <c r="W92" s="117">
        <v>380</v>
      </c>
      <c r="X92">
        <v>2865</v>
      </c>
      <c r="Y92" s="117">
        <v>77</v>
      </c>
      <c r="Z92">
        <v>3227</v>
      </c>
    </row>
    <row r="93" spans="1:26">
      <c r="A93" s="72">
        <v>90</v>
      </c>
      <c r="B93" s="69">
        <v>0.73099999999999998</v>
      </c>
      <c r="C93" s="75"/>
      <c r="D93" s="76"/>
      <c r="E93" s="238"/>
      <c r="F93" s="78">
        <v>445</v>
      </c>
      <c r="G93" s="512">
        <v>70</v>
      </c>
      <c r="J93" s="79"/>
      <c r="K93" s="68"/>
      <c r="L93" s="64"/>
      <c r="S93" s="64"/>
      <c r="W93" s="117">
        <v>385</v>
      </c>
      <c r="X93">
        <v>2901</v>
      </c>
      <c r="Y93" s="117">
        <v>78</v>
      </c>
      <c r="Z93">
        <v>3265</v>
      </c>
    </row>
    <row r="94" spans="1:26">
      <c r="A94" s="73">
        <v>91</v>
      </c>
      <c r="B94" s="67">
        <v>0.73499999999999999</v>
      </c>
      <c r="C94" s="75"/>
      <c r="D94" s="76"/>
      <c r="E94" s="238"/>
      <c r="F94" s="78">
        <v>450</v>
      </c>
      <c r="G94" s="512">
        <v>71</v>
      </c>
      <c r="J94" s="79"/>
      <c r="K94" s="68"/>
      <c r="L94" s="64"/>
      <c r="S94" s="64"/>
      <c r="W94" s="117">
        <v>390</v>
      </c>
      <c r="X94">
        <v>2937</v>
      </c>
      <c r="Y94" s="117">
        <v>79</v>
      </c>
      <c r="Z94">
        <v>3304</v>
      </c>
    </row>
    <row r="95" spans="1:26">
      <c r="A95" s="73">
        <v>92</v>
      </c>
      <c r="B95" s="67">
        <v>0.73899999999999999</v>
      </c>
      <c r="C95" s="75"/>
      <c r="D95" s="76"/>
      <c r="E95" s="238"/>
      <c r="F95" s="78">
        <v>455</v>
      </c>
      <c r="G95" s="512">
        <v>72</v>
      </c>
      <c r="J95" s="79"/>
      <c r="K95" s="68"/>
      <c r="L95" s="64"/>
      <c r="S95" s="64"/>
      <c r="W95" s="117">
        <v>395</v>
      </c>
      <c r="X95">
        <v>2973</v>
      </c>
      <c r="Y95" s="117">
        <v>80</v>
      </c>
      <c r="Z95">
        <v>3342</v>
      </c>
    </row>
    <row r="96" spans="1:26">
      <c r="A96" s="73">
        <v>93</v>
      </c>
      <c r="B96" s="67">
        <v>0.74399999999999999</v>
      </c>
      <c r="C96" s="75"/>
      <c r="D96" s="76"/>
      <c r="E96" s="238"/>
      <c r="F96" s="78">
        <v>460</v>
      </c>
      <c r="G96" s="512">
        <v>73</v>
      </c>
      <c r="J96" s="79"/>
      <c r="K96" s="68"/>
      <c r="L96" s="64"/>
      <c r="S96" s="64"/>
      <c r="W96" s="117">
        <v>400</v>
      </c>
      <c r="X96">
        <v>3009</v>
      </c>
      <c r="Y96" s="117">
        <v>81</v>
      </c>
      <c r="Z96">
        <v>3380</v>
      </c>
    </row>
    <row r="97" spans="1:26">
      <c r="A97" s="73">
        <v>94</v>
      </c>
      <c r="B97" s="67">
        <v>0.748</v>
      </c>
      <c r="C97" s="75"/>
      <c r="D97" s="76"/>
      <c r="E97" s="238"/>
      <c r="F97" s="78">
        <v>465</v>
      </c>
      <c r="G97" s="512">
        <v>73</v>
      </c>
      <c r="J97" s="79"/>
      <c r="K97" s="68"/>
      <c r="L97" s="64"/>
      <c r="S97" s="64"/>
      <c r="W97" s="117">
        <v>405</v>
      </c>
      <c r="X97">
        <v>3044</v>
      </c>
      <c r="Y97" s="117">
        <v>82</v>
      </c>
      <c r="Z97">
        <v>3418</v>
      </c>
    </row>
    <row r="98" spans="1:26">
      <c r="A98" s="73">
        <v>95</v>
      </c>
      <c r="B98" s="67">
        <v>0.752</v>
      </c>
      <c r="C98" s="75"/>
      <c r="D98" s="76"/>
      <c r="E98" s="238"/>
      <c r="F98" s="78">
        <v>470</v>
      </c>
      <c r="G98" s="512">
        <v>74</v>
      </c>
      <c r="J98" s="79"/>
      <c r="K98" s="68"/>
      <c r="L98" s="64"/>
      <c r="S98" s="64"/>
      <c r="W98" s="117">
        <v>410</v>
      </c>
      <c r="X98">
        <v>3079</v>
      </c>
      <c r="Y98" s="117">
        <v>83</v>
      </c>
      <c r="Z98">
        <v>3455</v>
      </c>
    </row>
    <row r="99" spans="1:26">
      <c r="A99" s="73">
        <v>96</v>
      </c>
      <c r="B99" s="67">
        <v>0.75600000000000001</v>
      </c>
      <c r="C99" s="75"/>
      <c r="D99" s="76"/>
      <c r="E99" s="238"/>
      <c r="F99" s="78">
        <v>475</v>
      </c>
      <c r="G99" s="512">
        <v>75</v>
      </c>
      <c r="J99" s="79"/>
      <c r="K99" s="68"/>
      <c r="L99" s="64"/>
      <c r="S99" s="64"/>
      <c r="W99" s="117">
        <v>415</v>
      </c>
      <c r="X99">
        <v>3114</v>
      </c>
      <c r="Y99" s="117">
        <v>84</v>
      </c>
      <c r="Z99">
        <v>3493</v>
      </c>
    </row>
    <row r="100" spans="1:26">
      <c r="A100" s="73">
        <v>97</v>
      </c>
      <c r="B100" s="67">
        <v>0.76</v>
      </c>
      <c r="C100" s="75"/>
      <c r="D100" s="76"/>
      <c r="E100" s="238"/>
      <c r="F100" s="78">
        <v>480</v>
      </c>
      <c r="G100" s="512">
        <v>76</v>
      </c>
      <c r="J100" s="79"/>
      <c r="K100" s="68"/>
      <c r="L100" s="64"/>
      <c r="S100" s="64"/>
      <c r="W100" s="117">
        <v>420</v>
      </c>
      <c r="X100">
        <v>3149</v>
      </c>
      <c r="Y100" s="117">
        <v>85</v>
      </c>
      <c r="Z100">
        <v>3531</v>
      </c>
    </row>
    <row r="101" spans="1:26">
      <c r="A101" s="73">
        <v>98</v>
      </c>
      <c r="B101" s="67">
        <v>0.76400000000000001</v>
      </c>
      <c r="C101" s="75"/>
      <c r="D101" s="76"/>
      <c r="E101" s="238"/>
      <c r="F101" s="78">
        <v>485</v>
      </c>
      <c r="G101" s="512">
        <v>77</v>
      </c>
      <c r="J101" s="79"/>
      <c r="K101" s="68"/>
      <c r="L101" s="64"/>
      <c r="S101" s="64"/>
      <c r="W101" s="117">
        <v>425</v>
      </c>
      <c r="X101">
        <v>3184</v>
      </c>
      <c r="Y101" s="117">
        <v>86</v>
      </c>
      <c r="Z101">
        <v>3568</v>
      </c>
    </row>
    <row r="102" spans="1:26">
      <c r="A102" s="73">
        <v>99</v>
      </c>
      <c r="B102" s="67">
        <v>0.76900000000000002</v>
      </c>
      <c r="C102" s="75"/>
      <c r="D102" s="76"/>
      <c r="E102" s="238"/>
      <c r="F102" s="78">
        <v>490</v>
      </c>
      <c r="G102" s="512">
        <v>77</v>
      </c>
      <c r="J102" s="79"/>
      <c r="K102" s="68"/>
      <c r="L102" s="64"/>
      <c r="S102" s="64"/>
      <c r="W102" s="117">
        <v>430</v>
      </c>
      <c r="X102">
        <v>3219</v>
      </c>
      <c r="Y102" s="117">
        <v>87</v>
      </c>
      <c r="Z102">
        <v>3606</v>
      </c>
    </row>
    <row r="103" spans="1:26">
      <c r="A103" s="73">
        <v>100</v>
      </c>
      <c r="B103" s="67">
        <v>0.77300000000000002</v>
      </c>
      <c r="C103" s="75"/>
      <c r="D103" s="76"/>
      <c r="E103" s="238"/>
      <c r="F103" s="78">
        <v>495</v>
      </c>
      <c r="G103" s="512">
        <v>78</v>
      </c>
      <c r="J103" s="79"/>
      <c r="K103" s="68"/>
      <c r="L103" s="64"/>
      <c r="S103" s="64"/>
      <c r="W103" s="117">
        <v>435</v>
      </c>
      <c r="X103">
        <v>3254</v>
      </c>
      <c r="Y103" s="117">
        <v>88</v>
      </c>
      <c r="Z103">
        <v>3643</v>
      </c>
    </row>
    <row r="104" spans="1:26">
      <c r="A104" s="73">
        <v>101</v>
      </c>
      <c r="B104" s="67">
        <v>0.77700000000000002</v>
      </c>
      <c r="C104" s="75"/>
      <c r="D104" s="76"/>
      <c r="E104" s="238"/>
      <c r="F104" s="78">
        <v>500</v>
      </c>
      <c r="G104" s="512">
        <v>79</v>
      </c>
      <c r="J104" s="79"/>
      <c r="K104" s="68"/>
      <c r="L104" s="64"/>
      <c r="S104" s="64"/>
      <c r="W104" s="117">
        <v>440</v>
      </c>
      <c r="X104">
        <v>3289</v>
      </c>
      <c r="Y104" s="117">
        <v>89</v>
      </c>
      <c r="Z104">
        <v>3681</v>
      </c>
    </row>
    <row r="105" spans="1:26">
      <c r="A105" s="73">
        <v>102</v>
      </c>
      <c r="B105" s="67">
        <v>0.78100000000000003</v>
      </c>
      <c r="C105" s="75"/>
      <c r="D105" s="76"/>
      <c r="E105" s="238"/>
      <c r="F105" s="78">
        <v>505</v>
      </c>
      <c r="G105" s="512">
        <v>80</v>
      </c>
      <c r="J105" s="79"/>
      <c r="K105" s="68"/>
      <c r="L105" s="64"/>
      <c r="S105" s="64"/>
      <c r="W105" s="117">
        <v>445</v>
      </c>
      <c r="X105">
        <v>3325</v>
      </c>
      <c r="Y105" s="117">
        <v>90</v>
      </c>
      <c r="Z105">
        <v>3719</v>
      </c>
    </row>
    <row r="106" spans="1:26">
      <c r="A106" s="73">
        <v>103</v>
      </c>
      <c r="B106" s="67">
        <v>0.78500000000000003</v>
      </c>
      <c r="C106" s="75"/>
      <c r="D106" s="76"/>
      <c r="E106" s="238"/>
      <c r="F106" s="78">
        <v>510</v>
      </c>
      <c r="G106" s="512">
        <v>81</v>
      </c>
      <c r="J106" s="79"/>
      <c r="K106" s="68"/>
      <c r="L106" s="64"/>
      <c r="S106" s="64"/>
      <c r="W106" s="117">
        <v>450</v>
      </c>
      <c r="X106">
        <v>3360</v>
      </c>
      <c r="Y106" s="117">
        <v>91</v>
      </c>
      <c r="Z106">
        <v>3755</v>
      </c>
    </row>
    <row r="107" spans="1:26">
      <c r="A107" s="73">
        <v>104</v>
      </c>
      <c r="B107" s="67">
        <v>0.78900000000000003</v>
      </c>
      <c r="C107" s="75"/>
      <c r="D107" s="76"/>
      <c r="E107" s="238"/>
      <c r="F107" s="78">
        <v>515</v>
      </c>
      <c r="G107" s="512">
        <v>81</v>
      </c>
      <c r="J107" s="79"/>
      <c r="K107" s="68"/>
      <c r="L107" s="64"/>
      <c r="S107" s="64"/>
      <c r="W107" s="117">
        <v>455</v>
      </c>
      <c r="X107">
        <v>3395</v>
      </c>
      <c r="Y107" s="117">
        <v>92</v>
      </c>
      <c r="Z107">
        <v>3792</v>
      </c>
    </row>
    <row r="108" spans="1:26">
      <c r="A108" s="73">
        <v>105</v>
      </c>
      <c r="B108" s="67">
        <v>0.79400000000000004</v>
      </c>
      <c r="C108" s="75"/>
      <c r="D108" s="76"/>
      <c r="E108" s="238"/>
      <c r="F108" s="78">
        <v>520</v>
      </c>
      <c r="G108" s="512">
        <v>82</v>
      </c>
      <c r="J108" s="79"/>
      <c r="K108" s="68"/>
      <c r="L108" s="64"/>
      <c r="S108" s="64"/>
      <c r="W108" s="117">
        <v>460</v>
      </c>
      <c r="X108">
        <v>3430</v>
      </c>
      <c r="Y108" s="117">
        <v>93</v>
      </c>
      <c r="Z108">
        <v>3827</v>
      </c>
    </row>
    <row r="109" spans="1:26">
      <c r="A109" s="73">
        <v>106</v>
      </c>
      <c r="B109" s="67">
        <v>0.79800000000000004</v>
      </c>
      <c r="C109" s="75"/>
      <c r="D109" s="76"/>
      <c r="E109" s="238"/>
      <c r="F109" s="78">
        <v>525</v>
      </c>
      <c r="G109" s="512">
        <v>83</v>
      </c>
      <c r="J109" s="79"/>
      <c r="K109" s="68"/>
      <c r="L109" s="64"/>
      <c r="S109" s="64"/>
      <c r="W109" s="117">
        <v>465</v>
      </c>
      <c r="X109">
        <v>3465</v>
      </c>
      <c r="Y109" s="117">
        <v>94</v>
      </c>
      <c r="Z109">
        <v>3864</v>
      </c>
    </row>
    <row r="110" spans="1:26">
      <c r="A110" s="73">
        <v>107</v>
      </c>
      <c r="B110" s="67">
        <v>0.80200000000000005</v>
      </c>
      <c r="C110" s="75"/>
      <c r="D110" s="76"/>
      <c r="E110" s="238"/>
      <c r="F110" s="78">
        <v>530</v>
      </c>
      <c r="G110" s="512">
        <v>84</v>
      </c>
      <c r="J110" s="79"/>
      <c r="K110" s="68"/>
      <c r="L110" s="64"/>
      <c r="S110" s="64"/>
      <c r="W110" s="117">
        <v>470</v>
      </c>
      <c r="X110">
        <v>3500</v>
      </c>
      <c r="Y110" s="117">
        <v>95</v>
      </c>
      <c r="Z110">
        <v>3900</v>
      </c>
    </row>
    <row r="111" spans="1:26">
      <c r="A111" s="73">
        <v>108</v>
      </c>
      <c r="B111" s="67">
        <v>0.80600000000000005</v>
      </c>
      <c r="C111" s="75"/>
      <c r="D111" s="76"/>
      <c r="E111" s="238"/>
      <c r="F111" s="78">
        <v>535</v>
      </c>
      <c r="G111" s="512">
        <v>85</v>
      </c>
      <c r="J111" s="79"/>
      <c r="K111" s="68"/>
      <c r="L111" s="64"/>
      <c r="S111" s="64"/>
      <c r="W111" s="117">
        <v>475</v>
      </c>
      <c r="X111">
        <v>3535</v>
      </c>
      <c r="Y111" s="117">
        <v>96</v>
      </c>
      <c r="Z111">
        <v>3936</v>
      </c>
    </row>
    <row r="112" spans="1:26">
      <c r="A112" s="73">
        <v>109</v>
      </c>
      <c r="B112" s="67">
        <v>0.81</v>
      </c>
      <c r="C112" s="75"/>
      <c r="D112" s="76"/>
      <c r="E112" s="238"/>
      <c r="F112" s="78">
        <v>540</v>
      </c>
      <c r="G112" s="512">
        <v>85</v>
      </c>
      <c r="J112" s="79"/>
      <c r="K112" s="68"/>
      <c r="L112" s="64"/>
      <c r="S112" s="64"/>
      <c r="W112" s="117">
        <v>480</v>
      </c>
      <c r="X112">
        <v>3570</v>
      </c>
      <c r="Y112" s="117">
        <v>97</v>
      </c>
      <c r="Z112">
        <v>3973</v>
      </c>
    </row>
    <row r="113" spans="1:26">
      <c r="A113" s="73">
        <v>110</v>
      </c>
      <c r="B113" s="67">
        <v>0.81399999999999995</v>
      </c>
      <c r="C113" s="75"/>
      <c r="D113" s="76"/>
      <c r="E113" s="238"/>
      <c r="F113" s="78">
        <v>545</v>
      </c>
      <c r="G113" s="512">
        <v>86</v>
      </c>
      <c r="J113" s="79"/>
      <c r="K113" s="68"/>
      <c r="L113" s="64"/>
      <c r="S113" s="64"/>
      <c r="W113" s="117">
        <v>485</v>
      </c>
      <c r="X113">
        <v>3605</v>
      </c>
      <c r="Y113" s="117">
        <v>98</v>
      </c>
      <c r="Z113">
        <v>4008</v>
      </c>
    </row>
    <row r="114" spans="1:26">
      <c r="A114" s="73">
        <v>111</v>
      </c>
      <c r="B114" s="67">
        <v>0.81899999999999995</v>
      </c>
      <c r="C114" s="75"/>
      <c r="D114" s="76"/>
      <c r="E114" s="238"/>
      <c r="F114" s="78">
        <v>550</v>
      </c>
      <c r="G114" s="512">
        <v>87</v>
      </c>
      <c r="J114" s="79"/>
      <c r="K114" s="68"/>
      <c r="L114" s="64"/>
      <c r="S114" s="64"/>
      <c r="W114" s="117">
        <v>490</v>
      </c>
      <c r="X114">
        <v>3640</v>
      </c>
      <c r="Y114" s="117">
        <v>99</v>
      </c>
      <c r="Z114">
        <v>4045</v>
      </c>
    </row>
    <row r="115" spans="1:26">
      <c r="A115" s="73">
        <v>112</v>
      </c>
      <c r="B115" s="67">
        <v>0.82299999999999995</v>
      </c>
      <c r="C115" s="75"/>
      <c r="D115" s="76"/>
      <c r="E115" s="238"/>
      <c r="F115" s="78">
        <v>555</v>
      </c>
      <c r="G115" s="512">
        <v>88</v>
      </c>
      <c r="J115" s="79"/>
      <c r="K115" s="68"/>
      <c r="L115" s="64"/>
      <c r="S115" s="64"/>
      <c r="W115" s="117">
        <v>495</v>
      </c>
      <c r="X115">
        <v>3675</v>
      </c>
      <c r="Y115" s="117">
        <v>100</v>
      </c>
      <c r="Z115">
        <v>4081</v>
      </c>
    </row>
    <row r="116" spans="1:26">
      <c r="A116" s="73">
        <v>113</v>
      </c>
      <c r="B116" s="67">
        <v>0.82699999999999996</v>
      </c>
      <c r="C116" s="75"/>
      <c r="D116" s="76"/>
      <c r="E116" s="238"/>
      <c r="F116" s="78">
        <v>560</v>
      </c>
      <c r="G116" s="512">
        <v>88</v>
      </c>
      <c r="J116" s="79"/>
      <c r="K116" s="68"/>
      <c r="L116" s="64"/>
      <c r="S116" s="64"/>
      <c r="W116" s="157">
        <v>500</v>
      </c>
      <c r="X116" s="158">
        <v>3710</v>
      </c>
      <c r="Y116" s="117">
        <v>101</v>
      </c>
      <c r="Z116">
        <v>4122</v>
      </c>
    </row>
    <row r="117" spans="1:26">
      <c r="A117" s="73">
        <v>114</v>
      </c>
      <c r="B117" s="67">
        <v>0.83099999999999996</v>
      </c>
      <c r="C117" s="75"/>
      <c r="D117" s="76"/>
      <c r="E117" s="238"/>
      <c r="F117" s="78">
        <v>565</v>
      </c>
      <c r="G117" s="512">
        <v>89</v>
      </c>
      <c r="J117" s="79"/>
      <c r="K117" s="68"/>
      <c r="L117" s="64"/>
      <c r="S117" s="64"/>
      <c r="W117" s="117">
        <v>505</v>
      </c>
      <c r="X117">
        <v>3745</v>
      </c>
      <c r="Y117" s="117">
        <v>102</v>
      </c>
      <c r="Z117">
        <v>4162</v>
      </c>
    </row>
    <row r="118" spans="1:26">
      <c r="A118" s="73">
        <v>115</v>
      </c>
      <c r="B118" s="67">
        <v>0.83499999999999996</v>
      </c>
      <c r="C118" s="75"/>
      <c r="D118" s="76"/>
      <c r="E118" s="238"/>
      <c r="F118" s="78">
        <v>570</v>
      </c>
      <c r="G118" s="512">
        <v>90</v>
      </c>
      <c r="J118" s="79"/>
      <c r="K118" s="68"/>
      <c r="L118" s="64"/>
      <c r="S118" s="64"/>
      <c r="W118" s="117">
        <v>510</v>
      </c>
      <c r="X118">
        <v>3779</v>
      </c>
      <c r="Y118" s="117">
        <v>103</v>
      </c>
      <c r="Z118">
        <v>4203</v>
      </c>
    </row>
    <row r="119" spans="1:26">
      <c r="A119" s="73">
        <v>116</v>
      </c>
      <c r="B119" s="67">
        <v>0.83899999999999997</v>
      </c>
      <c r="C119" s="75"/>
      <c r="D119" s="76"/>
      <c r="E119" s="238"/>
      <c r="F119" s="78">
        <v>575</v>
      </c>
      <c r="G119" s="512">
        <v>91</v>
      </c>
      <c r="J119" s="79"/>
      <c r="K119" s="68"/>
      <c r="L119" s="64"/>
      <c r="S119" s="64"/>
      <c r="W119" s="117">
        <v>515</v>
      </c>
      <c r="X119">
        <v>3813</v>
      </c>
      <c r="Y119" s="117">
        <v>104</v>
      </c>
      <c r="Z119">
        <v>4243</v>
      </c>
    </row>
    <row r="120" spans="1:26">
      <c r="A120" s="73">
        <v>117</v>
      </c>
      <c r="B120" s="67">
        <v>0.84399999999999997</v>
      </c>
      <c r="C120" s="75"/>
      <c r="D120" s="76"/>
      <c r="E120" s="238"/>
      <c r="F120" s="78">
        <v>580</v>
      </c>
      <c r="G120" s="512">
        <v>92</v>
      </c>
      <c r="J120" s="79"/>
      <c r="K120" s="68"/>
      <c r="L120" s="64"/>
      <c r="S120" s="64"/>
      <c r="W120" s="117">
        <v>520</v>
      </c>
      <c r="X120">
        <v>3848</v>
      </c>
      <c r="Y120" s="117">
        <v>105</v>
      </c>
      <c r="Z120">
        <v>4284</v>
      </c>
    </row>
    <row r="121" spans="1:26">
      <c r="A121" s="73">
        <v>118</v>
      </c>
      <c r="B121" s="67">
        <v>0.84799999999999998</v>
      </c>
      <c r="C121" s="75"/>
      <c r="D121" s="76"/>
      <c r="E121" s="238"/>
      <c r="F121" s="78">
        <v>585</v>
      </c>
      <c r="G121" s="512">
        <v>92</v>
      </c>
      <c r="J121" s="79"/>
      <c r="K121" s="68"/>
      <c r="L121" s="64"/>
      <c r="S121" s="64"/>
      <c r="W121" s="117">
        <v>525</v>
      </c>
      <c r="X121">
        <v>3882</v>
      </c>
      <c r="Y121" s="117">
        <v>106</v>
      </c>
      <c r="Z121">
        <v>4325</v>
      </c>
    </row>
    <row r="122" spans="1:26">
      <c r="A122" s="73">
        <v>119</v>
      </c>
      <c r="B122" s="67">
        <v>0.85199999999999998</v>
      </c>
      <c r="C122" s="75"/>
      <c r="D122" s="76"/>
      <c r="E122" s="238"/>
      <c r="F122" s="78">
        <v>590</v>
      </c>
      <c r="G122" s="512">
        <v>93</v>
      </c>
      <c r="J122" s="79"/>
      <c r="K122" s="68"/>
      <c r="L122" s="64"/>
      <c r="S122" s="64"/>
      <c r="W122" s="117">
        <v>530</v>
      </c>
      <c r="X122">
        <v>3916</v>
      </c>
      <c r="Y122" s="117">
        <v>107</v>
      </c>
      <c r="Z122">
        <v>4366</v>
      </c>
    </row>
    <row r="123" spans="1:26">
      <c r="A123" s="72">
        <v>120</v>
      </c>
      <c r="B123" s="69">
        <v>0.85599999999999998</v>
      </c>
      <c r="C123" s="75"/>
      <c r="D123" s="76"/>
      <c r="E123" s="238"/>
      <c r="F123" s="78">
        <v>595</v>
      </c>
      <c r="G123" s="512">
        <v>94</v>
      </c>
      <c r="J123" s="79"/>
      <c r="K123" s="68"/>
      <c r="L123" s="64"/>
      <c r="S123" s="64"/>
      <c r="W123" s="117">
        <v>535</v>
      </c>
      <c r="X123">
        <v>3951</v>
      </c>
      <c r="Y123" s="117">
        <v>108</v>
      </c>
      <c r="Z123">
        <v>4406</v>
      </c>
    </row>
    <row r="124" spans="1:26">
      <c r="A124" s="73">
        <v>121</v>
      </c>
      <c r="B124" s="67">
        <v>0.85899999999999999</v>
      </c>
      <c r="C124" s="75"/>
      <c r="D124" s="76"/>
      <c r="E124" s="238"/>
      <c r="F124" s="78">
        <v>600</v>
      </c>
      <c r="G124" s="512">
        <v>95</v>
      </c>
      <c r="J124" s="79"/>
      <c r="K124" s="68"/>
      <c r="L124" s="64"/>
      <c r="S124" s="64"/>
      <c r="W124" s="117">
        <v>540</v>
      </c>
      <c r="X124">
        <v>3985</v>
      </c>
      <c r="Y124" s="117">
        <v>109</v>
      </c>
      <c r="Z124">
        <v>4447</v>
      </c>
    </row>
    <row r="125" spans="1:26">
      <c r="A125" s="73">
        <v>122</v>
      </c>
      <c r="B125" s="67">
        <v>0.86199999999999999</v>
      </c>
      <c r="C125" s="75"/>
      <c r="D125" s="76"/>
      <c r="E125" s="238"/>
      <c r="F125" s="78">
        <v>605</v>
      </c>
      <c r="G125" s="512">
        <v>96</v>
      </c>
      <c r="J125" s="79"/>
      <c r="K125" s="68"/>
      <c r="L125" s="64"/>
      <c r="S125" s="64"/>
      <c r="W125" s="117">
        <v>545</v>
      </c>
      <c r="X125">
        <v>4019</v>
      </c>
      <c r="Y125" s="117">
        <v>110</v>
      </c>
      <c r="Z125">
        <v>4487</v>
      </c>
    </row>
    <row r="126" spans="1:26">
      <c r="A126" s="73">
        <v>123</v>
      </c>
      <c r="B126" s="67">
        <v>0.86499999999999999</v>
      </c>
      <c r="C126" s="75"/>
      <c r="D126" s="76"/>
      <c r="E126" s="238"/>
      <c r="F126" s="78">
        <v>610</v>
      </c>
      <c r="G126" s="512">
        <v>96</v>
      </c>
      <c r="J126" s="79"/>
      <c r="K126" s="68"/>
      <c r="L126" s="64"/>
      <c r="S126" s="64"/>
      <c r="W126" s="117">
        <v>550</v>
      </c>
      <c r="X126">
        <v>4053</v>
      </c>
      <c r="Y126" s="117">
        <v>111</v>
      </c>
      <c r="Z126">
        <v>4528</v>
      </c>
    </row>
    <row r="127" spans="1:26">
      <c r="A127" s="73">
        <v>124</v>
      </c>
      <c r="B127" s="67">
        <v>0.86699999999999999</v>
      </c>
      <c r="C127" s="75"/>
      <c r="D127" s="76"/>
      <c r="E127" s="238"/>
      <c r="F127" s="78">
        <v>615</v>
      </c>
      <c r="G127" s="512">
        <v>97</v>
      </c>
      <c r="J127" s="79"/>
      <c r="K127" s="68"/>
      <c r="L127" s="64"/>
      <c r="S127" s="64"/>
      <c r="W127" s="117">
        <v>555</v>
      </c>
      <c r="X127">
        <v>4088</v>
      </c>
      <c r="Y127" s="117">
        <v>112</v>
      </c>
      <c r="Z127">
        <v>4568</v>
      </c>
    </row>
    <row r="128" spans="1:26">
      <c r="A128" s="73">
        <v>125</v>
      </c>
      <c r="B128" s="67">
        <v>0.87</v>
      </c>
      <c r="C128" s="75"/>
      <c r="D128" s="76"/>
      <c r="E128" s="238"/>
      <c r="F128" s="78">
        <v>620</v>
      </c>
      <c r="G128" s="512">
        <v>98</v>
      </c>
      <c r="J128" s="79"/>
      <c r="K128" s="68"/>
      <c r="L128" s="64"/>
      <c r="S128" s="64"/>
      <c r="W128" s="117">
        <v>560</v>
      </c>
      <c r="X128">
        <v>4122</v>
      </c>
      <c r="Y128" s="117">
        <v>113</v>
      </c>
      <c r="Z128">
        <v>4609</v>
      </c>
    </row>
    <row r="129" spans="1:26">
      <c r="A129" s="73">
        <v>126</v>
      </c>
      <c r="B129" s="67">
        <v>0.873</v>
      </c>
      <c r="C129" s="75"/>
      <c r="D129" s="76"/>
      <c r="E129" s="238"/>
      <c r="F129" s="78">
        <v>625</v>
      </c>
      <c r="G129" s="512">
        <v>99</v>
      </c>
      <c r="J129" s="79"/>
      <c r="K129" s="68"/>
      <c r="L129" s="64"/>
      <c r="S129" s="64"/>
      <c r="W129" s="117">
        <v>565</v>
      </c>
      <c r="X129">
        <v>4156</v>
      </c>
      <c r="Y129" s="117">
        <v>114</v>
      </c>
      <c r="Z129">
        <v>4649</v>
      </c>
    </row>
    <row r="130" spans="1:26">
      <c r="A130" s="73">
        <v>127</v>
      </c>
      <c r="B130" s="67">
        <v>0.876</v>
      </c>
      <c r="C130" s="75"/>
      <c r="D130" s="76"/>
      <c r="E130" s="238"/>
      <c r="F130" s="78">
        <v>630</v>
      </c>
      <c r="G130" s="512">
        <v>100</v>
      </c>
      <c r="J130" s="79"/>
      <c r="K130" s="68"/>
      <c r="L130" s="64"/>
      <c r="S130" s="64"/>
      <c r="W130" s="117">
        <v>570</v>
      </c>
      <c r="X130">
        <v>4191</v>
      </c>
      <c r="Y130" s="117">
        <v>115</v>
      </c>
      <c r="Z130">
        <v>4690</v>
      </c>
    </row>
    <row r="131" spans="1:26">
      <c r="A131" s="73">
        <v>128</v>
      </c>
      <c r="B131" s="67">
        <v>0.879</v>
      </c>
      <c r="C131" s="75"/>
      <c r="D131" s="76"/>
      <c r="E131" s="238"/>
      <c r="F131" s="78">
        <v>635</v>
      </c>
      <c r="G131" s="512">
        <v>100</v>
      </c>
      <c r="J131" s="79"/>
      <c r="K131" s="68"/>
      <c r="L131" s="64"/>
      <c r="S131" s="64"/>
      <c r="W131" s="117">
        <v>575</v>
      </c>
      <c r="X131">
        <v>4225</v>
      </c>
      <c r="Y131" s="117">
        <v>116</v>
      </c>
      <c r="Z131">
        <v>4730</v>
      </c>
    </row>
    <row r="132" spans="1:26">
      <c r="A132" s="73">
        <v>129</v>
      </c>
      <c r="B132" s="67">
        <v>0.88200000000000001</v>
      </c>
      <c r="C132" s="75"/>
      <c r="D132" s="76"/>
      <c r="E132" s="238"/>
      <c r="F132" s="78">
        <v>640</v>
      </c>
      <c r="G132" s="512">
        <v>101</v>
      </c>
      <c r="J132" s="79"/>
      <c r="K132" s="68"/>
      <c r="L132" s="64"/>
      <c r="S132" s="64"/>
      <c r="W132" s="117">
        <v>580</v>
      </c>
      <c r="X132">
        <v>4259</v>
      </c>
      <c r="Y132" s="117">
        <v>117</v>
      </c>
      <c r="Z132">
        <v>4771</v>
      </c>
    </row>
    <row r="133" spans="1:26">
      <c r="A133" s="73">
        <v>130</v>
      </c>
      <c r="B133" s="67">
        <v>0.88400000000000001</v>
      </c>
      <c r="C133" s="75"/>
      <c r="D133" s="76"/>
      <c r="E133" s="238"/>
      <c r="F133" s="78">
        <v>645</v>
      </c>
      <c r="G133" s="512">
        <v>102</v>
      </c>
      <c r="J133" s="79"/>
      <c r="K133" s="68"/>
      <c r="L133" s="64"/>
      <c r="S133" s="64"/>
      <c r="W133" s="117">
        <v>585</v>
      </c>
      <c r="X133">
        <v>4293</v>
      </c>
      <c r="Y133" s="117">
        <v>118</v>
      </c>
      <c r="Z133">
        <v>4811</v>
      </c>
    </row>
    <row r="134" spans="1:26">
      <c r="A134" s="73">
        <v>131</v>
      </c>
      <c r="B134" s="67">
        <v>0.88700000000000001</v>
      </c>
      <c r="C134" s="75"/>
      <c r="D134" s="76"/>
      <c r="E134" s="238"/>
      <c r="F134" s="78">
        <v>650</v>
      </c>
      <c r="G134" s="512">
        <v>103</v>
      </c>
      <c r="J134" s="79"/>
      <c r="K134" s="68"/>
      <c r="L134" s="64"/>
      <c r="S134" s="64"/>
      <c r="W134" s="117">
        <v>590</v>
      </c>
      <c r="X134">
        <v>4328</v>
      </c>
      <c r="Y134" s="117">
        <v>119</v>
      </c>
      <c r="Z134">
        <v>4852</v>
      </c>
    </row>
    <row r="135" spans="1:26">
      <c r="A135" s="73">
        <v>132</v>
      </c>
      <c r="B135" s="67">
        <v>0.89</v>
      </c>
      <c r="C135" s="75"/>
      <c r="D135" s="76"/>
      <c r="E135" s="238"/>
      <c r="F135" s="78">
        <v>655</v>
      </c>
      <c r="G135" s="512">
        <v>103</v>
      </c>
      <c r="J135" s="79"/>
      <c r="K135" s="68"/>
      <c r="L135" s="64"/>
      <c r="S135" s="64"/>
      <c r="W135" s="117">
        <v>595</v>
      </c>
      <c r="X135">
        <v>4362</v>
      </c>
      <c r="Y135" s="117">
        <v>120</v>
      </c>
      <c r="Z135">
        <v>4892</v>
      </c>
    </row>
    <row r="136" spans="1:26">
      <c r="A136" s="73">
        <v>133</v>
      </c>
      <c r="B136" s="67">
        <v>0.89300000000000002</v>
      </c>
      <c r="C136" s="75"/>
      <c r="D136" s="76"/>
      <c r="E136" s="238"/>
      <c r="F136" s="78">
        <v>660</v>
      </c>
      <c r="G136" s="512">
        <v>104</v>
      </c>
      <c r="J136" s="79"/>
      <c r="K136" s="68"/>
      <c r="L136" s="64"/>
      <c r="S136" s="64"/>
      <c r="W136" s="117">
        <v>600</v>
      </c>
      <c r="X136">
        <v>4396</v>
      </c>
      <c r="Y136" s="117">
        <v>121</v>
      </c>
      <c r="Z136">
        <v>4933</v>
      </c>
    </row>
    <row r="137" spans="1:26">
      <c r="A137" s="73">
        <v>134</v>
      </c>
      <c r="B137" s="67">
        <v>0.89600000000000002</v>
      </c>
      <c r="C137" s="75"/>
      <c r="D137" s="76"/>
      <c r="E137" s="238"/>
      <c r="F137" s="78">
        <v>665</v>
      </c>
      <c r="G137" s="512">
        <v>105</v>
      </c>
      <c r="J137" s="79"/>
      <c r="K137" s="68"/>
      <c r="L137" s="64"/>
      <c r="S137" s="64"/>
      <c r="W137" s="117">
        <v>605</v>
      </c>
      <c r="X137">
        <v>4430</v>
      </c>
      <c r="Y137" s="117">
        <v>122</v>
      </c>
      <c r="Z137">
        <v>4974</v>
      </c>
    </row>
    <row r="138" spans="1:26">
      <c r="A138" s="73">
        <v>135</v>
      </c>
      <c r="B138" s="67">
        <v>0.89900000000000002</v>
      </c>
      <c r="C138" s="75"/>
      <c r="D138" s="76"/>
      <c r="E138" s="238"/>
      <c r="F138" s="78">
        <v>670</v>
      </c>
      <c r="G138" s="512">
        <v>106</v>
      </c>
      <c r="J138" s="79"/>
      <c r="K138" s="68"/>
      <c r="L138" s="64"/>
      <c r="S138" s="64"/>
      <c r="W138" s="117">
        <v>610</v>
      </c>
      <c r="X138">
        <v>4464</v>
      </c>
      <c r="Y138" s="117">
        <v>123</v>
      </c>
      <c r="Z138">
        <v>5015</v>
      </c>
    </row>
    <row r="139" spans="1:26">
      <c r="A139" s="73">
        <v>136</v>
      </c>
      <c r="B139" s="67">
        <v>0.90100000000000002</v>
      </c>
      <c r="C139" s="75"/>
      <c r="D139" s="76"/>
      <c r="E139" s="238"/>
      <c r="F139" s="78">
        <v>675</v>
      </c>
      <c r="G139" s="512">
        <v>107</v>
      </c>
      <c r="J139" s="79"/>
      <c r="K139" s="68"/>
      <c r="L139" s="64"/>
      <c r="S139" s="64"/>
      <c r="W139" s="117">
        <v>615</v>
      </c>
      <c r="X139">
        <v>4497</v>
      </c>
      <c r="Y139" s="117">
        <v>124</v>
      </c>
      <c r="Z139">
        <v>5056</v>
      </c>
    </row>
    <row r="140" spans="1:26">
      <c r="A140" s="73">
        <v>137</v>
      </c>
      <c r="B140" s="67">
        <v>0.90400000000000003</v>
      </c>
      <c r="C140" s="75"/>
      <c r="D140" s="76"/>
      <c r="E140" s="238"/>
      <c r="F140" s="78">
        <v>680</v>
      </c>
      <c r="G140" s="512">
        <v>107</v>
      </c>
      <c r="J140" s="79"/>
      <c r="K140" s="68"/>
      <c r="L140" s="64"/>
      <c r="S140" s="64"/>
      <c r="W140" s="117">
        <v>620</v>
      </c>
      <c r="X140">
        <v>4531</v>
      </c>
      <c r="Y140" s="117">
        <v>125</v>
      </c>
      <c r="Z140">
        <v>5097</v>
      </c>
    </row>
    <row r="141" spans="1:26">
      <c r="A141" s="73">
        <v>138</v>
      </c>
      <c r="B141" s="67">
        <v>0.90700000000000003</v>
      </c>
      <c r="C141" s="75"/>
      <c r="D141" s="76"/>
      <c r="E141" s="238"/>
      <c r="F141" s="78">
        <v>685</v>
      </c>
      <c r="G141" s="512">
        <v>108</v>
      </c>
      <c r="J141" s="79"/>
      <c r="K141" s="68"/>
      <c r="L141" s="64"/>
      <c r="S141" s="64"/>
      <c r="W141" s="117">
        <v>625</v>
      </c>
      <c r="X141">
        <v>4565</v>
      </c>
      <c r="Y141" s="117">
        <v>126</v>
      </c>
      <c r="Z141">
        <v>5138</v>
      </c>
    </row>
    <row r="142" spans="1:26">
      <c r="A142" s="73">
        <v>139</v>
      </c>
      <c r="B142" s="67">
        <v>0.91</v>
      </c>
      <c r="C142" s="75"/>
      <c r="D142" s="76"/>
      <c r="E142" s="238"/>
      <c r="F142" s="78">
        <v>690</v>
      </c>
      <c r="G142" s="512">
        <v>109</v>
      </c>
      <c r="J142" s="79"/>
      <c r="K142" s="68"/>
      <c r="L142" s="64"/>
      <c r="S142" s="64"/>
      <c r="W142" s="117">
        <v>630</v>
      </c>
      <c r="X142">
        <v>4598</v>
      </c>
      <c r="Y142" s="117">
        <v>127</v>
      </c>
      <c r="Z142">
        <v>5179</v>
      </c>
    </row>
    <row r="143" spans="1:26">
      <c r="A143" s="73">
        <v>140</v>
      </c>
      <c r="B143" s="67">
        <v>0.91300000000000003</v>
      </c>
      <c r="C143" s="75"/>
      <c r="D143" s="76"/>
      <c r="E143" s="238"/>
      <c r="F143" s="78">
        <v>695</v>
      </c>
      <c r="G143" s="512">
        <v>110</v>
      </c>
      <c r="J143" s="79"/>
      <c r="K143" s="68"/>
      <c r="L143" s="64"/>
      <c r="S143" s="64"/>
      <c r="W143" s="117">
        <v>635</v>
      </c>
      <c r="X143">
        <v>4632</v>
      </c>
      <c r="Y143" s="117">
        <v>128</v>
      </c>
      <c r="Z143">
        <v>5220</v>
      </c>
    </row>
    <row r="144" spans="1:26">
      <c r="A144" s="73">
        <v>141</v>
      </c>
      <c r="B144" s="67">
        <v>0.91600000000000004</v>
      </c>
      <c r="C144" s="75"/>
      <c r="D144" s="76"/>
      <c r="E144" s="238"/>
      <c r="F144" s="78">
        <v>700</v>
      </c>
      <c r="G144" s="512">
        <v>111</v>
      </c>
      <c r="J144" s="79"/>
      <c r="K144" s="68"/>
      <c r="L144" s="64"/>
      <c r="S144" s="64"/>
      <c r="W144" s="117">
        <v>640</v>
      </c>
      <c r="X144">
        <v>4666</v>
      </c>
      <c r="Y144" s="117">
        <v>129</v>
      </c>
      <c r="Z144">
        <v>5261</v>
      </c>
    </row>
    <row r="145" spans="1:26">
      <c r="A145" s="73">
        <v>142</v>
      </c>
      <c r="B145" s="67">
        <v>0.91800000000000004</v>
      </c>
      <c r="C145" s="75"/>
      <c r="D145" s="76"/>
      <c r="E145" s="238"/>
      <c r="F145" s="78">
        <v>705</v>
      </c>
      <c r="G145" s="512">
        <v>111</v>
      </c>
      <c r="J145" s="79"/>
      <c r="K145" s="68"/>
      <c r="L145" s="64"/>
      <c r="S145" s="64"/>
      <c r="W145" s="117">
        <v>645</v>
      </c>
      <c r="X145">
        <v>4699</v>
      </c>
      <c r="Y145" s="117">
        <v>130</v>
      </c>
      <c r="Z145">
        <v>5302</v>
      </c>
    </row>
    <row r="146" spans="1:26">
      <c r="A146" s="73">
        <v>143</v>
      </c>
      <c r="B146" s="67">
        <v>0.92100000000000004</v>
      </c>
      <c r="C146" s="75"/>
      <c r="D146" s="76"/>
      <c r="E146" s="238"/>
      <c r="F146" s="78">
        <v>710</v>
      </c>
      <c r="G146" s="512">
        <v>112</v>
      </c>
      <c r="J146" s="79"/>
      <c r="K146" s="68"/>
      <c r="L146" s="64"/>
      <c r="S146" s="64"/>
      <c r="W146" s="117">
        <v>650</v>
      </c>
      <c r="X146">
        <v>4733</v>
      </c>
      <c r="Y146" s="117">
        <v>131</v>
      </c>
      <c r="Z146">
        <v>5343</v>
      </c>
    </row>
    <row r="147" spans="1:26">
      <c r="A147" s="73">
        <v>144</v>
      </c>
      <c r="B147" s="67">
        <v>0.92400000000000004</v>
      </c>
      <c r="C147" s="75"/>
      <c r="D147" s="76"/>
      <c r="E147" s="238"/>
      <c r="F147" s="78">
        <v>715</v>
      </c>
      <c r="G147" s="512">
        <v>113</v>
      </c>
      <c r="J147" s="79"/>
      <c r="K147" s="68"/>
      <c r="L147" s="64"/>
      <c r="S147" s="64"/>
      <c r="W147" s="117">
        <v>655</v>
      </c>
      <c r="X147">
        <v>4767</v>
      </c>
      <c r="Y147" s="117">
        <v>132</v>
      </c>
      <c r="Z147">
        <v>5384</v>
      </c>
    </row>
    <row r="148" spans="1:26">
      <c r="A148" s="73">
        <v>145</v>
      </c>
      <c r="B148" s="67">
        <v>0.92700000000000005</v>
      </c>
      <c r="C148" s="75"/>
      <c r="D148" s="76"/>
      <c r="E148" s="238"/>
      <c r="F148" s="78">
        <v>720</v>
      </c>
      <c r="G148" s="512">
        <v>114</v>
      </c>
      <c r="J148" s="79"/>
      <c r="K148" s="68"/>
      <c r="L148" s="64"/>
      <c r="S148" s="64"/>
      <c r="W148" s="117">
        <v>660</v>
      </c>
      <c r="X148">
        <v>4800</v>
      </c>
      <c r="Y148" s="117">
        <v>133</v>
      </c>
      <c r="Z148">
        <v>5425</v>
      </c>
    </row>
    <row r="149" spans="1:26">
      <c r="A149" s="73">
        <v>146</v>
      </c>
      <c r="B149" s="67">
        <v>0.93</v>
      </c>
      <c r="C149" s="75"/>
      <c r="D149" s="76"/>
      <c r="E149" s="238"/>
      <c r="F149" s="78">
        <v>725</v>
      </c>
      <c r="G149" s="512">
        <v>115</v>
      </c>
      <c r="J149" s="79"/>
      <c r="K149" s="68"/>
      <c r="L149" s="64"/>
      <c r="S149" s="64"/>
      <c r="W149" s="117">
        <v>665</v>
      </c>
      <c r="X149">
        <v>4834</v>
      </c>
      <c r="Y149" s="117">
        <v>134</v>
      </c>
      <c r="Z149">
        <v>5466</v>
      </c>
    </row>
    <row r="150" spans="1:26">
      <c r="A150" s="73">
        <v>147</v>
      </c>
      <c r="B150" s="67">
        <v>0.93300000000000005</v>
      </c>
      <c r="C150" s="75"/>
      <c r="D150" s="76"/>
      <c r="E150" s="238"/>
      <c r="F150" s="78">
        <v>730</v>
      </c>
      <c r="G150" s="512">
        <v>115</v>
      </c>
      <c r="J150" s="79"/>
      <c r="K150" s="68"/>
      <c r="L150" s="64"/>
      <c r="S150" s="64"/>
      <c r="W150" s="117">
        <v>670</v>
      </c>
      <c r="X150">
        <v>4868</v>
      </c>
      <c r="Y150" s="117">
        <v>135</v>
      </c>
      <c r="Z150">
        <v>5507</v>
      </c>
    </row>
    <row r="151" spans="1:26">
      <c r="A151" s="73">
        <v>148</v>
      </c>
      <c r="B151" s="67">
        <v>0.93500000000000005</v>
      </c>
      <c r="C151" s="75"/>
      <c r="D151" s="76"/>
      <c r="E151" s="238"/>
      <c r="F151" s="78">
        <v>735</v>
      </c>
      <c r="G151" s="512">
        <v>116</v>
      </c>
      <c r="J151" s="79"/>
      <c r="K151" s="68"/>
      <c r="L151" s="64"/>
      <c r="S151" s="64"/>
      <c r="W151" s="117">
        <v>675</v>
      </c>
      <c r="X151">
        <v>4901</v>
      </c>
      <c r="Y151" s="117">
        <v>136</v>
      </c>
      <c r="Z151">
        <v>5547</v>
      </c>
    </row>
    <row r="152" spans="1:26">
      <c r="A152" s="73">
        <v>149</v>
      </c>
      <c r="B152" s="67">
        <v>0.93799999999999994</v>
      </c>
      <c r="C152" s="75"/>
      <c r="D152" s="76"/>
      <c r="E152" s="238"/>
      <c r="F152" s="78">
        <v>740</v>
      </c>
      <c r="G152" s="512">
        <v>117</v>
      </c>
      <c r="J152" s="79"/>
      <c r="K152" s="68"/>
      <c r="L152" s="64"/>
      <c r="S152" s="64"/>
      <c r="W152" s="117">
        <v>680</v>
      </c>
      <c r="X152">
        <v>4935</v>
      </c>
      <c r="Y152" s="117">
        <v>137</v>
      </c>
      <c r="Z152">
        <v>5588</v>
      </c>
    </row>
    <row r="153" spans="1:26">
      <c r="A153" s="72">
        <v>150</v>
      </c>
      <c r="B153" s="69">
        <v>0.94099999999999995</v>
      </c>
      <c r="C153" s="75"/>
      <c r="D153" s="76"/>
      <c r="E153" s="238"/>
      <c r="F153" s="78">
        <v>745</v>
      </c>
      <c r="G153" s="512">
        <v>118</v>
      </c>
      <c r="J153" s="79"/>
      <c r="K153" s="68"/>
      <c r="L153" s="64"/>
      <c r="S153" s="64"/>
      <c r="W153" s="117">
        <v>685</v>
      </c>
      <c r="X153">
        <v>4969</v>
      </c>
      <c r="Y153" s="117">
        <v>138</v>
      </c>
      <c r="Z153">
        <v>5629</v>
      </c>
    </row>
    <row r="154" spans="1:26">
      <c r="A154" s="73">
        <v>151</v>
      </c>
      <c r="B154" s="67">
        <v>0.94299999999999995</v>
      </c>
      <c r="C154" s="75"/>
      <c r="D154" s="76"/>
      <c r="E154" s="238"/>
      <c r="F154" s="78">
        <v>750</v>
      </c>
      <c r="G154" s="512">
        <v>119</v>
      </c>
      <c r="J154" s="79"/>
      <c r="K154" s="68"/>
      <c r="L154" s="64"/>
      <c r="S154" s="64"/>
      <c r="W154" s="117">
        <v>690</v>
      </c>
      <c r="X154">
        <v>5003</v>
      </c>
      <c r="Y154" s="117">
        <v>139</v>
      </c>
      <c r="Z154">
        <v>5670</v>
      </c>
    </row>
    <row r="155" spans="1:26">
      <c r="A155" s="73">
        <v>152</v>
      </c>
      <c r="B155" s="67">
        <v>0.94499999999999995</v>
      </c>
      <c r="C155" s="75"/>
      <c r="D155" s="76"/>
      <c r="E155" s="238"/>
      <c r="F155" s="78">
        <v>755</v>
      </c>
      <c r="G155" s="512">
        <v>119</v>
      </c>
      <c r="J155" s="79"/>
      <c r="K155" s="68"/>
      <c r="L155" s="64"/>
      <c r="S155" s="64"/>
      <c r="W155" s="117">
        <v>695</v>
      </c>
      <c r="X155">
        <v>5036</v>
      </c>
      <c r="Y155" s="117">
        <v>140</v>
      </c>
      <c r="Z155">
        <v>5711</v>
      </c>
    </row>
    <row r="156" spans="1:26">
      <c r="A156" s="73">
        <v>153</v>
      </c>
      <c r="B156" s="67">
        <v>0.94699999999999995</v>
      </c>
      <c r="C156" s="75"/>
      <c r="D156" s="76"/>
      <c r="E156" s="238"/>
      <c r="F156" s="78">
        <v>760</v>
      </c>
      <c r="G156" s="512">
        <v>120</v>
      </c>
      <c r="J156" s="79"/>
      <c r="K156" s="68"/>
      <c r="L156" s="64"/>
      <c r="S156" s="64"/>
      <c r="W156" s="117">
        <v>700</v>
      </c>
      <c r="X156">
        <v>5070</v>
      </c>
      <c r="Y156" s="117">
        <v>141</v>
      </c>
      <c r="Z156">
        <v>5752</v>
      </c>
    </row>
    <row r="157" spans="1:26">
      <c r="A157" s="73">
        <v>154</v>
      </c>
      <c r="B157" s="67">
        <v>0.94899999999999995</v>
      </c>
      <c r="C157" s="75"/>
      <c r="D157" s="76"/>
      <c r="E157" s="238"/>
      <c r="F157" s="78">
        <v>765</v>
      </c>
      <c r="G157" s="512">
        <v>121</v>
      </c>
      <c r="J157" s="79"/>
      <c r="K157" s="68"/>
      <c r="L157" s="64"/>
      <c r="S157" s="64"/>
      <c r="W157" s="117">
        <v>705</v>
      </c>
      <c r="X157">
        <v>5103</v>
      </c>
      <c r="Y157" s="117">
        <v>142</v>
      </c>
      <c r="Z157">
        <v>5793</v>
      </c>
    </row>
    <row r="158" spans="1:26">
      <c r="A158" s="73">
        <v>155</v>
      </c>
      <c r="B158" s="67">
        <v>0.95099999999999996</v>
      </c>
      <c r="C158" s="75"/>
      <c r="D158" s="76"/>
      <c r="E158" s="238"/>
      <c r="F158" s="78">
        <v>770</v>
      </c>
      <c r="G158" s="512">
        <v>122</v>
      </c>
      <c r="J158" s="79"/>
      <c r="K158" s="68"/>
      <c r="L158" s="64"/>
      <c r="S158" s="64"/>
      <c r="W158" s="117">
        <v>710</v>
      </c>
      <c r="X158">
        <v>5135</v>
      </c>
      <c r="Y158" s="117">
        <v>143</v>
      </c>
      <c r="Z158">
        <v>5834</v>
      </c>
    </row>
    <row r="159" spans="1:26">
      <c r="A159" s="73">
        <v>156</v>
      </c>
      <c r="B159" s="67">
        <v>0.95299999999999996</v>
      </c>
      <c r="C159" s="75"/>
      <c r="D159" s="76"/>
      <c r="E159" s="238"/>
      <c r="F159" s="78">
        <v>775</v>
      </c>
      <c r="G159" s="512">
        <v>122</v>
      </c>
      <c r="J159" s="79"/>
      <c r="K159" s="68"/>
      <c r="L159" s="64"/>
      <c r="S159" s="64"/>
      <c r="W159" s="117">
        <v>715</v>
      </c>
      <c r="X159">
        <v>5168</v>
      </c>
      <c r="Y159" s="117">
        <v>144</v>
      </c>
      <c r="Z159">
        <v>5875</v>
      </c>
    </row>
    <row r="160" spans="1:26">
      <c r="A160" s="73">
        <v>157</v>
      </c>
      <c r="B160" s="67">
        <v>0.95499999999999996</v>
      </c>
      <c r="C160" s="75"/>
      <c r="D160" s="76"/>
      <c r="E160" s="238"/>
      <c r="F160" s="78">
        <v>780</v>
      </c>
      <c r="G160" s="512">
        <v>123</v>
      </c>
      <c r="J160" s="79"/>
      <c r="K160" s="68"/>
      <c r="L160" s="64"/>
      <c r="S160" s="64"/>
      <c r="W160" s="117">
        <v>720</v>
      </c>
      <c r="X160">
        <v>5201</v>
      </c>
      <c r="Y160" s="117">
        <v>145</v>
      </c>
      <c r="Z160">
        <v>5916</v>
      </c>
    </row>
    <row r="161" spans="1:26">
      <c r="A161" s="73">
        <v>158</v>
      </c>
      <c r="B161" s="67">
        <v>0.95699999999999996</v>
      </c>
      <c r="C161" s="75"/>
      <c r="D161" s="76"/>
      <c r="E161" s="238"/>
      <c r="F161" s="78">
        <v>785</v>
      </c>
      <c r="G161" s="512">
        <v>124</v>
      </c>
      <c r="J161" s="79"/>
      <c r="K161" s="68"/>
      <c r="L161" s="64"/>
      <c r="S161" s="64"/>
      <c r="W161" s="117">
        <v>725</v>
      </c>
      <c r="X161">
        <v>5233</v>
      </c>
      <c r="Y161" s="117">
        <v>146</v>
      </c>
      <c r="Z161">
        <v>5957</v>
      </c>
    </row>
    <row r="162" spans="1:26">
      <c r="A162" s="73">
        <v>159</v>
      </c>
      <c r="B162" s="67">
        <v>0.95899999999999996</v>
      </c>
      <c r="C162" s="75"/>
      <c r="D162" s="76"/>
      <c r="E162" s="238"/>
      <c r="F162" s="78">
        <v>790</v>
      </c>
      <c r="G162" s="512">
        <v>125</v>
      </c>
      <c r="J162" s="79"/>
      <c r="K162" s="68"/>
      <c r="L162" s="64"/>
      <c r="S162" s="64"/>
      <c r="W162" s="117">
        <v>730</v>
      </c>
      <c r="X162">
        <v>5266</v>
      </c>
      <c r="Y162" s="117">
        <v>147</v>
      </c>
      <c r="Z162">
        <v>5998</v>
      </c>
    </row>
    <row r="163" spans="1:26">
      <c r="A163" s="73">
        <v>160</v>
      </c>
      <c r="B163" s="67">
        <v>0.96099999999999997</v>
      </c>
      <c r="C163" s="75"/>
      <c r="D163" s="76"/>
      <c r="E163" s="238"/>
      <c r="F163" s="78">
        <v>795</v>
      </c>
      <c r="G163" s="512">
        <v>126</v>
      </c>
      <c r="J163" s="79"/>
      <c r="K163" s="68"/>
      <c r="L163" s="64"/>
      <c r="S163" s="64"/>
      <c r="W163" s="117">
        <v>735</v>
      </c>
      <c r="X163">
        <v>5298</v>
      </c>
      <c r="Y163" s="117">
        <v>148</v>
      </c>
      <c r="Z163">
        <v>6039</v>
      </c>
    </row>
    <row r="164" spans="1:26">
      <c r="A164" s="73">
        <v>161</v>
      </c>
      <c r="B164" s="67">
        <v>0.96299999999999997</v>
      </c>
      <c r="C164" s="75"/>
      <c r="D164" s="76"/>
      <c r="E164" s="238"/>
      <c r="F164" s="78">
        <v>800</v>
      </c>
      <c r="G164" s="512">
        <v>126</v>
      </c>
      <c r="J164" s="79"/>
      <c r="K164" s="68"/>
      <c r="L164" s="64"/>
      <c r="S164" s="64"/>
      <c r="W164" s="117">
        <v>740</v>
      </c>
      <c r="X164">
        <v>5331</v>
      </c>
      <c r="Y164" s="117">
        <v>149</v>
      </c>
      <c r="Z164">
        <v>6080</v>
      </c>
    </row>
    <row r="165" spans="1:26">
      <c r="A165" s="73">
        <v>162</v>
      </c>
      <c r="B165" s="67">
        <v>0.96499999999999997</v>
      </c>
      <c r="C165" s="75"/>
      <c r="D165" s="76"/>
      <c r="E165" s="238"/>
      <c r="F165" s="78">
        <v>805</v>
      </c>
      <c r="G165" s="512">
        <v>127</v>
      </c>
      <c r="J165" s="79"/>
      <c r="K165" s="68"/>
      <c r="L165" s="64"/>
      <c r="S165" s="64"/>
      <c r="W165" s="117">
        <v>745</v>
      </c>
      <c r="X165">
        <v>5364</v>
      </c>
      <c r="Y165" s="117">
        <v>150</v>
      </c>
      <c r="Z165">
        <v>6121</v>
      </c>
    </row>
    <row r="166" spans="1:26">
      <c r="A166" s="73">
        <v>163</v>
      </c>
      <c r="B166" s="67">
        <v>0.96699999999999997</v>
      </c>
      <c r="C166" s="75"/>
      <c r="D166" s="76"/>
      <c r="E166" s="238"/>
      <c r="F166" s="78">
        <v>810</v>
      </c>
      <c r="G166" s="512">
        <v>128</v>
      </c>
      <c r="J166" s="79"/>
      <c r="K166" s="68"/>
      <c r="L166" s="64"/>
      <c r="S166" s="64"/>
      <c r="W166" s="117">
        <v>750</v>
      </c>
      <c r="X166">
        <v>5396</v>
      </c>
      <c r="Y166" s="117">
        <v>151</v>
      </c>
      <c r="Z166">
        <v>6162</v>
      </c>
    </row>
    <row r="167" spans="1:26">
      <c r="A167" s="73">
        <v>164</v>
      </c>
      <c r="B167" s="67">
        <v>0.96899999999999997</v>
      </c>
      <c r="C167" s="75"/>
      <c r="D167" s="76"/>
      <c r="E167" s="238"/>
      <c r="F167" s="78">
        <v>815</v>
      </c>
      <c r="G167" s="512">
        <v>129</v>
      </c>
      <c r="J167" s="79"/>
      <c r="K167" s="68"/>
      <c r="L167" s="64"/>
      <c r="S167" s="64"/>
      <c r="W167" s="117">
        <v>755</v>
      </c>
      <c r="X167">
        <v>5429</v>
      </c>
      <c r="Y167" s="117">
        <v>152</v>
      </c>
      <c r="Z167">
        <v>6203</v>
      </c>
    </row>
    <row r="168" spans="1:26">
      <c r="A168" s="73">
        <v>165</v>
      </c>
      <c r="B168" s="67">
        <v>0.97099999999999997</v>
      </c>
      <c r="C168" s="75"/>
      <c r="D168" s="76"/>
      <c r="E168" s="238"/>
      <c r="F168" s="78">
        <v>820</v>
      </c>
      <c r="G168" s="512">
        <v>130</v>
      </c>
      <c r="J168" s="79"/>
      <c r="K168" s="68"/>
      <c r="L168" s="64"/>
      <c r="S168" s="64"/>
      <c r="W168" s="117">
        <v>760</v>
      </c>
      <c r="X168">
        <v>5462</v>
      </c>
      <c r="Y168" s="117">
        <v>153</v>
      </c>
      <c r="Z168">
        <v>6244</v>
      </c>
    </row>
    <row r="169" spans="1:26">
      <c r="A169" s="73">
        <v>166</v>
      </c>
      <c r="B169" s="67">
        <v>0.97199999999999998</v>
      </c>
      <c r="C169" s="75"/>
      <c r="D169" s="76"/>
      <c r="E169" s="238"/>
      <c r="F169" s="78">
        <v>825</v>
      </c>
      <c r="G169" s="512">
        <v>130</v>
      </c>
      <c r="J169" s="79"/>
      <c r="K169" s="68"/>
      <c r="L169" s="64"/>
      <c r="S169" s="64"/>
      <c r="W169" s="117">
        <v>765</v>
      </c>
      <c r="X169">
        <v>5494</v>
      </c>
      <c r="Y169" s="117">
        <v>154</v>
      </c>
      <c r="Z169">
        <v>6284</v>
      </c>
    </row>
    <row r="170" spans="1:26">
      <c r="A170" s="73">
        <v>167</v>
      </c>
      <c r="B170" s="67">
        <v>0.97399999999999998</v>
      </c>
      <c r="C170" s="75"/>
      <c r="D170" s="76"/>
      <c r="E170" s="238"/>
      <c r="F170" s="78">
        <v>830</v>
      </c>
      <c r="G170" s="512">
        <v>131</v>
      </c>
      <c r="J170" s="79"/>
      <c r="K170" s="68"/>
      <c r="L170" s="64"/>
      <c r="S170" s="64"/>
      <c r="W170" s="117">
        <v>770</v>
      </c>
      <c r="X170">
        <v>5527</v>
      </c>
      <c r="Y170" s="117">
        <v>155</v>
      </c>
      <c r="Z170">
        <v>6325</v>
      </c>
    </row>
    <row r="171" spans="1:26">
      <c r="A171" s="73">
        <v>168</v>
      </c>
      <c r="B171" s="67">
        <v>0.97599999999999998</v>
      </c>
      <c r="C171" s="75"/>
      <c r="D171" s="76"/>
      <c r="E171" s="238"/>
      <c r="F171" s="78">
        <v>835</v>
      </c>
      <c r="G171" s="512">
        <v>132</v>
      </c>
      <c r="J171" s="79"/>
      <c r="K171" s="68"/>
      <c r="L171" s="64"/>
      <c r="S171" s="64"/>
      <c r="W171" s="117">
        <v>775</v>
      </c>
      <c r="X171">
        <v>5560</v>
      </c>
      <c r="Y171" s="117">
        <v>156</v>
      </c>
      <c r="Z171">
        <v>6366</v>
      </c>
    </row>
    <row r="172" spans="1:26">
      <c r="A172" s="73">
        <v>169</v>
      </c>
      <c r="B172" s="67">
        <v>0.97799999999999998</v>
      </c>
      <c r="C172" s="75"/>
      <c r="D172" s="76"/>
      <c r="E172" s="238"/>
      <c r="F172" s="78">
        <v>840</v>
      </c>
      <c r="G172" s="512">
        <v>133</v>
      </c>
      <c r="J172" s="79"/>
      <c r="K172" s="68"/>
      <c r="L172" s="64"/>
      <c r="S172" s="64"/>
      <c r="W172" s="117">
        <v>780</v>
      </c>
      <c r="X172">
        <v>5592</v>
      </c>
      <c r="Y172" s="117">
        <v>157</v>
      </c>
      <c r="Z172">
        <v>6407</v>
      </c>
    </row>
    <row r="173" spans="1:26">
      <c r="A173" s="73">
        <v>170</v>
      </c>
      <c r="B173" s="67">
        <v>0.98</v>
      </c>
      <c r="C173" s="75"/>
      <c r="D173" s="76"/>
      <c r="E173" s="238"/>
      <c r="F173" s="78">
        <v>845</v>
      </c>
      <c r="G173" s="512">
        <v>134</v>
      </c>
      <c r="J173" s="79"/>
      <c r="K173" s="68"/>
      <c r="L173" s="64"/>
      <c r="S173" s="64"/>
      <c r="W173" s="117">
        <v>785</v>
      </c>
      <c r="X173">
        <v>5625</v>
      </c>
      <c r="Y173" s="117">
        <v>158</v>
      </c>
      <c r="Z173">
        <v>6448</v>
      </c>
    </row>
    <row r="174" spans="1:26">
      <c r="A174" s="73">
        <v>171</v>
      </c>
      <c r="B174" s="67">
        <v>0.98199999999999998</v>
      </c>
      <c r="C174" s="75"/>
      <c r="D174" s="76"/>
      <c r="E174" s="238"/>
      <c r="F174" s="78">
        <v>850</v>
      </c>
      <c r="G174" s="512">
        <v>134</v>
      </c>
      <c r="J174" s="79"/>
      <c r="K174" s="68"/>
      <c r="L174" s="64"/>
      <c r="S174" s="64"/>
      <c r="W174" s="117">
        <v>790</v>
      </c>
      <c r="X174">
        <v>5658</v>
      </c>
      <c r="Y174" s="117">
        <v>159</v>
      </c>
      <c r="Z174">
        <v>6489</v>
      </c>
    </row>
    <row r="175" spans="1:26">
      <c r="A175" s="73">
        <v>172</v>
      </c>
      <c r="B175" s="67">
        <v>0.98399999999999999</v>
      </c>
      <c r="C175" s="75"/>
      <c r="D175" s="76"/>
      <c r="E175" s="238"/>
      <c r="F175" s="78">
        <v>855</v>
      </c>
      <c r="G175" s="512">
        <v>135</v>
      </c>
      <c r="J175" s="79"/>
      <c r="K175" s="68"/>
      <c r="L175" s="64"/>
      <c r="S175" s="64"/>
      <c r="W175" s="117">
        <v>795</v>
      </c>
      <c r="X175">
        <v>5690</v>
      </c>
      <c r="Y175" s="117">
        <v>160</v>
      </c>
      <c r="Z175">
        <v>6529</v>
      </c>
    </row>
    <row r="176" spans="1:26">
      <c r="A176" s="73">
        <v>173</v>
      </c>
      <c r="B176" s="67">
        <v>0.98599999999999999</v>
      </c>
      <c r="C176" s="75"/>
      <c r="D176" s="76"/>
      <c r="E176" s="238"/>
      <c r="F176" s="78">
        <v>860</v>
      </c>
      <c r="G176" s="512">
        <v>136</v>
      </c>
      <c r="J176" s="79"/>
      <c r="K176" s="68"/>
      <c r="L176" s="64"/>
      <c r="S176" s="64"/>
      <c r="W176" s="117">
        <v>800</v>
      </c>
      <c r="X176">
        <v>5723</v>
      </c>
      <c r="Y176" s="117">
        <v>161</v>
      </c>
      <c r="Z176">
        <v>6570</v>
      </c>
    </row>
    <row r="177" spans="1:26">
      <c r="A177" s="73">
        <v>174</v>
      </c>
      <c r="B177" s="67">
        <v>0.98799999999999999</v>
      </c>
      <c r="C177" s="75"/>
      <c r="D177" s="76"/>
      <c r="E177" s="238"/>
      <c r="F177" s="78">
        <v>865</v>
      </c>
      <c r="G177" s="512">
        <v>137</v>
      </c>
      <c r="J177" s="79"/>
      <c r="K177" s="68"/>
      <c r="L177" s="64"/>
      <c r="S177" s="64"/>
      <c r="W177" s="117">
        <v>805</v>
      </c>
      <c r="X177">
        <v>5755</v>
      </c>
      <c r="Y177" s="117">
        <v>162</v>
      </c>
      <c r="Z177">
        <v>6611</v>
      </c>
    </row>
    <row r="178" spans="1:26">
      <c r="A178" s="73">
        <v>175</v>
      </c>
      <c r="B178" s="67">
        <v>0.99</v>
      </c>
      <c r="C178" s="75"/>
      <c r="D178" s="76"/>
      <c r="E178" s="238"/>
      <c r="F178" s="78">
        <v>870</v>
      </c>
      <c r="G178" s="512">
        <v>137</v>
      </c>
      <c r="J178" s="79"/>
      <c r="K178" s="68"/>
      <c r="L178" s="64"/>
      <c r="S178" s="64"/>
      <c r="W178" s="117">
        <v>810</v>
      </c>
      <c r="X178">
        <v>5787</v>
      </c>
      <c r="Y178" s="117">
        <v>163</v>
      </c>
      <c r="Z178">
        <v>6652</v>
      </c>
    </row>
    <row r="179" spans="1:26">
      <c r="A179" s="73">
        <v>176</v>
      </c>
      <c r="B179" s="67">
        <v>0.99199999999999999</v>
      </c>
      <c r="C179" s="75"/>
      <c r="D179" s="76"/>
      <c r="E179" s="238"/>
      <c r="F179" s="78">
        <v>875</v>
      </c>
      <c r="G179" s="512">
        <v>138</v>
      </c>
      <c r="J179" s="79"/>
      <c r="K179" s="68"/>
      <c r="L179" s="64"/>
      <c r="S179" s="64"/>
      <c r="W179" s="117">
        <v>815</v>
      </c>
      <c r="X179">
        <v>5819</v>
      </c>
      <c r="Y179" s="117">
        <v>164</v>
      </c>
      <c r="Z179">
        <v>6693</v>
      </c>
    </row>
    <row r="180" spans="1:26">
      <c r="A180" s="73">
        <v>177</v>
      </c>
      <c r="B180" s="67">
        <v>0.99399999999999999</v>
      </c>
      <c r="C180" s="75"/>
      <c r="D180" s="76"/>
      <c r="E180" s="238"/>
      <c r="F180" s="78">
        <v>880</v>
      </c>
      <c r="G180" s="512">
        <v>139</v>
      </c>
      <c r="J180" s="79"/>
      <c r="K180" s="68"/>
      <c r="L180" s="64"/>
      <c r="S180" s="64"/>
      <c r="W180" s="117">
        <v>820</v>
      </c>
      <c r="X180">
        <v>5851</v>
      </c>
      <c r="Y180" s="117">
        <v>165</v>
      </c>
      <c r="Z180">
        <v>6734</v>
      </c>
    </row>
    <row r="181" spans="1:26">
      <c r="A181" s="73">
        <v>178</v>
      </c>
      <c r="B181" s="67">
        <v>0.996</v>
      </c>
      <c r="C181" s="75"/>
      <c r="D181" s="76"/>
      <c r="E181" s="238"/>
      <c r="F181" s="78">
        <v>885</v>
      </c>
      <c r="G181" s="512">
        <v>140</v>
      </c>
      <c r="J181" s="79"/>
      <c r="K181" s="68"/>
      <c r="L181" s="64"/>
      <c r="S181" s="64"/>
      <c r="W181" s="117">
        <v>825</v>
      </c>
      <c r="X181">
        <v>5883</v>
      </c>
      <c r="Y181" s="117">
        <v>166</v>
      </c>
      <c r="Z181">
        <v>6774</v>
      </c>
    </row>
    <row r="182" spans="1:26">
      <c r="A182" s="73">
        <v>179</v>
      </c>
      <c r="B182" s="67">
        <v>0.998</v>
      </c>
      <c r="C182" s="75"/>
      <c r="D182" s="76"/>
      <c r="E182" s="238"/>
      <c r="F182" s="78">
        <v>890</v>
      </c>
      <c r="G182" s="512">
        <v>141</v>
      </c>
      <c r="J182" s="79"/>
      <c r="K182" s="68"/>
      <c r="L182" s="64"/>
      <c r="S182" s="64"/>
      <c r="W182" s="117">
        <v>830</v>
      </c>
      <c r="X182">
        <v>5915</v>
      </c>
      <c r="Y182" s="117">
        <v>167</v>
      </c>
      <c r="Z182">
        <v>6815</v>
      </c>
    </row>
    <row r="183" spans="1:26">
      <c r="A183" s="72">
        <v>180</v>
      </c>
      <c r="B183" s="69">
        <v>1</v>
      </c>
      <c r="C183" s="75"/>
      <c r="D183" s="76"/>
      <c r="E183" s="238"/>
      <c r="F183" s="78">
        <v>895</v>
      </c>
      <c r="G183" s="512">
        <v>141</v>
      </c>
      <c r="J183" s="79"/>
      <c r="K183" s="68"/>
      <c r="L183" s="64"/>
      <c r="S183" s="64"/>
      <c r="W183" s="117">
        <v>835</v>
      </c>
      <c r="X183">
        <v>5947</v>
      </c>
      <c r="Y183" s="117">
        <v>168</v>
      </c>
      <c r="Z183">
        <v>6856</v>
      </c>
    </row>
    <row r="184" spans="1:26">
      <c r="A184" s="70"/>
      <c r="B184" s="70"/>
      <c r="C184" s="75"/>
      <c r="D184" s="76"/>
      <c r="E184" s="238"/>
      <c r="F184" s="78">
        <v>900</v>
      </c>
      <c r="G184" s="512">
        <v>142</v>
      </c>
      <c r="J184" s="79"/>
      <c r="K184" s="68"/>
      <c r="L184" s="64"/>
      <c r="S184" s="64"/>
      <c r="W184" s="117">
        <v>840</v>
      </c>
      <c r="X184">
        <v>5979</v>
      </c>
      <c r="Y184" s="117">
        <v>169</v>
      </c>
      <c r="Z184">
        <v>6897</v>
      </c>
    </row>
    <row r="185" spans="1:26">
      <c r="A185" s="70"/>
      <c r="B185" s="70"/>
      <c r="C185" s="75"/>
      <c r="D185" s="76"/>
      <c r="E185" s="238"/>
      <c r="F185" s="78">
        <v>905</v>
      </c>
      <c r="G185" s="512">
        <v>143</v>
      </c>
      <c r="J185" s="79"/>
      <c r="K185" s="68"/>
      <c r="L185" s="64"/>
      <c r="S185" s="64"/>
      <c r="W185" s="117">
        <v>845</v>
      </c>
      <c r="X185">
        <v>6011</v>
      </c>
      <c r="Y185" s="117">
        <v>170</v>
      </c>
      <c r="Z185">
        <v>6938</v>
      </c>
    </row>
    <row r="186" spans="1:26">
      <c r="A186" s="70"/>
      <c r="B186" s="70"/>
      <c r="C186" s="75"/>
      <c r="D186" s="76"/>
      <c r="E186" s="238"/>
      <c r="F186" s="78">
        <v>910</v>
      </c>
      <c r="G186" s="512">
        <v>144</v>
      </c>
      <c r="J186" s="79"/>
      <c r="K186" s="68"/>
      <c r="L186" s="64"/>
      <c r="S186" s="64"/>
      <c r="W186" s="117">
        <v>850</v>
      </c>
      <c r="X186">
        <v>6043</v>
      </c>
      <c r="Y186" s="117">
        <v>171</v>
      </c>
      <c r="Z186">
        <v>6979</v>
      </c>
    </row>
    <row r="187" spans="1:26">
      <c r="A187" s="70"/>
      <c r="B187" s="70"/>
      <c r="C187" s="75"/>
      <c r="D187" s="76"/>
      <c r="E187" s="238"/>
      <c r="F187" s="78">
        <v>915</v>
      </c>
      <c r="G187" s="512">
        <v>145</v>
      </c>
      <c r="J187" s="79"/>
      <c r="K187" s="68"/>
      <c r="L187" s="64"/>
      <c r="S187" s="64"/>
      <c r="W187" s="117">
        <v>855</v>
      </c>
      <c r="X187">
        <v>6075</v>
      </c>
      <c r="Y187" s="117">
        <v>172</v>
      </c>
      <c r="Z187">
        <v>7019</v>
      </c>
    </row>
    <row r="188" spans="1:26">
      <c r="A188" s="70"/>
      <c r="B188" s="70"/>
      <c r="C188" s="75"/>
      <c r="D188" s="76"/>
      <c r="E188" s="238"/>
      <c r="F188" s="78">
        <v>920</v>
      </c>
      <c r="G188" s="512">
        <v>145</v>
      </c>
      <c r="J188" s="79"/>
      <c r="K188" s="68"/>
      <c r="L188" s="64"/>
      <c r="S188" s="64"/>
      <c r="W188" s="117">
        <v>860</v>
      </c>
      <c r="X188">
        <v>6107</v>
      </c>
      <c r="Y188" s="117">
        <v>173</v>
      </c>
      <c r="Z188">
        <v>7060</v>
      </c>
    </row>
    <row r="189" spans="1:26">
      <c r="A189" s="70"/>
      <c r="B189" s="70"/>
      <c r="C189" s="75"/>
      <c r="D189" s="76"/>
      <c r="E189" s="238"/>
      <c r="F189" s="78">
        <v>925</v>
      </c>
      <c r="G189" s="512">
        <v>146</v>
      </c>
      <c r="J189" s="79"/>
      <c r="K189" s="68"/>
      <c r="L189" s="64"/>
      <c r="S189" s="64"/>
      <c r="W189" s="117">
        <v>865</v>
      </c>
      <c r="X189">
        <v>6139</v>
      </c>
      <c r="Y189" s="117">
        <v>174</v>
      </c>
      <c r="Z189">
        <v>7101</v>
      </c>
    </row>
    <row r="190" spans="1:26">
      <c r="A190" s="70"/>
      <c r="B190" s="70"/>
      <c r="C190" s="75"/>
      <c r="D190" s="76"/>
      <c r="E190" s="238"/>
      <c r="F190" s="78">
        <v>930</v>
      </c>
      <c r="G190" s="512">
        <v>147</v>
      </c>
      <c r="J190" s="79"/>
      <c r="K190" s="68"/>
      <c r="L190" s="64"/>
      <c r="S190" s="64"/>
      <c r="W190" s="117">
        <v>870</v>
      </c>
      <c r="X190">
        <v>6171</v>
      </c>
      <c r="Y190" s="117">
        <v>175</v>
      </c>
      <c r="Z190">
        <v>7142</v>
      </c>
    </row>
    <row r="191" spans="1:26">
      <c r="A191" s="70"/>
      <c r="B191" s="70"/>
      <c r="C191" s="75"/>
      <c r="D191" s="76"/>
      <c r="E191" s="238"/>
      <c r="F191" s="78">
        <v>935</v>
      </c>
      <c r="G191" s="512">
        <v>148</v>
      </c>
      <c r="J191" s="79"/>
      <c r="K191" s="68"/>
      <c r="L191" s="64"/>
      <c r="S191" s="64"/>
      <c r="W191" s="117">
        <v>875</v>
      </c>
      <c r="X191">
        <v>6202</v>
      </c>
      <c r="Y191" s="117">
        <v>176</v>
      </c>
      <c r="Z191">
        <v>7183</v>
      </c>
    </row>
    <row r="192" spans="1:26">
      <c r="A192" s="70"/>
      <c r="B192" s="70"/>
      <c r="C192" s="75"/>
      <c r="D192" s="76"/>
      <c r="E192" s="238"/>
      <c r="F192" s="78">
        <v>940</v>
      </c>
      <c r="G192" s="512">
        <v>149</v>
      </c>
      <c r="J192" s="79"/>
      <c r="K192" s="68"/>
      <c r="L192" s="64"/>
      <c r="S192" s="64"/>
      <c r="W192" s="117">
        <v>880</v>
      </c>
      <c r="X192">
        <v>6234</v>
      </c>
      <c r="Y192" s="117">
        <v>177</v>
      </c>
      <c r="Z192">
        <v>7224</v>
      </c>
    </row>
    <row r="193" spans="1:26">
      <c r="A193" s="70"/>
      <c r="B193" s="70"/>
      <c r="C193" s="75"/>
      <c r="D193" s="76"/>
      <c r="E193" s="238"/>
      <c r="F193" s="78">
        <v>945</v>
      </c>
      <c r="G193" s="512">
        <v>149</v>
      </c>
      <c r="J193" s="79"/>
      <c r="K193" s="68"/>
      <c r="L193" s="64"/>
      <c r="S193" s="64"/>
      <c r="W193" s="117">
        <v>885</v>
      </c>
      <c r="X193">
        <v>6266</v>
      </c>
      <c r="Y193" s="117">
        <v>178</v>
      </c>
      <c r="Z193">
        <v>7265</v>
      </c>
    </row>
    <row r="194" spans="1:26">
      <c r="A194" s="70"/>
      <c r="B194" s="70"/>
      <c r="C194" s="75"/>
      <c r="D194" s="76"/>
      <c r="E194" s="238"/>
      <c r="F194" s="78">
        <v>950</v>
      </c>
      <c r="G194" s="512">
        <v>150</v>
      </c>
      <c r="J194" s="79"/>
      <c r="K194" s="68"/>
      <c r="L194" s="64"/>
      <c r="S194" s="64"/>
      <c r="W194" s="117">
        <v>890</v>
      </c>
      <c r="X194">
        <v>6298</v>
      </c>
      <c r="Y194" s="117">
        <v>179</v>
      </c>
      <c r="Z194">
        <v>7305</v>
      </c>
    </row>
    <row r="195" spans="1:26">
      <c r="A195" s="70"/>
      <c r="B195" s="70"/>
      <c r="C195" s="75"/>
      <c r="D195" s="76"/>
      <c r="E195" s="238"/>
      <c r="F195" s="78">
        <v>955</v>
      </c>
      <c r="G195" s="512">
        <v>151</v>
      </c>
      <c r="J195" s="79"/>
      <c r="K195" s="68"/>
      <c r="L195" s="64"/>
      <c r="S195" s="64"/>
      <c r="W195" s="117">
        <v>895</v>
      </c>
      <c r="X195">
        <v>6330</v>
      </c>
      <c r="Y195" s="117">
        <v>180</v>
      </c>
      <c r="Z195">
        <v>7346</v>
      </c>
    </row>
    <row r="196" spans="1:26">
      <c r="A196" s="70"/>
      <c r="B196" s="70"/>
      <c r="C196" s="75"/>
      <c r="D196" s="76"/>
      <c r="E196" s="238"/>
      <c r="F196" s="78">
        <v>960</v>
      </c>
      <c r="G196" s="512">
        <v>152</v>
      </c>
      <c r="J196" s="79"/>
      <c r="K196" s="68"/>
      <c r="L196" s="64"/>
      <c r="S196" s="64"/>
      <c r="W196" s="117">
        <v>900</v>
      </c>
      <c r="X196">
        <v>6362</v>
      </c>
      <c r="Y196" s="117">
        <v>181</v>
      </c>
      <c r="Z196">
        <v>7387</v>
      </c>
    </row>
    <row r="197" spans="1:26">
      <c r="A197" s="70"/>
      <c r="B197" s="70"/>
      <c r="C197" s="75"/>
      <c r="D197" s="76"/>
      <c r="E197" s="238"/>
      <c r="F197" s="78">
        <v>965</v>
      </c>
      <c r="G197" s="512">
        <v>152</v>
      </c>
      <c r="J197" s="79"/>
      <c r="K197" s="68"/>
      <c r="L197" s="64"/>
      <c r="S197" s="64"/>
      <c r="W197" s="117">
        <v>905</v>
      </c>
      <c r="X197">
        <v>6394</v>
      </c>
      <c r="Y197" s="117">
        <v>182</v>
      </c>
      <c r="Z197">
        <v>7428</v>
      </c>
    </row>
    <row r="198" spans="1:26">
      <c r="A198" s="70"/>
      <c r="B198" s="70"/>
      <c r="C198" s="75"/>
      <c r="D198" s="76"/>
      <c r="E198" s="238"/>
      <c r="F198" s="78">
        <v>970</v>
      </c>
      <c r="G198" s="512">
        <v>153</v>
      </c>
      <c r="J198" s="79"/>
      <c r="K198" s="68"/>
      <c r="L198" s="64"/>
      <c r="S198" s="64"/>
      <c r="W198" s="117">
        <v>910</v>
      </c>
      <c r="X198">
        <v>6425</v>
      </c>
      <c r="Y198" s="117">
        <v>183</v>
      </c>
      <c r="Z198">
        <v>7469</v>
      </c>
    </row>
    <row r="199" spans="1:26">
      <c r="A199" s="70"/>
      <c r="B199" s="70"/>
      <c r="C199" s="75"/>
      <c r="D199" s="76"/>
      <c r="E199" s="238"/>
      <c r="F199" s="78">
        <v>975</v>
      </c>
      <c r="G199" s="512">
        <v>154</v>
      </c>
      <c r="J199" s="79"/>
      <c r="K199" s="68"/>
      <c r="L199" s="64"/>
      <c r="S199" s="64"/>
      <c r="W199" s="117">
        <v>915</v>
      </c>
      <c r="X199">
        <v>6456</v>
      </c>
      <c r="Y199" s="117">
        <v>184</v>
      </c>
      <c r="Z199">
        <v>7510</v>
      </c>
    </row>
    <row r="200" spans="1:26">
      <c r="A200" s="70"/>
      <c r="B200" s="70"/>
      <c r="C200" s="75"/>
      <c r="D200" s="76"/>
      <c r="E200" s="238"/>
      <c r="F200" s="78">
        <v>980</v>
      </c>
      <c r="G200" s="512">
        <v>155</v>
      </c>
      <c r="J200" s="79"/>
      <c r="K200" s="68"/>
      <c r="L200" s="64"/>
      <c r="S200" s="64"/>
      <c r="W200" s="117">
        <v>920</v>
      </c>
      <c r="X200">
        <v>6487</v>
      </c>
      <c r="Y200" s="117">
        <v>185</v>
      </c>
      <c r="Z200">
        <v>7550</v>
      </c>
    </row>
    <row r="201" spans="1:26">
      <c r="A201" s="70"/>
      <c r="B201" s="70"/>
      <c r="C201" s="75"/>
      <c r="D201" s="76"/>
      <c r="E201" s="238"/>
      <c r="F201" s="78">
        <v>985</v>
      </c>
      <c r="G201" s="512">
        <v>156</v>
      </c>
      <c r="J201" s="79"/>
      <c r="K201" s="68"/>
      <c r="L201" s="64"/>
      <c r="S201" s="64"/>
      <c r="W201" s="117">
        <v>925</v>
      </c>
      <c r="X201">
        <v>6519</v>
      </c>
      <c r="Y201" s="117">
        <v>186</v>
      </c>
      <c r="Z201">
        <v>7591</v>
      </c>
    </row>
    <row r="202" spans="1:26">
      <c r="A202" s="70"/>
      <c r="B202" s="70"/>
      <c r="C202" s="75"/>
      <c r="D202" s="76"/>
      <c r="E202" s="238"/>
      <c r="F202" s="78">
        <v>990</v>
      </c>
      <c r="G202" s="512">
        <v>156</v>
      </c>
      <c r="J202" s="79"/>
      <c r="K202" s="68"/>
      <c r="L202" s="64"/>
      <c r="S202" s="64"/>
      <c r="W202" s="117">
        <v>930</v>
      </c>
      <c r="X202">
        <v>6550</v>
      </c>
      <c r="Y202" s="117">
        <v>187</v>
      </c>
      <c r="Z202">
        <v>7632</v>
      </c>
    </row>
    <row r="203" spans="1:26">
      <c r="A203" s="70"/>
      <c r="B203" s="70"/>
      <c r="C203" s="75"/>
      <c r="D203" s="76"/>
      <c r="E203" s="238"/>
      <c r="F203" s="78">
        <v>995</v>
      </c>
      <c r="G203" s="512">
        <v>157</v>
      </c>
      <c r="J203" s="79"/>
      <c r="K203" s="68"/>
      <c r="L203" s="64"/>
      <c r="S203" s="64"/>
      <c r="W203" s="117">
        <v>935</v>
      </c>
      <c r="X203">
        <v>6581</v>
      </c>
      <c r="Y203" s="117">
        <v>188</v>
      </c>
      <c r="Z203">
        <v>7673</v>
      </c>
    </row>
    <row r="204" spans="1:26">
      <c r="C204" s="75"/>
      <c r="D204" s="76"/>
      <c r="E204" s="238"/>
      <c r="F204" s="78">
        <v>1000</v>
      </c>
      <c r="G204" s="512">
        <v>158</v>
      </c>
      <c r="J204" s="79"/>
      <c r="K204" s="68"/>
      <c r="L204" s="64"/>
      <c r="S204" s="64"/>
      <c r="W204" s="117">
        <v>940</v>
      </c>
      <c r="X204">
        <v>6612</v>
      </c>
      <c r="Y204" s="117">
        <v>189</v>
      </c>
      <c r="Z204">
        <v>7714</v>
      </c>
    </row>
    <row r="205" spans="1:26">
      <c r="C205" s="75"/>
      <c r="D205" s="239"/>
      <c r="F205" s="78">
        <v>1005</v>
      </c>
      <c r="G205" s="109">
        <v>159</v>
      </c>
      <c r="L205" s="64"/>
      <c r="S205" s="64"/>
      <c r="W205" s="117">
        <v>945</v>
      </c>
      <c r="X205">
        <v>6644</v>
      </c>
      <c r="Y205" s="117">
        <v>190</v>
      </c>
      <c r="Z205">
        <v>7755</v>
      </c>
    </row>
    <row r="206" spans="1:26">
      <c r="C206" s="75"/>
      <c r="D206" s="239"/>
      <c r="F206" s="78">
        <v>1010</v>
      </c>
      <c r="G206" s="109">
        <v>160</v>
      </c>
      <c r="L206" s="64"/>
      <c r="S206" s="64"/>
      <c r="W206" s="117">
        <v>950</v>
      </c>
      <c r="X206">
        <v>6675</v>
      </c>
      <c r="Y206" s="117">
        <v>191</v>
      </c>
      <c r="Z206">
        <v>7795</v>
      </c>
    </row>
    <row r="207" spans="1:26">
      <c r="C207" s="75"/>
      <c r="D207" s="239"/>
      <c r="F207" s="78">
        <v>1015</v>
      </c>
      <c r="G207" s="109">
        <v>160</v>
      </c>
      <c r="L207" s="64"/>
      <c r="S207" s="64"/>
      <c r="W207" s="117">
        <v>955</v>
      </c>
      <c r="X207">
        <v>6706</v>
      </c>
      <c r="Y207" s="117">
        <v>192</v>
      </c>
      <c r="Z207">
        <v>7836</v>
      </c>
    </row>
    <row r="208" spans="1:26">
      <c r="C208" s="75"/>
      <c r="D208" s="239"/>
      <c r="F208" s="78">
        <v>1020</v>
      </c>
      <c r="G208" s="109">
        <v>161</v>
      </c>
      <c r="L208" s="64"/>
      <c r="S208" s="64"/>
      <c r="W208" s="117">
        <v>960</v>
      </c>
      <c r="X208">
        <v>6737</v>
      </c>
      <c r="Y208" s="117">
        <v>193</v>
      </c>
      <c r="Z208">
        <v>7877</v>
      </c>
    </row>
    <row r="209" spans="3:26">
      <c r="C209" s="75"/>
      <c r="D209" s="239"/>
      <c r="F209" s="78">
        <v>1025</v>
      </c>
      <c r="G209" s="109">
        <v>162</v>
      </c>
      <c r="L209" s="64"/>
      <c r="S209" s="64"/>
      <c r="W209" s="117">
        <v>965</v>
      </c>
      <c r="X209">
        <v>6769</v>
      </c>
      <c r="Y209" s="117">
        <v>194</v>
      </c>
      <c r="Z209">
        <v>7918</v>
      </c>
    </row>
    <row r="210" spans="3:26">
      <c r="C210" s="75"/>
      <c r="D210" s="239"/>
      <c r="F210" s="78">
        <v>1030</v>
      </c>
      <c r="G210" s="109">
        <v>163</v>
      </c>
      <c r="L210" s="64"/>
      <c r="S210" s="64"/>
      <c r="W210" s="117">
        <v>970</v>
      </c>
      <c r="X210">
        <v>6800</v>
      </c>
      <c r="Y210" s="117">
        <v>195</v>
      </c>
      <c r="Z210">
        <v>7959</v>
      </c>
    </row>
    <row r="211" spans="3:26">
      <c r="C211" s="75"/>
      <c r="D211" s="239"/>
      <c r="F211" s="78">
        <v>1035</v>
      </c>
      <c r="G211" s="109">
        <v>164</v>
      </c>
      <c r="L211" s="64"/>
      <c r="S211" s="64"/>
      <c r="W211" s="117">
        <v>975</v>
      </c>
      <c r="X211">
        <v>6831</v>
      </c>
      <c r="Y211" s="117">
        <v>196</v>
      </c>
      <c r="Z211">
        <v>8000</v>
      </c>
    </row>
    <row r="212" spans="3:26">
      <c r="C212" s="75"/>
      <c r="D212" s="239"/>
      <c r="F212" s="78">
        <v>1040</v>
      </c>
      <c r="G212" s="109">
        <v>164</v>
      </c>
      <c r="L212" s="64"/>
      <c r="S212" s="64"/>
      <c r="W212" s="117">
        <v>980</v>
      </c>
      <c r="X212">
        <v>6862</v>
      </c>
      <c r="Y212" s="117">
        <v>197</v>
      </c>
      <c r="Z212">
        <v>8040</v>
      </c>
    </row>
    <row r="213" spans="3:26">
      <c r="C213" s="75"/>
      <c r="D213" s="239"/>
      <c r="F213" s="78">
        <v>1045</v>
      </c>
      <c r="G213" s="109">
        <v>165</v>
      </c>
      <c r="L213" s="64"/>
      <c r="S213" s="64"/>
      <c r="W213" s="117">
        <v>985</v>
      </c>
      <c r="X213">
        <v>6894</v>
      </c>
      <c r="Y213" s="117">
        <v>198</v>
      </c>
      <c r="Z213">
        <v>8081</v>
      </c>
    </row>
    <row r="214" spans="3:26">
      <c r="C214" s="75"/>
      <c r="D214" s="239"/>
      <c r="F214" s="78">
        <v>1050</v>
      </c>
      <c r="G214" s="109">
        <v>166</v>
      </c>
      <c r="L214" s="64"/>
      <c r="S214" s="64"/>
      <c r="W214" s="117">
        <v>990</v>
      </c>
      <c r="X214">
        <v>6925</v>
      </c>
      <c r="Y214" s="117">
        <v>199</v>
      </c>
      <c r="Z214">
        <v>8122</v>
      </c>
    </row>
    <row r="215" spans="3:26">
      <c r="C215" s="75"/>
      <c r="D215" s="239"/>
      <c r="F215" s="78">
        <v>1055</v>
      </c>
      <c r="G215" s="109">
        <v>167</v>
      </c>
      <c r="L215" s="64"/>
      <c r="S215" s="64"/>
      <c r="W215" s="117">
        <v>995</v>
      </c>
      <c r="X215">
        <v>6956</v>
      </c>
      <c r="Y215" s="117">
        <v>200</v>
      </c>
      <c r="Z215">
        <v>8163</v>
      </c>
    </row>
    <row r="216" spans="3:26">
      <c r="C216" s="75"/>
      <c r="D216" s="239"/>
      <c r="F216" s="78">
        <v>1060</v>
      </c>
      <c r="G216" s="109">
        <v>167</v>
      </c>
      <c r="L216" s="64"/>
      <c r="S216" s="64"/>
      <c r="W216" s="117">
        <v>1000</v>
      </c>
      <c r="X216">
        <v>6987</v>
      </c>
    </row>
    <row r="217" spans="3:26">
      <c r="C217" s="75"/>
      <c r="D217" s="239"/>
      <c r="F217" s="78">
        <v>1065</v>
      </c>
      <c r="G217" s="109">
        <v>168</v>
      </c>
      <c r="L217" s="64"/>
      <c r="S217" s="64"/>
    </row>
    <row r="218" spans="3:26">
      <c r="C218" s="75"/>
      <c r="D218" s="239"/>
      <c r="F218" s="78">
        <v>1070</v>
      </c>
      <c r="G218" s="109">
        <v>169</v>
      </c>
      <c r="L218" s="64"/>
      <c r="S218" s="64"/>
    </row>
    <row r="219" spans="3:26">
      <c r="C219" s="75"/>
      <c r="D219" s="239"/>
      <c r="F219" s="78">
        <v>1075</v>
      </c>
      <c r="G219" s="109">
        <v>170</v>
      </c>
      <c r="L219" s="64"/>
      <c r="S219" s="64"/>
    </row>
    <row r="220" spans="3:26">
      <c r="C220" s="75"/>
      <c r="D220" s="239"/>
      <c r="F220" s="78">
        <v>1080</v>
      </c>
      <c r="G220" s="109">
        <v>171</v>
      </c>
      <c r="L220" s="64"/>
      <c r="S220" s="64"/>
    </row>
    <row r="221" spans="3:26">
      <c r="C221" s="75"/>
      <c r="D221" s="239"/>
      <c r="F221" s="78">
        <v>1085</v>
      </c>
      <c r="G221" s="109">
        <v>171</v>
      </c>
      <c r="L221" s="64"/>
      <c r="S221" s="64"/>
    </row>
    <row r="222" spans="3:26">
      <c r="C222" s="75"/>
      <c r="D222" s="239"/>
      <c r="F222" s="78">
        <v>1090</v>
      </c>
      <c r="G222" s="109">
        <v>172</v>
      </c>
      <c r="L222" s="64"/>
      <c r="S222" s="64"/>
    </row>
    <row r="223" spans="3:26">
      <c r="C223" s="75"/>
      <c r="D223" s="239"/>
      <c r="F223" s="78">
        <v>1095</v>
      </c>
      <c r="G223" s="109">
        <v>173</v>
      </c>
      <c r="L223" s="64"/>
      <c r="S223" s="64"/>
    </row>
    <row r="224" spans="3:26">
      <c r="C224" s="75"/>
      <c r="D224" s="239"/>
      <c r="F224" s="78">
        <v>1100</v>
      </c>
      <c r="G224" s="109">
        <v>174</v>
      </c>
      <c r="L224" s="64"/>
      <c r="S224" s="64"/>
    </row>
    <row r="225" spans="3:19">
      <c r="C225" s="75"/>
      <c r="D225" s="239"/>
      <c r="F225" s="78">
        <v>1105</v>
      </c>
      <c r="G225" s="109">
        <v>175</v>
      </c>
      <c r="J225" s="64"/>
      <c r="L225" s="64"/>
      <c r="S225" s="64"/>
    </row>
    <row r="226" spans="3:19">
      <c r="C226" s="75"/>
      <c r="D226" s="239"/>
      <c r="F226" s="78">
        <v>1110</v>
      </c>
      <c r="G226" s="109">
        <v>175</v>
      </c>
      <c r="J226" s="64"/>
      <c r="L226" s="64"/>
      <c r="S226" s="64"/>
    </row>
    <row r="227" spans="3:19">
      <c r="C227" s="75"/>
      <c r="D227" s="239"/>
      <c r="F227" s="78">
        <v>1115</v>
      </c>
      <c r="G227" s="109">
        <v>176</v>
      </c>
      <c r="J227" s="64"/>
      <c r="L227" s="64"/>
      <c r="S227" s="64"/>
    </row>
    <row r="228" spans="3:19">
      <c r="C228" s="75"/>
      <c r="D228" s="239"/>
      <c r="F228" s="78">
        <v>1120</v>
      </c>
      <c r="G228" s="109">
        <v>177</v>
      </c>
      <c r="J228" s="64"/>
      <c r="L228" s="64"/>
      <c r="S228" s="64"/>
    </row>
    <row r="229" spans="3:19">
      <c r="C229" s="75"/>
      <c r="D229" s="239"/>
      <c r="F229" s="78">
        <v>1125</v>
      </c>
      <c r="G229" s="109">
        <v>178</v>
      </c>
      <c r="J229" s="64"/>
      <c r="L229" s="64"/>
      <c r="S229" s="64"/>
    </row>
    <row r="230" spans="3:19">
      <c r="C230" s="75"/>
      <c r="D230" s="239"/>
      <c r="F230" s="78">
        <v>1130</v>
      </c>
      <c r="G230" s="109">
        <v>179</v>
      </c>
      <c r="J230" s="64"/>
      <c r="L230" s="64"/>
      <c r="S230" s="64"/>
    </row>
    <row r="231" spans="3:19">
      <c r="C231" s="75"/>
      <c r="D231" s="239"/>
      <c r="F231" s="78">
        <v>1135</v>
      </c>
      <c r="G231" s="109">
        <v>179</v>
      </c>
      <c r="J231" s="64"/>
      <c r="L231" s="64"/>
      <c r="S231" s="64"/>
    </row>
    <row r="232" spans="3:19">
      <c r="C232" s="75"/>
      <c r="D232" s="239"/>
      <c r="F232" s="78">
        <v>1140</v>
      </c>
      <c r="G232" s="109">
        <v>180</v>
      </c>
      <c r="J232" s="64"/>
      <c r="L232" s="64"/>
      <c r="S232" s="64"/>
    </row>
    <row r="233" spans="3:19">
      <c r="C233" s="75"/>
      <c r="D233" s="239"/>
      <c r="F233" s="78">
        <v>1145</v>
      </c>
      <c r="G233" s="109">
        <v>181</v>
      </c>
      <c r="J233" s="64"/>
      <c r="L233" s="64"/>
      <c r="S233" s="64"/>
    </row>
    <row r="234" spans="3:19">
      <c r="C234" s="75"/>
      <c r="D234" s="239"/>
      <c r="F234" s="78">
        <v>1150</v>
      </c>
      <c r="G234" s="109">
        <v>182</v>
      </c>
      <c r="J234" s="64"/>
      <c r="L234" s="64"/>
      <c r="S234" s="64"/>
    </row>
    <row r="235" spans="3:19">
      <c r="C235" s="75"/>
      <c r="D235" s="239"/>
      <c r="F235" s="78">
        <v>1155</v>
      </c>
      <c r="G235" s="109">
        <v>182</v>
      </c>
      <c r="J235" s="64"/>
    </row>
    <row r="236" spans="3:19">
      <c r="C236" s="75"/>
      <c r="D236" s="239"/>
      <c r="F236" s="78">
        <v>1160</v>
      </c>
      <c r="G236" s="109">
        <v>183</v>
      </c>
      <c r="J236" s="64"/>
    </row>
    <row r="237" spans="3:19">
      <c r="C237" s="75"/>
      <c r="D237" s="239"/>
      <c r="F237" s="78">
        <v>1165</v>
      </c>
      <c r="G237" s="109">
        <v>184</v>
      </c>
      <c r="J237" s="64"/>
    </row>
    <row r="238" spans="3:19">
      <c r="C238" s="75"/>
      <c r="D238" s="239"/>
      <c r="F238" s="78">
        <v>1170</v>
      </c>
      <c r="G238" s="109">
        <v>185</v>
      </c>
      <c r="J238" s="64"/>
    </row>
    <row r="239" spans="3:19">
      <c r="C239" s="75"/>
      <c r="D239" s="239"/>
      <c r="F239" s="78">
        <v>1175</v>
      </c>
      <c r="G239" s="109">
        <v>186</v>
      </c>
      <c r="J239" s="64"/>
    </row>
    <row r="240" spans="3:19">
      <c r="C240" s="75"/>
      <c r="D240" s="239"/>
      <c r="F240" s="78">
        <v>1180</v>
      </c>
      <c r="G240" s="109">
        <v>186</v>
      </c>
      <c r="J240" s="64"/>
    </row>
    <row r="241" spans="3:10">
      <c r="C241" s="75"/>
      <c r="D241" s="239"/>
      <c r="F241" s="78">
        <v>1185</v>
      </c>
      <c r="G241" s="109">
        <v>187</v>
      </c>
      <c r="J241" s="64"/>
    </row>
    <row r="242" spans="3:10">
      <c r="C242" s="75"/>
      <c r="D242" s="239"/>
      <c r="F242" s="78">
        <v>1190</v>
      </c>
      <c r="G242" s="109">
        <v>188</v>
      </c>
      <c r="J242" s="64"/>
    </row>
    <row r="243" spans="3:10">
      <c r="C243" s="75"/>
      <c r="D243" s="239"/>
      <c r="F243" s="78">
        <v>1195</v>
      </c>
      <c r="G243" s="109">
        <v>189</v>
      </c>
      <c r="J243" s="64"/>
    </row>
    <row r="244" spans="3:10">
      <c r="C244" s="75"/>
      <c r="D244" s="239"/>
      <c r="F244" s="78">
        <v>1200</v>
      </c>
      <c r="G244" s="109">
        <v>190</v>
      </c>
      <c r="J244" s="64"/>
    </row>
    <row r="245" spans="3:10">
      <c r="C245" s="75"/>
      <c r="D245" s="239"/>
      <c r="F245" s="78">
        <v>1205</v>
      </c>
      <c r="G245" s="109">
        <v>190</v>
      </c>
      <c r="J245" s="64"/>
    </row>
    <row r="246" spans="3:10">
      <c r="C246" s="75"/>
      <c r="D246" s="239"/>
      <c r="F246" s="78">
        <v>1210</v>
      </c>
      <c r="G246" s="109">
        <v>191</v>
      </c>
      <c r="J246" s="64"/>
    </row>
    <row r="247" spans="3:10">
      <c r="C247" s="75"/>
      <c r="D247" s="239"/>
      <c r="F247" s="78">
        <v>1215</v>
      </c>
      <c r="G247" s="109">
        <v>192</v>
      </c>
      <c r="J247" s="64"/>
    </row>
    <row r="248" spans="3:10">
      <c r="C248" s="75"/>
      <c r="D248" s="239"/>
      <c r="F248" s="78">
        <v>1220</v>
      </c>
      <c r="G248" s="109">
        <v>193</v>
      </c>
      <c r="J248" s="64"/>
    </row>
    <row r="249" spans="3:10">
      <c r="C249" s="75"/>
      <c r="D249" s="239"/>
      <c r="F249" s="78">
        <v>1225</v>
      </c>
      <c r="G249" s="109">
        <v>194</v>
      </c>
      <c r="J249" s="64"/>
    </row>
    <row r="250" spans="3:10">
      <c r="C250" s="75"/>
      <c r="D250" s="239"/>
      <c r="F250" s="78">
        <v>1230</v>
      </c>
      <c r="G250" s="109">
        <v>194</v>
      </c>
      <c r="J250" s="64"/>
    </row>
    <row r="251" spans="3:10">
      <c r="C251" s="75"/>
      <c r="D251" s="239"/>
      <c r="F251" s="78">
        <v>1235</v>
      </c>
      <c r="G251" s="109">
        <v>195</v>
      </c>
      <c r="J251" s="64"/>
    </row>
    <row r="252" spans="3:10">
      <c r="C252" s="75"/>
      <c r="D252" s="239"/>
      <c r="F252" s="78">
        <v>1240</v>
      </c>
      <c r="G252" s="109">
        <v>196</v>
      </c>
      <c r="J252" s="64"/>
    </row>
    <row r="253" spans="3:10">
      <c r="C253" s="75"/>
      <c r="D253" s="239"/>
      <c r="F253" s="78">
        <v>1245</v>
      </c>
      <c r="G253" s="109">
        <v>197</v>
      </c>
      <c r="J253" s="64"/>
    </row>
    <row r="254" spans="3:10">
      <c r="C254" s="75"/>
      <c r="D254" s="239"/>
      <c r="F254" s="78">
        <v>1250</v>
      </c>
      <c r="G254" s="109">
        <v>198</v>
      </c>
      <c r="J254" s="64"/>
    </row>
    <row r="255" spans="3:10">
      <c r="C255" s="75"/>
      <c r="D255" s="239"/>
      <c r="F255" s="78">
        <v>1255</v>
      </c>
      <c r="G255" s="109">
        <v>198</v>
      </c>
      <c r="J255" s="64"/>
    </row>
    <row r="256" spans="3:10">
      <c r="C256" s="75"/>
      <c r="D256" s="239"/>
      <c r="F256" s="78">
        <v>1260</v>
      </c>
      <c r="G256" s="109">
        <v>199</v>
      </c>
      <c r="J256" s="64"/>
    </row>
    <row r="257" spans="3:10">
      <c r="C257" s="75"/>
      <c r="D257" s="239"/>
      <c r="F257" s="78">
        <v>1265</v>
      </c>
      <c r="G257" s="109">
        <v>200</v>
      </c>
      <c r="J257" s="64"/>
    </row>
    <row r="258" spans="3:10">
      <c r="C258" s="75"/>
      <c r="D258" s="239"/>
      <c r="F258" s="78">
        <v>1270</v>
      </c>
      <c r="G258" s="109">
        <v>201</v>
      </c>
      <c r="J258" s="64"/>
    </row>
    <row r="259" spans="3:10">
      <c r="C259" s="75"/>
      <c r="D259" s="239"/>
      <c r="F259" s="78">
        <v>1275</v>
      </c>
      <c r="G259" s="109">
        <v>201</v>
      </c>
      <c r="J259" s="64"/>
    </row>
    <row r="260" spans="3:10">
      <c r="C260" s="75"/>
      <c r="D260" s="239"/>
      <c r="F260" s="78">
        <v>1280</v>
      </c>
      <c r="G260" s="109">
        <v>202</v>
      </c>
      <c r="J260" s="64"/>
    </row>
    <row r="261" spans="3:10">
      <c r="C261" s="75"/>
      <c r="D261" s="239"/>
      <c r="F261" s="78">
        <v>1285</v>
      </c>
      <c r="G261" s="109">
        <v>203</v>
      </c>
      <c r="J261" s="64"/>
    </row>
    <row r="262" spans="3:10">
      <c r="C262" s="75"/>
      <c r="D262" s="239"/>
      <c r="F262" s="78">
        <v>1290</v>
      </c>
      <c r="G262" s="109">
        <v>204</v>
      </c>
      <c r="J262" s="64"/>
    </row>
    <row r="263" spans="3:10">
      <c r="C263" s="75"/>
      <c r="D263" s="239"/>
      <c r="F263" s="78">
        <v>1295</v>
      </c>
      <c r="G263" s="109">
        <v>205</v>
      </c>
      <c r="J263" s="64"/>
    </row>
    <row r="264" spans="3:10">
      <c r="C264" s="75"/>
      <c r="D264" s="239"/>
      <c r="F264" s="78">
        <v>1300</v>
      </c>
      <c r="G264" s="109">
        <v>205</v>
      </c>
      <c r="J264" s="64"/>
    </row>
    <row r="265" spans="3:10">
      <c r="C265" s="75"/>
      <c r="D265" s="239"/>
      <c r="F265" s="78">
        <v>1305</v>
      </c>
      <c r="G265" s="109">
        <v>206</v>
      </c>
      <c r="J265" s="64"/>
    </row>
    <row r="266" spans="3:10">
      <c r="C266" s="75"/>
      <c r="D266" s="239"/>
      <c r="F266" s="78">
        <v>1310</v>
      </c>
      <c r="G266" s="109">
        <v>207</v>
      </c>
      <c r="J266" s="64"/>
    </row>
    <row r="267" spans="3:10">
      <c r="C267" s="75"/>
      <c r="D267" s="239"/>
      <c r="F267" s="78">
        <v>1315</v>
      </c>
      <c r="G267" s="109">
        <v>208</v>
      </c>
      <c r="J267" s="64"/>
    </row>
    <row r="268" spans="3:10">
      <c r="C268" s="75"/>
      <c r="D268" s="239"/>
      <c r="F268" s="78">
        <v>1320</v>
      </c>
      <c r="G268" s="109">
        <v>209</v>
      </c>
      <c r="J268" s="64"/>
    </row>
    <row r="269" spans="3:10">
      <c r="C269" s="75"/>
      <c r="D269" s="239"/>
      <c r="F269" s="78">
        <v>1325</v>
      </c>
      <c r="G269" s="109">
        <v>209</v>
      </c>
      <c r="J269" s="64"/>
    </row>
    <row r="270" spans="3:10">
      <c r="C270" s="75"/>
      <c r="D270" s="239"/>
      <c r="F270" s="78">
        <v>1330</v>
      </c>
      <c r="G270" s="109">
        <v>210</v>
      </c>
      <c r="J270" s="64"/>
    </row>
    <row r="271" spans="3:10">
      <c r="C271" s="75"/>
      <c r="D271" s="239"/>
      <c r="F271" s="78">
        <v>1335</v>
      </c>
      <c r="G271" s="109">
        <v>211</v>
      </c>
      <c r="J271" s="64"/>
    </row>
    <row r="272" spans="3:10">
      <c r="C272" s="75"/>
      <c r="D272" s="239"/>
      <c r="F272" s="78">
        <v>1340</v>
      </c>
      <c r="G272" s="109">
        <v>212</v>
      </c>
      <c r="J272" s="64"/>
    </row>
    <row r="273" spans="3:10">
      <c r="C273" s="75"/>
      <c r="D273" s="239"/>
      <c r="F273" s="78">
        <v>1345</v>
      </c>
      <c r="G273" s="109">
        <v>213</v>
      </c>
      <c r="J273" s="64"/>
    </row>
    <row r="274" spans="3:10">
      <c r="C274" s="75"/>
      <c r="D274" s="239"/>
      <c r="F274" s="78">
        <v>1350</v>
      </c>
      <c r="G274" s="109">
        <v>213</v>
      </c>
      <c r="J274" s="64"/>
    </row>
    <row r="275" spans="3:10">
      <c r="C275" s="75"/>
      <c r="D275" s="239"/>
      <c r="F275" s="78">
        <v>1355</v>
      </c>
      <c r="G275" s="109">
        <v>214</v>
      </c>
      <c r="J275" s="64"/>
    </row>
    <row r="276" spans="3:10">
      <c r="C276" s="75"/>
      <c r="D276" s="239"/>
      <c r="F276" s="78">
        <v>1360</v>
      </c>
      <c r="G276" s="109">
        <v>215</v>
      </c>
      <c r="J276" s="64"/>
    </row>
    <row r="277" spans="3:10">
      <c r="C277" s="75"/>
      <c r="D277" s="239"/>
      <c r="F277" s="78">
        <v>1365</v>
      </c>
      <c r="G277" s="109">
        <v>216</v>
      </c>
      <c r="J277" s="64"/>
    </row>
    <row r="278" spans="3:10">
      <c r="C278" s="75"/>
      <c r="D278" s="239"/>
      <c r="F278" s="78">
        <v>1370</v>
      </c>
      <c r="G278" s="109">
        <v>216</v>
      </c>
      <c r="J278" s="64"/>
    </row>
    <row r="279" spans="3:10">
      <c r="C279" s="75"/>
      <c r="D279" s="239"/>
      <c r="F279" s="78">
        <v>1375</v>
      </c>
      <c r="G279" s="109">
        <v>217</v>
      </c>
      <c r="J279" s="64"/>
    </row>
    <row r="280" spans="3:10">
      <c r="C280" s="75"/>
      <c r="D280" s="239"/>
      <c r="F280" s="78">
        <v>1380</v>
      </c>
      <c r="G280" s="109">
        <v>218</v>
      </c>
      <c r="J280" s="64"/>
    </row>
    <row r="281" spans="3:10">
      <c r="C281" s="75"/>
      <c r="D281" s="239"/>
      <c r="F281" s="78">
        <v>1385</v>
      </c>
      <c r="G281" s="109">
        <v>219</v>
      </c>
      <c r="J281" s="64"/>
    </row>
    <row r="282" spans="3:10">
      <c r="C282" s="75"/>
      <c r="D282" s="239"/>
      <c r="F282" s="78">
        <v>1390</v>
      </c>
      <c r="G282" s="109">
        <v>220</v>
      </c>
      <c r="J282" s="64"/>
    </row>
    <row r="283" spans="3:10">
      <c r="C283" s="75"/>
      <c r="D283" s="239"/>
      <c r="F283" s="78">
        <v>1395</v>
      </c>
      <c r="G283" s="109">
        <v>220</v>
      </c>
      <c r="J283" s="64"/>
    </row>
    <row r="284" spans="3:10">
      <c r="C284" s="75"/>
      <c r="D284" s="239"/>
      <c r="F284" s="78">
        <v>1400</v>
      </c>
      <c r="G284" s="109">
        <v>221</v>
      </c>
      <c r="J284" s="64"/>
    </row>
    <row r="285" spans="3:10">
      <c r="C285" s="75"/>
      <c r="D285" s="239"/>
      <c r="F285" s="78">
        <v>1405</v>
      </c>
      <c r="G285" s="109">
        <v>222</v>
      </c>
      <c r="J285" s="64"/>
    </row>
    <row r="286" spans="3:10">
      <c r="C286" s="75"/>
      <c r="D286" s="239"/>
      <c r="F286" s="78">
        <v>1410</v>
      </c>
      <c r="G286" s="109">
        <v>223</v>
      </c>
      <c r="J286" s="64"/>
    </row>
    <row r="287" spans="3:10">
      <c r="C287" s="75"/>
      <c r="D287" s="239"/>
      <c r="F287" s="78">
        <v>1415</v>
      </c>
      <c r="G287" s="109">
        <v>224</v>
      </c>
      <c r="J287" s="64"/>
    </row>
    <row r="288" spans="3:10">
      <c r="C288" s="75"/>
      <c r="D288" s="239"/>
      <c r="F288" s="78">
        <v>1420</v>
      </c>
      <c r="G288" s="109">
        <v>224</v>
      </c>
      <c r="J288" s="64"/>
    </row>
    <row r="289" spans="3:10">
      <c r="C289" s="75"/>
      <c r="D289" s="239"/>
      <c r="F289" s="78">
        <v>1425</v>
      </c>
      <c r="G289" s="109">
        <v>225</v>
      </c>
      <c r="J289" s="64"/>
    </row>
    <row r="290" spans="3:10">
      <c r="C290" s="75"/>
      <c r="D290" s="239"/>
      <c r="F290" s="78">
        <v>1430</v>
      </c>
      <c r="G290" s="109">
        <v>226</v>
      </c>
      <c r="J290" s="64"/>
    </row>
    <row r="291" spans="3:10">
      <c r="C291" s="75"/>
      <c r="D291" s="239"/>
      <c r="F291" s="78">
        <v>1435</v>
      </c>
      <c r="G291" s="109">
        <v>227</v>
      </c>
      <c r="J291" s="64"/>
    </row>
    <row r="292" spans="3:10">
      <c r="C292" s="75"/>
      <c r="D292" s="239"/>
      <c r="F292" s="78">
        <v>1440</v>
      </c>
      <c r="G292" s="109">
        <v>228</v>
      </c>
      <c r="J292" s="64"/>
    </row>
    <row r="293" spans="3:10">
      <c r="C293" s="75"/>
      <c r="D293" s="239"/>
      <c r="F293" s="78">
        <v>1445</v>
      </c>
      <c r="G293" s="109">
        <v>228</v>
      </c>
      <c r="J293" s="64"/>
    </row>
    <row r="294" spans="3:10">
      <c r="C294" s="75"/>
      <c r="D294" s="239"/>
      <c r="F294" s="78">
        <v>1450</v>
      </c>
      <c r="G294" s="109">
        <v>229</v>
      </c>
      <c r="J294" s="64"/>
    </row>
    <row r="295" spans="3:10">
      <c r="C295" s="75"/>
      <c r="D295" s="239"/>
      <c r="F295" s="78">
        <v>1455</v>
      </c>
      <c r="G295" s="109">
        <v>230</v>
      </c>
      <c r="J295" s="64"/>
    </row>
    <row r="296" spans="3:10">
      <c r="C296" s="75"/>
      <c r="D296" s="239"/>
      <c r="F296" s="78">
        <v>1460</v>
      </c>
      <c r="G296" s="109">
        <v>231</v>
      </c>
      <c r="J296" s="64"/>
    </row>
    <row r="297" spans="3:10">
      <c r="C297" s="75"/>
      <c r="D297" s="239"/>
      <c r="F297" s="78">
        <v>1465</v>
      </c>
      <c r="G297" s="109">
        <v>231</v>
      </c>
      <c r="J297" s="64"/>
    </row>
    <row r="298" spans="3:10">
      <c r="C298" s="75"/>
      <c r="D298" s="239"/>
      <c r="F298" s="78">
        <v>1470</v>
      </c>
      <c r="G298" s="109">
        <v>232</v>
      </c>
      <c r="J298" s="64"/>
    </row>
    <row r="299" spans="3:10">
      <c r="C299" s="75"/>
      <c r="D299" s="239"/>
      <c r="F299" s="78">
        <v>1475</v>
      </c>
      <c r="G299" s="109">
        <v>233</v>
      </c>
      <c r="J299" s="64"/>
    </row>
    <row r="300" spans="3:10">
      <c r="C300" s="75"/>
      <c r="D300" s="239"/>
      <c r="F300" s="78">
        <v>1480</v>
      </c>
      <c r="G300" s="109">
        <v>234</v>
      </c>
      <c r="J300" s="64"/>
    </row>
    <row r="301" spans="3:10">
      <c r="C301" s="75"/>
      <c r="D301" s="239"/>
      <c r="F301" s="78">
        <v>1485</v>
      </c>
      <c r="G301" s="109">
        <v>235</v>
      </c>
      <c r="J301" s="64"/>
    </row>
    <row r="302" spans="3:10">
      <c r="C302" s="75"/>
      <c r="D302" s="239"/>
      <c r="F302" s="78">
        <v>1490</v>
      </c>
      <c r="G302" s="109">
        <v>235</v>
      </c>
      <c r="J302" s="64"/>
    </row>
    <row r="303" spans="3:10">
      <c r="C303" s="75"/>
      <c r="D303" s="239"/>
      <c r="F303" s="78">
        <v>1495</v>
      </c>
      <c r="G303" s="109">
        <v>236</v>
      </c>
      <c r="J303" s="64"/>
    </row>
    <row r="304" spans="3:10">
      <c r="C304" s="75"/>
      <c r="D304" s="239"/>
      <c r="F304" s="78">
        <v>1500</v>
      </c>
      <c r="G304" s="109">
        <v>237</v>
      </c>
      <c r="J304" s="64"/>
    </row>
    <row r="305" spans="3:10">
      <c r="C305" s="75"/>
      <c r="D305" s="239"/>
      <c r="F305" s="78">
        <v>1505</v>
      </c>
      <c r="G305" s="109">
        <v>238</v>
      </c>
      <c r="J305" s="64"/>
    </row>
    <row r="306" spans="3:10">
      <c r="C306" s="75"/>
      <c r="D306" s="239"/>
      <c r="F306" s="78">
        <v>1510</v>
      </c>
      <c r="G306" s="109">
        <v>239</v>
      </c>
      <c r="J306" s="64"/>
    </row>
    <row r="307" spans="3:10">
      <c r="C307" s="75"/>
      <c r="D307" s="239"/>
      <c r="F307" s="78">
        <v>1515</v>
      </c>
      <c r="G307" s="109">
        <v>239</v>
      </c>
      <c r="J307" s="64"/>
    </row>
    <row r="308" spans="3:10">
      <c r="C308" s="75"/>
      <c r="D308" s="239"/>
      <c r="F308" s="78">
        <v>1520</v>
      </c>
      <c r="G308" s="109">
        <v>240</v>
      </c>
      <c r="J308" s="64"/>
    </row>
    <row r="309" spans="3:10">
      <c r="C309" s="75"/>
      <c r="D309" s="239"/>
      <c r="F309" s="78">
        <v>1525</v>
      </c>
      <c r="G309" s="109">
        <v>241</v>
      </c>
      <c r="J309" s="64"/>
    </row>
    <row r="310" spans="3:10">
      <c r="C310" s="75"/>
      <c r="D310" s="239"/>
      <c r="F310" s="78">
        <v>1530</v>
      </c>
      <c r="G310" s="109">
        <v>242</v>
      </c>
      <c r="J310" s="64"/>
    </row>
    <row r="311" spans="3:10">
      <c r="C311" s="75"/>
      <c r="D311" s="239"/>
      <c r="F311" s="78">
        <v>1535</v>
      </c>
      <c r="G311" s="109">
        <v>243</v>
      </c>
      <c r="J311" s="64"/>
    </row>
    <row r="312" spans="3:10">
      <c r="C312" s="75"/>
      <c r="D312" s="239"/>
      <c r="F312" s="78">
        <v>1540</v>
      </c>
      <c r="G312" s="109">
        <v>243</v>
      </c>
      <c r="J312" s="64"/>
    </row>
    <row r="313" spans="3:10">
      <c r="C313" s="75"/>
      <c r="D313" s="239"/>
      <c r="F313" s="78">
        <v>1545</v>
      </c>
      <c r="G313" s="109">
        <v>244</v>
      </c>
      <c r="J313" s="64"/>
    </row>
    <row r="314" spans="3:10">
      <c r="C314" s="75"/>
      <c r="D314" s="239"/>
      <c r="F314" s="78">
        <v>1550</v>
      </c>
      <c r="G314" s="109">
        <v>245</v>
      </c>
      <c r="J314" s="64"/>
    </row>
    <row r="315" spans="3:10">
      <c r="C315" s="75"/>
      <c r="D315" s="239"/>
      <c r="F315" s="78">
        <v>1555</v>
      </c>
      <c r="G315" s="109">
        <v>246</v>
      </c>
      <c r="J315" s="64"/>
    </row>
    <row r="316" spans="3:10">
      <c r="C316" s="75"/>
      <c r="D316" s="239"/>
      <c r="F316" s="78">
        <v>1560</v>
      </c>
      <c r="G316" s="109">
        <v>246</v>
      </c>
      <c r="J316" s="64"/>
    </row>
    <row r="317" spans="3:10">
      <c r="C317" s="75"/>
      <c r="D317" s="239"/>
      <c r="F317" s="78">
        <v>1565</v>
      </c>
      <c r="G317" s="109">
        <v>247</v>
      </c>
      <c r="J317" s="64"/>
    </row>
    <row r="318" spans="3:10">
      <c r="C318" s="75"/>
      <c r="D318" s="239"/>
      <c r="F318" s="78">
        <v>1570</v>
      </c>
      <c r="G318" s="109">
        <v>248</v>
      </c>
      <c r="J318" s="64"/>
    </row>
    <row r="319" spans="3:10">
      <c r="C319" s="75"/>
      <c r="D319" s="239"/>
      <c r="F319" s="78">
        <v>1575</v>
      </c>
      <c r="G319" s="109">
        <v>249</v>
      </c>
      <c r="J319" s="64"/>
    </row>
    <row r="320" spans="3:10">
      <c r="C320" s="75"/>
      <c r="D320" s="239"/>
      <c r="F320" s="78">
        <v>1580</v>
      </c>
      <c r="G320" s="109">
        <v>250</v>
      </c>
      <c r="J320" s="64"/>
    </row>
    <row r="321" spans="3:10">
      <c r="C321" s="75"/>
      <c r="D321" s="239"/>
      <c r="F321" s="78">
        <v>1585</v>
      </c>
      <c r="G321" s="109">
        <v>250</v>
      </c>
      <c r="J321" s="64"/>
    </row>
    <row r="322" spans="3:10">
      <c r="C322" s="75"/>
      <c r="D322" s="239"/>
      <c r="F322" s="78">
        <v>1590</v>
      </c>
      <c r="G322" s="109">
        <v>251</v>
      </c>
      <c r="J322" s="64"/>
    </row>
    <row r="323" spans="3:10">
      <c r="C323" s="75"/>
      <c r="D323" s="239"/>
      <c r="F323" s="78">
        <v>1595</v>
      </c>
      <c r="G323" s="109">
        <v>252</v>
      </c>
      <c r="J323" s="64"/>
    </row>
    <row r="324" spans="3:10">
      <c r="C324" s="75"/>
      <c r="D324" s="239"/>
      <c r="F324" s="78">
        <v>1600</v>
      </c>
      <c r="G324" s="109">
        <v>253</v>
      </c>
      <c r="J324" s="64"/>
    </row>
    <row r="325" spans="3:10">
      <c r="C325" s="75"/>
      <c r="D325" s="239"/>
      <c r="F325" s="78">
        <v>1605</v>
      </c>
      <c r="G325" s="109">
        <v>254</v>
      </c>
      <c r="J325" s="64"/>
    </row>
    <row r="326" spans="3:10">
      <c r="C326" s="75"/>
      <c r="D326" s="239"/>
      <c r="F326" s="78">
        <v>1610</v>
      </c>
      <c r="G326" s="109">
        <v>254</v>
      </c>
      <c r="J326" s="64"/>
    </row>
    <row r="327" spans="3:10">
      <c r="C327" s="75"/>
      <c r="D327" s="239"/>
      <c r="F327" s="78">
        <v>1615</v>
      </c>
      <c r="G327" s="109">
        <v>255</v>
      </c>
      <c r="J327" s="64"/>
    </row>
    <row r="328" spans="3:10">
      <c r="C328" s="75"/>
      <c r="D328" s="239"/>
      <c r="F328" s="78">
        <v>1620</v>
      </c>
      <c r="G328" s="109">
        <v>256</v>
      </c>
      <c r="J328" s="64"/>
    </row>
    <row r="329" spans="3:10">
      <c r="C329" s="75"/>
      <c r="D329" s="239"/>
      <c r="F329" s="78">
        <v>1625</v>
      </c>
      <c r="G329" s="109">
        <v>257</v>
      </c>
      <c r="J329" s="64"/>
    </row>
    <row r="330" spans="3:10">
      <c r="C330" s="75"/>
      <c r="D330" s="239"/>
      <c r="F330" s="78">
        <v>1630</v>
      </c>
      <c r="G330" s="109">
        <v>258</v>
      </c>
      <c r="J330" s="64"/>
    </row>
    <row r="331" spans="3:10">
      <c r="C331" s="75"/>
      <c r="D331" s="239"/>
      <c r="F331" s="78">
        <v>1635</v>
      </c>
      <c r="G331" s="109">
        <v>258</v>
      </c>
      <c r="J331" s="64"/>
    </row>
    <row r="332" spans="3:10">
      <c r="C332" s="75"/>
      <c r="D332" s="239"/>
      <c r="F332" s="78">
        <v>1640</v>
      </c>
      <c r="G332" s="109">
        <v>259</v>
      </c>
      <c r="J332" s="64"/>
    </row>
    <row r="333" spans="3:10">
      <c r="C333" s="75"/>
      <c r="D333" s="239"/>
      <c r="F333" s="78">
        <v>1645</v>
      </c>
      <c r="G333" s="109">
        <v>260</v>
      </c>
      <c r="J333" s="64"/>
    </row>
    <row r="334" spans="3:10">
      <c r="C334" s="75"/>
      <c r="D334" s="239"/>
      <c r="F334" s="78">
        <v>1650</v>
      </c>
      <c r="G334" s="109">
        <v>261</v>
      </c>
      <c r="J334" s="64"/>
    </row>
    <row r="335" spans="3:10">
      <c r="C335" s="75"/>
      <c r="D335" s="239"/>
      <c r="F335" s="78">
        <v>1655</v>
      </c>
      <c r="G335" s="109">
        <v>261</v>
      </c>
      <c r="J335" s="64"/>
    </row>
    <row r="336" spans="3:10">
      <c r="C336" s="75"/>
      <c r="D336" s="239"/>
      <c r="F336" s="78">
        <v>1660</v>
      </c>
      <c r="G336" s="109">
        <v>262</v>
      </c>
      <c r="J336" s="64"/>
    </row>
    <row r="337" spans="3:10">
      <c r="C337" s="75"/>
      <c r="D337" s="239"/>
      <c r="F337" s="78">
        <v>1665</v>
      </c>
      <c r="G337" s="109">
        <v>263</v>
      </c>
      <c r="J337" s="64"/>
    </row>
    <row r="338" spans="3:10">
      <c r="C338" s="75"/>
      <c r="D338" s="239"/>
      <c r="F338" s="78">
        <v>1670</v>
      </c>
      <c r="G338" s="109">
        <v>264</v>
      </c>
      <c r="J338" s="64"/>
    </row>
    <row r="339" spans="3:10">
      <c r="C339" s="75"/>
      <c r="D339" s="239"/>
      <c r="F339" s="78">
        <v>1675</v>
      </c>
      <c r="G339" s="109">
        <v>265</v>
      </c>
      <c r="J339" s="64"/>
    </row>
    <row r="340" spans="3:10">
      <c r="C340" s="75"/>
      <c r="D340" s="239"/>
      <c r="F340" s="78">
        <v>1680</v>
      </c>
      <c r="G340" s="109">
        <v>265</v>
      </c>
      <c r="J340" s="64"/>
    </row>
    <row r="341" spans="3:10">
      <c r="C341" s="75"/>
      <c r="D341" s="239"/>
      <c r="F341" s="78">
        <v>1685</v>
      </c>
      <c r="G341" s="109">
        <v>266</v>
      </c>
      <c r="J341" s="64"/>
    </row>
    <row r="342" spans="3:10">
      <c r="C342" s="75"/>
      <c r="D342" s="239"/>
      <c r="F342" s="78">
        <v>1690</v>
      </c>
      <c r="G342" s="109">
        <v>267</v>
      </c>
      <c r="J342" s="64"/>
    </row>
    <row r="343" spans="3:10">
      <c r="C343" s="75"/>
      <c r="D343" s="239"/>
      <c r="F343" s="78">
        <v>1695</v>
      </c>
      <c r="G343" s="109">
        <v>268</v>
      </c>
      <c r="J343" s="64"/>
    </row>
    <row r="344" spans="3:10">
      <c r="C344" s="75"/>
      <c r="D344" s="239"/>
      <c r="F344" s="78">
        <v>1700</v>
      </c>
      <c r="G344" s="109">
        <v>269</v>
      </c>
      <c r="J344" s="64"/>
    </row>
    <row r="345" spans="3:10">
      <c r="C345" s="75"/>
      <c r="D345" s="239"/>
      <c r="F345" s="78">
        <v>1705</v>
      </c>
      <c r="G345" s="109">
        <v>269</v>
      </c>
      <c r="J345" s="64"/>
    </row>
    <row r="346" spans="3:10">
      <c r="C346" s="75"/>
      <c r="D346" s="239"/>
      <c r="F346" s="78">
        <v>1710</v>
      </c>
      <c r="G346" s="109">
        <v>270</v>
      </c>
      <c r="J346" s="64"/>
    </row>
    <row r="347" spans="3:10">
      <c r="C347" s="75"/>
      <c r="D347" s="239"/>
      <c r="F347" s="78">
        <v>1715</v>
      </c>
      <c r="G347" s="109">
        <v>271</v>
      </c>
      <c r="J347" s="64"/>
    </row>
    <row r="348" spans="3:10">
      <c r="C348" s="75"/>
      <c r="D348" s="239"/>
      <c r="F348" s="78">
        <v>1720</v>
      </c>
      <c r="G348" s="109">
        <v>272</v>
      </c>
      <c r="J348" s="64"/>
    </row>
    <row r="349" spans="3:10">
      <c r="C349" s="75"/>
      <c r="D349" s="239"/>
      <c r="F349" s="78">
        <v>1725</v>
      </c>
      <c r="G349" s="109">
        <v>273</v>
      </c>
      <c r="J349" s="64"/>
    </row>
    <row r="350" spans="3:10">
      <c r="C350" s="75"/>
      <c r="D350" s="239"/>
      <c r="F350" s="78">
        <v>1730</v>
      </c>
      <c r="G350" s="109">
        <v>273</v>
      </c>
      <c r="J350" s="64"/>
    </row>
    <row r="351" spans="3:10">
      <c r="C351" s="75"/>
      <c r="D351" s="239"/>
      <c r="F351" s="78">
        <v>1735</v>
      </c>
      <c r="G351" s="109">
        <v>274</v>
      </c>
      <c r="J351" s="64"/>
    </row>
    <row r="352" spans="3:10">
      <c r="C352" s="75"/>
      <c r="D352" s="239"/>
      <c r="F352" s="78">
        <v>1740</v>
      </c>
      <c r="G352" s="109">
        <v>275</v>
      </c>
      <c r="J352" s="64"/>
    </row>
    <row r="353" spans="3:10">
      <c r="C353" s="75"/>
      <c r="D353" s="239"/>
      <c r="F353" s="78">
        <v>1745</v>
      </c>
      <c r="G353" s="109">
        <v>276</v>
      </c>
      <c r="J353" s="64"/>
    </row>
    <row r="354" spans="3:10">
      <c r="C354" s="75"/>
      <c r="D354" s="239"/>
      <c r="F354" s="78">
        <v>1750</v>
      </c>
      <c r="G354" s="109">
        <v>277</v>
      </c>
      <c r="J354" s="64"/>
    </row>
    <row r="355" spans="3:10">
      <c r="C355" s="75"/>
      <c r="D355" s="239"/>
      <c r="F355" s="78">
        <v>1755</v>
      </c>
      <c r="G355" s="109">
        <v>277</v>
      </c>
      <c r="J355" s="64"/>
    </row>
    <row r="356" spans="3:10">
      <c r="C356" s="75"/>
      <c r="D356" s="239"/>
      <c r="F356" s="78">
        <v>1760</v>
      </c>
      <c r="G356" s="109">
        <v>278</v>
      </c>
      <c r="J356" s="64"/>
    </row>
    <row r="357" spans="3:10">
      <c r="C357" s="75"/>
      <c r="D357" s="239"/>
      <c r="F357" s="78">
        <v>1765</v>
      </c>
      <c r="G357" s="109">
        <v>279</v>
      </c>
      <c r="J357" s="64"/>
    </row>
    <row r="358" spans="3:10">
      <c r="C358" s="75"/>
      <c r="D358" s="239"/>
      <c r="F358" s="78">
        <v>1770</v>
      </c>
      <c r="G358" s="109">
        <v>280</v>
      </c>
      <c r="J358" s="64"/>
    </row>
    <row r="359" spans="3:10">
      <c r="C359" s="75"/>
      <c r="D359" s="239"/>
      <c r="F359" s="78">
        <v>1775</v>
      </c>
      <c r="G359" s="109">
        <v>280</v>
      </c>
      <c r="J359" s="64"/>
    </row>
    <row r="360" spans="3:10">
      <c r="C360" s="75"/>
      <c r="D360" s="239"/>
      <c r="F360" s="78">
        <v>1780</v>
      </c>
      <c r="G360" s="109">
        <v>281</v>
      </c>
      <c r="J360" s="64"/>
    </row>
    <row r="361" spans="3:10">
      <c r="C361" s="75"/>
      <c r="D361" s="239"/>
      <c r="F361" s="78">
        <v>1785</v>
      </c>
      <c r="G361" s="109">
        <v>282</v>
      </c>
      <c r="J361" s="64"/>
    </row>
    <row r="362" spans="3:10">
      <c r="C362" s="75"/>
      <c r="D362" s="239"/>
      <c r="F362" s="78">
        <v>1790</v>
      </c>
      <c r="G362" s="109">
        <v>283</v>
      </c>
      <c r="J362" s="64"/>
    </row>
    <row r="363" spans="3:10">
      <c r="C363" s="75"/>
      <c r="D363" s="239"/>
      <c r="F363" s="78">
        <v>1795</v>
      </c>
      <c r="G363" s="109">
        <v>284</v>
      </c>
      <c r="J363" s="64"/>
    </row>
    <row r="364" spans="3:10">
      <c r="C364" s="75"/>
      <c r="D364" s="239"/>
      <c r="F364" s="78">
        <v>1800</v>
      </c>
      <c r="G364" s="109">
        <v>284</v>
      </c>
      <c r="J364" s="64"/>
    </row>
    <row r="365" spans="3:10">
      <c r="C365" s="75"/>
      <c r="D365" s="239"/>
      <c r="F365" s="78">
        <v>1805</v>
      </c>
      <c r="G365" s="109">
        <v>285</v>
      </c>
      <c r="J365" s="64"/>
    </row>
    <row r="366" spans="3:10">
      <c r="C366" s="75"/>
      <c r="D366" s="239"/>
      <c r="F366" s="78">
        <v>1810</v>
      </c>
      <c r="G366" s="109">
        <v>286</v>
      </c>
      <c r="J366" s="64"/>
    </row>
    <row r="367" spans="3:10">
      <c r="C367" s="75"/>
      <c r="D367" s="239"/>
      <c r="F367" s="78">
        <v>1815</v>
      </c>
      <c r="G367" s="109">
        <v>287</v>
      </c>
      <c r="J367" s="64"/>
    </row>
    <row r="368" spans="3:10">
      <c r="C368" s="75"/>
      <c r="D368" s="239"/>
      <c r="F368" s="78">
        <v>1820</v>
      </c>
      <c r="G368" s="109">
        <v>288</v>
      </c>
      <c r="J368" s="64"/>
    </row>
    <row r="369" spans="3:10">
      <c r="C369" s="75"/>
      <c r="D369" s="239"/>
      <c r="F369" s="78">
        <v>1825</v>
      </c>
      <c r="G369" s="109">
        <v>288</v>
      </c>
      <c r="J369" s="64"/>
    </row>
    <row r="370" spans="3:10">
      <c r="C370" s="75"/>
      <c r="D370" s="239"/>
      <c r="F370" s="78">
        <v>1830</v>
      </c>
      <c r="G370" s="109">
        <v>289</v>
      </c>
      <c r="J370" s="64"/>
    </row>
    <row r="371" spans="3:10">
      <c r="C371" s="75"/>
      <c r="D371" s="239"/>
      <c r="F371" s="78">
        <v>1835</v>
      </c>
      <c r="G371" s="109">
        <v>290</v>
      </c>
      <c r="J371" s="64"/>
    </row>
    <row r="372" spans="3:10">
      <c r="C372" s="75"/>
      <c r="D372" s="239"/>
      <c r="F372" s="78">
        <v>1840</v>
      </c>
      <c r="G372" s="109">
        <v>291</v>
      </c>
      <c r="J372" s="64"/>
    </row>
    <row r="373" spans="3:10">
      <c r="C373" s="75"/>
      <c r="D373" s="239"/>
      <c r="F373" s="78">
        <v>1845</v>
      </c>
      <c r="G373" s="109">
        <v>292</v>
      </c>
      <c r="J373" s="64"/>
    </row>
    <row r="374" spans="3:10">
      <c r="C374" s="75"/>
      <c r="D374" s="239"/>
      <c r="F374" s="78">
        <v>1850</v>
      </c>
      <c r="G374" s="109">
        <v>292</v>
      </c>
      <c r="J374" s="64"/>
    </row>
    <row r="375" spans="3:10">
      <c r="C375" s="75"/>
      <c r="D375" s="239"/>
      <c r="F375" s="78">
        <v>1855</v>
      </c>
      <c r="G375" s="109">
        <v>293</v>
      </c>
      <c r="J375" s="64"/>
    </row>
    <row r="376" spans="3:10">
      <c r="C376" s="75"/>
      <c r="D376" s="239"/>
      <c r="F376" s="78">
        <v>1860</v>
      </c>
      <c r="G376" s="109">
        <v>294</v>
      </c>
      <c r="J376" s="64"/>
    </row>
    <row r="377" spans="3:10">
      <c r="C377" s="75"/>
      <c r="D377" s="239"/>
      <c r="F377" s="78">
        <v>1865</v>
      </c>
      <c r="G377" s="109">
        <v>295</v>
      </c>
      <c r="J377" s="64"/>
    </row>
    <row r="378" spans="3:10">
      <c r="C378" s="75"/>
      <c r="D378" s="239"/>
      <c r="F378" s="78">
        <v>1870</v>
      </c>
      <c r="G378" s="109">
        <v>295</v>
      </c>
      <c r="J378" s="64"/>
    </row>
    <row r="379" spans="3:10">
      <c r="C379" s="75"/>
      <c r="D379" s="239"/>
      <c r="F379" s="78">
        <v>1875</v>
      </c>
      <c r="G379" s="109">
        <v>296</v>
      </c>
      <c r="J379" s="64"/>
    </row>
    <row r="380" spans="3:10">
      <c r="C380" s="75"/>
      <c r="D380" s="239"/>
      <c r="F380" s="78">
        <v>1880</v>
      </c>
      <c r="G380" s="109">
        <v>297</v>
      </c>
      <c r="J380" s="64"/>
    </row>
    <row r="381" spans="3:10">
      <c r="C381" s="75"/>
      <c r="D381" s="239"/>
      <c r="F381" s="78">
        <v>1885</v>
      </c>
      <c r="G381" s="109">
        <v>298</v>
      </c>
      <c r="J381" s="64"/>
    </row>
    <row r="382" spans="3:10">
      <c r="C382" s="75"/>
      <c r="D382" s="239"/>
      <c r="F382" s="78">
        <v>1890</v>
      </c>
      <c r="G382" s="109">
        <v>299</v>
      </c>
      <c r="J382" s="64"/>
    </row>
    <row r="383" spans="3:10">
      <c r="C383" s="75"/>
      <c r="D383" s="239"/>
      <c r="F383" s="78">
        <v>1895</v>
      </c>
      <c r="G383" s="109">
        <v>299</v>
      </c>
      <c r="J383" s="64"/>
    </row>
    <row r="384" spans="3:10">
      <c r="C384" s="75"/>
      <c r="D384" s="239"/>
      <c r="F384" s="78">
        <v>1900</v>
      </c>
      <c r="G384" s="109">
        <v>300</v>
      </c>
      <c r="J384" s="64"/>
    </row>
    <row r="385" spans="3:10">
      <c r="C385" s="75"/>
      <c r="D385" s="239"/>
      <c r="F385" s="78">
        <v>1905</v>
      </c>
      <c r="G385" s="109">
        <v>301</v>
      </c>
      <c r="J385" s="64"/>
    </row>
    <row r="386" spans="3:10">
      <c r="C386" s="75"/>
      <c r="D386" s="239"/>
      <c r="F386" s="78">
        <v>1910</v>
      </c>
      <c r="G386" s="109">
        <v>302</v>
      </c>
      <c r="J386" s="64"/>
    </row>
    <row r="387" spans="3:10">
      <c r="C387" s="75"/>
      <c r="D387" s="239"/>
      <c r="F387" s="78">
        <v>1915</v>
      </c>
      <c r="G387" s="109">
        <v>303</v>
      </c>
      <c r="J387" s="64"/>
    </row>
    <row r="388" spans="3:10">
      <c r="C388" s="75"/>
      <c r="D388" s="239"/>
      <c r="F388" s="78">
        <v>1920</v>
      </c>
      <c r="G388" s="109">
        <v>303</v>
      </c>
      <c r="J388" s="64"/>
    </row>
    <row r="389" spans="3:10">
      <c r="C389" s="75"/>
      <c r="D389" s="239"/>
      <c r="F389" s="78">
        <v>1925</v>
      </c>
      <c r="G389" s="109">
        <v>304</v>
      </c>
      <c r="J389" s="64"/>
    </row>
    <row r="390" spans="3:10">
      <c r="C390" s="75"/>
      <c r="D390" s="239"/>
      <c r="F390" s="78">
        <v>1930</v>
      </c>
      <c r="G390" s="109">
        <v>305</v>
      </c>
      <c r="J390" s="64"/>
    </row>
    <row r="391" spans="3:10">
      <c r="C391" s="75"/>
      <c r="D391" s="239"/>
      <c r="F391" s="78">
        <v>1935</v>
      </c>
      <c r="G391" s="109">
        <v>306</v>
      </c>
      <c r="J391" s="64"/>
    </row>
    <row r="392" spans="3:10">
      <c r="C392" s="75"/>
      <c r="D392" s="239"/>
      <c r="F392" s="78">
        <v>1940</v>
      </c>
      <c r="G392" s="109">
        <v>307</v>
      </c>
      <c r="J392" s="64"/>
    </row>
    <row r="393" spans="3:10">
      <c r="C393" s="75"/>
      <c r="D393" s="239"/>
      <c r="F393" s="78">
        <v>1945</v>
      </c>
      <c r="G393" s="109">
        <v>307</v>
      </c>
      <c r="J393" s="64"/>
    </row>
    <row r="394" spans="3:10">
      <c r="C394" s="75"/>
      <c r="D394" s="239"/>
      <c r="F394" s="78">
        <v>1950</v>
      </c>
      <c r="G394" s="109">
        <v>308</v>
      </c>
      <c r="J394" s="64"/>
    </row>
    <row r="395" spans="3:10">
      <c r="C395" s="75"/>
      <c r="D395" s="239"/>
      <c r="F395" s="78">
        <v>1955</v>
      </c>
      <c r="G395" s="109">
        <v>309</v>
      </c>
      <c r="J395" s="64"/>
    </row>
    <row r="396" spans="3:10">
      <c r="C396" s="75"/>
      <c r="D396" s="239"/>
      <c r="F396" s="78">
        <v>1960</v>
      </c>
      <c r="G396" s="109">
        <v>310</v>
      </c>
      <c r="J396" s="64"/>
    </row>
    <row r="397" spans="3:10">
      <c r="C397" s="75"/>
      <c r="D397" s="239"/>
      <c r="F397" s="78">
        <v>1965</v>
      </c>
      <c r="G397" s="109">
        <v>310</v>
      </c>
      <c r="J397" s="64"/>
    </row>
    <row r="398" spans="3:10">
      <c r="C398" s="75"/>
      <c r="D398" s="239"/>
      <c r="F398" s="78">
        <v>1970</v>
      </c>
      <c r="G398" s="109">
        <v>311</v>
      </c>
      <c r="J398" s="64"/>
    </row>
    <row r="399" spans="3:10">
      <c r="C399" s="75"/>
      <c r="D399" s="239"/>
      <c r="F399" s="78">
        <v>1975</v>
      </c>
      <c r="G399" s="109">
        <v>312</v>
      </c>
      <c r="J399" s="64"/>
    </row>
    <row r="400" spans="3:10">
      <c r="C400" s="75"/>
      <c r="D400" s="239"/>
      <c r="F400" s="78">
        <v>1980</v>
      </c>
      <c r="G400" s="109">
        <v>313</v>
      </c>
      <c r="J400" s="64"/>
    </row>
    <row r="401" spans="3:10">
      <c r="C401" s="75"/>
      <c r="D401" s="239"/>
      <c r="F401" s="78">
        <v>1985</v>
      </c>
      <c r="G401" s="109">
        <v>314</v>
      </c>
      <c r="J401" s="64"/>
    </row>
    <row r="402" spans="3:10">
      <c r="C402" s="75"/>
      <c r="D402" s="239"/>
      <c r="F402" s="78">
        <v>1990</v>
      </c>
      <c r="G402" s="109">
        <v>314</v>
      </c>
      <c r="J402" s="64"/>
    </row>
    <row r="403" spans="3:10">
      <c r="C403" s="75"/>
      <c r="D403" s="239"/>
      <c r="F403" s="78">
        <v>1995</v>
      </c>
      <c r="G403" s="109">
        <v>315</v>
      </c>
      <c r="J403" s="64"/>
    </row>
    <row r="404" spans="3:10">
      <c r="C404" s="239"/>
      <c r="D404" s="239"/>
      <c r="F404" s="78">
        <v>2000</v>
      </c>
      <c r="G404" s="109">
        <v>316</v>
      </c>
      <c r="J404" s="64"/>
    </row>
    <row r="405" spans="3:10">
      <c r="I405" s="236"/>
    </row>
    <row r="406" spans="3:10">
      <c r="I406" s="236"/>
    </row>
    <row r="407" spans="3:10">
      <c r="I407" s="236"/>
    </row>
    <row r="408" spans="3:10">
      <c r="I408" s="236"/>
    </row>
    <row r="409" spans="3:10">
      <c r="I409" s="236"/>
    </row>
    <row r="410" spans="3:10">
      <c r="I410" s="236"/>
    </row>
    <row r="411" spans="3:10">
      <c r="I411" s="236"/>
    </row>
    <row r="412" spans="3:10">
      <c r="I412" s="236"/>
    </row>
    <row r="413" spans="3:10">
      <c r="I413" s="236"/>
    </row>
    <row r="414" spans="3:10">
      <c r="I414" s="236"/>
    </row>
    <row r="415" spans="3:10">
      <c r="I415" s="236"/>
    </row>
    <row r="416" spans="3:10">
      <c r="I416" s="236"/>
    </row>
    <row r="417" spans="9:9">
      <c r="I417" s="236"/>
    </row>
    <row r="418" spans="9:9">
      <c r="I418" s="236"/>
    </row>
    <row r="419" spans="9:9">
      <c r="I419" s="236"/>
    </row>
    <row r="420" spans="9:9">
      <c r="I420" s="236"/>
    </row>
    <row r="421" spans="9:9">
      <c r="I421" s="236"/>
    </row>
    <row r="422" spans="9:9">
      <c r="I422" s="236"/>
    </row>
    <row r="423" spans="9:9">
      <c r="I423" s="236"/>
    </row>
    <row r="424" spans="9:9">
      <c r="I424" s="236"/>
    </row>
    <row r="425" spans="9:9">
      <c r="I425" s="236"/>
    </row>
    <row r="426" spans="9:9">
      <c r="I426" s="236"/>
    </row>
    <row r="427" spans="9:9">
      <c r="I427" s="236"/>
    </row>
    <row r="428" spans="9:9">
      <c r="I428" s="236"/>
    </row>
    <row r="429" spans="9:9">
      <c r="I429" s="236"/>
    </row>
    <row r="430" spans="9:9">
      <c r="I430" s="236"/>
    </row>
    <row r="431" spans="9:9">
      <c r="I431" s="236"/>
    </row>
    <row r="432" spans="9:9">
      <c r="I432" s="236"/>
    </row>
    <row r="433" spans="9:9">
      <c r="I433" s="236"/>
    </row>
    <row r="434" spans="9:9">
      <c r="I434" s="236"/>
    </row>
    <row r="435" spans="9:9">
      <c r="I435" s="236"/>
    </row>
    <row r="436" spans="9:9">
      <c r="I436" s="236"/>
    </row>
    <row r="437" spans="9:9">
      <c r="I437" s="236"/>
    </row>
    <row r="438" spans="9:9">
      <c r="I438" s="236"/>
    </row>
    <row r="439" spans="9:9">
      <c r="I439" s="236"/>
    </row>
    <row r="440" spans="9:9">
      <c r="I440" s="236"/>
    </row>
    <row r="441" spans="9:9">
      <c r="I441" s="236"/>
    </row>
    <row r="442" spans="9:9">
      <c r="I442" s="236"/>
    </row>
    <row r="443" spans="9:9">
      <c r="I443" s="236"/>
    </row>
    <row r="444" spans="9:9">
      <c r="I444" s="236"/>
    </row>
    <row r="445" spans="9:9">
      <c r="I445" s="236"/>
    </row>
    <row r="446" spans="9:9">
      <c r="I446" s="236"/>
    </row>
    <row r="447" spans="9:9">
      <c r="I447" s="236"/>
    </row>
    <row r="448" spans="9:9">
      <c r="I448" s="236"/>
    </row>
    <row r="449" spans="9:9">
      <c r="I449" s="236"/>
    </row>
    <row r="450" spans="9:9">
      <c r="I450" s="236"/>
    </row>
    <row r="451" spans="9:9">
      <c r="I451" s="236"/>
    </row>
    <row r="452" spans="9:9">
      <c r="I452" s="236"/>
    </row>
    <row r="453" spans="9:9">
      <c r="I453" s="236"/>
    </row>
    <row r="454" spans="9:9">
      <c r="I454" s="236"/>
    </row>
    <row r="455" spans="9:9">
      <c r="I455" s="236"/>
    </row>
    <row r="456" spans="9:9">
      <c r="I456" s="236"/>
    </row>
    <row r="457" spans="9:9">
      <c r="I457" s="236"/>
    </row>
    <row r="458" spans="9:9">
      <c r="I458" s="236"/>
    </row>
    <row r="459" spans="9:9">
      <c r="I459" s="236"/>
    </row>
    <row r="460" spans="9:9">
      <c r="I460" s="236"/>
    </row>
    <row r="461" spans="9:9">
      <c r="I461" s="236"/>
    </row>
    <row r="462" spans="9:9">
      <c r="I462" s="236"/>
    </row>
    <row r="463" spans="9:9">
      <c r="I463" s="236"/>
    </row>
    <row r="464" spans="9:9">
      <c r="I464" s="236"/>
    </row>
    <row r="465" spans="9:9">
      <c r="I465" s="236"/>
    </row>
    <row r="466" spans="9:9">
      <c r="I466" s="236"/>
    </row>
    <row r="467" spans="9:9">
      <c r="I467" s="236"/>
    </row>
    <row r="468" spans="9:9">
      <c r="I468" s="236"/>
    </row>
    <row r="469" spans="9:9">
      <c r="I469" s="236"/>
    </row>
    <row r="470" spans="9:9">
      <c r="I470" s="236"/>
    </row>
    <row r="471" spans="9:9">
      <c r="I471" s="236"/>
    </row>
    <row r="472" spans="9:9">
      <c r="I472" s="236"/>
    </row>
    <row r="473" spans="9:9">
      <c r="I473" s="236"/>
    </row>
    <row r="474" spans="9:9">
      <c r="I474" s="236"/>
    </row>
    <row r="475" spans="9:9">
      <c r="I475" s="236"/>
    </row>
    <row r="476" spans="9:9">
      <c r="I476" s="236"/>
    </row>
    <row r="477" spans="9:9">
      <c r="I477" s="236"/>
    </row>
    <row r="478" spans="9:9">
      <c r="I478" s="236"/>
    </row>
    <row r="479" spans="9:9">
      <c r="I479" s="236"/>
    </row>
    <row r="480" spans="9:9">
      <c r="I480" s="236"/>
    </row>
    <row r="481" spans="9:9">
      <c r="I481" s="236"/>
    </row>
    <row r="482" spans="9:9">
      <c r="I482" s="236"/>
    </row>
    <row r="483" spans="9:9">
      <c r="I483" s="236"/>
    </row>
    <row r="484" spans="9:9">
      <c r="I484" s="236"/>
    </row>
    <row r="485" spans="9:9">
      <c r="I485" s="236"/>
    </row>
    <row r="486" spans="9:9">
      <c r="I486" s="236"/>
    </row>
    <row r="487" spans="9:9">
      <c r="I487" s="236"/>
    </row>
    <row r="488" spans="9:9">
      <c r="I488" s="236"/>
    </row>
    <row r="489" spans="9:9">
      <c r="I489" s="236"/>
    </row>
    <row r="490" spans="9:9">
      <c r="I490" s="236"/>
    </row>
    <row r="491" spans="9:9">
      <c r="I491" s="236"/>
    </row>
    <row r="492" spans="9:9">
      <c r="I492" s="236"/>
    </row>
    <row r="493" spans="9:9">
      <c r="I493" s="236"/>
    </row>
    <row r="494" spans="9:9">
      <c r="I494" s="236"/>
    </row>
    <row r="495" spans="9:9">
      <c r="I495" s="236"/>
    </row>
    <row r="496" spans="9:9">
      <c r="I496" s="236"/>
    </row>
    <row r="497" spans="9:9">
      <c r="I497" s="236"/>
    </row>
    <row r="498" spans="9:9">
      <c r="I498" s="236"/>
    </row>
    <row r="499" spans="9:9">
      <c r="I499" s="236"/>
    </row>
    <row r="500" spans="9:9">
      <c r="I500" s="236"/>
    </row>
    <row r="501" spans="9:9">
      <c r="I501" s="236"/>
    </row>
    <row r="502" spans="9:9">
      <c r="I502" s="236"/>
    </row>
    <row r="503" spans="9:9">
      <c r="I503" s="236"/>
    </row>
    <row r="504" spans="9:9">
      <c r="I504" s="236"/>
    </row>
    <row r="505" spans="9:9">
      <c r="I505" s="236"/>
    </row>
    <row r="506" spans="9:9">
      <c r="I506" s="236"/>
    </row>
    <row r="507" spans="9:9">
      <c r="I507" s="236"/>
    </row>
    <row r="508" spans="9:9">
      <c r="I508" s="236"/>
    </row>
    <row r="509" spans="9:9">
      <c r="I509" s="236"/>
    </row>
    <row r="510" spans="9:9">
      <c r="I510" s="236"/>
    </row>
    <row r="511" spans="9:9">
      <c r="I511" s="236"/>
    </row>
    <row r="512" spans="9:9">
      <c r="I512" s="236"/>
    </row>
    <row r="513" spans="9:9">
      <c r="I513" s="236"/>
    </row>
    <row r="514" spans="9:9">
      <c r="I514" s="236"/>
    </row>
    <row r="515" spans="9:9">
      <c r="I515" s="236"/>
    </row>
    <row r="516" spans="9:9">
      <c r="I516" s="236"/>
    </row>
    <row r="517" spans="9:9">
      <c r="I517" s="236"/>
    </row>
    <row r="518" spans="9:9">
      <c r="I518" s="236"/>
    </row>
    <row r="519" spans="9:9">
      <c r="I519" s="236"/>
    </row>
    <row r="520" spans="9:9">
      <c r="I520" s="236"/>
    </row>
    <row r="521" spans="9:9">
      <c r="I521" s="236"/>
    </row>
    <row r="522" spans="9:9">
      <c r="I522" s="236"/>
    </row>
    <row r="523" spans="9:9">
      <c r="I523" s="236"/>
    </row>
    <row r="524" spans="9:9">
      <c r="I524" s="236"/>
    </row>
    <row r="525" spans="9:9">
      <c r="I525" s="236"/>
    </row>
    <row r="526" spans="9:9">
      <c r="I526" s="236"/>
    </row>
    <row r="527" spans="9:9">
      <c r="I527" s="236"/>
    </row>
    <row r="528" spans="9:9">
      <c r="I528" s="236"/>
    </row>
    <row r="529" spans="9:9">
      <c r="I529" s="236"/>
    </row>
    <row r="530" spans="9:9">
      <c r="I530" s="236"/>
    </row>
    <row r="531" spans="9:9">
      <c r="I531" s="236"/>
    </row>
    <row r="532" spans="9:9">
      <c r="I532" s="236"/>
    </row>
    <row r="533" spans="9:9">
      <c r="I533" s="236"/>
    </row>
    <row r="534" spans="9:9">
      <c r="I534" s="236"/>
    </row>
    <row r="535" spans="9:9">
      <c r="I535" s="236"/>
    </row>
    <row r="536" spans="9:9">
      <c r="I536" s="236"/>
    </row>
    <row r="537" spans="9:9">
      <c r="I537" s="236"/>
    </row>
    <row r="538" spans="9:9">
      <c r="I538" s="236"/>
    </row>
    <row r="539" spans="9:9">
      <c r="I539" s="236"/>
    </row>
    <row r="540" spans="9:9">
      <c r="I540" s="236"/>
    </row>
    <row r="541" spans="9:9">
      <c r="I541" s="236"/>
    </row>
    <row r="542" spans="9:9">
      <c r="I542" s="236"/>
    </row>
    <row r="543" spans="9:9">
      <c r="I543" s="236"/>
    </row>
    <row r="544" spans="9:9">
      <c r="I544" s="236"/>
    </row>
    <row r="545" spans="9:9">
      <c r="I545" s="236"/>
    </row>
    <row r="546" spans="9:9">
      <c r="I546" s="236"/>
    </row>
    <row r="547" spans="9:9">
      <c r="I547" s="236"/>
    </row>
    <row r="548" spans="9:9">
      <c r="I548" s="236"/>
    </row>
    <row r="549" spans="9:9">
      <c r="I549" s="236"/>
    </row>
    <row r="550" spans="9:9">
      <c r="I550" s="236"/>
    </row>
    <row r="551" spans="9:9">
      <c r="I551" s="236"/>
    </row>
    <row r="552" spans="9:9">
      <c r="I552" s="236"/>
    </row>
    <row r="553" spans="9:9">
      <c r="I553" s="236"/>
    </row>
    <row r="554" spans="9:9">
      <c r="I554" s="236"/>
    </row>
    <row r="555" spans="9:9">
      <c r="I555" s="236"/>
    </row>
    <row r="556" spans="9:9">
      <c r="I556" s="236"/>
    </row>
    <row r="557" spans="9:9">
      <c r="I557" s="236"/>
    </row>
    <row r="558" spans="9:9">
      <c r="I558" s="236"/>
    </row>
    <row r="559" spans="9:9">
      <c r="I559" s="236"/>
    </row>
    <row r="560" spans="9:9">
      <c r="I560" s="236"/>
    </row>
    <row r="561" spans="9:9">
      <c r="I561" s="236"/>
    </row>
    <row r="562" spans="9:9">
      <c r="I562" s="236"/>
    </row>
    <row r="563" spans="9:9">
      <c r="I563" s="236"/>
    </row>
    <row r="564" spans="9:9">
      <c r="I564" s="236"/>
    </row>
    <row r="565" spans="9:9">
      <c r="I565" s="236"/>
    </row>
    <row r="566" spans="9:9">
      <c r="I566" s="236"/>
    </row>
    <row r="567" spans="9:9">
      <c r="I567" s="236"/>
    </row>
    <row r="568" spans="9:9">
      <c r="I568" s="236"/>
    </row>
    <row r="569" spans="9:9">
      <c r="I569" s="236"/>
    </row>
    <row r="570" spans="9:9">
      <c r="I570" s="236"/>
    </row>
    <row r="571" spans="9:9">
      <c r="I571" s="236"/>
    </row>
    <row r="572" spans="9:9">
      <c r="I572" s="236"/>
    </row>
    <row r="573" spans="9:9">
      <c r="I573" s="236"/>
    </row>
    <row r="574" spans="9:9">
      <c r="I574" s="236"/>
    </row>
    <row r="575" spans="9:9">
      <c r="I575" s="236"/>
    </row>
    <row r="576" spans="9:9">
      <c r="I576" s="236"/>
    </row>
    <row r="577" spans="9:9">
      <c r="I577" s="236"/>
    </row>
    <row r="578" spans="9:9">
      <c r="I578" s="236"/>
    </row>
    <row r="579" spans="9:9">
      <c r="I579" s="236"/>
    </row>
    <row r="580" spans="9:9">
      <c r="I580" s="236"/>
    </row>
    <row r="581" spans="9:9">
      <c r="I581" s="236"/>
    </row>
    <row r="582" spans="9:9">
      <c r="I582" s="236"/>
    </row>
    <row r="583" spans="9:9">
      <c r="I583" s="236"/>
    </row>
    <row r="584" spans="9:9">
      <c r="I584" s="236"/>
    </row>
    <row r="585" spans="9:9">
      <c r="I585" s="236"/>
    </row>
    <row r="586" spans="9:9">
      <c r="I586" s="236"/>
    </row>
    <row r="587" spans="9:9">
      <c r="I587" s="236"/>
    </row>
    <row r="588" spans="9:9">
      <c r="I588" s="236"/>
    </row>
    <row r="589" spans="9:9">
      <c r="I589" s="236"/>
    </row>
    <row r="590" spans="9:9">
      <c r="I590" s="236"/>
    </row>
    <row r="591" spans="9:9">
      <c r="I591" s="236"/>
    </row>
    <row r="592" spans="9:9">
      <c r="I592" s="236"/>
    </row>
    <row r="593" spans="9:9">
      <c r="I593" s="236"/>
    </row>
    <row r="594" spans="9:9">
      <c r="I594" s="236"/>
    </row>
    <row r="595" spans="9:9">
      <c r="I595" s="236"/>
    </row>
    <row r="596" spans="9:9">
      <c r="I596" s="236"/>
    </row>
    <row r="597" spans="9:9">
      <c r="I597" s="236"/>
    </row>
    <row r="598" spans="9:9">
      <c r="I598" s="236"/>
    </row>
    <row r="599" spans="9:9">
      <c r="I599" s="236"/>
    </row>
    <row r="600" spans="9:9">
      <c r="I600" s="236"/>
    </row>
    <row r="601" spans="9:9">
      <c r="I601" s="236"/>
    </row>
    <row r="602" spans="9:9">
      <c r="I602" s="236"/>
    </row>
    <row r="603" spans="9:9">
      <c r="I603" s="236"/>
    </row>
    <row r="604" spans="9:9">
      <c r="I604" s="236"/>
    </row>
    <row r="605" spans="9:9">
      <c r="I605" s="236"/>
    </row>
    <row r="606" spans="9:9">
      <c r="I606" s="236"/>
    </row>
    <row r="607" spans="9:9">
      <c r="I607" s="236"/>
    </row>
    <row r="608" spans="9:9">
      <c r="I608" s="236"/>
    </row>
    <row r="609" spans="9:9">
      <c r="I609" s="236"/>
    </row>
    <row r="610" spans="9:9">
      <c r="I610" s="236"/>
    </row>
    <row r="611" spans="9:9">
      <c r="I611" s="236"/>
    </row>
    <row r="612" spans="9:9">
      <c r="I612" s="236"/>
    </row>
    <row r="613" spans="9:9">
      <c r="I613" s="236"/>
    </row>
    <row r="614" spans="9:9">
      <c r="I614" s="236"/>
    </row>
    <row r="615" spans="9:9">
      <c r="I615" s="236"/>
    </row>
    <row r="616" spans="9:9">
      <c r="I616" s="236"/>
    </row>
    <row r="617" spans="9:9">
      <c r="I617" s="236"/>
    </row>
    <row r="618" spans="9:9">
      <c r="I618" s="236"/>
    </row>
    <row r="619" spans="9:9">
      <c r="I619" s="236"/>
    </row>
    <row r="620" spans="9:9">
      <c r="I620" s="236"/>
    </row>
    <row r="621" spans="9:9">
      <c r="I621" s="236"/>
    </row>
    <row r="622" spans="9:9">
      <c r="I622" s="236"/>
    </row>
    <row r="623" spans="9:9">
      <c r="I623" s="236"/>
    </row>
    <row r="624" spans="9:9">
      <c r="I624" s="236"/>
    </row>
    <row r="625" spans="9:9">
      <c r="I625" s="236"/>
    </row>
    <row r="626" spans="9:9">
      <c r="I626" s="236"/>
    </row>
    <row r="627" spans="9:9">
      <c r="I627" s="236"/>
    </row>
    <row r="628" spans="9:9">
      <c r="I628" s="236"/>
    </row>
    <row r="629" spans="9:9">
      <c r="I629" s="236"/>
    </row>
    <row r="630" spans="9:9">
      <c r="I630" s="236"/>
    </row>
    <row r="631" spans="9:9">
      <c r="I631" s="236"/>
    </row>
    <row r="632" spans="9:9">
      <c r="I632" s="236"/>
    </row>
    <row r="633" spans="9:9">
      <c r="I633" s="236"/>
    </row>
    <row r="634" spans="9:9">
      <c r="I634" s="236"/>
    </row>
    <row r="635" spans="9:9">
      <c r="I635" s="236"/>
    </row>
    <row r="636" spans="9:9">
      <c r="I636" s="236"/>
    </row>
    <row r="637" spans="9:9">
      <c r="I637" s="236"/>
    </row>
    <row r="638" spans="9:9">
      <c r="I638" s="236"/>
    </row>
    <row r="639" spans="9:9">
      <c r="I639" s="236"/>
    </row>
    <row r="640" spans="9:9">
      <c r="I640" s="236"/>
    </row>
    <row r="641" spans="9:9">
      <c r="I641" s="236"/>
    </row>
    <row r="642" spans="9:9">
      <c r="I642" s="236"/>
    </row>
    <row r="643" spans="9:9">
      <c r="I643" s="236"/>
    </row>
    <row r="644" spans="9:9">
      <c r="I644" s="236"/>
    </row>
    <row r="645" spans="9:9">
      <c r="I645" s="236"/>
    </row>
    <row r="646" spans="9:9">
      <c r="I646" s="236"/>
    </row>
    <row r="647" spans="9:9">
      <c r="I647" s="236"/>
    </row>
    <row r="648" spans="9:9">
      <c r="I648" s="236"/>
    </row>
    <row r="649" spans="9:9">
      <c r="I649" s="236"/>
    </row>
    <row r="650" spans="9:9">
      <c r="I650" s="236"/>
    </row>
    <row r="651" spans="9:9">
      <c r="I651" s="236"/>
    </row>
    <row r="652" spans="9:9">
      <c r="I652" s="236"/>
    </row>
    <row r="653" spans="9:9">
      <c r="I653" s="236"/>
    </row>
    <row r="654" spans="9:9">
      <c r="I654" s="236"/>
    </row>
    <row r="655" spans="9:9">
      <c r="I655" s="236"/>
    </row>
    <row r="656" spans="9:9">
      <c r="I656" s="236"/>
    </row>
    <row r="657" spans="9:9">
      <c r="I657" s="236"/>
    </row>
    <row r="658" spans="9:9">
      <c r="I658" s="236"/>
    </row>
    <row r="659" spans="9:9">
      <c r="I659" s="236"/>
    </row>
    <row r="660" spans="9:9">
      <c r="I660" s="236"/>
    </row>
    <row r="661" spans="9:9">
      <c r="I661" s="236"/>
    </row>
    <row r="662" spans="9:9">
      <c r="I662" s="236"/>
    </row>
    <row r="663" spans="9:9">
      <c r="I663" s="236"/>
    </row>
    <row r="664" spans="9:9">
      <c r="I664" s="236"/>
    </row>
    <row r="665" spans="9:9">
      <c r="I665" s="236"/>
    </row>
    <row r="666" spans="9:9">
      <c r="I666" s="236"/>
    </row>
    <row r="667" spans="9:9">
      <c r="I667" s="236"/>
    </row>
    <row r="668" spans="9:9">
      <c r="I668" s="236"/>
    </row>
    <row r="669" spans="9:9">
      <c r="I669" s="236"/>
    </row>
    <row r="670" spans="9:9">
      <c r="I670" s="236"/>
    </row>
    <row r="671" spans="9:9">
      <c r="I671" s="236"/>
    </row>
    <row r="672" spans="9:9">
      <c r="I672" s="236"/>
    </row>
    <row r="673" spans="9:9">
      <c r="I673" s="236"/>
    </row>
    <row r="674" spans="9:9">
      <c r="I674" s="236"/>
    </row>
    <row r="675" spans="9:9">
      <c r="I675" s="236"/>
    </row>
    <row r="676" spans="9:9">
      <c r="I676" s="236"/>
    </row>
    <row r="677" spans="9:9">
      <c r="I677" s="236"/>
    </row>
    <row r="678" spans="9:9">
      <c r="I678" s="236"/>
    </row>
    <row r="679" spans="9:9">
      <c r="I679" s="236"/>
    </row>
    <row r="680" spans="9:9">
      <c r="I680" s="236"/>
    </row>
    <row r="681" spans="9:9">
      <c r="I681" s="236"/>
    </row>
    <row r="682" spans="9:9">
      <c r="I682" s="236"/>
    </row>
    <row r="683" spans="9:9">
      <c r="I683" s="236"/>
    </row>
    <row r="684" spans="9:9">
      <c r="I684" s="236"/>
    </row>
    <row r="685" spans="9:9">
      <c r="I685" s="236"/>
    </row>
    <row r="686" spans="9:9">
      <c r="I686" s="236"/>
    </row>
    <row r="687" spans="9:9">
      <c r="I687" s="236"/>
    </row>
    <row r="688" spans="9:9">
      <c r="I688" s="236"/>
    </row>
    <row r="689" spans="9:9">
      <c r="I689" s="236"/>
    </row>
    <row r="690" spans="9:9">
      <c r="I690" s="236"/>
    </row>
    <row r="691" spans="9:9">
      <c r="I691" s="236"/>
    </row>
    <row r="692" spans="9:9">
      <c r="I692" s="236"/>
    </row>
    <row r="693" spans="9:9">
      <c r="I693" s="236"/>
    </row>
    <row r="694" spans="9:9">
      <c r="I694" s="236"/>
    </row>
    <row r="695" spans="9:9">
      <c r="I695" s="236"/>
    </row>
    <row r="696" spans="9:9">
      <c r="I696" s="236"/>
    </row>
    <row r="697" spans="9:9">
      <c r="I697" s="236"/>
    </row>
    <row r="698" spans="9:9">
      <c r="I698" s="236"/>
    </row>
    <row r="699" spans="9:9">
      <c r="I699" s="236"/>
    </row>
    <row r="700" spans="9:9">
      <c r="I700" s="236"/>
    </row>
    <row r="701" spans="9:9">
      <c r="I701" s="236"/>
    </row>
    <row r="702" spans="9:9">
      <c r="I702" s="236"/>
    </row>
    <row r="703" spans="9:9">
      <c r="I703" s="236"/>
    </row>
    <row r="704" spans="9:9">
      <c r="I704" s="236"/>
    </row>
    <row r="705" spans="9:9">
      <c r="I705" s="236"/>
    </row>
    <row r="706" spans="9:9">
      <c r="I706" s="236"/>
    </row>
    <row r="707" spans="9:9">
      <c r="I707" s="236"/>
    </row>
    <row r="708" spans="9:9">
      <c r="I708" s="236"/>
    </row>
    <row r="709" spans="9:9">
      <c r="I709" s="236"/>
    </row>
    <row r="710" spans="9:9">
      <c r="I710" s="236"/>
    </row>
    <row r="711" spans="9:9">
      <c r="I711" s="236"/>
    </row>
    <row r="712" spans="9:9">
      <c r="I712" s="236"/>
    </row>
    <row r="713" spans="9:9">
      <c r="I713" s="236"/>
    </row>
    <row r="714" spans="9:9">
      <c r="I714" s="236"/>
    </row>
    <row r="715" spans="9:9">
      <c r="I715" s="236"/>
    </row>
    <row r="716" spans="9:9">
      <c r="I716" s="236"/>
    </row>
    <row r="717" spans="9:9">
      <c r="I717" s="236"/>
    </row>
    <row r="718" spans="9:9">
      <c r="I718" s="236"/>
    </row>
    <row r="719" spans="9:9">
      <c r="I719" s="236"/>
    </row>
    <row r="720" spans="9:9">
      <c r="I720" s="236"/>
    </row>
    <row r="721" spans="9:9">
      <c r="I721" s="236"/>
    </row>
    <row r="722" spans="9:9">
      <c r="I722" s="236"/>
    </row>
    <row r="723" spans="9:9">
      <c r="I723" s="236"/>
    </row>
    <row r="724" spans="9:9">
      <c r="I724" s="236"/>
    </row>
    <row r="725" spans="9:9">
      <c r="I725" s="236"/>
    </row>
    <row r="726" spans="9:9">
      <c r="I726" s="236"/>
    </row>
    <row r="727" spans="9:9">
      <c r="I727" s="236"/>
    </row>
    <row r="728" spans="9:9">
      <c r="I728" s="236"/>
    </row>
    <row r="729" spans="9:9">
      <c r="I729" s="236"/>
    </row>
    <row r="730" spans="9:9">
      <c r="I730" s="236"/>
    </row>
    <row r="731" spans="9:9">
      <c r="I731" s="236"/>
    </row>
    <row r="732" spans="9:9">
      <c r="I732" s="236"/>
    </row>
    <row r="733" spans="9:9">
      <c r="I733" s="236"/>
    </row>
    <row r="734" spans="9:9">
      <c r="I734" s="236"/>
    </row>
    <row r="735" spans="9:9">
      <c r="I735" s="236"/>
    </row>
    <row r="736" spans="9:9">
      <c r="I736" s="236"/>
    </row>
    <row r="737" spans="9:9">
      <c r="I737" s="236"/>
    </row>
    <row r="738" spans="9:9">
      <c r="I738" s="236"/>
    </row>
    <row r="739" spans="9:9">
      <c r="I739" s="236"/>
    </row>
    <row r="740" spans="9:9">
      <c r="I740" s="236"/>
    </row>
    <row r="741" spans="9:9">
      <c r="I741" s="236"/>
    </row>
    <row r="742" spans="9:9">
      <c r="I742" s="236"/>
    </row>
    <row r="743" spans="9:9">
      <c r="I743" s="236"/>
    </row>
    <row r="744" spans="9:9">
      <c r="I744" s="236"/>
    </row>
    <row r="745" spans="9:9">
      <c r="I745" s="236"/>
    </row>
    <row r="746" spans="9:9">
      <c r="I746" s="236"/>
    </row>
    <row r="747" spans="9:9">
      <c r="I747" s="236"/>
    </row>
    <row r="748" spans="9:9">
      <c r="I748" s="236"/>
    </row>
    <row r="749" spans="9:9">
      <c r="I749" s="236"/>
    </row>
    <row r="750" spans="9:9">
      <c r="I750" s="236"/>
    </row>
    <row r="751" spans="9:9">
      <c r="I751" s="236"/>
    </row>
    <row r="752" spans="9:9">
      <c r="I752" s="236"/>
    </row>
    <row r="753" spans="9:9">
      <c r="I753" s="236"/>
    </row>
    <row r="754" spans="9:9">
      <c r="I754" s="236"/>
    </row>
    <row r="755" spans="9:9">
      <c r="I755" s="236"/>
    </row>
    <row r="756" spans="9:9">
      <c r="I756" s="236"/>
    </row>
    <row r="757" spans="9:9">
      <c r="I757" s="236"/>
    </row>
    <row r="758" spans="9:9">
      <c r="I758" s="236"/>
    </row>
    <row r="759" spans="9:9">
      <c r="I759" s="236"/>
    </row>
    <row r="760" spans="9:9">
      <c r="I760" s="236"/>
    </row>
    <row r="761" spans="9:9">
      <c r="I761" s="236"/>
    </row>
    <row r="762" spans="9:9">
      <c r="I762" s="236"/>
    </row>
    <row r="763" spans="9:9">
      <c r="I763" s="236"/>
    </row>
    <row r="764" spans="9:9">
      <c r="I764" s="236"/>
    </row>
    <row r="765" spans="9:9">
      <c r="I765" s="236"/>
    </row>
    <row r="766" spans="9:9">
      <c r="I766" s="236"/>
    </row>
    <row r="767" spans="9:9">
      <c r="I767" s="236"/>
    </row>
    <row r="768" spans="9:9">
      <c r="I768" s="236"/>
    </row>
    <row r="769" spans="9:9">
      <c r="I769" s="236"/>
    </row>
    <row r="770" spans="9:9">
      <c r="I770" s="236"/>
    </row>
    <row r="771" spans="9:9">
      <c r="I771" s="236"/>
    </row>
    <row r="772" spans="9:9">
      <c r="I772" s="236"/>
    </row>
    <row r="773" spans="9:9">
      <c r="I773" s="236"/>
    </row>
    <row r="774" spans="9:9">
      <c r="I774" s="236"/>
    </row>
    <row r="775" spans="9:9">
      <c r="I775" s="236"/>
    </row>
    <row r="776" spans="9:9">
      <c r="I776" s="236"/>
    </row>
    <row r="777" spans="9:9">
      <c r="I777" s="236"/>
    </row>
    <row r="778" spans="9:9">
      <c r="I778" s="236"/>
    </row>
    <row r="779" spans="9:9">
      <c r="I779" s="236"/>
    </row>
    <row r="780" spans="9:9">
      <c r="I780" s="236"/>
    </row>
    <row r="781" spans="9:9">
      <c r="I781" s="236"/>
    </row>
    <row r="782" spans="9:9">
      <c r="I782" s="236"/>
    </row>
    <row r="783" spans="9:9">
      <c r="I783" s="236"/>
    </row>
    <row r="784" spans="9:9">
      <c r="I784" s="236"/>
    </row>
    <row r="785" spans="9:9">
      <c r="I785" s="236"/>
    </row>
    <row r="786" spans="9:9">
      <c r="I786" s="236"/>
    </row>
    <row r="787" spans="9:9">
      <c r="I787" s="236"/>
    </row>
    <row r="788" spans="9:9">
      <c r="I788" s="236"/>
    </row>
    <row r="789" spans="9:9">
      <c r="I789" s="236"/>
    </row>
    <row r="790" spans="9:9">
      <c r="I790" s="236"/>
    </row>
    <row r="791" spans="9:9">
      <c r="I791" s="236"/>
    </row>
    <row r="792" spans="9:9">
      <c r="I792" s="236"/>
    </row>
    <row r="793" spans="9:9">
      <c r="I793" s="236"/>
    </row>
    <row r="794" spans="9:9">
      <c r="I794" s="236"/>
    </row>
    <row r="795" spans="9:9">
      <c r="I795" s="236"/>
    </row>
    <row r="796" spans="9:9">
      <c r="I796" s="236"/>
    </row>
    <row r="797" spans="9:9">
      <c r="I797" s="236"/>
    </row>
    <row r="798" spans="9:9">
      <c r="I798" s="236"/>
    </row>
    <row r="799" spans="9:9">
      <c r="I799" s="236"/>
    </row>
    <row r="800" spans="9:9">
      <c r="I800" s="236"/>
    </row>
    <row r="801" spans="9:9">
      <c r="I801" s="236"/>
    </row>
    <row r="802" spans="9:9">
      <c r="I802" s="236"/>
    </row>
    <row r="803" spans="9:9">
      <c r="I803" s="236"/>
    </row>
    <row r="804" spans="9:9">
      <c r="I804" s="236"/>
    </row>
  </sheetData>
  <mergeCells count="10">
    <mergeCell ref="Y1:Z1"/>
    <mergeCell ref="W2:X2"/>
    <mergeCell ref="Y2:Z2"/>
    <mergeCell ref="S2:T2"/>
    <mergeCell ref="U2:V2"/>
    <mergeCell ref="A1:B2"/>
    <mergeCell ref="D2:E2"/>
    <mergeCell ref="J2:K2"/>
    <mergeCell ref="F2:G2"/>
    <mergeCell ref="H2:I2"/>
  </mergeCells>
  <phoneticPr fontId="4" type="noConversion"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工作表3">
    <pageSetUpPr fitToPage="1"/>
  </sheetPr>
  <dimension ref="A1:AO79"/>
  <sheetViews>
    <sheetView showGridLines="0" showOutlineSymbols="0" zoomScaleNormal="100" workbookViewId="0">
      <pane xSplit="5" ySplit="4" topLeftCell="F5" activePane="bottomRight" state="frozen"/>
      <selection sqref="A1:O1"/>
      <selection pane="topRight" sqref="A1:O1"/>
      <selection pane="bottomLeft" sqref="A1:O1"/>
      <selection pane="bottomRight" activeCell="AJ65" sqref="AJ65"/>
    </sheetView>
  </sheetViews>
  <sheetFormatPr defaultColWidth="8.88671875" defaultRowHeight="13.8"/>
  <cols>
    <col min="1" max="1" width="7.44140625" style="355" customWidth="1"/>
    <col min="2" max="2" width="12.44140625" style="355" customWidth="1"/>
    <col min="3" max="3" width="11.33203125" style="355" customWidth="1"/>
    <col min="4" max="4" width="9.6640625" style="355" customWidth="1"/>
    <col min="5" max="5" width="8.6640625" style="355" hidden="1" customWidth="1"/>
    <col min="6" max="6" width="9" style="355" bestFit="1" customWidth="1"/>
    <col min="7" max="8" width="13.77734375" style="355" hidden="1" customWidth="1"/>
    <col min="9" max="9" width="25" style="355" hidden="1" customWidth="1"/>
    <col min="10" max="10" width="25.33203125" style="355" hidden="1" customWidth="1"/>
    <col min="11" max="11" width="25.109375" style="355" hidden="1" customWidth="1"/>
    <col min="12" max="16" width="22.6640625" style="355" hidden="1" customWidth="1"/>
    <col min="17" max="18" width="26.109375" style="355" hidden="1" customWidth="1"/>
    <col min="19" max="21" width="24.21875" style="355" hidden="1" customWidth="1"/>
    <col min="22" max="24" width="24.88671875" style="355" hidden="1" customWidth="1"/>
    <col min="25" max="25" width="25.77734375" style="355" hidden="1" customWidth="1"/>
    <col min="26" max="26" width="26.77734375" style="355" hidden="1" customWidth="1"/>
    <col min="27" max="27" width="11.21875" style="355" hidden="1" customWidth="1"/>
    <col min="28" max="28" width="12.21875" style="355" hidden="1" customWidth="1"/>
    <col min="29" max="29" width="11.21875" style="355" hidden="1" customWidth="1"/>
    <col min="30" max="32" width="8.44140625" style="355" hidden="1" customWidth="1"/>
    <col min="33" max="33" width="13.33203125" style="355" customWidth="1"/>
    <col min="34" max="34" width="13.44140625" style="355" bestFit="1" customWidth="1"/>
    <col min="35" max="37" width="13.44140625" style="355" customWidth="1"/>
    <col min="38" max="38" width="12.21875" style="355" bestFit="1" customWidth="1"/>
    <col min="39" max="41" width="9.109375" style="355" bestFit="1" customWidth="1"/>
    <col min="42" max="16384" width="8.88671875" style="355"/>
  </cols>
  <sheetData>
    <row r="1" spans="1:41" ht="14.25" customHeight="1">
      <c r="A1" s="769" t="s">
        <v>781</v>
      </c>
      <c r="B1" s="769"/>
      <c r="C1" s="769"/>
      <c r="D1" s="769" t="s">
        <v>296</v>
      </c>
      <c r="E1" s="769" t="s">
        <v>297</v>
      </c>
      <c r="F1" s="769" t="s">
        <v>558</v>
      </c>
      <c r="G1" s="770" t="s">
        <v>559</v>
      </c>
      <c r="H1" s="771"/>
      <c r="I1" s="771"/>
      <c r="J1" s="771"/>
      <c r="K1" s="772"/>
      <c r="L1" s="773" t="s">
        <v>224</v>
      </c>
      <c r="M1" s="774"/>
      <c r="N1" s="774"/>
      <c r="O1" s="774"/>
      <c r="P1" s="774"/>
      <c r="Q1" s="774"/>
      <c r="R1" s="774"/>
      <c r="S1" s="774"/>
      <c r="T1" s="774"/>
      <c r="U1" s="774"/>
      <c r="V1" s="774"/>
      <c r="W1" s="774"/>
      <c r="X1" s="774"/>
      <c r="Y1" s="774"/>
      <c r="Z1" s="774"/>
      <c r="AA1" s="762" t="s">
        <v>560</v>
      </c>
      <c r="AB1" s="763"/>
      <c r="AC1" s="764"/>
      <c r="AD1" s="768" t="s">
        <v>561</v>
      </c>
      <c r="AE1" s="768"/>
      <c r="AF1" s="768"/>
      <c r="AG1" s="762" t="s">
        <v>562</v>
      </c>
      <c r="AH1" s="763"/>
      <c r="AI1" s="763"/>
      <c r="AJ1" s="763"/>
      <c r="AK1" s="763"/>
      <c r="AL1" s="764"/>
      <c r="AM1" s="768" t="s">
        <v>563</v>
      </c>
      <c r="AN1" s="768"/>
      <c r="AO1" s="768"/>
    </row>
    <row r="2" spans="1:41">
      <c r="A2" s="769"/>
      <c r="B2" s="769"/>
      <c r="C2" s="769"/>
      <c r="D2" s="769"/>
      <c r="E2" s="769"/>
      <c r="F2" s="769"/>
      <c r="G2" s="777" t="s">
        <v>18</v>
      </c>
      <c r="H2" s="777"/>
      <c r="I2" s="771" t="s">
        <v>31</v>
      </c>
      <c r="J2" s="771"/>
      <c r="K2" s="772"/>
      <c r="L2" s="778" t="s">
        <v>18</v>
      </c>
      <c r="M2" s="778"/>
      <c r="N2" s="778"/>
      <c r="O2" s="778"/>
      <c r="P2" s="778"/>
      <c r="Q2" s="773" t="s">
        <v>31</v>
      </c>
      <c r="R2" s="774"/>
      <c r="S2" s="774"/>
      <c r="T2" s="774"/>
      <c r="U2" s="774"/>
      <c r="V2" s="774"/>
      <c r="W2" s="774"/>
      <c r="X2" s="774"/>
      <c r="Y2" s="774"/>
      <c r="Z2" s="774"/>
      <c r="AA2" s="765"/>
      <c r="AB2" s="766"/>
      <c r="AC2" s="767"/>
      <c r="AD2" s="768"/>
      <c r="AE2" s="768"/>
      <c r="AF2" s="768"/>
      <c r="AG2" s="765"/>
      <c r="AH2" s="766"/>
      <c r="AI2" s="766"/>
      <c r="AJ2" s="766"/>
      <c r="AK2" s="766"/>
      <c r="AL2" s="767"/>
      <c r="AM2" s="768"/>
      <c r="AN2" s="768"/>
      <c r="AO2" s="768"/>
    </row>
    <row r="3" spans="1:41" ht="27.6">
      <c r="A3" s="769"/>
      <c r="B3" s="769"/>
      <c r="C3" s="769"/>
      <c r="D3" s="769"/>
      <c r="E3" s="769"/>
      <c r="F3" s="769"/>
      <c r="G3" s="479" t="s">
        <v>392</v>
      </c>
      <c r="H3" s="479" t="s">
        <v>564</v>
      </c>
      <c r="I3" s="479" t="s">
        <v>565</v>
      </c>
      <c r="J3" s="479" t="s">
        <v>294</v>
      </c>
      <c r="K3" s="479" t="s">
        <v>293</v>
      </c>
      <c r="L3" s="480" t="s">
        <v>291</v>
      </c>
      <c r="M3" s="480" t="s">
        <v>566</v>
      </c>
      <c r="N3" s="480" t="s">
        <v>567</v>
      </c>
      <c r="O3" s="480" t="s">
        <v>568</v>
      </c>
      <c r="P3" s="480" t="s">
        <v>292</v>
      </c>
      <c r="Q3" s="480" t="s">
        <v>294</v>
      </c>
      <c r="R3" s="480" t="s">
        <v>569</v>
      </c>
      <c r="S3" s="480" t="s">
        <v>293</v>
      </c>
      <c r="T3" s="480" t="s">
        <v>570</v>
      </c>
      <c r="U3" s="480" t="s">
        <v>571</v>
      </c>
      <c r="V3" s="356" t="s">
        <v>572</v>
      </c>
      <c r="W3" s="356" t="s">
        <v>573</v>
      </c>
      <c r="X3" s="356" t="s">
        <v>574</v>
      </c>
      <c r="Y3" s="356" t="s">
        <v>575</v>
      </c>
      <c r="Z3" s="357" t="s">
        <v>576</v>
      </c>
      <c r="AA3" s="478" t="s">
        <v>577</v>
      </c>
      <c r="AB3" s="478" t="s">
        <v>578</v>
      </c>
      <c r="AC3" s="478" t="s">
        <v>579</v>
      </c>
      <c r="AD3" s="478" t="s">
        <v>580</v>
      </c>
      <c r="AE3" s="478" t="s">
        <v>581</v>
      </c>
      <c r="AF3" s="478" t="s">
        <v>582</v>
      </c>
      <c r="AG3" s="478" t="s">
        <v>583</v>
      </c>
      <c r="AH3" s="478" t="s">
        <v>584</v>
      </c>
      <c r="AI3" s="478" t="s">
        <v>782</v>
      </c>
      <c r="AJ3" s="478" t="s">
        <v>783</v>
      </c>
      <c r="AK3" s="503" t="s">
        <v>845</v>
      </c>
      <c r="AL3" s="478" t="s">
        <v>585</v>
      </c>
      <c r="AM3" s="478" t="s">
        <v>586</v>
      </c>
      <c r="AN3" s="478" t="s">
        <v>587</v>
      </c>
      <c r="AO3" s="478" t="s">
        <v>588</v>
      </c>
    </row>
    <row r="4" spans="1:41" hidden="1">
      <c r="A4" s="769" t="s">
        <v>589</v>
      </c>
      <c r="B4" s="769"/>
      <c r="C4" s="769"/>
      <c r="D4" s="769"/>
      <c r="E4" s="769"/>
      <c r="F4" s="769"/>
      <c r="G4" s="479"/>
      <c r="H4" s="479" t="s">
        <v>590</v>
      </c>
      <c r="I4" s="479" t="s">
        <v>591</v>
      </c>
      <c r="J4" s="479"/>
      <c r="K4" s="479"/>
      <c r="L4" s="480"/>
      <c r="M4" s="480" t="s">
        <v>592</v>
      </c>
      <c r="N4" s="480" t="s">
        <v>592</v>
      </c>
      <c r="O4" s="480" t="s">
        <v>592</v>
      </c>
      <c r="P4" s="480"/>
      <c r="Q4" s="480"/>
      <c r="R4" s="480" t="s">
        <v>592</v>
      </c>
      <c r="S4" s="480"/>
      <c r="T4" s="480" t="s">
        <v>592</v>
      </c>
      <c r="U4" s="480"/>
      <c r="V4" s="470" t="s">
        <v>593</v>
      </c>
      <c r="W4" s="470" t="s">
        <v>593</v>
      </c>
      <c r="X4" s="470" t="s">
        <v>593</v>
      </c>
      <c r="Y4" s="470" t="s">
        <v>593</v>
      </c>
      <c r="Z4" s="475" t="s">
        <v>593</v>
      </c>
      <c r="AA4" s="470"/>
      <c r="AB4" s="470"/>
      <c r="AC4" s="470"/>
      <c r="AD4" s="470"/>
      <c r="AE4" s="470"/>
      <c r="AF4" s="470"/>
      <c r="AG4" s="470"/>
      <c r="AH4" s="470"/>
      <c r="AI4" s="470"/>
      <c r="AJ4" s="470"/>
      <c r="AK4" s="470"/>
      <c r="AL4" s="470"/>
      <c r="AM4" s="470"/>
      <c r="AN4" s="470"/>
      <c r="AO4" s="470"/>
    </row>
    <row r="5" spans="1:41" ht="28.2" thickBot="1">
      <c r="A5" s="769" t="s">
        <v>594</v>
      </c>
      <c r="B5" s="769"/>
      <c r="C5" s="769"/>
      <c r="D5" s="769"/>
      <c r="E5" s="769"/>
      <c r="F5" s="769"/>
      <c r="G5" s="479"/>
      <c r="H5" s="479"/>
      <c r="I5" s="479"/>
      <c r="J5" s="479"/>
      <c r="K5" s="479"/>
      <c r="L5" s="480">
        <v>1080520</v>
      </c>
      <c r="M5" s="480">
        <v>1090504</v>
      </c>
      <c r="N5" s="480" t="s">
        <v>595</v>
      </c>
      <c r="O5" s="480" t="s">
        <v>595</v>
      </c>
      <c r="P5" s="480"/>
      <c r="Q5" s="480">
        <v>1080520</v>
      </c>
      <c r="R5" s="480"/>
      <c r="S5" s="480">
        <v>1080520</v>
      </c>
      <c r="T5" s="480">
        <v>1080520</v>
      </c>
      <c r="U5" s="480">
        <v>1091007</v>
      </c>
      <c r="V5" s="470"/>
      <c r="W5" s="470"/>
      <c r="X5" s="470"/>
      <c r="Y5" s="470"/>
      <c r="Z5" s="475"/>
      <c r="AA5" s="470" t="s">
        <v>596</v>
      </c>
      <c r="AB5" s="470" t="s">
        <v>596</v>
      </c>
      <c r="AC5" s="470" t="s">
        <v>597</v>
      </c>
      <c r="AD5" s="470" t="s">
        <v>597</v>
      </c>
      <c r="AE5" s="470" t="s">
        <v>597</v>
      </c>
      <c r="AF5" s="470" t="s">
        <v>597</v>
      </c>
      <c r="AG5" s="470" t="s">
        <v>784</v>
      </c>
      <c r="AH5" s="470" t="s">
        <v>785</v>
      </c>
      <c r="AI5" s="470" t="s">
        <v>786</v>
      </c>
      <c r="AJ5" s="470" t="s">
        <v>786</v>
      </c>
      <c r="AK5" s="470" t="s">
        <v>846</v>
      </c>
      <c r="AL5" s="470" t="s">
        <v>755</v>
      </c>
      <c r="AM5" s="470" t="s">
        <v>755</v>
      </c>
      <c r="AN5" s="470" t="s">
        <v>755</v>
      </c>
      <c r="AO5" s="470" t="s">
        <v>755</v>
      </c>
    </row>
    <row r="6" spans="1:41" ht="28.5" hidden="1" customHeight="1">
      <c r="A6" s="732" t="s">
        <v>598</v>
      </c>
      <c r="B6" s="358" t="s">
        <v>295</v>
      </c>
      <c r="C6" s="776" t="s">
        <v>599</v>
      </c>
      <c r="D6" s="477" t="s">
        <v>298</v>
      </c>
      <c r="E6" s="477" t="s">
        <v>299</v>
      </c>
      <c r="F6" s="477" t="s">
        <v>600</v>
      </c>
      <c r="G6" s="359" t="s">
        <v>129</v>
      </c>
      <c r="H6" s="359" t="s">
        <v>129</v>
      </c>
      <c r="I6" s="360" t="s">
        <v>601</v>
      </c>
      <c r="J6" s="361" t="s">
        <v>300</v>
      </c>
      <c r="K6" s="361" t="s">
        <v>301</v>
      </c>
      <c r="L6" s="362" t="s">
        <v>19</v>
      </c>
      <c r="M6" s="362" t="s">
        <v>602</v>
      </c>
      <c r="N6" s="362" t="s">
        <v>19</v>
      </c>
      <c r="O6" s="362" t="s">
        <v>19</v>
      </c>
      <c r="P6" s="363" t="s">
        <v>129</v>
      </c>
      <c r="Q6" s="364" t="s">
        <v>300</v>
      </c>
      <c r="R6" s="364" t="s">
        <v>300</v>
      </c>
      <c r="S6" s="364" t="s">
        <v>301</v>
      </c>
      <c r="T6" s="364" t="s">
        <v>301</v>
      </c>
      <c r="U6" s="364" t="s">
        <v>602</v>
      </c>
      <c r="V6" s="470" t="s">
        <v>601</v>
      </c>
      <c r="W6" s="470" t="s">
        <v>603</v>
      </c>
      <c r="X6" s="470" t="s">
        <v>603</v>
      </c>
      <c r="Y6" s="470" t="s">
        <v>604</v>
      </c>
      <c r="Z6" s="475" t="s">
        <v>605</v>
      </c>
      <c r="AA6" s="470" t="s">
        <v>129</v>
      </c>
      <c r="AB6" s="470" t="s">
        <v>129</v>
      </c>
      <c r="AC6" s="470"/>
      <c r="AD6" s="470" t="s">
        <v>129</v>
      </c>
      <c r="AE6" s="470" t="s">
        <v>129</v>
      </c>
      <c r="AF6" s="470" t="s">
        <v>129</v>
      </c>
      <c r="AG6" s="470"/>
      <c r="AH6" s="470"/>
      <c r="AI6" s="470"/>
      <c r="AJ6" s="470"/>
      <c r="AK6" s="470"/>
      <c r="AL6" s="470"/>
      <c r="AM6" s="470"/>
      <c r="AN6" s="470"/>
      <c r="AO6" s="470"/>
    </row>
    <row r="7" spans="1:41" ht="14.25" hidden="1" customHeight="1">
      <c r="A7" s="732"/>
      <c r="B7" s="358" t="s">
        <v>304</v>
      </c>
      <c r="C7" s="776"/>
      <c r="D7" s="477" t="s">
        <v>298</v>
      </c>
      <c r="E7" s="477" t="s">
        <v>299</v>
      </c>
      <c r="F7" s="477" t="s">
        <v>606</v>
      </c>
      <c r="G7" s="359" t="s">
        <v>129</v>
      </c>
      <c r="H7" s="359" t="s">
        <v>129</v>
      </c>
      <c r="I7" s="360" t="s">
        <v>607</v>
      </c>
      <c r="J7" s="361" t="s">
        <v>305</v>
      </c>
      <c r="K7" s="361" t="s">
        <v>306</v>
      </c>
      <c r="L7" s="362" t="s">
        <v>19</v>
      </c>
      <c r="M7" s="362" t="s">
        <v>602</v>
      </c>
      <c r="N7" s="362" t="s">
        <v>19</v>
      </c>
      <c r="O7" s="362" t="s">
        <v>19</v>
      </c>
      <c r="P7" s="363" t="s">
        <v>129</v>
      </c>
      <c r="Q7" s="364" t="s">
        <v>305</v>
      </c>
      <c r="R7" s="364" t="s">
        <v>305</v>
      </c>
      <c r="S7" s="364" t="s">
        <v>306</v>
      </c>
      <c r="T7" s="364" t="s">
        <v>306</v>
      </c>
      <c r="U7" s="364" t="s">
        <v>602</v>
      </c>
      <c r="V7" s="470" t="s">
        <v>608</v>
      </c>
      <c r="W7" s="470" t="s">
        <v>609</v>
      </c>
      <c r="X7" s="470" t="s">
        <v>609</v>
      </c>
      <c r="Y7" s="470" t="s">
        <v>610</v>
      </c>
      <c r="Z7" s="475" t="s">
        <v>610</v>
      </c>
      <c r="AA7" s="470" t="s">
        <v>129</v>
      </c>
      <c r="AB7" s="470" t="s">
        <v>129</v>
      </c>
      <c r="AC7" s="470"/>
      <c r="AD7" s="470" t="s">
        <v>129</v>
      </c>
      <c r="AE7" s="470" t="s">
        <v>129</v>
      </c>
      <c r="AF7" s="470" t="s">
        <v>129</v>
      </c>
      <c r="AG7" s="470"/>
      <c r="AH7" s="470"/>
      <c r="AI7" s="470"/>
      <c r="AJ7" s="470"/>
      <c r="AK7" s="470"/>
      <c r="AL7" s="470"/>
      <c r="AM7" s="470"/>
      <c r="AN7" s="470"/>
      <c r="AO7" s="470"/>
    </row>
    <row r="8" spans="1:41" ht="14.25" hidden="1" customHeight="1">
      <c r="A8" s="732"/>
      <c r="B8" s="775" t="s">
        <v>302</v>
      </c>
      <c r="C8" s="775"/>
      <c r="D8" s="477" t="s">
        <v>298</v>
      </c>
      <c r="E8" s="477" t="s">
        <v>299</v>
      </c>
      <c r="F8" s="477" t="s">
        <v>611</v>
      </c>
      <c r="G8" s="359" t="s">
        <v>129</v>
      </c>
      <c r="H8" s="359" t="s">
        <v>129</v>
      </c>
      <c r="I8" s="359" t="s">
        <v>602</v>
      </c>
      <c r="J8" s="361" t="s">
        <v>303</v>
      </c>
      <c r="K8" s="361" t="s">
        <v>129</v>
      </c>
      <c r="L8" s="362" t="s">
        <v>19</v>
      </c>
      <c r="M8" s="362" t="s">
        <v>602</v>
      </c>
      <c r="N8" s="362" t="s">
        <v>19</v>
      </c>
      <c r="O8" s="362" t="s">
        <v>19</v>
      </c>
      <c r="P8" s="363" t="s">
        <v>129</v>
      </c>
      <c r="Q8" s="364" t="s">
        <v>303</v>
      </c>
      <c r="R8" s="364" t="s">
        <v>303</v>
      </c>
      <c r="S8" s="364" t="s">
        <v>129</v>
      </c>
      <c r="T8" s="364" t="s">
        <v>129</v>
      </c>
      <c r="U8" s="364" t="s">
        <v>602</v>
      </c>
      <c r="V8" s="470" t="s">
        <v>612</v>
      </c>
      <c r="W8" s="470" t="s">
        <v>612</v>
      </c>
      <c r="X8" s="470" t="s">
        <v>612</v>
      </c>
      <c r="Y8" s="470" t="s">
        <v>613</v>
      </c>
      <c r="Z8" s="475" t="s">
        <v>613</v>
      </c>
      <c r="AA8" s="470" t="s">
        <v>129</v>
      </c>
      <c r="AB8" s="470" t="s">
        <v>129</v>
      </c>
      <c r="AC8" s="470"/>
      <c r="AD8" s="470" t="s">
        <v>129</v>
      </c>
      <c r="AE8" s="470" t="s">
        <v>129</v>
      </c>
      <c r="AF8" s="470" t="s">
        <v>129</v>
      </c>
      <c r="AG8" s="470"/>
      <c r="AH8" s="470"/>
      <c r="AI8" s="470"/>
      <c r="AJ8" s="470"/>
      <c r="AK8" s="470"/>
      <c r="AL8" s="470"/>
      <c r="AM8" s="470"/>
      <c r="AN8" s="470"/>
      <c r="AO8" s="470"/>
    </row>
    <row r="9" spans="1:41" ht="28.5" hidden="1" customHeight="1">
      <c r="A9" s="732"/>
      <c r="B9" s="358" t="s">
        <v>307</v>
      </c>
      <c r="C9" s="776" t="s">
        <v>599</v>
      </c>
      <c r="D9" s="477" t="s">
        <v>308</v>
      </c>
      <c r="E9" s="477" t="s">
        <v>309</v>
      </c>
      <c r="F9" s="477" t="s">
        <v>614</v>
      </c>
      <c r="G9" s="359" t="s">
        <v>129</v>
      </c>
      <c r="H9" s="359" t="s">
        <v>129</v>
      </c>
      <c r="I9" s="360" t="s">
        <v>615</v>
      </c>
      <c r="J9" s="361" t="s">
        <v>310</v>
      </c>
      <c r="K9" s="361" t="s">
        <v>311</v>
      </c>
      <c r="L9" s="362" t="s">
        <v>19</v>
      </c>
      <c r="M9" s="362" t="s">
        <v>602</v>
      </c>
      <c r="N9" s="362" t="s">
        <v>19</v>
      </c>
      <c r="O9" s="362" t="s">
        <v>19</v>
      </c>
      <c r="P9" s="363" t="s">
        <v>129</v>
      </c>
      <c r="Q9" s="364" t="s">
        <v>310</v>
      </c>
      <c r="R9" s="364" t="s">
        <v>310</v>
      </c>
      <c r="S9" s="364" t="s">
        <v>311</v>
      </c>
      <c r="T9" s="364" t="s">
        <v>311</v>
      </c>
      <c r="U9" s="364" t="s">
        <v>602</v>
      </c>
      <c r="V9" s="470" t="s">
        <v>616</v>
      </c>
      <c r="W9" s="470" t="s">
        <v>616</v>
      </c>
      <c r="X9" s="470" t="s">
        <v>616</v>
      </c>
      <c r="Y9" s="470" t="s">
        <v>617</v>
      </c>
      <c r="Z9" s="475" t="s">
        <v>617</v>
      </c>
      <c r="AA9" s="470" t="s">
        <v>129</v>
      </c>
      <c r="AB9" s="470" t="s">
        <v>129</v>
      </c>
      <c r="AC9" s="470"/>
      <c r="AD9" s="470" t="s">
        <v>129</v>
      </c>
      <c r="AE9" s="470" t="s">
        <v>129</v>
      </c>
      <c r="AF9" s="470" t="s">
        <v>129</v>
      </c>
      <c r="AG9" s="470"/>
      <c r="AH9" s="470"/>
      <c r="AI9" s="470"/>
      <c r="AJ9" s="470"/>
      <c r="AK9" s="470"/>
      <c r="AL9" s="470"/>
      <c r="AM9" s="470"/>
      <c r="AN9" s="470"/>
      <c r="AO9" s="470"/>
    </row>
    <row r="10" spans="1:41" ht="28.5" hidden="1" customHeight="1">
      <c r="A10" s="732"/>
      <c r="B10" s="358" t="s">
        <v>312</v>
      </c>
      <c r="C10" s="776"/>
      <c r="D10" s="477" t="s">
        <v>298</v>
      </c>
      <c r="E10" s="477" t="s">
        <v>299</v>
      </c>
      <c r="F10" s="477" t="s">
        <v>618</v>
      </c>
      <c r="G10" s="359" t="s">
        <v>129</v>
      </c>
      <c r="H10" s="359" t="s">
        <v>129</v>
      </c>
      <c r="I10" s="360" t="s">
        <v>619</v>
      </c>
      <c r="J10" s="361" t="s">
        <v>313</v>
      </c>
      <c r="K10" s="361" t="s">
        <v>314</v>
      </c>
      <c r="L10" s="362" t="s">
        <v>19</v>
      </c>
      <c r="M10" s="362" t="s">
        <v>602</v>
      </c>
      <c r="N10" s="362" t="s">
        <v>19</v>
      </c>
      <c r="O10" s="362" t="s">
        <v>19</v>
      </c>
      <c r="P10" s="363" t="s">
        <v>129</v>
      </c>
      <c r="Q10" s="364" t="s">
        <v>313</v>
      </c>
      <c r="R10" s="364" t="s">
        <v>313</v>
      </c>
      <c r="S10" s="364" t="s">
        <v>314</v>
      </c>
      <c r="T10" s="364" t="s">
        <v>314</v>
      </c>
      <c r="U10" s="364" t="s">
        <v>602</v>
      </c>
      <c r="V10" s="470" t="s">
        <v>620</v>
      </c>
      <c r="W10" s="470" t="s">
        <v>620</v>
      </c>
      <c r="X10" s="470" t="s">
        <v>620</v>
      </c>
      <c r="Y10" s="470" t="s">
        <v>621</v>
      </c>
      <c r="Z10" s="475" t="s">
        <v>621</v>
      </c>
      <c r="AA10" s="470" t="s">
        <v>129</v>
      </c>
      <c r="AB10" s="470" t="s">
        <v>129</v>
      </c>
      <c r="AC10" s="470"/>
      <c r="AD10" s="470" t="s">
        <v>129</v>
      </c>
      <c r="AE10" s="470" t="s">
        <v>129</v>
      </c>
      <c r="AF10" s="470" t="s">
        <v>129</v>
      </c>
      <c r="AG10" s="470"/>
      <c r="AH10" s="470"/>
      <c r="AI10" s="470"/>
      <c r="AJ10" s="470"/>
      <c r="AK10" s="470"/>
      <c r="AL10" s="470"/>
      <c r="AM10" s="470"/>
      <c r="AN10" s="470"/>
      <c r="AO10" s="470"/>
    </row>
    <row r="11" spans="1:41" ht="14.25" hidden="1" customHeight="1">
      <c r="A11" s="732"/>
      <c r="B11" s="358" t="s">
        <v>315</v>
      </c>
      <c r="C11" s="776" t="s">
        <v>599</v>
      </c>
      <c r="D11" s="477" t="s">
        <v>298</v>
      </c>
      <c r="E11" s="477" t="s">
        <v>309</v>
      </c>
      <c r="F11" s="477" t="s">
        <v>622</v>
      </c>
      <c r="G11" s="359" t="s">
        <v>129</v>
      </c>
      <c r="H11" s="359" t="s">
        <v>129</v>
      </c>
      <c r="I11" s="360" t="s">
        <v>623</v>
      </c>
      <c r="J11" s="361" t="s">
        <v>316</v>
      </c>
      <c r="K11" s="361" t="s">
        <v>305</v>
      </c>
      <c r="L11" s="362" t="s">
        <v>19</v>
      </c>
      <c r="M11" s="362" t="s">
        <v>602</v>
      </c>
      <c r="N11" s="362" t="s">
        <v>19</v>
      </c>
      <c r="O11" s="362" t="s">
        <v>19</v>
      </c>
      <c r="P11" s="363" t="s">
        <v>129</v>
      </c>
      <c r="Q11" s="364" t="s">
        <v>316</v>
      </c>
      <c r="R11" s="364" t="s">
        <v>316</v>
      </c>
      <c r="S11" s="364" t="s">
        <v>305</v>
      </c>
      <c r="T11" s="364" t="s">
        <v>305</v>
      </c>
      <c r="U11" s="364" t="s">
        <v>602</v>
      </c>
      <c r="V11" s="470" t="s">
        <v>610</v>
      </c>
      <c r="W11" s="470" t="s">
        <v>610</v>
      </c>
      <c r="X11" s="470" t="s">
        <v>610</v>
      </c>
      <c r="Y11" s="470" t="s">
        <v>624</v>
      </c>
      <c r="Z11" s="475" t="s">
        <v>624</v>
      </c>
      <c r="AA11" s="470" t="s">
        <v>129</v>
      </c>
      <c r="AB11" s="470" t="s">
        <v>129</v>
      </c>
      <c r="AC11" s="470"/>
      <c r="AD11" s="470" t="s">
        <v>129</v>
      </c>
      <c r="AE11" s="470" t="s">
        <v>129</v>
      </c>
      <c r="AF11" s="470" t="s">
        <v>129</v>
      </c>
      <c r="AG11" s="470"/>
      <c r="AH11" s="470"/>
      <c r="AI11" s="470"/>
      <c r="AJ11" s="470"/>
      <c r="AK11" s="470"/>
      <c r="AL11" s="470"/>
      <c r="AM11" s="470"/>
      <c r="AN11" s="470"/>
      <c r="AO11" s="470"/>
    </row>
    <row r="12" spans="1:41" ht="28.5" hidden="1" customHeight="1">
      <c r="A12" s="732"/>
      <c r="B12" s="358" t="s">
        <v>317</v>
      </c>
      <c r="C12" s="776"/>
      <c r="D12" s="477" t="s">
        <v>308</v>
      </c>
      <c r="E12" s="477" t="s">
        <v>299</v>
      </c>
      <c r="F12" s="477" t="s">
        <v>625</v>
      </c>
      <c r="G12" s="359" t="s">
        <v>129</v>
      </c>
      <c r="H12" s="359" t="s">
        <v>129</v>
      </c>
      <c r="I12" s="360" t="s">
        <v>626</v>
      </c>
      <c r="J12" s="361" t="s">
        <v>627</v>
      </c>
      <c r="K12" s="361" t="s">
        <v>628</v>
      </c>
      <c r="L12" s="362" t="s">
        <v>19</v>
      </c>
      <c r="M12" s="362" t="s">
        <v>602</v>
      </c>
      <c r="N12" s="362" t="s">
        <v>19</v>
      </c>
      <c r="O12" s="362" t="s">
        <v>19</v>
      </c>
      <c r="P12" s="363" t="s">
        <v>129</v>
      </c>
      <c r="Q12" s="364" t="s">
        <v>627</v>
      </c>
      <c r="R12" s="364" t="s">
        <v>627</v>
      </c>
      <c r="S12" s="364" t="s">
        <v>628</v>
      </c>
      <c r="T12" s="364" t="s">
        <v>628</v>
      </c>
      <c r="U12" s="364" t="s">
        <v>602</v>
      </c>
      <c r="V12" s="470" t="s">
        <v>629</v>
      </c>
      <c r="W12" s="470" t="s">
        <v>629</v>
      </c>
      <c r="X12" s="470" t="s">
        <v>629</v>
      </c>
      <c r="Y12" s="470" t="s">
        <v>630</v>
      </c>
      <c r="Z12" s="475" t="s">
        <v>630</v>
      </c>
      <c r="AA12" s="470" t="s">
        <v>129</v>
      </c>
      <c r="AB12" s="470" t="s">
        <v>129</v>
      </c>
      <c r="AC12" s="470"/>
      <c r="AD12" s="470" t="s">
        <v>129</v>
      </c>
      <c r="AE12" s="470" t="s">
        <v>129</v>
      </c>
      <c r="AF12" s="470" t="s">
        <v>129</v>
      </c>
      <c r="AG12" s="470"/>
      <c r="AH12" s="470"/>
      <c r="AI12" s="470"/>
      <c r="AJ12" s="470"/>
      <c r="AK12" s="470"/>
      <c r="AL12" s="470"/>
      <c r="AM12" s="470"/>
      <c r="AN12" s="470"/>
      <c r="AO12" s="470"/>
    </row>
    <row r="13" spans="1:41" ht="14.25" hidden="1" customHeight="1">
      <c r="A13" s="732"/>
      <c r="B13" s="776" t="s">
        <v>321</v>
      </c>
      <c r="C13" s="481" t="s">
        <v>318</v>
      </c>
      <c r="D13" s="477" t="s">
        <v>298</v>
      </c>
      <c r="E13" s="477" t="s">
        <v>309</v>
      </c>
      <c r="F13" s="776" t="s">
        <v>631</v>
      </c>
      <c r="G13" s="359" t="s">
        <v>129</v>
      </c>
      <c r="H13" s="359" t="s">
        <v>129</v>
      </c>
      <c r="I13" s="359" t="s">
        <v>602</v>
      </c>
      <c r="J13" s="361" t="s">
        <v>305</v>
      </c>
      <c r="K13" s="361" t="s">
        <v>129</v>
      </c>
      <c r="L13" s="362" t="s">
        <v>19</v>
      </c>
      <c r="M13" s="362" t="s">
        <v>602</v>
      </c>
      <c r="N13" s="362" t="s">
        <v>19</v>
      </c>
      <c r="O13" s="362" t="s">
        <v>19</v>
      </c>
      <c r="P13" s="363" t="s">
        <v>129</v>
      </c>
      <c r="Q13" s="364" t="s">
        <v>305</v>
      </c>
      <c r="R13" s="364" t="s">
        <v>305</v>
      </c>
      <c r="S13" s="364" t="s">
        <v>129</v>
      </c>
      <c r="T13" s="364" t="s">
        <v>129</v>
      </c>
      <c r="U13" s="364" t="s">
        <v>602</v>
      </c>
      <c r="V13" s="470" t="s">
        <v>612</v>
      </c>
      <c r="W13" s="470" t="s">
        <v>612</v>
      </c>
      <c r="X13" s="470" t="s">
        <v>612</v>
      </c>
      <c r="Y13" s="470" t="s">
        <v>610</v>
      </c>
      <c r="Z13" s="475" t="s">
        <v>610</v>
      </c>
      <c r="AA13" s="470" t="s">
        <v>129</v>
      </c>
      <c r="AB13" s="470" t="s">
        <v>129</v>
      </c>
      <c r="AC13" s="470"/>
      <c r="AD13" s="470" t="s">
        <v>129</v>
      </c>
      <c r="AE13" s="470" t="s">
        <v>129</v>
      </c>
      <c r="AF13" s="470" t="s">
        <v>129</v>
      </c>
      <c r="AG13" s="470"/>
      <c r="AH13" s="470"/>
      <c r="AI13" s="470"/>
      <c r="AJ13" s="470"/>
      <c r="AK13" s="470"/>
      <c r="AL13" s="470"/>
      <c r="AM13" s="470"/>
      <c r="AN13" s="470"/>
      <c r="AO13" s="470"/>
    </row>
    <row r="14" spans="1:41" ht="14.25" hidden="1" customHeight="1">
      <c r="A14" s="732"/>
      <c r="B14" s="776"/>
      <c r="C14" s="481" t="s">
        <v>319</v>
      </c>
      <c r="D14" s="477" t="s">
        <v>298</v>
      </c>
      <c r="E14" s="477" t="s">
        <v>309</v>
      </c>
      <c r="F14" s="776"/>
      <c r="G14" s="359" t="s">
        <v>129</v>
      </c>
      <c r="H14" s="359" t="s">
        <v>129</v>
      </c>
      <c r="I14" s="359" t="s">
        <v>602</v>
      </c>
      <c r="J14" s="361" t="s">
        <v>305</v>
      </c>
      <c r="K14" s="361" t="s">
        <v>129</v>
      </c>
      <c r="L14" s="362" t="s">
        <v>19</v>
      </c>
      <c r="M14" s="362" t="s">
        <v>602</v>
      </c>
      <c r="N14" s="362" t="s">
        <v>19</v>
      </c>
      <c r="O14" s="362" t="s">
        <v>19</v>
      </c>
      <c r="P14" s="363" t="s">
        <v>129</v>
      </c>
      <c r="Q14" s="364" t="s">
        <v>305</v>
      </c>
      <c r="R14" s="364" t="s">
        <v>305</v>
      </c>
      <c r="S14" s="364" t="s">
        <v>129</v>
      </c>
      <c r="T14" s="364" t="s">
        <v>129</v>
      </c>
      <c r="U14" s="364" t="s">
        <v>602</v>
      </c>
      <c r="V14" s="470" t="s">
        <v>612</v>
      </c>
      <c r="W14" s="470" t="s">
        <v>612</v>
      </c>
      <c r="X14" s="470" t="s">
        <v>612</v>
      </c>
      <c r="Y14" s="470" t="s">
        <v>610</v>
      </c>
      <c r="Z14" s="475" t="s">
        <v>610</v>
      </c>
      <c r="AA14" s="470" t="s">
        <v>129</v>
      </c>
      <c r="AB14" s="470" t="s">
        <v>129</v>
      </c>
      <c r="AC14" s="470"/>
      <c r="AD14" s="470" t="s">
        <v>129</v>
      </c>
      <c r="AE14" s="470" t="s">
        <v>129</v>
      </c>
      <c r="AF14" s="470" t="s">
        <v>129</v>
      </c>
      <c r="AG14" s="470"/>
      <c r="AH14" s="470"/>
      <c r="AI14" s="470"/>
      <c r="AJ14" s="470"/>
      <c r="AK14" s="470"/>
      <c r="AL14" s="470"/>
      <c r="AM14" s="470"/>
      <c r="AN14" s="470"/>
      <c r="AO14" s="470"/>
    </row>
    <row r="15" spans="1:41" ht="14.25" hidden="1" customHeight="1">
      <c r="A15" s="732"/>
      <c r="B15" s="776"/>
      <c r="C15" s="481" t="s">
        <v>320</v>
      </c>
      <c r="D15" s="477" t="s">
        <v>322</v>
      </c>
      <c r="E15" s="477" t="s">
        <v>309</v>
      </c>
      <c r="F15" s="776"/>
      <c r="G15" s="359" t="s">
        <v>129</v>
      </c>
      <c r="H15" s="359" t="s">
        <v>129</v>
      </c>
      <c r="I15" s="359" t="s">
        <v>602</v>
      </c>
      <c r="J15" s="361" t="s">
        <v>316</v>
      </c>
      <c r="K15" s="361" t="s">
        <v>129</v>
      </c>
      <c r="L15" s="362" t="s">
        <v>19</v>
      </c>
      <c r="M15" s="362" t="s">
        <v>602</v>
      </c>
      <c r="N15" s="362" t="s">
        <v>19</v>
      </c>
      <c r="O15" s="362" t="s">
        <v>19</v>
      </c>
      <c r="P15" s="363" t="s">
        <v>129</v>
      </c>
      <c r="Q15" s="364" t="s">
        <v>316</v>
      </c>
      <c r="R15" s="364" t="s">
        <v>316</v>
      </c>
      <c r="S15" s="364" t="s">
        <v>129</v>
      </c>
      <c r="T15" s="364" t="s">
        <v>129</v>
      </c>
      <c r="U15" s="364" t="s">
        <v>602</v>
      </c>
      <c r="V15" s="470" t="s">
        <v>612</v>
      </c>
      <c r="W15" s="470" t="s">
        <v>612</v>
      </c>
      <c r="X15" s="470" t="s">
        <v>612</v>
      </c>
      <c r="Y15" s="470" t="s">
        <v>624</v>
      </c>
      <c r="Z15" s="475" t="s">
        <v>624</v>
      </c>
      <c r="AA15" s="470" t="s">
        <v>129</v>
      </c>
      <c r="AB15" s="470" t="s">
        <v>129</v>
      </c>
      <c r="AC15" s="470"/>
      <c r="AD15" s="470" t="s">
        <v>129</v>
      </c>
      <c r="AE15" s="470" t="s">
        <v>129</v>
      </c>
      <c r="AF15" s="470" t="s">
        <v>129</v>
      </c>
      <c r="AG15" s="470"/>
      <c r="AH15" s="470"/>
      <c r="AI15" s="470"/>
      <c r="AJ15" s="470"/>
      <c r="AK15" s="470"/>
      <c r="AL15" s="470"/>
      <c r="AM15" s="470"/>
      <c r="AN15" s="470"/>
      <c r="AO15" s="470"/>
    </row>
    <row r="16" spans="1:41" ht="14.25" hidden="1" customHeight="1">
      <c r="A16" s="732"/>
      <c r="B16" s="759" t="s">
        <v>632</v>
      </c>
      <c r="C16" s="760"/>
      <c r="D16" s="477" t="s">
        <v>633</v>
      </c>
      <c r="E16" s="477" t="s">
        <v>634</v>
      </c>
      <c r="F16" s="477" t="s">
        <v>635</v>
      </c>
      <c r="G16" s="359"/>
      <c r="H16" s="359"/>
      <c r="I16" s="359"/>
      <c r="J16" s="361"/>
      <c r="K16" s="361"/>
      <c r="L16" s="362"/>
      <c r="M16" s="362"/>
      <c r="N16" s="362"/>
      <c r="O16" s="362"/>
      <c r="P16" s="363"/>
      <c r="Q16" s="364"/>
      <c r="R16" s="364"/>
      <c r="S16" s="364"/>
      <c r="T16" s="364"/>
      <c r="U16" s="364" t="s">
        <v>602</v>
      </c>
      <c r="V16" s="470" t="s">
        <v>613</v>
      </c>
      <c r="W16" s="470" t="s">
        <v>612</v>
      </c>
      <c r="X16" s="470" t="s">
        <v>613</v>
      </c>
      <c r="Y16" s="470" t="s">
        <v>613</v>
      </c>
      <c r="Z16" s="475" t="s">
        <v>608</v>
      </c>
      <c r="AA16" s="470" t="s">
        <v>129</v>
      </c>
      <c r="AB16" s="470" t="s">
        <v>129</v>
      </c>
      <c r="AC16" s="470"/>
      <c r="AD16" s="470" t="s">
        <v>129</v>
      </c>
      <c r="AE16" s="470" t="s">
        <v>129</v>
      </c>
      <c r="AF16" s="470" t="s">
        <v>129</v>
      </c>
      <c r="AG16" s="470"/>
      <c r="AH16" s="470"/>
      <c r="AI16" s="470"/>
      <c r="AJ16" s="470"/>
      <c r="AK16" s="470"/>
      <c r="AL16" s="470"/>
      <c r="AM16" s="470"/>
      <c r="AN16" s="470"/>
      <c r="AO16" s="470"/>
    </row>
    <row r="17" spans="1:41" ht="14.25" hidden="1" customHeight="1">
      <c r="A17" s="732"/>
      <c r="B17" s="761" t="s">
        <v>323</v>
      </c>
      <c r="C17" s="761"/>
      <c r="D17" s="477" t="s">
        <v>298</v>
      </c>
      <c r="E17" s="477" t="s">
        <v>299</v>
      </c>
      <c r="F17" s="477">
        <v>1014</v>
      </c>
      <c r="G17" s="365" t="s">
        <v>129</v>
      </c>
      <c r="H17" s="359" t="s">
        <v>129</v>
      </c>
      <c r="I17" s="360" t="s">
        <v>607</v>
      </c>
      <c r="J17" s="361" t="s">
        <v>305</v>
      </c>
      <c r="K17" s="361" t="s">
        <v>306</v>
      </c>
      <c r="L17" s="362" t="s">
        <v>19</v>
      </c>
      <c r="M17" s="362" t="s">
        <v>602</v>
      </c>
      <c r="N17" s="362" t="s">
        <v>19</v>
      </c>
      <c r="O17" s="362" t="s">
        <v>19</v>
      </c>
      <c r="P17" s="363" t="s">
        <v>129</v>
      </c>
      <c r="Q17" s="364" t="s">
        <v>305</v>
      </c>
      <c r="R17" s="364" t="s">
        <v>305</v>
      </c>
      <c r="S17" s="364" t="s">
        <v>306</v>
      </c>
      <c r="T17" s="364" t="s">
        <v>306</v>
      </c>
      <c r="U17" s="364" t="s">
        <v>602</v>
      </c>
      <c r="V17" s="470" t="s">
        <v>608</v>
      </c>
      <c r="W17" s="470" t="s">
        <v>608</v>
      </c>
      <c r="X17" s="470" t="s">
        <v>608</v>
      </c>
      <c r="Y17" s="470" t="s">
        <v>610</v>
      </c>
      <c r="Z17" s="475" t="s">
        <v>610</v>
      </c>
      <c r="AA17" s="470" t="s">
        <v>129</v>
      </c>
      <c r="AB17" s="470" t="s">
        <v>129</v>
      </c>
      <c r="AC17" s="470"/>
      <c r="AD17" s="470" t="s">
        <v>129</v>
      </c>
      <c r="AE17" s="470" t="s">
        <v>129</v>
      </c>
      <c r="AF17" s="470" t="s">
        <v>129</v>
      </c>
      <c r="AG17" s="470"/>
      <c r="AH17" s="470"/>
      <c r="AI17" s="470"/>
      <c r="AJ17" s="470"/>
      <c r="AK17" s="470"/>
      <c r="AL17" s="470"/>
      <c r="AM17" s="470"/>
      <c r="AN17" s="470"/>
      <c r="AO17" s="470"/>
    </row>
    <row r="18" spans="1:41" ht="14.25" hidden="1" customHeight="1">
      <c r="A18" s="732"/>
      <c r="B18" s="761" t="s">
        <v>324</v>
      </c>
      <c r="C18" s="761"/>
      <c r="D18" s="477" t="s">
        <v>298</v>
      </c>
      <c r="E18" s="470" t="s">
        <v>325</v>
      </c>
      <c r="F18" s="470">
        <v>1015</v>
      </c>
      <c r="G18" s="365" t="s">
        <v>129</v>
      </c>
      <c r="H18" s="359" t="s">
        <v>129</v>
      </c>
      <c r="I18" s="360" t="s">
        <v>607</v>
      </c>
      <c r="J18" s="361" t="s">
        <v>326</v>
      </c>
      <c r="K18" s="361" t="s">
        <v>306</v>
      </c>
      <c r="L18" s="362" t="s">
        <v>19</v>
      </c>
      <c r="M18" s="362" t="s">
        <v>602</v>
      </c>
      <c r="N18" s="362" t="s">
        <v>19</v>
      </c>
      <c r="O18" s="362" t="s">
        <v>19</v>
      </c>
      <c r="P18" s="363" t="s">
        <v>129</v>
      </c>
      <c r="Q18" s="364" t="s">
        <v>326</v>
      </c>
      <c r="R18" s="364" t="s">
        <v>326</v>
      </c>
      <c r="S18" s="364" t="s">
        <v>306</v>
      </c>
      <c r="T18" s="364" t="s">
        <v>306</v>
      </c>
      <c r="U18" s="364" t="s">
        <v>602</v>
      </c>
      <c r="V18" s="470" t="s">
        <v>608</v>
      </c>
      <c r="W18" s="470" t="s">
        <v>608</v>
      </c>
      <c r="X18" s="470" t="s">
        <v>608</v>
      </c>
      <c r="Y18" s="470" t="s">
        <v>636</v>
      </c>
      <c r="Z18" s="475" t="s">
        <v>636</v>
      </c>
      <c r="AA18" s="470" t="s">
        <v>129</v>
      </c>
      <c r="AB18" s="470" t="s">
        <v>129</v>
      </c>
      <c r="AC18" s="470"/>
      <c r="AD18" s="470" t="s">
        <v>129</v>
      </c>
      <c r="AE18" s="470" t="s">
        <v>129</v>
      </c>
      <c r="AF18" s="470" t="s">
        <v>129</v>
      </c>
      <c r="AG18" s="470"/>
      <c r="AH18" s="470"/>
      <c r="AI18" s="470"/>
      <c r="AJ18" s="470"/>
      <c r="AK18" s="470"/>
      <c r="AL18" s="470"/>
      <c r="AM18" s="470"/>
      <c r="AN18" s="470"/>
      <c r="AO18" s="470"/>
    </row>
    <row r="19" spans="1:41" ht="14.25" hidden="1" customHeight="1">
      <c r="A19" s="732"/>
      <c r="B19" s="761" t="s">
        <v>637</v>
      </c>
      <c r="C19" s="761"/>
      <c r="D19" s="477" t="s">
        <v>298</v>
      </c>
      <c r="E19" s="477" t="s">
        <v>299</v>
      </c>
      <c r="F19" s="477">
        <v>1016</v>
      </c>
      <c r="G19" s="365" t="s">
        <v>129</v>
      </c>
      <c r="H19" s="359" t="s">
        <v>129</v>
      </c>
      <c r="I19" s="360" t="s">
        <v>607</v>
      </c>
      <c r="J19" s="361" t="s">
        <v>326</v>
      </c>
      <c r="K19" s="361" t="s">
        <v>306</v>
      </c>
      <c r="L19" s="362" t="s">
        <v>19</v>
      </c>
      <c r="M19" s="362" t="s">
        <v>602</v>
      </c>
      <c r="N19" s="362" t="s">
        <v>19</v>
      </c>
      <c r="O19" s="362" t="s">
        <v>19</v>
      </c>
      <c r="P19" s="363" t="s">
        <v>129</v>
      </c>
      <c r="Q19" s="364" t="s">
        <v>326</v>
      </c>
      <c r="R19" s="364" t="s">
        <v>326</v>
      </c>
      <c r="S19" s="364" t="s">
        <v>306</v>
      </c>
      <c r="T19" s="364" t="s">
        <v>306</v>
      </c>
      <c r="U19" s="364" t="s">
        <v>602</v>
      </c>
      <c r="V19" s="470" t="s">
        <v>608</v>
      </c>
      <c r="W19" s="470" t="s">
        <v>608</v>
      </c>
      <c r="X19" s="470" t="s">
        <v>608</v>
      </c>
      <c r="Y19" s="470" t="s">
        <v>636</v>
      </c>
      <c r="Z19" s="475" t="s">
        <v>636</v>
      </c>
      <c r="AA19" s="470" t="s">
        <v>129</v>
      </c>
      <c r="AB19" s="470" t="s">
        <v>129</v>
      </c>
      <c r="AC19" s="470"/>
      <c r="AD19" s="470" t="s">
        <v>129</v>
      </c>
      <c r="AE19" s="470" t="s">
        <v>129</v>
      </c>
      <c r="AF19" s="470" t="s">
        <v>129</v>
      </c>
      <c r="AG19" s="470"/>
      <c r="AH19" s="470"/>
      <c r="AI19" s="470"/>
      <c r="AJ19" s="470"/>
      <c r="AK19" s="470"/>
      <c r="AL19" s="470"/>
      <c r="AM19" s="470"/>
      <c r="AN19" s="470"/>
      <c r="AO19" s="470"/>
    </row>
    <row r="20" spans="1:41" ht="14.25" hidden="1" customHeight="1">
      <c r="A20" s="732"/>
      <c r="B20" s="761" t="s">
        <v>328</v>
      </c>
      <c r="C20" s="761"/>
      <c r="D20" s="477" t="s">
        <v>298</v>
      </c>
      <c r="E20" s="477" t="s">
        <v>299</v>
      </c>
      <c r="F20" s="477" t="s">
        <v>638</v>
      </c>
      <c r="G20" s="365" t="s">
        <v>129</v>
      </c>
      <c r="H20" s="359" t="s">
        <v>129</v>
      </c>
      <c r="I20" s="360" t="s">
        <v>607</v>
      </c>
      <c r="J20" s="361" t="s">
        <v>305</v>
      </c>
      <c r="K20" s="361" t="s">
        <v>306</v>
      </c>
      <c r="L20" s="362" t="s">
        <v>19</v>
      </c>
      <c r="M20" s="362" t="s">
        <v>602</v>
      </c>
      <c r="N20" s="362" t="s">
        <v>19</v>
      </c>
      <c r="O20" s="362" t="s">
        <v>19</v>
      </c>
      <c r="P20" s="363" t="s">
        <v>129</v>
      </c>
      <c r="Q20" s="364" t="s">
        <v>305</v>
      </c>
      <c r="R20" s="364" t="s">
        <v>305</v>
      </c>
      <c r="S20" s="364" t="s">
        <v>306</v>
      </c>
      <c r="T20" s="364" t="s">
        <v>306</v>
      </c>
      <c r="U20" s="364" t="s">
        <v>602</v>
      </c>
      <c r="V20" s="470" t="s">
        <v>608</v>
      </c>
      <c r="W20" s="470" t="s">
        <v>608</v>
      </c>
      <c r="X20" s="470" t="s">
        <v>608</v>
      </c>
      <c r="Y20" s="470" t="s">
        <v>610</v>
      </c>
      <c r="Z20" s="475" t="s">
        <v>610</v>
      </c>
      <c r="AA20" s="470" t="s">
        <v>129</v>
      </c>
      <c r="AB20" s="470" t="s">
        <v>129</v>
      </c>
      <c r="AC20" s="470"/>
      <c r="AD20" s="470" t="s">
        <v>129</v>
      </c>
      <c r="AE20" s="470" t="s">
        <v>129</v>
      </c>
      <c r="AF20" s="470" t="s">
        <v>129</v>
      </c>
      <c r="AG20" s="470"/>
      <c r="AH20" s="470"/>
      <c r="AI20" s="470"/>
      <c r="AJ20" s="470"/>
      <c r="AK20" s="470"/>
      <c r="AL20" s="470"/>
      <c r="AM20" s="470"/>
      <c r="AN20" s="470"/>
      <c r="AO20" s="470"/>
    </row>
    <row r="21" spans="1:41" ht="14.25" hidden="1" customHeight="1">
      <c r="A21" s="732"/>
      <c r="B21" s="761" t="s">
        <v>329</v>
      </c>
      <c r="C21" s="761"/>
      <c r="D21" s="477" t="s">
        <v>322</v>
      </c>
      <c r="E21" s="470" t="s">
        <v>129</v>
      </c>
      <c r="F21" s="470" t="s">
        <v>639</v>
      </c>
      <c r="G21" s="365" t="s">
        <v>129</v>
      </c>
      <c r="H21" s="359" t="s">
        <v>129</v>
      </c>
      <c r="I21" s="360" t="s">
        <v>640</v>
      </c>
      <c r="J21" s="361" t="s">
        <v>330</v>
      </c>
      <c r="K21" s="361" t="s">
        <v>129</v>
      </c>
      <c r="L21" s="362" t="s">
        <v>19</v>
      </c>
      <c r="M21" s="362" t="s">
        <v>602</v>
      </c>
      <c r="N21" s="362" t="s">
        <v>19</v>
      </c>
      <c r="O21" s="362" t="s">
        <v>19</v>
      </c>
      <c r="P21" s="363" t="s">
        <v>129</v>
      </c>
      <c r="Q21" s="364" t="s">
        <v>330</v>
      </c>
      <c r="R21" s="364" t="s">
        <v>330</v>
      </c>
      <c r="S21" s="364" t="s">
        <v>129</v>
      </c>
      <c r="T21" s="364" t="s">
        <v>129</v>
      </c>
      <c r="U21" s="364" t="s">
        <v>602</v>
      </c>
      <c r="V21" s="470" t="s">
        <v>612</v>
      </c>
      <c r="W21" s="470" t="s">
        <v>612</v>
      </c>
      <c r="X21" s="470" t="s">
        <v>612</v>
      </c>
      <c r="Y21" s="470" t="s">
        <v>641</v>
      </c>
      <c r="Z21" s="475" t="s">
        <v>641</v>
      </c>
      <c r="AA21" s="470" t="s">
        <v>129</v>
      </c>
      <c r="AB21" s="470" t="s">
        <v>129</v>
      </c>
      <c r="AC21" s="470"/>
      <c r="AD21" s="470" t="s">
        <v>129</v>
      </c>
      <c r="AE21" s="470" t="s">
        <v>129</v>
      </c>
      <c r="AF21" s="470" t="s">
        <v>129</v>
      </c>
      <c r="AG21" s="470"/>
      <c r="AH21" s="470"/>
      <c r="AI21" s="470"/>
      <c r="AJ21" s="470"/>
      <c r="AK21" s="470"/>
      <c r="AL21" s="470"/>
      <c r="AM21" s="470"/>
      <c r="AN21" s="470"/>
      <c r="AO21" s="470"/>
    </row>
    <row r="22" spans="1:41" ht="14.25" hidden="1" customHeight="1">
      <c r="A22" s="732"/>
      <c r="B22" s="761" t="s">
        <v>331</v>
      </c>
      <c r="C22" s="761"/>
      <c r="D22" s="477" t="s">
        <v>298</v>
      </c>
      <c r="E22" s="477" t="s">
        <v>309</v>
      </c>
      <c r="F22" s="477" t="s">
        <v>642</v>
      </c>
      <c r="G22" s="365" t="s">
        <v>129</v>
      </c>
      <c r="H22" s="359" t="s">
        <v>129</v>
      </c>
      <c r="I22" s="360" t="s">
        <v>19</v>
      </c>
      <c r="J22" s="361" t="s">
        <v>316</v>
      </c>
      <c r="K22" s="361" t="s">
        <v>129</v>
      </c>
      <c r="L22" s="362" t="s">
        <v>19</v>
      </c>
      <c r="M22" s="362" t="s">
        <v>602</v>
      </c>
      <c r="N22" s="362" t="s">
        <v>19</v>
      </c>
      <c r="O22" s="362" t="s">
        <v>19</v>
      </c>
      <c r="P22" s="362" t="s">
        <v>602</v>
      </c>
      <c r="Q22" s="364" t="s">
        <v>316</v>
      </c>
      <c r="R22" s="364" t="s">
        <v>316</v>
      </c>
      <c r="S22" s="364" t="s">
        <v>129</v>
      </c>
      <c r="T22" s="364" t="s">
        <v>129</v>
      </c>
      <c r="U22" s="364" t="s">
        <v>602</v>
      </c>
      <c r="V22" s="470" t="s">
        <v>612</v>
      </c>
      <c r="W22" s="470" t="s">
        <v>612</v>
      </c>
      <c r="X22" s="470" t="s">
        <v>612</v>
      </c>
      <c r="Y22" s="470" t="s">
        <v>624</v>
      </c>
      <c r="Z22" s="475" t="s">
        <v>624</v>
      </c>
      <c r="AA22" s="470" t="s">
        <v>129</v>
      </c>
      <c r="AB22" s="470" t="s">
        <v>129</v>
      </c>
      <c r="AC22" s="470"/>
      <c r="AD22" s="470" t="s">
        <v>129</v>
      </c>
      <c r="AE22" s="470" t="s">
        <v>129</v>
      </c>
      <c r="AF22" s="470" t="s">
        <v>129</v>
      </c>
      <c r="AG22" s="470"/>
      <c r="AH22" s="470"/>
      <c r="AI22" s="470"/>
      <c r="AJ22" s="470"/>
      <c r="AK22" s="470"/>
      <c r="AL22" s="470"/>
      <c r="AM22" s="470"/>
      <c r="AN22" s="470"/>
      <c r="AO22" s="470"/>
    </row>
    <row r="23" spans="1:41" ht="14.25" hidden="1" customHeight="1">
      <c r="A23" s="732"/>
      <c r="B23" s="741" t="s">
        <v>643</v>
      </c>
      <c r="C23" s="742"/>
      <c r="D23" s="470" t="s">
        <v>633</v>
      </c>
      <c r="E23" s="470" t="s">
        <v>644</v>
      </c>
      <c r="F23" s="470" t="s">
        <v>645</v>
      </c>
      <c r="G23" s="359" t="s">
        <v>129</v>
      </c>
      <c r="H23" s="359" t="s">
        <v>129</v>
      </c>
      <c r="I23" s="360" t="s">
        <v>646</v>
      </c>
      <c r="J23" s="361"/>
      <c r="K23" s="361" t="s">
        <v>602</v>
      </c>
      <c r="L23" s="362" t="s">
        <v>602</v>
      </c>
      <c r="M23" s="362" t="s">
        <v>602</v>
      </c>
      <c r="N23" s="362" t="s">
        <v>602</v>
      </c>
      <c r="O23" s="362" t="s">
        <v>602</v>
      </c>
      <c r="P23" s="362" t="s">
        <v>602</v>
      </c>
      <c r="Q23" s="364" t="s">
        <v>19</v>
      </c>
      <c r="R23" s="364" t="s">
        <v>19</v>
      </c>
      <c r="S23" s="364" t="s">
        <v>129</v>
      </c>
      <c r="T23" s="364" t="s">
        <v>129</v>
      </c>
      <c r="U23" s="364" t="s">
        <v>602</v>
      </c>
      <c r="V23" s="470" t="s">
        <v>612</v>
      </c>
      <c r="W23" s="470" t="s">
        <v>612</v>
      </c>
      <c r="X23" s="470" t="s">
        <v>612</v>
      </c>
      <c r="Y23" s="470" t="s">
        <v>612</v>
      </c>
      <c r="Z23" s="475" t="s">
        <v>612</v>
      </c>
      <c r="AA23" s="470" t="s">
        <v>129</v>
      </c>
      <c r="AB23" s="470" t="s">
        <v>129</v>
      </c>
      <c r="AC23" s="470"/>
      <c r="AD23" s="470" t="s">
        <v>129</v>
      </c>
      <c r="AE23" s="470" t="s">
        <v>129</v>
      </c>
      <c r="AF23" s="470" t="s">
        <v>129</v>
      </c>
      <c r="AG23" s="470"/>
      <c r="AH23" s="470"/>
      <c r="AI23" s="470"/>
      <c r="AJ23" s="470"/>
      <c r="AK23" s="470"/>
      <c r="AL23" s="470"/>
      <c r="AM23" s="470"/>
      <c r="AN23" s="470"/>
      <c r="AO23" s="470"/>
    </row>
    <row r="24" spans="1:41" ht="14.25" hidden="1" customHeight="1">
      <c r="A24" s="732"/>
      <c r="B24" s="761" t="s">
        <v>647</v>
      </c>
      <c r="C24" s="761"/>
      <c r="D24" s="470" t="s">
        <v>633</v>
      </c>
      <c r="E24" s="470" t="s">
        <v>644</v>
      </c>
      <c r="F24" s="470" t="s">
        <v>648</v>
      </c>
      <c r="G24" s="359" t="s">
        <v>129</v>
      </c>
      <c r="H24" s="359" t="s">
        <v>129</v>
      </c>
      <c r="I24" s="360" t="s">
        <v>623</v>
      </c>
      <c r="J24" s="361"/>
      <c r="K24" s="361" t="s">
        <v>602</v>
      </c>
      <c r="L24" s="362" t="s">
        <v>602</v>
      </c>
      <c r="M24" s="362" t="s">
        <v>602</v>
      </c>
      <c r="N24" s="362" t="s">
        <v>602</v>
      </c>
      <c r="O24" s="362" t="s">
        <v>602</v>
      </c>
      <c r="P24" s="362" t="s">
        <v>602</v>
      </c>
      <c r="Q24" s="364" t="s">
        <v>19</v>
      </c>
      <c r="R24" s="364" t="s">
        <v>19</v>
      </c>
      <c r="S24" s="364" t="s">
        <v>129</v>
      </c>
      <c r="T24" s="364" t="s">
        <v>129</v>
      </c>
      <c r="U24" s="364" t="s">
        <v>602</v>
      </c>
      <c r="V24" s="470" t="s">
        <v>612</v>
      </c>
      <c r="W24" s="470" t="s">
        <v>612</v>
      </c>
      <c r="X24" s="470" t="s">
        <v>612</v>
      </c>
      <c r="Y24" s="470" t="s">
        <v>612</v>
      </c>
      <c r="Z24" s="475" t="s">
        <v>612</v>
      </c>
      <c r="AA24" s="470" t="s">
        <v>129</v>
      </c>
      <c r="AB24" s="470" t="s">
        <v>129</v>
      </c>
      <c r="AC24" s="470"/>
      <c r="AD24" s="470" t="s">
        <v>129</v>
      </c>
      <c r="AE24" s="470" t="s">
        <v>129</v>
      </c>
      <c r="AF24" s="470" t="s">
        <v>129</v>
      </c>
      <c r="AG24" s="470"/>
      <c r="AH24" s="470"/>
      <c r="AI24" s="470"/>
      <c r="AJ24" s="470"/>
      <c r="AK24" s="470"/>
      <c r="AL24" s="470"/>
      <c r="AM24" s="470"/>
      <c r="AN24" s="470"/>
      <c r="AO24" s="470"/>
    </row>
    <row r="25" spans="1:41" ht="14.25" hidden="1" customHeight="1">
      <c r="A25" s="732"/>
      <c r="B25" s="761" t="s">
        <v>649</v>
      </c>
      <c r="C25" s="761"/>
      <c r="D25" s="470" t="s">
        <v>633</v>
      </c>
      <c r="E25" s="470" t="s">
        <v>650</v>
      </c>
      <c r="F25" s="470" t="s">
        <v>651</v>
      </c>
      <c r="G25" s="359"/>
      <c r="H25" s="359"/>
      <c r="I25" s="360"/>
      <c r="J25" s="361"/>
      <c r="K25" s="361"/>
      <c r="L25" s="362"/>
      <c r="M25" s="362" t="s">
        <v>602</v>
      </c>
      <c r="N25" s="362" t="s">
        <v>602</v>
      </c>
      <c r="O25" s="362" t="s">
        <v>602</v>
      </c>
      <c r="P25" s="362" t="s">
        <v>602</v>
      </c>
      <c r="Q25" s="364" t="s">
        <v>19</v>
      </c>
      <c r="R25" s="364" t="s">
        <v>652</v>
      </c>
      <c r="S25" s="364" t="s">
        <v>129</v>
      </c>
      <c r="T25" s="364" t="s">
        <v>652</v>
      </c>
      <c r="U25" s="364" t="s">
        <v>602</v>
      </c>
      <c r="V25" s="470" t="s">
        <v>612</v>
      </c>
      <c r="W25" s="470" t="s">
        <v>612</v>
      </c>
      <c r="X25" s="470" t="s">
        <v>612</v>
      </c>
      <c r="Y25" s="470" t="s">
        <v>612</v>
      </c>
      <c r="Z25" s="475" t="s">
        <v>612</v>
      </c>
      <c r="AA25" s="470" t="s">
        <v>129</v>
      </c>
      <c r="AB25" s="470" t="s">
        <v>129</v>
      </c>
      <c r="AC25" s="470"/>
      <c r="AD25" s="470" t="s">
        <v>129</v>
      </c>
      <c r="AE25" s="470" t="s">
        <v>129</v>
      </c>
      <c r="AF25" s="470" t="s">
        <v>129</v>
      </c>
      <c r="AG25" s="470"/>
      <c r="AH25" s="470"/>
      <c r="AI25" s="470"/>
      <c r="AJ25" s="470"/>
      <c r="AK25" s="470"/>
      <c r="AL25" s="470"/>
      <c r="AM25" s="470"/>
      <c r="AN25" s="470"/>
      <c r="AO25" s="470"/>
    </row>
    <row r="26" spans="1:41" ht="14.25" hidden="1" customHeight="1">
      <c r="A26" s="733" t="s">
        <v>369</v>
      </c>
      <c r="B26" s="741" t="s">
        <v>324</v>
      </c>
      <c r="C26" s="742"/>
      <c r="D26" s="477" t="s">
        <v>298</v>
      </c>
      <c r="E26" s="470" t="s">
        <v>325</v>
      </c>
      <c r="F26" s="470">
        <v>5051</v>
      </c>
      <c r="G26" s="365" t="s">
        <v>393</v>
      </c>
      <c r="H26" s="365" t="s">
        <v>19</v>
      </c>
      <c r="I26" s="365" t="s">
        <v>19</v>
      </c>
      <c r="J26" s="361" t="s">
        <v>19</v>
      </c>
      <c r="K26" s="361" t="s">
        <v>19</v>
      </c>
      <c r="L26" s="362" t="s">
        <v>336</v>
      </c>
      <c r="M26" s="362" t="s">
        <v>336</v>
      </c>
      <c r="N26" s="362" t="s">
        <v>336</v>
      </c>
      <c r="O26" s="362" t="s">
        <v>336</v>
      </c>
      <c r="P26" s="362" t="s">
        <v>336</v>
      </c>
      <c r="Q26" s="364" t="s">
        <v>19</v>
      </c>
      <c r="R26" s="364" t="s">
        <v>19</v>
      </c>
      <c r="S26" s="364" t="s">
        <v>129</v>
      </c>
      <c r="T26" s="364" t="s">
        <v>19</v>
      </c>
      <c r="U26" s="364" t="s">
        <v>602</v>
      </c>
      <c r="V26" s="470" t="s">
        <v>612</v>
      </c>
      <c r="W26" s="470" t="s">
        <v>612</v>
      </c>
      <c r="X26" s="470" t="s">
        <v>612</v>
      </c>
      <c r="Y26" s="470" t="s">
        <v>612</v>
      </c>
      <c r="Z26" s="475" t="s">
        <v>612</v>
      </c>
      <c r="AA26" s="470" t="s">
        <v>129</v>
      </c>
      <c r="AB26" s="470" t="s">
        <v>129</v>
      </c>
      <c r="AC26" s="470"/>
      <c r="AD26" s="470" t="s">
        <v>129</v>
      </c>
      <c r="AE26" s="470" t="s">
        <v>129</v>
      </c>
      <c r="AF26" s="470" t="s">
        <v>129</v>
      </c>
      <c r="AG26" s="470"/>
      <c r="AH26" s="470"/>
      <c r="AI26" s="470"/>
      <c r="AJ26" s="470"/>
      <c r="AK26" s="470"/>
      <c r="AL26" s="470"/>
      <c r="AM26" s="470"/>
      <c r="AN26" s="470"/>
      <c r="AO26" s="470"/>
    </row>
    <row r="27" spans="1:41" ht="14.25" hidden="1" customHeight="1">
      <c r="A27" s="722"/>
      <c r="B27" s="741" t="s">
        <v>327</v>
      </c>
      <c r="C27" s="742"/>
      <c r="D27" s="477" t="s">
        <v>298</v>
      </c>
      <c r="E27" s="477" t="s">
        <v>299</v>
      </c>
      <c r="F27" s="477">
        <v>5052</v>
      </c>
      <c r="G27" s="365" t="s">
        <v>393</v>
      </c>
      <c r="H27" s="365" t="s">
        <v>19</v>
      </c>
      <c r="I27" s="365" t="s">
        <v>19</v>
      </c>
      <c r="J27" s="361" t="s">
        <v>19</v>
      </c>
      <c r="K27" s="361" t="s">
        <v>19</v>
      </c>
      <c r="L27" s="362" t="s">
        <v>336</v>
      </c>
      <c r="M27" s="362" t="s">
        <v>336</v>
      </c>
      <c r="N27" s="362" t="s">
        <v>306</v>
      </c>
      <c r="O27" s="362" t="s">
        <v>306</v>
      </c>
      <c r="P27" s="362" t="s">
        <v>336</v>
      </c>
      <c r="Q27" s="364" t="s">
        <v>19</v>
      </c>
      <c r="R27" s="364" t="s">
        <v>19</v>
      </c>
      <c r="S27" s="364" t="s">
        <v>129</v>
      </c>
      <c r="T27" s="364" t="s">
        <v>19</v>
      </c>
      <c r="U27" s="364" t="s">
        <v>602</v>
      </c>
      <c r="V27" s="470" t="s">
        <v>612</v>
      </c>
      <c r="W27" s="470" t="s">
        <v>612</v>
      </c>
      <c r="X27" s="470" t="s">
        <v>612</v>
      </c>
      <c r="Y27" s="470" t="s">
        <v>612</v>
      </c>
      <c r="Z27" s="475" t="s">
        <v>612</v>
      </c>
      <c r="AA27" s="470" t="s">
        <v>129</v>
      </c>
      <c r="AB27" s="470" t="s">
        <v>129</v>
      </c>
      <c r="AC27" s="470"/>
      <c r="AD27" s="470" t="s">
        <v>129</v>
      </c>
      <c r="AE27" s="470" t="s">
        <v>129</v>
      </c>
      <c r="AF27" s="470" t="s">
        <v>129</v>
      </c>
      <c r="AG27" s="470"/>
      <c r="AH27" s="470"/>
      <c r="AI27" s="470"/>
      <c r="AJ27" s="470"/>
      <c r="AK27" s="470"/>
      <c r="AL27" s="470"/>
      <c r="AM27" s="470"/>
      <c r="AN27" s="470"/>
      <c r="AO27" s="470"/>
    </row>
    <row r="28" spans="1:41" ht="14.25" hidden="1" customHeight="1">
      <c r="A28" s="722"/>
      <c r="B28" s="741" t="s">
        <v>337</v>
      </c>
      <c r="C28" s="742"/>
      <c r="D28" s="477" t="s">
        <v>298</v>
      </c>
      <c r="E28" s="477" t="s">
        <v>309</v>
      </c>
      <c r="F28" s="477">
        <v>5053</v>
      </c>
      <c r="G28" s="365" t="s">
        <v>393</v>
      </c>
      <c r="H28" s="365" t="s">
        <v>19</v>
      </c>
      <c r="I28" s="365" t="s">
        <v>19</v>
      </c>
      <c r="J28" s="361" t="s">
        <v>19</v>
      </c>
      <c r="K28" s="361" t="s">
        <v>19</v>
      </c>
      <c r="L28" s="362" t="s">
        <v>336</v>
      </c>
      <c r="M28" s="362" t="s">
        <v>336</v>
      </c>
      <c r="N28" s="362" t="s">
        <v>336</v>
      </c>
      <c r="O28" s="362" t="s">
        <v>336</v>
      </c>
      <c r="P28" s="362" t="s">
        <v>336</v>
      </c>
      <c r="Q28" s="364" t="s">
        <v>19</v>
      </c>
      <c r="R28" s="364" t="s">
        <v>19</v>
      </c>
      <c r="S28" s="364" t="s">
        <v>129</v>
      </c>
      <c r="T28" s="364" t="s">
        <v>129</v>
      </c>
      <c r="U28" s="364" t="s">
        <v>602</v>
      </c>
      <c r="V28" s="470" t="s">
        <v>612</v>
      </c>
      <c r="W28" s="470" t="s">
        <v>612</v>
      </c>
      <c r="X28" s="470" t="s">
        <v>612</v>
      </c>
      <c r="Y28" s="470" t="s">
        <v>612</v>
      </c>
      <c r="Z28" s="475" t="s">
        <v>612</v>
      </c>
      <c r="AA28" s="470" t="s">
        <v>129</v>
      </c>
      <c r="AB28" s="470" t="s">
        <v>129</v>
      </c>
      <c r="AC28" s="470"/>
      <c r="AD28" s="470" t="s">
        <v>129</v>
      </c>
      <c r="AE28" s="470" t="s">
        <v>129</v>
      </c>
      <c r="AF28" s="470" t="s">
        <v>129</v>
      </c>
      <c r="AG28" s="470"/>
      <c r="AH28" s="470"/>
      <c r="AI28" s="470"/>
      <c r="AJ28" s="470"/>
      <c r="AK28" s="470"/>
      <c r="AL28" s="470"/>
      <c r="AM28" s="470"/>
      <c r="AN28" s="470"/>
      <c r="AO28" s="470"/>
    </row>
    <row r="29" spans="1:41" ht="14.25" hidden="1" customHeight="1">
      <c r="A29" s="722"/>
      <c r="B29" s="741" t="s">
        <v>653</v>
      </c>
      <c r="C29" s="742"/>
      <c r="D29" s="477" t="s">
        <v>322</v>
      </c>
      <c r="E29" s="477" t="s">
        <v>299</v>
      </c>
      <c r="F29" s="477">
        <v>5054</v>
      </c>
      <c r="G29" s="365" t="s">
        <v>393</v>
      </c>
      <c r="H29" s="365" t="s">
        <v>654</v>
      </c>
      <c r="I29" s="365" t="s">
        <v>19</v>
      </c>
      <c r="J29" s="361" t="s">
        <v>19</v>
      </c>
      <c r="K29" s="361" t="s">
        <v>19</v>
      </c>
      <c r="L29" s="362" t="s">
        <v>336</v>
      </c>
      <c r="M29" s="362" t="s">
        <v>336</v>
      </c>
      <c r="N29" s="362" t="s">
        <v>336</v>
      </c>
      <c r="O29" s="362" t="s">
        <v>336</v>
      </c>
      <c r="P29" s="362" t="s">
        <v>336</v>
      </c>
      <c r="Q29" s="364" t="s">
        <v>19</v>
      </c>
      <c r="R29" s="364" t="s">
        <v>19</v>
      </c>
      <c r="S29" s="364" t="s">
        <v>129</v>
      </c>
      <c r="T29" s="364" t="s">
        <v>129</v>
      </c>
      <c r="U29" s="364" t="s">
        <v>602</v>
      </c>
      <c r="V29" s="470" t="s">
        <v>612</v>
      </c>
      <c r="W29" s="470" t="s">
        <v>612</v>
      </c>
      <c r="X29" s="470" t="s">
        <v>612</v>
      </c>
      <c r="Y29" s="470" t="s">
        <v>612</v>
      </c>
      <c r="Z29" s="475" t="s">
        <v>612</v>
      </c>
      <c r="AA29" s="470" t="s">
        <v>129</v>
      </c>
      <c r="AB29" s="470" t="s">
        <v>129</v>
      </c>
      <c r="AC29" s="470"/>
      <c r="AD29" s="470" t="s">
        <v>129</v>
      </c>
      <c r="AE29" s="470" t="s">
        <v>129</v>
      </c>
      <c r="AF29" s="470" t="s">
        <v>129</v>
      </c>
      <c r="AG29" s="470"/>
      <c r="AH29" s="470"/>
      <c r="AI29" s="470"/>
      <c r="AJ29" s="470"/>
      <c r="AK29" s="470"/>
      <c r="AL29" s="470"/>
      <c r="AM29" s="470"/>
      <c r="AN29" s="470"/>
      <c r="AO29" s="470"/>
    </row>
    <row r="30" spans="1:41" ht="14.25" hidden="1" customHeight="1">
      <c r="A30" s="722"/>
      <c r="B30" s="741" t="s">
        <v>655</v>
      </c>
      <c r="C30" s="742"/>
      <c r="D30" s="477" t="s">
        <v>633</v>
      </c>
      <c r="E30" s="477" t="s">
        <v>634</v>
      </c>
      <c r="F30" s="477">
        <v>5056</v>
      </c>
      <c r="G30" s="359" t="s">
        <v>129</v>
      </c>
      <c r="H30" s="365" t="s">
        <v>654</v>
      </c>
      <c r="I30" s="365" t="s">
        <v>19</v>
      </c>
      <c r="J30" s="361" t="s">
        <v>19</v>
      </c>
      <c r="K30" s="361" t="s">
        <v>602</v>
      </c>
      <c r="L30" s="362" t="s">
        <v>602</v>
      </c>
      <c r="M30" s="362" t="s">
        <v>602</v>
      </c>
      <c r="N30" s="362" t="s">
        <v>602</v>
      </c>
      <c r="O30" s="362" t="s">
        <v>602</v>
      </c>
      <c r="P30" s="362" t="s">
        <v>602</v>
      </c>
      <c r="Q30" s="364" t="s">
        <v>19</v>
      </c>
      <c r="R30" s="364" t="s">
        <v>19</v>
      </c>
      <c r="S30" s="364" t="s">
        <v>129</v>
      </c>
      <c r="T30" s="364" t="s">
        <v>129</v>
      </c>
      <c r="U30" s="364" t="s">
        <v>602</v>
      </c>
      <c r="V30" s="470" t="s">
        <v>612</v>
      </c>
      <c r="W30" s="470" t="s">
        <v>612</v>
      </c>
      <c r="X30" s="470" t="s">
        <v>612</v>
      </c>
      <c r="Y30" s="470" t="s">
        <v>612</v>
      </c>
      <c r="Z30" s="475" t="s">
        <v>612</v>
      </c>
      <c r="AA30" s="470" t="s">
        <v>129</v>
      </c>
      <c r="AB30" s="470" t="s">
        <v>129</v>
      </c>
      <c r="AC30" s="470"/>
      <c r="AD30" s="470" t="s">
        <v>129</v>
      </c>
      <c r="AE30" s="470" t="s">
        <v>129</v>
      </c>
      <c r="AF30" s="470" t="s">
        <v>129</v>
      </c>
      <c r="AG30" s="470"/>
      <c r="AH30" s="470"/>
      <c r="AI30" s="470"/>
      <c r="AJ30" s="470"/>
      <c r="AK30" s="470"/>
      <c r="AL30" s="470"/>
      <c r="AM30" s="470"/>
      <c r="AN30" s="470"/>
      <c r="AO30" s="470"/>
    </row>
    <row r="31" spans="1:41" ht="14.25" hidden="1" customHeight="1">
      <c r="A31" s="722"/>
      <c r="B31" s="741" t="s">
        <v>656</v>
      </c>
      <c r="C31" s="742"/>
      <c r="D31" s="477" t="s">
        <v>633</v>
      </c>
      <c r="E31" s="477" t="s">
        <v>634</v>
      </c>
      <c r="F31" s="477">
        <v>5057</v>
      </c>
      <c r="G31" s="359" t="s">
        <v>129</v>
      </c>
      <c r="H31" s="365" t="s">
        <v>657</v>
      </c>
      <c r="I31" s="365" t="s">
        <v>19</v>
      </c>
      <c r="J31" s="361" t="s">
        <v>19</v>
      </c>
      <c r="K31" s="361" t="s">
        <v>602</v>
      </c>
      <c r="L31" s="362" t="s">
        <v>602</v>
      </c>
      <c r="M31" s="362" t="s">
        <v>602</v>
      </c>
      <c r="N31" s="362" t="s">
        <v>306</v>
      </c>
      <c r="O31" s="362" t="s">
        <v>306</v>
      </c>
      <c r="P31" s="362" t="s">
        <v>602</v>
      </c>
      <c r="Q31" s="364" t="s">
        <v>19</v>
      </c>
      <c r="R31" s="364" t="s">
        <v>19</v>
      </c>
      <c r="S31" s="364" t="s">
        <v>129</v>
      </c>
      <c r="T31" s="364" t="s">
        <v>129</v>
      </c>
      <c r="U31" s="364" t="s">
        <v>602</v>
      </c>
      <c r="V31" s="470" t="s">
        <v>612</v>
      </c>
      <c r="W31" s="470" t="s">
        <v>612</v>
      </c>
      <c r="X31" s="470" t="s">
        <v>612</v>
      </c>
      <c r="Y31" s="470" t="s">
        <v>612</v>
      </c>
      <c r="Z31" s="475" t="s">
        <v>612</v>
      </c>
      <c r="AA31" s="470" t="s">
        <v>129</v>
      </c>
      <c r="AB31" s="470" t="s">
        <v>129</v>
      </c>
      <c r="AC31" s="470"/>
      <c r="AD31" s="470" t="s">
        <v>129</v>
      </c>
      <c r="AE31" s="470" t="s">
        <v>129</v>
      </c>
      <c r="AF31" s="470" t="s">
        <v>129</v>
      </c>
      <c r="AG31" s="470"/>
      <c r="AH31" s="470"/>
      <c r="AI31" s="470"/>
      <c r="AJ31" s="470"/>
      <c r="AK31" s="470"/>
      <c r="AL31" s="470"/>
      <c r="AM31" s="470"/>
      <c r="AN31" s="470"/>
      <c r="AO31" s="470"/>
    </row>
    <row r="32" spans="1:41" ht="14.25" hidden="1" customHeight="1">
      <c r="A32" s="722"/>
      <c r="B32" s="741" t="s">
        <v>658</v>
      </c>
      <c r="C32" s="742"/>
      <c r="D32" s="477" t="s">
        <v>659</v>
      </c>
      <c r="E32" s="477"/>
      <c r="F32" s="477">
        <v>5058</v>
      </c>
      <c r="G32" s="359" t="s">
        <v>129</v>
      </c>
      <c r="H32" s="365" t="s">
        <v>660</v>
      </c>
      <c r="I32" s="365" t="s">
        <v>19</v>
      </c>
      <c r="J32" s="361" t="s">
        <v>19</v>
      </c>
      <c r="K32" s="361" t="s">
        <v>602</v>
      </c>
      <c r="L32" s="362" t="s">
        <v>602</v>
      </c>
      <c r="M32" s="362" t="s">
        <v>602</v>
      </c>
      <c r="N32" s="362" t="s">
        <v>661</v>
      </c>
      <c r="O32" s="362" t="s">
        <v>661</v>
      </c>
      <c r="P32" s="362" t="s">
        <v>602</v>
      </c>
      <c r="Q32" s="364" t="s">
        <v>19</v>
      </c>
      <c r="R32" s="364" t="s">
        <v>19</v>
      </c>
      <c r="S32" s="364" t="s">
        <v>129</v>
      </c>
      <c r="T32" s="364" t="s">
        <v>129</v>
      </c>
      <c r="U32" s="364" t="s">
        <v>602</v>
      </c>
      <c r="V32" s="470" t="s">
        <v>612</v>
      </c>
      <c r="W32" s="470" t="s">
        <v>612</v>
      </c>
      <c r="X32" s="470" t="s">
        <v>612</v>
      </c>
      <c r="Y32" s="470" t="s">
        <v>612</v>
      </c>
      <c r="Z32" s="475" t="s">
        <v>612</v>
      </c>
      <c r="AA32" s="470" t="s">
        <v>129</v>
      </c>
      <c r="AB32" s="470" t="s">
        <v>129</v>
      </c>
      <c r="AC32" s="470"/>
      <c r="AD32" s="470" t="s">
        <v>129</v>
      </c>
      <c r="AE32" s="470" t="s">
        <v>129</v>
      </c>
      <c r="AF32" s="470" t="s">
        <v>129</v>
      </c>
      <c r="AG32" s="470"/>
      <c r="AH32" s="470"/>
      <c r="AI32" s="470"/>
      <c r="AJ32" s="470"/>
      <c r="AK32" s="470"/>
      <c r="AL32" s="470"/>
      <c r="AM32" s="470"/>
      <c r="AN32" s="470"/>
      <c r="AO32" s="470"/>
    </row>
    <row r="33" spans="1:41" ht="14.25" hidden="1" customHeight="1">
      <c r="A33" s="722"/>
      <c r="B33" s="741" t="s">
        <v>662</v>
      </c>
      <c r="C33" s="742"/>
      <c r="D33" s="477" t="s">
        <v>633</v>
      </c>
      <c r="E33" s="477" t="s">
        <v>634</v>
      </c>
      <c r="F33" s="477" t="s">
        <v>663</v>
      </c>
      <c r="G33" s="359" t="s">
        <v>129</v>
      </c>
      <c r="H33" s="359" t="s">
        <v>129</v>
      </c>
      <c r="I33" s="359" t="s">
        <v>129</v>
      </c>
      <c r="J33" s="361" t="s">
        <v>19</v>
      </c>
      <c r="K33" s="361" t="s">
        <v>602</v>
      </c>
      <c r="L33" s="362" t="s">
        <v>602</v>
      </c>
      <c r="M33" s="362" t="s">
        <v>336</v>
      </c>
      <c r="N33" s="362" t="s">
        <v>602</v>
      </c>
      <c r="O33" s="362" t="s">
        <v>336</v>
      </c>
      <c r="P33" s="362" t="s">
        <v>602</v>
      </c>
      <c r="Q33" s="364" t="s">
        <v>19</v>
      </c>
      <c r="R33" s="364" t="s">
        <v>19</v>
      </c>
      <c r="S33" s="364" t="s">
        <v>129</v>
      </c>
      <c r="T33" s="364" t="s">
        <v>129</v>
      </c>
      <c r="U33" s="364" t="s">
        <v>602</v>
      </c>
      <c r="V33" s="470" t="s">
        <v>612</v>
      </c>
      <c r="W33" s="470" t="s">
        <v>612</v>
      </c>
      <c r="X33" s="470" t="s">
        <v>612</v>
      </c>
      <c r="Y33" s="470" t="s">
        <v>612</v>
      </c>
      <c r="Z33" s="475" t="s">
        <v>612</v>
      </c>
      <c r="AA33" s="470" t="s">
        <v>129</v>
      </c>
      <c r="AB33" s="470" t="s">
        <v>129</v>
      </c>
      <c r="AC33" s="470"/>
      <c r="AD33" s="470" t="s">
        <v>129</v>
      </c>
      <c r="AE33" s="470" t="s">
        <v>129</v>
      </c>
      <c r="AF33" s="470" t="s">
        <v>129</v>
      </c>
      <c r="AG33" s="470"/>
      <c r="AH33" s="470"/>
      <c r="AI33" s="470"/>
      <c r="AJ33" s="470"/>
      <c r="AK33" s="470"/>
      <c r="AL33" s="470"/>
      <c r="AM33" s="470"/>
      <c r="AN33" s="470"/>
      <c r="AO33" s="470"/>
    </row>
    <row r="34" spans="1:41" ht="14.25" hidden="1" customHeight="1">
      <c r="A34" s="722"/>
      <c r="B34" s="741" t="s">
        <v>664</v>
      </c>
      <c r="C34" s="742"/>
      <c r="D34" s="477" t="s">
        <v>298</v>
      </c>
      <c r="E34" s="477" t="s">
        <v>309</v>
      </c>
      <c r="F34" s="477">
        <v>5060</v>
      </c>
      <c r="G34" s="359"/>
      <c r="H34" s="359"/>
      <c r="I34" s="359"/>
      <c r="J34" s="361"/>
      <c r="K34" s="361"/>
      <c r="L34" s="362" t="s">
        <v>602</v>
      </c>
      <c r="M34" s="362" t="s">
        <v>602</v>
      </c>
      <c r="N34" s="362" t="s">
        <v>665</v>
      </c>
      <c r="O34" s="362" t="s">
        <v>665</v>
      </c>
      <c r="P34" s="362"/>
      <c r="Q34" s="364"/>
      <c r="R34" s="364"/>
      <c r="S34" s="364"/>
      <c r="T34" s="364"/>
      <c r="U34" s="364" t="s">
        <v>602</v>
      </c>
      <c r="V34" s="470"/>
      <c r="W34" s="470"/>
      <c r="X34" s="470"/>
      <c r="Y34" s="470"/>
      <c r="Z34" s="475"/>
      <c r="AA34" s="470" t="s">
        <v>129</v>
      </c>
      <c r="AB34" s="470" t="s">
        <v>129</v>
      </c>
      <c r="AC34" s="470"/>
      <c r="AD34" s="470" t="s">
        <v>129</v>
      </c>
      <c r="AE34" s="470" t="s">
        <v>129</v>
      </c>
      <c r="AF34" s="470" t="s">
        <v>129</v>
      </c>
      <c r="AG34" s="470"/>
      <c r="AH34" s="470"/>
      <c r="AI34" s="470"/>
      <c r="AJ34" s="470"/>
      <c r="AK34" s="470"/>
      <c r="AL34" s="470"/>
      <c r="AM34" s="470"/>
      <c r="AN34" s="470"/>
      <c r="AO34" s="470"/>
    </row>
    <row r="35" spans="1:41" ht="14.25" hidden="1" customHeight="1">
      <c r="A35" s="731"/>
      <c r="B35" s="741" t="s">
        <v>666</v>
      </c>
      <c r="C35" s="742"/>
      <c r="D35" s="477" t="s">
        <v>633</v>
      </c>
      <c r="E35" s="366" t="s">
        <v>299</v>
      </c>
      <c r="F35" s="366">
        <v>5059</v>
      </c>
      <c r="G35" s="359" t="s">
        <v>129</v>
      </c>
      <c r="H35" s="359" t="s">
        <v>129</v>
      </c>
      <c r="I35" s="359" t="s">
        <v>129</v>
      </c>
      <c r="J35" s="361" t="s">
        <v>19</v>
      </c>
      <c r="K35" s="361" t="s">
        <v>602</v>
      </c>
      <c r="L35" s="362" t="s">
        <v>602</v>
      </c>
      <c r="M35" s="362" t="s">
        <v>602</v>
      </c>
      <c r="N35" s="362" t="s">
        <v>665</v>
      </c>
      <c r="O35" s="362" t="s">
        <v>665</v>
      </c>
      <c r="P35" s="362" t="s">
        <v>602</v>
      </c>
      <c r="Q35" s="364" t="s">
        <v>19</v>
      </c>
      <c r="R35" s="364" t="s">
        <v>19</v>
      </c>
      <c r="S35" s="364" t="s">
        <v>129</v>
      </c>
      <c r="T35" s="364" t="s">
        <v>129</v>
      </c>
      <c r="U35" s="364" t="s">
        <v>602</v>
      </c>
      <c r="V35" s="470" t="s">
        <v>612</v>
      </c>
      <c r="W35" s="470" t="s">
        <v>612</v>
      </c>
      <c r="X35" s="470" t="s">
        <v>612</v>
      </c>
      <c r="Y35" s="470" t="s">
        <v>612</v>
      </c>
      <c r="Z35" s="475" t="s">
        <v>612</v>
      </c>
      <c r="AA35" s="470" t="s">
        <v>129</v>
      </c>
      <c r="AB35" s="470" t="s">
        <v>129</v>
      </c>
      <c r="AC35" s="470"/>
      <c r="AD35" s="470" t="s">
        <v>129</v>
      </c>
      <c r="AE35" s="470" t="s">
        <v>129</v>
      </c>
      <c r="AF35" s="470" t="s">
        <v>129</v>
      </c>
      <c r="AG35" s="470"/>
      <c r="AH35" s="470"/>
      <c r="AI35" s="470"/>
      <c r="AJ35" s="470"/>
      <c r="AK35" s="470"/>
      <c r="AL35" s="470"/>
      <c r="AM35" s="470"/>
      <c r="AN35" s="470"/>
      <c r="AO35" s="470"/>
    </row>
    <row r="36" spans="1:41" ht="14.25" hidden="1" customHeight="1">
      <c r="A36" s="732" t="s">
        <v>130</v>
      </c>
      <c r="B36" s="741" t="s">
        <v>131</v>
      </c>
      <c r="C36" s="742"/>
      <c r="D36" s="470" t="s">
        <v>322</v>
      </c>
      <c r="E36" s="470" t="s">
        <v>129</v>
      </c>
      <c r="F36" s="470">
        <v>7071</v>
      </c>
      <c r="G36" s="360" t="s">
        <v>338</v>
      </c>
      <c r="H36" s="359" t="s">
        <v>129</v>
      </c>
      <c r="I36" s="359" t="s">
        <v>129</v>
      </c>
      <c r="J36" s="361" t="s">
        <v>19</v>
      </c>
      <c r="K36" s="361" t="s">
        <v>19</v>
      </c>
      <c r="L36" s="362" t="s">
        <v>19</v>
      </c>
      <c r="M36" s="362" t="s">
        <v>19</v>
      </c>
      <c r="N36" s="362" t="s">
        <v>19</v>
      </c>
      <c r="O36" s="362" t="s">
        <v>19</v>
      </c>
      <c r="P36" s="362" t="s">
        <v>338</v>
      </c>
      <c r="Q36" s="364" t="s">
        <v>19</v>
      </c>
      <c r="R36" s="364" t="s">
        <v>19</v>
      </c>
      <c r="S36" s="364" t="s">
        <v>129</v>
      </c>
      <c r="T36" s="364" t="s">
        <v>129</v>
      </c>
      <c r="U36" s="364" t="s">
        <v>602</v>
      </c>
      <c r="V36" s="470" t="s">
        <v>612</v>
      </c>
      <c r="W36" s="470" t="s">
        <v>612</v>
      </c>
      <c r="X36" s="470" t="s">
        <v>612</v>
      </c>
      <c r="Y36" s="470" t="s">
        <v>612</v>
      </c>
      <c r="Z36" s="475" t="s">
        <v>612</v>
      </c>
      <c r="AA36" s="470" t="s">
        <v>129</v>
      </c>
      <c r="AB36" s="470" t="s">
        <v>129</v>
      </c>
      <c r="AC36" s="470"/>
      <c r="AD36" s="470" t="s">
        <v>129</v>
      </c>
      <c r="AE36" s="470" t="s">
        <v>129</v>
      </c>
      <c r="AF36" s="470" t="s">
        <v>129</v>
      </c>
      <c r="AG36" s="470"/>
      <c r="AH36" s="470"/>
      <c r="AI36" s="470"/>
      <c r="AJ36" s="470"/>
      <c r="AK36" s="470"/>
      <c r="AL36" s="470"/>
      <c r="AM36" s="470"/>
      <c r="AN36" s="470"/>
      <c r="AO36" s="470"/>
    </row>
    <row r="37" spans="1:41" ht="14.25" hidden="1" customHeight="1">
      <c r="A37" s="732"/>
      <c r="B37" s="741" t="s">
        <v>132</v>
      </c>
      <c r="C37" s="742"/>
      <c r="D37" s="470" t="s">
        <v>322</v>
      </c>
      <c r="E37" s="470" t="s">
        <v>129</v>
      </c>
      <c r="F37" s="470">
        <v>7073</v>
      </c>
      <c r="G37" s="360" t="s">
        <v>339</v>
      </c>
      <c r="H37" s="359" t="s">
        <v>129</v>
      </c>
      <c r="I37" s="359" t="s">
        <v>129</v>
      </c>
      <c r="J37" s="361" t="s">
        <v>19</v>
      </c>
      <c r="K37" s="361" t="s">
        <v>19</v>
      </c>
      <c r="L37" s="362" t="s">
        <v>19</v>
      </c>
      <c r="M37" s="362" t="s">
        <v>19</v>
      </c>
      <c r="N37" s="362" t="s">
        <v>19</v>
      </c>
      <c r="O37" s="362" t="s">
        <v>19</v>
      </c>
      <c r="P37" s="362" t="s">
        <v>339</v>
      </c>
      <c r="Q37" s="364" t="s">
        <v>19</v>
      </c>
      <c r="R37" s="364" t="s">
        <v>19</v>
      </c>
      <c r="S37" s="364" t="s">
        <v>129</v>
      </c>
      <c r="T37" s="364" t="s">
        <v>129</v>
      </c>
      <c r="U37" s="364" t="s">
        <v>602</v>
      </c>
      <c r="V37" s="470" t="s">
        <v>612</v>
      </c>
      <c r="W37" s="470" t="s">
        <v>612</v>
      </c>
      <c r="X37" s="470" t="s">
        <v>612</v>
      </c>
      <c r="Y37" s="470" t="s">
        <v>612</v>
      </c>
      <c r="Z37" s="475" t="s">
        <v>612</v>
      </c>
      <c r="AA37" s="470" t="s">
        <v>129</v>
      </c>
      <c r="AB37" s="470" t="s">
        <v>129</v>
      </c>
      <c r="AC37" s="470"/>
      <c r="AD37" s="470" t="s">
        <v>129</v>
      </c>
      <c r="AE37" s="470" t="s">
        <v>129</v>
      </c>
      <c r="AF37" s="470" t="s">
        <v>129</v>
      </c>
      <c r="AG37" s="470"/>
      <c r="AH37" s="470"/>
      <c r="AI37" s="470"/>
      <c r="AJ37" s="470"/>
      <c r="AK37" s="470"/>
      <c r="AL37" s="470"/>
      <c r="AM37" s="470"/>
      <c r="AN37" s="470"/>
      <c r="AO37" s="470"/>
    </row>
    <row r="38" spans="1:41" ht="14.25" hidden="1" customHeight="1">
      <c r="A38" s="732"/>
      <c r="B38" s="741" t="s">
        <v>133</v>
      </c>
      <c r="C38" s="742"/>
      <c r="D38" s="470" t="s">
        <v>322</v>
      </c>
      <c r="E38" s="470" t="s">
        <v>129</v>
      </c>
      <c r="F38" s="470">
        <v>7072</v>
      </c>
      <c r="G38" s="360" t="s">
        <v>340</v>
      </c>
      <c r="H38" s="359" t="s">
        <v>129</v>
      </c>
      <c r="I38" s="359" t="s">
        <v>129</v>
      </c>
      <c r="J38" s="361" t="s">
        <v>19</v>
      </c>
      <c r="K38" s="361" t="s">
        <v>19</v>
      </c>
      <c r="L38" s="362" t="s">
        <v>19</v>
      </c>
      <c r="M38" s="362" t="s">
        <v>19</v>
      </c>
      <c r="N38" s="362" t="s">
        <v>19</v>
      </c>
      <c r="O38" s="362" t="s">
        <v>19</v>
      </c>
      <c r="P38" s="362" t="s">
        <v>340</v>
      </c>
      <c r="Q38" s="364" t="s">
        <v>19</v>
      </c>
      <c r="R38" s="364" t="s">
        <v>19</v>
      </c>
      <c r="S38" s="364" t="s">
        <v>19</v>
      </c>
      <c r="T38" s="364" t="s">
        <v>19</v>
      </c>
      <c r="U38" s="364" t="s">
        <v>602</v>
      </c>
      <c r="V38" s="470" t="s">
        <v>612</v>
      </c>
      <c r="W38" s="470" t="s">
        <v>612</v>
      </c>
      <c r="X38" s="470" t="s">
        <v>612</v>
      </c>
      <c r="Y38" s="470" t="s">
        <v>612</v>
      </c>
      <c r="Z38" s="475" t="s">
        <v>612</v>
      </c>
      <c r="AA38" s="470" t="s">
        <v>129</v>
      </c>
      <c r="AB38" s="470" t="s">
        <v>129</v>
      </c>
      <c r="AC38" s="470"/>
      <c r="AD38" s="470" t="s">
        <v>129</v>
      </c>
      <c r="AE38" s="470" t="s">
        <v>129</v>
      </c>
      <c r="AF38" s="470" t="s">
        <v>129</v>
      </c>
      <c r="AG38" s="470"/>
      <c r="AH38" s="470"/>
      <c r="AI38" s="470"/>
      <c r="AJ38" s="470"/>
      <c r="AK38" s="470"/>
      <c r="AL38" s="470"/>
      <c r="AM38" s="470"/>
      <c r="AN38" s="470"/>
      <c r="AO38" s="470"/>
    </row>
    <row r="39" spans="1:41" ht="14.25" hidden="1" customHeight="1">
      <c r="A39" s="732"/>
      <c r="B39" s="741" t="s">
        <v>134</v>
      </c>
      <c r="C39" s="742"/>
      <c r="D39" s="470" t="s">
        <v>322</v>
      </c>
      <c r="E39" s="470" t="s">
        <v>129</v>
      </c>
      <c r="F39" s="470">
        <v>5055</v>
      </c>
      <c r="G39" s="365" t="s">
        <v>129</v>
      </c>
      <c r="H39" s="359" t="s">
        <v>129</v>
      </c>
      <c r="I39" s="359" t="s">
        <v>129</v>
      </c>
      <c r="J39" s="361" t="s">
        <v>19</v>
      </c>
      <c r="K39" s="361" t="s">
        <v>19</v>
      </c>
      <c r="L39" s="362" t="s">
        <v>19</v>
      </c>
      <c r="M39" s="362" t="s">
        <v>19</v>
      </c>
      <c r="N39" s="362" t="s">
        <v>19</v>
      </c>
      <c r="O39" s="362" t="s">
        <v>19</v>
      </c>
      <c r="P39" s="362" t="s">
        <v>394</v>
      </c>
      <c r="Q39" s="364" t="s">
        <v>19</v>
      </c>
      <c r="R39" s="364" t="s">
        <v>19</v>
      </c>
      <c r="S39" s="364" t="s">
        <v>19</v>
      </c>
      <c r="T39" s="364" t="s">
        <v>19</v>
      </c>
      <c r="U39" s="364" t="s">
        <v>602</v>
      </c>
      <c r="V39" s="470" t="s">
        <v>612</v>
      </c>
      <c r="W39" s="470" t="s">
        <v>612</v>
      </c>
      <c r="X39" s="470" t="s">
        <v>612</v>
      </c>
      <c r="Y39" s="470" t="s">
        <v>612</v>
      </c>
      <c r="Z39" s="475" t="s">
        <v>612</v>
      </c>
      <c r="AA39" s="470" t="s">
        <v>129</v>
      </c>
      <c r="AB39" s="470" t="s">
        <v>129</v>
      </c>
      <c r="AC39" s="470"/>
      <c r="AD39" s="470" t="s">
        <v>129</v>
      </c>
      <c r="AE39" s="470" t="s">
        <v>129</v>
      </c>
      <c r="AF39" s="470" t="s">
        <v>129</v>
      </c>
      <c r="AG39" s="470"/>
      <c r="AH39" s="470"/>
      <c r="AI39" s="470"/>
      <c r="AJ39" s="470"/>
      <c r="AK39" s="470"/>
      <c r="AL39" s="470"/>
      <c r="AM39" s="470"/>
      <c r="AN39" s="470"/>
      <c r="AO39" s="470"/>
    </row>
    <row r="40" spans="1:41" ht="43.5" hidden="1" customHeight="1">
      <c r="A40" s="471" t="s">
        <v>135</v>
      </c>
      <c r="B40" s="754" t="s">
        <v>136</v>
      </c>
      <c r="C40" s="754"/>
      <c r="D40" s="471" t="s">
        <v>322</v>
      </c>
      <c r="E40" s="471" t="s">
        <v>129</v>
      </c>
      <c r="F40" s="471" t="s">
        <v>667</v>
      </c>
      <c r="G40" s="367" t="s">
        <v>129</v>
      </c>
      <c r="H40" s="368" t="s">
        <v>129</v>
      </c>
      <c r="I40" s="369" t="s">
        <v>668</v>
      </c>
      <c r="J40" s="370" t="s">
        <v>335</v>
      </c>
      <c r="K40" s="370" t="s">
        <v>335</v>
      </c>
      <c r="L40" s="371" t="s">
        <v>19</v>
      </c>
      <c r="M40" s="371" t="s">
        <v>19</v>
      </c>
      <c r="N40" s="371" t="s">
        <v>19</v>
      </c>
      <c r="O40" s="371" t="s">
        <v>19</v>
      </c>
      <c r="P40" s="371" t="s">
        <v>19</v>
      </c>
      <c r="Q40" s="372" t="s">
        <v>335</v>
      </c>
      <c r="R40" s="372" t="s">
        <v>335</v>
      </c>
      <c r="S40" s="372" t="s">
        <v>335</v>
      </c>
      <c r="T40" s="372" t="s">
        <v>335</v>
      </c>
      <c r="U40" s="372" t="s">
        <v>335</v>
      </c>
      <c r="V40" s="471" t="s">
        <v>669</v>
      </c>
      <c r="W40" s="471" t="s">
        <v>669</v>
      </c>
      <c r="X40" s="471" t="s">
        <v>669</v>
      </c>
      <c r="Y40" s="471" t="s">
        <v>669</v>
      </c>
      <c r="Z40" s="471" t="s">
        <v>669</v>
      </c>
      <c r="AA40" s="471" t="s">
        <v>670</v>
      </c>
      <c r="AB40" s="471" t="s">
        <v>670</v>
      </c>
      <c r="AC40" s="471"/>
      <c r="AD40" s="471" t="s">
        <v>670</v>
      </c>
      <c r="AE40" s="471" t="s">
        <v>670</v>
      </c>
      <c r="AF40" s="471" t="s">
        <v>670</v>
      </c>
      <c r="AG40" s="471"/>
      <c r="AH40" s="471"/>
      <c r="AI40" s="471"/>
      <c r="AJ40" s="471"/>
      <c r="AK40" s="471"/>
      <c r="AL40" s="471"/>
      <c r="AM40" s="471"/>
      <c r="AN40" s="471"/>
      <c r="AO40" s="471"/>
    </row>
    <row r="41" spans="1:41" ht="18" customHeight="1">
      <c r="A41" s="755" t="s">
        <v>671</v>
      </c>
      <c r="B41" s="757" t="s">
        <v>20</v>
      </c>
      <c r="C41" s="758"/>
      <c r="D41" s="721" t="s">
        <v>332</v>
      </c>
      <c r="E41" s="721" t="s">
        <v>129</v>
      </c>
      <c r="F41" s="472">
        <v>3031</v>
      </c>
      <c r="G41" s="373" t="s">
        <v>21</v>
      </c>
      <c r="H41" s="374" t="s">
        <v>129</v>
      </c>
      <c r="I41" s="373" t="s">
        <v>672</v>
      </c>
      <c r="J41" s="375" t="s">
        <v>334</v>
      </c>
      <c r="K41" s="375" t="s">
        <v>334</v>
      </c>
      <c r="L41" s="376" t="s">
        <v>21</v>
      </c>
      <c r="M41" s="376" t="s">
        <v>21</v>
      </c>
      <c r="N41" s="376" t="s">
        <v>673</v>
      </c>
      <c r="O41" s="376" t="s">
        <v>673</v>
      </c>
      <c r="P41" s="376" t="s">
        <v>21</v>
      </c>
      <c r="Q41" s="377" t="s">
        <v>334</v>
      </c>
      <c r="R41" s="377" t="s">
        <v>334</v>
      </c>
      <c r="S41" s="377" t="s">
        <v>334</v>
      </c>
      <c r="T41" s="377" t="s">
        <v>334</v>
      </c>
      <c r="U41" s="377" t="s">
        <v>334</v>
      </c>
      <c r="V41" s="472" t="s">
        <v>674</v>
      </c>
      <c r="W41" s="472" t="s">
        <v>674</v>
      </c>
      <c r="X41" s="472" t="s">
        <v>674</v>
      </c>
      <c r="Y41" s="472" t="s">
        <v>674</v>
      </c>
      <c r="Z41" s="474" t="s">
        <v>674</v>
      </c>
      <c r="AA41" s="472" t="s">
        <v>674</v>
      </c>
      <c r="AB41" s="472" t="s">
        <v>674</v>
      </c>
      <c r="AC41" s="472" t="s">
        <v>674</v>
      </c>
      <c r="AD41" s="472" t="s">
        <v>675</v>
      </c>
      <c r="AE41" s="472" t="s">
        <v>675</v>
      </c>
      <c r="AF41" s="472" t="s">
        <v>675</v>
      </c>
      <c r="AG41" s="472" t="s">
        <v>674</v>
      </c>
      <c r="AH41" s="472" t="s">
        <v>674</v>
      </c>
      <c r="AI41" s="378" t="s">
        <v>674</v>
      </c>
      <c r="AJ41" s="378" t="s">
        <v>674</v>
      </c>
      <c r="AK41" s="504" t="s">
        <v>847</v>
      </c>
      <c r="AL41" s="378" t="s">
        <v>674</v>
      </c>
      <c r="AM41" s="378" t="s">
        <v>675</v>
      </c>
      <c r="AN41" s="378" t="s">
        <v>675</v>
      </c>
      <c r="AO41" s="378" t="s">
        <v>675</v>
      </c>
    </row>
    <row r="42" spans="1:41" ht="18" customHeight="1">
      <c r="A42" s="732"/>
      <c r="B42" s="741" t="s">
        <v>22</v>
      </c>
      <c r="C42" s="742"/>
      <c r="D42" s="722"/>
      <c r="E42" s="722"/>
      <c r="F42" s="470">
        <v>3032</v>
      </c>
      <c r="G42" s="360" t="s">
        <v>23</v>
      </c>
      <c r="H42" s="359" t="s">
        <v>129</v>
      </c>
      <c r="I42" s="360" t="s">
        <v>21</v>
      </c>
      <c r="J42" s="361" t="s">
        <v>21</v>
      </c>
      <c r="K42" s="361" t="s">
        <v>21</v>
      </c>
      <c r="L42" s="362" t="s">
        <v>23</v>
      </c>
      <c r="M42" s="362" t="s">
        <v>23</v>
      </c>
      <c r="N42" s="362" t="s">
        <v>673</v>
      </c>
      <c r="O42" s="362" t="s">
        <v>673</v>
      </c>
      <c r="P42" s="362" t="s">
        <v>23</v>
      </c>
      <c r="Q42" s="364" t="s">
        <v>21</v>
      </c>
      <c r="R42" s="364" t="s">
        <v>21</v>
      </c>
      <c r="S42" s="364" t="s">
        <v>21</v>
      </c>
      <c r="T42" s="364" t="s">
        <v>21</v>
      </c>
      <c r="U42" s="364" t="s">
        <v>21</v>
      </c>
      <c r="V42" s="470" t="s">
        <v>21</v>
      </c>
      <c r="W42" s="470" t="s">
        <v>21</v>
      </c>
      <c r="X42" s="470" t="s">
        <v>21</v>
      </c>
      <c r="Y42" s="470" t="s">
        <v>21</v>
      </c>
      <c r="Z42" s="475" t="s">
        <v>21</v>
      </c>
      <c r="AA42" s="470" t="s">
        <v>21</v>
      </c>
      <c r="AB42" s="470" t="s">
        <v>21</v>
      </c>
      <c r="AC42" s="470" t="s">
        <v>21</v>
      </c>
      <c r="AD42" s="470" t="s">
        <v>676</v>
      </c>
      <c r="AE42" s="470" t="s">
        <v>676</v>
      </c>
      <c r="AF42" s="470" t="s">
        <v>676</v>
      </c>
      <c r="AG42" s="470" t="s">
        <v>21</v>
      </c>
      <c r="AH42" s="470" t="s">
        <v>21</v>
      </c>
      <c r="AI42" s="379" t="s">
        <v>21</v>
      </c>
      <c r="AJ42" s="379" t="s">
        <v>21</v>
      </c>
      <c r="AK42" s="505" t="s">
        <v>848</v>
      </c>
      <c r="AL42" s="379" t="s">
        <v>21</v>
      </c>
      <c r="AM42" s="379" t="s">
        <v>676</v>
      </c>
      <c r="AN42" s="379" t="s">
        <v>676</v>
      </c>
      <c r="AO42" s="379" t="s">
        <v>676</v>
      </c>
    </row>
    <row r="43" spans="1:41" ht="18" customHeight="1" thickBot="1">
      <c r="A43" s="756"/>
      <c r="B43" s="752" t="s">
        <v>333</v>
      </c>
      <c r="C43" s="753"/>
      <c r="D43" s="723"/>
      <c r="E43" s="723"/>
      <c r="F43" s="473">
        <v>3033</v>
      </c>
      <c r="G43" s="380" t="s">
        <v>24</v>
      </c>
      <c r="H43" s="381" t="s">
        <v>129</v>
      </c>
      <c r="I43" s="380" t="s">
        <v>677</v>
      </c>
      <c r="J43" s="382" t="s">
        <v>222</v>
      </c>
      <c r="K43" s="382" t="s">
        <v>222</v>
      </c>
      <c r="L43" s="383" t="s">
        <v>24</v>
      </c>
      <c r="M43" s="383" t="s">
        <v>24</v>
      </c>
      <c r="N43" s="383" t="s">
        <v>678</v>
      </c>
      <c r="O43" s="383" t="s">
        <v>678</v>
      </c>
      <c r="P43" s="383" t="s">
        <v>24</v>
      </c>
      <c r="Q43" s="384" t="s">
        <v>222</v>
      </c>
      <c r="R43" s="384" t="s">
        <v>222</v>
      </c>
      <c r="S43" s="384" t="s">
        <v>222</v>
      </c>
      <c r="T43" s="384" t="s">
        <v>222</v>
      </c>
      <c r="U43" s="384" t="s">
        <v>222</v>
      </c>
      <c r="V43" s="473" t="s">
        <v>244</v>
      </c>
      <c r="W43" s="473" t="s">
        <v>244</v>
      </c>
      <c r="X43" s="473" t="s">
        <v>244</v>
      </c>
      <c r="Y43" s="473" t="s">
        <v>244</v>
      </c>
      <c r="Z43" s="476" t="s">
        <v>244</v>
      </c>
      <c r="AA43" s="473" t="s">
        <v>244</v>
      </c>
      <c r="AB43" s="473" t="s">
        <v>244</v>
      </c>
      <c r="AC43" s="473" t="s">
        <v>244</v>
      </c>
      <c r="AD43" s="473" t="s">
        <v>679</v>
      </c>
      <c r="AE43" s="473" t="s">
        <v>679</v>
      </c>
      <c r="AF43" s="473" t="s">
        <v>679</v>
      </c>
      <c r="AG43" s="473" t="s">
        <v>244</v>
      </c>
      <c r="AH43" s="473" t="s">
        <v>244</v>
      </c>
      <c r="AI43" s="385" t="s">
        <v>244</v>
      </c>
      <c r="AJ43" s="385" t="s">
        <v>244</v>
      </c>
      <c r="AK43" s="506" t="s">
        <v>849</v>
      </c>
      <c r="AL43" s="385" t="s">
        <v>244</v>
      </c>
      <c r="AM43" s="385" t="s">
        <v>679</v>
      </c>
      <c r="AN43" s="385" t="s">
        <v>679</v>
      </c>
      <c r="AO43" s="385" t="s">
        <v>679</v>
      </c>
    </row>
    <row r="44" spans="1:41" ht="14.25" hidden="1" customHeight="1">
      <c r="A44" s="721" t="s">
        <v>680</v>
      </c>
      <c r="B44" s="728" t="s">
        <v>681</v>
      </c>
      <c r="C44" s="729"/>
      <c r="D44" s="468" t="s">
        <v>322</v>
      </c>
      <c r="E44" s="468" t="s">
        <v>129</v>
      </c>
      <c r="F44" s="472" t="s">
        <v>682</v>
      </c>
      <c r="G44" s="386"/>
      <c r="H44" s="387"/>
      <c r="I44" s="387"/>
      <c r="J44" s="387"/>
      <c r="K44" s="387"/>
      <c r="L44" s="387"/>
      <c r="M44" s="387"/>
      <c r="N44" s="387"/>
      <c r="O44" s="387"/>
      <c r="P44" s="388"/>
      <c r="Q44" s="745" t="s">
        <v>129</v>
      </c>
      <c r="R44" s="737"/>
      <c r="S44" s="737"/>
      <c r="T44" s="737"/>
      <c r="U44" s="737"/>
      <c r="V44" s="737"/>
      <c r="W44" s="737"/>
      <c r="X44" s="737"/>
      <c r="Y44" s="737"/>
      <c r="Z44" s="738"/>
      <c r="AA44" s="389">
        <v>5000</v>
      </c>
      <c r="AB44" s="389">
        <v>10000</v>
      </c>
      <c r="AC44" s="389" t="s">
        <v>19</v>
      </c>
      <c r="AD44" s="390"/>
      <c r="AE44" s="391"/>
      <c r="AF44" s="391"/>
      <c r="AG44" s="488" t="s">
        <v>129</v>
      </c>
      <c r="AH44" s="488" t="s">
        <v>129</v>
      </c>
      <c r="AI44" s="392" t="s">
        <v>129</v>
      </c>
      <c r="AJ44" s="392" t="s">
        <v>129</v>
      </c>
      <c r="AK44" s="392" t="s">
        <v>129</v>
      </c>
      <c r="AL44" s="393" t="s">
        <v>19</v>
      </c>
      <c r="AM44" s="394"/>
      <c r="AN44" s="395"/>
      <c r="AO44" s="395"/>
    </row>
    <row r="45" spans="1:41">
      <c r="A45" s="722"/>
      <c r="B45" s="749" t="s">
        <v>683</v>
      </c>
      <c r="C45" s="749"/>
      <c r="D45" s="470" t="s">
        <v>322</v>
      </c>
      <c r="E45" s="470" t="s">
        <v>129</v>
      </c>
      <c r="F45" s="396" t="s">
        <v>684</v>
      </c>
      <c r="G45" s="397"/>
      <c r="H45" s="398"/>
      <c r="I45" s="398"/>
      <c r="J45" s="398"/>
      <c r="K45" s="398"/>
      <c r="L45" s="398"/>
      <c r="M45" s="398"/>
      <c r="N45" s="398"/>
      <c r="O45" s="398"/>
      <c r="P45" s="399"/>
      <c r="Q45" s="734"/>
      <c r="R45" s="735"/>
      <c r="S45" s="735"/>
      <c r="T45" s="735"/>
      <c r="U45" s="735"/>
      <c r="V45" s="735"/>
      <c r="W45" s="735"/>
      <c r="X45" s="735"/>
      <c r="Y45" s="735"/>
      <c r="Z45" s="736"/>
      <c r="AA45" s="400"/>
      <c r="AB45" s="400"/>
      <c r="AC45" s="400"/>
      <c r="AD45" s="401"/>
      <c r="AE45" s="402"/>
      <c r="AF45" s="402"/>
      <c r="AG45" s="489">
        <v>5000</v>
      </c>
      <c r="AH45" s="489">
        <v>10000</v>
      </c>
      <c r="AI45" s="482" t="s">
        <v>787</v>
      </c>
      <c r="AJ45" s="482" t="s">
        <v>675</v>
      </c>
      <c r="AK45" s="482" t="s">
        <v>850</v>
      </c>
      <c r="AL45" s="403"/>
      <c r="AM45" s="404"/>
      <c r="AN45" s="405"/>
      <c r="AO45" s="405"/>
    </row>
    <row r="46" spans="1:41" ht="55.2">
      <c r="A46" s="722"/>
      <c r="B46" s="741" t="s">
        <v>295</v>
      </c>
      <c r="C46" s="742"/>
      <c r="D46" s="470" t="s">
        <v>298</v>
      </c>
      <c r="E46" s="470" t="s">
        <v>299</v>
      </c>
      <c r="F46" s="470" t="s">
        <v>685</v>
      </c>
      <c r="G46" s="406"/>
      <c r="H46" s="407"/>
      <c r="I46" s="407"/>
      <c r="J46" s="407"/>
      <c r="K46" s="407"/>
      <c r="L46" s="407"/>
      <c r="M46" s="407"/>
      <c r="N46" s="407"/>
      <c r="O46" s="407"/>
      <c r="P46" s="408"/>
      <c r="Q46" s="734"/>
      <c r="R46" s="735"/>
      <c r="S46" s="735"/>
      <c r="T46" s="735"/>
      <c r="U46" s="735"/>
      <c r="V46" s="735"/>
      <c r="W46" s="735"/>
      <c r="X46" s="735"/>
      <c r="Y46" s="735"/>
      <c r="Z46" s="736"/>
      <c r="AA46" s="470" t="s">
        <v>686</v>
      </c>
      <c r="AB46" s="470" t="s">
        <v>687</v>
      </c>
      <c r="AC46" s="470" t="s">
        <v>19</v>
      </c>
      <c r="AD46" s="409"/>
      <c r="AE46" s="410"/>
      <c r="AF46" s="410"/>
      <c r="AG46" s="490" t="s">
        <v>688</v>
      </c>
      <c r="AH46" s="490" t="s">
        <v>689</v>
      </c>
      <c r="AI46" s="411" t="s">
        <v>688</v>
      </c>
      <c r="AJ46" s="411" t="s">
        <v>689</v>
      </c>
      <c r="AK46" s="505" t="s">
        <v>851</v>
      </c>
      <c r="AL46" s="379" t="s">
        <v>19</v>
      </c>
      <c r="AM46" s="412"/>
      <c r="AN46" s="413"/>
      <c r="AO46" s="413"/>
    </row>
    <row r="47" spans="1:41" ht="14.25" hidden="1" customHeight="1">
      <c r="A47" s="722"/>
      <c r="B47" s="741" t="s">
        <v>690</v>
      </c>
      <c r="C47" s="742"/>
      <c r="D47" s="470" t="s">
        <v>322</v>
      </c>
      <c r="E47" s="470" t="s">
        <v>129</v>
      </c>
      <c r="F47" s="470" t="s">
        <v>691</v>
      </c>
      <c r="G47" s="406"/>
      <c r="H47" s="407"/>
      <c r="I47" s="407"/>
      <c r="J47" s="407"/>
      <c r="K47" s="407"/>
      <c r="L47" s="407"/>
      <c r="M47" s="407"/>
      <c r="N47" s="407"/>
      <c r="O47" s="407"/>
      <c r="P47" s="408"/>
      <c r="Q47" s="734"/>
      <c r="R47" s="735"/>
      <c r="S47" s="735"/>
      <c r="T47" s="735"/>
      <c r="U47" s="735"/>
      <c r="V47" s="735"/>
      <c r="W47" s="735"/>
      <c r="X47" s="735"/>
      <c r="Y47" s="735"/>
      <c r="Z47" s="736"/>
      <c r="AA47" s="414">
        <v>5000</v>
      </c>
      <c r="AB47" s="414">
        <v>10000</v>
      </c>
      <c r="AC47" s="414" t="s">
        <v>19</v>
      </c>
      <c r="AD47" s="415"/>
      <c r="AE47" s="415"/>
      <c r="AF47" s="415"/>
      <c r="AG47" s="491" t="s">
        <v>129</v>
      </c>
      <c r="AH47" s="491" t="s">
        <v>129</v>
      </c>
      <c r="AI47" s="416" t="s">
        <v>129</v>
      </c>
      <c r="AJ47" s="416" t="s">
        <v>129</v>
      </c>
      <c r="AK47" s="417" t="s">
        <v>129</v>
      </c>
      <c r="AL47" s="417" t="s">
        <v>19</v>
      </c>
      <c r="AM47" s="418"/>
      <c r="AN47" s="418"/>
      <c r="AO47" s="418"/>
    </row>
    <row r="48" spans="1:41">
      <c r="A48" s="722"/>
      <c r="B48" s="750" t="s">
        <v>692</v>
      </c>
      <c r="C48" s="751"/>
      <c r="D48" s="470" t="s">
        <v>322</v>
      </c>
      <c r="E48" s="470" t="s">
        <v>129</v>
      </c>
      <c r="F48" s="419" t="s">
        <v>693</v>
      </c>
      <c r="G48" s="406"/>
      <c r="H48" s="407"/>
      <c r="I48" s="407"/>
      <c r="J48" s="407"/>
      <c r="K48" s="407"/>
      <c r="L48" s="407"/>
      <c r="M48" s="407"/>
      <c r="N48" s="407"/>
      <c r="O48" s="407"/>
      <c r="P48" s="408"/>
      <c r="Q48" s="734"/>
      <c r="R48" s="735"/>
      <c r="S48" s="735"/>
      <c r="T48" s="735"/>
      <c r="U48" s="735"/>
      <c r="V48" s="735"/>
      <c r="W48" s="735"/>
      <c r="X48" s="735"/>
      <c r="Y48" s="735"/>
      <c r="Z48" s="736"/>
      <c r="AA48" s="414"/>
      <c r="AB48" s="414"/>
      <c r="AC48" s="414"/>
      <c r="AD48" s="415"/>
      <c r="AE48" s="415"/>
      <c r="AF48" s="415"/>
      <c r="AG48" s="414">
        <v>5000</v>
      </c>
      <c r="AH48" s="414">
        <v>10000</v>
      </c>
      <c r="AI48" s="483" t="s">
        <v>788</v>
      </c>
      <c r="AJ48" s="483" t="s">
        <v>676</v>
      </c>
      <c r="AK48" s="483" t="s">
        <v>850</v>
      </c>
      <c r="AL48" s="417"/>
      <c r="AM48" s="418"/>
      <c r="AN48" s="418"/>
      <c r="AO48" s="418"/>
    </row>
    <row r="49" spans="1:41">
      <c r="A49" s="722"/>
      <c r="B49" s="741" t="s">
        <v>312</v>
      </c>
      <c r="C49" s="742"/>
      <c r="D49" s="470" t="s">
        <v>298</v>
      </c>
      <c r="E49" s="470" t="s">
        <v>694</v>
      </c>
      <c r="F49" s="470" t="s">
        <v>695</v>
      </c>
      <c r="G49" s="406"/>
      <c r="H49" s="407"/>
      <c r="I49" s="407"/>
      <c r="J49" s="407"/>
      <c r="K49" s="407"/>
      <c r="L49" s="407"/>
      <c r="M49" s="407"/>
      <c r="N49" s="407"/>
      <c r="O49" s="407"/>
      <c r="P49" s="408"/>
      <c r="Q49" s="734"/>
      <c r="R49" s="735"/>
      <c r="S49" s="735"/>
      <c r="T49" s="735"/>
      <c r="U49" s="735"/>
      <c r="V49" s="735"/>
      <c r="W49" s="735"/>
      <c r="X49" s="735"/>
      <c r="Y49" s="735"/>
      <c r="Z49" s="736"/>
      <c r="AA49" s="414">
        <v>3000</v>
      </c>
      <c r="AB49" s="414">
        <v>5000</v>
      </c>
      <c r="AC49" s="414" t="s">
        <v>19</v>
      </c>
      <c r="AD49" s="415"/>
      <c r="AE49" s="415"/>
      <c r="AF49" s="415"/>
      <c r="AG49" s="414">
        <v>3000</v>
      </c>
      <c r="AH49" s="414">
        <v>5000</v>
      </c>
      <c r="AI49" s="417">
        <v>3000</v>
      </c>
      <c r="AJ49" s="417">
        <v>5000</v>
      </c>
      <c r="AK49" s="483">
        <v>6000</v>
      </c>
      <c r="AL49" s="417" t="s">
        <v>19</v>
      </c>
      <c r="AM49" s="418"/>
      <c r="AN49" s="418"/>
      <c r="AO49" s="418"/>
    </row>
    <row r="50" spans="1:41">
      <c r="A50" s="722"/>
      <c r="B50" s="741" t="s">
        <v>307</v>
      </c>
      <c r="C50" s="742"/>
      <c r="D50" s="470" t="s">
        <v>298</v>
      </c>
      <c r="E50" s="470" t="s">
        <v>299</v>
      </c>
      <c r="F50" s="470" t="s">
        <v>696</v>
      </c>
      <c r="G50" s="406"/>
      <c r="H50" s="407"/>
      <c r="I50" s="407"/>
      <c r="J50" s="407"/>
      <c r="K50" s="407"/>
      <c r="L50" s="407"/>
      <c r="M50" s="407"/>
      <c r="N50" s="407"/>
      <c r="O50" s="407"/>
      <c r="P50" s="408"/>
      <c r="Q50" s="734"/>
      <c r="R50" s="735"/>
      <c r="S50" s="735"/>
      <c r="T50" s="735"/>
      <c r="U50" s="735"/>
      <c r="V50" s="735"/>
      <c r="W50" s="735"/>
      <c r="X50" s="735"/>
      <c r="Y50" s="735"/>
      <c r="Z50" s="736"/>
      <c r="AA50" s="414">
        <v>3000</v>
      </c>
      <c r="AB50" s="414">
        <v>5000</v>
      </c>
      <c r="AC50" s="414" t="s">
        <v>19</v>
      </c>
      <c r="AD50" s="415"/>
      <c r="AE50" s="415"/>
      <c r="AF50" s="415"/>
      <c r="AG50" s="414">
        <v>3000</v>
      </c>
      <c r="AH50" s="414">
        <v>5000</v>
      </c>
      <c r="AI50" s="417">
        <v>3000</v>
      </c>
      <c r="AJ50" s="417">
        <v>5000</v>
      </c>
      <c r="AK50" s="483">
        <v>9000</v>
      </c>
      <c r="AL50" s="417" t="s">
        <v>19</v>
      </c>
      <c r="AM50" s="418"/>
      <c r="AN50" s="418"/>
      <c r="AO50" s="418"/>
    </row>
    <row r="51" spans="1:41" ht="14.4" thickBot="1">
      <c r="A51" s="723"/>
      <c r="B51" s="752" t="s">
        <v>697</v>
      </c>
      <c r="C51" s="753"/>
      <c r="D51" s="473" t="s">
        <v>298</v>
      </c>
      <c r="E51" s="473" t="s">
        <v>694</v>
      </c>
      <c r="F51" s="473" t="s">
        <v>698</v>
      </c>
      <c r="G51" s="420"/>
      <c r="H51" s="421"/>
      <c r="I51" s="421"/>
      <c r="J51" s="421"/>
      <c r="K51" s="421"/>
      <c r="L51" s="421"/>
      <c r="M51" s="421"/>
      <c r="N51" s="421"/>
      <c r="O51" s="421"/>
      <c r="P51" s="422"/>
      <c r="Q51" s="746"/>
      <c r="R51" s="747"/>
      <c r="S51" s="747"/>
      <c r="T51" s="747"/>
      <c r="U51" s="747"/>
      <c r="V51" s="747"/>
      <c r="W51" s="747"/>
      <c r="X51" s="747"/>
      <c r="Y51" s="747"/>
      <c r="Z51" s="748"/>
      <c r="AA51" s="423">
        <v>1000</v>
      </c>
      <c r="AB51" s="423">
        <v>3000</v>
      </c>
      <c r="AC51" s="423" t="s">
        <v>19</v>
      </c>
      <c r="AD51" s="424"/>
      <c r="AE51" s="425"/>
      <c r="AF51" s="425"/>
      <c r="AG51" s="423">
        <v>1000</v>
      </c>
      <c r="AH51" s="423">
        <v>2000</v>
      </c>
      <c r="AI51" s="426">
        <v>1000</v>
      </c>
      <c r="AJ51" s="426">
        <v>2000</v>
      </c>
      <c r="AK51" s="507">
        <v>3000</v>
      </c>
      <c r="AL51" s="426" t="s">
        <v>19</v>
      </c>
      <c r="AM51" s="427"/>
      <c r="AN51" s="428"/>
      <c r="AO51" s="428"/>
    </row>
    <row r="52" spans="1:41" hidden="1">
      <c r="A52" s="731" t="s">
        <v>699</v>
      </c>
      <c r="B52" s="739" t="s">
        <v>700</v>
      </c>
      <c r="C52" s="740"/>
      <c r="D52" s="469" t="s">
        <v>298</v>
      </c>
      <c r="E52" s="469" t="s">
        <v>299</v>
      </c>
      <c r="F52" s="469" t="s">
        <v>701</v>
      </c>
      <c r="G52" s="397"/>
      <c r="H52" s="398"/>
      <c r="I52" s="398"/>
      <c r="J52" s="398"/>
      <c r="K52" s="398"/>
      <c r="L52" s="398"/>
      <c r="M52" s="398"/>
      <c r="N52" s="398"/>
      <c r="O52" s="398"/>
      <c r="P52" s="399"/>
      <c r="Q52" s="734" t="s">
        <v>129</v>
      </c>
      <c r="R52" s="735"/>
      <c r="S52" s="735"/>
      <c r="T52" s="735"/>
      <c r="U52" s="735"/>
      <c r="V52" s="735"/>
      <c r="W52" s="735"/>
      <c r="X52" s="735"/>
      <c r="Y52" s="735"/>
      <c r="Z52" s="736"/>
      <c r="AA52" s="469" t="s">
        <v>129</v>
      </c>
      <c r="AB52" s="400">
        <v>3000</v>
      </c>
      <c r="AC52" s="400" t="s">
        <v>19</v>
      </c>
      <c r="AD52" s="429"/>
      <c r="AE52" s="402"/>
      <c r="AF52" s="402"/>
      <c r="AG52" s="469" t="s">
        <v>129</v>
      </c>
      <c r="AH52" s="400">
        <v>2000</v>
      </c>
      <c r="AI52" s="430" t="s">
        <v>129</v>
      </c>
      <c r="AJ52" s="403" t="s">
        <v>19</v>
      </c>
      <c r="AK52" s="403" t="s">
        <v>19</v>
      </c>
      <c r="AL52" s="403" t="s">
        <v>19</v>
      </c>
      <c r="AM52" s="431"/>
      <c r="AN52" s="405"/>
      <c r="AO52" s="405"/>
    </row>
    <row r="53" spans="1:41" hidden="1">
      <c r="A53" s="732"/>
      <c r="B53" s="741" t="s">
        <v>702</v>
      </c>
      <c r="C53" s="742"/>
      <c r="D53" s="470" t="s">
        <v>298</v>
      </c>
      <c r="E53" s="470" t="s">
        <v>299</v>
      </c>
      <c r="F53" s="470" t="s">
        <v>703</v>
      </c>
      <c r="G53" s="406"/>
      <c r="H53" s="407"/>
      <c r="I53" s="407"/>
      <c r="J53" s="407"/>
      <c r="K53" s="407"/>
      <c r="L53" s="407"/>
      <c r="M53" s="407"/>
      <c r="N53" s="407"/>
      <c r="O53" s="407"/>
      <c r="P53" s="408"/>
      <c r="Q53" s="734"/>
      <c r="R53" s="735"/>
      <c r="S53" s="735"/>
      <c r="T53" s="735"/>
      <c r="U53" s="735"/>
      <c r="V53" s="735"/>
      <c r="W53" s="735"/>
      <c r="X53" s="735"/>
      <c r="Y53" s="735"/>
      <c r="Z53" s="736"/>
      <c r="AA53" s="414">
        <v>3000</v>
      </c>
      <c r="AB53" s="414">
        <v>3000</v>
      </c>
      <c r="AC53" s="414" t="s">
        <v>19</v>
      </c>
      <c r="AD53" s="415"/>
      <c r="AE53" s="415"/>
      <c r="AF53" s="415"/>
      <c r="AG53" s="414">
        <v>1000</v>
      </c>
      <c r="AH53" s="414">
        <v>2000</v>
      </c>
      <c r="AI53" s="417" t="s">
        <v>19</v>
      </c>
      <c r="AJ53" s="417" t="s">
        <v>19</v>
      </c>
      <c r="AK53" s="417" t="s">
        <v>19</v>
      </c>
      <c r="AL53" s="417" t="s">
        <v>19</v>
      </c>
      <c r="AM53" s="418"/>
      <c r="AN53" s="418"/>
      <c r="AO53" s="418"/>
    </row>
    <row r="54" spans="1:41" hidden="1">
      <c r="A54" s="732"/>
      <c r="B54" s="743" t="s">
        <v>789</v>
      </c>
      <c r="C54" s="744"/>
      <c r="D54" s="484" t="s">
        <v>298</v>
      </c>
      <c r="E54" s="484" t="s">
        <v>309</v>
      </c>
      <c r="F54" s="484" t="s">
        <v>790</v>
      </c>
      <c r="G54" s="432"/>
      <c r="H54" s="432"/>
      <c r="I54" s="432"/>
      <c r="J54" s="432"/>
      <c r="K54" s="432"/>
      <c r="L54" s="432"/>
      <c r="M54" s="432"/>
      <c r="N54" s="432"/>
      <c r="O54" s="432"/>
      <c r="P54" s="432"/>
      <c r="Q54" s="734"/>
      <c r="R54" s="735"/>
      <c r="S54" s="735"/>
      <c r="T54" s="735"/>
      <c r="U54" s="735"/>
      <c r="V54" s="735"/>
      <c r="W54" s="735"/>
      <c r="X54" s="735"/>
      <c r="Y54" s="735"/>
      <c r="Z54" s="736"/>
      <c r="AA54" s="484" t="s">
        <v>129</v>
      </c>
      <c r="AB54" s="484" t="s">
        <v>129</v>
      </c>
      <c r="AC54" s="484" t="s">
        <v>19</v>
      </c>
      <c r="AD54" s="485"/>
      <c r="AE54" s="485"/>
      <c r="AF54" s="485"/>
      <c r="AG54" s="484" t="s">
        <v>129</v>
      </c>
      <c r="AH54" s="484" t="s">
        <v>129</v>
      </c>
      <c r="AI54" s="486" t="s">
        <v>129</v>
      </c>
      <c r="AJ54" s="486" t="s">
        <v>129</v>
      </c>
      <c r="AK54" s="486" t="s">
        <v>129</v>
      </c>
      <c r="AL54" s="486" t="s">
        <v>19</v>
      </c>
      <c r="AM54" s="487"/>
      <c r="AN54" s="487"/>
      <c r="AO54" s="487"/>
    </row>
    <row r="55" spans="1:41">
      <c r="A55" s="732"/>
      <c r="B55" s="741" t="s">
        <v>323</v>
      </c>
      <c r="C55" s="742"/>
      <c r="D55" s="470" t="s">
        <v>298</v>
      </c>
      <c r="E55" s="470" t="s">
        <v>299</v>
      </c>
      <c r="F55" s="470" t="s">
        <v>704</v>
      </c>
      <c r="G55" s="470"/>
      <c r="H55" s="470"/>
      <c r="I55" s="470"/>
      <c r="J55" s="470"/>
      <c r="K55" s="470"/>
      <c r="L55" s="470"/>
      <c r="M55" s="470"/>
      <c r="N55" s="470"/>
      <c r="O55" s="470"/>
      <c r="P55" s="475"/>
      <c r="Q55" s="734"/>
      <c r="R55" s="735"/>
      <c r="S55" s="735"/>
      <c r="T55" s="735"/>
      <c r="U55" s="735"/>
      <c r="V55" s="735"/>
      <c r="W55" s="735"/>
      <c r="X55" s="735"/>
      <c r="Y55" s="735"/>
      <c r="Z55" s="736"/>
      <c r="AA55" s="414">
        <v>3000</v>
      </c>
      <c r="AB55" s="414">
        <v>5000</v>
      </c>
      <c r="AC55" s="414" t="s">
        <v>19</v>
      </c>
      <c r="AD55" s="415"/>
      <c r="AE55" s="415"/>
      <c r="AF55" s="415"/>
      <c r="AG55" s="414">
        <v>3000</v>
      </c>
      <c r="AH55" s="414">
        <v>5000</v>
      </c>
      <c r="AI55" s="417">
        <v>3000</v>
      </c>
      <c r="AJ55" s="417">
        <v>5000</v>
      </c>
      <c r="AK55" s="483">
        <v>9000</v>
      </c>
      <c r="AL55" s="417" t="s">
        <v>19</v>
      </c>
      <c r="AM55" s="418"/>
      <c r="AN55" s="418"/>
      <c r="AO55" s="418"/>
    </row>
    <row r="56" spans="1:41">
      <c r="A56" s="732"/>
      <c r="B56" s="741" t="s">
        <v>705</v>
      </c>
      <c r="C56" s="742"/>
      <c r="D56" s="470" t="s">
        <v>298</v>
      </c>
      <c r="E56" s="470" t="s">
        <v>325</v>
      </c>
      <c r="F56" s="470" t="s">
        <v>706</v>
      </c>
      <c r="G56" s="470"/>
      <c r="H56" s="470"/>
      <c r="I56" s="470"/>
      <c r="J56" s="470"/>
      <c r="K56" s="470"/>
      <c r="L56" s="470"/>
      <c r="M56" s="470"/>
      <c r="N56" s="470"/>
      <c r="O56" s="470"/>
      <c r="P56" s="475"/>
      <c r="Q56" s="734"/>
      <c r="R56" s="735"/>
      <c r="S56" s="735"/>
      <c r="T56" s="735"/>
      <c r="U56" s="735"/>
      <c r="V56" s="735"/>
      <c r="W56" s="735"/>
      <c r="X56" s="735"/>
      <c r="Y56" s="735"/>
      <c r="Z56" s="736"/>
      <c r="AA56" s="414">
        <v>3000</v>
      </c>
      <c r="AB56" s="414">
        <v>5000</v>
      </c>
      <c r="AC56" s="414" t="s">
        <v>19</v>
      </c>
      <c r="AD56" s="415"/>
      <c r="AE56" s="433"/>
      <c r="AF56" s="433"/>
      <c r="AG56" s="414">
        <v>3000</v>
      </c>
      <c r="AH56" s="414">
        <v>5000</v>
      </c>
      <c r="AI56" s="417">
        <v>3000</v>
      </c>
      <c r="AJ56" s="417">
        <v>5000</v>
      </c>
      <c r="AK56" s="483">
        <v>9000</v>
      </c>
      <c r="AL56" s="417" t="s">
        <v>19</v>
      </c>
      <c r="AM56" s="418"/>
      <c r="AN56" s="434"/>
      <c r="AO56" s="434"/>
    </row>
    <row r="57" spans="1:41">
      <c r="A57" s="732"/>
      <c r="B57" s="741" t="s">
        <v>637</v>
      </c>
      <c r="C57" s="742"/>
      <c r="D57" s="470" t="s">
        <v>298</v>
      </c>
      <c r="E57" s="470" t="s">
        <v>299</v>
      </c>
      <c r="F57" s="470" t="s">
        <v>707</v>
      </c>
      <c r="G57" s="432"/>
      <c r="H57" s="432"/>
      <c r="I57" s="432"/>
      <c r="J57" s="432"/>
      <c r="K57" s="432"/>
      <c r="L57" s="432"/>
      <c r="M57" s="432"/>
      <c r="N57" s="432"/>
      <c r="O57" s="432"/>
      <c r="P57" s="432"/>
      <c r="Q57" s="734"/>
      <c r="R57" s="735"/>
      <c r="S57" s="735"/>
      <c r="T57" s="735"/>
      <c r="U57" s="735"/>
      <c r="V57" s="735"/>
      <c r="W57" s="735"/>
      <c r="X57" s="735"/>
      <c r="Y57" s="735"/>
      <c r="Z57" s="736"/>
      <c r="AA57" s="414">
        <v>3000</v>
      </c>
      <c r="AB57" s="414">
        <v>5000</v>
      </c>
      <c r="AC57" s="414" t="s">
        <v>19</v>
      </c>
      <c r="AD57" s="415"/>
      <c r="AE57" s="433"/>
      <c r="AF57" s="433"/>
      <c r="AG57" s="414">
        <v>3000</v>
      </c>
      <c r="AH57" s="414">
        <v>5000</v>
      </c>
      <c r="AI57" s="417">
        <v>3000</v>
      </c>
      <c r="AJ57" s="417">
        <v>5000</v>
      </c>
      <c r="AK57" s="483">
        <v>3000</v>
      </c>
      <c r="AL57" s="417" t="s">
        <v>19</v>
      </c>
      <c r="AM57" s="418"/>
      <c r="AN57" s="434"/>
      <c r="AO57" s="434"/>
    </row>
    <row r="58" spans="1:41">
      <c r="A58" s="732"/>
      <c r="B58" s="741" t="s">
        <v>328</v>
      </c>
      <c r="C58" s="742"/>
      <c r="D58" s="470" t="s">
        <v>298</v>
      </c>
      <c r="E58" s="470" t="s">
        <v>299</v>
      </c>
      <c r="F58" s="470" t="s">
        <v>708</v>
      </c>
      <c r="G58" s="432"/>
      <c r="H58" s="432"/>
      <c r="I58" s="432"/>
      <c r="J58" s="432"/>
      <c r="K58" s="432"/>
      <c r="L58" s="432"/>
      <c r="M58" s="432"/>
      <c r="N58" s="432"/>
      <c r="O58" s="432"/>
      <c r="P58" s="432"/>
      <c r="Q58" s="734"/>
      <c r="R58" s="735"/>
      <c r="S58" s="735"/>
      <c r="T58" s="735"/>
      <c r="U58" s="735"/>
      <c r="V58" s="735"/>
      <c r="W58" s="735"/>
      <c r="X58" s="735"/>
      <c r="Y58" s="735"/>
      <c r="Z58" s="736"/>
      <c r="AA58" s="414">
        <v>3000</v>
      </c>
      <c r="AB58" s="414">
        <v>5000</v>
      </c>
      <c r="AC58" s="414" t="s">
        <v>19</v>
      </c>
      <c r="AD58" s="415"/>
      <c r="AE58" s="415"/>
      <c r="AF58" s="415"/>
      <c r="AG58" s="414">
        <v>1000</v>
      </c>
      <c r="AH58" s="414">
        <v>3000</v>
      </c>
      <c r="AI58" s="417">
        <v>1000</v>
      </c>
      <c r="AJ58" s="417">
        <v>3000</v>
      </c>
      <c r="AK58" s="417">
        <v>3000</v>
      </c>
      <c r="AL58" s="417" t="s">
        <v>19</v>
      </c>
      <c r="AM58" s="418"/>
      <c r="AN58" s="418"/>
      <c r="AO58" s="418"/>
    </row>
    <row r="59" spans="1:41" ht="15" customHeight="1">
      <c r="A59" s="732"/>
      <c r="B59" s="741" t="s">
        <v>329</v>
      </c>
      <c r="C59" s="742"/>
      <c r="D59" s="470" t="s">
        <v>322</v>
      </c>
      <c r="E59" s="470" t="s">
        <v>129</v>
      </c>
      <c r="F59" s="470" t="s">
        <v>709</v>
      </c>
      <c r="G59" s="432"/>
      <c r="H59" s="432"/>
      <c r="I59" s="432"/>
      <c r="J59" s="432"/>
      <c r="K59" s="432"/>
      <c r="L59" s="432"/>
      <c r="M59" s="432"/>
      <c r="N59" s="432"/>
      <c r="O59" s="432"/>
      <c r="P59" s="432"/>
      <c r="Q59" s="734"/>
      <c r="R59" s="735"/>
      <c r="S59" s="735"/>
      <c r="T59" s="735"/>
      <c r="U59" s="735"/>
      <c r="V59" s="735"/>
      <c r="W59" s="735"/>
      <c r="X59" s="735"/>
      <c r="Y59" s="735"/>
      <c r="Z59" s="736"/>
      <c r="AA59" s="470" t="s">
        <v>129</v>
      </c>
      <c r="AB59" s="414">
        <v>100000</v>
      </c>
      <c r="AC59" s="414" t="s">
        <v>19</v>
      </c>
      <c r="AD59" s="410"/>
      <c r="AE59" s="415"/>
      <c r="AF59" s="415"/>
      <c r="AG59" s="470" t="s">
        <v>129</v>
      </c>
      <c r="AH59" s="414">
        <v>100000</v>
      </c>
      <c r="AI59" s="379" t="s">
        <v>129</v>
      </c>
      <c r="AJ59" s="417">
        <v>100000</v>
      </c>
      <c r="AK59" s="483" t="s">
        <v>852</v>
      </c>
      <c r="AL59" s="417" t="s">
        <v>19</v>
      </c>
      <c r="AM59" s="413"/>
      <c r="AN59" s="418"/>
      <c r="AO59" s="418"/>
    </row>
    <row r="60" spans="1:41" ht="14.25" customHeight="1" thickBot="1">
      <c r="A60" s="732"/>
      <c r="B60" s="741" t="s">
        <v>331</v>
      </c>
      <c r="C60" s="742"/>
      <c r="D60" s="470" t="s">
        <v>298</v>
      </c>
      <c r="E60" s="470" t="s">
        <v>309</v>
      </c>
      <c r="F60" s="470" t="s">
        <v>710</v>
      </c>
      <c r="G60" s="432"/>
      <c r="H60" s="432"/>
      <c r="I60" s="432"/>
      <c r="J60" s="432"/>
      <c r="K60" s="432"/>
      <c r="L60" s="432"/>
      <c r="M60" s="432"/>
      <c r="N60" s="432"/>
      <c r="O60" s="432"/>
      <c r="P60" s="432"/>
      <c r="Q60" s="734"/>
      <c r="R60" s="735"/>
      <c r="S60" s="735"/>
      <c r="T60" s="735"/>
      <c r="U60" s="735"/>
      <c r="V60" s="735"/>
      <c r="W60" s="735"/>
      <c r="X60" s="735"/>
      <c r="Y60" s="735"/>
      <c r="Z60" s="736"/>
      <c r="AA60" s="470" t="s">
        <v>129</v>
      </c>
      <c r="AB60" s="414">
        <v>10000</v>
      </c>
      <c r="AC60" s="414" t="s">
        <v>19</v>
      </c>
      <c r="AD60" s="410"/>
      <c r="AE60" s="415"/>
      <c r="AF60" s="415"/>
      <c r="AG60" s="470" t="s">
        <v>129</v>
      </c>
      <c r="AH60" s="414">
        <v>10000</v>
      </c>
      <c r="AI60" s="379" t="s">
        <v>129</v>
      </c>
      <c r="AJ60" s="417">
        <v>10000</v>
      </c>
      <c r="AK60" s="483" t="s">
        <v>853</v>
      </c>
      <c r="AL60" s="417" t="s">
        <v>19</v>
      </c>
      <c r="AM60" s="413"/>
      <c r="AN60" s="418"/>
      <c r="AO60" s="418"/>
    </row>
    <row r="61" spans="1:41" ht="14.25" hidden="1" customHeight="1">
      <c r="A61" s="732"/>
      <c r="B61" s="741" t="s">
        <v>711</v>
      </c>
      <c r="C61" s="742"/>
      <c r="D61" s="470" t="s">
        <v>298</v>
      </c>
      <c r="E61" s="470" t="s">
        <v>309</v>
      </c>
      <c r="F61" s="470" t="s">
        <v>712</v>
      </c>
      <c r="G61" s="432"/>
      <c r="H61" s="432"/>
      <c r="I61" s="432"/>
      <c r="J61" s="432"/>
      <c r="K61" s="432"/>
      <c r="L61" s="432"/>
      <c r="M61" s="432"/>
      <c r="N61" s="432"/>
      <c r="O61" s="432"/>
      <c r="P61" s="432"/>
      <c r="Q61" s="734"/>
      <c r="R61" s="735"/>
      <c r="S61" s="735"/>
      <c r="T61" s="735"/>
      <c r="U61" s="735"/>
      <c r="V61" s="735"/>
      <c r="W61" s="735"/>
      <c r="X61" s="735"/>
      <c r="Y61" s="735"/>
      <c r="Z61" s="736"/>
      <c r="AA61" s="470" t="s">
        <v>129</v>
      </c>
      <c r="AB61" s="470" t="s">
        <v>129</v>
      </c>
      <c r="AC61" s="470" t="s">
        <v>19</v>
      </c>
      <c r="AD61" s="410"/>
      <c r="AE61" s="410"/>
      <c r="AF61" s="410"/>
      <c r="AG61" s="470" t="s">
        <v>129</v>
      </c>
      <c r="AH61" s="470" t="s">
        <v>129</v>
      </c>
      <c r="AI61" s="379" t="s">
        <v>129</v>
      </c>
      <c r="AJ61" s="379" t="s">
        <v>129</v>
      </c>
      <c r="AK61" s="379" t="s">
        <v>129</v>
      </c>
      <c r="AL61" s="379" t="s">
        <v>19</v>
      </c>
      <c r="AM61" s="413"/>
      <c r="AN61" s="413"/>
      <c r="AO61" s="413"/>
    </row>
    <row r="62" spans="1:41" ht="14.25" hidden="1" customHeight="1">
      <c r="A62" s="732"/>
      <c r="B62" s="741" t="s">
        <v>713</v>
      </c>
      <c r="C62" s="742"/>
      <c r="D62" s="470" t="s">
        <v>298</v>
      </c>
      <c r="E62" s="470" t="s">
        <v>309</v>
      </c>
      <c r="F62" s="470" t="s">
        <v>714</v>
      </c>
      <c r="G62" s="432"/>
      <c r="H62" s="432"/>
      <c r="I62" s="432"/>
      <c r="J62" s="432"/>
      <c r="K62" s="432"/>
      <c r="L62" s="432"/>
      <c r="M62" s="432"/>
      <c r="N62" s="432"/>
      <c r="O62" s="432"/>
      <c r="P62" s="432"/>
      <c r="Q62" s="734"/>
      <c r="R62" s="735"/>
      <c r="S62" s="735"/>
      <c r="T62" s="735"/>
      <c r="U62" s="735"/>
      <c r="V62" s="735"/>
      <c r="W62" s="735"/>
      <c r="X62" s="735"/>
      <c r="Y62" s="735"/>
      <c r="Z62" s="736"/>
      <c r="AA62" s="470" t="s">
        <v>129</v>
      </c>
      <c r="AB62" s="470" t="s">
        <v>129</v>
      </c>
      <c r="AC62" s="470" t="s">
        <v>19</v>
      </c>
      <c r="AD62" s="410"/>
      <c r="AE62" s="410"/>
      <c r="AF62" s="410"/>
      <c r="AG62" s="470" t="s">
        <v>129</v>
      </c>
      <c r="AH62" s="470" t="s">
        <v>129</v>
      </c>
      <c r="AI62" s="379" t="s">
        <v>129</v>
      </c>
      <c r="AJ62" s="379" t="s">
        <v>129</v>
      </c>
      <c r="AK62" s="379" t="s">
        <v>129</v>
      </c>
      <c r="AL62" s="379" t="s">
        <v>19</v>
      </c>
      <c r="AM62" s="413"/>
      <c r="AN62" s="413"/>
      <c r="AO62" s="413"/>
    </row>
    <row r="63" spans="1:41" ht="14.25" hidden="1" customHeight="1">
      <c r="A63" s="732"/>
      <c r="B63" s="741" t="s">
        <v>715</v>
      </c>
      <c r="C63" s="742"/>
      <c r="D63" s="470" t="s">
        <v>298</v>
      </c>
      <c r="E63" s="470" t="s">
        <v>309</v>
      </c>
      <c r="F63" s="470" t="s">
        <v>716</v>
      </c>
      <c r="G63" s="432"/>
      <c r="H63" s="432"/>
      <c r="I63" s="432"/>
      <c r="J63" s="432"/>
      <c r="K63" s="432"/>
      <c r="L63" s="432"/>
      <c r="M63" s="432"/>
      <c r="N63" s="432"/>
      <c r="O63" s="432"/>
      <c r="P63" s="432"/>
      <c r="Q63" s="734"/>
      <c r="R63" s="735"/>
      <c r="S63" s="735"/>
      <c r="T63" s="735"/>
      <c r="U63" s="735"/>
      <c r="V63" s="735"/>
      <c r="W63" s="735"/>
      <c r="X63" s="735"/>
      <c r="Y63" s="735"/>
      <c r="Z63" s="736"/>
      <c r="AA63" s="470" t="s">
        <v>129</v>
      </c>
      <c r="AB63" s="470" t="s">
        <v>129</v>
      </c>
      <c r="AC63" s="470" t="s">
        <v>19</v>
      </c>
      <c r="AD63" s="410"/>
      <c r="AE63" s="410"/>
      <c r="AF63" s="410"/>
      <c r="AG63" s="470" t="s">
        <v>129</v>
      </c>
      <c r="AH63" s="470" t="s">
        <v>129</v>
      </c>
      <c r="AI63" s="379" t="s">
        <v>129</v>
      </c>
      <c r="AJ63" s="379" t="s">
        <v>129</v>
      </c>
      <c r="AK63" s="379" t="s">
        <v>129</v>
      </c>
      <c r="AL63" s="379" t="s">
        <v>19</v>
      </c>
      <c r="AM63" s="413"/>
      <c r="AN63" s="413"/>
      <c r="AO63" s="413"/>
    </row>
    <row r="64" spans="1:41" ht="86.25" hidden="1" customHeight="1" thickBot="1">
      <c r="A64" s="733"/>
      <c r="B64" s="726" t="s">
        <v>717</v>
      </c>
      <c r="C64" s="727"/>
      <c r="D64" s="471" t="s">
        <v>298</v>
      </c>
      <c r="E64" s="471" t="s">
        <v>309</v>
      </c>
      <c r="F64" s="471" t="s">
        <v>718</v>
      </c>
      <c r="Q64" s="734"/>
      <c r="R64" s="735"/>
      <c r="S64" s="735"/>
      <c r="T64" s="735"/>
      <c r="U64" s="735"/>
      <c r="V64" s="735"/>
      <c r="W64" s="735"/>
      <c r="X64" s="735"/>
      <c r="Y64" s="735"/>
      <c r="Z64" s="736"/>
      <c r="AA64" s="471" t="s">
        <v>129</v>
      </c>
      <c r="AB64" s="471" t="s">
        <v>129</v>
      </c>
      <c r="AC64" s="471" t="s">
        <v>19</v>
      </c>
      <c r="AD64" s="435"/>
      <c r="AE64" s="435"/>
      <c r="AF64" s="435"/>
      <c r="AG64" s="471" t="s">
        <v>129</v>
      </c>
      <c r="AH64" s="471" t="s">
        <v>129</v>
      </c>
      <c r="AI64" s="436" t="s">
        <v>129</v>
      </c>
      <c r="AJ64" s="436" t="s">
        <v>129</v>
      </c>
      <c r="AK64" s="436" t="s">
        <v>129</v>
      </c>
      <c r="AL64" s="436" t="s">
        <v>19</v>
      </c>
      <c r="AM64" s="437"/>
      <c r="AN64" s="437"/>
      <c r="AO64" s="437"/>
    </row>
    <row r="65" spans="1:41" ht="63" customHeight="1" thickBot="1">
      <c r="A65" s="468" t="s">
        <v>719</v>
      </c>
      <c r="B65" s="728" t="s">
        <v>720</v>
      </c>
      <c r="C65" s="729"/>
      <c r="D65" s="468" t="s">
        <v>322</v>
      </c>
      <c r="E65" s="468" t="s">
        <v>129</v>
      </c>
      <c r="F65" s="468" t="s">
        <v>721</v>
      </c>
      <c r="G65" s="438"/>
      <c r="H65" s="439"/>
      <c r="I65" s="439"/>
      <c r="J65" s="439"/>
      <c r="K65" s="439"/>
      <c r="L65" s="439"/>
      <c r="M65" s="439"/>
      <c r="N65" s="439"/>
      <c r="O65" s="439"/>
      <c r="P65" s="440"/>
      <c r="Q65" s="737" t="s">
        <v>129</v>
      </c>
      <c r="R65" s="737"/>
      <c r="S65" s="737"/>
      <c r="T65" s="737"/>
      <c r="U65" s="737"/>
      <c r="V65" s="737"/>
      <c r="W65" s="737"/>
      <c r="X65" s="737"/>
      <c r="Y65" s="737"/>
      <c r="Z65" s="738"/>
      <c r="AA65" s="468" t="s">
        <v>722</v>
      </c>
      <c r="AB65" s="468" t="s">
        <v>722</v>
      </c>
      <c r="AC65" s="468" t="s">
        <v>335</v>
      </c>
      <c r="AD65" s="441"/>
      <c r="AE65" s="441"/>
      <c r="AF65" s="441"/>
      <c r="AG65" s="442" t="s">
        <v>335</v>
      </c>
      <c r="AH65" s="443" t="s">
        <v>722</v>
      </c>
      <c r="AI65" s="442" t="s">
        <v>335</v>
      </c>
      <c r="AJ65" s="443" t="s">
        <v>722</v>
      </c>
      <c r="AK65" s="378" t="s">
        <v>854</v>
      </c>
      <c r="AL65" s="443" t="s">
        <v>335</v>
      </c>
      <c r="AM65" s="444"/>
      <c r="AN65" s="444"/>
      <c r="AO65" s="444"/>
    </row>
    <row r="66" spans="1:41" ht="29.25" hidden="1" customHeight="1">
      <c r="A66" s="720" t="s">
        <v>723</v>
      </c>
      <c r="B66" s="715" t="s">
        <v>724</v>
      </c>
      <c r="C66" s="715"/>
      <c r="D66" s="472" t="s">
        <v>298</v>
      </c>
      <c r="E66" s="472" t="s">
        <v>299</v>
      </c>
      <c r="F66" s="472" t="s">
        <v>725</v>
      </c>
      <c r="G66" s="445"/>
      <c r="H66" s="445"/>
      <c r="I66" s="445"/>
      <c r="J66" s="445"/>
      <c r="K66" s="445"/>
      <c r="L66" s="445"/>
      <c r="M66" s="445"/>
      <c r="N66" s="445"/>
      <c r="O66" s="445"/>
      <c r="P66" s="445"/>
      <c r="Q66" s="445"/>
      <c r="R66" s="445"/>
      <c r="S66" s="445"/>
      <c r="T66" s="445"/>
      <c r="U66" s="445"/>
      <c r="V66" s="445"/>
      <c r="W66" s="445"/>
      <c r="X66" s="445"/>
      <c r="Y66" s="445"/>
      <c r="Z66" s="445"/>
      <c r="AA66" s="446"/>
      <c r="AB66" s="446"/>
      <c r="AC66" s="446"/>
      <c r="AD66" s="389" t="s">
        <v>129</v>
      </c>
      <c r="AE66" s="389" t="s">
        <v>129</v>
      </c>
      <c r="AF66" s="389" t="s">
        <v>129</v>
      </c>
      <c r="AG66" s="447"/>
      <c r="AH66" s="447"/>
      <c r="AI66" s="447"/>
      <c r="AJ66" s="447"/>
      <c r="AK66" s="462"/>
      <c r="AL66" s="447"/>
      <c r="AM66" s="393" t="s">
        <v>129</v>
      </c>
      <c r="AN66" s="393" t="s">
        <v>129</v>
      </c>
      <c r="AO66" s="393" t="s">
        <v>129</v>
      </c>
    </row>
    <row r="67" spans="1:41" ht="29.25" hidden="1" customHeight="1">
      <c r="A67" s="718"/>
      <c r="B67" s="716" t="s">
        <v>726</v>
      </c>
      <c r="C67" s="716"/>
      <c r="D67" s="470" t="s">
        <v>322</v>
      </c>
      <c r="E67" s="470" t="s">
        <v>129</v>
      </c>
      <c r="F67" s="470" t="s">
        <v>727</v>
      </c>
      <c r="G67" s="448"/>
      <c r="H67" s="448"/>
      <c r="I67" s="448"/>
      <c r="J67" s="448"/>
      <c r="K67" s="448"/>
      <c r="L67" s="448"/>
      <c r="M67" s="448"/>
      <c r="N67" s="448"/>
      <c r="O67" s="448"/>
      <c r="P67" s="448"/>
      <c r="Q67" s="448"/>
      <c r="R67" s="448"/>
      <c r="S67" s="448"/>
      <c r="T67" s="448"/>
      <c r="U67" s="448"/>
      <c r="V67" s="448"/>
      <c r="W67" s="448"/>
      <c r="X67" s="448"/>
      <c r="Y67" s="448"/>
      <c r="Z67" s="448"/>
      <c r="AA67" s="449"/>
      <c r="AB67" s="449"/>
      <c r="AC67" s="449"/>
      <c r="AD67" s="414">
        <v>1500</v>
      </c>
      <c r="AE67" s="414">
        <v>1500</v>
      </c>
      <c r="AF67" s="414">
        <v>1500</v>
      </c>
      <c r="AG67" s="450"/>
      <c r="AH67" s="450"/>
      <c r="AI67" s="450"/>
      <c r="AJ67" s="450"/>
      <c r="AK67" s="450"/>
      <c r="AL67" s="450"/>
      <c r="AM67" s="417" t="s">
        <v>19</v>
      </c>
      <c r="AN67" s="417" t="s">
        <v>19</v>
      </c>
      <c r="AO67" s="417" t="s">
        <v>19</v>
      </c>
    </row>
    <row r="68" spans="1:41" ht="51.75" customHeight="1">
      <c r="A68" s="725"/>
      <c r="B68" s="730" t="s">
        <v>728</v>
      </c>
      <c r="C68" s="730"/>
      <c r="D68" s="419" t="s">
        <v>322</v>
      </c>
      <c r="E68" s="419" t="s">
        <v>129</v>
      </c>
      <c r="F68" s="451" t="s">
        <v>729</v>
      </c>
      <c r="G68" s="452"/>
      <c r="H68" s="452"/>
      <c r="I68" s="452"/>
      <c r="J68" s="452"/>
      <c r="K68" s="452"/>
      <c r="L68" s="452"/>
      <c r="M68" s="452"/>
      <c r="N68" s="452"/>
      <c r="O68" s="452"/>
      <c r="P68" s="452"/>
      <c r="Q68" s="452"/>
      <c r="R68" s="452"/>
      <c r="S68" s="452"/>
      <c r="T68" s="452"/>
      <c r="U68" s="452"/>
      <c r="V68" s="452"/>
      <c r="W68" s="452"/>
      <c r="X68" s="452"/>
      <c r="Y68" s="452"/>
      <c r="Z68" s="452"/>
      <c r="AA68" s="453"/>
      <c r="AB68" s="453"/>
      <c r="AC68" s="453"/>
      <c r="AD68" s="454" t="s">
        <v>19</v>
      </c>
      <c r="AE68" s="454" t="s">
        <v>19</v>
      </c>
      <c r="AF68" s="454" t="s">
        <v>19</v>
      </c>
      <c r="AG68" s="455"/>
      <c r="AH68" s="455"/>
      <c r="AI68" s="455"/>
      <c r="AJ68" s="455"/>
      <c r="AK68" s="455"/>
      <c r="AL68" s="455"/>
      <c r="AM68" s="416">
        <v>1500</v>
      </c>
      <c r="AN68" s="416">
        <v>1500</v>
      </c>
      <c r="AO68" s="416">
        <v>1500</v>
      </c>
    </row>
    <row r="69" spans="1:41" ht="14.25" customHeight="1" thickBot="1">
      <c r="A69" s="719"/>
      <c r="B69" s="714" t="s">
        <v>730</v>
      </c>
      <c r="C69" s="714"/>
      <c r="D69" s="473" t="s">
        <v>298</v>
      </c>
      <c r="E69" s="473" t="s">
        <v>309</v>
      </c>
      <c r="F69" s="473" t="s">
        <v>731</v>
      </c>
      <c r="G69" s="456"/>
      <c r="H69" s="456"/>
      <c r="I69" s="456"/>
      <c r="J69" s="456"/>
      <c r="K69" s="456"/>
      <c r="L69" s="456"/>
      <c r="M69" s="456"/>
      <c r="N69" s="456"/>
      <c r="O69" s="456"/>
      <c r="P69" s="456"/>
      <c r="Q69" s="456"/>
      <c r="R69" s="456"/>
      <c r="S69" s="456"/>
      <c r="T69" s="456"/>
      <c r="U69" s="456"/>
      <c r="V69" s="456"/>
      <c r="W69" s="456"/>
      <c r="X69" s="456"/>
      <c r="Y69" s="456"/>
      <c r="Z69" s="456"/>
      <c r="AA69" s="457"/>
      <c r="AB69" s="457"/>
      <c r="AC69" s="457"/>
      <c r="AD69" s="423" t="s">
        <v>129</v>
      </c>
      <c r="AE69" s="423" t="s">
        <v>129</v>
      </c>
      <c r="AF69" s="423">
        <v>2000</v>
      </c>
      <c r="AG69" s="458"/>
      <c r="AH69" s="458"/>
      <c r="AI69" s="458"/>
      <c r="AJ69" s="458"/>
      <c r="AK69" s="458"/>
      <c r="AL69" s="458"/>
      <c r="AM69" s="426" t="s">
        <v>129</v>
      </c>
      <c r="AN69" s="426" t="s">
        <v>129</v>
      </c>
      <c r="AO69" s="426">
        <v>2000</v>
      </c>
    </row>
    <row r="70" spans="1:41">
      <c r="A70" s="717" t="s">
        <v>732</v>
      </c>
      <c r="B70" s="724" t="s">
        <v>733</v>
      </c>
      <c r="C70" s="724"/>
      <c r="D70" s="469" t="s">
        <v>734</v>
      </c>
      <c r="E70" s="469" t="s">
        <v>325</v>
      </c>
      <c r="F70" s="469" t="s">
        <v>735</v>
      </c>
      <c r="G70" s="459"/>
      <c r="H70" s="460"/>
      <c r="I70" s="460"/>
      <c r="J70" s="460"/>
      <c r="K70" s="460"/>
      <c r="L70" s="460"/>
      <c r="M70" s="460"/>
      <c r="N70" s="460"/>
      <c r="O70" s="460"/>
      <c r="P70" s="460"/>
      <c r="Q70" s="460"/>
      <c r="R70" s="460"/>
      <c r="S70" s="460"/>
      <c r="T70" s="460"/>
      <c r="U70" s="460"/>
      <c r="V70" s="460"/>
      <c r="W70" s="460"/>
      <c r="X70" s="460"/>
      <c r="Y70" s="460"/>
      <c r="Z70" s="460"/>
      <c r="AA70" s="461"/>
      <c r="AB70" s="461"/>
      <c r="AC70" s="461"/>
      <c r="AD70" s="400" t="s">
        <v>129</v>
      </c>
      <c r="AE70" s="400">
        <v>1500</v>
      </c>
      <c r="AF70" s="400" t="s">
        <v>129</v>
      </c>
      <c r="AG70" s="462"/>
      <c r="AH70" s="462"/>
      <c r="AI70" s="462"/>
      <c r="AJ70" s="462"/>
      <c r="AK70" s="462"/>
      <c r="AL70" s="462"/>
      <c r="AM70" s="403" t="s">
        <v>129</v>
      </c>
      <c r="AN70" s="403">
        <v>1500</v>
      </c>
      <c r="AO70" s="403" t="s">
        <v>129</v>
      </c>
    </row>
    <row r="71" spans="1:41" ht="14.25" customHeight="1">
      <c r="A71" s="718"/>
      <c r="B71" s="716" t="s">
        <v>736</v>
      </c>
      <c r="C71" s="716"/>
      <c r="D71" s="470" t="s">
        <v>298</v>
      </c>
      <c r="E71" s="470" t="s">
        <v>309</v>
      </c>
      <c r="F71" s="470" t="s">
        <v>737</v>
      </c>
      <c r="G71" s="463"/>
      <c r="H71" s="448"/>
      <c r="I71" s="448"/>
      <c r="J71" s="448"/>
      <c r="K71" s="448"/>
      <c r="L71" s="448"/>
      <c r="M71" s="448"/>
      <c r="N71" s="448"/>
      <c r="O71" s="448"/>
      <c r="P71" s="448"/>
      <c r="Q71" s="448"/>
      <c r="R71" s="448"/>
      <c r="S71" s="448"/>
      <c r="T71" s="448"/>
      <c r="U71" s="448"/>
      <c r="V71" s="448"/>
      <c r="W71" s="448"/>
      <c r="X71" s="448"/>
      <c r="Y71" s="448"/>
      <c r="Z71" s="448"/>
      <c r="AA71" s="449"/>
      <c r="AB71" s="449"/>
      <c r="AC71" s="449"/>
      <c r="AD71" s="414">
        <v>1500</v>
      </c>
      <c r="AE71" s="414">
        <v>1500</v>
      </c>
      <c r="AF71" s="414" t="s">
        <v>129</v>
      </c>
      <c r="AG71" s="450"/>
      <c r="AH71" s="450"/>
      <c r="AI71" s="450"/>
      <c r="AJ71" s="450"/>
      <c r="AK71" s="450"/>
      <c r="AL71" s="450"/>
      <c r="AM71" s="417">
        <v>1500</v>
      </c>
      <c r="AN71" s="417">
        <v>1500</v>
      </c>
      <c r="AO71" s="417" t="s">
        <v>129</v>
      </c>
    </row>
    <row r="72" spans="1:41" ht="14.25" hidden="1" customHeight="1">
      <c r="A72" s="718"/>
      <c r="B72" s="716" t="s">
        <v>738</v>
      </c>
      <c r="C72" s="716"/>
      <c r="D72" s="470" t="s">
        <v>298</v>
      </c>
      <c r="E72" s="470" t="s">
        <v>309</v>
      </c>
      <c r="F72" s="470" t="s">
        <v>739</v>
      </c>
      <c r="G72" s="463"/>
      <c r="H72" s="448"/>
      <c r="I72" s="448"/>
      <c r="J72" s="448"/>
      <c r="K72" s="448"/>
      <c r="L72" s="448"/>
      <c r="M72" s="448"/>
      <c r="N72" s="448"/>
      <c r="O72" s="448"/>
      <c r="P72" s="448"/>
      <c r="Q72" s="448"/>
      <c r="R72" s="448"/>
      <c r="S72" s="448"/>
      <c r="T72" s="448"/>
      <c r="U72" s="448"/>
      <c r="V72" s="448"/>
      <c r="W72" s="448"/>
      <c r="X72" s="448"/>
      <c r="Y72" s="448"/>
      <c r="Z72" s="448"/>
      <c r="AA72" s="449"/>
      <c r="AB72" s="449"/>
      <c r="AC72" s="449"/>
      <c r="AD72" s="414" t="s">
        <v>129</v>
      </c>
      <c r="AE72" s="414">
        <v>1500</v>
      </c>
      <c r="AF72" s="414" t="s">
        <v>129</v>
      </c>
      <c r="AG72" s="450"/>
      <c r="AH72" s="450"/>
      <c r="AI72" s="450"/>
      <c r="AJ72" s="450"/>
      <c r="AK72" s="450"/>
      <c r="AL72" s="450"/>
      <c r="AM72" s="417" t="s">
        <v>129</v>
      </c>
      <c r="AN72" s="417">
        <v>1500</v>
      </c>
      <c r="AO72" s="417" t="s">
        <v>129</v>
      </c>
    </row>
    <row r="73" spans="1:41" ht="14.25" hidden="1" customHeight="1">
      <c r="A73" s="718"/>
      <c r="B73" s="716" t="s">
        <v>740</v>
      </c>
      <c r="C73" s="716"/>
      <c r="D73" s="470" t="s">
        <v>322</v>
      </c>
      <c r="E73" s="470" t="s">
        <v>129</v>
      </c>
      <c r="F73" s="470" t="s">
        <v>741</v>
      </c>
      <c r="G73" s="463"/>
      <c r="H73" s="448"/>
      <c r="I73" s="448"/>
      <c r="J73" s="448"/>
      <c r="K73" s="448"/>
      <c r="L73" s="448"/>
      <c r="M73" s="448"/>
      <c r="N73" s="448"/>
      <c r="O73" s="448"/>
      <c r="P73" s="448"/>
      <c r="Q73" s="448"/>
      <c r="R73" s="448"/>
      <c r="S73" s="448"/>
      <c r="T73" s="448"/>
      <c r="U73" s="448"/>
      <c r="V73" s="448"/>
      <c r="W73" s="448"/>
      <c r="X73" s="448"/>
      <c r="Y73" s="448"/>
      <c r="Z73" s="448"/>
      <c r="AA73" s="449"/>
      <c r="AB73" s="449"/>
      <c r="AC73" s="449"/>
      <c r="AD73" s="414" t="s">
        <v>129</v>
      </c>
      <c r="AE73" s="414" t="s">
        <v>129</v>
      </c>
      <c r="AF73" s="414" t="s">
        <v>129</v>
      </c>
      <c r="AG73" s="450"/>
      <c r="AH73" s="450"/>
      <c r="AI73" s="450"/>
      <c r="AJ73" s="450"/>
      <c r="AK73" s="450"/>
      <c r="AL73" s="450"/>
      <c r="AM73" s="417" t="s">
        <v>129</v>
      </c>
      <c r="AN73" s="417" t="s">
        <v>129</v>
      </c>
      <c r="AO73" s="417" t="s">
        <v>129</v>
      </c>
    </row>
    <row r="74" spans="1:41" ht="14.25" customHeight="1">
      <c r="A74" s="718"/>
      <c r="B74" s="716" t="s">
        <v>742</v>
      </c>
      <c r="C74" s="716"/>
      <c r="D74" s="470" t="s">
        <v>298</v>
      </c>
      <c r="E74" s="470" t="s">
        <v>309</v>
      </c>
      <c r="F74" s="470" t="s">
        <v>743</v>
      </c>
      <c r="G74" s="463"/>
      <c r="H74" s="448"/>
      <c r="I74" s="448"/>
      <c r="J74" s="448"/>
      <c r="K74" s="448"/>
      <c r="L74" s="448"/>
      <c r="M74" s="448"/>
      <c r="N74" s="448"/>
      <c r="O74" s="448"/>
      <c r="P74" s="448"/>
      <c r="Q74" s="448"/>
      <c r="R74" s="448"/>
      <c r="S74" s="448"/>
      <c r="T74" s="448"/>
      <c r="U74" s="448"/>
      <c r="V74" s="448"/>
      <c r="W74" s="448"/>
      <c r="X74" s="448"/>
      <c r="Y74" s="448"/>
      <c r="Z74" s="448"/>
      <c r="AA74" s="449"/>
      <c r="AB74" s="449"/>
      <c r="AC74" s="449"/>
      <c r="AD74" s="414" t="s">
        <v>129</v>
      </c>
      <c r="AE74" s="414" t="s">
        <v>129</v>
      </c>
      <c r="AF74" s="414" t="s">
        <v>129</v>
      </c>
      <c r="AG74" s="450"/>
      <c r="AH74" s="450"/>
      <c r="AI74" s="450"/>
      <c r="AJ74" s="450"/>
      <c r="AK74" s="450"/>
      <c r="AL74" s="450"/>
      <c r="AM74" s="417" t="s">
        <v>129</v>
      </c>
      <c r="AN74" s="417" t="s">
        <v>129</v>
      </c>
      <c r="AO74" s="417" t="s">
        <v>129</v>
      </c>
    </row>
    <row r="75" spans="1:41" ht="34.5" customHeight="1" thickBot="1">
      <c r="A75" s="719"/>
      <c r="B75" s="714" t="s">
        <v>744</v>
      </c>
      <c r="C75" s="714"/>
      <c r="D75" s="473" t="s">
        <v>298</v>
      </c>
      <c r="E75" s="473" t="s">
        <v>299</v>
      </c>
      <c r="F75" s="473" t="s">
        <v>745</v>
      </c>
      <c r="G75" s="464"/>
      <c r="H75" s="456"/>
      <c r="I75" s="456"/>
      <c r="J75" s="456"/>
      <c r="K75" s="456"/>
      <c r="L75" s="456"/>
      <c r="M75" s="456"/>
      <c r="N75" s="456"/>
      <c r="O75" s="456"/>
      <c r="P75" s="456"/>
      <c r="Q75" s="456"/>
      <c r="R75" s="456"/>
      <c r="S75" s="456"/>
      <c r="T75" s="456"/>
      <c r="U75" s="456"/>
      <c r="V75" s="456"/>
      <c r="W75" s="456"/>
      <c r="X75" s="456"/>
      <c r="Y75" s="456"/>
      <c r="Z75" s="456"/>
      <c r="AA75" s="457"/>
      <c r="AB75" s="457"/>
      <c r="AC75" s="457"/>
      <c r="AD75" s="454">
        <v>1500</v>
      </c>
      <c r="AE75" s="454">
        <v>1500</v>
      </c>
      <c r="AF75" s="454">
        <v>1500</v>
      </c>
      <c r="AG75" s="458"/>
      <c r="AH75" s="458"/>
      <c r="AI75" s="458"/>
      <c r="AJ75" s="458"/>
      <c r="AK75" s="458"/>
      <c r="AL75" s="458"/>
      <c r="AM75" s="465">
        <v>1500</v>
      </c>
      <c r="AN75" s="465">
        <v>1500</v>
      </c>
      <c r="AO75" s="465">
        <v>1500</v>
      </c>
    </row>
    <row r="76" spans="1:41" ht="19.5" customHeight="1">
      <c r="A76" s="720" t="s">
        <v>746</v>
      </c>
      <c r="B76" s="715" t="s">
        <v>747</v>
      </c>
      <c r="C76" s="715"/>
      <c r="D76" s="721" t="s">
        <v>322</v>
      </c>
      <c r="E76" s="721" t="s">
        <v>129</v>
      </c>
      <c r="F76" s="472" t="s">
        <v>748</v>
      </c>
      <c r="G76" s="466"/>
      <c r="H76" s="445"/>
      <c r="I76" s="445"/>
      <c r="J76" s="445"/>
      <c r="K76" s="445"/>
      <c r="L76" s="445"/>
      <c r="M76" s="445"/>
      <c r="N76" s="445"/>
      <c r="O76" s="445"/>
      <c r="P76" s="445"/>
      <c r="Q76" s="445"/>
      <c r="R76" s="445"/>
      <c r="S76" s="445"/>
      <c r="T76" s="445"/>
      <c r="U76" s="445"/>
      <c r="V76" s="445"/>
      <c r="W76" s="445"/>
      <c r="X76" s="445"/>
      <c r="Y76" s="445"/>
      <c r="Z76" s="445"/>
      <c r="AA76" s="446"/>
      <c r="AB76" s="446"/>
      <c r="AC76" s="446"/>
      <c r="AD76" s="389" t="s">
        <v>19</v>
      </c>
      <c r="AE76" s="389" t="s">
        <v>19</v>
      </c>
      <c r="AF76" s="389" t="s">
        <v>675</v>
      </c>
      <c r="AG76" s="447"/>
      <c r="AH76" s="447"/>
      <c r="AI76" s="447"/>
      <c r="AJ76" s="447"/>
      <c r="AK76" s="447"/>
      <c r="AL76" s="447"/>
      <c r="AM76" s="393" t="s">
        <v>19</v>
      </c>
      <c r="AN76" s="393" t="s">
        <v>19</v>
      </c>
      <c r="AO76" s="393" t="s">
        <v>675</v>
      </c>
    </row>
    <row r="77" spans="1:41" ht="19.5" customHeight="1">
      <c r="A77" s="718"/>
      <c r="B77" s="716" t="s">
        <v>749</v>
      </c>
      <c r="C77" s="716"/>
      <c r="D77" s="722"/>
      <c r="E77" s="722"/>
      <c r="F77" s="470" t="s">
        <v>750</v>
      </c>
      <c r="G77" s="463"/>
      <c r="H77" s="448"/>
      <c r="I77" s="448"/>
      <c r="J77" s="448"/>
      <c r="K77" s="448"/>
      <c r="L77" s="448"/>
      <c r="M77" s="448"/>
      <c r="N77" s="448"/>
      <c r="O77" s="448"/>
      <c r="P77" s="448"/>
      <c r="Q77" s="448"/>
      <c r="R77" s="448"/>
      <c r="S77" s="448"/>
      <c r="T77" s="448"/>
      <c r="U77" s="448"/>
      <c r="V77" s="448"/>
      <c r="W77" s="448"/>
      <c r="X77" s="448"/>
      <c r="Y77" s="448"/>
      <c r="Z77" s="448"/>
      <c r="AA77" s="449"/>
      <c r="AB77" s="449"/>
      <c r="AC77" s="449"/>
      <c r="AD77" s="414" t="s">
        <v>19</v>
      </c>
      <c r="AE77" s="414" t="s">
        <v>19</v>
      </c>
      <c r="AF77" s="414" t="s">
        <v>751</v>
      </c>
      <c r="AG77" s="450"/>
      <c r="AH77" s="450"/>
      <c r="AI77" s="450"/>
      <c r="AJ77" s="450"/>
      <c r="AK77" s="450"/>
      <c r="AL77" s="450"/>
      <c r="AM77" s="417" t="s">
        <v>19</v>
      </c>
      <c r="AN77" s="417" t="s">
        <v>19</v>
      </c>
      <c r="AO77" s="417" t="s">
        <v>751</v>
      </c>
    </row>
    <row r="78" spans="1:41" ht="14.4" thickBot="1">
      <c r="A78" s="719"/>
      <c r="B78" s="714" t="s">
        <v>752</v>
      </c>
      <c r="C78" s="714"/>
      <c r="D78" s="723"/>
      <c r="E78" s="723"/>
      <c r="F78" s="473" t="s">
        <v>753</v>
      </c>
      <c r="G78" s="464"/>
      <c r="H78" s="456"/>
      <c r="I78" s="456"/>
      <c r="J78" s="456"/>
      <c r="K78" s="456"/>
      <c r="L78" s="456"/>
      <c r="M78" s="456"/>
      <c r="N78" s="456"/>
      <c r="O78" s="456"/>
      <c r="P78" s="456"/>
      <c r="Q78" s="456"/>
      <c r="R78" s="456"/>
      <c r="S78" s="456"/>
      <c r="T78" s="456"/>
      <c r="U78" s="456"/>
      <c r="V78" s="456"/>
      <c r="W78" s="456"/>
      <c r="X78" s="456"/>
      <c r="Y78" s="456"/>
      <c r="Z78" s="456"/>
      <c r="AA78" s="457"/>
      <c r="AB78" s="457"/>
      <c r="AC78" s="457"/>
      <c r="AD78" s="423" t="s">
        <v>19</v>
      </c>
      <c r="AE78" s="423" t="s">
        <v>19</v>
      </c>
      <c r="AF78" s="423" t="s">
        <v>754</v>
      </c>
      <c r="AG78" s="458"/>
      <c r="AH78" s="458"/>
      <c r="AI78" s="458"/>
      <c r="AJ78" s="458"/>
      <c r="AK78" s="458"/>
      <c r="AL78" s="458"/>
      <c r="AM78" s="426" t="s">
        <v>19</v>
      </c>
      <c r="AN78" s="426" t="s">
        <v>19</v>
      </c>
      <c r="AO78" s="426" t="s">
        <v>754</v>
      </c>
    </row>
    <row r="79" spans="1:41">
      <c r="AD79" s="432"/>
      <c r="AE79" s="432"/>
      <c r="AF79" s="432"/>
      <c r="AM79" s="432"/>
      <c r="AN79" s="432"/>
      <c r="AO79" s="432"/>
    </row>
  </sheetData>
  <sheetProtection algorithmName="SHA-512" hashValue="MIrqq1x5JlSUIGgi6vDNbqi0iDf4g1MhFQjYghFriKpeTM2daAPtUeOnpvFBb7xJ2uy0XPAWJAuB9WzQunwJsA==" saltValue="nMuqe1oc5eDsqPu5mGaz8A==" spinCount="100000" sheet="1" objects="1" scenarios="1"/>
  <mergeCells count="101">
    <mergeCell ref="AG1:AL2"/>
    <mergeCell ref="AM1:AO2"/>
    <mergeCell ref="D1:D3"/>
    <mergeCell ref="E1:E3"/>
    <mergeCell ref="F1:F3"/>
    <mergeCell ref="G1:K1"/>
    <mergeCell ref="L1:Z1"/>
    <mergeCell ref="A1:C3"/>
    <mergeCell ref="B8:C8"/>
    <mergeCell ref="A4:F4"/>
    <mergeCell ref="A5:F5"/>
    <mergeCell ref="A6:A25"/>
    <mergeCell ref="C6:C7"/>
    <mergeCell ref="C9:C10"/>
    <mergeCell ref="C11:C12"/>
    <mergeCell ref="B13:B15"/>
    <mergeCell ref="F13:F15"/>
    <mergeCell ref="B17:C17"/>
    <mergeCell ref="AA1:AC2"/>
    <mergeCell ref="AD1:AF2"/>
    <mergeCell ref="G2:H2"/>
    <mergeCell ref="I2:K2"/>
    <mergeCell ref="L2:P2"/>
    <mergeCell ref="Q2:Z2"/>
    <mergeCell ref="B16:C16"/>
    <mergeCell ref="B18:C18"/>
    <mergeCell ref="B19:C19"/>
    <mergeCell ref="B20:C20"/>
    <mergeCell ref="A26:A35"/>
    <mergeCell ref="B33:C33"/>
    <mergeCell ref="B34:C34"/>
    <mergeCell ref="B35:C35"/>
    <mergeCell ref="B29:C29"/>
    <mergeCell ref="B30:C30"/>
    <mergeCell ref="B31:C31"/>
    <mergeCell ref="B32:C32"/>
    <mergeCell ref="B21:C21"/>
    <mergeCell ref="B22:C22"/>
    <mergeCell ref="B23:C23"/>
    <mergeCell ref="B24:C24"/>
    <mergeCell ref="B25:C25"/>
    <mergeCell ref="B26:C26"/>
    <mergeCell ref="B27:C27"/>
    <mergeCell ref="B28:C28"/>
    <mergeCell ref="B40:C40"/>
    <mergeCell ref="A41:A43"/>
    <mergeCell ref="B41:C41"/>
    <mergeCell ref="D41:D43"/>
    <mergeCell ref="E41:E43"/>
    <mergeCell ref="B42:C42"/>
    <mergeCell ref="B43:C43"/>
    <mergeCell ref="A36:A39"/>
    <mergeCell ref="B36:C36"/>
    <mergeCell ref="B37:C37"/>
    <mergeCell ref="B38:C38"/>
    <mergeCell ref="B39:C39"/>
    <mergeCell ref="A44:A51"/>
    <mergeCell ref="B44:C44"/>
    <mergeCell ref="Q44:Z51"/>
    <mergeCell ref="B45:C45"/>
    <mergeCell ref="B46:C46"/>
    <mergeCell ref="B47:C47"/>
    <mergeCell ref="B48:C48"/>
    <mergeCell ref="B49:C49"/>
    <mergeCell ref="B50:C50"/>
    <mergeCell ref="B51:C51"/>
    <mergeCell ref="B64:C64"/>
    <mergeCell ref="B65:C65"/>
    <mergeCell ref="B66:C66"/>
    <mergeCell ref="B67:C67"/>
    <mergeCell ref="B68:C68"/>
    <mergeCell ref="A52:A64"/>
    <mergeCell ref="Q52:Z64"/>
    <mergeCell ref="Q65:Z65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75:C75"/>
    <mergeCell ref="B76:C76"/>
    <mergeCell ref="B77:C77"/>
    <mergeCell ref="A70:A75"/>
    <mergeCell ref="A76:A78"/>
    <mergeCell ref="D76:D78"/>
    <mergeCell ref="E76:E78"/>
    <mergeCell ref="B78:C78"/>
    <mergeCell ref="B69:C69"/>
    <mergeCell ref="B70:C70"/>
    <mergeCell ref="B71:C71"/>
    <mergeCell ref="B72:C72"/>
    <mergeCell ref="B73:C73"/>
    <mergeCell ref="B74:C74"/>
    <mergeCell ref="A66:A69"/>
  </mergeCells>
  <phoneticPr fontId="4" type="noConversion"/>
  <hyperlinks>
    <hyperlink ref="K1" location="報價試算系統!A1" display="返回保費試算" xr:uid="{00000000-0004-0000-1100-000000000000}"/>
    <hyperlink ref="I1:J1" location="旅綜險!A1" display="返回旅綜險保費試算" xr:uid="{00000000-0004-0000-1100-000001000000}"/>
    <hyperlink ref="K1:L1" location="特定活動!A1" display="返回特定活動保費試算" xr:uid="{00000000-0004-0000-1100-000002000000}"/>
    <hyperlink ref="A1:C3" location="總表!A1" display="總表!A1" xr:uid="{00000000-0004-0000-1100-000003000000}"/>
  </hyperlinks>
  <printOptions horizontalCentered="1"/>
  <pageMargins left="0.33" right="0.35" top="0.55118110236220474" bottom="0.51181102362204722" header="0.51181102362204722" footer="0.51181102362204722"/>
  <pageSetup paperSize="9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工作表6">
    <pageSetUpPr fitToPage="1"/>
  </sheetPr>
  <dimension ref="A1:I31"/>
  <sheetViews>
    <sheetView workbookViewId="0">
      <selection activeCell="G27" sqref="G27"/>
    </sheetView>
  </sheetViews>
  <sheetFormatPr defaultColWidth="8.88671875" defaultRowHeight="16.2"/>
  <cols>
    <col min="1" max="1" width="4.44140625" customWidth="1"/>
    <col min="2" max="2" width="17.88671875" customWidth="1"/>
    <col min="3" max="3" width="11.21875" customWidth="1"/>
    <col min="4" max="4" width="10.33203125" customWidth="1"/>
    <col min="5" max="5" width="11.21875" customWidth="1"/>
    <col min="6" max="6" width="11.44140625" customWidth="1"/>
    <col min="7" max="7" width="11.33203125" customWidth="1"/>
    <col min="8" max="8" width="11.77734375" customWidth="1"/>
    <col min="9" max="9" width="10.6640625" customWidth="1"/>
  </cols>
  <sheetData>
    <row r="1" spans="1:9">
      <c r="B1" t="s">
        <v>100</v>
      </c>
    </row>
    <row r="2" spans="1:9" ht="16.2" customHeight="1">
      <c r="B2" s="779" t="s">
        <v>101</v>
      </c>
      <c r="C2" s="779" t="s">
        <v>102</v>
      </c>
      <c r="D2" s="779"/>
      <c r="E2" s="779" t="s">
        <v>103</v>
      </c>
      <c r="F2" s="779"/>
      <c r="G2" s="780" t="s">
        <v>104</v>
      </c>
      <c r="H2" s="780"/>
      <c r="I2" s="780" t="s">
        <v>105</v>
      </c>
    </row>
    <row r="3" spans="1:9">
      <c r="B3" s="779"/>
      <c r="C3" s="19" t="s">
        <v>106</v>
      </c>
      <c r="D3" s="19" t="s">
        <v>107</v>
      </c>
      <c r="E3" s="19" t="s">
        <v>106</v>
      </c>
      <c r="F3" s="19" t="s">
        <v>107</v>
      </c>
      <c r="G3" s="19" t="s">
        <v>108</v>
      </c>
      <c r="H3" s="19" t="s">
        <v>109</v>
      </c>
      <c r="I3" s="779"/>
    </row>
    <row r="4" spans="1:9">
      <c r="B4" s="32" t="s">
        <v>110</v>
      </c>
      <c r="C4" s="19"/>
      <c r="D4" s="52">
        <v>1.0526</v>
      </c>
      <c r="E4" s="19"/>
      <c r="F4" s="19"/>
      <c r="G4" s="19"/>
      <c r="H4" s="19"/>
      <c r="I4" s="19"/>
    </row>
    <row r="5" spans="1:9">
      <c r="A5" s="60">
        <v>1</v>
      </c>
      <c r="B5" s="53" t="s">
        <v>111</v>
      </c>
      <c r="C5" s="54">
        <v>0.374</v>
      </c>
      <c r="D5" s="42">
        <v>1</v>
      </c>
      <c r="E5" s="42">
        <v>0.35</v>
      </c>
      <c r="F5" s="42">
        <v>1</v>
      </c>
      <c r="G5" s="34">
        <v>0.36</v>
      </c>
      <c r="H5" s="35">
        <v>0.308</v>
      </c>
      <c r="I5" s="35">
        <v>0.3</v>
      </c>
    </row>
    <row r="6" spans="1:9">
      <c r="A6" s="60">
        <v>2</v>
      </c>
      <c r="B6" s="16" t="s">
        <v>112</v>
      </c>
      <c r="C6" s="33">
        <v>0.22800000000000001</v>
      </c>
      <c r="D6" s="52">
        <f>+ROUND((1-C$5)/(1-C6),4)</f>
        <v>0.81089999999999995</v>
      </c>
      <c r="E6" s="34">
        <v>0.35</v>
      </c>
      <c r="F6" s="34">
        <v>1</v>
      </c>
      <c r="G6" s="35">
        <v>0.22800000000000001</v>
      </c>
      <c r="H6" s="35">
        <v>0.22900000000000001</v>
      </c>
      <c r="I6" s="35">
        <v>0.22</v>
      </c>
    </row>
    <row r="7" spans="1:9">
      <c r="A7" s="60">
        <v>3</v>
      </c>
      <c r="B7" s="16" t="s">
        <v>115</v>
      </c>
      <c r="C7" s="33">
        <v>0.20699999999999999</v>
      </c>
      <c r="D7" s="52">
        <f>+ROUND((1-C$5)/(1-C7),4)</f>
        <v>0.78939999999999999</v>
      </c>
      <c r="E7" s="34">
        <v>0.35</v>
      </c>
      <c r="F7" s="34">
        <v>1</v>
      </c>
      <c r="G7" s="19"/>
      <c r="H7" s="19"/>
      <c r="I7" s="16"/>
    </row>
    <row r="8" spans="1:9">
      <c r="A8" s="60">
        <v>4</v>
      </c>
      <c r="B8" s="16" t="s">
        <v>114</v>
      </c>
      <c r="C8" s="33">
        <v>0.25700000000000001</v>
      </c>
      <c r="D8" s="52">
        <f>+ROUND((1-C$5)/(1-C8),4)</f>
        <v>0.84250000000000003</v>
      </c>
      <c r="E8" s="34">
        <v>0.35</v>
      </c>
      <c r="F8" s="34">
        <v>1</v>
      </c>
      <c r="G8" s="19"/>
      <c r="H8" s="19"/>
      <c r="I8" s="16"/>
    </row>
    <row r="9" spans="1:9">
      <c r="A9" s="60">
        <v>5</v>
      </c>
      <c r="B9" s="16" t="s">
        <v>113</v>
      </c>
      <c r="C9" s="33">
        <v>0.11600000000000001</v>
      </c>
      <c r="D9" s="52">
        <f>+ROUND((1-C$5)/(1-C9),4)</f>
        <v>0.70809999999999995</v>
      </c>
      <c r="E9" s="34">
        <v>0.1</v>
      </c>
      <c r="F9" s="35">
        <v>0.72219999999999995</v>
      </c>
      <c r="G9" s="35">
        <v>0.1</v>
      </c>
      <c r="H9" s="35">
        <v>0.1</v>
      </c>
      <c r="I9" s="35">
        <v>0.1</v>
      </c>
    </row>
    <row r="10" spans="1:9">
      <c r="A10" s="59"/>
    </row>
    <row r="11" spans="1:9">
      <c r="B11" t="s">
        <v>116</v>
      </c>
    </row>
    <row r="12" spans="1:9">
      <c r="B12" s="779" t="s">
        <v>117</v>
      </c>
      <c r="C12" s="779" t="s">
        <v>118</v>
      </c>
      <c r="D12" s="779"/>
      <c r="E12" s="779" t="s">
        <v>119</v>
      </c>
      <c r="F12" s="779"/>
      <c r="G12" s="780" t="s">
        <v>104</v>
      </c>
      <c r="H12" s="780"/>
      <c r="I12" s="780" t="s">
        <v>105</v>
      </c>
    </row>
    <row r="13" spans="1:9">
      <c r="B13" s="779"/>
      <c r="C13" s="19" t="s">
        <v>106</v>
      </c>
      <c r="D13" s="19" t="s">
        <v>107</v>
      </c>
      <c r="E13" s="19" t="s">
        <v>106</v>
      </c>
      <c r="F13" s="19" t="s">
        <v>107</v>
      </c>
      <c r="G13" s="19" t="s">
        <v>108</v>
      </c>
      <c r="H13" s="19" t="s">
        <v>109</v>
      </c>
      <c r="I13" s="779"/>
    </row>
    <row r="14" spans="1:9">
      <c r="B14" s="32" t="s">
        <v>110</v>
      </c>
      <c r="C14" s="19"/>
      <c r="D14" s="34">
        <v>1</v>
      </c>
      <c r="E14" s="19"/>
      <c r="F14" s="19"/>
      <c r="G14" s="19"/>
      <c r="H14" s="19"/>
      <c r="I14" s="19"/>
    </row>
    <row r="15" spans="1:9">
      <c r="B15" s="16" t="s">
        <v>120</v>
      </c>
      <c r="C15" s="33">
        <v>0.374</v>
      </c>
      <c r="D15" s="34">
        <v>0.95</v>
      </c>
      <c r="E15" s="34">
        <v>0.35</v>
      </c>
      <c r="F15" s="34">
        <v>1</v>
      </c>
      <c r="G15" s="34">
        <v>0.36</v>
      </c>
      <c r="H15" s="35">
        <v>0.308</v>
      </c>
      <c r="I15" s="35">
        <v>0.3</v>
      </c>
    </row>
    <row r="16" spans="1:9">
      <c r="B16" s="16" t="s">
        <v>121</v>
      </c>
      <c r="C16" s="33">
        <v>0.22800000000000001</v>
      </c>
      <c r="D16" s="34">
        <v>0.77</v>
      </c>
      <c r="E16" s="34">
        <v>0.35</v>
      </c>
      <c r="F16" s="34">
        <v>1</v>
      </c>
      <c r="G16" s="35">
        <v>0.22800000000000001</v>
      </c>
      <c r="H16" s="35">
        <v>0.22900000000000001</v>
      </c>
      <c r="I16" s="35">
        <v>0.22</v>
      </c>
    </row>
    <row r="17" spans="2:9">
      <c r="B17" s="16" t="s">
        <v>115</v>
      </c>
      <c r="C17" s="33">
        <v>0.20699999999999999</v>
      </c>
      <c r="D17" s="34">
        <v>0.75</v>
      </c>
      <c r="E17" s="34">
        <v>0.35</v>
      </c>
      <c r="F17" s="34">
        <v>1</v>
      </c>
      <c r="G17" s="19"/>
      <c r="H17" s="19"/>
      <c r="I17" s="16"/>
    </row>
    <row r="18" spans="2:9">
      <c r="B18" s="16" t="s">
        <v>114</v>
      </c>
      <c r="C18" s="33">
        <v>0.25700000000000001</v>
      </c>
      <c r="D18" s="34">
        <v>0.8</v>
      </c>
      <c r="E18" s="34">
        <v>0.35</v>
      </c>
      <c r="F18" s="34">
        <v>1</v>
      </c>
      <c r="G18" s="19"/>
      <c r="H18" s="19"/>
      <c r="I18" s="16"/>
    </row>
    <row r="19" spans="2:9">
      <c r="B19" s="16" t="s">
        <v>113</v>
      </c>
      <c r="C19" s="33">
        <v>0.16300000000000001</v>
      </c>
      <c r="D19" s="34">
        <v>0.71</v>
      </c>
      <c r="E19" s="34">
        <v>0.1</v>
      </c>
      <c r="F19" s="34">
        <v>1</v>
      </c>
      <c r="G19" s="35">
        <v>0.1</v>
      </c>
      <c r="H19" s="35">
        <v>0.1</v>
      </c>
      <c r="I19" s="35">
        <v>0.1</v>
      </c>
    </row>
    <row r="21" spans="2:9">
      <c r="B21" t="s">
        <v>147</v>
      </c>
    </row>
    <row r="22" spans="2:9">
      <c r="B22" t="s">
        <v>230</v>
      </c>
    </row>
    <row r="23" spans="2:9">
      <c r="B23" t="s">
        <v>149</v>
      </c>
    </row>
    <row r="24" spans="2:9">
      <c r="B24" t="s">
        <v>150</v>
      </c>
    </row>
    <row r="25" spans="2:9">
      <c r="B25" t="s">
        <v>151</v>
      </c>
    </row>
    <row r="26" spans="2:9">
      <c r="B26" t="s">
        <v>148</v>
      </c>
    </row>
    <row r="27" spans="2:9">
      <c r="B27" t="s">
        <v>155</v>
      </c>
    </row>
    <row r="28" spans="2:9">
      <c r="B28" t="s">
        <v>228</v>
      </c>
    </row>
    <row r="29" spans="2:9">
      <c r="B29" t="s">
        <v>229</v>
      </c>
    </row>
    <row r="30" spans="2:9">
      <c r="B30" t="s">
        <v>231</v>
      </c>
    </row>
    <row r="31" spans="2:9">
      <c r="B31" t="s">
        <v>232</v>
      </c>
    </row>
  </sheetData>
  <sheetProtection password="C78C" sheet="1" objects="1" scenarios="1"/>
  <mergeCells count="10">
    <mergeCell ref="B2:B3"/>
    <mergeCell ref="C2:D2"/>
    <mergeCell ref="E2:F2"/>
    <mergeCell ref="G2:H2"/>
    <mergeCell ref="I2:I3"/>
    <mergeCell ref="B12:B13"/>
    <mergeCell ref="C12:D12"/>
    <mergeCell ref="E12:F12"/>
    <mergeCell ref="G12:H12"/>
    <mergeCell ref="I12:I13"/>
  </mergeCells>
  <phoneticPr fontId="4" type="noConversion"/>
  <pageMargins left="0.75" right="0.75" top="1" bottom="1" header="0.5" footer="0.5"/>
  <pageSetup paperSize="9" scale="85" fitToHeight="0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工作表7"/>
  <dimension ref="A1:N52"/>
  <sheetViews>
    <sheetView workbookViewId="0">
      <selection activeCell="B7" sqref="B7:P7"/>
    </sheetView>
  </sheetViews>
  <sheetFormatPr defaultColWidth="8.88671875" defaultRowHeight="17.399999999999999" customHeight="1"/>
  <cols>
    <col min="1" max="1" width="5.109375" style="21" customWidth="1"/>
    <col min="2" max="2" width="16.21875" style="21" customWidth="1"/>
    <col min="3" max="3" width="19" style="21" customWidth="1"/>
    <col min="4" max="4" width="20.77734375" style="21" customWidth="1"/>
    <col min="5" max="5" width="21.77734375" style="21" customWidth="1"/>
    <col min="6" max="6" width="18.44140625" style="21" customWidth="1"/>
    <col min="7" max="7" width="14" style="21" customWidth="1"/>
    <col min="8" max="8" width="8.88671875" style="21"/>
    <col min="9" max="9" width="21.33203125" style="21" customWidth="1"/>
    <col min="10" max="10" width="28.21875" style="21" customWidth="1"/>
    <col min="11" max="11" width="21.109375" style="21" customWidth="1"/>
    <col min="12" max="16384" width="8.88671875" style="21"/>
  </cols>
  <sheetData>
    <row r="1" spans="1:14" ht="17.399999999999999" customHeight="1">
      <c r="A1" s="659" t="s">
        <v>75</v>
      </c>
      <c r="B1" s="191">
        <f>VLOOKUP(旅綜險!H12,選擇項目!$B$3:$L$12,11,FALSE)</f>
        <v>2</v>
      </c>
      <c r="C1" s="191">
        <f>VLOOKUP(旅綜險!L11,選擇項目!C3:L7,10,FALSE)</f>
        <v>1</v>
      </c>
      <c r="D1" s="191">
        <f>VLOOKUP(旅綜險!H14,選擇項目!D3:L12,9,FALSE)</f>
        <v>7</v>
      </c>
      <c r="E1" s="191">
        <f>VLOOKUP(旅綜險!H11,選擇項目!$E$3:$L$9,8,FALSE)</f>
        <v>3</v>
      </c>
      <c r="F1" s="192"/>
      <c r="G1" s="191">
        <f>VLOOKUP(旅綜險!E15,選擇項目!G3:L4,6,FALSE)</f>
        <v>2</v>
      </c>
      <c r="H1" s="191">
        <f>VLOOKUP(旅綜險!L12,選擇項目!H3:'選擇項目'!L4,5,FALSE)</f>
        <v>2</v>
      </c>
      <c r="I1" s="191">
        <f>VLOOKUP(旅綜險!E16,選擇項目!I3:L4,4,FALSE)</f>
        <v>2</v>
      </c>
      <c r="J1" s="192"/>
      <c r="K1" s="192"/>
      <c r="L1" s="659" t="s">
        <v>75</v>
      </c>
    </row>
    <row r="2" spans="1:14" ht="17.399999999999999" customHeight="1">
      <c r="A2" s="659"/>
      <c r="B2" s="20" t="s">
        <v>0</v>
      </c>
      <c r="C2" s="20" t="s">
        <v>39</v>
      </c>
      <c r="D2" s="20" t="s">
        <v>9</v>
      </c>
      <c r="E2" s="20" t="s">
        <v>347</v>
      </c>
      <c r="F2" s="20"/>
      <c r="G2" s="21" t="s">
        <v>76</v>
      </c>
      <c r="H2" s="21" t="s">
        <v>99</v>
      </c>
      <c r="I2" s="21" t="s">
        <v>137</v>
      </c>
      <c r="J2" s="20"/>
      <c r="L2" s="659"/>
    </row>
    <row r="3" spans="1:14" ht="17.399999999999999" customHeight="1">
      <c r="A3" s="20">
        <v>1</v>
      </c>
      <c r="B3" s="21" t="s">
        <v>225</v>
      </c>
      <c r="C3" s="21" t="s">
        <v>87</v>
      </c>
      <c r="D3" s="21" t="s">
        <v>77</v>
      </c>
      <c r="E3" s="21" t="s">
        <v>474</v>
      </c>
      <c r="F3" s="20"/>
      <c r="G3" s="20" t="s">
        <v>78</v>
      </c>
      <c r="H3" s="20" t="s">
        <v>78</v>
      </c>
      <c r="I3" s="20" t="s">
        <v>138</v>
      </c>
      <c r="K3" s="125"/>
      <c r="L3" s="20">
        <v>1</v>
      </c>
    </row>
    <row r="4" spans="1:14" ht="17.399999999999999" customHeight="1">
      <c r="A4" s="20">
        <v>2</v>
      </c>
      <c r="B4" s="21" t="s">
        <v>226</v>
      </c>
      <c r="C4" s="21" t="s">
        <v>79</v>
      </c>
      <c r="D4" s="229" t="s">
        <v>514</v>
      </c>
      <c r="E4" s="21" t="s">
        <v>348</v>
      </c>
      <c r="F4" s="20"/>
      <c r="G4" s="20" t="s">
        <v>77</v>
      </c>
      <c r="H4" s="20" t="s">
        <v>77</v>
      </c>
      <c r="I4" s="20" t="s">
        <v>139</v>
      </c>
      <c r="K4" s="125"/>
      <c r="L4" s="20">
        <v>2</v>
      </c>
    </row>
    <row r="5" spans="1:14" ht="17.399999999999999" customHeight="1">
      <c r="A5" s="20">
        <v>3</v>
      </c>
      <c r="B5" s="21" t="s">
        <v>227</v>
      </c>
      <c r="C5" s="21" t="s">
        <v>85</v>
      </c>
      <c r="D5" s="229" t="s">
        <v>516</v>
      </c>
      <c r="E5" s="21" t="s">
        <v>352</v>
      </c>
      <c r="K5" s="125"/>
      <c r="L5" s="20">
        <v>3</v>
      </c>
      <c r="N5" s="127"/>
    </row>
    <row r="6" spans="1:14" ht="17.399999999999999" customHeight="1">
      <c r="A6" s="20">
        <v>4</v>
      </c>
      <c r="C6" s="21" t="s">
        <v>86</v>
      </c>
      <c r="D6" s="229" t="s">
        <v>507</v>
      </c>
      <c r="E6" s="21" t="s">
        <v>353</v>
      </c>
      <c r="L6" s="20">
        <v>4</v>
      </c>
      <c r="N6" s="126"/>
    </row>
    <row r="7" spans="1:14" ht="17.399999999999999" customHeight="1">
      <c r="A7" s="20">
        <v>5</v>
      </c>
      <c r="C7" s="21" t="s">
        <v>44</v>
      </c>
      <c r="D7" s="229" t="s">
        <v>508</v>
      </c>
      <c r="E7" s="21" t="s">
        <v>349</v>
      </c>
      <c r="L7" s="20">
        <v>5</v>
      </c>
    </row>
    <row r="8" spans="1:14" ht="17.399999999999999" customHeight="1">
      <c r="A8" s="20">
        <v>6</v>
      </c>
      <c r="D8" s="229" t="s">
        <v>779</v>
      </c>
      <c r="E8" s="21" t="s">
        <v>350</v>
      </c>
      <c r="L8" s="20">
        <v>6</v>
      </c>
    </row>
    <row r="9" spans="1:14" ht="17.399999999999999" customHeight="1">
      <c r="A9" s="20">
        <v>7</v>
      </c>
      <c r="D9" s="229" t="s">
        <v>780</v>
      </c>
      <c r="E9" s="21" t="s">
        <v>471</v>
      </c>
      <c r="L9" s="20">
        <v>7</v>
      </c>
    </row>
    <row r="10" spans="1:14" ht="17.399999999999999" customHeight="1">
      <c r="A10" s="20">
        <v>8</v>
      </c>
      <c r="D10" s="229" t="s">
        <v>869</v>
      </c>
      <c r="L10" s="20">
        <v>8</v>
      </c>
    </row>
    <row r="11" spans="1:14" ht="17.399999999999999" customHeight="1">
      <c r="A11" s="20">
        <v>9</v>
      </c>
      <c r="D11" s="229" t="s">
        <v>867</v>
      </c>
      <c r="L11" s="20">
        <v>9</v>
      </c>
    </row>
    <row r="12" spans="1:14" ht="17.399999999999999" customHeight="1">
      <c r="A12" s="20">
        <v>10</v>
      </c>
      <c r="L12" s="20">
        <v>10</v>
      </c>
    </row>
    <row r="13" spans="1:14" ht="17.399999999999999" customHeight="1">
      <c r="I13" s="20"/>
      <c r="J13" s="20"/>
    </row>
    <row r="14" spans="1:14" ht="17.399999999999999" customHeight="1">
      <c r="C14" s="1"/>
    </row>
    <row r="15" spans="1:14" ht="17.399999999999999" customHeight="1">
      <c r="C15" s="1"/>
    </row>
    <row r="16" spans="1:14" ht="17.399999999999999" customHeight="1">
      <c r="C16" s="1"/>
      <c r="D16" s="1"/>
    </row>
    <row r="17" spans="1:12" ht="17.399999999999999" customHeight="1">
      <c r="C17" s="1"/>
      <c r="D17" s="1"/>
    </row>
    <row r="18" spans="1:12" ht="17.399999999999999" customHeight="1">
      <c r="C18" s="1"/>
      <c r="D18" s="1"/>
    </row>
    <row r="19" spans="1:12" ht="17.399999999999999" customHeight="1">
      <c r="C19" s="1"/>
      <c r="D19" s="1"/>
    </row>
    <row r="20" spans="1:12" ht="17.399999999999999" customHeight="1">
      <c r="A20" s="21" t="s">
        <v>257</v>
      </c>
      <c r="C20" s="1"/>
      <c r="D20" s="1"/>
    </row>
    <row r="21" spans="1:12" ht="17.399999999999999" customHeight="1">
      <c r="A21" s="659" t="s">
        <v>75</v>
      </c>
      <c r="B21" s="191">
        <v>1</v>
      </c>
      <c r="C21" s="191">
        <f>VLOOKUP(特定活動!L10,選擇項目!C23:L27,10,FALSE)</f>
        <v>1</v>
      </c>
      <c r="D21" s="191">
        <f>VLOOKUP(特定活動!H13,選擇項目!D23:L32,9,FALSE)</f>
        <v>1</v>
      </c>
      <c r="E21" s="191">
        <v>1</v>
      </c>
      <c r="F21" s="192"/>
      <c r="G21" s="191"/>
      <c r="H21" s="191"/>
      <c r="I21" s="191"/>
      <c r="J21" s="192"/>
      <c r="K21" s="192">
        <f>VLOOKUP(特定活動!H10,選擇項目!K23:L24,2,FALSE)</f>
        <v>1</v>
      </c>
      <c r="L21" s="659" t="s">
        <v>75</v>
      </c>
    </row>
    <row r="22" spans="1:12" ht="17.399999999999999" customHeight="1">
      <c r="A22" s="659"/>
      <c r="B22" s="20" t="s">
        <v>0</v>
      </c>
      <c r="C22" s="20" t="s">
        <v>39</v>
      </c>
      <c r="D22" s="20" t="s">
        <v>9</v>
      </c>
      <c r="E22" s="20" t="s">
        <v>11</v>
      </c>
      <c r="J22" s="20"/>
      <c r="K22" s="21" t="s">
        <v>178</v>
      </c>
      <c r="L22" s="659"/>
    </row>
    <row r="23" spans="1:12" ht="17.399999999999999" customHeight="1">
      <c r="A23" s="20">
        <v>1</v>
      </c>
      <c r="B23" s="21" t="s">
        <v>225</v>
      </c>
      <c r="C23" s="21" t="s">
        <v>87</v>
      </c>
      <c r="D23" s="21" t="s">
        <v>77</v>
      </c>
      <c r="E23" s="20" t="s">
        <v>78</v>
      </c>
      <c r="F23" s="20"/>
      <c r="G23" s="20"/>
      <c r="H23" s="20"/>
      <c r="I23" s="20"/>
      <c r="K23" s="125" t="s">
        <v>258</v>
      </c>
      <c r="L23" s="20">
        <v>1</v>
      </c>
    </row>
    <row r="24" spans="1:12" ht="17.399999999999999" customHeight="1">
      <c r="A24" s="20">
        <v>2</v>
      </c>
      <c r="B24" s="21" t="s">
        <v>46</v>
      </c>
      <c r="C24" s="21" t="s">
        <v>79</v>
      </c>
      <c r="D24" s="229" t="s">
        <v>779</v>
      </c>
      <c r="E24" s="20" t="s">
        <v>77</v>
      </c>
      <c r="F24" s="20"/>
      <c r="G24" s="20"/>
      <c r="H24" s="20"/>
      <c r="I24" s="20"/>
      <c r="K24" s="125" t="s">
        <v>259</v>
      </c>
      <c r="L24" s="20">
        <v>2</v>
      </c>
    </row>
    <row r="25" spans="1:12" ht="17.399999999999999" customHeight="1">
      <c r="A25" s="20">
        <v>3</v>
      </c>
      <c r="B25" s="21" t="s">
        <v>227</v>
      </c>
      <c r="C25" s="21" t="s">
        <v>85</v>
      </c>
      <c r="D25" s="229" t="s">
        <v>780</v>
      </c>
      <c r="L25" s="20">
        <v>3</v>
      </c>
    </row>
    <row r="26" spans="1:12" ht="17.399999999999999" customHeight="1">
      <c r="A26" s="20">
        <v>4</v>
      </c>
      <c r="C26" s="21" t="s">
        <v>86</v>
      </c>
      <c r="D26" s="21" t="s">
        <v>362</v>
      </c>
      <c r="L26" s="20">
        <v>4</v>
      </c>
    </row>
    <row r="27" spans="1:12" ht="17.399999999999999" customHeight="1">
      <c r="A27" s="20">
        <v>5</v>
      </c>
      <c r="C27" s="21" t="s">
        <v>44</v>
      </c>
      <c r="L27" s="20">
        <v>5</v>
      </c>
    </row>
    <row r="28" spans="1:12" ht="17.399999999999999" customHeight="1">
      <c r="A28" s="20">
        <v>6</v>
      </c>
      <c r="L28" s="20">
        <v>6</v>
      </c>
    </row>
    <row r="29" spans="1:12" ht="17.399999999999999" customHeight="1">
      <c r="A29" s="20">
        <v>7</v>
      </c>
      <c r="L29" s="20">
        <v>7</v>
      </c>
    </row>
    <row r="30" spans="1:12" ht="17.399999999999999" customHeight="1">
      <c r="A30" s="20">
        <v>8</v>
      </c>
      <c r="L30" s="20">
        <v>8</v>
      </c>
    </row>
    <row r="31" spans="1:12" ht="17.399999999999999" customHeight="1">
      <c r="A31" s="20">
        <v>9</v>
      </c>
      <c r="L31" s="20">
        <v>9</v>
      </c>
    </row>
    <row r="32" spans="1:12" ht="17.399999999999999" customHeight="1">
      <c r="A32" s="20">
        <v>10</v>
      </c>
      <c r="L32" s="20">
        <v>10</v>
      </c>
    </row>
    <row r="40" spans="1:12" ht="17.399999999999999" customHeight="1">
      <c r="A40" s="21" t="s">
        <v>455</v>
      </c>
      <c r="C40" s="1"/>
      <c r="D40" s="1"/>
    </row>
    <row r="41" spans="1:12" ht="17.399999999999999" customHeight="1">
      <c r="A41" s="659" t="s">
        <v>75</v>
      </c>
      <c r="B41" s="191" t="e">
        <f>VLOOKUP(#REF!,選擇項目!$B$43:$L$52,11,FALSE)</f>
        <v>#REF!</v>
      </c>
      <c r="C41" s="191" t="e">
        <f>VLOOKUP(#REF!,選擇項目!C43:L47,10,FALSE)</f>
        <v>#REF!</v>
      </c>
      <c r="D41" s="191" t="e">
        <f>VLOOKUP(#REF!,選擇項目!D43:L52,9,FALSE)</f>
        <v>#REF!</v>
      </c>
      <c r="E41" s="191" t="e">
        <f>VLOOKUP(#REF!,選擇項目!$E$43:$L$52,8,FALSE)</f>
        <v>#REF!</v>
      </c>
      <c r="F41" s="192"/>
      <c r="G41" s="191"/>
      <c r="H41" s="191"/>
      <c r="I41" s="191"/>
      <c r="J41" s="192"/>
      <c r="K41" s="192" t="e">
        <f>VLOOKUP(特定活動!H30,選擇項目!K43:L44,2,FALSE)</f>
        <v>#N/A</v>
      </c>
      <c r="L41" s="659" t="s">
        <v>75</v>
      </c>
    </row>
    <row r="42" spans="1:12" ht="17.399999999999999" customHeight="1">
      <c r="A42" s="659"/>
      <c r="B42" s="20" t="s">
        <v>0</v>
      </c>
      <c r="C42" s="20" t="s">
        <v>39</v>
      </c>
      <c r="D42" s="20" t="s">
        <v>461</v>
      </c>
      <c r="E42" s="20" t="s">
        <v>344</v>
      </c>
      <c r="J42" s="20"/>
      <c r="K42" s="21" t="s">
        <v>178</v>
      </c>
      <c r="L42" s="659"/>
    </row>
    <row r="43" spans="1:12" ht="17.399999999999999" customHeight="1">
      <c r="A43" s="20">
        <v>1</v>
      </c>
      <c r="B43" s="21" t="s">
        <v>460</v>
      </c>
      <c r="C43" s="21" t="s">
        <v>459</v>
      </c>
      <c r="D43" s="284">
        <v>400</v>
      </c>
      <c r="E43" s="21" t="s">
        <v>345</v>
      </c>
      <c r="F43" s="20"/>
      <c r="G43" s="20"/>
      <c r="H43" s="20"/>
      <c r="I43" s="20"/>
      <c r="K43" s="125" t="s">
        <v>258</v>
      </c>
      <c r="L43" s="20">
        <v>1</v>
      </c>
    </row>
    <row r="44" spans="1:12" ht="17.399999999999999" customHeight="1">
      <c r="A44" s="20">
        <v>2</v>
      </c>
      <c r="C44" s="21" t="s">
        <v>86</v>
      </c>
      <c r="E44" s="21" t="s">
        <v>348</v>
      </c>
      <c r="F44" s="20"/>
      <c r="G44" s="20"/>
      <c r="H44" s="20"/>
      <c r="I44" s="20"/>
      <c r="K44" s="125" t="s">
        <v>259</v>
      </c>
      <c r="L44" s="20">
        <v>2</v>
      </c>
    </row>
    <row r="45" spans="1:12" ht="17.399999999999999" customHeight="1">
      <c r="A45" s="20">
        <v>3</v>
      </c>
      <c r="E45" s="21" t="s">
        <v>352</v>
      </c>
      <c r="L45" s="20">
        <v>3</v>
      </c>
    </row>
    <row r="46" spans="1:12" ht="17.399999999999999" customHeight="1">
      <c r="A46" s="20">
        <v>4</v>
      </c>
      <c r="E46" s="21" t="s">
        <v>353</v>
      </c>
      <c r="L46" s="20">
        <v>4</v>
      </c>
    </row>
    <row r="47" spans="1:12" ht="17.399999999999999" customHeight="1">
      <c r="A47" s="20">
        <v>5</v>
      </c>
      <c r="E47" s="21" t="s">
        <v>349</v>
      </c>
      <c r="L47" s="20">
        <v>5</v>
      </c>
    </row>
    <row r="48" spans="1:12" ht="17.399999999999999" customHeight="1">
      <c r="A48" s="20">
        <v>6</v>
      </c>
      <c r="E48" s="21" t="s">
        <v>350</v>
      </c>
      <c r="L48" s="20">
        <v>6</v>
      </c>
    </row>
    <row r="49" spans="1:12" ht="17.399999999999999" customHeight="1">
      <c r="A49" s="20">
        <v>7</v>
      </c>
      <c r="E49" s="21" t="s">
        <v>346</v>
      </c>
      <c r="L49" s="20">
        <v>7</v>
      </c>
    </row>
    <row r="50" spans="1:12" ht="17.399999999999999" customHeight="1">
      <c r="A50" s="20">
        <v>8</v>
      </c>
      <c r="L50" s="20">
        <v>8</v>
      </c>
    </row>
    <row r="51" spans="1:12" ht="17.399999999999999" customHeight="1">
      <c r="A51" s="20">
        <v>9</v>
      </c>
      <c r="L51" s="20">
        <v>9</v>
      </c>
    </row>
    <row r="52" spans="1:12" ht="17.399999999999999" customHeight="1">
      <c r="A52" s="20">
        <v>10</v>
      </c>
      <c r="L52" s="20">
        <v>10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1:A2"/>
    <mergeCell ref="L1:L2"/>
    <mergeCell ref="A21:A22"/>
    <mergeCell ref="L21:L22"/>
    <mergeCell ref="A41:A42"/>
    <mergeCell ref="L41:L42"/>
  </mergeCells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工作表14">
    <tabColor rgb="FF92D050"/>
  </sheetPr>
  <dimension ref="A1:DQ184"/>
  <sheetViews>
    <sheetView zoomScale="85" zoomScaleNormal="85" workbookViewId="0">
      <pane xSplit="1" ySplit="4" topLeftCell="BE158" activePane="bottomRight" state="frozen"/>
      <selection activeCell="O1" sqref="O1:P1"/>
      <selection pane="topRight" activeCell="O1" sqref="O1:P1"/>
      <selection pane="bottomLeft" activeCell="O1" sqref="O1:P1"/>
      <selection pane="bottomRight" activeCell="O1" sqref="O1:P1"/>
    </sheetView>
  </sheetViews>
  <sheetFormatPr defaultRowHeight="16.2"/>
  <cols>
    <col min="2" max="2" width="13.88671875" bestFit="1" customWidth="1"/>
    <col min="3" max="3" width="11.6640625" bestFit="1" customWidth="1"/>
    <col min="4" max="4" width="19.88671875" bestFit="1" customWidth="1"/>
    <col min="5" max="5" width="25" bestFit="1" customWidth="1"/>
    <col min="6" max="6" width="13.88671875" bestFit="1" customWidth="1"/>
    <col min="7" max="7" width="19.21875" bestFit="1" customWidth="1"/>
    <col min="8" max="8" width="18.33203125" bestFit="1" customWidth="1"/>
    <col min="9" max="9" width="11.6640625" bestFit="1" customWidth="1"/>
    <col min="10" max="10" width="13.88671875" bestFit="1" customWidth="1"/>
    <col min="11" max="11" width="18.33203125" bestFit="1" customWidth="1"/>
    <col min="12" max="12" width="19.44140625" bestFit="1" customWidth="1"/>
    <col min="13" max="13" width="11.6640625" bestFit="1" customWidth="1"/>
    <col min="14" max="14" width="13.88671875" bestFit="1" customWidth="1"/>
    <col min="15" max="15" width="18.33203125" bestFit="1" customWidth="1"/>
    <col min="16" max="16" width="19.77734375" bestFit="1" customWidth="1"/>
    <col min="17" max="17" width="11.6640625" bestFit="1" customWidth="1"/>
    <col min="18" max="18" width="13.88671875" bestFit="1" customWidth="1"/>
    <col min="19" max="19" width="18.33203125" bestFit="1" customWidth="1"/>
    <col min="20" max="20" width="19.88671875" bestFit="1" customWidth="1"/>
    <col min="21" max="21" width="11.6640625" bestFit="1" customWidth="1"/>
    <col min="22" max="22" width="13.88671875" bestFit="1" customWidth="1"/>
    <col min="23" max="23" width="18.33203125" bestFit="1" customWidth="1"/>
    <col min="24" max="24" width="20.44140625" bestFit="1" customWidth="1"/>
    <col min="25" max="25" width="11.6640625" bestFit="1" customWidth="1"/>
    <col min="26" max="26" width="18.33203125" bestFit="1" customWidth="1"/>
    <col min="27" max="27" width="19.88671875" bestFit="1" customWidth="1"/>
    <col min="28" max="28" width="11.6640625" bestFit="1" customWidth="1"/>
    <col min="29" max="29" width="13.88671875" bestFit="1" customWidth="1"/>
    <col min="30" max="30" width="18.33203125" bestFit="1" customWidth="1"/>
    <col min="31" max="31" width="19.33203125" bestFit="1" customWidth="1"/>
    <col min="32" max="32" width="9" bestFit="1" customWidth="1"/>
    <col min="33" max="33" width="11" bestFit="1" customWidth="1"/>
    <col min="34" max="34" width="9" bestFit="1" customWidth="1"/>
    <col min="35" max="35" width="5.44140625" bestFit="1" customWidth="1"/>
    <col min="36" max="36" width="9" style="245" bestFit="1" customWidth="1"/>
    <col min="37" max="37" width="11" style="245" bestFit="1" customWidth="1"/>
    <col min="38" max="38" width="9" style="245" bestFit="1" customWidth="1"/>
    <col min="39" max="39" width="5.44140625" style="245" bestFit="1" customWidth="1"/>
    <col min="40" max="40" width="9" style="245" bestFit="1" customWidth="1"/>
    <col min="41" max="41" width="11" style="245" bestFit="1" customWidth="1"/>
    <col min="42" max="42" width="9" style="245" bestFit="1" customWidth="1"/>
    <col min="43" max="43" width="5.44140625" style="245" bestFit="1" customWidth="1"/>
  </cols>
  <sheetData>
    <row r="1" spans="1:121">
      <c r="A1" t="s">
        <v>122</v>
      </c>
      <c r="H1" s="228" t="s">
        <v>284</v>
      </c>
      <c r="AA1" s="228" t="s">
        <v>287</v>
      </c>
      <c r="AF1" s="245"/>
      <c r="AG1" s="245"/>
      <c r="AH1" s="245"/>
      <c r="AI1" s="245"/>
    </row>
    <row r="2" spans="1:121">
      <c r="A2" t="s">
        <v>123</v>
      </c>
      <c r="B2" s="793" t="s">
        <v>14</v>
      </c>
      <c r="C2" s="793"/>
      <c r="D2" s="793"/>
      <c r="E2" s="793"/>
      <c r="F2" s="793"/>
      <c r="G2" s="793"/>
      <c r="H2" s="135"/>
      <c r="I2" s="792" t="s">
        <v>285</v>
      </c>
      <c r="J2" s="792"/>
      <c r="K2" s="792"/>
      <c r="L2" s="792"/>
      <c r="M2" s="794" t="s">
        <v>286</v>
      </c>
      <c r="N2" s="794"/>
      <c r="O2" s="794"/>
      <c r="P2" s="794"/>
      <c r="Q2" s="795" t="s">
        <v>372</v>
      </c>
      <c r="R2" s="795"/>
      <c r="S2" s="795"/>
      <c r="T2" s="795"/>
      <c r="U2" s="791" t="s">
        <v>373</v>
      </c>
      <c r="V2" s="791"/>
      <c r="W2" s="791"/>
      <c r="X2" s="791"/>
      <c r="Y2" s="792" t="s">
        <v>374</v>
      </c>
      <c r="Z2" s="792"/>
      <c r="AA2" s="792"/>
      <c r="AB2" s="791" t="s">
        <v>361</v>
      </c>
      <c r="AC2" s="791"/>
      <c r="AD2" s="791"/>
      <c r="AE2" s="791"/>
      <c r="AF2" s="783" t="s">
        <v>399</v>
      </c>
      <c r="AG2" s="783"/>
      <c r="AH2" s="783"/>
      <c r="AI2" s="783"/>
      <c r="AJ2" s="784" t="s">
        <v>400</v>
      </c>
      <c r="AK2" s="784"/>
      <c r="AL2" s="784"/>
      <c r="AM2" s="784"/>
      <c r="AN2" s="785" t="s">
        <v>401</v>
      </c>
      <c r="AO2" s="785"/>
      <c r="AP2" s="785"/>
      <c r="AQ2" s="785"/>
      <c r="AR2" s="782" t="s">
        <v>420</v>
      </c>
      <c r="AS2" s="782"/>
      <c r="AT2" s="782"/>
      <c r="AU2" s="787" t="s">
        <v>519</v>
      </c>
      <c r="AV2" s="787"/>
      <c r="AW2" s="787"/>
      <c r="AX2" s="787"/>
      <c r="AY2" s="787"/>
      <c r="AZ2" s="788" t="s">
        <v>520</v>
      </c>
      <c r="BA2" s="788"/>
      <c r="BB2" s="788"/>
      <c r="BC2" s="788"/>
      <c r="BD2" s="788"/>
      <c r="BE2" s="789" t="s">
        <v>521</v>
      </c>
      <c r="BF2" s="789"/>
      <c r="BG2" s="789"/>
      <c r="BH2" s="789"/>
      <c r="BI2" s="789"/>
      <c r="BJ2" s="790" t="s">
        <v>792</v>
      </c>
      <c r="BK2" s="790"/>
      <c r="BL2" s="790"/>
      <c r="BM2" s="790"/>
      <c r="BN2" s="790"/>
      <c r="BO2" s="781" t="s">
        <v>791</v>
      </c>
      <c r="BP2" s="781"/>
      <c r="BQ2" s="781"/>
      <c r="BR2" s="781"/>
      <c r="BS2" s="781"/>
      <c r="BT2" s="786" t="s">
        <v>518</v>
      </c>
      <c r="BU2" s="786"/>
      <c r="BV2" s="786"/>
      <c r="BW2" s="781" t="s">
        <v>870</v>
      </c>
      <c r="BX2" s="781"/>
      <c r="BY2" s="781"/>
      <c r="BZ2" s="781"/>
      <c r="CA2" s="781"/>
      <c r="CB2" s="781" t="s">
        <v>868</v>
      </c>
      <c r="CC2" s="781"/>
      <c r="CD2" s="781"/>
      <c r="CE2" s="781"/>
      <c r="CF2" s="781"/>
    </row>
    <row r="3" spans="1:121" s="13" customFormat="1">
      <c r="B3" s="13" t="s">
        <v>14</v>
      </c>
      <c r="C3" s="13" t="s">
        <v>15</v>
      </c>
      <c r="D3" s="13" t="s">
        <v>124</v>
      </c>
      <c r="E3" s="13" t="s">
        <v>125</v>
      </c>
      <c r="F3" s="13" t="s">
        <v>190</v>
      </c>
      <c r="G3" s="13" t="s">
        <v>289</v>
      </c>
      <c r="H3" s="137" t="s">
        <v>191</v>
      </c>
      <c r="I3" s="13" t="s">
        <v>126</v>
      </c>
      <c r="J3" s="13" t="s">
        <v>15</v>
      </c>
      <c r="K3" s="13" t="s">
        <v>16</v>
      </c>
      <c r="L3" s="13" t="s">
        <v>194</v>
      </c>
      <c r="M3" s="13" t="s">
        <v>126</v>
      </c>
      <c r="N3" s="13" t="s">
        <v>15</v>
      </c>
      <c r="O3" s="13" t="s">
        <v>16</v>
      </c>
      <c r="P3" s="13" t="s">
        <v>127</v>
      </c>
      <c r="Q3" s="13" t="s">
        <v>15</v>
      </c>
      <c r="R3" s="13" t="s">
        <v>126</v>
      </c>
      <c r="S3" s="13" t="s">
        <v>16</v>
      </c>
      <c r="T3" s="13" t="s">
        <v>375</v>
      </c>
      <c r="U3" s="13" t="s">
        <v>15</v>
      </c>
      <c r="V3" s="13" t="s">
        <v>126</v>
      </c>
      <c r="W3" s="13" t="s">
        <v>16</v>
      </c>
      <c r="X3" s="13" t="s">
        <v>376</v>
      </c>
      <c r="Y3" s="13" t="s">
        <v>15</v>
      </c>
      <c r="Z3" s="13" t="s">
        <v>16</v>
      </c>
      <c r="AA3" s="13" t="s">
        <v>377</v>
      </c>
      <c r="AB3" s="13" t="s">
        <v>15</v>
      </c>
      <c r="AC3" s="13" t="s">
        <v>369</v>
      </c>
      <c r="AD3" s="13" t="s">
        <v>370</v>
      </c>
      <c r="AE3" s="13" t="s">
        <v>371</v>
      </c>
      <c r="AF3" s="258" t="s">
        <v>402</v>
      </c>
      <c r="AG3" s="258" t="s">
        <v>403</v>
      </c>
      <c r="AH3" s="258" t="s">
        <v>404</v>
      </c>
      <c r="AI3" s="259" t="s">
        <v>405</v>
      </c>
      <c r="AJ3" s="258" t="s">
        <v>402</v>
      </c>
      <c r="AK3" s="258" t="s">
        <v>403</v>
      </c>
      <c r="AL3" s="258" t="s">
        <v>404</v>
      </c>
      <c r="AM3" s="259" t="s">
        <v>405</v>
      </c>
      <c r="AN3" s="258" t="s">
        <v>402</v>
      </c>
      <c r="AO3" s="258" t="s">
        <v>403</v>
      </c>
      <c r="AP3" s="258" t="s">
        <v>406</v>
      </c>
      <c r="AQ3" s="259" t="s">
        <v>405</v>
      </c>
      <c r="AR3" s="13" t="s">
        <v>15</v>
      </c>
      <c r="AS3" s="13" t="s">
        <v>16</v>
      </c>
      <c r="AT3" s="259" t="s">
        <v>405</v>
      </c>
      <c r="AU3" s="258" t="s">
        <v>403</v>
      </c>
      <c r="AV3" s="258" t="s">
        <v>495</v>
      </c>
      <c r="AW3" s="258" t="s">
        <v>496</v>
      </c>
      <c r="AX3" s="258" t="s">
        <v>404</v>
      </c>
      <c r="AY3" s="259" t="s">
        <v>405</v>
      </c>
      <c r="AZ3" s="258" t="s">
        <v>403</v>
      </c>
      <c r="BA3" s="258" t="s">
        <v>495</v>
      </c>
      <c r="BB3" s="258" t="s">
        <v>496</v>
      </c>
      <c r="BC3" s="258" t="s">
        <v>404</v>
      </c>
      <c r="BD3" s="259" t="s">
        <v>405</v>
      </c>
      <c r="BE3" s="258" t="s">
        <v>403</v>
      </c>
      <c r="BF3" s="258" t="s">
        <v>495</v>
      </c>
      <c r="BG3" s="258" t="s">
        <v>496</v>
      </c>
      <c r="BH3" s="258" t="s">
        <v>404</v>
      </c>
      <c r="BI3" s="259" t="s">
        <v>405</v>
      </c>
      <c r="BJ3" s="258" t="s">
        <v>403</v>
      </c>
      <c r="BK3" s="258" t="s">
        <v>495</v>
      </c>
      <c r="BL3" s="258" t="s">
        <v>496</v>
      </c>
      <c r="BM3" s="258" t="s">
        <v>404</v>
      </c>
      <c r="BN3" s="259" t="s">
        <v>405</v>
      </c>
      <c r="BO3" s="258" t="s">
        <v>403</v>
      </c>
      <c r="BP3" s="258" t="s">
        <v>495</v>
      </c>
      <c r="BQ3" s="258" t="s">
        <v>496</v>
      </c>
      <c r="BR3" s="258" t="s">
        <v>404</v>
      </c>
      <c r="BS3" s="259" t="s">
        <v>405</v>
      </c>
      <c r="BT3" s="258" t="s">
        <v>403</v>
      </c>
      <c r="BU3" s="258" t="s">
        <v>404</v>
      </c>
      <c r="BV3" s="259" t="s">
        <v>405</v>
      </c>
      <c r="BW3" s="258" t="s">
        <v>403</v>
      </c>
      <c r="BX3" s="258" t="s">
        <v>495</v>
      </c>
      <c r="BY3" s="258" t="s">
        <v>496</v>
      </c>
      <c r="BZ3" s="258" t="s">
        <v>404</v>
      </c>
      <c r="CA3" s="259" t="s">
        <v>405</v>
      </c>
      <c r="CB3" s="258" t="s">
        <v>403</v>
      </c>
      <c r="CC3" s="258" t="s">
        <v>495</v>
      </c>
      <c r="CD3" s="258" t="s">
        <v>496</v>
      </c>
      <c r="CE3" s="258" t="s">
        <v>404</v>
      </c>
      <c r="CF3" s="259" t="s">
        <v>405</v>
      </c>
    </row>
    <row r="4" spans="1:121" s="13" customFormat="1">
      <c r="B4" s="58">
        <v>1</v>
      </c>
      <c r="C4" s="58">
        <v>2</v>
      </c>
      <c r="D4" s="58">
        <v>3</v>
      </c>
      <c r="E4" s="58">
        <v>4</v>
      </c>
      <c r="F4" s="58">
        <v>5</v>
      </c>
      <c r="G4" s="58">
        <v>6</v>
      </c>
      <c r="H4" s="58">
        <v>7</v>
      </c>
      <c r="I4" s="58">
        <v>8</v>
      </c>
      <c r="J4" s="58">
        <v>9</v>
      </c>
      <c r="K4" s="58">
        <v>10</v>
      </c>
      <c r="L4" s="58">
        <v>11</v>
      </c>
      <c r="M4" s="58">
        <v>12</v>
      </c>
      <c r="N4" s="58">
        <v>13</v>
      </c>
      <c r="O4" s="58">
        <v>14</v>
      </c>
      <c r="P4" s="58">
        <v>15</v>
      </c>
      <c r="Q4" s="58">
        <v>16</v>
      </c>
      <c r="R4" s="58">
        <v>17</v>
      </c>
      <c r="S4" s="58">
        <v>18</v>
      </c>
      <c r="T4" s="58">
        <v>19</v>
      </c>
      <c r="U4" s="58">
        <v>20</v>
      </c>
      <c r="V4" s="58">
        <v>21</v>
      </c>
      <c r="W4" s="58">
        <v>22</v>
      </c>
      <c r="X4" s="58">
        <v>23</v>
      </c>
      <c r="Y4" s="58">
        <v>24</v>
      </c>
      <c r="Z4" s="58">
        <v>25</v>
      </c>
      <c r="AA4" s="58">
        <v>26</v>
      </c>
      <c r="AB4" s="58">
        <v>27</v>
      </c>
      <c r="AC4" s="58">
        <v>28</v>
      </c>
      <c r="AD4" s="58">
        <v>29</v>
      </c>
      <c r="AE4" s="58">
        <v>30</v>
      </c>
      <c r="AF4" s="58">
        <v>31</v>
      </c>
      <c r="AG4" s="58">
        <v>32</v>
      </c>
      <c r="AH4" s="58">
        <v>33</v>
      </c>
      <c r="AI4" s="58">
        <v>34</v>
      </c>
      <c r="AJ4" s="58">
        <v>35</v>
      </c>
      <c r="AK4" s="58">
        <v>36</v>
      </c>
      <c r="AL4" s="58">
        <v>37</v>
      </c>
      <c r="AM4" s="58">
        <v>38</v>
      </c>
      <c r="AN4" s="58">
        <v>39</v>
      </c>
      <c r="AO4" s="58">
        <v>40</v>
      </c>
      <c r="AP4" s="58">
        <v>41</v>
      </c>
      <c r="AQ4" s="58">
        <v>42</v>
      </c>
      <c r="AR4" s="58">
        <v>43</v>
      </c>
      <c r="AS4" s="58">
        <v>44</v>
      </c>
      <c r="AT4" s="58">
        <v>45</v>
      </c>
      <c r="AU4" s="58">
        <v>46</v>
      </c>
      <c r="AV4" s="58">
        <v>47</v>
      </c>
      <c r="AW4" s="58">
        <v>48</v>
      </c>
      <c r="AX4" s="58">
        <v>49</v>
      </c>
      <c r="AY4" s="58">
        <v>50</v>
      </c>
      <c r="AZ4" s="58">
        <v>51</v>
      </c>
      <c r="BA4" s="58">
        <v>52</v>
      </c>
      <c r="BB4" s="58">
        <v>53</v>
      </c>
      <c r="BC4" s="58">
        <v>54</v>
      </c>
      <c r="BD4" s="58">
        <v>55</v>
      </c>
      <c r="BE4" s="58">
        <v>56</v>
      </c>
      <c r="BF4" s="58">
        <v>57</v>
      </c>
      <c r="BG4" s="58">
        <v>58</v>
      </c>
      <c r="BH4" s="58">
        <v>59</v>
      </c>
      <c r="BI4" s="58">
        <v>60</v>
      </c>
      <c r="BJ4" s="58">
        <v>61</v>
      </c>
      <c r="BK4" s="58">
        <v>62</v>
      </c>
      <c r="BL4" s="58">
        <v>63</v>
      </c>
      <c r="BM4" s="58">
        <v>64</v>
      </c>
      <c r="BN4" s="58">
        <v>65</v>
      </c>
      <c r="BO4" s="58">
        <v>66</v>
      </c>
      <c r="BP4" s="58">
        <v>67</v>
      </c>
      <c r="BQ4" s="58">
        <v>68</v>
      </c>
      <c r="BR4" s="58">
        <v>69</v>
      </c>
      <c r="BS4" s="58">
        <v>70</v>
      </c>
      <c r="BT4" s="58">
        <v>71</v>
      </c>
      <c r="BU4" s="58">
        <v>72</v>
      </c>
      <c r="BV4" s="58">
        <v>73</v>
      </c>
      <c r="BW4" s="58">
        <v>74</v>
      </c>
      <c r="BX4" s="58">
        <v>75</v>
      </c>
      <c r="BY4" s="58">
        <v>76</v>
      </c>
      <c r="BZ4" s="58">
        <v>77</v>
      </c>
      <c r="CA4" s="58">
        <v>78</v>
      </c>
      <c r="CB4" s="58">
        <v>79</v>
      </c>
      <c r="CC4" s="58">
        <v>80</v>
      </c>
      <c r="CD4" s="58">
        <v>81</v>
      </c>
      <c r="CE4" s="58">
        <v>82</v>
      </c>
      <c r="CF4" s="58">
        <v>83</v>
      </c>
      <c r="CG4" s="58">
        <v>84</v>
      </c>
      <c r="CH4" s="58">
        <v>85</v>
      </c>
      <c r="CI4" s="58">
        <v>86</v>
      </c>
      <c r="CJ4" s="58">
        <v>87</v>
      </c>
      <c r="CK4" s="58">
        <v>88</v>
      </c>
      <c r="CL4" s="58">
        <v>89</v>
      </c>
      <c r="CM4" s="58">
        <v>90</v>
      </c>
      <c r="CN4" s="58">
        <v>91</v>
      </c>
      <c r="CO4" s="58">
        <v>92</v>
      </c>
      <c r="CP4" s="58">
        <v>93</v>
      </c>
      <c r="CQ4" s="58">
        <v>94</v>
      </c>
      <c r="CR4" s="58">
        <v>95</v>
      </c>
      <c r="CS4" s="58">
        <v>96</v>
      </c>
      <c r="CT4" s="58">
        <v>97</v>
      </c>
      <c r="CU4" s="58">
        <v>98</v>
      </c>
      <c r="CV4" s="58">
        <v>99</v>
      </c>
      <c r="CW4" s="58">
        <v>100</v>
      </c>
      <c r="CX4" s="58">
        <v>101</v>
      </c>
      <c r="CY4" s="58">
        <v>102</v>
      </c>
      <c r="CZ4" s="58">
        <v>103</v>
      </c>
      <c r="DA4" s="58">
        <v>104</v>
      </c>
      <c r="DB4" s="58">
        <v>105</v>
      </c>
      <c r="DC4" s="58">
        <v>106</v>
      </c>
      <c r="DD4" s="58">
        <v>107</v>
      </c>
      <c r="DE4" s="58">
        <v>108</v>
      </c>
      <c r="DF4" s="58">
        <v>109</v>
      </c>
      <c r="DG4" s="58">
        <v>110</v>
      </c>
      <c r="DH4" s="58">
        <v>111</v>
      </c>
      <c r="DI4" s="58">
        <v>112</v>
      </c>
      <c r="DJ4" s="58">
        <v>113</v>
      </c>
      <c r="DK4" s="58">
        <v>114</v>
      </c>
      <c r="DL4" s="58">
        <v>115</v>
      </c>
      <c r="DM4" s="58">
        <v>116</v>
      </c>
      <c r="DN4" s="58">
        <v>117</v>
      </c>
      <c r="DO4" s="58">
        <v>118</v>
      </c>
      <c r="DP4" s="58">
        <v>119</v>
      </c>
      <c r="DQ4" s="58">
        <v>120</v>
      </c>
    </row>
    <row r="5" spans="1:121">
      <c r="A5">
        <v>1</v>
      </c>
      <c r="B5">
        <v>3</v>
      </c>
      <c r="C5">
        <v>3</v>
      </c>
      <c r="D5" s="55">
        <v>6</v>
      </c>
      <c r="E5">
        <v>6</v>
      </c>
      <c r="F5" s="231">
        <v>6</v>
      </c>
      <c r="G5" s="55">
        <v>12</v>
      </c>
      <c r="H5" s="233">
        <v>8</v>
      </c>
      <c r="I5">
        <v>85</v>
      </c>
      <c r="J5">
        <v>27</v>
      </c>
      <c r="K5">
        <v>17</v>
      </c>
      <c r="L5" s="55">
        <v>129</v>
      </c>
      <c r="M5">
        <v>43</v>
      </c>
      <c r="N5">
        <v>27</v>
      </c>
      <c r="O5">
        <v>17</v>
      </c>
      <c r="P5" s="55">
        <v>87</v>
      </c>
      <c r="Q5">
        <v>4</v>
      </c>
      <c r="R5">
        <v>12</v>
      </c>
      <c r="S5">
        <v>1</v>
      </c>
      <c r="T5" s="55">
        <v>17</v>
      </c>
      <c r="U5">
        <v>27</v>
      </c>
      <c r="V5" s="246">
        <v>62</v>
      </c>
      <c r="W5">
        <v>17</v>
      </c>
      <c r="X5" s="55">
        <v>106</v>
      </c>
      <c r="Y5" s="139">
        <v>15</v>
      </c>
      <c r="Z5" s="139">
        <v>6</v>
      </c>
      <c r="AA5" s="138">
        <v>21</v>
      </c>
      <c r="AB5" s="245">
        <v>3</v>
      </c>
      <c r="AC5">
        <v>3</v>
      </c>
      <c r="AD5">
        <v>6</v>
      </c>
      <c r="AE5" s="55">
        <v>12</v>
      </c>
      <c r="AF5" s="245">
        <v>12</v>
      </c>
      <c r="AG5" s="245">
        <v>3</v>
      </c>
      <c r="AH5" s="246">
        <v>0</v>
      </c>
      <c r="AI5" s="260">
        <v>15</v>
      </c>
      <c r="AJ5" s="245">
        <v>20</v>
      </c>
      <c r="AK5" s="245">
        <v>9</v>
      </c>
      <c r="AL5" s="246">
        <v>0</v>
      </c>
      <c r="AM5" s="260">
        <v>29</v>
      </c>
      <c r="AN5" s="245">
        <v>29</v>
      </c>
      <c r="AO5" s="245">
        <v>9</v>
      </c>
      <c r="AP5" s="246">
        <v>0</v>
      </c>
      <c r="AQ5" s="260">
        <v>38</v>
      </c>
      <c r="AR5">
        <v>27</v>
      </c>
      <c r="AS5">
        <v>17</v>
      </c>
      <c r="AT5" s="55">
        <v>44</v>
      </c>
      <c r="AU5">
        <v>4</v>
      </c>
      <c r="AV5">
        <v>6</v>
      </c>
      <c r="AW5">
        <v>10</v>
      </c>
      <c r="AX5">
        <v>0</v>
      </c>
      <c r="AY5" s="55">
        <v>20</v>
      </c>
      <c r="AZ5">
        <v>4</v>
      </c>
      <c r="BA5">
        <v>6</v>
      </c>
      <c r="BB5">
        <v>20</v>
      </c>
      <c r="BC5">
        <v>0</v>
      </c>
      <c r="BD5" s="55">
        <v>30</v>
      </c>
      <c r="BE5">
        <v>4</v>
      </c>
      <c r="BF5">
        <v>7</v>
      </c>
      <c r="BG5">
        <v>1</v>
      </c>
      <c r="BH5">
        <v>7</v>
      </c>
      <c r="BI5" s="55">
        <v>19</v>
      </c>
      <c r="BJ5">
        <v>27</v>
      </c>
      <c r="BK5">
        <v>139</v>
      </c>
      <c r="BL5">
        <v>6</v>
      </c>
      <c r="BM5">
        <v>19</v>
      </c>
      <c r="BN5" s="55">
        <v>192</v>
      </c>
      <c r="BO5">
        <v>27</v>
      </c>
      <c r="BP5">
        <v>215</v>
      </c>
      <c r="BQ5">
        <v>12</v>
      </c>
      <c r="BR5">
        <v>34</v>
      </c>
      <c r="BS5" s="55">
        <v>297</v>
      </c>
      <c r="BT5">
        <v>27</v>
      </c>
      <c r="BU5">
        <v>19</v>
      </c>
      <c r="BV5" s="55">
        <v>46</v>
      </c>
      <c r="BW5">
        <v>31</v>
      </c>
      <c r="BX5">
        <v>324</v>
      </c>
      <c r="BY5">
        <v>14</v>
      </c>
      <c r="BZ5">
        <v>34</v>
      </c>
      <c r="CA5" s="55">
        <v>403</v>
      </c>
      <c r="CB5">
        <v>31</v>
      </c>
      <c r="CC5">
        <v>259</v>
      </c>
      <c r="CD5">
        <v>19</v>
      </c>
      <c r="CE5">
        <v>34</v>
      </c>
      <c r="CF5">
        <v>343</v>
      </c>
    </row>
    <row r="6" spans="1:121">
      <c r="A6">
        <v>2</v>
      </c>
      <c r="B6">
        <v>3</v>
      </c>
      <c r="C6">
        <v>4</v>
      </c>
      <c r="D6" s="55">
        <v>7</v>
      </c>
      <c r="E6">
        <v>7</v>
      </c>
      <c r="F6" s="231">
        <v>7</v>
      </c>
      <c r="G6" s="55">
        <v>14</v>
      </c>
      <c r="H6" s="233">
        <v>10</v>
      </c>
      <c r="I6">
        <v>93</v>
      </c>
      <c r="J6">
        <v>30</v>
      </c>
      <c r="K6">
        <v>19</v>
      </c>
      <c r="L6" s="55">
        <v>142</v>
      </c>
      <c r="M6">
        <v>47</v>
      </c>
      <c r="N6">
        <v>30</v>
      </c>
      <c r="O6">
        <v>19</v>
      </c>
      <c r="P6" s="55">
        <v>96</v>
      </c>
      <c r="Q6">
        <v>4</v>
      </c>
      <c r="R6">
        <v>13</v>
      </c>
      <c r="S6">
        <v>1</v>
      </c>
      <c r="T6" s="55">
        <v>18</v>
      </c>
      <c r="U6">
        <v>30</v>
      </c>
      <c r="V6" s="246">
        <v>68</v>
      </c>
      <c r="W6">
        <v>19</v>
      </c>
      <c r="X6" s="55">
        <v>117</v>
      </c>
      <c r="Y6" s="139">
        <v>17</v>
      </c>
      <c r="Z6" s="139">
        <v>6</v>
      </c>
      <c r="AA6" s="138">
        <v>23</v>
      </c>
      <c r="AB6" s="245">
        <v>4</v>
      </c>
      <c r="AC6">
        <v>3</v>
      </c>
      <c r="AD6">
        <v>7</v>
      </c>
      <c r="AE6" s="55">
        <v>14</v>
      </c>
      <c r="AF6" s="245">
        <v>13</v>
      </c>
      <c r="AG6" s="245">
        <v>4</v>
      </c>
      <c r="AH6" s="246">
        <v>0</v>
      </c>
      <c r="AI6" s="260">
        <v>17</v>
      </c>
      <c r="AJ6" s="245">
        <v>21</v>
      </c>
      <c r="AK6" s="245">
        <v>10</v>
      </c>
      <c r="AL6" s="246">
        <v>0</v>
      </c>
      <c r="AM6" s="260">
        <v>31</v>
      </c>
      <c r="AN6" s="245">
        <v>31</v>
      </c>
      <c r="AO6" s="245">
        <v>10</v>
      </c>
      <c r="AP6" s="246">
        <v>0</v>
      </c>
      <c r="AQ6" s="260">
        <v>41</v>
      </c>
      <c r="AR6">
        <v>30</v>
      </c>
      <c r="AS6">
        <v>19</v>
      </c>
      <c r="AT6" s="55">
        <v>49</v>
      </c>
      <c r="AU6">
        <v>4</v>
      </c>
      <c r="AV6">
        <v>6</v>
      </c>
      <c r="AW6">
        <v>11</v>
      </c>
      <c r="AX6">
        <v>0</v>
      </c>
      <c r="AY6" s="55">
        <v>21</v>
      </c>
      <c r="AZ6">
        <v>4</v>
      </c>
      <c r="BA6">
        <v>6</v>
      </c>
      <c r="BB6">
        <v>22</v>
      </c>
      <c r="BC6">
        <v>0</v>
      </c>
      <c r="BD6" s="55">
        <v>32</v>
      </c>
      <c r="BE6">
        <v>4</v>
      </c>
      <c r="BF6">
        <v>7</v>
      </c>
      <c r="BG6">
        <v>1</v>
      </c>
      <c r="BH6">
        <v>8</v>
      </c>
      <c r="BI6" s="55">
        <v>20</v>
      </c>
      <c r="BJ6">
        <v>30</v>
      </c>
      <c r="BK6">
        <v>151</v>
      </c>
      <c r="BL6">
        <v>7</v>
      </c>
      <c r="BM6">
        <v>21</v>
      </c>
      <c r="BN6" s="55">
        <v>211</v>
      </c>
      <c r="BO6">
        <v>30</v>
      </c>
      <c r="BP6">
        <v>235</v>
      </c>
      <c r="BQ6">
        <v>12</v>
      </c>
      <c r="BR6">
        <v>38</v>
      </c>
      <c r="BS6" s="55">
        <v>324</v>
      </c>
      <c r="BT6">
        <v>30</v>
      </c>
      <c r="BU6">
        <v>21</v>
      </c>
      <c r="BV6" s="55">
        <v>51</v>
      </c>
      <c r="BW6">
        <v>34</v>
      </c>
      <c r="BX6">
        <v>354</v>
      </c>
      <c r="BY6">
        <v>15</v>
      </c>
      <c r="BZ6">
        <v>38</v>
      </c>
      <c r="CA6" s="55">
        <v>441</v>
      </c>
      <c r="CB6">
        <v>34</v>
      </c>
      <c r="CC6">
        <v>283</v>
      </c>
      <c r="CD6">
        <v>21</v>
      </c>
      <c r="CE6">
        <v>38</v>
      </c>
      <c r="CF6">
        <v>376</v>
      </c>
    </row>
    <row r="7" spans="1:121">
      <c r="A7">
        <v>3</v>
      </c>
      <c r="B7">
        <v>3</v>
      </c>
      <c r="C7">
        <v>4</v>
      </c>
      <c r="D7" s="55">
        <v>7</v>
      </c>
      <c r="E7">
        <v>7</v>
      </c>
      <c r="F7" s="231">
        <v>7</v>
      </c>
      <c r="G7" s="55">
        <v>14</v>
      </c>
      <c r="H7" s="233">
        <v>10</v>
      </c>
      <c r="I7">
        <v>100</v>
      </c>
      <c r="J7">
        <v>32</v>
      </c>
      <c r="K7">
        <v>21</v>
      </c>
      <c r="L7" s="55">
        <v>153</v>
      </c>
      <c r="M7">
        <v>51</v>
      </c>
      <c r="N7">
        <v>32</v>
      </c>
      <c r="O7">
        <v>21</v>
      </c>
      <c r="P7" s="55">
        <v>104</v>
      </c>
      <c r="Q7">
        <v>4</v>
      </c>
      <c r="R7">
        <v>14</v>
      </c>
      <c r="S7">
        <v>1</v>
      </c>
      <c r="T7" s="55">
        <v>19</v>
      </c>
      <c r="U7">
        <v>32</v>
      </c>
      <c r="V7" s="246">
        <v>73</v>
      </c>
      <c r="W7">
        <v>21</v>
      </c>
      <c r="X7" s="55">
        <v>126</v>
      </c>
      <c r="Y7" s="139">
        <v>18</v>
      </c>
      <c r="Z7" s="139">
        <v>7</v>
      </c>
      <c r="AA7" s="138">
        <v>25</v>
      </c>
      <c r="AB7" s="245">
        <v>4</v>
      </c>
      <c r="AC7">
        <v>3</v>
      </c>
      <c r="AD7">
        <v>7</v>
      </c>
      <c r="AE7" s="55">
        <v>14</v>
      </c>
      <c r="AF7" s="245">
        <v>14</v>
      </c>
      <c r="AG7" s="245">
        <v>4</v>
      </c>
      <c r="AH7" s="246">
        <v>0</v>
      </c>
      <c r="AI7" s="260">
        <v>18</v>
      </c>
      <c r="AJ7" s="245">
        <v>23</v>
      </c>
      <c r="AK7" s="245">
        <v>11</v>
      </c>
      <c r="AL7" s="246">
        <v>0</v>
      </c>
      <c r="AM7" s="260">
        <v>34</v>
      </c>
      <c r="AN7" s="245">
        <v>34</v>
      </c>
      <c r="AO7" s="245">
        <v>11</v>
      </c>
      <c r="AP7" s="246">
        <v>0</v>
      </c>
      <c r="AQ7" s="260">
        <v>45</v>
      </c>
      <c r="AR7">
        <v>32</v>
      </c>
      <c r="AS7">
        <v>21</v>
      </c>
      <c r="AT7" s="55">
        <v>53</v>
      </c>
      <c r="AU7">
        <v>4</v>
      </c>
      <c r="AV7">
        <v>7</v>
      </c>
      <c r="AW7">
        <v>12</v>
      </c>
      <c r="AX7">
        <v>0</v>
      </c>
      <c r="AY7" s="55">
        <v>23</v>
      </c>
      <c r="AZ7">
        <v>4</v>
      </c>
      <c r="BA7">
        <v>7</v>
      </c>
      <c r="BB7">
        <v>24</v>
      </c>
      <c r="BC7">
        <v>0</v>
      </c>
      <c r="BD7" s="55">
        <v>35</v>
      </c>
      <c r="BE7">
        <v>4</v>
      </c>
      <c r="BF7">
        <v>8</v>
      </c>
      <c r="BG7">
        <v>1</v>
      </c>
      <c r="BH7">
        <v>8</v>
      </c>
      <c r="BI7" s="55">
        <v>21</v>
      </c>
      <c r="BJ7">
        <v>32</v>
      </c>
      <c r="BK7">
        <v>162</v>
      </c>
      <c r="BL7">
        <v>7</v>
      </c>
      <c r="BM7">
        <v>22</v>
      </c>
      <c r="BN7" s="55">
        <v>225</v>
      </c>
      <c r="BO7">
        <v>32</v>
      </c>
      <c r="BP7">
        <v>253</v>
      </c>
      <c r="BQ7">
        <v>14</v>
      </c>
      <c r="BR7">
        <v>40</v>
      </c>
      <c r="BS7" s="55">
        <v>349</v>
      </c>
      <c r="BT7">
        <v>32</v>
      </c>
      <c r="BU7">
        <v>22</v>
      </c>
      <c r="BV7" s="55">
        <v>54</v>
      </c>
      <c r="BW7">
        <v>36</v>
      </c>
      <c r="BX7">
        <v>381</v>
      </c>
      <c r="BY7">
        <v>16</v>
      </c>
      <c r="BZ7">
        <v>40</v>
      </c>
      <c r="CA7" s="55">
        <v>473</v>
      </c>
      <c r="CB7">
        <v>36</v>
      </c>
      <c r="CC7">
        <v>303</v>
      </c>
      <c r="CD7">
        <v>22</v>
      </c>
      <c r="CE7">
        <v>40</v>
      </c>
      <c r="CF7">
        <v>401</v>
      </c>
    </row>
    <row r="8" spans="1:121">
      <c r="A8">
        <v>4</v>
      </c>
      <c r="B8">
        <v>4</v>
      </c>
      <c r="C8">
        <v>5</v>
      </c>
      <c r="D8" s="55">
        <v>9</v>
      </c>
      <c r="E8">
        <v>9</v>
      </c>
      <c r="F8" s="231">
        <v>9</v>
      </c>
      <c r="G8" s="55">
        <v>18</v>
      </c>
      <c r="H8" s="233">
        <v>13</v>
      </c>
      <c r="I8">
        <v>130</v>
      </c>
      <c r="J8">
        <v>42</v>
      </c>
      <c r="K8">
        <v>27</v>
      </c>
      <c r="L8" s="55">
        <v>199</v>
      </c>
      <c r="M8">
        <v>66</v>
      </c>
      <c r="N8">
        <v>42</v>
      </c>
      <c r="O8">
        <v>27</v>
      </c>
      <c r="P8" s="55">
        <v>135</v>
      </c>
      <c r="Q8">
        <v>6</v>
      </c>
      <c r="R8">
        <v>18</v>
      </c>
      <c r="S8">
        <v>2</v>
      </c>
      <c r="T8" s="55">
        <v>26</v>
      </c>
      <c r="U8">
        <v>42</v>
      </c>
      <c r="V8" s="246">
        <v>96</v>
      </c>
      <c r="W8">
        <v>27</v>
      </c>
      <c r="X8" s="55">
        <v>165</v>
      </c>
      <c r="Y8" s="139">
        <v>24</v>
      </c>
      <c r="Z8" s="139">
        <v>9</v>
      </c>
      <c r="AA8" s="138">
        <v>33</v>
      </c>
      <c r="AB8" s="245">
        <v>5</v>
      </c>
      <c r="AC8">
        <v>4</v>
      </c>
      <c r="AD8">
        <v>9</v>
      </c>
      <c r="AE8" s="55">
        <v>18</v>
      </c>
      <c r="AF8" s="245">
        <v>18</v>
      </c>
      <c r="AG8" s="245">
        <v>5</v>
      </c>
      <c r="AH8" s="246">
        <v>0</v>
      </c>
      <c r="AI8" s="260">
        <v>23</v>
      </c>
      <c r="AJ8" s="245">
        <v>30</v>
      </c>
      <c r="AK8" s="245">
        <v>14</v>
      </c>
      <c r="AL8" s="246">
        <v>0</v>
      </c>
      <c r="AM8" s="260">
        <v>44</v>
      </c>
      <c r="AN8" s="245">
        <v>44</v>
      </c>
      <c r="AO8" s="245">
        <v>14</v>
      </c>
      <c r="AP8" s="246">
        <v>0</v>
      </c>
      <c r="AQ8" s="260">
        <v>58</v>
      </c>
      <c r="AR8">
        <v>42</v>
      </c>
      <c r="AS8">
        <v>27</v>
      </c>
      <c r="AT8" s="55">
        <v>69</v>
      </c>
      <c r="AU8">
        <v>6</v>
      </c>
      <c r="AV8">
        <v>9</v>
      </c>
      <c r="AW8">
        <v>15</v>
      </c>
      <c r="AX8">
        <v>0</v>
      </c>
      <c r="AY8" s="55">
        <v>30</v>
      </c>
      <c r="AZ8">
        <v>6</v>
      </c>
      <c r="BA8">
        <v>9</v>
      </c>
      <c r="BB8">
        <v>30</v>
      </c>
      <c r="BC8">
        <v>0</v>
      </c>
      <c r="BD8" s="55">
        <v>45</v>
      </c>
      <c r="BE8">
        <v>6</v>
      </c>
      <c r="BF8">
        <v>10</v>
      </c>
      <c r="BG8">
        <v>1</v>
      </c>
      <c r="BH8">
        <v>10</v>
      </c>
      <c r="BI8" s="55">
        <v>27</v>
      </c>
      <c r="BJ8">
        <v>42</v>
      </c>
      <c r="BK8">
        <v>212</v>
      </c>
      <c r="BL8">
        <v>8</v>
      </c>
      <c r="BM8">
        <v>28</v>
      </c>
      <c r="BN8" s="55">
        <v>292</v>
      </c>
      <c r="BO8">
        <v>42</v>
      </c>
      <c r="BP8">
        <v>331</v>
      </c>
      <c r="BQ8">
        <v>17</v>
      </c>
      <c r="BR8">
        <v>51</v>
      </c>
      <c r="BS8" s="55">
        <v>454</v>
      </c>
      <c r="BT8">
        <v>42</v>
      </c>
      <c r="BU8">
        <v>28</v>
      </c>
      <c r="BV8" s="55">
        <v>70</v>
      </c>
      <c r="BW8">
        <v>47</v>
      </c>
      <c r="BX8">
        <v>497</v>
      </c>
      <c r="BY8">
        <v>19</v>
      </c>
      <c r="BZ8">
        <v>51</v>
      </c>
      <c r="CA8" s="55">
        <v>614</v>
      </c>
      <c r="CB8">
        <v>47</v>
      </c>
      <c r="CC8">
        <v>397</v>
      </c>
      <c r="CD8">
        <v>27</v>
      </c>
      <c r="CE8">
        <v>51</v>
      </c>
      <c r="CF8">
        <v>522</v>
      </c>
    </row>
    <row r="9" spans="1:121">
      <c r="A9">
        <v>5</v>
      </c>
      <c r="B9">
        <v>5</v>
      </c>
      <c r="C9">
        <v>6</v>
      </c>
      <c r="D9" s="55">
        <v>11</v>
      </c>
      <c r="E9">
        <v>12</v>
      </c>
      <c r="F9" s="231">
        <v>12</v>
      </c>
      <c r="G9" s="55">
        <v>23</v>
      </c>
      <c r="H9" s="233">
        <v>16</v>
      </c>
      <c r="I9">
        <v>160</v>
      </c>
      <c r="J9">
        <v>51</v>
      </c>
      <c r="K9">
        <v>33</v>
      </c>
      <c r="L9" s="55">
        <v>244</v>
      </c>
      <c r="M9">
        <v>82</v>
      </c>
      <c r="N9">
        <v>51</v>
      </c>
      <c r="O9">
        <v>33</v>
      </c>
      <c r="P9" s="55">
        <v>166</v>
      </c>
      <c r="Q9">
        <v>7</v>
      </c>
      <c r="R9">
        <v>22</v>
      </c>
      <c r="S9">
        <v>2</v>
      </c>
      <c r="T9" s="55">
        <v>31</v>
      </c>
      <c r="U9">
        <v>51</v>
      </c>
      <c r="V9" s="246">
        <v>118</v>
      </c>
      <c r="W9">
        <v>33</v>
      </c>
      <c r="X9" s="55">
        <v>202</v>
      </c>
      <c r="Y9" s="139">
        <v>29</v>
      </c>
      <c r="Z9" s="139">
        <v>11</v>
      </c>
      <c r="AA9" s="138">
        <v>40</v>
      </c>
      <c r="AB9" s="245">
        <v>6</v>
      </c>
      <c r="AC9">
        <v>5</v>
      </c>
      <c r="AD9">
        <v>12</v>
      </c>
      <c r="AE9" s="55">
        <v>23</v>
      </c>
      <c r="AF9" s="245">
        <v>22</v>
      </c>
      <c r="AG9" s="245">
        <v>6</v>
      </c>
      <c r="AH9" s="246">
        <v>0</v>
      </c>
      <c r="AI9" s="260">
        <v>28</v>
      </c>
      <c r="AJ9" s="245">
        <v>37</v>
      </c>
      <c r="AK9" s="245">
        <v>17</v>
      </c>
      <c r="AL9" s="246">
        <v>0</v>
      </c>
      <c r="AM9" s="260">
        <v>54</v>
      </c>
      <c r="AN9" s="245">
        <v>54</v>
      </c>
      <c r="AO9" s="245">
        <v>17</v>
      </c>
      <c r="AP9" s="246">
        <v>0</v>
      </c>
      <c r="AQ9" s="260">
        <v>71</v>
      </c>
      <c r="AR9">
        <v>51</v>
      </c>
      <c r="AS9">
        <v>33</v>
      </c>
      <c r="AT9" s="55">
        <v>84</v>
      </c>
      <c r="AU9">
        <v>7</v>
      </c>
      <c r="AV9">
        <v>11</v>
      </c>
      <c r="AW9">
        <v>19</v>
      </c>
      <c r="AX9">
        <v>0</v>
      </c>
      <c r="AY9" s="55">
        <v>37</v>
      </c>
      <c r="AZ9">
        <v>7</v>
      </c>
      <c r="BA9">
        <v>11</v>
      </c>
      <c r="BB9">
        <v>37</v>
      </c>
      <c r="BC9">
        <v>0</v>
      </c>
      <c r="BD9" s="55">
        <v>55</v>
      </c>
      <c r="BE9">
        <v>7</v>
      </c>
      <c r="BF9">
        <v>12</v>
      </c>
      <c r="BG9">
        <v>1</v>
      </c>
      <c r="BH9">
        <v>12</v>
      </c>
      <c r="BI9" s="55">
        <v>32</v>
      </c>
      <c r="BJ9">
        <v>51</v>
      </c>
      <c r="BK9">
        <v>261</v>
      </c>
      <c r="BL9">
        <v>9</v>
      </c>
      <c r="BM9">
        <v>34</v>
      </c>
      <c r="BN9" s="55">
        <v>358</v>
      </c>
      <c r="BO9">
        <v>51</v>
      </c>
      <c r="BP9">
        <v>405</v>
      </c>
      <c r="BQ9">
        <v>20</v>
      </c>
      <c r="BR9">
        <v>61</v>
      </c>
      <c r="BS9" s="55">
        <v>553</v>
      </c>
      <c r="BT9">
        <v>51</v>
      </c>
      <c r="BU9">
        <v>34</v>
      </c>
      <c r="BV9" s="55">
        <v>85</v>
      </c>
      <c r="BW9">
        <v>58</v>
      </c>
      <c r="BX9">
        <v>609</v>
      </c>
      <c r="BY9">
        <v>24</v>
      </c>
      <c r="BZ9">
        <v>61</v>
      </c>
      <c r="CA9" s="55">
        <v>752</v>
      </c>
      <c r="CB9">
        <v>58</v>
      </c>
      <c r="CC9">
        <v>485</v>
      </c>
      <c r="CD9">
        <v>34</v>
      </c>
      <c r="CE9">
        <v>61</v>
      </c>
      <c r="CF9">
        <v>638</v>
      </c>
    </row>
    <row r="10" spans="1:121">
      <c r="A10">
        <v>6</v>
      </c>
      <c r="B10">
        <v>5</v>
      </c>
      <c r="C10">
        <v>7</v>
      </c>
      <c r="D10" s="55">
        <v>12</v>
      </c>
      <c r="E10">
        <v>13</v>
      </c>
      <c r="F10" s="231">
        <v>13</v>
      </c>
      <c r="G10" s="55">
        <v>25</v>
      </c>
      <c r="H10" s="233">
        <v>18</v>
      </c>
      <c r="I10">
        <v>172</v>
      </c>
      <c r="J10">
        <v>55</v>
      </c>
      <c r="K10">
        <v>36</v>
      </c>
      <c r="L10" s="55">
        <v>263</v>
      </c>
      <c r="M10">
        <v>88</v>
      </c>
      <c r="N10">
        <v>55</v>
      </c>
      <c r="O10">
        <v>36</v>
      </c>
      <c r="P10" s="55">
        <v>179</v>
      </c>
      <c r="Q10">
        <v>8</v>
      </c>
      <c r="R10">
        <v>24</v>
      </c>
      <c r="S10">
        <v>2</v>
      </c>
      <c r="T10" s="55">
        <v>34</v>
      </c>
      <c r="U10">
        <v>55</v>
      </c>
      <c r="V10" s="246">
        <v>127</v>
      </c>
      <c r="W10">
        <v>36</v>
      </c>
      <c r="X10" s="55">
        <v>218</v>
      </c>
      <c r="Y10" s="139">
        <v>31</v>
      </c>
      <c r="Z10" s="139">
        <v>12</v>
      </c>
      <c r="AA10" s="138">
        <v>43</v>
      </c>
      <c r="AB10" s="245">
        <v>7</v>
      </c>
      <c r="AC10">
        <v>5</v>
      </c>
      <c r="AD10">
        <v>13</v>
      </c>
      <c r="AE10" s="55">
        <v>25</v>
      </c>
      <c r="AF10" s="245">
        <v>24</v>
      </c>
      <c r="AG10" s="245">
        <v>7</v>
      </c>
      <c r="AH10" s="246">
        <v>0</v>
      </c>
      <c r="AI10" s="260">
        <v>31</v>
      </c>
      <c r="AJ10" s="245">
        <v>40</v>
      </c>
      <c r="AK10" s="245">
        <v>19</v>
      </c>
      <c r="AL10" s="246">
        <v>0</v>
      </c>
      <c r="AM10" s="260">
        <v>59</v>
      </c>
      <c r="AN10" s="245">
        <v>59</v>
      </c>
      <c r="AO10" s="245">
        <v>19</v>
      </c>
      <c r="AP10" s="246">
        <v>0</v>
      </c>
      <c r="AQ10" s="260">
        <v>78</v>
      </c>
      <c r="AR10">
        <v>55</v>
      </c>
      <c r="AS10">
        <v>36</v>
      </c>
      <c r="AT10" s="55">
        <v>91</v>
      </c>
      <c r="AU10">
        <v>7</v>
      </c>
      <c r="AV10">
        <v>11</v>
      </c>
      <c r="AW10">
        <v>20</v>
      </c>
      <c r="AX10">
        <v>0</v>
      </c>
      <c r="AY10" s="55">
        <v>38</v>
      </c>
      <c r="AZ10">
        <v>7</v>
      </c>
      <c r="BA10">
        <v>11</v>
      </c>
      <c r="BB10">
        <v>40</v>
      </c>
      <c r="BC10">
        <v>0</v>
      </c>
      <c r="BD10" s="55">
        <v>58</v>
      </c>
      <c r="BE10">
        <v>7</v>
      </c>
      <c r="BF10">
        <v>12</v>
      </c>
      <c r="BG10">
        <v>1</v>
      </c>
      <c r="BH10">
        <v>14</v>
      </c>
      <c r="BI10" s="55">
        <v>34</v>
      </c>
      <c r="BJ10">
        <v>56</v>
      </c>
      <c r="BK10">
        <v>281</v>
      </c>
      <c r="BL10">
        <v>10</v>
      </c>
      <c r="BM10">
        <v>37</v>
      </c>
      <c r="BN10" s="55">
        <v>387</v>
      </c>
      <c r="BO10">
        <v>56</v>
      </c>
      <c r="BP10">
        <v>437</v>
      </c>
      <c r="BQ10">
        <v>22</v>
      </c>
      <c r="BR10">
        <v>68</v>
      </c>
      <c r="BS10" s="55">
        <v>601</v>
      </c>
      <c r="BT10">
        <v>56</v>
      </c>
      <c r="BU10">
        <v>37</v>
      </c>
      <c r="BV10" s="55">
        <v>93</v>
      </c>
      <c r="BW10">
        <v>63</v>
      </c>
      <c r="BX10">
        <v>657</v>
      </c>
      <c r="BY10">
        <v>26</v>
      </c>
      <c r="BZ10">
        <v>68</v>
      </c>
      <c r="CA10" s="55">
        <v>814</v>
      </c>
      <c r="CB10">
        <v>63</v>
      </c>
      <c r="CC10">
        <v>525</v>
      </c>
      <c r="CD10">
        <v>37</v>
      </c>
      <c r="CE10">
        <v>68</v>
      </c>
      <c r="CF10">
        <v>693</v>
      </c>
    </row>
    <row r="11" spans="1:121">
      <c r="A11">
        <v>7</v>
      </c>
      <c r="B11">
        <v>6</v>
      </c>
      <c r="C11">
        <v>7</v>
      </c>
      <c r="D11" s="55">
        <v>13</v>
      </c>
      <c r="E11">
        <v>13</v>
      </c>
      <c r="F11" s="231">
        <v>13</v>
      </c>
      <c r="G11" s="55">
        <v>26</v>
      </c>
      <c r="H11" s="233">
        <v>18</v>
      </c>
      <c r="I11">
        <v>184</v>
      </c>
      <c r="J11">
        <v>59</v>
      </c>
      <c r="K11">
        <v>38</v>
      </c>
      <c r="L11" s="55">
        <v>281</v>
      </c>
      <c r="M11">
        <v>94</v>
      </c>
      <c r="N11">
        <v>59</v>
      </c>
      <c r="O11">
        <v>38</v>
      </c>
      <c r="P11" s="55">
        <v>191</v>
      </c>
      <c r="Q11">
        <v>8</v>
      </c>
      <c r="R11">
        <v>25</v>
      </c>
      <c r="S11">
        <v>3</v>
      </c>
      <c r="T11" s="55">
        <v>36</v>
      </c>
      <c r="U11">
        <v>59</v>
      </c>
      <c r="V11" s="246">
        <v>136</v>
      </c>
      <c r="W11">
        <v>38</v>
      </c>
      <c r="X11" s="55">
        <v>233</v>
      </c>
      <c r="Y11" s="139">
        <v>34</v>
      </c>
      <c r="Z11" s="139">
        <v>13</v>
      </c>
      <c r="AA11" s="138">
        <v>47</v>
      </c>
      <c r="AB11" s="245">
        <v>7</v>
      </c>
      <c r="AC11">
        <v>6</v>
      </c>
      <c r="AD11">
        <v>13</v>
      </c>
      <c r="AE11" s="55">
        <v>26</v>
      </c>
      <c r="AF11" s="245">
        <v>26</v>
      </c>
      <c r="AG11" s="245">
        <v>7</v>
      </c>
      <c r="AH11" s="246">
        <v>0</v>
      </c>
      <c r="AI11" s="260">
        <v>33</v>
      </c>
      <c r="AJ11" s="245">
        <v>43</v>
      </c>
      <c r="AK11" s="245">
        <v>20</v>
      </c>
      <c r="AL11" s="246">
        <v>0</v>
      </c>
      <c r="AM11" s="260">
        <v>63</v>
      </c>
      <c r="AN11" s="245">
        <v>63</v>
      </c>
      <c r="AO11" s="245">
        <v>20</v>
      </c>
      <c r="AP11" s="246">
        <v>0</v>
      </c>
      <c r="AQ11" s="260">
        <v>83</v>
      </c>
      <c r="AR11">
        <v>59</v>
      </c>
      <c r="AS11">
        <v>38</v>
      </c>
      <c r="AT11" s="55">
        <v>97</v>
      </c>
      <c r="AU11">
        <v>7</v>
      </c>
      <c r="AV11">
        <v>12</v>
      </c>
      <c r="AW11">
        <v>21</v>
      </c>
      <c r="AX11">
        <v>0</v>
      </c>
      <c r="AY11" s="55">
        <v>40</v>
      </c>
      <c r="AZ11">
        <v>7</v>
      </c>
      <c r="BA11">
        <v>12</v>
      </c>
      <c r="BB11">
        <v>42</v>
      </c>
      <c r="BC11">
        <v>0</v>
      </c>
      <c r="BD11" s="55">
        <v>61</v>
      </c>
      <c r="BE11">
        <v>7</v>
      </c>
      <c r="BF11">
        <v>13</v>
      </c>
      <c r="BG11">
        <v>1</v>
      </c>
      <c r="BH11">
        <v>14</v>
      </c>
      <c r="BI11" s="55">
        <v>35</v>
      </c>
      <c r="BJ11">
        <v>59</v>
      </c>
      <c r="BK11">
        <v>300</v>
      </c>
      <c r="BL11">
        <v>10</v>
      </c>
      <c r="BM11">
        <v>39</v>
      </c>
      <c r="BN11" s="55">
        <v>411</v>
      </c>
      <c r="BO11">
        <v>59</v>
      </c>
      <c r="BP11">
        <v>468</v>
      </c>
      <c r="BQ11">
        <v>23</v>
      </c>
      <c r="BR11">
        <v>73</v>
      </c>
      <c r="BS11" s="55">
        <v>641</v>
      </c>
      <c r="BT11">
        <v>59</v>
      </c>
      <c r="BU11">
        <v>39</v>
      </c>
      <c r="BV11" s="55">
        <v>98</v>
      </c>
      <c r="BW11">
        <v>67</v>
      </c>
      <c r="BX11">
        <v>703</v>
      </c>
      <c r="BY11">
        <v>28</v>
      </c>
      <c r="BZ11">
        <v>73</v>
      </c>
      <c r="CA11" s="55">
        <v>871</v>
      </c>
      <c r="CB11">
        <v>67</v>
      </c>
      <c r="CC11">
        <v>561</v>
      </c>
      <c r="CD11">
        <v>39</v>
      </c>
      <c r="CE11">
        <v>73</v>
      </c>
      <c r="CF11">
        <v>740</v>
      </c>
    </row>
    <row r="12" spans="1:121">
      <c r="A12">
        <v>8</v>
      </c>
      <c r="B12">
        <v>6</v>
      </c>
      <c r="C12">
        <v>8</v>
      </c>
      <c r="D12" s="55">
        <v>14</v>
      </c>
      <c r="E12">
        <v>14</v>
      </c>
      <c r="F12" s="231">
        <v>14</v>
      </c>
      <c r="G12" s="55">
        <v>28</v>
      </c>
      <c r="H12" s="233">
        <v>20</v>
      </c>
      <c r="I12">
        <v>194</v>
      </c>
      <c r="J12">
        <v>62</v>
      </c>
      <c r="K12">
        <v>40</v>
      </c>
      <c r="L12" s="55">
        <v>296</v>
      </c>
      <c r="M12">
        <v>99</v>
      </c>
      <c r="N12">
        <v>62</v>
      </c>
      <c r="O12">
        <v>40</v>
      </c>
      <c r="P12" s="55">
        <v>201</v>
      </c>
      <c r="Q12">
        <v>8</v>
      </c>
      <c r="R12">
        <v>27</v>
      </c>
      <c r="S12">
        <v>3</v>
      </c>
      <c r="T12" s="55">
        <v>38</v>
      </c>
      <c r="U12">
        <v>62</v>
      </c>
      <c r="V12" s="246">
        <v>143</v>
      </c>
      <c r="W12">
        <v>40</v>
      </c>
      <c r="X12" s="55">
        <v>245</v>
      </c>
      <c r="Y12" s="139">
        <v>35</v>
      </c>
      <c r="Z12" s="139">
        <v>13</v>
      </c>
      <c r="AA12" s="138">
        <v>48</v>
      </c>
      <c r="AB12" s="245">
        <v>8</v>
      </c>
      <c r="AC12">
        <v>6</v>
      </c>
      <c r="AD12">
        <v>14</v>
      </c>
      <c r="AE12" s="55">
        <v>28</v>
      </c>
      <c r="AF12" s="245">
        <v>27</v>
      </c>
      <c r="AG12" s="245">
        <v>8</v>
      </c>
      <c r="AH12" s="246">
        <v>0</v>
      </c>
      <c r="AI12" s="260">
        <v>35</v>
      </c>
      <c r="AJ12" s="245">
        <v>45</v>
      </c>
      <c r="AK12" s="245">
        <v>21</v>
      </c>
      <c r="AL12" s="246">
        <v>0</v>
      </c>
      <c r="AM12" s="260">
        <v>66</v>
      </c>
      <c r="AN12" s="245">
        <v>66</v>
      </c>
      <c r="AO12" s="245">
        <v>21</v>
      </c>
      <c r="AP12" s="246">
        <v>0</v>
      </c>
      <c r="AQ12" s="260">
        <v>87</v>
      </c>
      <c r="AR12">
        <v>62</v>
      </c>
      <c r="AS12">
        <v>40</v>
      </c>
      <c r="AT12" s="55">
        <v>102</v>
      </c>
      <c r="AU12">
        <v>8</v>
      </c>
      <c r="AV12">
        <v>13</v>
      </c>
      <c r="AW12">
        <v>22</v>
      </c>
      <c r="AX12">
        <v>0</v>
      </c>
      <c r="AY12" s="55">
        <v>43</v>
      </c>
      <c r="AZ12">
        <v>8</v>
      </c>
      <c r="BA12">
        <v>13</v>
      </c>
      <c r="BB12">
        <v>44</v>
      </c>
      <c r="BC12">
        <v>0</v>
      </c>
      <c r="BD12" s="55">
        <v>65</v>
      </c>
      <c r="BE12">
        <v>8</v>
      </c>
      <c r="BF12">
        <v>14</v>
      </c>
      <c r="BG12">
        <v>1</v>
      </c>
      <c r="BH12">
        <v>15</v>
      </c>
      <c r="BI12" s="55">
        <v>38</v>
      </c>
      <c r="BJ12">
        <v>63</v>
      </c>
      <c r="BK12">
        <v>315</v>
      </c>
      <c r="BL12">
        <v>12</v>
      </c>
      <c r="BM12">
        <v>41</v>
      </c>
      <c r="BN12" s="55">
        <v>434</v>
      </c>
      <c r="BO12">
        <v>63</v>
      </c>
      <c r="BP12">
        <v>493</v>
      </c>
      <c r="BQ12">
        <v>25</v>
      </c>
      <c r="BR12">
        <v>76</v>
      </c>
      <c r="BS12" s="55">
        <v>677</v>
      </c>
      <c r="BT12">
        <v>63</v>
      </c>
      <c r="BU12">
        <v>41</v>
      </c>
      <c r="BV12" s="55">
        <v>104</v>
      </c>
      <c r="BW12">
        <v>71</v>
      </c>
      <c r="BX12">
        <v>741</v>
      </c>
      <c r="BY12">
        <v>28</v>
      </c>
      <c r="BZ12">
        <v>76</v>
      </c>
      <c r="CA12" s="55">
        <v>916</v>
      </c>
      <c r="CB12">
        <v>71</v>
      </c>
      <c r="CC12">
        <v>591</v>
      </c>
      <c r="CD12">
        <v>40</v>
      </c>
      <c r="CE12">
        <v>76</v>
      </c>
      <c r="CF12">
        <v>778</v>
      </c>
    </row>
    <row r="13" spans="1:121">
      <c r="A13">
        <v>9</v>
      </c>
      <c r="B13">
        <v>6</v>
      </c>
      <c r="C13">
        <v>8</v>
      </c>
      <c r="D13" s="55">
        <v>14</v>
      </c>
      <c r="E13">
        <v>15</v>
      </c>
      <c r="F13" s="231">
        <v>15</v>
      </c>
      <c r="G13" s="55">
        <v>29</v>
      </c>
      <c r="H13" s="233">
        <v>21</v>
      </c>
      <c r="I13">
        <v>203</v>
      </c>
      <c r="J13">
        <v>65</v>
      </c>
      <c r="K13">
        <v>42</v>
      </c>
      <c r="L13" s="55">
        <v>310</v>
      </c>
      <c r="M13">
        <v>104</v>
      </c>
      <c r="N13">
        <v>65</v>
      </c>
      <c r="O13">
        <v>42</v>
      </c>
      <c r="P13" s="55">
        <v>211</v>
      </c>
      <c r="Q13">
        <v>9</v>
      </c>
      <c r="R13">
        <v>28</v>
      </c>
      <c r="S13">
        <v>3</v>
      </c>
      <c r="T13" s="55">
        <v>40</v>
      </c>
      <c r="U13">
        <v>65</v>
      </c>
      <c r="V13" s="246">
        <v>150</v>
      </c>
      <c r="W13">
        <v>42</v>
      </c>
      <c r="X13" s="55">
        <v>257</v>
      </c>
      <c r="Y13" s="139">
        <v>37</v>
      </c>
      <c r="Z13" s="139">
        <v>14</v>
      </c>
      <c r="AA13" s="138">
        <v>51</v>
      </c>
      <c r="AB13" s="245">
        <v>8</v>
      </c>
      <c r="AC13">
        <v>6</v>
      </c>
      <c r="AD13">
        <v>15</v>
      </c>
      <c r="AE13" s="55">
        <v>29</v>
      </c>
      <c r="AF13" s="245">
        <v>28</v>
      </c>
      <c r="AG13" s="245">
        <v>8</v>
      </c>
      <c r="AH13" s="246">
        <v>0</v>
      </c>
      <c r="AI13" s="260">
        <v>36</v>
      </c>
      <c r="AJ13" s="245">
        <v>47</v>
      </c>
      <c r="AK13" s="245">
        <v>22</v>
      </c>
      <c r="AL13" s="246">
        <v>0</v>
      </c>
      <c r="AM13" s="260">
        <v>69</v>
      </c>
      <c r="AN13" s="245">
        <v>69</v>
      </c>
      <c r="AO13" s="245">
        <v>22</v>
      </c>
      <c r="AP13" s="246">
        <v>0</v>
      </c>
      <c r="AQ13" s="260">
        <v>91</v>
      </c>
      <c r="AR13">
        <v>65</v>
      </c>
      <c r="AS13">
        <v>42</v>
      </c>
      <c r="AT13" s="55">
        <v>107</v>
      </c>
      <c r="AU13">
        <v>8</v>
      </c>
      <c r="AV13">
        <v>14</v>
      </c>
      <c r="AW13">
        <v>23</v>
      </c>
      <c r="AX13">
        <v>0</v>
      </c>
      <c r="AY13" s="55">
        <v>45</v>
      </c>
      <c r="AZ13">
        <v>8</v>
      </c>
      <c r="BA13">
        <v>14</v>
      </c>
      <c r="BB13">
        <v>46</v>
      </c>
      <c r="BC13">
        <v>0</v>
      </c>
      <c r="BD13" s="55">
        <v>68</v>
      </c>
      <c r="BE13">
        <v>8</v>
      </c>
      <c r="BF13">
        <v>15</v>
      </c>
      <c r="BG13">
        <v>1</v>
      </c>
      <c r="BH13">
        <v>16</v>
      </c>
      <c r="BI13" s="55">
        <v>40</v>
      </c>
      <c r="BJ13">
        <v>65</v>
      </c>
      <c r="BK13">
        <v>331</v>
      </c>
      <c r="BL13">
        <v>12</v>
      </c>
      <c r="BM13">
        <v>42</v>
      </c>
      <c r="BN13" s="55">
        <v>453</v>
      </c>
      <c r="BO13">
        <v>65</v>
      </c>
      <c r="BP13">
        <v>516</v>
      </c>
      <c r="BQ13">
        <v>25</v>
      </c>
      <c r="BR13">
        <v>80</v>
      </c>
      <c r="BS13" s="55">
        <v>707</v>
      </c>
      <c r="BT13">
        <v>65</v>
      </c>
      <c r="BU13">
        <v>42</v>
      </c>
      <c r="BV13" s="55">
        <v>107</v>
      </c>
      <c r="BW13">
        <v>74</v>
      </c>
      <c r="BX13">
        <v>774</v>
      </c>
      <c r="BY13">
        <v>29</v>
      </c>
      <c r="BZ13">
        <v>80</v>
      </c>
      <c r="CA13" s="55">
        <v>957</v>
      </c>
      <c r="CB13">
        <v>74</v>
      </c>
      <c r="CC13">
        <v>617</v>
      </c>
      <c r="CD13">
        <v>42</v>
      </c>
      <c r="CE13">
        <v>80</v>
      </c>
      <c r="CF13">
        <v>813</v>
      </c>
    </row>
    <row r="14" spans="1:121">
      <c r="A14">
        <v>10</v>
      </c>
      <c r="B14">
        <v>7</v>
      </c>
      <c r="C14">
        <v>8</v>
      </c>
      <c r="D14" s="55">
        <v>15</v>
      </c>
      <c r="E14">
        <v>15</v>
      </c>
      <c r="F14" s="231">
        <v>15</v>
      </c>
      <c r="G14" s="55">
        <v>30</v>
      </c>
      <c r="H14" s="233">
        <v>21</v>
      </c>
      <c r="I14">
        <v>213</v>
      </c>
      <c r="J14">
        <v>68</v>
      </c>
      <c r="K14">
        <v>44</v>
      </c>
      <c r="L14" s="55">
        <v>325</v>
      </c>
      <c r="M14">
        <v>109</v>
      </c>
      <c r="N14">
        <v>68</v>
      </c>
      <c r="O14">
        <v>44</v>
      </c>
      <c r="P14" s="55">
        <v>221</v>
      </c>
      <c r="Q14">
        <v>9</v>
      </c>
      <c r="R14">
        <v>29</v>
      </c>
      <c r="S14">
        <v>3</v>
      </c>
      <c r="T14" s="55">
        <v>41</v>
      </c>
      <c r="U14">
        <v>68</v>
      </c>
      <c r="V14" s="246">
        <v>157</v>
      </c>
      <c r="W14">
        <v>44</v>
      </c>
      <c r="X14" s="55">
        <v>269</v>
      </c>
      <c r="Y14" s="139">
        <v>39</v>
      </c>
      <c r="Z14" s="139">
        <v>15</v>
      </c>
      <c r="AA14" s="138">
        <v>54</v>
      </c>
      <c r="AB14" s="245">
        <v>8</v>
      </c>
      <c r="AC14">
        <v>7</v>
      </c>
      <c r="AD14">
        <v>15</v>
      </c>
      <c r="AE14" s="55">
        <v>30</v>
      </c>
      <c r="AF14" s="245">
        <v>30</v>
      </c>
      <c r="AG14" s="245">
        <v>8</v>
      </c>
      <c r="AH14" s="246">
        <v>0</v>
      </c>
      <c r="AI14" s="260">
        <v>38</v>
      </c>
      <c r="AJ14" s="245">
        <v>49</v>
      </c>
      <c r="AK14" s="245">
        <v>23</v>
      </c>
      <c r="AL14" s="246">
        <v>0</v>
      </c>
      <c r="AM14" s="260">
        <v>72</v>
      </c>
      <c r="AN14" s="245">
        <v>72</v>
      </c>
      <c r="AO14" s="245">
        <v>23</v>
      </c>
      <c r="AP14" s="246">
        <v>0</v>
      </c>
      <c r="AQ14" s="260">
        <v>95</v>
      </c>
      <c r="AR14">
        <v>68</v>
      </c>
      <c r="AS14">
        <v>44</v>
      </c>
      <c r="AT14" s="55">
        <v>112</v>
      </c>
      <c r="AU14">
        <v>8</v>
      </c>
      <c r="AV14">
        <v>14</v>
      </c>
      <c r="AW14">
        <v>24</v>
      </c>
      <c r="AX14">
        <v>0</v>
      </c>
      <c r="AY14" s="55">
        <v>46</v>
      </c>
      <c r="AZ14">
        <v>8</v>
      </c>
      <c r="BA14">
        <v>14</v>
      </c>
      <c r="BB14">
        <v>48</v>
      </c>
      <c r="BC14">
        <v>0</v>
      </c>
      <c r="BD14" s="55">
        <v>70</v>
      </c>
      <c r="BE14">
        <v>8</v>
      </c>
      <c r="BF14">
        <v>15</v>
      </c>
      <c r="BG14">
        <v>1</v>
      </c>
      <c r="BH14">
        <v>16</v>
      </c>
      <c r="BI14" s="55">
        <v>40</v>
      </c>
      <c r="BJ14">
        <v>68</v>
      </c>
      <c r="BK14">
        <v>346</v>
      </c>
      <c r="BL14">
        <v>12</v>
      </c>
      <c r="BM14">
        <v>44</v>
      </c>
      <c r="BN14" s="55">
        <v>474</v>
      </c>
      <c r="BO14">
        <v>68</v>
      </c>
      <c r="BP14">
        <v>541</v>
      </c>
      <c r="BQ14">
        <v>26</v>
      </c>
      <c r="BR14">
        <v>84</v>
      </c>
      <c r="BS14" s="55">
        <v>740</v>
      </c>
      <c r="BT14">
        <v>68</v>
      </c>
      <c r="BU14">
        <v>44</v>
      </c>
      <c r="BV14" s="55">
        <v>112</v>
      </c>
      <c r="BW14">
        <v>78</v>
      </c>
      <c r="BX14">
        <v>813</v>
      </c>
      <c r="BY14">
        <v>31</v>
      </c>
      <c r="BZ14">
        <v>84</v>
      </c>
      <c r="CA14" s="55">
        <v>1006</v>
      </c>
      <c r="CB14">
        <v>78</v>
      </c>
      <c r="CC14">
        <v>648</v>
      </c>
      <c r="CD14">
        <v>44</v>
      </c>
      <c r="CE14">
        <v>84</v>
      </c>
      <c r="CF14">
        <v>854</v>
      </c>
    </row>
    <row r="15" spans="1:121">
      <c r="A15">
        <v>11</v>
      </c>
      <c r="B15">
        <v>7</v>
      </c>
      <c r="C15">
        <v>9</v>
      </c>
      <c r="D15" s="55">
        <v>16</v>
      </c>
      <c r="E15">
        <v>16</v>
      </c>
      <c r="F15" s="230">
        <v>16</v>
      </c>
      <c r="G15" s="55">
        <v>32</v>
      </c>
      <c r="H15" s="232">
        <v>23</v>
      </c>
      <c r="I15">
        <v>223</v>
      </c>
      <c r="J15">
        <v>71</v>
      </c>
      <c r="K15">
        <v>46</v>
      </c>
      <c r="L15" s="55">
        <v>340</v>
      </c>
      <c r="M15">
        <v>114</v>
      </c>
      <c r="N15">
        <v>71</v>
      </c>
      <c r="O15">
        <v>46</v>
      </c>
      <c r="P15" s="55">
        <v>231</v>
      </c>
      <c r="Q15">
        <v>10</v>
      </c>
      <c r="R15">
        <v>31</v>
      </c>
      <c r="S15">
        <v>3</v>
      </c>
      <c r="T15" s="55">
        <v>44</v>
      </c>
      <c r="U15">
        <v>71</v>
      </c>
      <c r="V15" s="246">
        <v>164</v>
      </c>
      <c r="W15">
        <v>46</v>
      </c>
      <c r="X15" s="55">
        <v>281</v>
      </c>
      <c r="Y15" s="139">
        <v>41</v>
      </c>
      <c r="Z15" s="139">
        <v>15</v>
      </c>
      <c r="AA15" s="138">
        <v>56</v>
      </c>
      <c r="AB15" s="245">
        <v>9</v>
      </c>
      <c r="AC15">
        <v>7</v>
      </c>
      <c r="AD15">
        <v>16</v>
      </c>
      <c r="AE15" s="55">
        <v>32</v>
      </c>
      <c r="AF15" s="245">
        <v>31</v>
      </c>
      <c r="AG15" s="245">
        <v>9</v>
      </c>
      <c r="AH15" s="246">
        <v>0</v>
      </c>
      <c r="AI15" s="260">
        <v>40</v>
      </c>
      <c r="AJ15" s="245">
        <v>51</v>
      </c>
      <c r="AK15" s="245">
        <v>24</v>
      </c>
      <c r="AL15" s="246">
        <v>0</v>
      </c>
      <c r="AM15" s="260">
        <v>75</v>
      </c>
      <c r="AN15" s="245">
        <v>76</v>
      </c>
      <c r="AO15" s="245">
        <v>24</v>
      </c>
      <c r="AP15" s="246">
        <v>0</v>
      </c>
      <c r="AQ15" s="260">
        <v>100</v>
      </c>
      <c r="AR15">
        <v>71</v>
      </c>
      <c r="AS15">
        <v>46</v>
      </c>
      <c r="AT15" s="55">
        <v>117</v>
      </c>
      <c r="AU15">
        <v>9</v>
      </c>
      <c r="AV15">
        <v>15</v>
      </c>
      <c r="AW15">
        <v>26</v>
      </c>
      <c r="AX15">
        <v>0</v>
      </c>
      <c r="AY15" s="55">
        <v>50</v>
      </c>
      <c r="AZ15">
        <v>9</v>
      </c>
      <c r="BA15">
        <v>15</v>
      </c>
      <c r="BB15">
        <v>51</v>
      </c>
      <c r="BC15">
        <v>0</v>
      </c>
      <c r="BD15" s="55">
        <v>75</v>
      </c>
      <c r="BE15">
        <v>9</v>
      </c>
      <c r="BF15">
        <v>16</v>
      </c>
      <c r="BG15">
        <v>1</v>
      </c>
      <c r="BH15">
        <v>17</v>
      </c>
      <c r="BI15" s="55">
        <v>43</v>
      </c>
      <c r="BJ15">
        <v>71</v>
      </c>
      <c r="BK15">
        <v>362</v>
      </c>
      <c r="BL15">
        <v>13</v>
      </c>
      <c r="BM15">
        <v>46</v>
      </c>
      <c r="BN15" s="55">
        <v>496</v>
      </c>
      <c r="BO15">
        <v>71</v>
      </c>
      <c r="BP15">
        <v>567</v>
      </c>
      <c r="BQ15">
        <v>27</v>
      </c>
      <c r="BR15">
        <v>87</v>
      </c>
      <c r="BS15" s="55">
        <v>775</v>
      </c>
      <c r="BT15">
        <v>71</v>
      </c>
      <c r="BU15">
        <v>46</v>
      </c>
      <c r="BV15" s="55">
        <v>117</v>
      </c>
      <c r="BW15">
        <v>81</v>
      </c>
      <c r="BX15">
        <v>850</v>
      </c>
      <c r="BY15">
        <v>33</v>
      </c>
      <c r="BZ15">
        <v>87</v>
      </c>
      <c r="CA15" s="55">
        <v>1051</v>
      </c>
      <c r="CB15">
        <v>81</v>
      </c>
      <c r="CC15">
        <v>678</v>
      </c>
      <c r="CD15">
        <v>47</v>
      </c>
      <c r="CE15">
        <v>87</v>
      </c>
      <c r="CF15">
        <v>893</v>
      </c>
    </row>
    <row r="16" spans="1:121">
      <c r="A16">
        <v>12</v>
      </c>
      <c r="B16">
        <v>7</v>
      </c>
      <c r="C16">
        <v>9</v>
      </c>
      <c r="D16" s="55">
        <v>16</v>
      </c>
      <c r="E16">
        <v>17</v>
      </c>
      <c r="F16" s="230">
        <v>17</v>
      </c>
      <c r="G16" s="55">
        <v>33</v>
      </c>
      <c r="H16" s="232">
        <v>24</v>
      </c>
      <c r="I16">
        <v>233</v>
      </c>
      <c r="J16">
        <v>75</v>
      </c>
      <c r="K16">
        <v>48</v>
      </c>
      <c r="L16" s="55">
        <v>356</v>
      </c>
      <c r="M16">
        <v>119</v>
      </c>
      <c r="N16">
        <v>75</v>
      </c>
      <c r="O16">
        <v>48</v>
      </c>
      <c r="P16" s="55">
        <v>242</v>
      </c>
      <c r="Q16">
        <v>10</v>
      </c>
      <c r="R16">
        <v>32</v>
      </c>
      <c r="S16">
        <v>3</v>
      </c>
      <c r="T16" s="55">
        <v>45</v>
      </c>
      <c r="U16">
        <v>75</v>
      </c>
      <c r="V16" s="246">
        <v>171</v>
      </c>
      <c r="W16">
        <v>48</v>
      </c>
      <c r="X16" s="55">
        <v>294</v>
      </c>
      <c r="Y16" s="139">
        <v>42</v>
      </c>
      <c r="Z16" s="139">
        <v>16</v>
      </c>
      <c r="AA16" s="138">
        <v>58</v>
      </c>
      <c r="AB16" s="245">
        <v>9</v>
      </c>
      <c r="AC16">
        <v>7</v>
      </c>
      <c r="AD16">
        <v>17</v>
      </c>
      <c r="AE16" s="55">
        <v>33</v>
      </c>
      <c r="AF16" s="245">
        <v>32</v>
      </c>
      <c r="AG16" s="245">
        <v>9</v>
      </c>
      <c r="AH16" s="246">
        <v>0</v>
      </c>
      <c r="AI16" s="260">
        <v>41</v>
      </c>
      <c r="AJ16" s="245">
        <v>54</v>
      </c>
      <c r="AK16" s="245">
        <v>25</v>
      </c>
      <c r="AL16" s="246">
        <v>0</v>
      </c>
      <c r="AM16" s="260">
        <v>79</v>
      </c>
      <c r="AN16" s="245">
        <v>79</v>
      </c>
      <c r="AO16" s="245">
        <v>25</v>
      </c>
      <c r="AP16" s="246">
        <v>0</v>
      </c>
      <c r="AQ16" s="260">
        <v>104</v>
      </c>
      <c r="AR16">
        <v>75</v>
      </c>
      <c r="AS16">
        <v>48</v>
      </c>
      <c r="AT16" s="55">
        <v>123</v>
      </c>
      <c r="AU16">
        <v>9</v>
      </c>
      <c r="AV16">
        <v>15</v>
      </c>
      <c r="AW16">
        <v>27</v>
      </c>
      <c r="AX16">
        <v>0</v>
      </c>
      <c r="AY16" s="55">
        <v>51</v>
      </c>
      <c r="AZ16">
        <v>9</v>
      </c>
      <c r="BA16">
        <v>15</v>
      </c>
      <c r="BB16">
        <v>53</v>
      </c>
      <c r="BC16">
        <v>0</v>
      </c>
      <c r="BD16" s="55">
        <v>77</v>
      </c>
      <c r="BE16">
        <v>9</v>
      </c>
      <c r="BF16">
        <v>16</v>
      </c>
      <c r="BG16">
        <v>1</v>
      </c>
      <c r="BH16">
        <v>17</v>
      </c>
      <c r="BI16" s="55">
        <v>43</v>
      </c>
      <c r="BJ16">
        <v>75</v>
      </c>
      <c r="BK16">
        <v>378</v>
      </c>
      <c r="BL16">
        <v>13</v>
      </c>
      <c r="BM16">
        <v>48</v>
      </c>
      <c r="BN16" s="55">
        <v>518</v>
      </c>
      <c r="BO16">
        <v>75</v>
      </c>
      <c r="BP16">
        <v>591</v>
      </c>
      <c r="BQ16">
        <v>29</v>
      </c>
      <c r="BR16">
        <v>90</v>
      </c>
      <c r="BS16" s="55">
        <v>809</v>
      </c>
      <c r="BT16">
        <v>75</v>
      </c>
      <c r="BU16">
        <v>48</v>
      </c>
      <c r="BV16" s="55">
        <v>123</v>
      </c>
      <c r="BW16">
        <v>85</v>
      </c>
      <c r="BX16">
        <v>887</v>
      </c>
      <c r="BY16">
        <v>33</v>
      </c>
      <c r="BZ16">
        <v>90</v>
      </c>
      <c r="CA16" s="55">
        <v>1095</v>
      </c>
      <c r="CB16">
        <v>85</v>
      </c>
      <c r="CC16">
        <v>708</v>
      </c>
      <c r="CD16">
        <v>47</v>
      </c>
      <c r="CE16">
        <v>90</v>
      </c>
      <c r="CF16">
        <v>930</v>
      </c>
    </row>
    <row r="17" spans="1:84">
      <c r="A17">
        <v>13</v>
      </c>
      <c r="B17">
        <v>8</v>
      </c>
      <c r="C17">
        <v>9</v>
      </c>
      <c r="D17" s="55">
        <v>17</v>
      </c>
      <c r="E17">
        <v>18</v>
      </c>
      <c r="F17" s="230">
        <v>18</v>
      </c>
      <c r="G17" s="55">
        <v>35</v>
      </c>
      <c r="H17" s="232">
        <v>24</v>
      </c>
      <c r="I17">
        <v>241</v>
      </c>
      <c r="J17">
        <v>77</v>
      </c>
      <c r="K17">
        <v>50</v>
      </c>
      <c r="L17" s="55">
        <v>368</v>
      </c>
      <c r="M17">
        <v>123</v>
      </c>
      <c r="N17">
        <v>77</v>
      </c>
      <c r="O17">
        <v>50</v>
      </c>
      <c r="P17" s="55">
        <v>250</v>
      </c>
      <c r="Q17">
        <v>11</v>
      </c>
      <c r="R17">
        <v>33</v>
      </c>
      <c r="S17">
        <v>3</v>
      </c>
      <c r="T17" s="55">
        <v>47</v>
      </c>
      <c r="U17">
        <v>77</v>
      </c>
      <c r="V17" s="246">
        <v>178</v>
      </c>
      <c r="W17">
        <v>50</v>
      </c>
      <c r="X17" s="55">
        <v>305</v>
      </c>
      <c r="Y17" s="139">
        <v>44</v>
      </c>
      <c r="Z17" s="139">
        <v>17</v>
      </c>
      <c r="AA17" s="138">
        <v>61</v>
      </c>
      <c r="AB17" s="245">
        <v>9</v>
      </c>
      <c r="AC17">
        <v>8</v>
      </c>
      <c r="AD17">
        <v>18</v>
      </c>
      <c r="AE17" s="55">
        <v>35</v>
      </c>
      <c r="AF17" s="245">
        <v>34</v>
      </c>
      <c r="AG17" s="245">
        <v>9</v>
      </c>
      <c r="AH17" s="246">
        <v>0</v>
      </c>
      <c r="AI17" s="260">
        <v>43</v>
      </c>
      <c r="AJ17" s="245">
        <v>56</v>
      </c>
      <c r="AK17" s="245">
        <v>26</v>
      </c>
      <c r="AL17" s="246">
        <v>0</v>
      </c>
      <c r="AM17" s="260">
        <v>82</v>
      </c>
      <c r="AN17" s="245">
        <v>82</v>
      </c>
      <c r="AO17" s="245">
        <v>26</v>
      </c>
      <c r="AP17" s="246">
        <v>0</v>
      </c>
      <c r="AQ17" s="260">
        <v>108</v>
      </c>
      <c r="AR17">
        <v>77</v>
      </c>
      <c r="AS17">
        <v>50</v>
      </c>
      <c r="AT17" s="55">
        <v>127</v>
      </c>
      <c r="AU17">
        <v>9</v>
      </c>
      <c r="AV17">
        <v>16</v>
      </c>
      <c r="AW17">
        <v>28</v>
      </c>
      <c r="AX17">
        <v>0</v>
      </c>
      <c r="AY17" s="55">
        <v>53</v>
      </c>
      <c r="AZ17">
        <v>9</v>
      </c>
      <c r="BA17">
        <v>16</v>
      </c>
      <c r="BB17">
        <v>55</v>
      </c>
      <c r="BC17">
        <v>0</v>
      </c>
      <c r="BD17" s="55">
        <v>80</v>
      </c>
      <c r="BE17">
        <v>9</v>
      </c>
      <c r="BF17">
        <v>17</v>
      </c>
      <c r="BG17">
        <v>1</v>
      </c>
      <c r="BH17">
        <v>18</v>
      </c>
      <c r="BI17" s="55">
        <v>45</v>
      </c>
      <c r="BJ17">
        <v>77</v>
      </c>
      <c r="BK17">
        <v>392</v>
      </c>
      <c r="BL17">
        <v>14</v>
      </c>
      <c r="BM17">
        <v>50</v>
      </c>
      <c r="BN17" s="55">
        <v>537</v>
      </c>
      <c r="BO17">
        <v>77</v>
      </c>
      <c r="BP17">
        <v>613</v>
      </c>
      <c r="BQ17">
        <v>30</v>
      </c>
      <c r="BR17">
        <v>95</v>
      </c>
      <c r="BS17" s="55">
        <v>839</v>
      </c>
      <c r="BT17">
        <v>77</v>
      </c>
      <c r="BU17">
        <v>50</v>
      </c>
      <c r="BV17" s="55">
        <v>127</v>
      </c>
      <c r="BW17">
        <v>88</v>
      </c>
      <c r="BX17">
        <v>921</v>
      </c>
      <c r="BY17">
        <v>35</v>
      </c>
      <c r="BZ17">
        <v>95</v>
      </c>
      <c r="CA17" s="55">
        <v>1139</v>
      </c>
      <c r="CB17">
        <v>88</v>
      </c>
      <c r="CC17">
        <v>735</v>
      </c>
      <c r="CD17">
        <v>50</v>
      </c>
      <c r="CE17">
        <v>95</v>
      </c>
      <c r="CF17">
        <v>968</v>
      </c>
    </row>
    <row r="18" spans="1:84">
      <c r="A18">
        <v>14</v>
      </c>
      <c r="B18">
        <v>8</v>
      </c>
      <c r="C18">
        <v>10</v>
      </c>
      <c r="D18" s="55">
        <v>18</v>
      </c>
      <c r="E18">
        <v>18</v>
      </c>
      <c r="F18" s="230">
        <v>18</v>
      </c>
      <c r="G18" s="55">
        <v>36</v>
      </c>
      <c r="H18" s="232">
        <v>26</v>
      </c>
      <c r="I18">
        <v>251</v>
      </c>
      <c r="J18">
        <v>81</v>
      </c>
      <c r="K18">
        <v>52</v>
      </c>
      <c r="L18" s="55">
        <v>384</v>
      </c>
      <c r="M18">
        <v>128</v>
      </c>
      <c r="N18">
        <v>81</v>
      </c>
      <c r="O18">
        <v>52</v>
      </c>
      <c r="P18" s="55">
        <v>261</v>
      </c>
      <c r="Q18">
        <v>11</v>
      </c>
      <c r="R18">
        <v>35</v>
      </c>
      <c r="S18">
        <v>4</v>
      </c>
      <c r="T18" s="55">
        <v>50</v>
      </c>
      <c r="U18">
        <v>81</v>
      </c>
      <c r="V18" s="246">
        <v>185</v>
      </c>
      <c r="W18">
        <v>52</v>
      </c>
      <c r="X18" s="55">
        <v>318</v>
      </c>
      <c r="Y18" s="139">
        <v>46</v>
      </c>
      <c r="Z18" s="139">
        <v>17</v>
      </c>
      <c r="AA18" s="138">
        <v>63</v>
      </c>
      <c r="AB18" s="245">
        <v>10</v>
      </c>
      <c r="AC18">
        <v>8</v>
      </c>
      <c r="AD18">
        <v>18</v>
      </c>
      <c r="AE18" s="55">
        <v>36</v>
      </c>
      <c r="AF18" s="245">
        <v>35</v>
      </c>
      <c r="AG18" s="245">
        <v>10</v>
      </c>
      <c r="AH18" s="246">
        <v>0</v>
      </c>
      <c r="AI18" s="260">
        <v>45</v>
      </c>
      <c r="AJ18" s="245">
        <v>58</v>
      </c>
      <c r="AK18" s="245">
        <v>27</v>
      </c>
      <c r="AL18" s="246">
        <v>0</v>
      </c>
      <c r="AM18" s="260">
        <v>85</v>
      </c>
      <c r="AN18" s="245">
        <v>85</v>
      </c>
      <c r="AO18" s="245">
        <v>27</v>
      </c>
      <c r="AP18" s="246">
        <v>0</v>
      </c>
      <c r="AQ18" s="260">
        <v>112</v>
      </c>
      <c r="AR18">
        <v>81</v>
      </c>
      <c r="AS18">
        <v>52</v>
      </c>
      <c r="AT18" s="55">
        <v>133</v>
      </c>
      <c r="AU18">
        <v>10</v>
      </c>
      <c r="AV18">
        <v>17</v>
      </c>
      <c r="AW18">
        <v>29</v>
      </c>
      <c r="AX18">
        <v>0</v>
      </c>
      <c r="AY18" s="55">
        <v>56</v>
      </c>
      <c r="AZ18">
        <v>10</v>
      </c>
      <c r="BA18">
        <v>17</v>
      </c>
      <c r="BB18">
        <v>57</v>
      </c>
      <c r="BC18">
        <v>0</v>
      </c>
      <c r="BD18" s="55">
        <v>84</v>
      </c>
      <c r="BE18">
        <v>10</v>
      </c>
      <c r="BF18">
        <v>18</v>
      </c>
      <c r="BG18">
        <v>1</v>
      </c>
      <c r="BH18">
        <v>19</v>
      </c>
      <c r="BI18" s="55">
        <v>48</v>
      </c>
      <c r="BJ18">
        <v>80</v>
      </c>
      <c r="BK18">
        <v>408</v>
      </c>
      <c r="BL18">
        <v>14</v>
      </c>
      <c r="BM18">
        <v>52</v>
      </c>
      <c r="BN18" s="55">
        <v>558</v>
      </c>
      <c r="BO18">
        <v>80</v>
      </c>
      <c r="BP18">
        <v>638</v>
      </c>
      <c r="BQ18">
        <v>31</v>
      </c>
      <c r="BR18">
        <v>99</v>
      </c>
      <c r="BS18" s="55">
        <v>874</v>
      </c>
      <c r="BT18">
        <v>80</v>
      </c>
      <c r="BU18">
        <v>52</v>
      </c>
      <c r="BV18" s="55">
        <v>132</v>
      </c>
      <c r="BW18">
        <v>92</v>
      </c>
      <c r="BX18">
        <v>959</v>
      </c>
      <c r="BY18">
        <v>36</v>
      </c>
      <c r="BZ18">
        <v>99</v>
      </c>
      <c r="CA18" s="55">
        <v>1186</v>
      </c>
      <c r="CB18">
        <v>92</v>
      </c>
      <c r="CC18">
        <v>764</v>
      </c>
      <c r="CD18">
        <v>52</v>
      </c>
      <c r="CE18">
        <v>99</v>
      </c>
      <c r="CF18">
        <v>1007</v>
      </c>
    </row>
    <row r="19" spans="1:84">
      <c r="A19">
        <v>15</v>
      </c>
      <c r="B19">
        <v>8</v>
      </c>
      <c r="C19">
        <v>10</v>
      </c>
      <c r="D19" s="55">
        <v>18</v>
      </c>
      <c r="E19">
        <v>19</v>
      </c>
      <c r="F19" s="230">
        <v>19</v>
      </c>
      <c r="G19" s="55">
        <v>37</v>
      </c>
      <c r="H19" s="232">
        <v>26</v>
      </c>
      <c r="I19">
        <v>260</v>
      </c>
      <c r="J19">
        <v>83</v>
      </c>
      <c r="K19">
        <v>54</v>
      </c>
      <c r="L19" s="55">
        <v>397</v>
      </c>
      <c r="M19">
        <v>133</v>
      </c>
      <c r="N19">
        <v>83</v>
      </c>
      <c r="O19">
        <v>54</v>
      </c>
      <c r="P19" s="55">
        <v>270</v>
      </c>
      <c r="Q19">
        <v>11</v>
      </c>
      <c r="R19">
        <v>36</v>
      </c>
      <c r="S19">
        <v>4</v>
      </c>
      <c r="T19" s="55">
        <v>51</v>
      </c>
      <c r="U19">
        <v>83</v>
      </c>
      <c r="V19" s="246">
        <v>192</v>
      </c>
      <c r="W19">
        <v>54</v>
      </c>
      <c r="X19" s="55">
        <v>329</v>
      </c>
      <c r="Y19" s="139">
        <v>47</v>
      </c>
      <c r="Z19" s="139">
        <v>18</v>
      </c>
      <c r="AA19" s="138">
        <v>65</v>
      </c>
      <c r="AB19" s="245">
        <v>10</v>
      </c>
      <c r="AC19">
        <v>8</v>
      </c>
      <c r="AD19">
        <v>19</v>
      </c>
      <c r="AE19" s="55">
        <v>37</v>
      </c>
      <c r="AF19" s="245">
        <v>36</v>
      </c>
      <c r="AG19" s="245">
        <v>10</v>
      </c>
      <c r="AH19" s="246">
        <v>0</v>
      </c>
      <c r="AI19" s="260">
        <v>46</v>
      </c>
      <c r="AJ19" s="245">
        <v>60</v>
      </c>
      <c r="AK19" s="245">
        <v>28</v>
      </c>
      <c r="AL19" s="246">
        <v>0</v>
      </c>
      <c r="AM19" s="260">
        <v>88</v>
      </c>
      <c r="AN19" s="245">
        <v>88</v>
      </c>
      <c r="AO19" s="245">
        <v>28</v>
      </c>
      <c r="AP19" s="246">
        <v>0</v>
      </c>
      <c r="AQ19" s="260">
        <v>116</v>
      </c>
      <c r="AR19">
        <v>83</v>
      </c>
      <c r="AS19">
        <v>54</v>
      </c>
      <c r="AT19" s="55">
        <v>137</v>
      </c>
      <c r="AU19">
        <v>10</v>
      </c>
      <c r="AV19">
        <v>17</v>
      </c>
      <c r="AW19">
        <v>30</v>
      </c>
      <c r="AX19">
        <v>0</v>
      </c>
      <c r="AY19" s="55">
        <v>57</v>
      </c>
      <c r="AZ19">
        <v>10</v>
      </c>
      <c r="BA19">
        <v>17</v>
      </c>
      <c r="BB19">
        <v>59</v>
      </c>
      <c r="BC19">
        <v>0</v>
      </c>
      <c r="BD19" s="55">
        <v>86</v>
      </c>
      <c r="BE19">
        <v>10</v>
      </c>
      <c r="BF19">
        <v>18</v>
      </c>
      <c r="BG19">
        <v>1</v>
      </c>
      <c r="BH19">
        <v>19</v>
      </c>
      <c r="BI19" s="55">
        <v>48</v>
      </c>
      <c r="BJ19">
        <v>83</v>
      </c>
      <c r="BK19">
        <v>424</v>
      </c>
      <c r="BL19">
        <v>14</v>
      </c>
      <c r="BM19">
        <v>54</v>
      </c>
      <c r="BN19" s="55">
        <v>579</v>
      </c>
      <c r="BO19">
        <v>83</v>
      </c>
      <c r="BP19">
        <v>661</v>
      </c>
      <c r="BQ19">
        <v>31</v>
      </c>
      <c r="BR19">
        <v>102</v>
      </c>
      <c r="BS19" s="55">
        <v>904</v>
      </c>
      <c r="BT19">
        <v>83</v>
      </c>
      <c r="BU19">
        <v>54</v>
      </c>
      <c r="BV19" s="55">
        <v>137</v>
      </c>
      <c r="BW19">
        <v>95</v>
      </c>
      <c r="BX19">
        <v>992</v>
      </c>
      <c r="BY19">
        <v>37</v>
      </c>
      <c r="BZ19">
        <v>102</v>
      </c>
      <c r="CA19" s="55">
        <v>1226</v>
      </c>
      <c r="CB19">
        <v>95</v>
      </c>
      <c r="CC19">
        <v>790</v>
      </c>
      <c r="CD19">
        <v>53</v>
      </c>
      <c r="CE19">
        <v>102</v>
      </c>
      <c r="CF19">
        <v>1040</v>
      </c>
    </row>
    <row r="20" spans="1:84">
      <c r="A20">
        <v>16</v>
      </c>
      <c r="B20">
        <v>8</v>
      </c>
      <c r="C20">
        <v>11</v>
      </c>
      <c r="D20" s="55">
        <v>19</v>
      </c>
      <c r="E20">
        <v>20</v>
      </c>
      <c r="F20" s="230">
        <v>20</v>
      </c>
      <c r="G20" s="55">
        <v>39</v>
      </c>
      <c r="H20" s="232">
        <v>28</v>
      </c>
      <c r="I20">
        <v>269</v>
      </c>
      <c r="J20">
        <v>86</v>
      </c>
      <c r="K20">
        <v>55</v>
      </c>
      <c r="L20" s="55">
        <v>410</v>
      </c>
      <c r="M20">
        <v>137</v>
      </c>
      <c r="N20">
        <v>86</v>
      </c>
      <c r="O20">
        <v>55</v>
      </c>
      <c r="P20" s="55">
        <v>278</v>
      </c>
      <c r="Q20">
        <v>12</v>
      </c>
      <c r="R20">
        <v>37</v>
      </c>
      <c r="S20">
        <v>4</v>
      </c>
      <c r="T20" s="55">
        <v>53</v>
      </c>
      <c r="U20">
        <v>86</v>
      </c>
      <c r="V20" s="246">
        <v>198</v>
      </c>
      <c r="W20">
        <v>55</v>
      </c>
      <c r="X20" s="55">
        <v>339</v>
      </c>
      <c r="Y20" s="139">
        <v>49</v>
      </c>
      <c r="Z20" s="139">
        <v>18</v>
      </c>
      <c r="AA20" s="138">
        <v>67</v>
      </c>
      <c r="AB20" s="245">
        <v>11</v>
      </c>
      <c r="AC20">
        <v>8</v>
      </c>
      <c r="AD20">
        <v>20</v>
      </c>
      <c r="AE20" s="55">
        <v>39</v>
      </c>
      <c r="AF20" s="245">
        <v>38</v>
      </c>
      <c r="AG20" s="245">
        <v>11</v>
      </c>
      <c r="AH20" s="246">
        <v>0</v>
      </c>
      <c r="AI20" s="260">
        <v>49</v>
      </c>
      <c r="AJ20" s="245">
        <v>62</v>
      </c>
      <c r="AK20" s="245">
        <v>29</v>
      </c>
      <c r="AL20" s="246">
        <v>0</v>
      </c>
      <c r="AM20" s="260">
        <v>91</v>
      </c>
      <c r="AN20" s="245">
        <v>91</v>
      </c>
      <c r="AO20" s="245">
        <v>29</v>
      </c>
      <c r="AP20" s="246">
        <v>0</v>
      </c>
      <c r="AQ20" s="260">
        <v>120</v>
      </c>
      <c r="AR20">
        <v>86</v>
      </c>
      <c r="AS20">
        <v>55</v>
      </c>
      <c r="AT20" s="55">
        <v>141</v>
      </c>
      <c r="AU20">
        <v>10</v>
      </c>
      <c r="AV20">
        <v>18</v>
      </c>
      <c r="AW20">
        <v>31</v>
      </c>
      <c r="AX20">
        <v>0</v>
      </c>
      <c r="AY20" s="55">
        <v>59</v>
      </c>
      <c r="AZ20">
        <v>10</v>
      </c>
      <c r="BA20">
        <v>18</v>
      </c>
      <c r="BB20">
        <v>61</v>
      </c>
      <c r="BC20">
        <v>0</v>
      </c>
      <c r="BD20" s="55">
        <v>89</v>
      </c>
      <c r="BE20">
        <v>10</v>
      </c>
      <c r="BF20">
        <v>19</v>
      </c>
      <c r="BG20">
        <v>1</v>
      </c>
      <c r="BH20">
        <v>21</v>
      </c>
      <c r="BI20" s="55">
        <v>51</v>
      </c>
      <c r="BJ20">
        <v>86</v>
      </c>
      <c r="BK20">
        <v>436</v>
      </c>
      <c r="BL20">
        <v>15</v>
      </c>
      <c r="BM20">
        <v>55</v>
      </c>
      <c r="BN20" s="55">
        <v>597</v>
      </c>
      <c r="BO20">
        <v>86</v>
      </c>
      <c r="BP20">
        <v>683</v>
      </c>
      <c r="BQ20">
        <v>33</v>
      </c>
      <c r="BR20">
        <v>105</v>
      </c>
      <c r="BS20" s="55">
        <v>934</v>
      </c>
      <c r="BT20">
        <v>86</v>
      </c>
      <c r="BU20">
        <v>55</v>
      </c>
      <c r="BV20" s="55">
        <v>141</v>
      </c>
      <c r="BW20">
        <v>98</v>
      </c>
      <c r="BX20">
        <v>1026</v>
      </c>
      <c r="BY20">
        <v>37</v>
      </c>
      <c r="BZ20">
        <v>105</v>
      </c>
      <c r="CA20" s="55">
        <v>1266</v>
      </c>
      <c r="CB20">
        <v>98</v>
      </c>
      <c r="CC20">
        <v>818</v>
      </c>
      <c r="CD20">
        <v>54</v>
      </c>
      <c r="CE20">
        <v>105</v>
      </c>
      <c r="CF20">
        <v>1075</v>
      </c>
    </row>
    <row r="21" spans="1:84">
      <c r="A21">
        <v>17</v>
      </c>
      <c r="B21">
        <v>9</v>
      </c>
      <c r="C21">
        <v>11</v>
      </c>
      <c r="D21" s="55">
        <v>20</v>
      </c>
      <c r="E21">
        <v>20</v>
      </c>
      <c r="F21" s="230">
        <v>20</v>
      </c>
      <c r="G21" s="55">
        <v>40</v>
      </c>
      <c r="H21" s="232">
        <v>28</v>
      </c>
      <c r="I21">
        <v>278</v>
      </c>
      <c r="J21">
        <v>89</v>
      </c>
      <c r="K21">
        <v>57</v>
      </c>
      <c r="L21" s="55">
        <v>424</v>
      </c>
      <c r="M21">
        <v>142</v>
      </c>
      <c r="N21">
        <v>89</v>
      </c>
      <c r="O21">
        <v>57</v>
      </c>
      <c r="P21" s="55">
        <v>288</v>
      </c>
      <c r="Q21">
        <v>12</v>
      </c>
      <c r="R21">
        <v>38</v>
      </c>
      <c r="S21">
        <v>4</v>
      </c>
      <c r="T21" s="55">
        <v>54</v>
      </c>
      <c r="U21">
        <v>89</v>
      </c>
      <c r="V21" s="246">
        <v>205</v>
      </c>
      <c r="W21">
        <v>57</v>
      </c>
      <c r="X21" s="55">
        <v>351</v>
      </c>
      <c r="Y21" s="139">
        <v>51</v>
      </c>
      <c r="Z21" s="139">
        <v>19</v>
      </c>
      <c r="AA21" s="138">
        <v>70</v>
      </c>
      <c r="AB21" s="245">
        <v>11</v>
      </c>
      <c r="AC21">
        <v>9</v>
      </c>
      <c r="AD21">
        <v>20</v>
      </c>
      <c r="AE21" s="55">
        <v>40</v>
      </c>
      <c r="AF21" s="245">
        <v>39</v>
      </c>
      <c r="AG21" s="245">
        <v>11</v>
      </c>
      <c r="AH21" s="246">
        <v>0</v>
      </c>
      <c r="AI21" s="260">
        <v>50</v>
      </c>
      <c r="AJ21" s="245">
        <v>64</v>
      </c>
      <c r="AK21" s="245">
        <v>30</v>
      </c>
      <c r="AL21" s="246">
        <v>0</v>
      </c>
      <c r="AM21" s="260">
        <v>94</v>
      </c>
      <c r="AN21" s="245">
        <v>94</v>
      </c>
      <c r="AO21" s="245">
        <v>30</v>
      </c>
      <c r="AP21" s="246">
        <v>0</v>
      </c>
      <c r="AQ21" s="260">
        <v>124</v>
      </c>
      <c r="AR21">
        <v>89</v>
      </c>
      <c r="AS21">
        <v>57</v>
      </c>
      <c r="AT21" s="55">
        <v>146</v>
      </c>
      <c r="AU21">
        <v>11</v>
      </c>
      <c r="AV21">
        <v>19</v>
      </c>
      <c r="AW21">
        <v>32</v>
      </c>
      <c r="AX21">
        <v>0</v>
      </c>
      <c r="AY21" s="55">
        <v>62</v>
      </c>
      <c r="AZ21">
        <v>11</v>
      </c>
      <c r="BA21">
        <v>19</v>
      </c>
      <c r="BB21">
        <v>63</v>
      </c>
      <c r="BC21">
        <v>0</v>
      </c>
      <c r="BD21" s="55">
        <v>93</v>
      </c>
      <c r="BE21">
        <v>11</v>
      </c>
      <c r="BF21">
        <v>20</v>
      </c>
      <c r="BG21">
        <v>1</v>
      </c>
      <c r="BH21">
        <v>21</v>
      </c>
      <c r="BI21" s="55">
        <v>53</v>
      </c>
      <c r="BJ21">
        <v>90</v>
      </c>
      <c r="BK21">
        <v>452</v>
      </c>
      <c r="BL21">
        <v>15</v>
      </c>
      <c r="BM21">
        <v>57</v>
      </c>
      <c r="BN21" s="55">
        <v>619</v>
      </c>
      <c r="BO21">
        <v>90</v>
      </c>
      <c r="BP21">
        <v>705</v>
      </c>
      <c r="BQ21">
        <v>34</v>
      </c>
      <c r="BR21">
        <v>110</v>
      </c>
      <c r="BS21" s="55">
        <v>967</v>
      </c>
      <c r="BT21">
        <v>90</v>
      </c>
      <c r="BU21">
        <v>57</v>
      </c>
      <c r="BV21" s="55">
        <v>147</v>
      </c>
      <c r="BW21">
        <v>101</v>
      </c>
      <c r="BX21">
        <v>1059</v>
      </c>
      <c r="BY21">
        <v>41</v>
      </c>
      <c r="BZ21">
        <v>110</v>
      </c>
      <c r="CA21" s="55">
        <v>1311</v>
      </c>
      <c r="CB21">
        <v>101</v>
      </c>
      <c r="CC21">
        <v>845</v>
      </c>
      <c r="CD21">
        <v>58</v>
      </c>
      <c r="CE21">
        <v>110</v>
      </c>
      <c r="CF21">
        <v>1114</v>
      </c>
    </row>
    <row r="22" spans="1:84">
      <c r="A22">
        <v>18</v>
      </c>
      <c r="B22">
        <v>9</v>
      </c>
      <c r="C22">
        <v>11</v>
      </c>
      <c r="D22" s="55">
        <v>20</v>
      </c>
      <c r="E22">
        <v>21</v>
      </c>
      <c r="F22" s="230">
        <v>21</v>
      </c>
      <c r="G22" s="55">
        <v>41</v>
      </c>
      <c r="H22" s="232">
        <v>29</v>
      </c>
      <c r="I22">
        <v>288</v>
      </c>
      <c r="J22">
        <v>92</v>
      </c>
      <c r="K22">
        <v>59</v>
      </c>
      <c r="L22" s="55">
        <v>439</v>
      </c>
      <c r="M22">
        <v>147</v>
      </c>
      <c r="N22">
        <v>92</v>
      </c>
      <c r="O22">
        <v>59</v>
      </c>
      <c r="P22" s="55">
        <v>298</v>
      </c>
      <c r="Q22">
        <v>13</v>
      </c>
      <c r="R22">
        <v>40</v>
      </c>
      <c r="S22">
        <v>4</v>
      </c>
      <c r="T22" s="55">
        <v>57</v>
      </c>
      <c r="U22">
        <v>92</v>
      </c>
      <c r="V22" s="246">
        <v>212</v>
      </c>
      <c r="W22">
        <v>59</v>
      </c>
      <c r="X22" s="55">
        <v>363</v>
      </c>
      <c r="Y22" s="139">
        <v>52</v>
      </c>
      <c r="Z22" s="139">
        <v>20</v>
      </c>
      <c r="AA22" s="138">
        <v>72</v>
      </c>
      <c r="AB22" s="245">
        <v>11</v>
      </c>
      <c r="AC22">
        <v>9</v>
      </c>
      <c r="AD22">
        <v>21</v>
      </c>
      <c r="AE22" s="55">
        <v>41</v>
      </c>
      <c r="AF22" s="245">
        <v>40</v>
      </c>
      <c r="AG22" s="245">
        <v>11</v>
      </c>
      <c r="AH22" s="246">
        <v>0</v>
      </c>
      <c r="AI22" s="260">
        <v>51</v>
      </c>
      <c r="AJ22" s="245">
        <v>66</v>
      </c>
      <c r="AK22" s="245">
        <v>31</v>
      </c>
      <c r="AL22" s="246">
        <v>0</v>
      </c>
      <c r="AM22" s="260">
        <v>97</v>
      </c>
      <c r="AN22" s="245">
        <v>98</v>
      </c>
      <c r="AO22" s="245">
        <v>31</v>
      </c>
      <c r="AP22" s="246">
        <v>0</v>
      </c>
      <c r="AQ22" s="260">
        <v>129</v>
      </c>
      <c r="AR22">
        <v>92</v>
      </c>
      <c r="AS22">
        <v>59</v>
      </c>
      <c r="AT22" s="55">
        <v>151</v>
      </c>
      <c r="AU22">
        <v>11</v>
      </c>
      <c r="AV22">
        <v>19</v>
      </c>
      <c r="AW22">
        <v>33</v>
      </c>
      <c r="AX22">
        <v>0</v>
      </c>
      <c r="AY22" s="55">
        <v>63</v>
      </c>
      <c r="AZ22">
        <v>11</v>
      </c>
      <c r="BA22">
        <v>19</v>
      </c>
      <c r="BB22">
        <v>65</v>
      </c>
      <c r="BC22">
        <v>0</v>
      </c>
      <c r="BD22" s="55">
        <v>95</v>
      </c>
      <c r="BE22">
        <v>11</v>
      </c>
      <c r="BF22">
        <v>20</v>
      </c>
      <c r="BG22">
        <v>1</v>
      </c>
      <c r="BH22">
        <v>21</v>
      </c>
      <c r="BI22" s="55">
        <v>53</v>
      </c>
      <c r="BJ22">
        <v>93</v>
      </c>
      <c r="BK22">
        <v>468</v>
      </c>
      <c r="BL22">
        <v>15</v>
      </c>
      <c r="BM22">
        <v>58</v>
      </c>
      <c r="BN22" s="55">
        <v>639</v>
      </c>
      <c r="BO22">
        <v>93</v>
      </c>
      <c r="BP22">
        <v>731</v>
      </c>
      <c r="BQ22">
        <v>35</v>
      </c>
      <c r="BR22">
        <v>113</v>
      </c>
      <c r="BS22" s="55">
        <v>1001</v>
      </c>
      <c r="BT22">
        <v>93</v>
      </c>
      <c r="BU22">
        <v>58</v>
      </c>
      <c r="BV22" s="55">
        <v>151</v>
      </c>
      <c r="BW22">
        <v>105</v>
      </c>
      <c r="BX22">
        <v>1097</v>
      </c>
      <c r="BY22">
        <v>42</v>
      </c>
      <c r="BZ22">
        <v>113</v>
      </c>
      <c r="CA22" s="55">
        <v>1357</v>
      </c>
      <c r="CB22">
        <v>105</v>
      </c>
      <c r="CC22">
        <v>875</v>
      </c>
      <c r="CD22">
        <v>60</v>
      </c>
      <c r="CE22">
        <v>113</v>
      </c>
      <c r="CF22">
        <v>1153</v>
      </c>
    </row>
    <row r="23" spans="1:84">
      <c r="A23">
        <v>19</v>
      </c>
      <c r="B23">
        <v>9</v>
      </c>
      <c r="C23">
        <v>12</v>
      </c>
      <c r="D23" s="55">
        <v>21</v>
      </c>
      <c r="E23">
        <v>22</v>
      </c>
      <c r="F23" s="230">
        <v>22</v>
      </c>
      <c r="G23" s="55">
        <v>43</v>
      </c>
      <c r="H23" s="232">
        <v>30</v>
      </c>
      <c r="I23">
        <v>297</v>
      </c>
      <c r="J23">
        <v>95</v>
      </c>
      <c r="K23">
        <v>61</v>
      </c>
      <c r="L23" s="55">
        <v>453</v>
      </c>
      <c r="M23">
        <v>151</v>
      </c>
      <c r="N23">
        <v>95</v>
      </c>
      <c r="O23">
        <v>61</v>
      </c>
      <c r="P23" s="55">
        <v>307</v>
      </c>
      <c r="Q23">
        <v>13</v>
      </c>
      <c r="R23">
        <v>41</v>
      </c>
      <c r="S23">
        <v>4</v>
      </c>
      <c r="T23" s="55">
        <v>58</v>
      </c>
      <c r="U23">
        <v>95</v>
      </c>
      <c r="V23" s="246">
        <v>218</v>
      </c>
      <c r="W23">
        <v>61</v>
      </c>
      <c r="X23" s="55">
        <v>374</v>
      </c>
      <c r="Y23" s="139">
        <v>54</v>
      </c>
      <c r="Z23" s="139">
        <v>20</v>
      </c>
      <c r="AA23" s="138">
        <v>74</v>
      </c>
      <c r="AB23" s="245">
        <v>12</v>
      </c>
      <c r="AC23">
        <v>9</v>
      </c>
      <c r="AD23">
        <v>22</v>
      </c>
      <c r="AE23" s="55">
        <v>43</v>
      </c>
      <c r="AF23" s="245">
        <v>41</v>
      </c>
      <c r="AG23" s="245">
        <v>12</v>
      </c>
      <c r="AH23" s="246">
        <v>0</v>
      </c>
      <c r="AI23" s="260">
        <v>53</v>
      </c>
      <c r="AJ23" s="245">
        <v>69</v>
      </c>
      <c r="AK23" s="245">
        <v>32</v>
      </c>
      <c r="AL23" s="246">
        <v>0</v>
      </c>
      <c r="AM23" s="260">
        <v>101</v>
      </c>
      <c r="AN23" s="245">
        <v>101</v>
      </c>
      <c r="AO23" s="245">
        <v>32</v>
      </c>
      <c r="AP23" s="246">
        <v>0</v>
      </c>
      <c r="AQ23" s="260">
        <v>133</v>
      </c>
      <c r="AR23">
        <v>95</v>
      </c>
      <c r="AS23">
        <v>61</v>
      </c>
      <c r="AT23" s="55">
        <v>156</v>
      </c>
      <c r="AU23">
        <v>11</v>
      </c>
      <c r="AV23">
        <v>20</v>
      </c>
      <c r="AW23">
        <v>34</v>
      </c>
      <c r="AX23">
        <v>0</v>
      </c>
      <c r="AY23" s="55">
        <v>65</v>
      </c>
      <c r="AZ23">
        <v>11</v>
      </c>
      <c r="BA23">
        <v>20</v>
      </c>
      <c r="BB23">
        <v>67</v>
      </c>
      <c r="BC23">
        <v>0</v>
      </c>
      <c r="BD23" s="55">
        <v>98</v>
      </c>
      <c r="BE23">
        <v>11</v>
      </c>
      <c r="BF23">
        <v>21</v>
      </c>
      <c r="BG23">
        <v>1</v>
      </c>
      <c r="BH23">
        <v>23</v>
      </c>
      <c r="BI23" s="55">
        <v>56</v>
      </c>
      <c r="BJ23">
        <v>96</v>
      </c>
      <c r="BK23">
        <v>483</v>
      </c>
      <c r="BL23">
        <v>16</v>
      </c>
      <c r="BM23">
        <v>60</v>
      </c>
      <c r="BN23" s="55">
        <v>660</v>
      </c>
      <c r="BO23">
        <v>96</v>
      </c>
      <c r="BP23">
        <v>753</v>
      </c>
      <c r="BQ23">
        <v>37</v>
      </c>
      <c r="BR23">
        <v>117</v>
      </c>
      <c r="BS23" s="55">
        <v>1033</v>
      </c>
      <c r="BT23">
        <v>96</v>
      </c>
      <c r="BU23">
        <v>60</v>
      </c>
      <c r="BV23" s="55">
        <v>156</v>
      </c>
      <c r="BW23">
        <v>108</v>
      </c>
      <c r="BX23">
        <v>1132</v>
      </c>
      <c r="BY23">
        <v>43</v>
      </c>
      <c r="BZ23">
        <v>117</v>
      </c>
      <c r="CA23" s="55">
        <v>1400</v>
      </c>
      <c r="CB23">
        <v>108</v>
      </c>
      <c r="CC23">
        <v>903</v>
      </c>
      <c r="CD23">
        <v>61</v>
      </c>
      <c r="CE23">
        <v>117</v>
      </c>
      <c r="CF23">
        <v>1189</v>
      </c>
    </row>
    <row r="24" spans="1:84">
      <c r="A24">
        <v>20</v>
      </c>
      <c r="B24">
        <v>9</v>
      </c>
      <c r="C24">
        <v>12</v>
      </c>
      <c r="D24" s="55">
        <v>21</v>
      </c>
      <c r="E24">
        <v>23</v>
      </c>
      <c r="F24" s="230">
        <v>22</v>
      </c>
      <c r="G24" s="55">
        <v>44</v>
      </c>
      <c r="H24" s="232">
        <v>31</v>
      </c>
      <c r="I24">
        <v>306</v>
      </c>
      <c r="J24">
        <v>98</v>
      </c>
      <c r="K24">
        <v>63</v>
      </c>
      <c r="L24" s="55">
        <v>467</v>
      </c>
      <c r="M24">
        <v>156</v>
      </c>
      <c r="N24">
        <v>98</v>
      </c>
      <c r="O24">
        <v>63</v>
      </c>
      <c r="P24" s="55">
        <v>317</v>
      </c>
      <c r="Q24">
        <v>13</v>
      </c>
      <c r="R24">
        <v>42</v>
      </c>
      <c r="S24">
        <v>4</v>
      </c>
      <c r="T24" s="55">
        <v>59</v>
      </c>
      <c r="U24">
        <v>98</v>
      </c>
      <c r="V24" s="246">
        <v>225</v>
      </c>
      <c r="W24">
        <v>63</v>
      </c>
      <c r="X24" s="55">
        <v>386</v>
      </c>
      <c r="Y24" s="139">
        <v>56</v>
      </c>
      <c r="Z24" s="139">
        <v>21</v>
      </c>
      <c r="AA24" s="138">
        <v>77</v>
      </c>
      <c r="AB24" s="245">
        <v>12</v>
      </c>
      <c r="AC24">
        <v>9</v>
      </c>
      <c r="AD24">
        <v>22</v>
      </c>
      <c r="AE24" s="55">
        <v>43</v>
      </c>
      <c r="AF24" s="245">
        <v>43</v>
      </c>
      <c r="AG24" s="245">
        <v>12</v>
      </c>
      <c r="AH24" s="246">
        <v>0</v>
      </c>
      <c r="AI24" s="260">
        <v>55</v>
      </c>
      <c r="AJ24" s="245">
        <v>71</v>
      </c>
      <c r="AK24" s="245">
        <v>33</v>
      </c>
      <c r="AL24" s="246">
        <v>0</v>
      </c>
      <c r="AM24" s="260">
        <v>104</v>
      </c>
      <c r="AN24" s="245">
        <v>104</v>
      </c>
      <c r="AO24" s="245">
        <v>33</v>
      </c>
      <c r="AP24" s="246">
        <v>0</v>
      </c>
      <c r="AQ24" s="260">
        <v>137</v>
      </c>
      <c r="AR24">
        <v>98</v>
      </c>
      <c r="AS24">
        <v>63</v>
      </c>
      <c r="AT24" s="55">
        <v>161</v>
      </c>
      <c r="AU24">
        <v>12</v>
      </c>
      <c r="AV24">
        <v>20</v>
      </c>
      <c r="AW24">
        <v>35</v>
      </c>
      <c r="AX24">
        <v>0</v>
      </c>
      <c r="AY24" s="55">
        <v>67</v>
      </c>
      <c r="AZ24">
        <v>12</v>
      </c>
      <c r="BA24">
        <v>20</v>
      </c>
      <c r="BB24">
        <v>69</v>
      </c>
      <c r="BC24">
        <v>0</v>
      </c>
      <c r="BD24" s="55">
        <v>101</v>
      </c>
      <c r="BE24">
        <v>12</v>
      </c>
      <c r="BF24">
        <v>21</v>
      </c>
      <c r="BG24">
        <v>1</v>
      </c>
      <c r="BH24">
        <v>24</v>
      </c>
      <c r="BI24" s="55">
        <v>58</v>
      </c>
      <c r="BJ24">
        <v>98</v>
      </c>
      <c r="BK24">
        <v>497</v>
      </c>
      <c r="BL24">
        <v>16</v>
      </c>
      <c r="BM24">
        <v>62</v>
      </c>
      <c r="BN24" s="55">
        <v>678</v>
      </c>
      <c r="BO24">
        <v>98</v>
      </c>
      <c r="BP24">
        <v>777</v>
      </c>
      <c r="BQ24">
        <v>37</v>
      </c>
      <c r="BR24">
        <v>120</v>
      </c>
      <c r="BS24" s="55">
        <v>1063</v>
      </c>
      <c r="BT24">
        <v>98</v>
      </c>
      <c r="BU24">
        <v>62</v>
      </c>
      <c r="BV24" s="55">
        <v>160</v>
      </c>
      <c r="BW24">
        <v>112</v>
      </c>
      <c r="BX24">
        <v>1166</v>
      </c>
      <c r="BY24">
        <v>44</v>
      </c>
      <c r="BZ24">
        <v>120</v>
      </c>
      <c r="CA24" s="55">
        <v>1442</v>
      </c>
      <c r="CB24">
        <v>112</v>
      </c>
      <c r="CC24">
        <v>930</v>
      </c>
      <c r="CD24">
        <v>63</v>
      </c>
      <c r="CE24">
        <v>120</v>
      </c>
      <c r="CF24">
        <v>1225</v>
      </c>
    </row>
    <row r="25" spans="1:84">
      <c r="A25">
        <v>21</v>
      </c>
      <c r="B25">
        <v>10</v>
      </c>
      <c r="C25">
        <v>12</v>
      </c>
      <c r="D25" s="55">
        <v>22</v>
      </c>
      <c r="E25">
        <v>23</v>
      </c>
      <c r="F25" s="230">
        <v>23</v>
      </c>
      <c r="G25" s="55">
        <v>45</v>
      </c>
      <c r="H25" s="232">
        <v>32</v>
      </c>
      <c r="I25">
        <v>314</v>
      </c>
      <c r="J25">
        <v>101</v>
      </c>
      <c r="K25">
        <v>65</v>
      </c>
      <c r="L25" s="55">
        <v>480</v>
      </c>
      <c r="M25">
        <v>160</v>
      </c>
      <c r="N25">
        <v>101</v>
      </c>
      <c r="O25">
        <v>65</v>
      </c>
      <c r="P25" s="55">
        <v>326</v>
      </c>
      <c r="Q25">
        <v>14</v>
      </c>
      <c r="R25">
        <v>43</v>
      </c>
      <c r="S25">
        <v>4</v>
      </c>
      <c r="T25" s="55">
        <v>61</v>
      </c>
      <c r="U25">
        <v>101</v>
      </c>
      <c r="V25" s="246">
        <v>232</v>
      </c>
      <c r="W25">
        <v>65</v>
      </c>
      <c r="X25" s="55">
        <v>398</v>
      </c>
      <c r="Y25" s="139">
        <v>57</v>
      </c>
      <c r="Z25" s="139">
        <v>22</v>
      </c>
      <c r="AA25" s="138">
        <v>79</v>
      </c>
      <c r="AB25" s="245">
        <v>12</v>
      </c>
      <c r="AC25">
        <v>10</v>
      </c>
      <c r="AD25">
        <v>23</v>
      </c>
      <c r="AE25" s="55">
        <v>45</v>
      </c>
      <c r="AF25" s="245">
        <v>44</v>
      </c>
      <c r="AG25" s="245">
        <v>12</v>
      </c>
      <c r="AH25" s="246">
        <v>0</v>
      </c>
      <c r="AI25" s="260">
        <v>56</v>
      </c>
      <c r="AJ25" s="245">
        <v>73</v>
      </c>
      <c r="AK25" s="245">
        <v>34</v>
      </c>
      <c r="AL25" s="246">
        <v>0</v>
      </c>
      <c r="AM25" s="260">
        <v>107</v>
      </c>
      <c r="AN25" s="245">
        <v>107</v>
      </c>
      <c r="AO25" s="245">
        <v>34</v>
      </c>
      <c r="AP25" s="246">
        <v>0</v>
      </c>
      <c r="AQ25" s="260">
        <v>141</v>
      </c>
      <c r="AR25">
        <v>101</v>
      </c>
      <c r="AS25">
        <v>65</v>
      </c>
      <c r="AT25" s="55">
        <v>166</v>
      </c>
      <c r="AU25">
        <v>12</v>
      </c>
      <c r="AV25">
        <v>21</v>
      </c>
      <c r="AW25">
        <v>36</v>
      </c>
      <c r="AX25">
        <v>0</v>
      </c>
      <c r="AY25" s="55">
        <v>69</v>
      </c>
      <c r="AZ25">
        <v>12</v>
      </c>
      <c r="BA25">
        <v>21</v>
      </c>
      <c r="BB25">
        <v>71</v>
      </c>
      <c r="BC25">
        <v>0</v>
      </c>
      <c r="BD25" s="55">
        <v>104</v>
      </c>
      <c r="BE25">
        <v>12</v>
      </c>
      <c r="BF25">
        <v>22</v>
      </c>
      <c r="BG25">
        <v>1</v>
      </c>
      <c r="BH25">
        <v>24</v>
      </c>
      <c r="BI25" s="55">
        <v>59</v>
      </c>
      <c r="BJ25">
        <v>101</v>
      </c>
      <c r="BK25">
        <v>511</v>
      </c>
      <c r="BL25">
        <v>17</v>
      </c>
      <c r="BM25">
        <v>64</v>
      </c>
      <c r="BN25" s="55">
        <v>698</v>
      </c>
      <c r="BO25">
        <v>101</v>
      </c>
      <c r="BP25">
        <v>800</v>
      </c>
      <c r="BQ25">
        <v>39</v>
      </c>
      <c r="BR25">
        <v>124</v>
      </c>
      <c r="BS25" s="55">
        <v>1096</v>
      </c>
      <c r="BT25">
        <v>101</v>
      </c>
      <c r="BU25">
        <v>64</v>
      </c>
      <c r="BV25" s="55">
        <v>165</v>
      </c>
      <c r="BW25">
        <v>115</v>
      </c>
      <c r="BX25">
        <v>1200</v>
      </c>
      <c r="BY25">
        <v>45</v>
      </c>
      <c r="BZ25">
        <v>124</v>
      </c>
      <c r="CA25" s="55">
        <v>1484</v>
      </c>
      <c r="CB25">
        <v>115</v>
      </c>
      <c r="CC25">
        <v>957</v>
      </c>
      <c r="CD25">
        <v>65</v>
      </c>
      <c r="CE25">
        <v>124</v>
      </c>
      <c r="CF25">
        <v>1261</v>
      </c>
    </row>
    <row r="26" spans="1:84">
      <c r="A26">
        <v>22</v>
      </c>
      <c r="B26">
        <v>10</v>
      </c>
      <c r="C26">
        <v>13</v>
      </c>
      <c r="D26" s="55">
        <v>23</v>
      </c>
      <c r="E26">
        <v>23</v>
      </c>
      <c r="F26" s="230">
        <v>23</v>
      </c>
      <c r="G26" s="55">
        <v>46</v>
      </c>
      <c r="H26" s="232">
        <v>33</v>
      </c>
      <c r="I26">
        <v>321</v>
      </c>
      <c r="J26">
        <v>103</v>
      </c>
      <c r="K26">
        <v>66</v>
      </c>
      <c r="L26" s="55">
        <v>490</v>
      </c>
      <c r="M26">
        <v>164</v>
      </c>
      <c r="N26">
        <v>103</v>
      </c>
      <c r="O26">
        <v>66</v>
      </c>
      <c r="P26" s="55">
        <v>333</v>
      </c>
      <c r="Q26">
        <v>14</v>
      </c>
      <c r="R26">
        <v>44</v>
      </c>
      <c r="S26">
        <v>5</v>
      </c>
      <c r="T26" s="55">
        <v>63</v>
      </c>
      <c r="U26">
        <v>103</v>
      </c>
      <c r="V26" s="246">
        <v>237</v>
      </c>
      <c r="W26">
        <v>66</v>
      </c>
      <c r="X26" s="55">
        <v>406</v>
      </c>
      <c r="Y26" s="139">
        <v>59</v>
      </c>
      <c r="Z26" s="139">
        <v>22</v>
      </c>
      <c r="AA26" s="138">
        <v>81</v>
      </c>
      <c r="AB26" s="245">
        <v>13</v>
      </c>
      <c r="AC26">
        <v>10</v>
      </c>
      <c r="AD26">
        <v>23</v>
      </c>
      <c r="AE26" s="55">
        <v>46</v>
      </c>
      <c r="AF26" s="245">
        <v>45</v>
      </c>
      <c r="AG26" s="245">
        <v>13</v>
      </c>
      <c r="AH26" s="246">
        <v>0</v>
      </c>
      <c r="AI26" s="260">
        <v>58</v>
      </c>
      <c r="AJ26" s="245">
        <v>74</v>
      </c>
      <c r="AK26" s="245">
        <v>35</v>
      </c>
      <c r="AL26" s="246">
        <v>0</v>
      </c>
      <c r="AM26" s="260">
        <v>109</v>
      </c>
      <c r="AN26" s="245">
        <v>109</v>
      </c>
      <c r="AO26" s="245">
        <v>35</v>
      </c>
      <c r="AP26" s="246">
        <v>0</v>
      </c>
      <c r="AQ26" s="260">
        <v>144</v>
      </c>
      <c r="AR26">
        <v>103</v>
      </c>
      <c r="AS26">
        <v>66</v>
      </c>
      <c r="AT26" s="55">
        <v>169</v>
      </c>
      <c r="AU26">
        <v>12</v>
      </c>
      <c r="AV26">
        <v>21</v>
      </c>
      <c r="AW26">
        <v>36</v>
      </c>
      <c r="AX26">
        <v>0</v>
      </c>
      <c r="AY26" s="55">
        <v>69</v>
      </c>
      <c r="AZ26">
        <v>12</v>
      </c>
      <c r="BA26">
        <v>21</v>
      </c>
      <c r="BB26">
        <v>72</v>
      </c>
      <c r="BC26">
        <v>0</v>
      </c>
      <c r="BD26" s="55">
        <v>105</v>
      </c>
      <c r="BE26">
        <v>12</v>
      </c>
      <c r="BF26">
        <v>22</v>
      </c>
      <c r="BG26">
        <v>1</v>
      </c>
      <c r="BH26">
        <v>25</v>
      </c>
      <c r="BI26" s="55">
        <v>60</v>
      </c>
      <c r="BJ26">
        <v>103</v>
      </c>
      <c r="BK26">
        <v>522</v>
      </c>
      <c r="BL26">
        <v>18</v>
      </c>
      <c r="BM26">
        <v>66</v>
      </c>
      <c r="BN26" s="55">
        <v>714</v>
      </c>
      <c r="BO26">
        <v>103</v>
      </c>
      <c r="BP26">
        <v>817</v>
      </c>
      <c r="BQ26">
        <v>39</v>
      </c>
      <c r="BR26">
        <v>126</v>
      </c>
      <c r="BS26" s="55">
        <v>1118</v>
      </c>
      <c r="BT26">
        <v>103</v>
      </c>
      <c r="BU26">
        <v>66</v>
      </c>
      <c r="BV26" s="55">
        <v>169</v>
      </c>
      <c r="BW26">
        <v>117</v>
      </c>
      <c r="BX26">
        <v>1226</v>
      </c>
      <c r="BY26">
        <v>46</v>
      </c>
      <c r="BZ26">
        <v>126</v>
      </c>
      <c r="CA26" s="55">
        <v>1515</v>
      </c>
      <c r="CB26">
        <v>117</v>
      </c>
      <c r="CC26">
        <v>977</v>
      </c>
      <c r="CD26">
        <v>66</v>
      </c>
      <c r="CE26">
        <v>126</v>
      </c>
      <c r="CF26">
        <v>1286</v>
      </c>
    </row>
    <row r="27" spans="1:84">
      <c r="A27">
        <v>23</v>
      </c>
      <c r="B27">
        <v>10</v>
      </c>
      <c r="C27">
        <v>13</v>
      </c>
      <c r="D27" s="55">
        <v>23</v>
      </c>
      <c r="E27">
        <v>24</v>
      </c>
      <c r="F27" s="230">
        <v>24</v>
      </c>
      <c r="G27" s="55">
        <v>47</v>
      </c>
      <c r="H27" s="232">
        <v>33</v>
      </c>
      <c r="I27">
        <v>327</v>
      </c>
      <c r="J27">
        <v>105</v>
      </c>
      <c r="K27">
        <v>67</v>
      </c>
      <c r="L27" s="55">
        <v>499</v>
      </c>
      <c r="M27">
        <v>167</v>
      </c>
      <c r="N27">
        <v>105</v>
      </c>
      <c r="O27">
        <v>67</v>
      </c>
      <c r="P27" s="55">
        <v>339</v>
      </c>
      <c r="Q27">
        <v>14</v>
      </c>
      <c r="R27">
        <v>45</v>
      </c>
      <c r="S27">
        <v>5</v>
      </c>
      <c r="T27" s="55">
        <v>64</v>
      </c>
      <c r="U27">
        <v>105</v>
      </c>
      <c r="V27" s="246">
        <v>241</v>
      </c>
      <c r="W27">
        <v>67</v>
      </c>
      <c r="X27" s="55">
        <v>413</v>
      </c>
      <c r="Y27" s="139">
        <v>60</v>
      </c>
      <c r="Z27" s="139">
        <v>22</v>
      </c>
      <c r="AA27" s="138">
        <v>82</v>
      </c>
      <c r="AB27" s="245">
        <v>13</v>
      </c>
      <c r="AC27">
        <v>10</v>
      </c>
      <c r="AD27">
        <v>24</v>
      </c>
      <c r="AE27" s="55">
        <v>47</v>
      </c>
      <c r="AF27" s="245">
        <v>46</v>
      </c>
      <c r="AG27" s="245">
        <v>13</v>
      </c>
      <c r="AH27" s="246">
        <v>0</v>
      </c>
      <c r="AI27" s="260">
        <v>59</v>
      </c>
      <c r="AJ27" s="245">
        <v>76</v>
      </c>
      <c r="AK27" s="245">
        <v>36</v>
      </c>
      <c r="AL27" s="246">
        <v>0</v>
      </c>
      <c r="AM27" s="260">
        <v>112</v>
      </c>
      <c r="AN27" s="245">
        <v>111</v>
      </c>
      <c r="AO27" s="245">
        <v>36</v>
      </c>
      <c r="AP27" s="246">
        <v>0</v>
      </c>
      <c r="AQ27" s="260">
        <v>147</v>
      </c>
      <c r="AR27">
        <v>105</v>
      </c>
      <c r="AS27">
        <v>67</v>
      </c>
      <c r="AT27" s="55">
        <v>172</v>
      </c>
      <c r="AU27">
        <v>12</v>
      </c>
      <c r="AV27">
        <v>22</v>
      </c>
      <c r="AW27">
        <v>37</v>
      </c>
      <c r="AX27">
        <v>0</v>
      </c>
      <c r="AY27" s="55">
        <v>71</v>
      </c>
      <c r="AZ27">
        <v>12</v>
      </c>
      <c r="BA27">
        <v>22</v>
      </c>
      <c r="BB27">
        <v>73</v>
      </c>
      <c r="BC27">
        <v>0</v>
      </c>
      <c r="BD27" s="55">
        <v>107</v>
      </c>
      <c r="BE27">
        <v>12</v>
      </c>
      <c r="BF27">
        <v>23</v>
      </c>
      <c r="BG27">
        <v>1</v>
      </c>
      <c r="BH27">
        <v>26</v>
      </c>
      <c r="BI27" s="55">
        <v>62</v>
      </c>
      <c r="BJ27">
        <v>105</v>
      </c>
      <c r="BK27">
        <v>531</v>
      </c>
      <c r="BL27">
        <v>18</v>
      </c>
      <c r="BM27">
        <v>68</v>
      </c>
      <c r="BN27" s="55">
        <v>728</v>
      </c>
      <c r="BO27">
        <v>105</v>
      </c>
      <c r="BP27">
        <v>831</v>
      </c>
      <c r="BQ27">
        <v>40</v>
      </c>
      <c r="BR27">
        <v>128</v>
      </c>
      <c r="BS27" s="55">
        <v>1137</v>
      </c>
      <c r="BT27">
        <v>105</v>
      </c>
      <c r="BU27">
        <v>68</v>
      </c>
      <c r="BV27" s="55">
        <v>173</v>
      </c>
      <c r="BW27">
        <v>119</v>
      </c>
      <c r="BX27">
        <v>1248</v>
      </c>
      <c r="BY27">
        <v>46</v>
      </c>
      <c r="BZ27">
        <v>128</v>
      </c>
      <c r="CA27" s="55">
        <v>1541</v>
      </c>
      <c r="CB27">
        <v>119</v>
      </c>
      <c r="CC27">
        <v>995</v>
      </c>
      <c r="CD27">
        <v>66</v>
      </c>
      <c r="CE27">
        <v>128</v>
      </c>
      <c r="CF27">
        <v>1308</v>
      </c>
    </row>
    <row r="28" spans="1:84">
      <c r="A28">
        <v>24</v>
      </c>
      <c r="B28">
        <v>10</v>
      </c>
      <c r="C28">
        <v>13</v>
      </c>
      <c r="D28" s="55">
        <v>23</v>
      </c>
      <c r="E28">
        <v>24</v>
      </c>
      <c r="F28" s="230">
        <v>24</v>
      </c>
      <c r="G28" s="55">
        <v>47</v>
      </c>
      <c r="H28" s="232">
        <v>34</v>
      </c>
      <c r="I28">
        <v>334</v>
      </c>
      <c r="J28">
        <v>107</v>
      </c>
      <c r="K28">
        <v>69</v>
      </c>
      <c r="L28" s="55">
        <v>510</v>
      </c>
      <c r="M28">
        <v>171</v>
      </c>
      <c r="N28">
        <v>107</v>
      </c>
      <c r="O28">
        <v>69</v>
      </c>
      <c r="P28" s="55">
        <v>347</v>
      </c>
      <c r="Q28">
        <v>15</v>
      </c>
      <c r="R28">
        <v>46</v>
      </c>
      <c r="S28">
        <v>5</v>
      </c>
      <c r="T28" s="55">
        <v>66</v>
      </c>
      <c r="U28">
        <v>107</v>
      </c>
      <c r="V28" s="246">
        <v>246</v>
      </c>
      <c r="W28">
        <v>69</v>
      </c>
      <c r="X28" s="55">
        <v>422</v>
      </c>
      <c r="Y28" s="139">
        <v>61</v>
      </c>
      <c r="Z28" s="139">
        <v>23</v>
      </c>
      <c r="AA28" s="138">
        <v>84</v>
      </c>
      <c r="AB28" s="245">
        <v>13</v>
      </c>
      <c r="AC28">
        <v>10</v>
      </c>
      <c r="AD28">
        <v>24</v>
      </c>
      <c r="AE28" s="55">
        <v>47</v>
      </c>
      <c r="AF28" s="245">
        <v>47</v>
      </c>
      <c r="AG28" s="245">
        <v>13</v>
      </c>
      <c r="AH28" s="246">
        <v>0</v>
      </c>
      <c r="AI28" s="260">
        <v>60</v>
      </c>
      <c r="AJ28" s="245">
        <v>77</v>
      </c>
      <c r="AK28" s="245">
        <v>36</v>
      </c>
      <c r="AL28" s="246">
        <v>0</v>
      </c>
      <c r="AM28" s="260">
        <v>113</v>
      </c>
      <c r="AN28" s="245">
        <v>113</v>
      </c>
      <c r="AO28" s="245">
        <v>36</v>
      </c>
      <c r="AP28" s="246">
        <v>0</v>
      </c>
      <c r="AQ28" s="260">
        <v>149</v>
      </c>
      <c r="AR28">
        <v>107</v>
      </c>
      <c r="AS28">
        <v>69</v>
      </c>
      <c r="AT28" s="55">
        <v>176</v>
      </c>
      <c r="AU28">
        <v>14</v>
      </c>
      <c r="AV28">
        <v>22</v>
      </c>
      <c r="AW28">
        <v>38</v>
      </c>
      <c r="AX28">
        <v>0</v>
      </c>
      <c r="AY28" s="55">
        <v>74</v>
      </c>
      <c r="AZ28">
        <v>14</v>
      </c>
      <c r="BA28">
        <v>22</v>
      </c>
      <c r="BB28">
        <v>75</v>
      </c>
      <c r="BC28">
        <v>0</v>
      </c>
      <c r="BD28" s="55">
        <v>111</v>
      </c>
      <c r="BE28">
        <v>14</v>
      </c>
      <c r="BF28">
        <v>23</v>
      </c>
      <c r="BG28">
        <v>1</v>
      </c>
      <c r="BH28">
        <v>26</v>
      </c>
      <c r="BI28" s="55">
        <v>64</v>
      </c>
      <c r="BJ28">
        <v>107</v>
      </c>
      <c r="BK28">
        <v>544</v>
      </c>
      <c r="BL28">
        <v>18</v>
      </c>
      <c r="BM28">
        <v>69</v>
      </c>
      <c r="BN28" s="55">
        <v>744</v>
      </c>
      <c r="BO28">
        <v>107</v>
      </c>
      <c r="BP28">
        <v>849</v>
      </c>
      <c r="BQ28">
        <v>40</v>
      </c>
      <c r="BR28">
        <v>131</v>
      </c>
      <c r="BS28" s="55">
        <v>1161</v>
      </c>
      <c r="BT28">
        <v>107</v>
      </c>
      <c r="BU28">
        <v>69</v>
      </c>
      <c r="BV28" s="55">
        <v>176</v>
      </c>
      <c r="BW28">
        <v>122</v>
      </c>
      <c r="BX28">
        <v>1274</v>
      </c>
      <c r="BY28">
        <v>47</v>
      </c>
      <c r="BZ28">
        <v>131</v>
      </c>
      <c r="CA28" s="55">
        <v>1574</v>
      </c>
      <c r="CB28">
        <v>122</v>
      </c>
      <c r="CC28">
        <v>1016</v>
      </c>
      <c r="CD28">
        <v>68</v>
      </c>
      <c r="CE28">
        <v>131</v>
      </c>
      <c r="CF28">
        <v>1337</v>
      </c>
    </row>
    <row r="29" spans="1:84">
      <c r="A29">
        <v>25</v>
      </c>
      <c r="B29">
        <v>11</v>
      </c>
      <c r="C29">
        <v>13</v>
      </c>
      <c r="D29" s="55">
        <v>24</v>
      </c>
      <c r="E29">
        <v>25</v>
      </c>
      <c r="F29" s="230">
        <v>25</v>
      </c>
      <c r="G29" s="55">
        <v>49</v>
      </c>
      <c r="H29" s="232">
        <v>34</v>
      </c>
      <c r="I29">
        <v>340</v>
      </c>
      <c r="J29">
        <v>109</v>
      </c>
      <c r="K29">
        <v>70</v>
      </c>
      <c r="L29" s="55">
        <v>519</v>
      </c>
      <c r="M29">
        <v>174</v>
      </c>
      <c r="N29">
        <v>109</v>
      </c>
      <c r="O29">
        <v>70</v>
      </c>
      <c r="P29" s="55">
        <v>353</v>
      </c>
      <c r="Q29">
        <v>15</v>
      </c>
      <c r="R29">
        <v>47</v>
      </c>
      <c r="S29">
        <v>5</v>
      </c>
      <c r="T29" s="55">
        <v>67</v>
      </c>
      <c r="U29">
        <v>109</v>
      </c>
      <c r="V29" s="246">
        <v>250</v>
      </c>
      <c r="W29">
        <v>70</v>
      </c>
      <c r="X29" s="55">
        <v>429</v>
      </c>
      <c r="Y29" s="139">
        <v>62</v>
      </c>
      <c r="Z29" s="139">
        <v>23</v>
      </c>
      <c r="AA29" s="138">
        <v>85</v>
      </c>
      <c r="AB29" s="245">
        <v>13</v>
      </c>
      <c r="AC29">
        <v>11</v>
      </c>
      <c r="AD29">
        <v>25</v>
      </c>
      <c r="AE29" s="55">
        <v>49</v>
      </c>
      <c r="AF29" s="245">
        <v>47</v>
      </c>
      <c r="AG29" s="245">
        <v>13</v>
      </c>
      <c r="AH29" s="246">
        <v>0</v>
      </c>
      <c r="AI29" s="260">
        <v>60</v>
      </c>
      <c r="AJ29" s="245">
        <v>79</v>
      </c>
      <c r="AK29" s="245">
        <v>37</v>
      </c>
      <c r="AL29" s="246">
        <v>0</v>
      </c>
      <c r="AM29" s="260">
        <v>116</v>
      </c>
      <c r="AN29" s="245">
        <v>115</v>
      </c>
      <c r="AO29" s="245">
        <v>37</v>
      </c>
      <c r="AP29" s="246">
        <v>0</v>
      </c>
      <c r="AQ29" s="260">
        <v>152</v>
      </c>
      <c r="AR29">
        <v>109</v>
      </c>
      <c r="AS29">
        <v>70</v>
      </c>
      <c r="AT29" s="55">
        <v>179</v>
      </c>
      <c r="AU29">
        <v>14</v>
      </c>
      <c r="AV29">
        <v>23</v>
      </c>
      <c r="AW29">
        <v>38</v>
      </c>
      <c r="AX29">
        <v>0</v>
      </c>
      <c r="AY29" s="55">
        <v>75</v>
      </c>
      <c r="AZ29">
        <v>14</v>
      </c>
      <c r="BA29">
        <v>23</v>
      </c>
      <c r="BB29">
        <v>76</v>
      </c>
      <c r="BC29">
        <v>0</v>
      </c>
      <c r="BD29" s="55">
        <v>113</v>
      </c>
      <c r="BE29">
        <v>14</v>
      </c>
      <c r="BF29">
        <v>24</v>
      </c>
      <c r="BG29">
        <v>1</v>
      </c>
      <c r="BH29">
        <v>26</v>
      </c>
      <c r="BI29" s="55">
        <v>65</v>
      </c>
      <c r="BJ29">
        <v>109</v>
      </c>
      <c r="BK29">
        <v>553</v>
      </c>
      <c r="BL29">
        <v>19</v>
      </c>
      <c r="BM29">
        <v>71</v>
      </c>
      <c r="BN29" s="55">
        <v>758</v>
      </c>
      <c r="BO29">
        <v>109</v>
      </c>
      <c r="BP29">
        <v>863</v>
      </c>
      <c r="BQ29">
        <v>41</v>
      </c>
      <c r="BR29">
        <v>133</v>
      </c>
      <c r="BS29" s="55">
        <v>1181</v>
      </c>
      <c r="BT29">
        <v>109</v>
      </c>
      <c r="BU29">
        <v>71</v>
      </c>
      <c r="BV29" s="55">
        <v>180</v>
      </c>
      <c r="BW29">
        <v>124</v>
      </c>
      <c r="BX29">
        <v>1296</v>
      </c>
      <c r="BY29">
        <v>49</v>
      </c>
      <c r="BZ29">
        <v>133</v>
      </c>
      <c r="CA29" s="55">
        <v>1602</v>
      </c>
      <c r="CB29">
        <v>124</v>
      </c>
      <c r="CC29">
        <v>1033</v>
      </c>
      <c r="CD29">
        <v>70</v>
      </c>
      <c r="CE29">
        <v>133</v>
      </c>
      <c r="CF29">
        <v>1360</v>
      </c>
    </row>
    <row r="30" spans="1:84">
      <c r="A30">
        <v>26</v>
      </c>
      <c r="B30">
        <v>11</v>
      </c>
      <c r="C30">
        <v>14</v>
      </c>
      <c r="D30" s="55">
        <v>25</v>
      </c>
      <c r="E30">
        <v>25</v>
      </c>
      <c r="F30" s="230">
        <v>25</v>
      </c>
      <c r="G30" s="55">
        <v>50</v>
      </c>
      <c r="H30" s="232">
        <v>36</v>
      </c>
      <c r="I30">
        <v>347</v>
      </c>
      <c r="J30">
        <v>111</v>
      </c>
      <c r="K30">
        <v>71</v>
      </c>
      <c r="L30" s="55">
        <v>529</v>
      </c>
      <c r="M30">
        <v>177</v>
      </c>
      <c r="N30">
        <v>111</v>
      </c>
      <c r="O30">
        <v>71</v>
      </c>
      <c r="P30" s="55">
        <v>359</v>
      </c>
      <c r="Q30">
        <v>15</v>
      </c>
      <c r="R30">
        <v>48</v>
      </c>
      <c r="S30">
        <v>5</v>
      </c>
      <c r="T30" s="55">
        <v>68</v>
      </c>
      <c r="U30">
        <v>111</v>
      </c>
      <c r="V30" s="246">
        <v>255</v>
      </c>
      <c r="W30">
        <v>71</v>
      </c>
      <c r="X30" s="55">
        <v>437</v>
      </c>
      <c r="Y30" s="139">
        <v>63</v>
      </c>
      <c r="Z30" s="139">
        <v>24</v>
      </c>
      <c r="AA30" s="138">
        <v>87</v>
      </c>
      <c r="AB30" s="245">
        <v>14</v>
      </c>
      <c r="AC30">
        <v>11</v>
      </c>
      <c r="AD30">
        <v>25</v>
      </c>
      <c r="AE30" s="55">
        <v>50</v>
      </c>
      <c r="AF30" s="245">
        <v>48</v>
      </c>
      <c r="AG30" s="245">
        <v>14</v>
      </c>
      <c r="AH30" s="246">
        <v>0</v>
      </c>
      <c r="AI30" s="260">
        <v>62</v>
      </c>
      <c r="AJ30" s="245">
        <v>80</v>
      </c>
      <c r="AK30" s="245">
        <v>38</v>
      </c>
      <c r="AL30" s="246">
        <v>0</v>
      </c>
      <c r="AM30" s="260">
        <v>118</v>
      </c>
      <c r="AN30" s="245">
        <v>118</v>
      </c>
      <c r="AO30" s="245">
        <v>38</v>
      </c>
      <c r="AP30" s="246">
        <v>0</v>
      </c>
      <c r="AQ30" s="260">
        <v>156</v>
      </c>
      <c r="AR30">
        <v>111</v>
      </c>
      <c r="AS30">
        <v>71</v>
      </c>
      <c r="AT30" s="55">
        <v>182</v>
      </c>
      <c r="AU30">
        <v>14</v>
      </c>
      <c r="AV30">
        <v>23</v>
      </c>
      <c r="AW30">
        <v>39</v>
      </c>
      <c r="AX30">
        <v>0</v>
      </c>
      <c r="AY30" s="55">
        <v>76</v>
      </c>
      <c r="AZ30">
        <v>14</v>
      </c>
      <c r="BA30">
        <v>23</v>
      </c>
      <c r="BB30">
        <v>78</v>
      </c>
      <c r="BC30">
        <v>0</v>
      </c>
      <c r="BD30" s="55">
        <v>115</v>
      </c>
      <c r="BE30">
        <v>14</v>
      </c>
      <c r="BF30">
        <v>24</v>
      </c>
      <c r="BG30">
        <v>1</v>
      </c>
      <c r="BH30">
        <v>27</v>
      </c>
      <c r="BI30" s="55">
        <v>66</v>
      </c>
      <c r="BJ30">
        <v>111</v>
      </c>
      <c r="BK30">
        <v>564</v>
      </c>
      <c r="BL30">
        <v>19</v>
      </c>
      <c r="BM30">
        <v>72</v>
      </c>
      <c r="BN30" s="55">
        <v>772</v>
      </c>
      <c r="BO30">
        <v>111</v>
      </c>
      <c r="BP30">
        <v>881</v>
      </c>
      <c r="BQ30">
        <v>41</v>
      </c>
      <c r="BR30">
        <v>136</v>
      </c>
      <c r="BS30" s="55">
        <v>1205</v>
      </c>
      <c r="BT30">
        <v>111</v>
      </c>
      <c r="BU30">
        <v>72</v>
      </c>
      <c r="BV30" s="55">
        <v>183</v>
      </c>
      <c r="BW30">
        <v>126</v>
      </c>
      <c r="BX30">
        <v>1322</v>
      </c>
      <c r="BY30">
        <v>50</v>
      </c>
      <c r="BZ30">
        <v>136</v>
      </c>
      <c r="CA30" s="55">
        <v>1634</v>
      </c>
      <c r="CB30">
        <v>126</v>
      </c>
      <c r="CC30">
        <v>1055</v>
      </c>
      <c r="CD30">
        <v>72</v>
      </c>
      <c r="CE30">
        <v>136</v>
      </c>
      <c r="CF30">
        <v>1389</v>
      </c>
    </row>
    <row r="31" spans="1:84">
      <c r="A31">
        <v>27</v>
      </c>
      <c r="B31">
        <v>11</v>
      </c>
      <c r="C31">
        <v>14</v>
      </c>
      <c r="D31" s="55">
        <v>25</v>
      </c>
      <c r="E31">
        <v>26</v>
      </c>
      <c r="F31" s="230">
        <v>26</v>
      </c>
      <c r="G31" s="55">
        <v>51</v>
      </c>
      <c r="H31" s="232">
        <v>36</v>
      </c>
      <c r="I31">
        <v>354</v>
      </c>
      <c r="J31">
        <v>114</v>
      </c>
      <c r="K31">
        <v>73</v>
      </c>
      <c r="L31" s="55">
        <v>541</v>
      </c>
      <c r="M31">
        <v>181</v>
      </c>
      <c r="N31">
        <v>114</v>
      </c>
      <c r="O31">
        <v>73</v>
      </c>
      <c r="P31" s="55">
        <v>368</v>
      </c>
      <c r="Q31">
        <v>15</v>
      </c>
      <c r="R31">
        <v>49</v>
      </c>
      <c r="S31">
        <v>5</v>
      </c>
      <c r="T31" s="55">
        <v>69</v>
      </c>
      <c r="U31">
        <v>114</v>
      </c>
      <c r="V31" s="246">
        <v>261</v>
      </c>
      <c r="W31">
        <v>73</v>
      </c>
      <c r="X31" s="55">
        <v>448</v>
      </c>
      <c r="Y31" s="139">
        <v>64</v>
      </c>
      <c r="Z31" s="139">
        <v>24</v>
      </c>
      <c r="AA31" s="138">
        <v>88</v>
      </c>
      <c r="AB31" s="245">
        <v>14</v>
      </c>
      <c r="AC31">
        <v>11</v>
      </c>
      <c r="AD31">
        <v>26</v>
      </c>
      <c r="AE31" s="55">
        <v>51</v>
      </c>
      <c r="AF31" s="245">
        <v>49</v>
      </c>
      <c r="AG31" s="245">
        <v>14</v>
      </c>
      <c r="AH31" s="246">
        <v>0</v>
      </c>
      <c r="AI31" s="260">
        <v>63</v>
      </c>
      <c r="AJ31" s="245">
        <v>82</v>
      </c>
      <c r="AK31" s="245">
        <v>39</v>
      </c>
      <c r="AL31" s="246">
        <v>0</v>
      </c>
      <c r="AM31" s="260">
        <v>121</v>
      </c>
      <c r="AN31" s="245">
        <v>120</v>
      </c>
      <c r="AO31" s="245">
        <v>39</v>
      </c>
      <c r="AP31" s="246">
        <v>0</v>
      </c>
      <c r="AQ31" s="260">
        <v>159</v>
      </c>
      <c r="AR31">
        <v>114</v>
      </c>
      <c r="AS31">
        <v>73</v>
      </c>
      <c r="AT31" s="55">
        <v>187</v>
      </c>
      <c r="AU31">
        <v>14</v>
      </c>
      <c r="AV31">
        <v>24</v>
      </c>
      <c r="AW31">
        <v>40</v>
      </c>
      <c r="AX31">
        <v>0</v>
      </c>
      <c r="AY31" s="55">
        <v>78</v>
      </c>
      <c r="AZ31">
        <v>14</v>
      </c>
      <c r="BA31">
        <v>24</v>
      </c>
      <c r="BB31">
        <v>79</v>
      </c>
      <c r="BC31">
        <v>0</v>
      </c>
      <c r="BD31" s="55">
        <v>117</v>
      </c>
      <c r="BE31">
        <v>14</v>
      </c>
      <c r="BF31">
        <v>25</v>
      </c>
      <c r="BG31">
        <v>1</v>
      </c>
      <c r="BH31">
        <v>27</v>
      </c>
      <c r="BI31" s="55">
        <v>67</v>
      </c>
      <c r="BJ31">
        <v>113</v>
      </c>
      <c r="BK31">
        <v>576</v>
      </c>
      <c r="BL31">
        <v>19</v>
      </c>
      <c r="BM31">
        <v>73</v>
      </c>
      <c r="BN31" s="55">
        <v>787</v>
      </c>
      <c r="BO31">
        <v>113</v>
      </c>
      <c r="BP31">
        <v>899</v>
      </c>
      <c r="BQ31">
        <v>43</v>
      </c>
      <c r="BR31">
        <v>139</v>
      </c>
      <c r="BS31" s="55">
        <v>1230</v>
      </c>
      <c r="BT31">
        <v>113</v>
      </c>
      <c r="BU31">
        <v>73</v>
      </c>
      <c r="BV31" s="55">
        <v>186</v>
      </c>
      <c r="BW31">
        <v>129</v>
      </c>
      <c r="BX31">
        <v>1349</v>
      </c>
      <c r="BY31">
        <v>50</v>
      </c>
      <c r="BZ31">
        <v>139</v>
      </c>
      <c r="CA31" s="55">
        <v>1667</v>
      </c>
      <c r="CB31">
        <v>129</v>
      </c>
      <c r="CC31">
        <v>1076</v>
      </c>
      <c r="CD31">
        <v>72</v>
      </c>
      <c r="CE31">
        <v>139</v>
      </c>
      <c r="CF31">
        <v>1416</v>
      </c>
    </row>
    <row r="32" spans="1:84">
      <c r="A32">
        <v>28</v>
      </c>
      <c r="B32">
        <v>11</v>
      </c>
      <c r="C32">
        <v>14</v>
      </c>
      <c r="D32" s="55">
        <v>25</v>
      </c>
      <c r="E32">
        <v>26</v>
      </c>
      <c r="F32" s="230">
        <v>26</v>
      </c>
      <c r="G32" s="55">
        <v>51</v>
      </c>
      <c r="H32" s="232">
        <v>36</v>
      </c>
      <c r="I32">
        <v>360</v>
      </c>
      <c r="J32">
        <v>115</v>
      </c>
      <c r="K32">
        <v>74</v>
      </c>
      <c r="L32" s="55">
        <v>549</v>
      </c>
      <c r="M32">
        <v>184</v>
      </c>
      <c r="N32">
        <v>115</v>
      </c>
      <c r="O32">
        <v>74</v>
      </c>
      <c r="P32" s="55">
        <v>373</v>
      </c>
      <c r="Q32">
        <v>16</v>
      </c>
      <c r="R32">
        <v>49</v>
      </c>
      <c r="S32">
        <v>5</v>
      </c>
      <c r="T32" s="55">
        <v>70</v>
      </c>
      <c r="U32">
        <v>115</v>
      </c>
      <c r="V32" s="246">
        <v>265</v>
      </c>
      <c r="W32">
        <v>74</v>
      </c>
      <c r="X32" s="55">
        <v>454</v>
      </c>
      <c r="Y32" s="139">
        <v>66</v>
      </c>
      <c r="Z32" s="139">
        <v>25</v>
      </c>
      <c r="AA32" s="138">
        <v>91</v>
      </c>
      <c r="AB32" s="245">
        <v>14</v>
      </c>
      <c r="AC32">
        <v>11</v>
      </c>
      <c r="AD32">
        <v>26</v>
      </c>
      <c r="AE32" s="55">
        <v>51</v>
      </c>
      <c r="AF32" s="245">
        <v>50</v>
      </c>
      <c r="AG32" s="245">
        <v>14</v>
      </c>
      <c r="AH32" s="246">
        <v>0</v>
      </c>
      <c r="AI32" s="260">
        <v>64</v>
      </c>
      <c r="AJ32" s="245">
        <v>83</v>
      </c>
      <c r="AK32" s="245">
        <v>39</v>
      </c>
      <c r="AL32" s="246">
        <v>0</v>
      </c>
      <c r="AM32" s="260">
        <v>122</v>
      </c>
      <c r="AN32" s="245">
        <v>122</v>
      </c>
      <c r="AO32" s="245">
        <v>39</v>
      </c>
      <c r="AP32" s="246">
        <v>0</v>
      </c>
      <c r="AQ32" s="260">
        <v>161</v>
      </c>
      <c r="AR32">
        <v>115</v>
      </c>
      <c r="AS32">
        <v>74</v>
      </c>
      <c r="AT32" s="55">
        <v>189</v>
      </c>
      <c r="AU32">
        <v>14</v>
      </c>
      <c r="AV32">
        <v>24</v>
      </c>
      <c r="AW32">
        <v>41</v>
      </c>
      <c r="AX32">
        <v>0</v>
      </c>
      <c r="AY32" s="55">
        <v>79</v>
      </c>
      <c r="AZ32">
        <v>14</v>
      </c>
      <c r="BA32">
        <v>24</v>
      </c>
      <c r="BB32">
        <v>81</v>
      </c>
      <c r="BC32">
        <v>0</v>
      </c>
      <c r="BD32" s="55">
        <v>119</v>
      </c>
      <c r="BE32">
        <v>14</v>
      </c>
      <c r="BF32">
        <v>25</v>
      </c>
      <c r="BG32">
        <v>1</v>
      </c>
      <c r="BH32">
        <v>28</v>
      </c>
      <c r="BI32" s="55">
        <v>68</v>
      </c>
      <c r="BJ32">
        <v>115</v>
      </c>
      <c r="BK32">
        <v>585</v>
      </c>
      <c r="BL32">
        <v>19</v>
      </c>
      <c r="BM32">
        <v>74</v>
      </c>
      <c r="BN32" s="55">
        <v>799</v>
      </c>
      <c r="BO32">
        <v>115</v>
      </c>
      <c r="BP32">
        <v>914</v>
      </c>
      <c r="BQ32">
        <v>44</v>
      </c>
      <c r="BR32">
        <v>141</v>
      </c>
      <c r="BS32" s="55">
        <v>1250</v>
      </c>
      <c r="BT32">
        <v>115</v>
      </c>
      <c r="BU32">
        <v>74</v>
      </c>
      <c r="BV32" s="55">
        <v>189</v>
      </c>
      <c r="BW32">
        <v>132</v>
      </c>
      <c r="BX32">
        <v>1371</v>
      </c>
      <c r="BY32">
        <v>51</v>
      </c>
      <c r="BZ32">
        <v>141</v>
      </c>
      <c r="CA32" s="55">
        <v>1695</v>
      </c>
      <c r="CB32">
        <v>132</v>
      </c>
      <c r="CC32">
        <v>1092</v>
      </c>
      <c r="CD32">
        <v>73</v>
      </c>
      <c r="CE32">
        <v>141</v>
      </c>
      <c r="CF32">
        <v>1438</v>
      </c>
    </row>
    <row r="33" spans="1:84">
      <c r="A33">
        <v>29</v>
      </c>
      <c r="B33">
        <v>11</v>
      </c>
      <c r="C33">
        <v>14</v>
      </c>
      <c r="D33" s="55">
        <v>25</v>
      </c>
      <c r="E33">
        <v>27</v>
      </c>
      <c r="F33" s="230">
        <v>27</v>
      </c>
      <c r="G33" s="55">
        <v>52</v>
      </c>
      <c r="H33" s="232">
        <v>37</v>
      </c>
      <c r="I33">
        <v>367</v>
      </c>
      <c r="J33">
        <v>118</v>
      </c>
      <c r="K33">
        <v>76</v>
      </c>
      <c r="L33" s="55">
        <v>561</v>
      </c>
      <c r="M33">
        <v>187</v>
      </c>
      <c r="N33">
        <v>118</v>
      </c>
      <c r="O33">
        <v>76</v>
      </c>
      <c r="P33" s="55">
        <v>381</v>
      </c>
      <c r="Q33">
        <v>16</v>
      </c>
      <c r="R33">
        <v>50</v>
      </c>
      <c r="S33">
        <v>5</v>
      </c>
      <c r="T33" s="55">
        <v>71</v>
      </c>
      <c r="U33">
        <v>118</v>
      </c>
      <c r="V33" s="246">
        <v>270</v>
      </c>
      <c r="W33">
        <v>76</v>
      </c>
      <c r="X33" s="55">
        <v>464</v>
      </c>
      <c r="Y33" s="139">
        <v>67</v>
      </c>
      <c r="Z33" s="139">
        <v>25</v>
      </c>
      <c r="AA33" s="138">
        <v>92</v>
      </c>
      <c r="AB33" s="245">
        <v>14</v>
      </c>
      <c r="AC33">
        <v>11</v>
      </c>
      <c r="AD33">
        <v>27</v>
      </c>
      <c r="AE33" s="55">
        <v>52</v>
      </c>
      <c r="AF33" s="245">
        <v>51</v>
      </c>
      <c r="AG33" s="245">
        <v>14</v>
      </c>
      <c r="AH33" s="246">
        <v>0</v>
      </c>
      <c r="AI33" s="260">
        <v>65</v>
      </c>
      <c r="AJ33" s="245">
        <v>85</v>
      </c>
      <c r="AK33" s="245">
        <v>40</v>
      </c>
      <c r="AL33" s="246">
        <v>0</v>
      </c>
      <c r="AM33" s="260">
        <v>125</v>
      </c>
      <c r="AN33" s="245">
        <v>124</v>
      </c>
      <c r="AO33" s="245">
        <v>40</v>
      </c>
      <c r="AP33" s="246">
        <v>0</v>
      </c>
      <c r="AQ33" s="260">
        <v>164</v>
      </c>
      <c r="AR33">
        <v>118</v>
      </c>
      <c r="AS33">
        <v>76</v>
      </c>
      <c r="AT33" s="55">
        <v>194</v>
      </c>
      <c r="AU33">
        <v>15</v>
      </c>
      <c r="AV33">
        <v>24</v>
      </c>
      <c r="AW33">
        <v>41</v>
      </c>
      <c r="AX33">
        <v>0</v>
      </c>
      <c r="AY33" s="55">
        <v>80</v>
      </c>
      <c r="AZ33">
        <v>15</v>
      </c>
      <c r="BA33">
        <v>24</v>
      </c>
      <c r="BB33">
        <v>82</v>
      </c>
      <c r="BC33">
        <v>0</v>
      </c>
      <c r="BD33" s="55">
        <v>121</v>
      </c>
      <c r="BE33">
        <v>15</v>
      </c>
      <c r="BF33">
        <v>25</v>
      </c>
      <c r="BG33">
        <v>1</v>
      </c>
      <c r="BH33">
        <v>28</v>
      </c>
      <c r="BI33" s="55">
        <v>69</v>
      </c>
      <c r="BJ33">
        <v>117</v>
      </c>
      <c r="BK33">
        <v>597</v>
      </c>
      <c r="BL33">
        <v>20</v>
      </c>
      <c r="BM33">
        <v>76</v>
      </c>
      <c r="BN33" s="55">
        <v>816</v>
      </c>
      <c r="BO33">
        <v>117</v>
      </c>
      <c r="BP33">
        <v>932</v>
      </c>
      <c r="BQ33">
        <v>44</v>
      </c>
      <c r="BR33">
        <v>143</v>
      </c>
      <c r="BS33" s="55">
        <v>1273</v>
      </c>
      <c r="BT33">
        <v>117</v>
      </c>
      <c r="BU33">
        <v>76</v>
      </c>
      <c r="BV33" s="55">
        <v>193</v>
      </c>
      <c r="BW33">
        <v>134</v>
      </c>
      <c r="BX33">
        <v>1398</v>
      </c>
      <c r="BY33">
        <v>51</v>
      </c>
      <c r="BZ33">
        <v>143</v>
      </c>
      <c r="CA33" s="55">
        <v>1726</v>
      </c>
      <c r="CB33">
        <v>134</v>
      </c>
      <c r="CC33">
        <v>1114</v>
      </c>
      <c r="CD33">
        <v>74</v>
      </c>
      <c r="CE33">
        <v>143</v>
      </c>
      <c r="CF33">
        <v>1465</v>
      </c>
    </row>
    <row r="34" spans="1:84">
      <c r="A34">
        <v>30</v>
      </c>
      <c r="B34">
        <v>12</v>
      </c>
      <c r="C34">
        <v>15</v>
      </c>
      <c r="D34" s="55">
        <v>27</v>
      </c>
      <c r="E34">
        <v>27</v>
      </c>
      <c r="F34" s="230">
        <v>27</v>
      </c>
      <c r="G34" s="55">
        <v>54</v>
      </c>
      <c r="H34" s="232">
        <v>38</v>
      </c>
      <c r="I34">
        <v>373</v>
      </c>
      <c r="J34">
        <v>120</v>
      </c>
      <c r="K34">
        <v>77</v>
      </c>
      <c r="L34" s="55">
        <v>570</v>
      </c>
      <c r="M34">
        <v>190</v>
      </c>
      <c r="N34">
        <v>120</v>
      </c>
      <c r="O34">
        <v>77</v>
      </c>
      <c r="P34" s="55">
        <v>387</v>
      </c>
      <c r="Q34">
        <v>16</v>
      </c>
      <c r="R34">
        <v>51</v>
      </c>
      <c r="S34">
        <v>5</v>
      </c>
      <c r="T34" s="55">
        <v>72</v>
      </c>
      <c r="U34">
        <v>120</v>
      </c>
      <c r="V34" s="246">
        <v>274</v>
      </c>
      <c r="W34">
        <v>77</v>
      </c>
      <c r="X34" s="55">
        <v>471</v>
      </c>
      <c r="Y34" s="139">
        <v>68</v>
      </c>
      <c r="Z34" s="139">
        <v>26</v>
      </c>
      <c r="AA34" s="138">
        <v>94</v>
      </c>
      <c r="AB34" s="245">
        <v>15</v>
      </c>
      <c r="AC34">
        <v>12</v>
      </c>
      <c r="AD34">
        <v>27</v>
      </c>
      <c r="AE34" s="55">
        <v>54</v>
      </c>
      <c r="AF34" s="245">
        <v>52</v>
      </c>
      <c r="AG34" s="245">
        <v>15</v>
      </c>
      <c r="AH34" s="246">
        <v>0</v>
      </c>
      <c r="AI34" s="260">
        <v>67</v>
      </c>
      <c r="AJ34" s="245">
        <v>86</v>
      </c>
      <c r="AK34" s="245">
        <v>41</v>
      </c>
      <c r="AL34" s="246">
        <v>0</v>
      </c>
      <c r="AM34" s="260">
        <v>127</v>
      </c>
      <c r="AN34" s="245">
        <v>126</v>
      </c>
      <c r="AO34" s="245">
        <v>41</v>
      </c>
      <c r="AP34" s="246">
        <v>0</v>
      </c>
      <c r="AQ34" s="260">
        <v>167</v>
      </c>
      <c r="AR34">
        <v>120</v>
      </c>
      <c r="AS34">
        <v>77</v>
      </c>
      <c r="AT34" s="55">
        <v>197</v>
      </c>
      <c r="AU34">
        <v>15</v>
      </c>
      <c r="AV34">
        <v>25</v>
      </c>
      <c r="AW34">
        <v>42</v>
      </c>
      <c r="AX34">
        <v>0</v>
      </c>
      <c r="AY34" s="55">
        <v>82</v>
      </c>
      <c r="AZ34">
        <v>15</v>
      </c>
      <c r="BA34">
        <v>25</v>
      </c>
      <c r="BB34">
        <v>83</v>
      </c>
      <c r="BC34">
        <v>0</v>
      </c>
      <c r="BD34" s="55">
        <v>123</v>
      </c>
      <c r="BE34">
        <v>15</v>
      </c>
      <c r="BF34">
        <v>26</v>
      </c>
      <c r="BG34">
        <v>1</v>
      </c>
      <c r="BH34">
        <v>29</v>
      </c>
      <c r="BI34" s="55">
        <v>71</v>
      </c>
      <c r="BJ34">
        <v>119</v>
      </c>
      <c r="BK34">
        <v>606</v>
      </c>
      <c r="BL34">
        <v>20</v>
      </c>
      <c r="BM34">
        <v>77</v>
      </c>
      <c r="BN34" s="55">
        <v>828</v>
      </c>
      <c r="BO34">
        <v>119</v>
      </c>
      <c r="BP34">
        <v>947</v>
      </c>
      <c r="BQ34">
        <v>45</v>
      </c>
      <c r="BR34">
        <v>145</v>
      </c>
      <c r="BS34" s="55">
        <v>1294</v>
      </c>
      <c r="BT34">
        <v>119</v>
      </c>
      <c r="BU34">
        <v>77</v>
      </c>
      <c r="BV34" s="55">
        <v>196</v>
      </c>
      <c r="BW34">
        <v>136</v>
      </c>
      <c r="BX34">
        <v>1420</v>
      </c>
      <c r="BY34">
        <v>53</v>
      </c>
      <c r="BZ34">
        <v>145</v>
      </c>
      <c r="CA34" s="55">
        <v>1754</v>
      </c>
      <c r="CB34">
        <v>136</v>
      </c>
      <c r="CC34">
        <v>1133</v>
      </c>
      <c r="CD34">
        <v>76</v>
      </c>
      <c r="CE34">
        <v>145</v>
      </c>
      <c r="CF34">
        <v>1490</v>
      </c>
    </row>
    <row r="35" spans="1:84">
      <c r="A35">
        <v>31</v>
      </c>
      <c r="B35">
        <v>12</v>
      </c>
      <c r="C35">
        <v>15</v>
      </c>
      <c r="D35" s="55">
        <v>27</v>
      </c>
      <c r="E35">
        <v>28</v>
      </c>
      <c r="F35" s="230">
        <v>28</v>
      </c>
      <c r="G35" s="55">
        <v>55</v>
      </c>
      <c r="H35" s="232">
        <v>39</v>
      </c>
      <c r="I35">
        <v>379</v>
      </c>
      <c r="J35">
        <v>122</v>
      </c>
      <c r="K35">
        <v>78</v>
      </c>
      <c r="L35" s="55">
        <v>579</v>
      </c>
      <c r="M35">
        <v>194</v>
      </c>
      <c r="N35">
        <v>122</v>
      </c>
      <c r="O35">
        <v>78</v>
      </c>
      <c r="P35" s="55">
        <v>394</v>
      </c>
      <c r="Q35">
        <v>17</v>
      </c>
      <c r="R35">
        <v>52</v>
      </c>
      <c r="S35">
        <v>5</v>
      </c>
      <c r="T35" s="55">
        <v>74</v>
      </c>
      <c r="U35">
        <v>122</v>
      </c>
      <c r="V35" s="246">
        <v>279</v>
      </c>
      <c r="W35">
        <v>78</v>
      </c>
      <c r="X35" s="55">
        <v>479</v>
      </c>
      <c r="Y35" s="139">
        <v>69</v>
      </c>
      <c r="Z35" s="139">
        <v>26</v>
      </c>
      <c r="AA35" s="138">
        <v>95</v>
      </c>
      <c r="AB35" s="245">
        <v>15</v>
      </c>
      <c r="AC35">
        <v>12</v>
      </c>
      <c r="AD35">
        <v>28</v>
      </c>
      <c r="AE35" s="55">
        <v>55</v>
      </c>
      <c r="AF35" s="245">
        <v>53</v>
      </c>
      <c r="AG35" s="245">
        <v>15</v>
      </c>
      <c r="AH35" s="246">
        <v>0</v>
      </c>
      <c r="AI35" s="260">
        <v>68</v>
      </c>
      <c r="AJ35" s="245">
        <v>88</v>
      </c>
      <c r="AK35" s="245">
        <v>41</v>
      </c>
      <c r="AL35" s="246">
        <v>0</v>
      </c>
      <c r="AM35" s="260">
        <v>129</v>
      </c>
      <c r="AN35" s="245">
        <v>129</v>
      </c>
      <c r="AO35" s="245">
        <v>41</v>
      </c>
      <c r="AP35" s="246">
        <v>0</v>
      </c>
      <c r="AQ35" s="260">
        <v>170</v>
      </c>
      <c r="AR35">
        <v>122</v>
      </c>
      <c r="AS35">
        <v>78</v>
      </c>
      <c r="AT35" s="55">
        <v>200</v>
      </c>
      <c r="AU35">
        <v>15</v>
      </c>
      <c r="AV35">
        <v>25</v>
      </c>
      <c r="AW35">
        <v>43</v>
      </c>
      <c r="AX35">
        <v>0</v>
      </c>
      <c r="AY35" s="55">
        <v>83</v>
      </c>
      <c r="AZ35">
        <v>15</v>
      </c>
      <c r="BA35">
        <v>25</v>
      </c>
      <c r="BB35">
        <v>85</v>
      </c>
      <c r="BC35">
        <v>0</v>
      </c>
      <c r="BD35" s="55">
        <v>125</v>
      </c>
      <c r="BE35">
        <v>15</v>
      </c>
      <c r="BF35">
        <v>26</v>
      </c>
      <c r="BG35">
        <v>1</v>
      </c>
      <c r="BH35">
        <v>29</v>
      </c>
      <c r="BI35" s="55">
        <v>71</v>
      </c>
      <c r="BJ35">
        <v>121</v>
      </c>
      <c r="BK35">
        <v>618</v>
      </c>
      <c r="BL35">
        <v>20</v>
      </c>
      <c r="BM35">
        <v>79</v>
      </c>
      <c r="BN35" s="55">
        <v>844</v>
      </c>
      <c r="BO35">
        <v>121</v>
      </c>
      <c r="BP35">
        <v>963</v>
      </c>
      <c r="BQ35">
        <v>45</v>
      </c>
      <c r="BR35">
        <v>148</v>
      </c>
      <c r="BS35" s="55">
        <v>1316</v>
      </c>
      <c r="BT35">
        <v>121</v>
      </c>
      <c r="BU35">
        <v>79</v>
      </c>
      <c r="BV35" s="55">
        <v>200</v>
      </c>
      <c r="BW35">
        <v>138</v>
      </c>
      <c r="BX35">
        <v>1446</v>
      </c>
      <c r="BY35">
        <v>53</v>
      </c>
      <c r="BZ35">
        <v>148</v>
      </c>
      <c r="CA35" s="55">
        <v>1785</v>
      </c>
      <c r="CB35">
        <v>138</v>
      </c>
      <c r="CC35">
        <v>1154</v>
      </c>
      <c r="CD35">
        <v>77</v>
      </c>
      <c r="CE35">
        <v>148</v>
      </c>
      <c r="CF35">
        <v>1517</v>
      </c>
    </row>
    <row r="36" spans="1:84">
      <c r="A36">
        <v>32</v>
      </c>
      <c r="B36">
        <v>12</v>
      </c>
      <c r="C36">
        <v>15</v>
      </c>
      <c r="D36" s="55">
        <v>27</v>
      </c>
      <c r="E36">
        <v>28</v>
      </c>
      <c r="F36" s="230">
        <v>28</v>
      </c>
      <c r="G36" s="55">
        <v>55</v>
      </c>
      <c r="H36" s="232">
        <v>39</v>
      </c>
      <c r="I36">
        <v>386</v>
      </c>
      <c r="J36">
        <v>124</v>
      </c>
      <c r="K36">
        <v>80</v>
      </c>
      <c r="L36" s="55">
        <v>590</v>
      </c>
      <c r="M36">
        <v>197</v>
      </c>
      <c r="N36">
        <v>124</v>
      </c>
      <c r="O36">
        <v>80</v>
      </c>
      <c r="P36" s="55">
        <v>401</v>
      </c>
      <c r="Q36">
        <v>17</v>
      </c>
      <c r="R36">
        <v>53</v>
      </c>
      <c r="S36">
        <v>5</v>
      </c>
      <c r="T36" s="55">
        <v>75</v>
      </c>
      <c r="U36">
        <v>124</v>
      </c>
      <c r="V36" s="246">
        <v>285</v>
      </c>
      <c r="W36">
        <v>80</v>
      </c>
      <c r="X36" s="55">
        <v>489</v>
      </c>
      <c r="Y36" s="139">
        <v>70</v>
      </c>
      <c r="Z36" s="139">
        <v>27</v>
      </c>
      <c r="AA36" s="138">
        <v>97</v>
      </c>
      <c r="AB36" s="245">
        <v>15</v>
      </c>
      <c r="AC36">
        <v>12</v>
      </c>
      <c r="AD36">
        <v>28</v>
      </c>
      <c r="AE36" s="55">
        <v>55</v>
      </c>
      <c r="AF36" s="245">
        <v>54</v>
      </c>
      <c r="AG36" s="245">
        <v>15</v>
      </c>
      <c r="AH36" s="246">
        <v>0</v>
      </c>
      <c r="AI36" s="260">
        <v>69</v>
      </c>
      <c r="AJ36" s="245">
        <v>89</v>
      </c>
      <c r="AK36" s="245">
        <v>42</v>
      </c>
      <c r="AL36" s="246">
        <v>0</v>
      </c>
      <c r="AM36" s="260">
        <v>131</v>
      </c>
      <c r="AN36" s="245">
        <v>131</v>
      </c>
      <c r="AO36" s="245">
        <v>42</v>
      </c>
      <c r="AP36" s="246">
        <v>0</v>
      </c>
      <c r="AQ36" s="260">
        <v>173</v>
      </c>
      <c r="AR36">
        <v>124</v>
      </c>
      <c r="AS36">
        <v>80</v>
      </c>
      <c r="AT36" s="55">
        <v>204</v>
      </c>
      <c r="AU36">
        <v>15</v>
      </c>
      <c r="AV36">
        <v>26</v>
      </c>
      <c r="AW36">
        <v>44</v>
      </c>
      <c r="AX36">
        <v>0</v>
      </c>
      <c r="AY36" s="55">
        <v>85</v>
      </c>
      <c r="AZ36">
        <v>15</v>
      </c>
      <c r="BA36">
        <v>26</v>
      </c>
      <c r="BB36">
        <v>87</v>
      </c>
      <c r="BC36">
        <v>0</v>
      </c>
      <c r="BD36" s="55">
        <v>128</v>
      </c>
      <c r="BE36">
        <v>15</v>
      </c>
      <c r="BF36">
        <v>27</v>
      </c>
      <c r="BG36">
        <v>1</v>
      </c>
      <c r="BH36">
        <v>29</v>
      </c>
      <c r="BI36" s="55">
        <v>72</v>
      </c>
      <c r="BJ36">
        <v>123</v>
      </c>
      <c r="BK36">
        <v>630</v>
      </c>
      <c r="BL36">
        <v>20</v>
      </c>
      <c r="BM36">
        <v>80</v>
      </c>
      <c r="BN36" s="55">
        <v>860</v>
      </c>
      <c r="BO36">
        <v>123</v>
      </c>
      <c r="BP36">
        <v>980</v>
      </c>
      <c r="BQ36">
        <v>47</v>
      </c>
      <c r="BR36">
        <v>152</v>
      </c>
      <c r="BS36" s="55">
        <v>1341</v>
      </c>
      <c r="BT36">
        <v>123</v>
      </c>
      <c r="BU36">
        <v>80</v>
      </c>
      <c r="BV36" s="55">
        <v>203</v>
      </c>
      <c r="BW36">
        <v>141</v>
      </c>
      <c r="BX36">
        <v>1473</v>
      </c>
      <c r="BY36">
        <v>55</v>
      </c>
      <c r="BZ36">
        <v>152</v>
      </c>
      <c r="CA36" s="55">
        <v>1821</v>
      </c>
      <c r="CB36">
        <v>141</v>
      </c>
      <c r="CC36">
        <v>1175</v>
      </c>
      <c r="CD36">
        <v>79</v>
      </c>
      <c r="CE36">
        <v>152</v>
      </c>
      <c r="CF36">
        <v>1547</v>
      </c>
    </row>
    <row r="37" spans="1:84">
      <c r="A37">
        <v>33</v>
      </c>
      <c r="B37">
        <v>12</v>
      </c>
      <c r="C37">
        <v>15</v>
      </c>
      <c r="D37" s="55">
        <v>27</v>
      </c>
      <c r="E37">
        <v>29</v>
      </c>
      <c r="F37" s="230">
        <v>29</v>
      </c>
      <c r="G37" s="55">
        <v>56</v>
      </c>
      <c r="H37" s="232">
        <v>40</v>
      </c>
      <c r="I37">
        <v>393</v>
      </c>
      <c r="J37">
        <v>126</v>
      </c>
      <c r="K37">
        <v>81</v>
      </c>
      <c r="L37" s="55">
        <v>600</v>
      </c>
      <c r="M37">
        <v>201</v>
      </c>
      <c r="N37">
        <v>126</v>
      </c>
      <c r="O37">
        <v>81</v>
      </c>
      <c r="P37" s="55">
        <v>408</v>
      </c>
      <c r="Q37">
        <v>17</v>
      </c>
      <c r="R37">
        <v>54</v>
      </c>
      <c r="S37">
        <v>6</v>
      </c>
      <c r="T37" s="55">
        <v>77</v>
      </c>
      <c r="U37">
        <v>126</v>
      </c>
      <c r="V37" s="246">
        <v>290</v>
      </c>
      <c r="W37">
        <v>81</v>
      </c>
      <c r="X37" s="55">
        <v>497</v>
      </c>
      <c r="Y37" s="139">
        <v>72</v>
      </c>
      <c r="Z37" s="139">
        <v>27</v>
      </c>
      <c r="AA37" s="138">
        <v>99</v>
      </c>
      <c r="AB37" s="245">
        <v>15</v>
      </c>
      <c r="AC37">
        <v>12</v>
      </c>
      <c r="AD37">
        <v>29</v>
      </c>
      <c r="AE37" s="55">
        <v>56</v>
      </c>
      <c r="AF37" s="245">
        <v>55</v>
      </c>
      <c r="AG37" s="245">
        <v>15</v>
      </c>
      <c r="AH37" s="246">
        <v>0</v>
      </c>
      <c r="AI37" s="260">
        <v>70</v>
      </c>
      <c r="AJ37" s="245">
        <v>91</v>
      </c>
      <c r="AK37" s="245">
        <v>43</v>
      </c>
      <c r="AL37" s="246">
        <v>0</v>
      </c>
      <c r="AM37" s="260">
        <v>134</v>
      </c>
      <c r="AN37" s="245">
        <v>133</v>
      </c>
      <c r="AO37" s="245">
        <v>43</v>
      </c>
      <c r="AP37" s="246">
        <v>0</v>
      </c>
      <c r="AQ37" s="260">
        <v>176</v>
      </c>
      <c r="AR37">
        <v>126</v>
      </c>
      <c r="AS37">
        <v>81</v>
      </c>
      <c r="AT37" s="55">
        <v>207</v>
      </c>
      <c r="AU37">
        <v>16</v>
      </c>
      <c r="AV37">
        <v>26</v>
      </c>
      <c r="AW37">
        <v>44</v>
      </c>
      <c r="AX37">
        <v>0</v>
      </c>
      <c r="AY37" s="55">
        <v>86</v>
      </c>
      <c r="AZ37">
        <v>16</v>
      </c>
      <c r="BA37">
        <v>26</v>
      </c>
      <c r="BB37">
        <v>88</v>
      </c>
      <c r="BC37">
        <v>0</v>
      </c>
      <c r="BD37" s="55">
        <v>130</v>
      </c>
      <c r="BE37">
        <v>16</v>
      </c>
      <c r="BF37">
        <v>27</v>
      </c>
      <c r="BG37">
        <v>1</v>
      </c>
      <c r="BH37">
        <v>30</v>
      </c>
      <c r="BI37" s="55">
        <v>74</v>
      </c>
      <c r="BJ37">
        <v>127</v>
      </c>
      <c r="BK37">
        <v>640</v>
      </c>
      <c r="BL37">
        <v>21</v>
      </c>
      <c r="BM37">
        <v>81</v>
      </c>
      <c r="BN37" s="55">
        <v>876</v>
      </c>
      <c r="BO37">
        <v>127</v>
      </c>
      <c r="BP37">
        <v>999</v>
      </c>
      <c r="BQ37">
        <v>48</v>
      </c>
      <c r="BR37">
        <v>155</v>
      </c>
      <c r="BS37" s="55">
        <v>1369</v>
      </c>
      <c r="BT37">
        <v>127</v>
      </c>
      <c r="BU37">
        <v>81</v>
      </c>
      <c r="BV37" s="55">
        <v>208</v>
      </c>
      <c r="BW37">
        <v>143</v>
      </c>
      <c r="BX37">
        <v>1500</v>
      </c>
      <c r="BY37">
        <v>55</v>
      </c>
      <c r="BZ37">
        <v>155</v>
      </c>
      <c r="CA37" s="55">
        <v>1853</v>
      </c>
      <c r="CB37">
        <v>143</v>
      </c>
      <c r="CC37">
        <v>1196</v>
      </c>
      <c r="CD37">
        <v>79</v>
      </c>
      <c r="CE37">
        <v>155</v>
      </c>
      <c r="CF37">
        <v>1573</v>
      </c>
    </row>
    <row r="38" spans="1:84">
      <c r="A38">
        <v>34</v>
      </c>
      <c r="B38">
        <v>12</v>
      </c>
      <c r="C38">
        <v>16</v>
      </c>
      <c r="D38" s="55">
        <v>28</v>
      </c>
      <c r="E38">
        <v>29</v>
      </c>
      <c r="F38" s="230">
        <v>29</v>
      </c>
      <c r="G38" s="55">
        <v>57</v>
      </c>
      <c r="H38" s="232">
        <v>41</v>
      </c>
      <c r="I38">
        <v>400</v>
      </c>
      <c r="J38">
        <v>128</v>
      </c>
      <c r="K38">
        <v>82</v>
      </c>
      <c r="L38" s="55">
        <v>610</v>
      </c>
      <c r="M38">
        <v>204</v>
      </c>
      <c r="N38">
        <v>128</v>
      </c>
      <c r="O38">
        <v>82</v>
      </c>
      <c r="P38" s="55">
        <v>414</v>
      </c>
      <c r="Q38">
        <v>17</v>
      </c>
      <c r="R38">
        <v>55</v>
      </c>
      <c r="S38">
        <v>6</v>
      </c>
      <c r="T38" s="55">
        <v>78</v>
      </c>
      <c r="U38">
        <v>128</v>
      </c>
      <c r="V38" s="246">
        <v>295</v>
      </c>
      <c r="W38">
        <v>82</v>
      </c>
      <c r="X38" s="55">
        <v>505</v>
      </c>
      <c r="Y38" s="139">
        <v>73</v>
      </c>
      <c r="Z38" s="139">
        <v>27</v>
      </c>
      <c r="AA38" s="138">
        <v>100</v>
      </c>
      <c r="AB38" s="245">
        <v>16</v>
      </c>
      <c r="AC38">
        <v>12</v>
      </c>
      <c r="AD38">
        <v>29</v>
      </c>
      <c r="AE38" s="55">
        <v>57</v>
      </c>
      <c r="AF38" s="245">
        <v>56</v>
      </c>
      <c r="AG38" s="245">
        <v>16</v>
      </c>
      <c r="AH38" s="246">
        <v>0</v>
      </c>
      <c r="AI38" s="260">
        <v>72</v>
      </c>
      <c r="AJ38" s="245">
        <v>92</v>
      </c>
      <c r="AK38" s="245">
        <v>44</v>
      </c>
      <c r="AL38" s="246">
        <v>0</v>
      </c>
      <c r="AM38" s="260">
        <v>136</v>
      </c>
      <c r="AN38" s="245">
        <v>136</v>
      </c>
      <c r="AO38" s="245">
        <v>44</v>
      </c>
      <c r="AP38" s="246">
        <v>0</v>
      </c>
      <c r="AQ38" s="260">
        <v>180</v>
      </c>
      <c r="AR38">
        <v>128</v>
      </c>
      <c r="AS38">
        <v>82</v>
      </c>
      <c r="AT38" s="55">
        <v>210</v>
      </c>
      <c r="AU38">
        <v>16</v>
      </c>
      <c r="AV38">
        <v>27</v>
      </c>
      <c r="AW38">
        <v>45</v>
      </c>
      <c r="AX38">
        <v>0</v>
      </c>
      <c r="AY38" s="55">
        <v>88</v>
      </c>
      <c r="AZ38">
        <v>16</v>
      </c>
      <c r="BA38">
        <v>27</v>
      </c>
      <c r="BB38">
        <v>89</v>
      </c>
      <c r="BC38">
        <v>0</v>
      </c>
      <c r="BD38" s="55">
        <v>132</v>
      </c>
      <c r="BE38">
        <v>16</v>
      </c>
      <c r="BF38">
        <v>28</v>
      </c>
      <c r="BG38">
        <v>1</v>
      </c>
      <c r="BH38">
        <v>31</v>
      </c>
      <c r="BI38" s="55">
        <v>76</v>
      </c>
      <c r="BJ38">
        <v>129</v>
      </c>
      <c r="BK38">
        <v>651</v>
      </c>
      <c r="BL38">
        <v>21</v>
      </c>
      <c r="BM38">
        <v>83</v>
      </c>
      <c r="BN38" s="55">
        <v>891</v>
      </c>
      <c r="BO38">
        <v>129</v>
      </c>
      <c r="BP38">
        <v>1016</v>
      </c>
      <c r="BQ38">
        <v>48</v>
      </c>
      <c r="BR38">
        <v>157</v>
      </c>
      <c r="BS38" s="55">
        <v>1391</v>
      </c>
      <c r="BT38">
        <v>129</v>
      </c>
      <c r="BU38">
        <v>83</v>
      </c>
      <c r="BV38" s="55">
        <v>212</v>
      </c>
      <c r="BW38">
        <v>146</v>
      </c>
      <c r="BX38">
        <v>1526</v>
      </c>
      <c r="BY38">
        <v>57</v>
      </c>
      <c r="BZ38">
        <v>157</v>
      </c>
      <c r="CA38" s="55">
        <v>1886</v>
      </c>
      <c r="CB38">
        <v>146</v>
      </c>
      <c r="CC38">
        <v>1217</v>
      </c>
      <c r="CD38">
        <v>82</v>
      </c>
      <c r="CE38">
        <v>157</v>
      </c>
      <c r="CF38">
        <v>1602</v>
      </c>
    </row>
    <row r="39" spans="1:84">
      <c r="A39">
        <v>35</v>
      </c>
      <c r="B39">
        <v>13</v>
      </c>
      <c r="C39">
        <v>16</v>
      </c>
      <c r="D39" s="55">
        <v>29</v>
      </c>
      <c r="E39">
        <v>30</v>
      </c>
      <c r="F39" s="230">
        <v>30</v>
      </c>
      <c r="G39" s="55">
        <v>59</v>
      </c>
      <c r="H39" s="232">
        <v>41</v>
      </c>
      <c r="I39">
        <v>407</v>
      </c>
      <c r="J39">
        <v>131</v>
      </c>
      <c r="K39">
        <v>84</v>
      </c>
      <c r="L39" s="55">
        <v>622</v>
      </c>
      <c r="M39">
        <v>208</v>
      </c>
      <c r="N39">
        <v>131</v>
      </c>
      <c r="O39">
        <v>84</v>
      </c>
      <c r="P39" s="55">
        <v>423</v>
      </c>
      <c r="Q39">
        <v>18</v>
      </c>
      <c r="R39">
        <v>56</v>
      </c>
      <c r="S39">
        <v>6</v>
      </c>
      <c r="T39" s="55">
        <v>80</v>
      </c>
      <c r="U39">
        <v>131</v>
      </c>
      <c r="V39" s="246">
        <v>300</v>
      </c>
      <c r="W39">
        <v>84</v>
      </c>
      <c r="X39" s="55">
        <v>515</v>
      </c>
      <c r="Y39" s="139">
        <v>74</v>
      </c>
      <c r="Z39" s="139">
        <v>28</v>
      </c>
      <c r="AA39" s="138">
        <v>102</v>
      </c>
      <c r="AB39" s="245">
        <v>16</v>
      </c>
      <c r="AC39">
        <v>13</v>
      </c>
      <c r="AD39">
        <v>30</v>
      </c>
      <c r="AE39" s="55">
        <v>59</v>
      </c>
      <c r="AF39" s="245">
        <v>57</v>
      </c>
      <c r="AG39" s="245">
        <v>16</v>
      </c>
      <c r="AH39" s="246">
        <v>0</v>
      </c>
      <c r="AI39" s="260">
        <v>73</v>
      </c>
      <c r="AJ39" s="245">
        <v>94</v>
      </c>
      <c r="AK39" s="245">
        <v>44</v>
      </c>
      <c r="AL39" s="246">
        <v>0</v>
      </c>
      <c r="AM39" s="260">
        <v>138</v>
      </c>
      <c r="AN39" s="245">
        <v>138</v>
      </c>
      <c r="AO39" s="245">
        <v>44</v>
      </c>
      <c r="AP39" s="246">
        <v>0</v>
      </c>
      <c r="AQ39" s="260">
        <v>182</v>
      </c>
      <c r="AR39">
        <v>131</v>
      </c>
      <c r="AS39">
        <v>84</v>
      </c>
      <c r="AT39" s="55">
        <v>215</v>
      </c>
      <c r="AU39">
        <v>16</v>
      </c>
      <c r="AV39">
        <v>27</v>
      </c>
      <c r="AW39">
        <v>46</v>
      </c>
      <c r="AX39">
        <v>0</v>
      </c>
      <c r="AY39" s="55">
        <v>89</v>
      </c>
      <c r="AZ39">
        <v>16</v>
      </c>
      <c r="BA39">
        <v>27</v>
      </c>
      <c r="BB39">
        <v>91</v>
      </c>
      <c r="BC39">
        <v>0</v>
      </c>
      <c r="BD39" s="55">
        <v>134</v>
      </c>
      <c r="BE39">
        <v>16</v>
      </c>
      <c r="BF39">
        <v>28</v>
      </c>
      <c r="BG39">
        <v>1</v>
      </c>
      <c r="BH39">
        <v>31</v>
      </c>
      <c r="BI39" s="55">
        <v>76</v>
      </c>
      <c r="BJ39">
        <v>131</v>
      </c>
      <c r="BK39">
        <v>662</v>
      </c>
      <c r="BL39">
        <v>21</v>
      </c>
      <c r="BM39">
        <v>84</v>
      </c>
      <c r="BN39" s="55">
        <v>905</v>
      </c>
      <c r="BO39">
        <v>131</v>
      </c>
      <c r="BP39">
        <v>1033</v>
      </c>
      <c r="BQ39">
        <v>49</v>
      </c>
      <c r="BR39">
        <v>160</v>
      </c>
      <c r="BS39" s="55">
        <v>1415</v>
      </c>
      <c r="BT39">
        <v>131</v>
      </c>
      <c r="BU39">
        <v>84</v>
      </c>
      <c r="BV39" s="55">
        <v>215</v>
      </c>
      <c r="BW39">
        <v>148</v>
      </c>
      <c r="BX39">
        <v>1551</v>
      </c>
      <c r="BY39">
        <v>58</v>
      </c>
      <c r="BZ39">
        <v>160</v>
      </c>
      <c r="CA39" s="55">
        <v>1917</v>
      </c>
      <c r="CB39">
        <v>148</v>
      </c>
      <c r="CC39">
        <v>1237</v>
      </c>
      <c r="CD39">
        <v>83</v>
      </c>
      <c r="CE39">
        <v>160</v>
      </c>
      <c r="CF39">
        <v>1628</v>
      </c>
    </row>
    <row r="40" spans="1:84">
      <c r="A40">
        <v>36</v>
      </c>
      <c r="B40">
        <v>13</v>
      </c>
      <c r="C40">
        <v>16</v>
      </c>
      <c r="D40" s="55">
        <v>29</v>
      </c>
      <c r="E40">
        <v>30</v>
      </c>
      <c r="F40" s="230">
        <v>30</v>
      </c>
      <c r="G40" s="55">
        <v>59</v>
      </c>
      <c r="H40" s="232">
        <v>42</v>
      </c>
      <c r="I40">
        <v>414</v>
      </c>
      <c r="J40">
        <v>133</v>
      </c>
      <c r="K40">
        <v>85</v>
      </c>
      <c r="L40" s="55">
        <v>632</v>
      </c>
      <c r="M40">
        <v>211</v>
      </c>
      <c r="N40">
        <v>133</v>
      </c>
      <c r="O40">
        <v>85</v>
      </c>
      <c r="P40" s="55">
        <v>429</v>
      </c>
      <c r="Q40">
        <v>18</v>
      </c>
      <c r="R40">
        <v>57</v>
      </c>
      <c r="S40">
        <v>6</v>
      </c>
      <c r="T40" s="55">
        <v>81</v>
      </c>
      <c r="U40">
        <v>133</v>
      </c>
      <c r="V40" s="246">
        <v>305</v>
      </c>
      <c r="W40">
        <v>85</v>
      </c>
      <c r="X40" s="55">
        <v>523</v>
      </c>
      <c r="Y40" s="139">
        <v>75</v>
      </c>
      <c r="Z40" s="139">
        <v>28</v>
      </c>
      <c r="AA40" s="138">
        <v>103</v>
      </c>
      <c r="AB40" s="245">
        <v>16</v>
      </c>
      <c r="AC40">
        <v>13</v>
      </c>
      <c r="AD40">
        <v>30</v>
      </c>
      <c r="AE40" s="55">
        <v>59</v>
      </c>
      <c r="AF40" s="245">
        <v>58</v>
      </c>
      <c r="AG40" s="245">
        <v>16</v>
      </c>
      <c r="AH40" s="246">
        <v>0</v>
      </c>
      <c r="AI40" s="260">
        <v>74</v>
      </c>
      <c r="AJ40" s="245">
        <v>96</v>
      </c>
      <c r="AK40" s="245">
        <v>45</v>
      </c>
      <c r="AL40" s="246">
        <v>0</v>
      </c>
      <c r="AM40" s="260">
        <v>141</v>
      </c>
      <c r="AN40" s="245">
        <v>141</v>
      </c>
      <c r="AO40" s="245">
        <v>45</v>
      </c>
      <c r="AP40" s="246">
        <v>0</v>
      </c>
      <c r="AQ40" s="260">
        <v>186</v>
      </c>
      <c r="AR40">
        <v>133</v>
      </c>
      <c r="AS40">
        <v>85</v>
      </c>
      <c r="AT40" s="55">
        <v>218</v>
      </c>
      <c r="AU40">
        <v>16</v>
      </c>
      <c r="AV40">
        <v>28</v>
      </c>
      <c r="AW40">
        <v>47</v>
      </c>
      <c r="AX40">
        <v>0</v>
      </c>
      <c r="AY40" s="55">
        <v>91</v>
      </c>
      <c r="AZ40">
        <v>16</v>
      </c>
      <c r="BA40">
        <v>28</v>
      </c>
      <c r="BB40">
        <v>93</v>
      </c>
      <c r="BC40">
        <v>0</v>
      </c>
      <c r="BD40" s="55">
        <v>137</v>
      </c>
      <c r="BE40">
        <v>16</v>
      </c>
      <c r="BF40">
        <v>29</v>
      </c>
      <c r="BG40">
        <v>1</v>
      </c>
      <c r="BH40">
        <v>31</v>
      </c>
      <c r="BI40" s="55">
        <v>77</v>
      </c>
      <c r="BJ40">
        <v>133</v>
      </c>
      <c r="BK40">
        <v>674</v>
      </c>
      <c r="BL40">
        <v>21</v>
      </c>
      <c r="BM40">
        <v>85</v>
      </c>
      <c r="BN40" s="55">
        <v>920</v>
      </c>
      <c r="BO40">
        <v>133</v>
      </c>
      <c r="BP40">
        <v>1052</v>
      </c>
      <c r="BQ40">
        <v>49</v>
      </c>
      <c r="BR40">
        <v>162</v>
      </c>
      <c r="BS40" s="55">
        <v>1438</v>
      </c>
      <c r="BT40">
        <v>133</v>
      </c>
      <c r="BU40">
        <v>85</v>
      </c>
      <c r="BV40" s="55">
        <v>218</v>
      </c>
      <c r="BW40">
        <v>150</v>
      </c>
      <c r="BX40">
        <v>1579</v>
      </c>
      <c r="BY40">
        <v>59</v>
      </c>
      <c r="BZ40">
        <v>162</v>
      </c>
      <c r="CA40" s="55">
        <v>1950</v>
      </c>
      <c r="CB40">
        <v>150</v>
      </c>
      <c r="CC40">
        <v>1259</v>
      </c>
      <c r="CD40">
        <v>85</v>
      </c>
      <c r="CE40">
        <v>162</v>
      </c>
      <c r="CF40">
        <v>1656</v>
      </c>
    </row>
    <row r="41" spans="1:84">
      <c r="A41">
        <v>37</v>
      </c>
      <c r="B41">
        <v>13</v>
      </c>
      <c r="C41">
        <v>16</v>
      </c>
      <c r="D41" s="55">
        <v>29</v>
      </c>
      <c r="E41">
        <v>31</v>
      </c>
      <c r="F41" s="230">
        <v>31</v>
      </c>
      <c r="G41" s="55">
        <v>60</v>
      </c>
      <c r="H41" s="232">
        <v>42</v>
      </c>
      <c r="I41">
        <v>421</v>
      </c>
      <c r="J41">
        <v>135</v>
      </c>
      <c r="K41">
        <v>87</v>
      </c>
      <c r="L41" s="55">
        <v>643</v>
      </c>
      <c r="M41">
        <v>215</v>
      </c>
      <c r="N41">
        <v>135</v>
      </c>
      <c r="O41">
        <v>87</v>
      </c>
      <c r="P41" s="55">
        <v>437</v>
      </c>
      <c r="Q41">
        <v>18</v>
      </c>
      <c r="R41">
        <v>58</v>
      </c>
      <c r="S41">
        <v>6</v>
      </c>
      <c r="T41" s="55">
        <v>82</v>
      </c>
      <c r="U41">
        <v>135</v>
      </c>
      <c r="V41" s="246">
        <v>310</v>
      </c>
      <c r="W41">
        <v>87</v>
      </c>
      <c r="X41" s="55">
        <v>532</v>
      </c>
      <c r="Y41" s="139">
        <v>77</v>
      </c>
      <c r="Z41" s="139">
        <v>29</v>
      </c>
      <c r="AA41" s="138">
        <v>106</v>
      </c>
      <c r="AB41" s="245">
        <v>16</v>
      </c>
      <c r="AC41">
        <v>13</v>
      </c>
      <c r="AD41">
        <v>31</v>
      </c>
      <c r="AE41" s="55">
        <v>60</v>
      </c>
      <c r="AF41" s="245">
        <v>59</v>
      </c>
      <c r="AG41" s="245">
        <v>16</v>
      </c>
      <c r="AH41" s="246">
        <v>0</v>
      </c>
      <c r="AI41" s="260">
        <v>75</v>
      </c>
      <c r="AJ41" s="245">
        <v>97</v>
      </c>
      <c r="AK41" s="245">
        <v>46</v>
      </c>
      <c r="AL41" s="246">
        <v>0</v>
      </c>
      <c r="AM41" s="260">
        <v>143</v>
      </c>
      <c r="AN41" s="245">
        <v>143</v>
      </c>
      <c r="AO41" s="245">
        <v>46</v>
      </c>
      <c r="AP41" s="246">
        <v>0</v>
      </c>
      <c r="AQ41" s="260">
        <v>189</v>
      </c>
      <c r="AR41">
        <v>135</v>
      </c>
      <c r="AS41">
        <v>87</v>
      </c>
      <c r="AT41" s="55">
        <v>222</v>
      </c>
      <c r="AU41">
        <v>17</v>
      </c>
      <c r="AV41">
        <v>28</v>
      </c>
      <c r="AW41">
        <v>47</v>
      </c>
      <c r="AX41">
        <v>0</v>
      </c>
      <c r="AY41" s="55">
        <v>92</v>
      </c>
      <c r="AZ41">
        <v>17</v>
      </c>
      <c r="BA41">
        <v>28</v>
      </c>
      <c r="BB41">
        <v>94</v>
      </c>
      <c r="BC41">
        <v>0</v>
      </c>
      <c r="BD41" s="55">
        <v>139</v>
      </c>
      <c r="BE41">
        <v>17</v>
      </c>
      <c r="BF41">
        <v>29</v>
      </c>
      <c r="BG41">
        <v>1</v>
      </c>
      <c r="BH41">
        <v>32</v>
      </c>
      <c r="BI41" s="55">
        <v>79</v>
      </c>
      <c r="BJ41">
        <v>135</v>
      </c>
      <c r="BK41">
        <v>685</v>
      </c>
      <c r="BL41">
        <v>22</v>
      </c>
      <c r="BM41">
        <v>86</v>
      </c>
      <c r="BN41" s="55">
        <v>935</v>
      </c>
      <c r="BO41">
        <v>135</v>
      </c>
      <c r="BP41">
        <v>1069</v>
      </c>
      <c r="BQ41">
        <v>51</v>
      </c>
      <c r="BR41">
        <v>166</v>
      </c>
      <c r="BS41" s="55">
        <v>1464</v>
      </c>
      <c r="BT41">
        <v>135</v>
      </c>
      <c r="BU41">
        <v>86</v>
      </c>
      <c r="BV41" s="55">
        <v>221</v>
      </c>
      <c r="BW41">
        <v>154</v>
      </c>
      <c r="BX41">
        <v>1605</v>
      </c>
      <c r="BY41">
        <v>59</v>
      </c>
      <c r="BZ41">
        <v>166</v>
      </c>
      <c r="CA41" s="55">
        <v>1984</v>
      </c>
      <c r="CB41">
        <v>154</v>
      </c>
      <c r="CC41">
        <v>1281</v>
      </c>
      <c r="CD41">
        <v>85</v>
      </c>
      <c r="CE41">
        <v>166</v>
      </c>
      <c r="CF41">
        <v>1686</v>
      </c>
    </row>
    <row r="42" spans="1:84">
      <c r="A42">
        <v>38</v>
      </c>
      <c r="B42">
        <v>13</v>
      </c>
      <c r="C42">
        <v>17</v>
      </c>
      <c r="D42" s="55">
        <v>30</v>
      </c>
      <c r="E42">
        <v>31</v>
      </c>
      <c r="F42" s="230">
        <v>31</v>
      </c>
      <c r="G42" s="55">
        <v>61</v>
      </c>
      <c r="H42" s="232">
        <v>44</v>
      </c>
      <c r="I42">
        <v>428</v>
      </c>
      <c r="J42">
        <v>137</v>
      </c>
      <c r="K42">
        <v>88</v>
      </c>
      <c r="L42" s="55">
        <v>653</v>
      </c>
      <c r="M42">
        <v>218</v>
      </c>
      <c r="N42">
        <v>137</v>
      </c>
      <c r="O42">
        <v>88</v>
      </c>
      <c r="P42" s="55">
        <v>443</v>
      </c>
      <c r="Q42">
        <v>19</v>
      </c>
      <c r="R42">
        <v>59</v>
      </c>
      <c r="S42">
        <v>6</v>
      </c>
      <c r="T42" s="55">
        <v>84</v>
      </c>
      <c r="U42">
        <v>137</v>
      </c>
      <c r="V42" s="246">
        <v>315</v>
      </c>
      <c r="W42">
        <v>88</v>
      </c>
      <c r="X42" s="55">
        <v>540</v>
      </c>
      <c r="Y42" s="139">
        <v>78</v>
      </c>
      <c r="Z42" s="139">
        <v>29</v>
      </c>
      <c r="AA42" s="138">
        <v>107</v>
      </c>
      <c r="AB42" s="245">
        <v>17</v>
      </c>
      <c r="AC42">
        <v>13</v>
      </c>
      <c r="AD42">
        <v>31</v>
      </c>
      <c r="AE42" s="55">
        <v>61</v>
      </c>
      <c r="AF42" s="245">
        <v>60</v>
      </c>
      <c r="AG42" s="245">
        <v>17</v>
      </c>
      <c r="AH42" s="246">
        <v>0</v>
      </c>
      <c r="AI42" s="260">
        <v>77</v>
      </c>
      <c r="AJ42" s="245">
        <v>99</v>
      </c>
      <c r="AK42" s="245">
        <v>47</v>
      </c>
      <c r="AL42" s="246">
        <v>0</v>
      </c>
      <c r="AM42" s="260">
        <v>146</v>
      </c>
      <c r="AN42" s="245">
        <v>145</v>
      </c>
      <c r="AO42" s="245">
        <v>47</v>
      </c>
      <c r="AP42" s="246">
        <v>0</v>
      </c>
      <c r="AQ42" s="260">
        <v>192</v>
      </c>
      <c r="AR42">
        <v>137</v>
      </c>
      <c r="AS42">
        <v>88</v>
      </c>
      <c r="AT42" s="55">
        <v>225</v>
      </c>
      <c r="AU42">
        <v>17</v>
      </c>
      <c r="AV42">
        <v>28</v>
      </c>
      <c r="AW42">
        <v>48</v>
      </c>
      <c r="AX42">
        <v>0</v>
      </c>
      <c r="AY42" s="55">
        <v>93</v>
      </c>
      <c r="AZ42">
        <v>17</v>
      </c>
      <c r="BA42">
        <v>28</v>
      </c>
      <c r="BB42">
        <v>95</v>
      </c>
      <c r="BC42">
        <v>0</v>
      </c>
      <c r="BD42" s="55">
        <v>140</v>
      </c>
      <c r="BE42">
        <v>17</v>
      </c>
      <c r="BF42">
        <v>29</v>
      </c>
      <c r="BG42">
        <v>1</v>
      </c>
      <c r="BH42">
        <v>33</v>
      </c>
      <c r="BI42" s="55">
        <v>80</v>
      </c>
      <c r="BJ42">
        <v>137</v>
      </c>
      <c r="BK42">
        <v>696</v>
      </c>
      <c r="BL42">
        <v>22</v>
      </c>
      <c r="BM42">
        <v>88</v>
      </c>
      <c r="BN42" s="55">
        <v>950</v>
      </c>
      <c r="BO42">
        <v>137</v>
      </c>
      <c r="BP42">
        <v>1087</v>
      </c>
      <c r="BQ42">
        <v>51</v>
      </c>
      <c r="BR42">
        <v>169</v>
      </c>
      <c r="BS42" s="55">
        <v>1487</v>
      </c>
      <c r="BT42">
        <v>137</v>
      </c>
      <c r="BU42">
        <v>88</v>
      </c>
      <c r="BV42" s="55">
        <v>225</v>
      </c>
      <c r="BW42">
        <v>156</v>
      </c>
      <c r="BX42">
        <v>1632</v>
      </c>
      <c r="BY42">
        <v>60</v>
      </c>
      <c r="BZ42">
        <v>169</v>
      </c>
      <c r="CA42" s="55">
        <v>2017</v>
      </c>
      <c r="CB42">
        <v>156</v>
      </c>
      <c r="CC42">
        <v>1302</v>
      </c>
      <c r="CD42">
        <v>87</v>
      </c>
      <c r="CE42">
        <v>169</v>
      </c>
      <c r="CF42">
        <v>1714</v>
      </c>
    </row>
    <row r="43" spans="1:84">
      <c r="A43">
        <v>39</v>
      </c>
      <c r="B43">
        <v>14</v>
      </c>
      <c r="C43">
        <v>17</v>
      </c>
      <c r="D43" s="55">
        <v>31</v>
      </c>
      <c r="E43">
        <v>32</v>
      </c>
      <c r="F43" s="230">
        <v>32</v>
      </c>
      <c r="G43" s="55">
        <v>63</v>
      </c>
      <c r="H43" s="232">
        <v>44</v>
      </c>
      <c r="I43">
        <v>435</v>
      </c>
      <c r="J43">
        <v>139</v>
      </c>
      <c r="K43">
        <v>90</v>
      </c>
      <c r="L43" s="55">
        <v>664</v>
      </c>
      <c r="M43">
        <v>222</v>
      </c>
      <c r="N43">
        <v>139</v>
      </c>
      <c r="O43">
        <v>90</v>
      </c>
      <c r="P43" s="55">
        <v>451</v>
      </c>
      <c r="Q43">
        <v>19</v>
      </c>
      <c r="R43">
        <v>60</v>
      </c>
      <c r="S43">
        <v>6</v>
      </c>
      <c r="T43" s="55">
        <v>85</v>
      </c>
      <c r="U43">
        <v>139</v>
      </c>
      <c r="V43" s="246">
        <v>320</v>
      </c>
      <c r="W43">
        <v>90</v>
      </c>
      <c r="X43" s="55">
        <v>549</v>
      </c>
      <c r="Y43" s="139">
        <v>79</v>
      </c>
      <c r="Z43" s="139">
        <v>30</v>
      </c>
      <c r="AA43" s="138">
        <v>109</v>
      </c>
      <c r="AB43" s="245">
        <v>17</v>
      </c>
      <c r="AC43">
        <v>14</v>
      </c>
      <c r="AD43">
        <v>32</v>
      </c>
      <c r="AE43" s="55">
        <v>63</v>
      </c>
      <c r="AF43" s="245">
        <v>61</v>
      </c>
      <c r="AG43" s="245">
        <v>17</v>
      </c>
      <c r="AH43" s="246">
        <v>0</v>
      </c>
      <c r="AI43" s="260">
        <v>78</v>
      </c>
      <c r="AJ43" s="245">
        <v>100</v>
      </c>
      <c r="AK43" s="245">
        <v>47</v>
      </c>
      <c r="AL43" s="246">
        <v>0</v>
      </c>
      <c r="AM43" s="260">
        <v>147</v>
      </c>
      <c r="AN43" s="245">
        <v>148</v>
      </c>
      <c r="AO43" s="245">
        <v>47</v>
      </c>
      <c r="AP43" s="246">
        <v>0</v>
      </c>
      <c r="AQ43" s="260">
        <v>195</v>
      </c>
      <c r="AR43">
        <v>139</v>
      </c>
      <c r="AS43">
        <v>90</v>
      </c>
      <c r="AT43" s="55">
        <v>229</v>
      </c>
      <c r="AU43">
        <v>17</v>
      </c>
      <c r="AV43">
        <v>29</v>
      </c>
      <c r="AW43">
        <v>49</v>
      </c>
      <c r="AX43">
        <v>0</v>
      </c>
      <c r="AY43" s="55">
        <v>95</v>
      </c>
      <c r="AZ43">
        <v>17</v>
      </c>
      <c r="BA43">
        <v>29</v>
      </c>
      <c r="BB43">
        <v>97</v>
      </c>
      <c r="BC43">
        <v>0</v>
      </c>
      <c r="BD43" s="55">
        <v>143</v>
      </c>
      <c r="BE43">
        <v>17</v>
      </c>
      <c r="BF43">
        <v>30</v>
      </c>
      <c r="BG43">
        <v>1</v>
      </c>
      <c r="BH43">
        <v>33</v>
      </c>
      <c r="BI43" s="55">
        <v>81</v>
      </c>
      <c r="BJ43">
        <v>140</v>
      </c>
      <c r="BK43">
        <v>707</v>
      </c>
      <c r="BL43">
        <v>23</v>
      </c>
      <c r="BM43">
        <v>89</v>
      </c>
      <c r="BN43" s="55">
        <v>966</v>
      </c>
      <c r="BO43">
        <v>140</v>
      </c>
      <c r="BP43">
        <v>1105</v>
      </c>
      <c r="BQ43">
        <v>53</v>
      </c>
      <c r="BR43">
        <v>171</v>
      </c>
      <c r="BS43" s="55">
        <v>1513</v>
      </c>
      <c r="BT43">
        <v>140</v>
      </c>
      <c r="BU43">
        <v>89</v>
      </c>
      <c r="BV43" s="55">
        <v>229</v>
      </c>
      <c r="BW43">
        <v>159</v>
      </c>
      <c r="BX43">
        <v>1657</v>
      </c>
      <c r="BY43">
        <v>62</v>
      </c>
      <c r="BZ43">
        <v>171</v>
      </c>
      <c r="CA43" s="55">
        <v>2049</v>
      </c>
      <c r="CB43">
        <v>159</v>
      </c>
      <c r="CC43">
        <v>1322</v>
      </c>
      <c r="CD43">
        <v>89</v>
      </c>
      <c r="CE43">
        <v>171</v>
      </c>
      <c r="CF43">
        <v>1741</v>
      </c>
    </row>
    <row r="44" spans="1:84">
      <c r="A44">
        <v>40</v>
      </c>
      <c r="B44">
        <v>14</v>
      </c>
      <c r="C44">
        <v>17</v>
      </c>
      <c r="D44" s="55">
        <v>31</v>
      </c>
      <c r="E44">
        <v>32</v>
      </c>
      <c r="F44" s="230">
        <v>32</v>
      </c>
      <c r="G44" s="55">
        <v>63</v>
      </c>
      <c r="H44" s="232">
        <v>45</v>
      </c>
      <c r="I44">
        <v>442</v>
      </c>
      <c r="J44">
        <v>142</v>
      </c>
      <c r="K44">
        <v>91</v>
      </c>
      <c r="L44" s="55">
        <v>675</v>
      </c>
      <c r="M44">
        <v>225</v>
      </c>
      <c r="N44">
        <v>142</v>
      </c>
      <c r="O44">
        <v>91</v>
      </c>
      <c r="P44" s="55">
        <v>458</v>
      </c>
      <c r="Q44">
        <v>19</v>
      </c>
      <c r="R44">
        <v>61</v>
      </c>
      <c r="S44">
        <v>6</v>
      </c>
      <c r="T44" s="55">
        <v>86</v>
      </c>
      <c r="U44">
        <v>142</v>
      </c>
      <c r="V44" s="246">
        <v>325</v>
      </c>
      <c r="W44">
        <v>91</v>
      </c>
      <c r="X44" s="55">
        <v>558</v>
      </c>
      <c r="Y44" s="139">
        <v>80</v>
      </c>
      <c r="Z44" s="139">
        <v>30</v>
      </c>
      <c r="AA44" s="138">
        <v>110</v>
      </c>
      <c r="AB44" s="245">
        <v>17</v>
      </c>
      <c r="AC44">
        <v>14</v>
      </c>
      <c r="AD44">
        <v>32</v>
      </c>
      <c r="AE44" s="55">
        <v>63</v>
      </c>
      <c r="AF44" s="245">
        <v>62</v>
      </c>
      <c r="AG44" s="245">
        <v>17</v>
      </c>
      <c r="AH44" s="246">
        <v>0</v>
      </c>
      <c r="AI44" s="260">
        <v>79</v>
      </c>
      <c r="AJ44" s="245">
        <v>102</v>
      </c>
      <c r="AK44" s="245">
        <v>48</v>
      </c>
      <c r="AL44" s="246">
        <v>0</v>
      </c>
      <c r="AM44" s="260">
        <v>150</v>
      </c>
      <c r="AN44" s="245">
        <v>150</v>
      </c>
      <c r="AO44" s="245">
        <v>48</v>
      </c>
      <c r="AP44" s="246">
        <v>0</v>
      </c>
      <c r="AQ44" s="260">
        <v>198</v>
      </c>
      <c r="AR44">
        <v>142</v>
      </c>
      <c r="AS44">
        <v>91</v>
      </c>
      <c r="AT44" s="55">
        <v>233</v>
      </c>
      <c r="AU44">
        <v>17</v>
      </c>
      <c r="AV44">
        <v>29</v>
      </c>
      <c r="AW44">
        <v>50</v>
      </c>
      <c r="AX44">
        <v>0</v>
      </c>
      <c r="AY44" s="55">
        <v>96</v>
      </c>
      <c r="AZ44">
        <v>17</v>
      </c>
      <c r="BA44">
        <v>29</v>
      </c>
      <c r="BB44">
        <v>99</v>
      </c>
      <c r="BC44">
        <v>0</v>
      </c>
      <c r="BD44" s="55">
        <v>145</v>
      </c>
      <c r="BE44">
        <v>17</v>
      </c>
      <c r="BF44">
        <v>30</v>
      </c>
      <c r="BG44">
        <v>1</v>
      </c>
      <c r="BH44">
        <v>33</v>
      </c>
      <c r="BI44" s="55">
        <v>81</v>
      </c>
      <c r="BJ44">
        <v>142</v>
      </c>
      <c r="BK44">
        <v>719</v>
      </c>
      <c r="BL44">
        <v>24</v>
      </c>
      <c r="BM44">
        <v>90</v>
      </c>
      <c r="BN44" s="55">
        <v>982</v>
      </c>
      <c r="BO44">
        <v>142</v>
      </c>
      <c r="BP44">
        <v>1122</v>
      </c>
      <c r="BQ44">
        <v>53</v>
      </c>
      <c r="BR44">
        <v>173</v>
      </c>
      <c r="BS44" s="55">
        <v>1535</v>
      </c>
      <c r="BT44">
        <v>142</v>
      </c>
      <c r="BU44">
        <v>90</v>
      </c>
      <c r="BV44" s="55">
        <v>232</v>
      </c>
      <c r="BW44">
        <v>161</v>
      </c>
      <c r="BX44">
        <v>1683</v>
      </c>
      <c r="BY44">
        <v>62</v>
      </c>
      <c r="BZ44">
        <v>173</v>
      </c>
      <c r="CA44" s="55">
        <v>2079</v>
      </c>
      <c r="CB44">
        <v>161</v>
      </c>
      <c r="CC44">
        <v>1342</v>
      </c>
      <c r="CD44">
        <v>89</v>
      </c>
      <c r="CE44">
        <v>173</v>
      </c>
      <c r="CF44">
        <v>1765</v>
      </c>
    </row>
    <row r="45" spans="1:84">
      <c r="A45">
        <v>41</v>
      </c>
      <c r="B45">
        <v>14</v>
      </c>
      <c r="C45">
        <v>18</v>
      </c>
      <c r="D45" s="55">
        <v>32</v>
      </c>
      <c r="E45">
        <v>33</v>
      </c>
      <c r="F45" s="230">
        <v>33</v>
      </c>
      <c r="G45" s="55">
        <v>65</v>
      </c>
      <c r="H45" s="232">
        <v>46</v>
      </c>
      <c r="I45">
        <v>448</v>
      </c>
      <c r="J45">
        <v>144</v>
      </c>
      <c r="K45">
        <v>92</v>
      </c>
      <c r="L45" s="55">
        <v>684</v>
      </c>
      <c r="M45">
        <v>229</v>
      </c>
      <c r="N45">
        <v>144</v>
      </c>
      <c r="O45">
        <v>92</v>
      </c>
      <c r="P45" s="55">
        <v>465</v>
      </c>
      <c r="Q45">
        <v>20</v>
      </c>
      <c r="R45">
        <v>62</v>
      </c>
      <c r="S45">
        <v>6</v>
      </c>
      <c r="T45" s="55">
        <v>88</v>
      </c>
      <c r="U45">
        <v>144</v>
      </c>
      <c r="V45" s="246">
        <v>330</v>
      </c>
      <c r="W45">
        <v>92</v>
      </c>
      <c r="X45" s="55">
        <v>566</v>
      </c>
      <c r="Y45" s="139">
        <v>82</v>
      </c>
      <c r="Z45" s="139">
        <v>31</v>
      </c>
      <c r="AA45" s="138">
        <v>113</v>
      </c>
      <c r="AB45" s="245">
        <v>18</v>
      </c>
      <c r="AC45">
        <v>14</v>
      </c>
      <c r="AD45">
        <v>33</v>
      </c>
      <c r="AE45" s="55">
        <v>65</v>
      </c>
      <c r="AF45" s="245">
        <v>63</v>
      </c>
      <c r="AG45" s="245">
        <v>18</v>
      </c>
      <c r="AH45" s="246">
        <v>0</v>
      </c>
      <c r="AI45" s="260">
        <v>81</v>
      </c>
      <c r="AJ45" s="245">
        <v>104</v>
      </c>
      <c r="AK45" s="245">
        <v>49</v>
      </c>
      <c r="AL45" s="246">
        <v>0</v>
      </c>
      <c r="AM45" s="260">
        <v>153</v>
      </c>
      <c r="AN45" s="245">
        <v>152</v>
      </c>
      <c r="AO45" s="245">
        <v>49</v>
      </c>
      <c r="AP45" s="246">
        <v>0</v>
      </c>
      <c r="AQ45" s="260">
        <v>201</v>
      </c>
      <c r="AR45">
        <v>144</v>
      </c>
      <c r="AS45">
        <v>92</v>
      </c>
      <c r="AT45" s="55">
        <v>236</v>
      </c>
      <c r="AU45">
        <v>18</v>
      </c>
      <c r="AV45">
        <v>30</v>
      </c>
      <c r="AW45">
        <v>50</v>
      </c>
      <c r="AX45">
        <v>0</v>
      </c>
      <c r="AY45" s="55">
        <v>98</v>
      </c>
      <c r="AZ45">
        <v>18</v>
      </c>
      <c r="BA45">
        <v>30</v>
      </c>
      <c r="BB45">
        <v>100</v>
      </c>
      <c r="BC45">
        <v>0</v>
      </c>
      <c r="BD45" s="55">
        <v>148</v>
      </c>
      <c r="BE45">
        <v>18</v>
      </c>
      <c r="BF45">
        <v>31</v>
      </c>
      <c r="BG45">
        <v>1</v>
      </c>
      <c r="BH45">
        <v>34</v>
      </c>
      <c r="BI45" s="55">
        <v>84</v>
      </c>
      <c r="BJ45">
        <v>144</v>
      </c>
      <c r="BK45">
        <v>730</v>
      </c>
      <c r="BL45">
        <v>24</v>
      </c>
      <c r="BM45">
        <v>93</v>
      </c>
      <c r="BN45" s="55">
        <v>999</v>
      </c>
      <c r="BO45">
        <v>144</v>
      </c>
      <c r="BP45">
        <v>1140</v>
      </c>
      <c r="BQ45">
        <v>54</v>
      </c>
      <c r="BR45">
        <v>176</v>
      </c>
      <c r="BS45" s="55">
        <v>1559</v>
      </c>
      <c r="BT45">
        <v>144</v>
      </c>
      <c r="BU45">
        <v>93</v>
      </c>
      <c r="BV45" s="55">
        <v>237</v>
      </c>
      <c r="BW45">
        <v>163</v>
      </c>
      <c r="BX45">
        <v>1710</v>
      </c>
      <c r="BY45">
        <v>63</v>
      </c>
      <c r="BZ45">
        <v>176</v>
      </c>
      <c r="CA45" s="55">
        <v>2112</v>
      </c>
      <c r="CB45">
        <v>163</v>
      </c>
      <c r="CC45">
        <v>1364</v>
      </c>
      <c r="CD45">
        <v>91</v>
      </c>
      <c r="CE45">
        <v>176</v>
      </c>
      <c r="CF45">
        <v>1794</v>
      </c>
    </row>
    <row r="46" spans="1:84">
      <c r="A46">
        <v>42</v>
      </c>
      <c r="B46">
        <v>14</v>
      </c>
      <c r="C46">
        <v>18</v>
      </c>
      <c r="D46" s="55">
        <v>32</v>
      </c>
      <c r="E46">
        <v>33</v>
      </c>
      <c r="F46" s="230">
        <v>33</v>
      </c>
      <c r="G46" s="55">
        <v>65</v>
      </c>
      <c r="H46" s="232">
        <v>46</v>
      </c>
      <c r="I46">
        <v>455</v>
      </c>
      <c r="J46">
        <v>146</v>
      </c>
      <c r="K46">
        <v>94</v>
      </c>
      <c r="L46" s="55">
        <v>695</v>
      </c>
      <c r="M46">
        <v>232</v>
      </c>
      <c r="N46">
        <v>146</v>
      </c>
      <c r="O46">
        <v>94</v>
      </c>
      <c r="P46" s="55">
        <v>472</v>
      </c>
      <c r="Q46">
        <v>20</v>
      </c>
      <c r="R46">
        <v>63</v>
      </c>
      <c r="S46">
        <v>6</v>
      </c>
      <c r="T46" s="55">
        <v>89</v>
      </c>
      <c r="U46">
        <v>146</v>
      </c>
      <c r="V46" s="246">
        <v>335</v>
      </c>
      <c r="W46">
        <v>94</v>
      </c>
      <c r="X46" s="55">
        <v>575</v>
      </c>
      <c r="Y46" s="139">
        <v>83</v>
      </c>
      <c r="Z46" s="139">
        <v>31</v>
      </c>
      <c r="AA46" s="138">
        <v>114</v>
      </c>
      <c r="AB46" s="245">
        <v>18</v>
      </c>
      <c r="AC46">
        <v>14</v>
      </c>
      <c r="AD46">
        <v>33</v>
      </c>
      <c r="AE46" s="55">
        <v>65</v>
      </c>
      <c r="AF46" s="245">
        <v>64</v>
      </c>
      <c r="AG46" s="245">
        <v>18</v>
      </c>
      <c r="AH46" s="246">
        <v>0</v>
      </c>
      <c r="AI46" s="260">
        <v>82</v>
      </c>
      <c r="AJ46" s="245">
        <v>105</v>
      </c>
      <c r="AK46" s="245">
        <v>50</v>
      </c>
      <c r="AL46" s="246">
        <v>0</v>
      </c>
      <c r="AM46" s="260">
        <v>155</v>
      </c>
      <c r="AN46" s="245">
        <v>155</v>
      </c>
      <c r="AO46" s="245">
        <v>50</v>
      </c>
      <c r="AP46" s="246">
        <v>0</v>
      </c>
      <c r="AQ46" s="260">
        <v>205</v>
      </c>
      <c r="AR46">
        <v>146</v>
      </c>
      <c r="AS46">
        <v>94</v>
      </c>
      <c r="AT46" s="55">
        <v>240</v>
      </c>
      <c r="AU46">
        <v>18</v>
      </c>
      <c r="AV46">
        <v>30</v>
      </c>
      <c r="AW46">
        <v>51</v>
      </c>
      <c r="AX46">
        <v>0</v>
      </c>
      <c r="AY46" s="55">
        <v>99</v>
      </c>
      <c r="AZ46">
        <v>18</v>
      </c>
      <c r="BA46">
        <v>30</v>
      </c>
      <c r="BB46">
        <v>101</v>
      </c>
      <c r="BC46">
        <v>0</v>
      </c>
      <c r="BD46" s="55">
        <v>149</v>
      </c>
      <c r="BE46">
        <v>18</v>
      </c>
      <c r="BF46">
        <v>31</v>
      </c>
      <c r="BG46">
        <v>1</v>
      </c>
      <c r="BH46">
        <v>35</v>
      </c>
      <c r="BI46" s="55">
        <v>85</v>
      </c>
      <c r="BJ46">
        <v>146</v>
      </c>
      <c r="BK46">
        <v>741</v>
      </c>
      <c r="BL46">
        <v>24</v>
      </c>
      <c r="BM46">
        <v>94</v>
      </c>
      <c r="BN46" s="55">
        <v>1013</v>
      </c>
      <c r="BO46">
        <v>146</v>
      </c>
      <c r="BP46">
        <v>1157</v>
      </c>
      <c r="BQ46">
        <v>54</v>
      </c>
      <c r="BR46">
        <v>179</v>
      </c>
      <c r="BS46" s="55">
        <v>1582</v>
      </c>
      <c r="BT46">
        <v>146</v>
      </c>
      <c r="BU46">
        <v>94</v>
      </c>
      <c r="BV46" s="55">
        <v>240</v>
      </c>
      <c r="BW46">
        <v>166</v>
      </c>
      <c r="BX46">
        <v>1737</v>
      </c>
      <c r="BY46">
        <v>63</v>
      </c>
      <c r="BZ46">
        <v>179</v>
      </c>
      <c r="CA46" s="55">
        <v>2145</v>
      </c>
      <c r="CB46">
        <v>166</v>
      </c>
      <c r="CC46">
        <v>1385</v>
      </c>
      <c r="CD46">
        <v>91</v>
      </c>
      <c r="CE46">
        <v>179</v>
      </c>
      <c r="CF46">
        <v>1821</v>
      </c>
    </row>
    <row r="47" spans="1:84">
      <c r="A47">
        <v>43</v>
      </c>
      <c r="B47">
        <v>14</v>
      </c>
      <c r="C47">
        <v>18</v>
      </c>
      <c r="D47" s="55">
        <v>32</v>
      </c>
      <c r="E47">
        <v>34</v>
      </c>
      <c r="F47" s="230">
        <v>34</v>
      </c>
      <c r="G47" s="55">
        <v>66</v>
      </c>
      <c r="H47" s="232">
        <v>47</v>
      </c>
      <c r="I47">
        <v>462</v>
      </c>
      <c r="J47">
        <v>148</v>
      </c>
      <c r="K47">
        <v>95</v>
      </c>
      <c r="L47" s="55">
        <v>705</v>
      </c>
      <c r="M47">
        <v>236</v>
      </c>
      <c r="N47">
        <v>148</v>
      </c>
      <c r="O47">
        <v>95</v>
      </c>
      <c r="P47" s="55">
        <v>479</v>
      </c>
      <c r="Q47">
        <v>20</v>
      </c>
      <c r="R47">
        <v>64</v>
      </c>
      <c r="S47">
        <v>7</v>
      </c>
      <c r="T47" s="55">
        <v>91</v>
      </c>
      <c r="U47">
        <v>148</v>
      </c>
      <c r="V47" s="246">
        <v>340</v>
      </c>
      <c r="W47">
        <v>95</v>
      </c>
      <c r="X47" s="55">
        <v>583</v>
      </c>
      <c r="Y47" s="139">
        <v>84</v>
      </c>
      <c r="Z47" s="139">
        <v>32</v>
      </c>
      <c r="AA47" s="138">
        <v>116</v>
      </c>
      <c r="AB47" s="245">
        <v>18</v>
      </c>
      <c r="AC47">
        <v>14</v>
      </c>
      <c r="AD47">
        <v>34</v>
      </c>
      <c r="AE47" s="55">
        <v>66</v>
      </c>
      <c r="AF47" s="245">
        <v>65</v>
      </c>
      <c r="AG47" s="245">
        <v>18</v>
      </c>
      <c r="AH47" s="246">
        <v>0</v>
      </c>
      <c r="AI47" s="260">
        <v>83</v>
      </c>
      <c r="AJ47" s="245">
        <v>107</v>
      </c>
      <c r="AK47" s="245">
        <v>50</v>
      </c>
      <c r="AL47" s="246">
        <v>0</v>
      </c>
      <c r="AM47" s="260">
        <v>157</v>
      </c>
      <c r="AN47" s="245">
        <v>157</v>
      </c>
      <c r="AO47" s="245">
        <v>50</v>
      </c>
      <c r="AP47" s="246">
        <v>0</v>
      </c>
      <c r="AQ47" s="260">
        <v>207</v>
      </c>
      <c r="AR47">
        <v>148</v>
      </c>
      <c r="AS47">
        <v>95</v>
      </c>
      <c r="AT47" s="55">
        <v>243</v>
      </c>
      <c r="AU47">
        <v>18</v>
      </c>
      <c r="AV47">
        <v>31</v>
      </c>
      <c r="AW47">
        <v>52</v>
      </c>
      <c r="AX47">
        <v>0</v>
      </c>
      <c r="AY47" s="55">
        <v>101</v>
      </c>
      <c r="AZ47">
        <v>18</v>
      </c>
      <c r="BA47">
        <v>31</v>
      </c>
      <c r="BB47">
        <v>103</v>
      </c>
      <c r="BC47">
        <v>0</v>
      </c>
      <c r="BD47" s="55">
        <v>152</v>
      </c>
      <c r="BE47">
        <v>18</v>
      </c>
      <c r="BF47">
        <v>32</v>
      </c>
      <c r="BG47">
        <v>1</v>
      </c>
      <c r="BH47">
        <v>35</v>
      </c>
      <c r="BI47" s="55">
        <v>86</v>
      </c>
      <c r="BJ47">
        <v>148</v>
      </c>
      <c r="BK47">
        <v>752</v>
      </c>
      <c r="BL47">
        <v>24</v>
      </c>
      <c r="BM47">
        <v>96</v>
      </c>
      <c r="BN47" s="55">
        <v>1028</v>
      </c>
      <c r="BO47">
        <v>148</v>
      </c>
      <c r="BP47">
        <v>1173</v>
      </c>
      <c r="BQ47">
        <v>55</v>
      </c>
      <c r="BR47">
        <v>182</v>
      </c>
      <c r="BS47" s="55">
        <v>1605</v>
      </c>
      <c r="BT47">
        <v>148</v>
      </c>
      <c r="BU47">
        <v>96</v>
      </c>
      <c r="BV47" s="55">
        <v>244</v>
      </c>
      <c r="BW47">
        <v>168</v>
      </c>
      <c r="BX47">
        <v>1762</v>
      </c>
      <c r="BY47">
        <v>65</v>
      </c>
      <c r="BZ47">
        <v>182</v>
      </c>
      <c r="CA47" s="55">
        <v>2177</v>
      </c>
      <c r="CB47">
        <v>168</v>
      </c>
      <c r="CC47">
        <v>1405</v>
      </c>
      <c r="CD47">
        <v>94</v>
      </c>
      <c r="CE47">
        <v>182</v>
      </c>
      <c r="CF47">
        <v>1849</v>
      </c>
    </row>
    <row r="48" spans="1:84">
      <c r="A48">
        <v>44</v>
      </c>
      <c r="B48">
        <v>15</v>
      </c>
      <c r="C48">
        <v>18</v>
      </c>
      <c r="D48" s="55">
        <v>33</v>
      </c>
      <c r="E48">
        <v>34</v>
      </c>
      <c r="F48" s="230">
        <v>34</v>
      </c>
      <c r="G48" s="55">
        <v>67</v>
      </c>
      <c r="H48" s="232">
        <v>47</v>
      </c>
      <c r="I48">
        <v>469</v>
      </c>
      <c r="J48">
        <v>151</v>
      </c>
      <c r="K48">
        <v>97</v>
      </c>
      <c r="L48" s="55">
        <v>717</v>
      </c>
      <c r="M48">
        <v>239</v>
      </c>
      <c r="N48">
        <v>151</v>
      </c>
      <c r="O48">
        <v>97</v>
      </c>
      <c r="P48" s="55">
        <v>487</v>
      </c>
      <c r="Q48">
        <v>20</v>
      </c>
      <c r="R48">
        <v>65</v>
      </c>
      <c r="S48">
        <v>7</v>
      </c>
      <c r="T48" s="55">
        <v>92</v>
      </c>
      <c r="U48">
        <v>151</v>
      </c>
      <c r="V48" s="246">
        <v>345</v>
      </c>
      <c r="W48">
        <v>97</v>
      </c>
      <c r="X48" s="55">
        <v>593</v>
      </c>
      <c r="Y48" s="139">
        <v>86</v>
      </c>
      <c r="Z48" s="139">
        <v>32</v>
      </c>
      <c r="AA48" s="138">
        <v>118</v>
      </c>
      <c r="AB48" s="245">
        <v>18</v>
      </c>
      <c r="AC48">
        <v>15</v>
      </c>
      <c r="AD48">
        <v>34</v>
      </c>
      <c r="AE48" s="55">
        <v>67</v>
      </c>
      <c r="AF48" s="245">
        <v>65</v>
      </c>
      <c r="AG48" s="245">
        <v>18</v>
      </c>
      <c r="AH48" s="246">
        <v>0</v>
      </c>
      <c r="AI48" s="260">
        <v>83</v>
      </c>
      <c r="AJ48" s="245">
        <v>108</v>
      </c>
      <c r="AK48" s="245">
        <v>51</v>
      </c>
      <c r="AL48" s="246">
        <v>0</v>
      </c>
      <c r="AM48" s="260">
        <v>159</v>
      </c>
      <c r="AN48" s="245">
        <v>159</v>
      </c>
      <c r="AO48" s="245">
        <v>51</v>
      </c>
      <c r="AP48" s="246">
        <v>0</v>
      </c>
      <c r="AQ48" s="260">
        <v>210</v>
      </c>
      <c r="AR48">
        <v>151</v>
      </c>
      <c r="AS48">
        <v>97</v>
      </c>
      <c r="AT48" s="55">
        <v>248</v>
      </c>
      <c r="AU48">
        <v>18</v>
      </c>
      <c r="AV48">
        <v>31</v>
      </c>
      <c r="AW48">
        <v>53</v>
      </c>
      <c r="AX48">
        <v>0</v>
      </c>
      <c r="AY48" s="55">
        <v>102</v>
      </c>
      <c r="AZ48">
        <v>18</v>
      </c>
      <c r="BA48">
        <v>31</v>
      </c>
      <c r="BB48">
        <v>105</v>
      </c>
      <c r="BC48">
        <v>0</v>
      </c>
      <c r="BD48" s="55">
        <v>154</v>
      </c>
      <c r="BE48">
        <v>18</v>
      </c>
      <c r="BF48">
        <v>32</v>
      </c>
      <c r="BG48">
        <v>1</v>
      </c>
      <c r="BH48">
        <v>35</v>
      </c>
      <c r="BI48" s="55">
        <v>86</v>
      </c>
      <c r="BJ48">
        <v>150</v>
      </c>
      <c r="BK48">
        <v>763</v>
      </c>
      <c r="BL48">
        <v>25</v>
      </c>
      <c r="BM48">
        <v>97</v>
      </c>
      <c r="BN48" s="55">
        <v>1043</v>
      </c>
      <c r="BO48">
        <v>150</v>
      </c>
      <c r="BP48">
        <v>1192</v>
      </c>
      <c r="BQ48">
        <v>55</v>
      </c>
      <c r="BR48">
        <v>184</v>
      </c>
      <c r="BS48" s="55">
        <v>1629</v>
      </c>
      <c r="BT48">
        <v>150</v>
      </c>
      <c r="BU48">
        <v>97</v>
      </c>
      <c r="BV48" s="55">
        <v>247</v>
      </c>
      <c r="BW48">
        <v>171</v>
      </c>
      <c r="BX48">
        <v>1789</v>
      </c>
      <c r="BY48">
        <v>66</v>
      </c>
      <c r="BZ48">
        <v>184</v>
      </c>
      <c r="CA48" s="55">
        <v>2210</v>
      </c>
      <c r="CB48">
        <v>171</v>
      </c>
      <c r="CC48">
        <v>1427</v>
      </c>
      <c r="CD48">
        <v>95</v>
      </c>
      <c r="CE48">
        <v>184</v>
      </c>
      <c r="CF48">
        <v>1877</v>
      </c>
    </row>
    <row r="49" spans="1:84">
      <c r="A49">
        <v>45</v>
      </c>
      <c r="B49">
        <v>15</v>
      </c>
      <c r="C49">
        <v>19</v>
      </c>
      <c r="D49" s="55">
        <v>34</v>
      </c>
      <c r="E49">
        <v>35</v>
      </c>
      <c r="F49" s="230">
        <v>35</v>
      </c>
      <c r="G49" s="55">
        <v>69</v>
      </c>
      <c r="H49" s="232">
        <v>49</v>
      </c>
      <c r="I49">
        <v>476</v>
      </c>
      <c r="J49">
        <v>153</v>
      </c>
      <c r="K49">
        <v>98</v>
      </c>
      <c r="L49" s="55">
        <v>727</v>
      </c>
      <c r="M49">
        <v>243</v>
      </c>
      <c r="N49">
        <v>153</v>
      </c>
      <c r="O49">
        <v>98</v>
      </c>
      <c r="P49" s="55">
        <v>494</v>
      </c>
      <c r="Q49">
        <v>21</v>
      </c>
      <c r="R49">
        <v>66</v>
      </c>
      <c r="S49">
        <v>7</v>
      </c>
      <c r="T49" s="55">
        <v>94</v>
      </c>
      <c r="U49">
        <v>153</v>
      </c>
      <c r="V49" s="246">
        <v>351</v>
      </c>
      <c r="W49">
        <v>98</v>
      </c>
      <c r="X49" s="55">
        <v>602</v>
      </c>
      <c r="Y49" s="139">
        <v>87</v>
      </c>
      <c r="Z49" s="139">
        <v>33</v>
      </c>
      <c r="AA49" s="138">
        <v>120</v>
      </c>
      <c r="AB49" s="245">
        <v>19</v>
      </c>
      <c r="AC49">
        <v>15</v>
      </c>
      <c r="AD49">
        <v>35</v>
      </c>
      <c r="AE49" s="55">
        <v>69</v>
      </c>
      <c r="AF49" s="245">
        <v>66</v>
      </c>
      <c r="AG49" s="245">
        <v>19</v>
      </c>
      <c r="AH49" s="246">
        <v>0</v>
      </c>
      <c r="AI49" s="260">
        <v>85</v>
      </c>
      <c r="AJ49" s="245">
        <v>110</v>
      </c>
      <c r="AK49" s="245">
        <v>52</v>
      </c>
      <c r="AL49" s="246">
        <v>0</v>
      </c>
      <c r="AM49" s="260">
        <v>162</v>
      </c>
      <c r="AN49" s="245">
        <v>162</v>
      </c>
      <c r="AO49" s="245">
        <v>52</v>
      </c>
      <c r="AP49" s="246">
        <v>0</v>
      </c>
      <c r="AQ49" s="260">
        <v>214</v>
      </c>
      <c r="AR49">
        <v>153</v>
      </c>
      <c r="AS49">
        <v>98</v>
      </c>
      <c r="AT49" s="55">
        <v>251</v>
      </c>
      <c r="AU49">
        <v>18</v>
      </c>
      <c r="AV49">
        <v>32</v>
      </c>
      <c r="AW49">
        <v>53</v>
      </c>
      <c r="AX49">
        <v>0</v>
      </c>
      <c r="AY49" s="55">
        <v>103</v>
      </c>
      <c r="AZ49">
        <v>18</v>
      </c>
      <c r="BA49">
        <v>32</v>
      </c>
      <c r="BB49">
        <v>106</v>
      </c>
      <c r="BC49">
        <v>0</v>
      </c>
      <c r="BD49" s="55">
        <v>156</v>
      </c>
      <c r="BE49">
        <v>18</v>
      </c>
      <c r="BF49">
        <v>33</v>
      </c>
      <c r="BG49">
        <v>1</v>
      </c>
      <c r="BH49">
        <v>36</v>
      </c>
      <c r="BI49" s="55">
        <v>88</v>
      </c>
      <c r="BJ49">
        <v>152</v>
      </c>
      <c r="BK49">
        <v>774</v>
      </c>
      <c r="BL49">
        <v>25</v>
      </c>
      <c r="BM49">
        <v>98</v>
      </c>
      <c r="BN49" s="55">
        <v>1057</v>
      </c>
      <c r="BO49">
        <v>152</v>
      </c>
      <c r="BP49">
        <v>1209</v>
      </c>
      <c r="BQ49">
        <v>57</v>
      </c>
      <c r="BR49">
        <v>186</v>
      </c>
      <c r="BS49" s="55">
        <v>1652</v>
      </c>
      <c r="BT49">
        <v>152</v>
      </c>
      <c r="BU49">
        <v>98</v>
      </c>
      <c r="BV49" s="55">
        <v>250</v>
      </c>
      <c r="BW49">
        <v>174</v>
      </c>
      <c r="BX49">
        <v>1816</v>
      </c>
      <c r="BY49">
        <v>67</v>
      </c>
      <c r="BZ49">
        <v>186</v>
      </c>
      <c r="CA49" s="55">
        <v>2243</v>
      </c>
      <c r="CB49">
        <v>174</v>
      </c>
      <c r="CC49">
        <v>1448</v>
      </c>
      <c r="CD49">
        <v>97</v>
      </c>
      <c r="CE49">
        <v>186</v>
      </c>
      <c r="CF49">
        <v>1905</v>
      </c>
    </row>
    <row r="50" spans="1:84">
      <c r="A50">
        <v>46</v>
      </c>
      <c r="B50">
        <v>15</v>
      </c>
      <c r="C50">
        <v>19</v>
      </c>
      <c r="D50" s="55">
        <v>34</v>
      </c>
      <c r="E50">
        <v>35</v>
      </c>
      <c r="F50" s="230">
        <v>35</v>
      </c>
      <c r="G50" s="55">
        <v>69</v>
      </c>
      <c r="H50" s="232">
        <v>49</v>
      </c>
      <c r="I50">
        <v>483</v>
      </c>
      <c r="J50">
        <v>155</v>
      </c>
      <c r="K50">
        <v>99</v>
      </c>
      <c r="L50" s="55">
        <v>737</v>
      </c>
      <c r="M50">
        <v>247</v>
      </c>
      <c r="N50">
        <v>155</v>
      </c>
      <c r="O50">
        <v>99</v>
      </c>
      <c r="P50" s="55">
        <v>501</v>
      </c>
      <c r="Q50">
        <v>21</v>
      </c>
      <c r="R50">
        <v>66</v>
      </c>
      <c r="S50">
        <v>7</v>
      </c>
      <c r="T50" s="55">
        <v>94</v>
      </c>
      <c r="U50">
        <v>155</v>
      </c>
      <c r="V50" s="246">
        <v>356</v>
      </c>
      <c r="W50">
        <v>99</v>
      </c>
      <c r="X50" s="55">
        <v>610</v>
      </c>
      <c r="Y50" s="139">
        <v>88</v>
      </c>
      <c r="Z50" s="139">
        <v>33</v>
      </c>
      <c r="AA50" s="138">
        <v>121</v>
      </c>
      <c r="AB50" s="245">
        <v>19</v>
      </c>
      <c r="AC50">
        <v>15</v>
      </c>
      <c r="AD50">
        <v>35</v>
      </c>
      <c r="AE50" s="55">
        <v>69</v>
      </c>
      <c r="AF50" s="245">
        <v>67</v>
      </c>
      <c r="AG50" s="245">
        <v>19</v>
      </c>
      <c r="AH50" s="246">
        <v>0</v>
      </c>
      <c r="AI50" s="260">
        <v>86</v>
      </c>
      <c r="AJ50" s="245">
        <v>112</v>
      </c>
      <c r="AK50" s="245">
        <v>53</v>
      </c>
      <c r="AL50" s="246">
        <v>0</v>
      </c>
      <c r="AM50" s="260">
        <v>165</v>
      </c>
      <c r="AN50" s="245">
        <v>164</v>
      </c>
      <c r="AO50" s="245">
        <v>53</v>
      </c>
      <c r="AP50" s="246">
        <v>0</v>
      </c>
      <c r="AQ50" s="260">
        <v>217</v>
      </c>
      <c r="AR50">
        <v>155</v>
      </c>
      <c r="AS50">
        <v>99</v>
      </c>
      <c r="AT50" s="55">
        <v>254</v>
      </c>
      <c r="AU50">
        <v>19</v>
      </c>
      <c r="AV50">
        <v>32</v>
      </c>
      <c r="AW50">
        <v>54</v>
      </c>
      <c r="AX50">
        <v>0</v>
      </c>
      <c r="AY50" s="55">
        <v>105</v>
      </c>
      <c r="AZ50">
        <v>19</v>
      </c>
      <c r="BA50">
        <v>32</v>
      </c>
      <c r="BB50">
        <v>107</v>
      </c>
      <c r="BC50">
        <v>0</v>
      </c>
      <c r="BD50" s="55">
        <v>158</v>
      </c>
      <c r="BE50">
        <v>19</v>
      </c>
      <c r="BF50">
        <v>33</v>
      </c>
      <c r="BG50">
        <v>1</v>
      </c>
      <c r="BH50">
        <v>37</v>
      </c>
      <c r="BI50" s="55">
        <v>90</v>
      </c>
      <c r="BJ50">
        <v>155</v>
      </c>
      <c r="BK50">
        <v>787</v>
      </c>
      <c r="BL50">
        <v>25</v>
      </c>
      <c r="BM50">
        <v>99</v>
      </c>
      <c r="BN50" s="55">
        <v>1074</v>
      </c>
      <c r="BO50">
        <v>155</v>
      </c>
      <c r="BP50">
        <v>1227</v>
      </c>
      <c r="BQ50">
        <v>59</v>
      </c>
      <c r="BR50">
        <v>189</v>
      </c>
      <c r="BS50" s="55">
        <v>1679</v>
      </c>
      <c r="BT50">
        <v>155</v>
      </c>
      <c r="BU50">
        <v>99</v>
      </c>
      <c r="BV50" s="55">
        <v>254</v>
      </c>
      <c r="BW50">
        <v>176</v>
      </c>
      <c r="BX50">
        <v>1842</v>
      </c>
      <c r="BY50">
        <v>67</v>
      </c>
      <c r="BZ50">
        <v>189</v>
      </c>
      <c r="CA50" s="55">
        <v>2274</v>
      </c>
      <c r="CB50">
        <v>176</v>
      </c>
      <c r="CC50">
        <v>1468</v>
      </c>
      <c r="CD50">
        <v>97</v>
      </c>
      <c r="CE50">
        <v>189</v>
      </c>
      <c r="CF50">
        <v>1930</v>
      </c>
    </row>
    <row r="51" spans="1:84">
      <c r="A51">
        <v>47</v>
      </c>
      <c r="B51">
        <v>15</v>
      </c>
      <c r="C51">
        <v>19</v>
      </c>
      <c r="D51" s="55">
        <v>34</v>
      </c>
      <c r="E51">
        <v>36</v>
      </c>
      <c r="F51" s="230">
        <v>36</v>
      </c>
      <c r="G51" s="55">
        <v>70</v>
      </c>
      <c r="H51" s="232">
        <v>50</v>
      </c>
      <c r="I51">
        <v>490</v>
      </c>
      <c r="J51">
        <v>157</v>
      </c>
      <c r="K51">
        <v>101</v>
      </c>
      <c r="L51" s="55">
        <v>748</v>
      </c>
      <c r="M51">
        <v>250</v>
      </c>
      <c r="N51">
        <v>157</v>
      </c>
      <c r="O51">
        <v>101</v>
      </c>
      <c r="P51" s="55">
        <v>508</v>
      </c>
      <c r="Q51">
        <v>21</v>
      </c>
      <c r="R51">
        <v>67</v>
      </c>
      <c r="S51">
        <v>7</v>
      </c>
      <c r="T51" s="55">
        <v>95</v>
      </c>
      <c r="U51">
        <v>157</v>
      </c>
      <c r="V51" s="246">
        <v>361</v>
      </c>
      <c r="W51">
        <v>101</v>
      </c>
      <c r="X51" s="55">
        <v>619</v>
      </c>
      <c r="Y51" s="139">
        <v>89</v>
      </c>
      <c r="Z51" s="139">
        <v>34</v>
      </c>
      <c r="AA51" s="138">
        <v>123</v>
      </c>
      <c r="AB51" s="245">
        <v>19</v>
      </c>
      <c r="AC51">
        <v>15</v>
      </c>
      <c r="AD51">
        <v>36</v>
      </c>
      <c r="AE51" s="55">
        <v>70</v>
      </c>
      <c r="AF51" s="245">
        <v>68</v>
      </c>
      <c r="AG51" s="245">
        <v>19</v>
      </c>
      <c r="AH51" s="246">
        <v>0</v>
      </c>
      <c r="AI51" s="260">
        <v>87</v>
      </c>
      <c r="AJ51" s="245">
        <v>113</v>
      </c>
      <c r="AK51" s="245">
        <v>54</v>
      </c>
      <c r="AL51" s="246">
        <v>0</v>
      </c>
      <c r="AM51" s="260">
        <v>167</v>
      </c>
      <c r="AN51" s="245">
        <v>166</v>
      </c>
      <c r="AO51" s="245">
        <v>54</v>
      </c>
      <c r="AP51" s="246">
        <v>0</v>
      </c>
      <c r="AQ51" s="260">
        <v>220</v>
      </c>
      <c r="AR51">
        <v>157</v>
      </c>
      <c r="AS51">
        <v>101</v>
      </c>
      <c r="AT51" s="55">
        <v>258</v>
      </c>
      <c r="AU51">
        <v>19</v>
      </c>
      <c r="AV51">
        <v>33</v>
      </c>
      <c r="AW51">
        <v>55</v>
      </c>
      <c r="AX51">
        <v>0</v>
      </c>
      <c r="AY51" s="55">
        <v>107</v>
      </c>
      <c r="AZ51">
        <v>19</v>
      </c>
      <c r="BA51">
        <v>33</v>
      </c>
      <c r="BB51">
        <v>109</v>
      </c>
      <c r="BC51">
        <v>0</v>
      </c>
      <c r="BD51" s="55">
        <v>161</v>
      </c>
      <c r="BE51">
        <v>19</v>
      </c>
      <c r="BF51">
        <v>34</v>
      </c>
      <c r="BG51">
        <v>1</v>
      </c>
      <c r="BH51">
        <v>37</v>
      </c>
      <c r="BI51" s="55">
        <v>91</v>
      </c>
      <c r="BJ51">
        <v>157</v>
      </c>
      <c r="BK51">
        <v>797</v>
      </c>
      <c r="BL51">
        <v>25</v>
      </c>
      <c r="BM51">
        <v>101</v>
      </c>
      <c r="BN51" s="55">
        <v>1088</v>
      </c>
      <c r="BO51">
        <v>157</v>
      </c>
      <c r="BP51">
        <v>1245</v>
      </c>
      <c r="BQ51">
        <v>59</v>
      </c>
      <c r="BR51">
        <v>192</v>
      </c>
      <c r="BS51" s="55">
        <v>1703</v>
      </c>
      <c r="BT51">
        <v>157</v>
      </c>
      <c r="BU51">
        <v>101</v>
      </c>
      <c r="BV51" s="55">
        <v>258</v>
      </c>
      <c r="BW51">
        <v>179</v>
      </c>
      <c r="BX51">
        <v>1868</v>
      </c>
      <c r="BY51">
        <v>68</v>
      </c>
      <c r="BZ51">
        <v>192</v>
      </c>
      <c r="CA51" s="55">
        <v>2307</v>
      </c>
      <c r="CB51">
        <v>179</v>
      </c>
      <c r="CC51">
        <v>1489</v>
      </c>
      <c r="CD51">
        <v>98</v>
      </c>
      <c r="CE51">
        <v>192</v>
      </c>
      <c r="CF51">
        <v>1958</v>
      </c>
    </row>
    <row r="52" spans="1:84">
      <c r="A52">
        <v>48</v>
      </c>
      <c r="B52">
        <v>15</v>
      </c>
      <c r="C52">
        <v>19</v>
      </c>
      <c r="D52" s="55">
        <v>34</v>
      </c>
      <c r="E52">
        <v>37</v>
      </c>
      <c r="F52" s="230">
        <v>36</v>
      </c>
      <c r="G52" s="55">
        <v>71</v>
      </c>
      <c r="H52" s="232">
        <v>50</v>
      </c>
      <c r="I52">
        <v>498</v>
      </c>
      <c r="J52">
        <v>160</v>
      </c>
      <c r="K52">
        <v>103</v>
      </c>
      <c r="L52" s="55">
        <v>761</v>
      </c>
      <c r="M52">
        <v>254</v>
      </c>
      <c r="N52">
        <v>160</v>
      </c>
      <c r="O52">
        <v>103</v>
      </c>
      <c r="P52" s="55">
        <v>517</v>
      </c>
      <c r="Q52">
        <v>22</v>
      </c>
      <c r="R52">
        <v>68</v>
      </c>
      <c r="S52">
        <v>7</v>
      </c>
      <c r="T52" s="55">
        <v>97</v>
      </c>
      <c r="U52">
        <v>160</v>
      </c>
      <c r="V52" s="246">
        <v>367</v>
      </c>
      <c r="W52">
        <v>103</v>
      </c>
      <c r="X52" s="55">
        <v>630</v>
      </c>
      <c r="Y52" s="139">
        <v>91</v>
      </c>
      <c r="Z52" s="139">
        <v>34</v>
      </c>
      <c r="AA52" s="138">
        <v>125</v>
      </c>
      <c r="AB52" s="245">
        <v>19</v>
      </c>
      <c r="AC52">
        <v>15</v>
      </c>
      <c r="AD52">
        <v>36</v>
      </c>
      <c r="AE52" s="55">
        <v>70</v>
      </c>
      <c r="AF52" s="245">
        <v>69</v>
      </c>
      <c r="AG52" s="245">
        <v>19</v>
      </c>
      <c r="AH52" s="246">
        <v>0</v>
      </c>
      <c r="AI52" s="260">
        <v>88</v>
      </c>
      <c r="AJ52" s="245">
        <v>115</v>
      </c>
      <c r="AK52" s="245">
        <v>54</v>
      </c>
      <c r="AL52" s="246">
        <v>0</v>
      </c>
      <c r="AM52" s="260">
        <v>169</v>
      </c>
      <c r="AN52" s="245">
        <v>169</v>
      </c>
      <c r="AO52" s="245">
        <v>54</v>
      </c>
      <c r="AP52" s="246">
        <v>0</v>
      </c>
      <c r="AQ52" s="260">
        <v>223</v>
      </c>
      <c r="AR52">
        <v>160</v>
      </c>
      <c r="AS52">
        <v>103</v>
      </c>
      <c r="AT52" s="55">
        <v>263</v>
      </c>
      <c r="AU52">
        <v>19</v>
      </c>
      <c r="AV52">
        <v>33</v>
      </c>
      <c r="AW52">
        <v>56</v>
      </c>
      <c r="AX52">
        <v>0</v>
      </c>
      <c r="AY52" s="55">
        <v>108</v>
      </c>
      <c r="AZ52">
        <v>19</v>
      </c>
      <c r="BA52">
        <v>33</v>
      </c>
      <c r="BB52">
        <v>111</v>
      </c>
      <c r="BC52">
        <v>0</v>
      </c>
      <c r="BD52" s="55">
        <v>163</v>
      </c>
      <c r="BE52">
        <v>19</v>
      </c>
      <c r="BF52">
        <v>34</v>
      </c>
      <c r="BG52">
        <v>1</v>
      </c>
      <c r="BH52">
        <v>37</v>
      </c>
      <c r="BI52" s="55">
        <v>91</v>
      </c>
      <c r="BJ52">
        <v>159</v>
      </c>
      <c r="BK52">
        <v>810</v>
      </c>
      <c r="BL52">
        <v>26</v>
      </c>
      <c r="BM52">
        <v>102</v>
      </c>
      <c r="BN52" s="55">
        <v>1105</v>
      </c>
      <c r="BO52">
        <v>159</v>
      </c>
      <c r="BP52">
        <v>1263</v>
      </c>
      <c r="BQ52">
        <v>61</v>
      </c>
      <c r="BR52">
        <v>196</v>
      </c>
      <c r="BS52" s="55">
        <v>1730</v>
      </c>
      <c r="BT52">
        <v>159</v>
      </c>
      <c r="BU52">
        <v>102</v>
      </c>
      <c r="BV52" s="55">
        <v>261</v>
      </c>
      <c r="BW52">
        <v>181</v>
      </c>
      <c r="BX52">
        <v>1898</v>
      </c>
      <c r="BY52">
        <v>71</v>
      </c>
      <c r="BZ52">
        <v>196</v>
      </c>
      <c r="CA52" s="55">
        <v>2346</v>
      </c>
      <c r="CB52">
        <v>181</v>
      </c>
      <c r="CC52">
        <v>1513</v>
      </c>
      <c r="CD52">
        <v>102</v>
      </c>
      <c r="CE52">
        <v>196</v>
      </c>
      <c r="CF52">
        <v>1992</v>
      </c>
    </row>
    <row r="53" spans="1:84">
      <c r="A53">
        <v>49</v>
      </c>
      <c r="B53">
        <v>16</v>
      </c>
      <c r="C53">
        <v>20</v>
      </c>
      <c r="D53" s="55">
        <v>36</v>
      </c>
      <c r="E53">
        <v>37</v>
      </c>
      <c r="F53" s="230">
        <v>37</v>
      </c>
      <c r="G53" s="55">
        <v>73</v>
      </c>
      <c r="H53" s="232">
        <v>51</v>
      </c>
      <c r="I53">
        <v>505</v>
      </c>
      <c r="J53">
        <v>162</v>
      </c>
      <c r="K53">
        <v>104</v>
      </c>
      <c r="L53" s="55">
        <v>771</v>
      </c>
      <c r="M53">
        <v>258</v>
      </c>
      <c r="N53">
        <v>162</v>
      </c>
      <c r="O53">
        <v>104</v>
      </c>
      <c r="P53" s="55">
        <v>524</v>
      </c>
      <c r="Q53">
        <v>22</v>
      </c>
      <c r="R53">
        <v>69</v>
      </c>
      <c r="S53">
        <v>7</v>
      </c>
      <c r="T53" s="55">
        <v>98</v>
      </c>
      <c r="U53">
        <v>162</v>
      </c>
      <c r="V53" s="246">
        <v>372</v>
      </c>
      <c r="W53">
        <v>104</v>
      </c>
      <c r="X53" s="55">
        <v>638</v>
      </c>
      <c r="Y53" s="139">
        <v>92</v>
      </c>
      <c r="Z53" s="139">
        <v>35</v>
      </c>
      <c r="AA53" s="138">
        <v>127</v>
      </c>
      <c r="AB53" s="245">
        <v>20</v>
      </c>
      <c r="AC53">
        <v>16</v>
      </c>
      <c r="AD53">
        <v>37</v>
      </c>
      <c r="AE53" s="55">
        <v>73</v>
      </c>
      <c r="AF53" s="245">
        <v>70</v>
      </c>
      <c r="AG53" s="245">
        <v>20</v>
      </c>
      <c r="AH53" s="246">
        <v>0</v>
      </c>
      <c r="AI53" s="260">
        <v>90</v>
      </c>
      <c r="AJ53" s="245">
        <v>117</v>
      </c>
      <c r="AK53" s="245">
        <v>55</v>
      </c>
      <c r="AL53" s="246">
        <v>0</v>
      </c>
      <c r="AM53" s="260">
        <v>172</v>
      </c>
      <c r="AN53" s="245">
        <v>171</v>
      </c>
      <c r="AO53" s="245">
        <v>55</v>
      </c>
      <c r="AP53" s="246">
        <v>0</v>
      </c>
      <c r="AQ53" s="260">
        <v>226</v>
      </c>
      <c r="AR53">
        <v>162</v>
      </c>
      <c r="AS53">
        <v>104</v>
      </c>
      <c r="AT53" s="55">
        <v>266</v>
      </c>
      <c r="AU53">
        <v>19</v>
      </c>
      <c r="AV53">
        <v>34</v>
      </c>
      <c r="AW53">
        <v>57</v>
      </c>
      <c r="AX53">
        <v>0</v>
      </c>
      <c r="AY53" s="55">
        <v>110</v>
      </c>
      <c r="AZ53">
        <v>19</v>
      </c>
      <c r="BA53">
        <v>34</v>
      </c>
      <c r="BB53">
        <v>113</v>
      </c>
      <c r="BC53">
        <v>0</v>
      </c>
      <c r="BD53" s="55">
        <v>166</v>
      </c>
      <c r="BE53">
        <v>19</v>
      </c>
      <c r="BF53">
        <v>35</v>
      </c>
      <c r="BG53">
        <v>1</v>
      </c>
      <c r="BH53">
        <v>38</v>
      </c>
      <c r="BI53" s="55">
        <v>93</v>
      </c>
      <c r="BJ53">
        <v>162</v>
      </c>
      <c r="BK53">
        <v>821</v>
      </c>
      <c r="BL53">
        <v>26</v>
      </c>
      <c r="BM53">
        <v>103</v>
      </c>
      <c r="BN53" s="55">
        <v>1121</v>
      </c>
      <c r="BO53">
        <v>162</v>
      </c>
      <c r="BP53">
        <v>1282</v>
      </c>
      <c r="BQ53">
        <v>61</v>
      </c>
      <c r="BR53">
        <v>198</v>
      </c>
      <c r="BS53" s="55">
        <v>1754</v>
      </c>
      <c r="BT53">
        <v>162</v>
      </c>
      <c r="BU53">
        <v>103</v>
      </c>
      <c r="BV53" s="55">
        <v>265</v>
      </c>
      <c r="BW53">
        <v>184</v>
      </c>
      <c r="BX53">
        <v>1924</v>
      </c>
      <c r="BY53">
        <v>71</v>
      </c>
      <c r="BZ53">
        <v>198</v>
      </c>
      <c r="CA53" s="55">
        <v>2377</v>
      </c>
      <c r="CB53">
        <v>184</v>
      </c>
      <c r="CC53">
        <v>1534</v>
      </c>
      <c r="CD53">
        <v>102</v>
      </c>
      <c r="CE53">
        <v>198</v>
      </c>
      <c r="CF53">
        <v>2018</v>
      </c>
    </row>
    <row r="54" spans="1:84">
      <c r="A54">
        <v>50</v>
      </c>
      <c r="B54">
        <v>16</v>
      </c>
      <c r="C54">
        <v>20</v>
      </c>
      <c r="D54" s="55">
        <v>36</v>
      </c>
      <c r="E54">
        <v>37</v>
      </c>
      <c r="F54" s="230">
        <v>37</v>
      </c>
      <c r="G54" s="55">
        <v>73</v>
      </c>
      <c r="H54" s="232">
        <v>52</v>
      </c>
      <c r="I54">
        <v>511</v>
      </c>
      <c r="J54">
        <v>164</v>
      </c>
      <c r="K54">
        <v>105</v>
      </c>
      <c r="L54" s="55">
        <v>780</v>
      </c>
      <c r="M54">
        <v>261</v>
      </c>
      <c r="N54">
        <v>164</v>
      </c>
      <c r="O54">
        <v>105</v>
      </c>
      <c r="P54" s="55">
        <v>530</v>
      </c>
      <c r="Q54">
        <v>22</v>
      </c>
      <c r="R54">
        <v>70</v>
      </c>
      <c r="S54">
        <v>7</v>
      </c>
      <c r="T54" s="55">
        <v>99</v>
      </c>
      <c r="U54">
        <v>164</v>
      </c>
      <c r="V54" s="246">
        <v>377</v>
      </c>
      <c r="W54">
        <v>105</v>
      </c>
      <c r="X54" s="55">
        <v>646</v>
      </c>
      <c r="Y54" s="139">
        <v>93</v>
      </c>
      <c r="Z54" s="139">
        <v>35</v>
      </c>
      <c r="AA54" s="138">
        <v>128</v>
      </c>
      <c r="AB54" s="245">
        <v>20</v>
      </c>
      <c r="AC54">
        <v>16</v>
      </c>
      <c r="AD54">
        <v>37</v>
      </c>
      <c r="AE54" s="55">
        <v>73</v>
      </c>
      <c r="AF54" s="245">
        <v>71</v>
      </c>
      <c r="AG54" s="245">
        <v>20</v>
      </c>
      <c r="AH54" s="246">
        <v>0</v>
      </c>
      <c r="AI54" s="260">
        <v>91</v>
      </c>
      <c r="AJ54" s="245">
        <v>118</v>
      </c>
      <c r="AK54" s="245">
        <v>56</v>
      </c>
      <c r="AL54" s="246">
        <v>0</v>
      </c>
      <c r="AM54" s="260">
        <v>174</v>
      </c>
      <c r="AN54" s="245">
        <v>174</v>
      </c>
      <c r="AO54" s="245">
        <v>56</v>
      </c>
      <c r="AP54" s="246">
        <v>0</v>
      </c>
      <c r="AQ54" s="260">
        <v>230</v>
      </c>
      <c r="AR54">
        <v>164</v>
      </c>
      <c r="AS54">
        <v>105</v>
      </c>
      <c r="AT54" s="55">
        <v>269</v>
      </c>
      <c r="AU54">
        <v>20</v>
      </c>
      <c r="AV54">
        <v>34</v>
      </c>
      <c r="AW54">
        <v>57</v>
      </c>
      <c r="AX54">
        <v>0</v>
      </c>
      <c r="AY54" s="55">
        <v>111</v>
      </c>
      <c r="AZ54">
        <v>20</v>
      </c>
      <c r="BA54">
        <v>34</v>
      </c>
      <c r="BB54">
        <v>113</v>
      </c>
      <c r="BC54">
        <v>0</v>
      </c>
      <c r="BD54" s="55">
        <v>167</v>
      </c>
      <c r="BE54">
        <v>20</v>
      </c>
      <c r="BF54">
        <v>35</v>
      </c>
      <c r="BG54">
        <v>1</v>
      </c>
      <c r="BH54">
        <v>39</v>
      </c>
      <c r="BI54" s="55">
        <v>95</v>
      </c>
      <c r="BJ54">
        <v>165</v>
      </c>
      <c r="BK54">
        <v>833</v>
      </c>
      <c r="BL54">
        <v>26</v>
      </c>
      <c r="BM54">
        <v>104</v>
      </c>
      <c r="BN54" s="55">
        <v>1137</v>
      </c>
      <c r="BO54">
        <v>165</v>
      </c>
      <c r="BP54">
        <v>1299</v>
      </c>
      <c r="BQ54">
        <v>62</v>
      </c>
      <c r="BR54">
        <v>200</v>
      </c>
      <c r="BS54" s="55">
        <v>1778</v>
      </c>
      <c r="BT54">
        <v>165</v>
      </c>
      <c r="BU54">
        <v>104</v>
      </c>
      <c r="BV54" s="55">
        <v>269</v>
      </c>
      <c r="BW54">
        <v>186</v>
      </c>
      <c r="BX54">
        <v>1950</v>
      </c>
      <c r="BY54">
        <v>72</v>
      </c>
      <c r="BZ54">
        <v>200</v>
      </c>
      <c r="CA54" s="55">
        <v>2408</v>
      </c>
      <c r="CB54">
        <v>186</v>
      </c>
      <c r="CC54">
        <v>1556</v>
      </c>
      <c r="CD54">
        <v>104</v>
      </c>
      <c r="CE54">
        <v>200</v>
      </c>
      <c r="CF54">
        <v>2046</v>
      </c>
    </row>
    <row r="55" spans="1:84">
      <c r="A55">
        <v>51</v>
      </c>
      <c r="B55">
        <v>16</v>
      </c>
      <c r="C55">
        <v>20</v>
      </c>
      <c r="D55" s="55">
        <v>36</v>
      </c>
      <c r="E55">
        <v>38</v>
      </c>
      <c r="F55" s="230">
        <v>38</v>
      </c>
      <c r="G55" s="55">
        <v>74</v>
      </c>
      <c r="H55" s="232">
        <v>52</v>
      </c>
      <c r="I55">
        <v>518</v>
      </c>
      <c r="J55">
        <v>166</v>
      </c>
      <c r="K55">
        <v>107</v>
      </c>
      <c r="L55" s="55">
        <v>791</v>
      </c>
      <c r="M55">
        <v>265</v>
      </c>
      <c r="N55">
        <v>166</v>
      </c>
      <c r="O55">
        <v>107</v>
      </c>
      <c r="P55" s="55">
        <v>538</v>
      </c>
      <c r="Q55">
        <v>23</v>
      </c>
      <c r="R55">
        <v>71</v>
      </c>
      <c r="S55">
        <v>7</v>
      </c>
      <c r="T55" s="55">
        <v>101</v>
      </c>
      <c r="U55">
        <v>166</v>
      </c>
      <c r="V55" s="246">
        <v>382</v>
      </c>
      <c r="W55">
        <v>107</v>
      </c>
      <c r="X55" s="55">
        <v>655</v>
      </c>
      <c r="Y55" s="139">
        <v>95</v>
      </c>
      <c r="Z55" s="139">
        <v>36</v>
      </c>
      <c r="AA55" s="138">
        <v>131</v>
      </c>
      <c r="AB55" s="245">
        <v>20</v>
      </c>
      <c r="AC55">
        <v>16</v>
      </c>
      <c r="AD55">
        <v>38</v>
      </c>
      <c r="AE55" s="55">
        <v>74</v>
      </c>
      <c r="AF55" s="245">
        <v>72</v>
      </c>
      <c r="AG55" s="245">
        <v>20</v>
      </c>
      <c r="AH55" s="246">
        <v>0</v>
      </c>
      <c r="AI55" s="260">
        <v>92</v>
      </c>
      <c r="AJ55" s="245">
        <v>120</v>
      </c>
      <c r="AK55" s="245">
        <v>57</v>
      </c>
      <c r="AL55" s="246">
        <v>0</v>
      </c>
      <c r="AM55" s="260">
        <v>177</v>
      </c>
      <c r="AN55" s="245">
        <v>176</v>
      </c>
      <c r="AO55" s="245">
        <v>57</v>
      </c>
      <c r="AP55" s="246">
        <v>0</v>
      </c>
      <c r="AQ55" s="260">
        <v>233</v>
      </c>
      <c r="AR55">
        <v>166</v>
      </c>
      <c r="AS55">
        <v>107</v>
      </c>
      <c r="AT55" s="55">
        <v>273</v>
      </c>
      <c r="AU55">
        <v>20</v>
      </c>
      <c r="AV55">
        <v>35</v>
      </c>
      <c r="AW55">
        <v>58</v>
      </c>
      <c r="AX55">
        <v>0</v>
      </c>
      <c r="AY55" s="55">
        <v>113</v>
      </c>
      <c r="AZ55">
        <v>20</v>
      </c>
      <c r="BA55">
        <v>35</v>
      </c>
      <c r="BB55">
        <v>115</v>
      </c>
      <c r="BC55">
        <v>0</v>
      </c>
      <c r="BD55" s="55">
        <v>170</v>
      </c>
      <c r="BE55">
        <v>20</v>
      </c>
      <c r="BF55">
        <v>36</v>
      </c>
      <c r="BG55">
        <v>1</v>
      </c>
      <c r="BH55">
        <v>40</v>
      </c>
      <c r="BI55" s="55">
        <v>97</v>
      </c>
      <c r="BJ55">
        <v>167</v>
      </c>
      <c r="BK55">
        <v>843</v>
      </c>
      <c r="BL55">
        <v>27</v>
      </c>
      <c r="BM55">
        <v>107</v>
      </c>
      <c r="BN55" s="55">
        <v>1153</v>
      </c>
      <c r="BO55">
        <v>167</v>
      </c>
      <c r="BP55">
        <v>1316</v>
      </c>
      <c r="BQ55">
        <v>63</v>
      </c>
      <c r="BR55">
        <v>203</v>
      </c>
      <c r="BS55" s="55">
        <v>1802</v>
      </c>
      <c r="BT55">
        <v>167</v>
      </c>
      <c r="BU55">
        <v>107</v>
      </c>
      <c r="BV55" s="55">
        <v>274</v>
      </c>
      <c r="BW55">
        <v>189</v>
      </c>
      <c r="BX55">
        <v>1976</v>
      </c>
      <c r="BY55">
        <v>72</v>
      </c>
      <c r="BZ55">
        <v>203</v>
      </c>
      <c r="CA55" s="55">
        <v>2440</v>
      </c>
      <c r="CB55">
        <v>189</v>
      </c>
      <c r="CC55">
        <v>1576</v>
      </c>
      <c r="CD55">
        <v>104</v>
      </c>
      <c r="CE55">
        <v>203</v>
      </c>
      <c r="CF55">
        <v>2072</v>
      </c>
    </row>
    <row r="56" spans="1:84">
      <c r="A56">
        <v>52</v>
      </c>
      <c r="B56">
        <v>16</v>
      </c>
      <c r="C56">
        <v>21</v>
      </c>
      <c r="D56" s="55">
        <v>37</v>
      </c>
      <c r="E56">
        <v>38</v>
      </c>
      <c r="F56" s="230">
        <v>38</v>
      </c>
      <c r="G56" s="55">
        <v>75</v>
      </c>
      <c r="H56" s="232">
        <v>54</v>
      </c>
      <c r="I56">
        <v>525</v>
      </c>
      <c r="J56">
        <v>169</v>
      </c>
      <c r="K56">
        <v>108</v>
      </c>
      <c r="L56" s="55">
        <v>802</v>
      </c>
      <c r="M56">
        <v>268</v>
      </c>
      <c r="N56">
        <v>169</v>
      </c>
      <c r="O56">
        <v>108</v>
      </c>
      <c r="P56" s="55">
        <v>545</v>
      </c>
      <c r="Q56">
        <v>23</v>
      </c>
      <c r="R56">
        <v>72</v>
      </c>
      <c r="S56">
        <v>7</v>
      </c>
      <c r="T56" s="55">
        <v>102</v>
      </c>
      <c r="U56">
        <v>169</v>
      </c>
      <c r="V56" s="246">
        <v>387</v>
      </c>
      <c r="W56">
        <v>108</v>
      </c>
      <c r="X56" s="55">
        <v>664</v>
      </c>
      <c r="Y56" s="139">
        <v>96</v>
      </c>
      <c r="Z56" s="139">
        <v>36</v>
      </c>
      <c r="AA56" s="138">
        <v>132</v>
      </c>
      <c r="AB56" s="245">
        <v>21</v>
      </c>
      <c r="AC56">
        <v>16</v>
      </c>
      <c r="AD56">
        <v>38</v>
      </c>
      <c r="AE56" s="55">
        <v>75</v>
      </c>
      <c r="AF56" s="245">
        <v>73</v>
      </c>
      <c r="AG56" s="245">
        <v>21</v>
      </c>
      <c r="AH56" s="246">
        <v>0</v>
      </c>
      <c r="AI56" s="260">
        <v>94</v>
      </c>
      <c r="AJ56" s="245">
        <v>121</v>
      </c>
      <c r="AK56" s="245">
        <v>57</v>
      </c>
      <c r="AL56" s="246">
        <v>0</v>
      </c>
      <c r="AM56" s="260">
        <v>178</v>
      </c>
      <c r="AN56" s="245">
        <v>178</v>
      </c>
      <c r="AO56" s="245">
        <v>57</v>
      </c>
      <c r="AP56" s="246">
        <v>0</v>
      </c>
      <c r="AQ56" s="260">
        <v>235</v>
      </c>
      <c r="AR56">
        <v>169</v>
      </c>
      <c r="AS56">
        <v>108</v>
      </c>
      <c r="AT56" s="55">
        <v>277</v>
      </c>
      <c r="AU56">
        <v>20</v>
      </c>
      <c r="AV56">
        <v>35</v>
      </c>
      <c r="AW56">
        <v>59</v>
      </c>
      <c r="AX56">
        <v>0</v>
      </c>
      <c r="AY56" s="55">
        <v>114</v>
      </c>
      <c r="AZ56">
        <v>20</v>
      </c>
      <c r="BA56">
        <v>35</v>
      </c>
      <c r="BB56">
        <v>117</v>
      </c>
      <c r="BC56">
        <v>0</v>
      </c>
      <c r="BD56" s="55">
        <v>172</v>
      </c>
      <c r="BE56">
        <v>20</v>
      </c>
      <c r="BF56">
        <v>36</v>
      </c>
      <c r="BG56">
        <v>1</v>
      </c>
      <c r="BH56">
        <v>41</v>
      </c>
      <c r="BI56" s="55">
        <v>98</v>
      </c>
      <c r="BJ56">
        <v>169</v>
      </c>
      <c r="BK56">
        <v>855</v>
      </c>
      <c r="BL56">
        <v>27</v>
      </c>
      <c r="BM56">
        <v>108</v>
      </c>
      <c r="BN56" s="55">
        <v>1168</v>
      </c>
      <c r="BO56">
        <v>169</v>
      </c>
      <c r="BP56">
        <v>1335</v>
      </c>
      <c r="BQ56">
        <v>64</v>
      </c>
      <c r="BR56">
        <v>206</v>
      </c>
      <c r="BS56" s="55">
        <v>1828</v>
      </c>
      <c r="BT56">
        <v>169</v>
      </c>
      <c r="BU56">
        <v>108</v>
      </c>
      <c r="BV56" s="55">
        <v>277</v>
      </c>
      <c r="BW56">
        <v>191</v>
      </c>
      <c r="BX56">
        <v>2003</v>
      </c>
      <c r="BY56">
        <v>74</v>
      </c>
      <c r="BZ56">
        <v>206</v>
      </c>
      <c r="CA56" s="55">
        <v>2474</v>
      </c>
      <c r="CB56">
        <v>191</v>
      </c>
      <c r="CC56">
        <v>1597</v>
      </c>
      <c r="CD56">
        <v>107</v>
      </c>
      <c r="CE56">
        <v>206</v>
      </c>
      <c r="CF56">
        <v>2101</v>
      </c>
    </row>
    <row r="57" spans="1:84">
      <c r="A57">
        <v>53</v>
      </c>
      <c r="B57">
        <v>17</v>
      </c>
      <c r="C57">
        <v>21</v>
      </c>
      <c r="D57" s="55">
        <v>38</v>
      </c>
      <c r="E57">
        <v>39</v>
      </c>
      <c r="F57" s="230">
        <v>39</v>
      </c>
      <c r="G57" s="55">
        <v>77</v>
      </c>
      <c r="H57" s="232">
        <v>54</v>
      </c>
      <c r="I57">
        <v>533</v>
      </c>
      <c r="J57">
        <v>171</v>
      </c>
      <c r="K57">
        <v>110</v>
      </c>
      <c r="L57" s="55">
        <v>814</v>
      </c>
      <c r="M57">
        <v>272</v>
      </c>
      <c r="N57">
        <v>171</v>
      </c>
      <c r="O57">
        <v>110</v>
      </c>
      <c r="P57" s="55">
        <v>553</v>
      </c>
      <c r="Q57">
        <v>23</v>
      </c>
      <c r="R57">
        <v>73</v>
      </c>
      <c r="S57">
        <v>8</v>
      </c>
      <c r="T57" s="55">
        <v>104</v>
      </c>
      <c r="U57">
        <v>171</v>
      </c>
      <c r="V57" s="246">
        <v>393</v>
      </c>
      <c r="W57">
        <v>110</v>
      </c>
      <c r="X57" s="55">
        <v>674</v>
      </c>
      <c r="Y57" s="139">
        <v>97</v>
      </c>
      <c r="Z57" s="139">
        <v>37</v>
      </c>
      <c r="AA57" s="138">
        <v>134</v>
      </c>
      <c r="AB57" s="245">
        <v>21</v>
      </c>
      <c r="AC57">
        <v>17</v>
      </c>
      <c r="AD57">
        <v>39</v>
      </c>
      <c r="AE57" s="55">
        <v>77</v>
      </c>
      <c r="AF57" s="245">
        <v>74</v>
      </c>
      <c r="AG57" s="245">
        <v>21</v>
      </c>
      <c r="AH57" s="246">
        <v>0</v>
      </c>
      <c r="AI57" s="260">
        <v>95</v>
      </c>
      <c r="AJ57" s="245">
        <v>123</v>
      </c>
      <c r="AK57" s="245">
        <v>58</v>
      </c>
      <c r="AL57" s="246">
        <v>0</v>
      </c>
      <c r="AM57" s="260">
        <v>181</v>
      </c>
      <c r="AN57" s="245">
        <v>181</v>
      </c>
      <c r="AO57" s="245">
        <v>58</v>
      </c>
      <c r="AP57" s="246">
        <v>0</v>
      </c>
      <c r="AQ57" s="260">
        <v>239</v>
      </c>
      <c r="AR57">
        <v>171</v>
      </c>
      <c r="AS57">
        <v>110</v>
      </c>
      <c r="AT57" s="55">
        <v>281</v>
      </c>
      <c r="AU57">
        <v>20</v>
      </c>
      <c r="AV57">
        <v>35</v>
      </c>
      <c r="AW57">
        <v>60</v>
      </c>
      <c r="AX57">
        <v>0</v>
      </c>
      <c r="AY57" s="55">
        <v>115</v>
      </c>
      <c r="AZ57">
        <v>20</v>
      </c>
      <c r="BA57">
        <v>35</v>
      </c>
      <c r="BB57">
        <v>119</v>
      </c>
      <c r="BC57">
        <v>0</v>
      </c>
      <c r="BD57" s="55">
        <v>174</v>
      </c>
      <c r="BE57">
        <v>20</v>
      </c>
      <c r="BF57">
        <v>36</v>
      </c>
      <c r="BG57">
        <v>1</v>
      </c>
      <c r="BH57">
        <v>41</v>
      </c>
      <c r="BI57" s="55">
        <v>98</v>
      </c>
      <c r="BJ57">
        <v>171</v>
      </c>
      <c r="BK57">
        <v>867</v>
      </c>
      <c r="BL57">
        <v>27</v>
      </c>
      <c r="BM57">
        <v>110</v>
      </c>
      <c r="BN57" s="55">
        <v>1184</v>
      </c>
      <c r="BO57">
        <v>171</v>
      </c>
      <c r="BP57">
        <v>1355</v>
      </c>
      <c r="BQ57">
        <v>64</v>
      </c>
      <c r="BR57">
        <v>209</v>
      </c>
      <c r="BS57" s="55">
        <v>1853</v>
      </c>
      <c r="BT57">
        <v>171</v>
      </c>
      <c r="BU57">
        <v>110</v>
      </c>
      <c r="BV57" s="55">
        <v>281</v>
      </c>
      <c r="BW57">
        <v>195</v>
      </c>
      <c r="BX57">
        <v>2033</v>
      </c>
      <c r="BY57">
        <v>75</v>
      </c>
      <c r="BZ57">
        <v>209</v>
      </c>
      <c r="CA57" s="55">
        <v>2512</v>
      </c>
      <c r="CB57">
        <v>195</v>
      </c>
      <c r="CC57">
        <v>1622</v>
      </c>
      <c r="CD57">
        <v>108</v>
      </c>
      <c r="CE57">
        <v>209</v>
      </c>
      <c r="CF57">
        <v>2134</v>
      </c>
    </row>
    <row r="58" spans="1:84">
      <c r="A58">
        <v>54</v>
      </c>
      <c r="B58">
        <v>17</v>
      </c>
      <c r="C58">
        <v>21</v>
      </c>
      <c r="D58" s="55">
        <v>38</v>
      </c>
      <c r="E58">
        <v>39</v>
      </c>
      <c r="F58" s="230">
        <v>39</v>
      </c>
      <c r="G58" s="55">
        <v>77</v>
      </c>
      <c r="H58" s="232">
        <v>55</v>
      </c>
      <c r="I58">
        <v>540</v>
      </c>
      <c r="J58">
        <v>173</v>
      </c>
      <c r="K58">
        <v>111</v>
      </c>
      <c r="L58" s="55">
        <v>824</v>
      </c>
      <c r="M58">
        <v>276</v>
      </c>
      <c r="N58">
        <v>173</v>
      </c>
      <c r="O58">
        <v>111</v>
      </c>
      <c r="P58" s="55">
        <v>560</v>
      </c>
      <c r="Q58">
        <v>24</v>
      </c>
      <c r="R58">
        <v>74</v>
      </c>
      <c r="S58">
        <v>8</v>
      </c>
      <c r="T58" s="55">
        <v>106</v>
      </c>
      <c r="U58">
        <v>173</v>
      </c>
      <c r="V58" s="246">
        <v>398</v>
      </c>
      <c r="W58">
        <v>111</v>
      </c>
      <c r="X58" s="55">
        <v>682</v>
      </c>
      <c r="Y58" s="139">
        <v>98</v>
      </c>
      <c r="Z58" s="139">
        <v>37</v>
      </c>
      <c r="AA58" s="138">
        <v>135</v>
      </c>
      <c r="AB58" s="245">
        <v>21</v>
      </c>
      <c r="AC58">
        <v>17</v>
      </c>
      <c r="AD58">
        <v>39</v>
      </c>
      <c r="AE58" s="55">
        <v>77</v>
      </c>
      <c r="AF58" s="245">
        <v>75</v>
      </c>
      <c r="AG58" s="245">
        <v>21</v>
      </c>
      <c r="AH58" s="246">
        <v>0</v>
      </c>
      <c r="AI58" s="260">
        <v>96</v>
      </c>
      <c r="AJ58" s="245">
        <v>125</v>
      </c>
      <c r="AK58" s="245">
        <v>59</v>
      </c>
      <c r="AL58" s="246">
        <v>0</v>
      </c>
      <c r="AM58" s="260">
        <v>184</v>
      </c>
      <c r="AN58" s="245">
        <v>183</v>
      </c>
      <c r="AO58" s="245">
        <v>59</v>
      </c>
      <c r="AP58" s="246">
        <v>0</v>
      </c>
      <c r="AQ58" s="260">
        <v>242</v>
      </c>
      <c r="AR58">
        <v>173</v>
      </c>
      <c r="AS58">
        <v>111</v>
      </c>
      <c r="AT58" s="55">
        <v>284</v>
      </c>
      <c r="AU58">
        <v>21</v>
      </c>
      <c r="AV58">
        <v>36</v>
      </c>
      <c r="AW58">
        <v>60</v>
      </c>
      <c r="AX58">
        <v>0</v>
      </c>
      <c r="AY58" s="55">
        <v>117</v>
      </c>
      <c r="AZ58">
        <v>21</v>
      </c>
      <c r="BA58">
        <v>36</v>
      </c>
      <c r="BB58">
        <v>120</v>
      </c>
      <c r="BC58">
        <v>0</v>
      </c>
      <c r="BD58" s="55">
        <v>177</v>
      </c>
      <c r="BE58">
        <v>21</v>
      </c>
      <c r="BF58">
        <v>37</v>
      </c>
      <c r="BG58">
        <v>1</v>
      </c>
      <c r="BH58">
        <v>41</v>
      </c>
      <c r="BI58" s="55">
        <v>100</v>
      </c>
      <c r="BJ58">
        <v>173</v>
      </c>
      <c r="BK58">
        <v>879</v>
      </c>
      <c r="BL58">
        <v>27</v>
      </c>
      <c r="BM58">
        <v>112</v>
      </c>
      <c r="BN58" s="55">
        <v>1200</v>
      </c>
      <c r="BO58">
        <v>173</v>
      </c>
      <c r="BP58">
        <v>1372</v>
      </c>
      <c r="BQ58">
        <v>65</v>
      </c>
      <c r="BR58">
        <v>212</v>
      </c>
      <c r="BS58" s="55">
        <v>1877</v>
      </c>
      <c r="BT58">
        <v>173</v>
      </c>
      <c r="BU58">
        <v>112</v>
      </c>
      <c r="BV58" s="55">
        <v>285</v>
      </c>
      <c r="BW58">
        <v>197</v>
      </c>
      <c r="BX58">
        <v>2060</v>
      </c>
      <c r="BY58">
        <v>76</v>
      </c>
      <c r="BZ58">
        <v>212</v>
      </c>
      <c r="CA58" s="55">
        <v>2545</v>
      </c>
      <c r="CB58">
        <v>197</v>
      </c>
      <c r="CC58">
        <v>1643</v>
      </c>
      <c r="CD58">
        <v>110</v>
      </c>
      <c r="CE58">
        <v>212</v>
      </c>
      <c r="CF58">
        <v>2162</v>
      </c>
    </row>
    <row r="59" spans="1:84">
      <c r="A59">
        <v>55</v>
      </c>
      <c r="B59">
        <v>17</v>
      </c>
      <c r="C59">
        <v>21</v>
      </c>
      <c r="D59" s="55">
        <v>38</v>
      </c>
      <c r="E59">
        <v>40</v>
      </c>
      <c r="F59" s="230">
        <v>40</v>
      </c>
      <c r="G59" s="55">
        <v>78</v>
      </c>
      <c r="H59" s="232">
        <v>55</v>
      </c>
      <c r="I59">
        <v>547</v>
      </c>
      <c r="J59">
        <v>176</v>
      </c>
      <c r="K59">
        <v>113</v>
      </c>
      <c r="L59" s="55">
        <v>836</v>
      </c>
      <c r="M59">
        <v>279</v>
      </c>
      <c r="N59">
        <v>176</v>
      </c>
      <c r="O59">
        <v>113</v>
      </c>
      <c r="P59" s="55">
        <v>568</v>
      </c>
      <c r="Q59">
        <v>24</v>
      </c>
      <c r="R59">
        <v>75</v>
      </c>
      <c r="S59">
        <v>8</v>
      </c>
      <c r="T59" s="55">
        <v>107</v>
      </c>
      <c r="U59">
        <v>176</v>
      </c>
      <c r="V59" s="246">
        <v>403</v>
      </c>
      <c r="W59">
        <v>113</v>
      </c>
      <c r="X59" s="55">
        <v>692</v>
      </c>
      <c r="Y59" s="139">
        <v>100</v>
      </c>
      <c r="Z59" s="139">
        <v>38</v>
      </c>
      <c r="AA59" s="138">
        <v>138</v>
      </c>
      <c r="AB59" s="245">
        <v>21</v>
      </c>
      <c r="AC59">
        <v>17</v>
      </c>
      <c r="AD59">
        <v>40</v>
      </c>
      <c r="AE59" s="55">
        <v>78</v>
      </c>
      <c r="AF59" s="245">
        <v>76</v>
      </c>
      <c r="AG59" s="245">
        <v>21</v>
      </c>
      <c r="AH59" s="246">
        <v>0</v>
      </c>
      <c r="AI59" s="260">
        <v>97</v>
      </c>
      <c r="AJ59" s="245">
        <v>126</v>
      </c>
      <c r="AK59" s="245">
        <v>60</v>
      </c>
      <c r="AL59" s="246">
        <v>0</v>
      </c>
      <c r="AM59" s="260">
        <v>186</v>
      </c>
      <c r="AN59" s="245">
        <v>186</v>
      </c>
      <c r="AO59" s="245">
        <v>60</v>
      </c>
      <c r="AP59" s="246">
        <v>0</v>
      </c>
      <c r="AQ59" s="260">
        <v>246</v>
      </c>
      <c r="AR59">
        <v>176</v>
      </c>
      <c r="AS59">
        <v>113</v>
      </c>
      <c r="AT59" s="55">
        <v>289</v>
      </c>
      <c r="AU59">
        <v>21</v>
      </c>
      <c r="AV59">
        <v>36</v>
      </c>
      <c r="AW59">
        <v>61</v>
      </c>
      <c r="AX59">
        <v>0</v>
      </c>
      <c r="AY59" s="55">
        <v>118</v>
      </c>
      <c r="AZ59">
        <v>21</v>
      </c>
      <c r="BA59">
        <v>36</v>
      </c>
      <c r="BB59">
        <v>121</v>
      </c>
      <c r="BC59">
        <v>0</v>
      </c>
      <c r="BD59" s="55">
        <v>178</v>
      </c>
      <c r="BE59">
        <v>21</v>
      </c>
      <c r="BF59">
        <v>37</v>
      </c>
      <c r="BG59">
        <v>1</v>
      </c>
      <c r="BH59">
        <v>42</v>
      </c>
      <c r="BI59" s="55">
        <v>101</v>
      </c>
      <c r="BJ59">
        <v>176</v>
      </c>
      <c r="BK59">
        <v>890</v>
      </c>
      <c r="BL59">
        <v>28</v>
      </c>
      <c r="BM59">
        <v>113</v>
      </c>
      <c r="BN59" s="55">
        <v>1216</v>
      </c>
      <c r="BO59">
        <v>176</v>
      </c>
      <c r="BP59">
        <v>1391</v>
      </c>
      <c r="BQ59">
        <v>66</v>
      </c>
      <c r="BR59">
        <v>215</v>
      </c>
      <c r="BS59" s="55">
        <v>1904</v>
      </c>
      <c r="BT59">
        <v>176</v>
      </c>
      <c r="BU59">
        <v>113</v>
      </c>
      <c r="BV59" s="55">
        <v>289</v>
      </c>
      <c r="BW59">
        <v>200</v>
      </c>
      <c r="BX59">
        <v>2086</v>
      </c>
      <c r="BY59">
        <v>76</v>
      </c>
      <c r="BZ59">
        <v>215</v>
      </c>
      <c r="CA59" s="55">
        <v>2577</v>
      </c>
      <c r="CB59">
        <v>200</v>
      </c>
      <c r="CC59">
        <v>1663</v>
      </c>
      <c r="CD59">
        <v>110</v>
      </c>
      <c r="CE59">
        <v>215</v>
      </c>
      <c r="CF59">
        <v>2188</v>
      </c>
    </row>
    <row r="60" spans="1:84">
      <c r="A60">
        <v>56</v>
      </c>
      <c r="B60">
        <v>17</v>
      </c>
      <c r="C60">
        <v>22</v>
      </c>
      <c r="D60" s="55">
        <v>39</v>
      </c>
      <c r="E60">
        <v>40</v>
      </c>
      <c r="F60" s="230">
        <v>40</v>
      </c>
      <c r="G60" s="55">
        <v>79</v>
      </c>
      <c r="H60" s="232">
        <v>57</v>
      </c>
      <c r="I60">
        <v>554</v>
      </c>
      <c r="J60">
        <v>178</v>
      </c>
      <c r="K60">
        <v>114</v>
      </c>
      <c r="L60" s="55">
        <v>846</v>
      </c>
      <c r="M60">
        <v>283</v>
      </c>
      <c r="N60">
        <v>178</v>
      </c>
      <c r="O60">
        <v>114</v>
      </c>
      <c r="P60" s="55">
        <v>575</v>
      </c>
      <c r="Q60">
        <v>24</v>
      </c>
      <c r="R60">
        <v>76</v>
      </c>
      <c r="S60">
        <v>8</v>
      </c>
      <c r="T60" s="55">
        <v>108</v>
      </c>
      <c r="U60">
        <v>178</v>
      </c>
      <c r="V60" s="246">
        <v>408</v>
      </c>
      <c r="W60">
        <v>114</v>
      </c>
      <c r="X60" s="55">
        <v>700</v>
      </c>
      <c r="Y60" s="139">
        <v>101</v>
      </c>
      <c r="Z60" s="139">
        <v>38</v>
      </c>
      <c r="AA60" s="138">
        <v>139</v>
      </c>
      <c r="AB60" s="245">
        <v>22</v>
      </c>
      <c r="AC60">
        <v>17</v>
      </c>
      <c r="AD60">
        <v>40</v>
      </c>
      <c r="AE60" s="55">
        <v>79</v>
      </c>
      <c r="AF60" s="245">
        <v>77</v>
      </c>
      <c r="AG60" s="245">
        <v>22</v>
      </c>
      <c r="AH60" s="246">
        <v>0</v>
      </c>
      <c r="AI60" s="260">
        <v>99</v>
      </c>
      <c r="AJ60" s="245">
        <v>128</v>
      </c>
      <c r="AK60" s="245">
        <v>61</v>
      </c>
      <c r="AL60" s="246">
        <v>0</v>
      </c>
      <c r="AM60" s="260">
        <v>189</v>
      </c>
      <c r="AN60" s="245">
        <v>188</v>
      </c>
      <c r="AO60" s="245">
        <v>61</v>
      </c>
      <c r="AP60" s="246">
        <v>0</v>
      </c>
      <c r="AQ60" s="260">
        <v>249</v>
      </c>
      <c r="AR60">
        <v>178</v>
      </c>
      <c r="AS60">
        <v>114</v>
      </c>
      <c r="AT60" s="55">
        <v>292</v>
      </c>
      <c r="AU60">
        <v>22</v>
      </c>
      <c r="AV60">
        <v>37</v>
      </c>
      <c r="AW60">
        <v>62</v>
      </c>
      <c r="AX60">
        <v>0</v>
      </c>
      <c r="AY60" s="55">
        <v>121</v>
      </c>
      <c r="AZ60">
        <v>22</v>
      </c>
      <c r="BA60">
        <v>37</v>
      </c>
      <c r="BB60">
        <v>123</v>
      </c>
      <c r="BC60">
        <v>0</v>
      </c>
      <c r="BD60" s="55">
        <v>182</v>
      </c>
      <c r="BE60">
        <v>22</v>
      </c>
      <c r="BF60">
        <v>38</v>
      </c>
      <c r="BG60">
        <v>1</v>
      </c>
      <c r="BH60">
        <v>43</v>
      </c>
      <c r="BI60" s="55">
        <v>104</v>
      </c>
      <c r="BJ60">
        <v>178</v>
      </c>
      <c r="BK60">
        <v>901</v>
      </c>
      <c r="BL60">
        <v>29</v>
      </c>
      <c r="BM60">
        <v>114</v>
      </c>
      <c r="BN60" s="55">
        <v>1231</v>
      </c>
      <c r="BO60">
        <v>178</v>
      </c>
      <c r="BP60">
        <v>1408</v>
      </c>
      <c r="BQ60">
        <v>68</v>
      </c>
      <c r="BR60">
        <v>218</v>
      </c>
      <c r="BS60" s="55">
        <v>1929</v>
      </c>
      <c r="BT60">
        <v>178</v>
      </c>
      <c r="BU60">
        <v>114</v>
      </c>
      <c r="BV60" s="55">
        <v>292</v>
      </c>
      <c r="BW60">
        <v>202</v>
      </c>
      <c r="BX60">
        <v>2113</v>
      </c>
      <c r="BY60">
        <v>77</v>
      </c>
      <c r="BZ60">
        <v>218</v>
      </c>
      <c r="CA60" s="55">
        <v>2610</v>
      </c>
      <c r="CB60">
        <v>202</v>
      </c>
      <c r="CC60">
        <v>1684</v>
      </c>
      <c r="CD60">
        <v>111</v>
      </c>
      <c r="CE60">
        <v>218</v>
      </c>
      <c r="CF60">
        <v>2215</v>
      </c>
    </row>
    <row r="61" spans="1:84">
      <c r="A61">
        <v>57</v>
      </c>
      <c r="B61">
        <v>17</v>
      </c>
      <c r="C61">
        <v>22</v>
      </c>
      <c r="D61" s="55">
        <v>39</v>
      </c>
      <c r="E61">
        <v>41</v>
      </c>
      <c r="F61" s="230">
        <v>41</v>
      </c>
      <c r="G61" s="55">
        <v>80</v>
      </c>
      <c r="H61" s="232">
        <v>57</v>
      </c>
      <c r="I61">
        <v>561</v>
      </c>
      <c r="J61">
        <v>180</v>
      </c>
      <c r="K61">
        <v>116</v>
      </c>
      <c r="L61" s="55">
        <v>857</v>
      </c>
      <c r="M61">
        <v>286</v>
      </c>
      <c r="N61">
        <v>180</v>
      </c>
      <c r="O61">
        <v>116</v>
      </c>
      <c r="P61" s="55">
        <v>582</v>
      </c>
      <c r="Q61">
        <v>25</v>
      </c>
      <c r="R61">
        <v>77</v>
      </c>
      <c r="S61">
        <v>8</v>
      </c>
      <c r="T61" s="55">
        <v>110</v>
      </c>
      <c r="U61">
        <v>180</v>
      </c>
      <c r="V61" s="246">
        <v>413</v>
      </c>
      <c r="W61">
        <v>116</v>
      </c>
      <c r="X61" s="55">
        <v>709</v>
      </c>
      <c r="Y61" s="139">
        <v>102</v>
      </c>
      <c r="Z61" s="139">
        <v>39</v>
      </c>
      <c r="AA61" s="138">
        <v>141</v>
      </c>
      <c r="AB61" s="245">
        <v>22</v>
      </c>
      <c r="AC61">
        <v>17</v>
      </c>
      <c r="AD61">
        <v>41</v>
      </c>
      <c r="AE61" s="55">
        <v>80</v>
      </c>
      <c r="AF61" s="245">
        <v>78</v>
      </c>
      <c r="AG61" s="245">
        <v>22</v>
      </c>
      <c r="AH61" s="246">
        <v>0</v>
      </c>
      <c r="AI61" s="260">
        <v>100</v>
      </c>
      <c r="AJ61" s="245">
        <v>130</v>
      </c>
      <c r="AK61" s="245">
        <v>61</v>
      </c>
      <c r="AL61" s="246">
        <v>0</v>
      </c>
      <c r="AM61" s="260">
        <v>191</v>
      </c>
      <c r="AN61" s="245">
        <v>190</v>
      </c>
      <c r="AO61" s="245">
        <v>61</v>
      </c>
      <c r="AP61" s="246">
        <v>0</v>
      </c>
      <c r="AQ61" s="260">
        <v>251</v>
      </c>
      <c r="AR61">
        <v>180</v>
      </c>
      <c r="AS61">
        <v>116</v>
      </c>
      <c r="AT61" s="55">
        <v>296</v>
      </c>
      <c r="AU61">
        <v>22</v>
      </c>
      <c r="AV61">
        <v>37</v>
      </c>
      <c r="AW61">
        <v>63</v>
      </c>
      <c r="AX61">
        <v>0</v>
      </c>
      <c r="AY61" s="55">
        <v>122</v>
      </c>
      <c r="AZ61">
        <v>22</v>
      </c>
      <c r="BA61">
        <v>37</v>
      </c>
      <c r="BB61">
        <v>125</v>
      </c>
      <c r="BC61">
        <v>0</v>
      </c>
      <c r="BD61" s="55">
        <v>184</v>
      </c>
      <c r="BE61">
        <v>22</v>
      </c>
      <c r="BF61">
        <v>38</v>
      </c>
      <c r="BG61">
        <v>1</v>
      </c>
      <c r="BH61">
        <v>43</v>
      </c>
      <c r="BI61" s="55">
        <v>104</v>
      </c>
      <c r="BJ61">
        <v>180</v>
      </c>
      <c r="BK61">
        <v>912</v>
      </c>
      <c r="BL61">
        <v>29</v>
      </c>
      <c r="BM61">
        <v>115</v>
      </c>
      <c r="BN61" s="55">
        <v>1245</v>
      </c>
      <c r="BO61">
        <v>180</v>
      </c>
      <c r="BP61">
        <v>1425</v>
      </c>
      <c r="BQ61">
        <v>68</v>
      </c>
      <c r="BR61">
        <v>221</v>
      </c>
      <c r="BS61" s="55">
        <v>1951</v>
      </c>
      <c r="BT61">
        <v>180</v>
      </c>
      <c r="BU61">
        <v>115</v>
      </c>
      <c r="BV61" s="55">
        <v>295</v>
      </c>
      <c r="BW61">
        <v>204</v>
      </c>
      <c r="BX61">
        <v>2138</v>
      </c>
      <c r="BY61">
        <v>79</v>
      </c>
      <c r="BZ61">
        <v>221</v>
      </c>
      <c r="CA61" s="55">
        <v>2642</v>
      </c>
      <c r="CB61">
        <v>204</v>
      </c>
      <c r="CC61">
        <v>1705</v>
      </c>
      <c r="CD61">
        <v>114</v>
      </c>
      <c r="CE61">
        <v>221</v>
      </c>
      <c r="CF61">
        <v>2244</v>
      </c>
    </row>
    <row r="62" spans="1:84">
      <c r="A62">
        <v>58</v>
      </c>
      <c r="B62">
        <v>18</v>
      </c>
      <c r="C62">
        <v>22</v>
      </c>
      <c r="D62" s="55">
        <v>40</v>
      </c>
      <c r="E62">
        <v>41</v>
      </c>
      <c r="F62" s="230">
        <v>41</v>
      </c>
      <c r="G62" s="55">
        <v>81</v>
      </c>
      <c r="H62" s="232">
        <v>57</v>
      </c>
      <c r="I62">
        <v>569</v>
      </c>
      <c r="J62">
        <v>182</v>
      </c>
      <c r="K62">
        <v>117</v>
      </c>
      <c r="L62" s="55">
        <v>868</v>
      </c>
      <c r="M62">
        <v>290</v>
      </c>
      <c r="N62">
        <v>182</v>
      </c>
      <c r="O62">
        <v>117</v>
      </c>
      <c r="P62" s="55">
        <v>589</v>
      </c>
      <c r="Q62">
        <v>25</v>
      </c>
      <c r="R62">
        <v>78</v>
      </c>
      <c r="S62">
        <v>8</v>
      </c>
      <c r="T62" s="55">
        <v>111</v>
      </c>
      <c r="U62">
        <v>182</v>
      </c>
      <c r="V62" s="246">
        <v>419</v>
      </c>
      <c r="W62">
        <v>117</v>
      </c>
      <c r="X62" s="55">
        <v>718</v>
      </c>
      <c r="Y62" s="139">
        <v>104</v>
      </c>
      <c r="Z62" s="139">
        <v>39</v>
      </c>
      <c r="AA62" s="138">
        <v>143</v>
      </c>
      <c r="AB62" s="245">
        <v>22</v>
      </c>
      <c r="AC62">
        <v>18</v>
      </c>
      <c r="AD62">
        <v>41</v>
      </c>
      <c r="AE62" s="55">
        <v>81</v>
      </c>
      <c r="AF62" s="245">
        <v>79</v>
      </c>
      <c r="AG62" s="245">
        <v>22</v>
      </c>
      <c r="AH62" s="246">
        <v>0</v>
      </c>
      <c r="AI62" s="260">
        <v>101</v>
      </c>
      <c r="AJ62" s="245">
        <v>131</v>
      </c>
      <c r="AK62" s="245">
        <v>62</v>
      </c>
      <c r="AL62" s="246">
        <v>0</v>
      </c>
      <c r="AM62" s="260">
        <v>193</v>
      </c>
      <c r="AN62" s="245">
        <v>193</v>
      </c>
      <c r="AO62" s="245">
        <v>62</v>
      </c>
      <c r="AP62" s="246">
        <v>0</v>
      </c>
      <c r="AQ62" s="260">
        <v>255</v>
      </c>
      <c r="AR62">
        <v>182</v>
      </c>
      <c r="AS62">
        <v>117</v>
      </c>
      <c r="AT62" s="55">
        <v>299</v>
      </c>
      <c r="AU62">
        <v>23</v>
      </c>
      <c r="AV62">
        <v>38</v>
      </c>
      <c r="AW62">
        <v>64</v>
      </c>
      <c r="AX62">
        <v>0</v>
      </c>
      <c r="AY62" s="55">
        <v>125</v>
      </c>
      <c r="AZ62">
        <v>23</v>
      </c>
      <c r="BA62">
        <v>38</v>
      </c>
      <c r="BB62">
        <v>127</v>
      </c>
      <c r="BC62">
        <v>0</v>
      </c>
      <c r="BD62" s="55">
        <v>188</v>
      </c>
      <c r="BE62">
        <v>23</v>
      </c>
      <c r="BF62">
        <v>39</v>
      </c>
      <c r="BG62">
        <v>1</v>
      </c>
      <c r="BH62">
        <v>43</v>
      </c>
      <c r="BI62" s="55">
        <v>106</v>
      </c>
      <c r="BJ62">
        <v>182</v>
      </c>
      <c r="BK62">
        <v>925</v>
      </c>
      <c r="BL62">
        <v>30</v>
      </c>
      <c r="BM62">
        <v>118</v>
      </c>
      <c r="BN62" s="55">
        <v>1265</v>
      </c>
      <c r="BO62">
        <v>182</v>
      </c>
      <c r="BP62">
        <v>1446</v>
      </c>
      <c r="BQ62">
        <v>69</v>
      </c>
      <c r="BR62">
        <v>224</v>
      </c>
      <c r="BS62" s="55">
        <v>1979</v>
      </c>
      <c r="BT62">
        <v>182</v>
      </c>
      <c r="BU62">
        <v>118</v>
      </c>
      <c r="BV62" s="55">
        <v>300</v>
      </c>
      <c r="BW62">
        <v>207</v>
      </c>
      <c r="BX62">
        <v>2170</v>
      </c>
      <c r="BY62">
        <v>79</v>
      </c>
      <c r="BZ62">
        <v>224</v>
      </c>
      <c r="CA62" s="55">
        <v>2680</v>
      </c>
      <c r="CB62">
        <v>207</v>
      </c>
      <c r="CC62">
        <v>1730</v>
      </c>
      <c r="CD62">
        <v>114</v>
      </c>
      <c r="CE62">
        <v>224</v>
      </c>
      <c r="CF62">
        <v>2275</v>
      </c>
    </row>
    <row r="63" spans="1:84">
      <c r="A63">
        <v>59</v>
      </c>
      <c r="B63">
        <v>18</v>
      </c>
      <c r="C63">
        <v>23</v>
      </c>
      <c r="D63" s="55">
        <v>41</v>
      </c>
      <c r="E63">
        <v>42</v>
      </c>
      <c r="F63" s="230">
        <v>42</v>
      </c>
      <c r="G63" s="55">
        <v>83</v>
      </c>
      <c r="H63" s="232">
        <v>59</v>
      </c>
      <c r="I63">
        <v>576</v>
      </c>
      <c r="J63">
        <v>185</v>
      </c>
      <c r="K63">
        <v>119</v>
      </c>
      <c r="L63" s="55">
        <v>880</v>
      </c>
      <c r="M63">
        <v>294</v>
      </c>
      <c r="N63">
        <v>185</v>
      </c>
      <c r="O63">
        <v>119</v>
      </c>
      <c r="P63" s="55">
        <v>598</v>
      </c>
      <c r="Q63">
        <v>25</v>
      </c>
      <c r="R63">
        <v>79</v>
      </c>
      <c r="S63">
        <v>8</v>
      </c>
      <c r="T63" s="55">
        <v>112</v>
      </c>
      <c r="U63">
        <v>185</v>
      </c>
      <c r="V63" s="246">
        <v>424</v>
      </c>
      <c r="W63">
        <v>119</v>
      </c>
      <c r="X63" s="55">
        <v>728</v>
      </c>
      <c r="Y63" s="139">
        <v>105</v>
      </c>
      <c r="Z63" s="139">
        <v>40</v>
      </c>
      <c r="AA63" s="138">
        <v>145</v>
      </c>
      <c r="AB63" s="245">
        <v>23</v>
      </c>
      <c r="AC63">
        <v>18</v>
      </c>
      <c r="AD63">
        <v>42</v>
      </c>
      <c r="AE63" s="55">
        <v>83</v>
      </c>
      <c r="AF63" s="245">
        <v>80</v>
      </c>
      <c r="AG63" s="245">
        <v>23</v>
      </c>
      <c r="AH63" s="246">
        <v>0</v>
      </c>
      <c r="AI63" s="260">
        <v>103</v>
      </c>
      <c r="AJ63" s="245">
        <v>133</v>
      </c>
      <c r="AK63" s="245">
        <v>63</v>
      </c>
      <c r="AL63" s="246">
        <v>0</v>
      </c>
      <c r="AM63" s="260">
        <v>196</v>
      </c>
      <c r="AN63" s="245">
        <v>195</v>
      </c>
      <c r="AO63" s="245">
        <v>63</v>
      </c>
      <c r="AP63" s="246">
        <v>0</v>
      </c>
      <c r="AQ63" s="260">
        <v>258</v>
      </c>
      <c r="AR63">
        <v>185</v>
      </c>
      <c r="AS63">
        <v>119</v>
      </c>
      <c r="AT63" s="55">
        <v>304</v>
      </c>
      <c r="AU63">
        <v>23</v>
      </c>
      <c r="AV63">
        <v>38</v>
      </c>
      <c r="AW63">
        <v>64</v>
      </c>
      <c r="AX63">
        <v>0</v>
      </c>
      <c r="AY63" s="55">
        <v>125</v>
      </c>
      <c r="AZ63">
        <v>23</v>
      </c>
      <c r="BA63">
        <v>38</v>
      </c>
      <c r="BB63">
        <v>127</v>
      </c>
      <c r="BC63">
        <v>0</v>
      </c>
      <c r="BD63" s="55">
        <v>188</v>
      </c>
      <c r="BE63">
        <v>23</v>
      </c>
      <c r="BF63">
        <v>39</v>
      </c>
      <c r="BG63">
        <v>1</v>
      </c>
      <c r="BH63">
        <v>45</v>
      </c>
      <c r="BI63" s="55">
        <v>108</v>
      </c>
      <c r="BJ63">
        <v>184</v>
      </c>
      <c r="BK63">
        <v>936</v>
      </c>
      <c r="BL63">
        <v>30</v>
      </c>
      <c r="BM63">
        <v>119</v>
      </c>
      <c r="BN63" s="55">
        <v>1279</v>
      </c>
      <c r="BO63">
        <v>184</v>
      </c>
      <c r="BP63">
        <v>1462</v>
      </c>
      <c r="BQ63">
        <v>69</v>
      </c>
      <c r="BR63">
        <v>226</v>
      </c>
      <c r="BS63" s="55">
        <v>1999</v>
      </c>
      <c r="BT63">
        <v>184</v>
      </c>
      <c r="BU63">
        <v>119</v>
      </c>
      <c r="BV63" s="55">
        <v>303</v>
      </c>
      <c r="BW63">
        <v>209</v>
      </c>
      <c r="BX63">
        <v>2195</v>
      </c>
      <c r="BY63">
        <v>80</v>
      </c>
      <c r="BZ63">
        <v>226</v>
      </c>
      <c r="CA63" s="55">
        <v>2710</v>
      </c>
      <c r="CB63">
        <v>209</v>
      </c>
      <c r="CC63">
        <v>1750</v>
      </c>
      <c r="CD63">
        <v>116</v>
      </c>
      <c r="CE63">
        <v>226</v>
      </c>
      <c r="CF63">
        <v>2301</v>
      </c>
    </row>
    <row r="64" spans="1:84">
      <c r="A64">
        <v>60</v>
      </c>
      <c r="B64">
        <v>18</v>
      </c>
      <c r="C64">
        <v>23</v>
      </c>
      <c r="D64" s="55">
        <v>41</v>
      </c>
      <c r="E64">
        <v>42</v>
      </c>
      <c r="F64" s="230">
        <v>42</v>
      </c>
      <c r="G64" s="55">
        <v>83</v>
      </c>
      <c r="H64" s="232">
        <v>59</v>
      </c>
      <c r="I64">
        <v>582</v>
      </c>
      <c r="J64">
        <v>187</v>
      </c>
      <c r="K64">
        <v>120</v>
      </c>
      <c r="L64" s="55">
        <v>889</v>
      </c>
      <c r="M64">
        <v>297</v>
      </c>
      <c r="N64">
        <v>187</v>
      </c>
      <c r="O64">
        <v>120</v>
      </c>
      <c r="P64" s="55">
        <v>604</v>
      </c>
      <c r="Q64">
        <v>25</v>
      </c>
      <c r="R64">
        <v>80</v>
      </c>
      <c r="S64">
        <v>8</v>
      </c>
      <c r="T64" s="55">
        <v>113</v>
      </c>
      <c r="U64">
        <v>187</v>
      </c>
      <c r="V64" s="246">
        <v>429</v>
      </c>
      <c r="W64">
        <v>120</v>
      </c>
      <c r="X64" s="55">
        <v>736</v>
      </c>
      <c r="Y64" s="139">
        <v>106</v>
      </c>
      <c r="Z64" s="139">
        <v>40</v>
      </c>
      <c r="AA64" s="138">
        <v>146</v>
      </c>
      <c r="AB64" s="245">
        <v>23</v>
      </c>
      <c r="AC64">
        <v>18</v>
      </c>
      <c r="AD64">
        <v>42</v>
      </c>
      <c r="AE64" s="55">
        <v>83</v>
      </c>
      <c r="AF64" s="245">
        <v>81</v>
      </c>
      <c r="AG64" s="245">
        <v>23</v>
      </c>
      <c r="AH64" s="246">
        <v>0</v>
      </c>
      <c r="AI64" s="260">
        <v>104</v>
      </c>
      <c r="AJ64" s="245">
        <v>135</v>
      </c>
      <c r="AK64" s="245">
        <v>64</v>
      </c>
      <c r="AL64" s="246">
        <v>0</v>
      </c>
      <c r="AM64" s="260">
        <v>199</v>
      </c>
      <c r="AN64" s="245">
        <v>198</v>
      </c>
      <c r="AO64" s="245">
        <v>64</v>
      </c>
      <c r="AP64" s="246">
        <v>0</v>
      </c>
      <c r="AQ64" s="260">
        <v>262</v>
      </c>
      <c r="AR64">
        <v>187</v>
      </c>
      <c r="AS64">
        <v>120</v>
      </c>
      <c r="AT64" s="55">
        <v>307</v>
      </c>
      <c r="AU64">
        <v>23</v>
      </c>
      <c r="AV64">
        <v>39</v>
      </c>
      <c r="AW64">
        <v>65</v>
      </c>
      <c r="AX64">
        <v>0</v>
      </c>
      <c r="AY64" s="55">
        <v>127</v>
      </c>
      <c r="AZ64">
        <v>23</v>
      </c>
      <c r="BA64">
        <v>39</v>
      </c>
      <c r="BB64">
        <v>129</v>
      </c>
      <c r="BC64">
        <v>0</v>
      </c>
      <c r="BD64" s="55">
        <v>191</v>
      </c>
      <c r="BE64">
        <v>23</v>
      </c>
      <c r="BF64">
        <v>40</v>
      </c>
      <c r="BG64">
        <v>1</v>
      </c>
      <c r="BH64">
        <v>45</v>
      </c>
      <c r="BI64" s="55">
        <v>109</v>
      </c>
      <c r="BJ64">
        <v>187</v>
      </c>
      <c r="BK64">
        <v>947</v>
      </c>
      <c r="BL64">
        <v>30</v>
      </c>
      <c r="BM64">
        <v>120</v>
      </c>
      <c r="BN64" s="55">
        <v>1294</v>
      </c>
      <c r="BO64">
        <v>187</v>
      </c>
      <c r="BP64">
        <v>1479</v>
      </c>
      <c r="BQ64">
        <v>70</v>
      </c>
      <c r="BR64">
        <v>228</v>
      </c>
      <c r="BS64" s="55">
        <v>2023</v>
      </c>
      <c r="BT64">
        <v>187</v>
      </c>
      <c r="BU64">
        <v>120</v>
      </c>
      <c r="BV64" s="55">
        <v>307</v>
      </c>
      <c r="BW64">
        <v>213</v>
      </c>
      <c r="BX64">
        <v>2221</v>
      </c>
      <c r="BY64">
        <v>80</v>
      </c>
      <c r="BZ64">
        <v>228</v>
      </c>
      <c r="CA64" s="55">
        <v>2742</v>
      </c>
      <c r="CB64">
        <v>213</v>
      </c>
      <c r="CC64">
        <v>1772</v>
      </c>
      <c r="CD64">
        <v>116</v>
      </c>
      <c r="CE64">
        <v>228</v>
      </c>
      <c r="CF64">
        <v>2329</v>
      </c>
    </row>
    <row r="65" spans="1:84">
      <c r="A65">
        <v>61</v>
      </c>
      <c r="B65">
        <v>18</v>
      </c>
      <c r="C65">
        <v>23</v>
      </c>
      <c r="D65" s="55">
        <v>41</v>
      </c>
      <c r="E65">
        <v>43</v>
      </c>
      <c r="F65" s="230">
        <v>43</v>
      </c>
      <c r="G65" s="55">
        <v>84</v>
      </c>
      <c r="H65" s="232">
        <v>60</v>
      </c>
      <c r="I65">
        <v>587</v>
      </c>
      <c r="J65">
        <v>188</v>
      </c>
      <c r="K65">
        <v>121</v>
      </c>
      <c r="L65" s="55">
        <v>896</v>
      </c>
      <c r="M65">
        <v>300</v>
      </c>
      <c r="N65">
        <v>188</v>
      </c>
      <c r="O65">
        <v>121</v>
      </c>
      <c r="P65" s="55">
        <v>609</v>
      </c>
      <c r="Q65">
        <v>26</v>
      </c>
      <c r="R65">
        <v>81</v>
      </c>
      <c r="S65">
        <v>8</v>
      </c>
      <c r="T65" s="55">
        <v>115</v>
      </c>
      <c r="U65">
        <v>188</v>
      </c>
      <c r="V65" s="246">
        <v>433</v>
      </c>
      <c r="W65">
        <v>121</v>
      </c>
      <c r="X65" s="55">
        <v>742</v>
      </c>
      <c r="Y65" s="139">
        <v>107</v>
      </c>
      <c r="Z65" s="139">
        <v>40</v>
      </c>
      <c r="AA65" s="138">
        <v>147</v>
      </c>
      <c r="AB65" s="245">
        <v>23</v>
      </c>
      <c r="AC65">
        <v>18</v>
      </c>
      <c r="AD65">
        <v>43</v>
      </c>
      <c r="AE65" s="55">
        <v>84</v>
      </c>
      <c r="AF65" s="245">
        <v>82</v>
      </c>
      <c r="AG65" s="245">
        <v>23</v>
      </c>
      <c r="AH65" s="246">
        <v>0</v>
      </c>
      <c r="AI65" s="260">
        <v>105</v>
      </c>
      <c r="AJ65" s="245">
        <v>136</v>
      </c>
      <c r="AK65" s="245">
        <v>64</v>
      </c>
      <c r="AL65" s="246">
        <v>0</v>
      </c>
      <c r="AM65" s="260">
        <v>200</v>
      </c>
      <c r="AN65" s="245">
        <v>199</v>
      </c>
      <c r="AO65" s="245">
        <v>64</v>
      </c>
      <c r="AP65" s="246">
        <v>0</v>
      </c>
      <c r="AQ65" s="260">
        <v>263</v>
      </c>
      <c r="AR65">
        <v>188</v>
      </c>
      <c r="AS65">
        <v>121</v>
      </c>
      <c r="AT65" s="55">
        <v>309</v>
      </c>
      <c r="AU65">
        <v>23</v>
      </c>
      <c r="AV65">
        <v>39</v>
      </c>
      <c r="AW65">
        <v>66</v>
      </c>
      <c r="AX65">
        <v>0</v>
      </c>
      <c r="AY65" s="55">
        <v>128</v>
      </c>
      <c r="AZ65">
        <v>23</v>
      </c>
      <c r="BA65">
        <v>39</v>
      </c>
      <c r="BB65">
        <v>131</v>
      </c>
      <c r="BC65">
        <v>0</v>
      </c>
      <c r="BD65" s="55">
        <v>193</v>
      </c>
      <c r="BE65">
        <v>23</v>
      </c>
      <c r="BF65">
        <v>40</v>
      </c>
      <c r="BG65">
        <v>1</v>
      </c>
      <c r="BH65">
        <v>45</v>
      </c>
      <c r="BI65" s="55">
        <v>109</v>
      </c>
      <c r="BJ65">
        <v>188</v>
      </c>
      <c r="BK65">
        <v>956</v>
      </c>
      <c r="BL65">
        <v>30</v>
      </c>
      <c r="BM65">
        <v>122</v>
      </c>
      <c r="BN65" s="55">
        <v>1306</v>
      </c>
      <c r="BO65">
        <v>188</v>
      </c>
      <c r="BP65">
        <v>1492</v>
      </c>
      <c r="BQ65">
        <v>70</v>
      </c>
      <c r="BR65">
        <v>230</v>
      </c>
      <c r="BS65" s="55">
        <v>2040</v>
      </c>
      <c r="BT65">
        <v>188</v>
      </c>
      <c r="BU65">
        <v>122</v>
      </c>
      <c r="BV65" s="55">
        <v>310</v>
      </c>
      <c r="BW65">
        <v>215</v>
      </c>
      <c r="BX65">
        <v>2241</v>
      </c>
      <c r="BY65">
        <v>82</v>
      </c>
      <c r="BZ65">
        <v>230</v>
      </c>
      <c r="CA65" s="55">
        <v>2768</v>
      </c>
      <c r="CB65">
        <v>215</v>
      </c>
      <c r="CC65">
        <v>1787</v>
      </c>
      <c r="CD65">
        <v>118</v>
      </c>
      <c r="CE65">
        <v>230</v>
      </c>
      <c r="CF65">
        <v>2350</v>
      </c>
    </row>
    <row r="66" spans="1:84">
      <c r="A66">
        <v>62</v>
      </c>
      <c r="B66">
        <v>18</v>
      </c>
      <c r="C66">
        <v>23</v>
      </c>
      <c r="D66" s="55">
        <v>41</v>
      </c>
      <c r="E66">
        <v>43</v>
      </c>
      <c r="F66" s="230">
        <v>43</v>
      </c>
      <c r="G66" s="55">
        <v>84</v>
      </c>
      <c r="H66" s="232">
        <v>60</v>
      </c>
      <c r="I66">
        <v>591</v>
      </c>
      <c r="J66">
        <v>190</v>
      </c>
      <c r="K66">
        <v>122</v>
      </c>
      <c r="L66" s="55">
        <v>903</v>
      </c>
      <c r="M66">
        <v>302</v>
      </c>
      <c r="N66">
        <v>190</v>
      </c>
      <c r="O66">
        <v>122</v>
      </c>
      <c r="P66" s="55">
        <v>614</v>
      </c>
      <c r="Q66">
        <v>26</v>
      </c>
      <c r="R66">
        <v>81</v>
      </c>
      <c r="S66">
        <v>8</v>
      </c>
      <c r="T66" s="55">
        <v>115</v>
      </c>
      <c r="U66">
        <v>190</v>
      </c>
      <c r="V66" s="246">
        <v>435</v>
      </c>
      <c r="W66">
        <v>122</v>
      </c>
      <c r="X66" s="55">
        <v>747</v>
      </c>
      <c r="Y66" s="139">
        <v>108</v>
      </c>
      <c r="Z66" s="139">
        <v>41</v>
      </c>
      <c r="AA66" s="138">
        <v>149</v>
      </c>
      <c r="AB66" s="245">
        <v>23</v>
      </c>
      <c r="AC66">
        <v>18</v>
      </c>
      <c r="AD66">
        <v>43</v>
      </c>
      <c r="AE66" s="55">
        <v>84</v>
      </c>
      <c r="AF66" s="245">
        <v>83</v>
      </c>
      <c r="AG66" s="245">
        <v>23</v>
      </c>
      <c r="AH66" s="246">
        <v>0</v>
      </c>
      <c r="AI66" s="260">
        <v>106</v>
      </c>
      <c r="AJ66" s="245">
        <v>137</v>
      </c>
      <c r="AK66" s="245">
        <v>65</v>
      </c>
      <c r="AL66" s="246">
        <v>0</v>
      </c>
      <c r="AM66" s="260">
        <v>202</v>
      </c>
      <c r="AN66" s="245">
        <v>201</v>
      </c>
      <c r="AO66" s="245">
        <v>65</v>
      </c>
      <c r="AP66" s="246">
        <v>0</v>
      </c>
      <c r="AQ66" s="260">
        <v>266</v>
      </c>
      <c r="AR66">
        <v>190</v>
      </c>
      <c r="AS66">
        <v>122</v>
      </c>
      <c r="AT66" s="55">
        <v>312</v>
      </c>
      <c r="AU66">
        <v>23</v>
      </c>
      <c r="AV66">
        <v>39</v>
      </c>
      <c r="AW66">
        <v>66</v>
      </c>
      <c r="AX66">
        <v>0</v>
      </c>
      <c r="AY66" s="55">
        <v>128</v>
      </c>
      <c r="AZ66">
        <v>23</v>
      </c>
      <c r="BA66">
        <v>39</v>
      </c>
      <c r="BB66">
        <v>131</v>
      </c>
      <c r="BC66">
        <v>0</v>
      </c>
      <c r="BD66" s="55">
        <v>193</v>
      </c>
      <c r="BE66">
        <v>23</v>
      </c>
      <c r="BF66">
        <v>40</v>
      </c>
      <c r="BG66">
        <v>1</v>
      </c>
      <c r="BH66">
        <v>45</v>
      </c>
      <c r="BI66" s="55">
        <v>109</v>
      </c>
      <c r="BJ66">
        <v>189</v>
      </c>
      <c r="BK66">
        <v>963</v>
      </c>
      <c r="BL66">
        <v>30</v>
      </c>
      <c r="BM66">
        <v>123</v>
      </c>
      <c r="BN66" s="55">
        <v>1315</v>
      </c>
      <c r="BO66">
        <v>189</v>
      </c>
      <c r="BP66">
        <v>1503</v>
      </c>
      <c r="BQ66">
        <v>70</v>
      </c>
      <c r="BR66">
        <v>232</v>
      </c>
      <c r="BS66" s="55">
        <v>2054</v>
      </c>
      <c r="BT66">
        <v>189</v>
      </c>
      <c r="BU66">
        <v>123</v>
      </c>
      <c r="BV66" s="55">
        <v>312</v>
      </c>
      <c r="BW66">
        <v>216</v>
      </c>
      <c r="BX66">
        <v>2255</v>
      </c>
      <c r="BY66">
        <v>82</v>
      </c>
      <c r="BZ66">
        <v>232</v>
      </c>
      <c r="CA66" s="55">
        <v>2785</v>
      </c>
      <c r="CB66">
        <v>216</v>
      </c>
      <c r="CC66">
        <v>1799</v>
      </c>
      <c r="CD66">
        <v>119</v>
      </c>
      <c r="CE66">
        <v>232</v>
      </c>
      <c r="CF66">
        <v>2366</v>
      </c>
    </row>
    <row r="67" spans="1:84">
      <c r="A67">
        <v>63</v>
      </c>
      <c r="B67">
        <v>19</v>
      </c>
      <c r="C67">
        <v>23</v>
      </c>
      <c r="D67" s="55">
        <v>42</v>
      </c>
      <c r="E67">
        <v>43</v>
      </c>
      <c r="F67" s="230">
        <v>43</v>
      </c>
      <c r="G67" s="55">
        <v>85</v>
      </c>
      <c r="H67" s="232">
        <v>60</v>
      </c>
      <c r="I67">
        <v>596</v>
      </c>
      <c r="J67">
        <v>191</v>
      </c>
      <c r="K67">
        <v>123</v>
      </c>
      <c r="L67" s="55">
        <v>910</v>
      </c>
      <c r="M67">
        <v>304</v>
      </c>
      <c r="N67">
        <v>191</v>
      </c>
      <c r="O67">
        <v>123</v>
      </c>
      <c r="P67" s="55">
        <v>618</v>
      </c>
      <c r="Q67">
        <v>26</v>
      </c>
      <c r="R67">
        <v>82</v>
      </c>
      <c r="S67">
        <v>8</v>
      </c>
      <c r="T67" s="55">
        <v>116</v>
      </c>
      <c r="U67">
        <v>191</v>
      </c>
      <c r="V67" s="246">
        <v>439</v>
      </c>
      <c r="W67">
        <v>123</v>
      </c>
      <c r="X67" s="55">
        <v>753</v>
      </c>
      <c r="Y67" s="139">
        <v>109</v>
      </c>
      <c r="Z67" s="139">
        <v>41</v>
      </c>
      <c r="AA67" s="138">
        <v>150</v>
      </c>
      <c r="AB67" s="245">
        <v>23</v>
      </c>
      <c r="AC67">
        <v>19</v>
      </c>
      <c r="AD67">
        <v>43</v>
      </c>
      <c r="AE67" s="55">
        <v>85</v>
      </c>
      <c r="AF67" s="245">
        <v>83</v>
      </c>
      <c r="AG67" s="245">
        <v>23</v>
      </c>
      <c r="AH67" s="246">
        <v>0</v>
      </c>
      <c r="AI67" s="260">
        <v>106</v>
      </c>
      <c r="AJ67" s="245">
        <v>138</v>
      </c>
      <c r="AK67" s="245">
        <v>65</v>
      </c>
      <c r="AL67" s="246">
        <v>0</v>
      </c>
      <c r="AM67" s="260">
        <v>203</v>
      </c>
      <c r="AN67" s="245">
        <v>202</v>
      </c>
      <c r="AO67" s="245">
        <v>65</v>
      </c>
      <c r="AP67" s="246">
        <v>0</v>
      </c>
      <c r="AQ67" s="260">
        <v>267</v>
      </c>
      <c r="AR67">
        <v>191</v>
      </c>
      <c r="AS67">
        <v>123</v>
      </c>
      <c r="AT67" s="55">
        <v>314</v>
      </c>
      <c r="AU67">
        <v>24</v>
      </c>
      <c r="AV67">
        <v>40</v>
      </c>
      <c r="AW67">
        <v>67</v>
      </c>
      <c r="AX67">
        <v>0</v>
      </c>
      <c r="AY67" s="55">
        <v>131</v>
      </c>
      <c r="AZ67">
        <v>24</v>
      </c>
      <c r="BA67">
        <v>40</v>
      </c>
      <c r="BB67">
        <v>133</v>
      </c>
      <c r="BC67">
        <v>0</v>
      </c>
      <c r="BD67" s="55">
        <v>197</v>
      </c>
      <c r="BE67">
        <v>24</v>
      </c>
      <c r="BF67">
        <v>41</v>
      </c>
      <c r="BG67">
        <v>1</v>
      </c>
      <c r="BH67">
        <v>45</v>
      </c>
      <c r="BI67" s="55">
        <v>111</v>
      </c>
      <c r="BJ67">
        <v>191</v>
      </c>
      <c r="BK67">
        <v>972</v>
      </c>
      <c r="BL67">
        <v>31</v>
      </c>
      <c r="BM67">
        <v>124</v>
      </c>
      <c r="BN67" s="55">
        <v>1328</v>
      </c>
      <c r="BO67">
        <v>191</v>
      </c>
      <c r="BP67">
        <v>1515</v>
      </c>
      <c r="BQ67">
        <v>71</v>
      </c>
      <c r="BR67">
        <v>234</v>
      </c>
      <c r="BS67" s="55">
        <v>2071</v>
      </c>
      <c r="BT67">
        <v>191</v>
      </c>
      <c r="BU67">
        <v>124</v>
      </c>
      <c r="BV67" s="55">
        <v>315</v>
      </c>
      <c r="BW67">
        <v>218</v>
      </c>
      <c r="BX67">
        <v>2274</v>
      </c>
      <c r="BY67">
        <v>83</v>
      </c>
      <c r="BZ67">
        <v>234</v>
      </c>
      <c r="CA67" s="55">
        <v>2809</v>
      </c>
      <c r="CB67">
        <v>218</v>
      </c>
      <c r="CC67">
        <v>1813</v>
      </c>
      <c r="CD67">
        <v>120</v>
      </c>
      <c r="CE67">
        <v>234</v>
      </c>
      <c r="CF67">
        <v>2385</v>
      </c>
    </row>
    <row r="68" spans="1:84">
      <c r="A68">
        <v>64</v>
      </c>
      <c r="B68">
        <v>19</v>
      </c>
      <c r="C68">
        <v>24</v>
      </c>
      <c r="D68" s="55">
        <v>43</v>
      </c>
      <c r="E68">
        <v>44</v>
      </c>
      <c r="F68" s="230">
        <v>44</v>
      </c>
      <c r="G68" s="55">
        <v>87</v>
      </c>
      <c r="H68" s="232">
        <v>61</v>
      </c>
      <c r="I68">
        <v>601</v>
      </c>
      <c r="J68">
        <v>193</v>
      </c>
      <c r="K68">
        <v>124</v>
      </c>
      <c r="L68" s="55">
        <v>918</v>
      </c>
      <c r="M68">
        <v>307</v>
      </c>
      <c r="N68">
        <v>193</v>
      </c>
      <c r="O68">
        <v>124</v>
      </c>
      <c r="P68" s="55">
        <v>624</v>
      </c>
      <c r="Q68">
        <v>26</v>
      </c>
      <c r="R68">
        <v>83</v>
      </c>
      <c r="S68">
        <v>9</v>
      </c>
      <c r="T68" s="55">
        <v>118</v>
      </c>
      <c r="U68">
        <v>193</v>
      </c>
      <c r="V68" s="246">
        <v>443</v>
      </c>
      <c r="W68">
        <v>124</v>
      </c>
      <c r="X68" s="55">
        <v>760</v>
      </c>
      <c r="Y68" s="139">
        <v>110</v>
      </c>
      <c r="Z68" s="139">
        <v>41</v>
      </c>
      <c r="AA68" s="138">
        <v>151</v>
      </c>
      <c r="AB68" s="245">
        <v>24</v>
      </c>
      <c r="AC68">
        <v>19</v>
      </c>
      <c r="AD68">
        <v>44</v>
      </c>
      <c r="AE68" s="55">
        <v>87</v>
      </c>
      <c r="AF68" s="245">
        <v>84</v>
      </c>
      <c r="AG68" s="245">
        <v>24</v>
      </c>
      <c r="AH68" s="246">
        <v>0</v>
      </c>
      <c r="AI68" s="260">
        <v>108</v>
      </c>
      <c r="AJ68" s="245">
        <v>139</v>
      </c>
      <c r="AK68" s="245">
        <v>66</v>
      </c>
      <c r="AL68" s="246">
        <v>0</v>
      </c>
      <c r="AM68" s="260">
        <v>205</v>
      </c>
      <c r="AN68" s="245">
        <v>204</v>
      </c>
      <c r="AO68" s="245">
        <v>66</v>
      </c>
      <c r="AP68" s="246">
        <v>0</v>
      </c>
      <c r="AQ68" s="260">
        <v>270</v>
      </c>
      <c r="AR68">
        <v>193</v>
      </c>
      <c r="AS68">
        <v>124</v>
      </c>
      <c r="AT68" s="55">
        <v>317</v>
      </c>
      <c r="AU68">
        <v>24</v>
      </c>
      <c r="AV68">
        <v>40</v>
      </c>
      <c r="AW68">
        <v>67</v>
      </c>
      <c r="AX68">
        <v>0</v>
      </c>
      <c r="AY68" s="55">
        <v>131</v>
      </c>
      <c r="AZ68">
        <v>24</v>
      </c>
      <c r="BA68">
        <v>40</v>
      </c>
      <c r="BB68">
        <v>133</v>
      </c>
      <c r="BC68">
        <v>0</v>
      </c>
      <c r="BD68" s="55">
        <v>197</v>
      </c>
      <c r="BE68">
        <v>24</v>
      </c>
      <c r="BF68">
        <v>41</v>
      </c>
      <c r="BG68">
        <v>1</v>
      </c>
      <c r="BH68">
        <v>46</v>
      </c>
      <c r="BI68" s="55">
        <v>112</v>
      </c>
      <c r="BJ68">
        <v>192</v>
      </c>
      <c r="BK68">
        <v>979</v>
      </c>
      <c r="BL68">
        <v>31</v>
      </c>
      <c r="BM68">
        <v>125</v>
      </c>
      <c r="BN68" s="55">
        <v>1337</v>
      </c>
      <c r="BO68">
        <v>192</v>
      </c>
      <c r="BP68">
        <v>1527</v>
      </c>
      <c r="BQ68">
        <v>72</v>
      </c>
      <c r="BR68">
        <v>236</v>
      </c>
      <c r="BS68" s="55">
        <v>2088</v>
      </c>
      <c r="BT68">
        <v>192</v>
      </c>
      <c r="BU68">
        <v>125</v>
      </c>
      <c r="BV68" s="55">
        <v>317</v>
      </c>
      <c r="BW68">
        <v>219</v>
      </c>
      <c r="BX68">
        <v>2292</v>
      </c>
      <c r="BY68">
        <v>84</v>
      </c>
      <c r="BZ68">
        <v>236</v>
      </c>
      <c r="CA68" s="55">
        <v>2831</v>
      </c>
      <c r="CB68">
        <v>219</v>
      </c>
      <c r="CC68">
        <v>1828</v>
      </c>
      <c r="CD68">
        <v>121</v>
      </c>
      <c r="CE68">
        <v>236</v>
      </c>
      <c r="CF68">
        <v>2404</v>
      </c>
    </row>
    <row r="69" spans="1:84">
      <c r="A69">
        <v>65</v>
      </c>
      <c r="B69">
        <v>19</v>
      </c>
      <c r="C69">
        <v>24</v>
      </c>
      <c r="D69" s="55">
        <v>43</v>
      </c>
      <c r="E69">
        <v>44</v>
      </c>
      <c r="F69" s="230">
        <v>44</v>
      </c>
      <c r="G69" s="55">
        <v>87</v>
      </c>
      <c r="H69" s="232">
        <v>62</v>
      </c>
      <c r="I69">
        <v>605</v>
      </c>
      <c r="J69">
        <v>194</v>
      </c>
      <c r="K69">
        <v>125</v>
      </c>
      <c r="L69" s="55">
        <v>924</v>
      </c>
      <c r="M69">
        <v>309</v>
      </c>
      <c r="N69">
        <v>194</v>
      </c>
      <c r="O69">
        <v>125</v>
      </c>
      <c r="P69" s="55">
        <v>628</v>
      </c>
      <c r="Q69">
        <v>26</v>
      </c>
      <c r="R69">
        <v>83</v>
      </c>
      <c r="S69">
        <v>9</v>
      </c>
      <c r="T69" s="55">
        <v>118</v>
      </c>
      <c r="U69">
        <v>194</v>
      </c>
      <c r="V69" s="246">
        <v>446</v>
      </c>
      <c r="W69">
        <v>125</v>
      </c>
      <c r="X69" s="55">
        <v>765</v>
      </c>
      <c r="Y69" s="139">
        <v>110</v>
      </c>
      <c r="Z69" s="139">
        <v>42</v>
      </c>
      <c r="AA69" s="138">
        <v>152</v>
      </c>
      <c r="AB69" s="245">
        <v>24</v>
      </c>
      <c r="AC69">
        <v>19</v>
      </c>
      <c r="AD69">
        <v>44</v>
      </c>
      <c r="AE69" s="55">
        <v>87</v>
      </c>
      <c r="AF69" s="245">
        <v>84</v>
      </c>
      <c r="AG69" s="245">
        <v>24</v>
      </c>
      <c r="AH69" s="246">
        <v>0</v>
      </c>
      <c r="AI69" s="260">
        <v>108</v>
      </c>
      <c r="AJ69" s="245">
        <v>140</v>
      </c>
      <c r="AK69" s="245">
        <v>66</v>
      </c>
      <c r="AL69" s="246">
        <v>0</v>
      </c>
      <c r="AM69" s="260">
        <v>206</v>
      </c>
      <c r="AN69" s="245">
        <v>205</v>
      </c>
      <c r="AO69" s="245">
        <v>66</v>
      </c>
      <c r="AP69" s="246">
        <v>0</v>
      </c>
      <c r="AQ69" s="260">
        <v>271</v>
      </c>
      <c r="AR69">
        <v>194</v>
      </c>
      <c r="AS69">
        <v>125</v>
      </c>
      <c r="AT69" s="55">
        <v>319</v>
      </c>
      <c r="AU69">
        <v>24</v>
      </c>
      <c r="AV69">
        <v>40</v>
      </c>
      <c r="AW69">
        <v>68</v>
      </c>
      <c r="AX69">
        <v>0</v>
      </c>
      <c r="AY69" s="55">
        <v>132</v>
      </c>
      <c r="AZ69">
        <v>24</v>
      </c>
      <c r="BA69">
        <v>40</v>
      </c>
      <c r="BB69">
        <v>135</v>
      </c>
      <c r="BC69">
        <v>0</v>
      </c>
      <c r="BD69" s="55">
        <v>199</v>
      </c>
      <c r="BE69">
        <v>24</v>
      </c>
      <c r="BF69">
        <v>41</v>
      </c>
      <c r="BG69">
        <v>1</v>
      </c>
      <c r="BH69">
        <v>46</v>
      </c>
      <c r="BI69" s="55">
        <v>112</v>
      </c>
      <c r="BJ69">
        <v>194</v>
      </c>
      <c r="BK69">
        <v>985</v>
      </c>
      <c r="BL69">
        <v>31</v>
      </c>
      <c r="BM69">
        <v>125</v>
      </c>
      <c r="BN69" s="55">
        <v>1345</v>
      </c>
      <c r="BO69">
        <v>194</v>
      </c>
      <c r="BP69">
        <v>1537</v>
      </c>
      <c r="BQ69">
        <v>73</v>
      </c>
      <c r="BR69">
        <v>237</v>
      </c>
      <c r="BS69" s="55">
        <v>2102</v>
      </c>
      <c r="BT69">
        <v>194</v>
      </c>
      <c r="BU69">
        <v>125</v>
      </c>
      <c r="BV69" s="55">
        <v>319</v>
      </c>
      <c r="BW69">
        <v>221</v>
      </c>
      <c r="BX69">
        <v>2308</v>
      </c>
      <c r="BY69">
        <v>85</v>
      </c>
      <c r="BZ69">
        <v>237</v>
      </c>
      <c r="CA69" s="55">
        <v>2851</v>
      </c>
      <c r="CB69">
        <v>221</v>
      </c>
      <c r="CC69">
        <v>1840</v>
      </c>
      <c r="CD69">
        <v>123</v>
      </c>
      <c r="CE69">
        <v>237</v>
      </c>
      <c r="CF69">
        <v>2421</v>
      </c>
    </row>
    <row r="70" spans="1:84">
      <c r="A70">
        <v>66</v>
      </c>
      <c r="B70">
        <v>19</v>
      </c>
      <c r="C70">
        <v>24</v>
      </c>
      <c r="D70" s="55">
        <v>43</v>
      </c>
      <c r="E70">
        <v>44</v>
      </c>
      <c r="F70" s="230">
        <v>44</v>
      </c>
      <c r="G70" s="55">
        <v>87</v>
      </c>
      <c r="H70" s="232">
        <v>62</v>
      </c>
      <c r="I70">
        <v>610</v>
      </c>
      <c r="J70">
        <v>196</v>
      </c>
      <c r="K70">
        <v>126</v>
      </c>
      <c r="L70" s="55">
        <v>932</v>
      </c>
      <c r="M70">
        <v>311</v>
      </c>
      <c r="N70">
        <v>196</v>
      </c>
      <c r="O70">
        <v>126</v>
      </c>
      <c r="P70" s="55">
        <v>633</v>
      </c>
      <c r="Q70">
        <v>27</v>
      </c>
      <c r="R70">
        <v>84</v>
      </c>
      <c r="S70">
        <v>9</v>
      </c>
      <c r="T70" s="55">
        <v>120</v>
      </c>
      <c r="U70">
        <v>196</v>
      </c>
      <c r="V70" s="246">
        <v>449</v>
      </c>
      <c r="W70">
        <v>126</v>
      </c>
      <c r="X70" s="55">
        <v>771</v>
      </c>
      <c r="Y70" s="139">
        <v>111</v>
      </c>
      <c r="Z70" s="139">
        <v>42</v>
      </c>
      <c r="AA70" s="138">
        <v>153</v>
      </c>
      <c r="AB70" s="245">
        <v>24</v>
      </c>
      <c r="AC70">
        <v>19</v>
      </c>
      <c r="AD70">
        <v>44</v>
      </c>
      <c r="AE70" s="55">
        <v>87</v>
      </c>
      <c r="AF70" s="245">
        <v>85</v>
      </c>
      <c r="AG70" s="245">
        <v>24</v>
      </c>
      <c r="AH70" s="246">
        <v>0</v>
      </c>
      <c r="AI70" s="260">
        <v>109</v>
      </c>
      <c r="AJ70" s="245">
        <v>141</v>
      </c>
      <c r="AK70" s="245">
        <v>67</v>
      </c>
      <c r="AL70" s="246">
        <v>0</v>
      </c>
      <c r="AM70" s="260">
        <v>208</v>
      </c>
      <c r="AN70" s="245">
        <v>207</v>
      </c>
      <c r="AO70" s="245">
        <v>67</v>
      </c>
      <c r="AP70" s="246">
        <v>0</v>
      </c>
      <c r="AQ70" s="260">
        <v>274</v>
      </c>
      <c r="AR70">
        <v>196</v>
      </c>
      <c r="AS70">
        <v>126</v>
      </c>
      <c r="AT70" s="55">
        <v>322</v>
      </c>
      <c r="AU70">
        <v>24</v>
      </c>
      <c r="AV70">
        <v>41</v>
      </c>
      <c r="AW70">
        <v>68</v>
      </c>
      <c r="AX70">
        <v>0</v>
      </c>
      <c r="AY70" s="55">
        <v>133</v>
      </c>
      <c r="AZ70">
        <v>24</v>
      </c>
      <c r="BA70">
        <v>41</v>
      </c>
      <c r="BB70">
        <v>135</v>
      </c>
      <c r="BC70">
        <v>0</v>
      </c>
      <c r="BD70" s="55">
        <v>200</v>
      </c>
      <c r="BE70">
        <v>24</v>
      </c>
      <c r="BF70">
        <v>42</v>
      </c>
      <c r="BG70">
        <v>1</v>
      </c>
      <c r="BH70">
        <v>47</v>
      </c>
      <c r="BI70" s="55">
        <v>114</v>
      </c>
      <c r="BJ70">
        <v>196</v>
      </c>
      <c r="BK70">
        <v>994</v>
      </c>
      <c r="BL70">
        <v>31</v>
      </c>
      <c r="BM70">
        <v>126</v>
      </c>
      <c r="BN70" s="55">
        <v>1357</v>
      </c>
      <c r="BO70">
        <v>196</v>
      </c>
      <c r="BP70">
        <v>1549</v>
      </c>
      <c r="BQ70">
        <v>74</v>
      </c>
      <c r="BR70">
        <v>240</v>
      </c>
      <c r="BS70" s="55">
        <v>2121</v>
      </c>
      <c r="BT70">
        <v>196</v>
      </c>
      <c r="BU70">
        <v>126</v>
      </c>
      <c r="BV70" s="55">
        <v>322</v>
      </c>
      <c r="BW70">
        <v>222</v>
      </c>
      <c r="BX70">
        <v>2326</v>
      </c>
      <c r="BY70">
        <v>85</v>
      </c>
      <c r="BZ70">
        <v>240</v>
      </c>
      <c r="CA70" s="55">
        <v>2873</v>
      </c>
      <c r="CB70">
        <v>222</v>
      </c>
      <c r="CC70">
        <v>1855</v>
      </c>
      <c r="CD70">
        <v>123</v>
      </c>
      <c r="CE70">
        <v>240</v>
      </c>
      <c r="CF70">
        <v>2440</v>
      </c>
    </row>
    <row r="71" spans="1:84">
      <c r="A71">
        <v>67</v>
      </c>
      <c r="B71">
        <v>19</v>
      </c>
      <c r="C71">
        <v>24</v>
      </c>
      <c r="D71" s="55">
        <v>43</v>
      </c>
      <c r="E71">
        <v>45</v>
      </c>
      <c r="F71" s="230">
        <v>45</v>
      </c>
      <c r="G71" s="55">
        <v>88</v>
      </c>
      <c r="H71" s="232">
        <v>62</v>
      </c>
      <c r="I71">
        <v>615</v>
      </c>
      <c r="J71">
        <v>197</v>
      </c>
      <c r="K71">
        <v>127</v>
      </c>
      <c r="L71" s="55">
        <v>939</v>
      </c>
      <c r="M71">
        <v>314</v>
      </c>
      <c r="N71">
        <v>197</v>
      </c>
      <c r="O71">
        <v>127</v>
      </c>
      <c r="P71" s="55">
        <v>638</v>
      </c>
      <c r="Q71">
        <v>27</v>
      </c>
      <c r="R71">
        <v>85</v>
      </c>
      <c r="S71">
        <v>9</v>
      </c>
      <c r="T71" s="55">
        <v>121</v>
      </c>
      <c r="U71">
        <v>197</v>
      </c>
      <c r="V71" s="246">
        <v>453</v>
      </c>
      <c r="W71">
        <v>127</v>
      </c>
      <c r="X71" s="55">
        <v>777</v>
      </c>
      <c r="Y71" s="139">
        <v>112</v>
      </c>
      <c r="Z71" s="139">
        <v>42</v>
      </c>
      <c r="AA71" s="138">
        <v>154</v>
      </c>
      <c r="AB71" s="245">
        <v>24</v>
      </c>
      <c r="AC71">
        <v>19</v>
      </c>
      <c r="AD71">
        <v>45</v>
      </c>
      <c r="AE71" s="55">
        <v>88</v>
      </c>
      <c r="AF71" s="245">
        <v>86</v>
      </c>
      <c r="AG71" s="245">
        <v>24</v>
      </c>
      <c r="AH71" s="246">
        <v>0</v>
      </c>
      <c r="AI71" s="260">
        <v>110</v>
      </c>
      <c r="AJ71" s="245">
        <v>142</v>
      </c>
      <c r="AK71" s="245">
        <v>67</v>
      </c>
      <c r="AL71" s="246">
        <v>0</v>
      </c>
      <c r="AM71" s="260">
        <v>209</v>
      </c>
      <c r="AN71" s="245">
        <v>209</v>
      </c>
      <c r="AO71" s="245">
        <v>67</v>
      </c>
      <c r="AP71" s="246">
        <v>0</v>
      </c>
      <c r="AQ71" s="260">
        <v>276</v>
      </c>
      <c r="AR71">
        <v>197</v>
      </c>
      <c r="AS71">
        <v>127</v>
      </c>
      <c r="AT71" s="55">
        <v>324</v>
      </c>
      <c r="AU71">
        <v>24</v>
      </c>
      <c r="AV71">
        <v>41</v>
      </c>
      <c r="AW71">
        <v>69</v>
      </c>
      <c r="AX71">
        <v>0</v>
      </c>
      <c r="AY71" s="55">
        <v>134</v>
      </c>
      <c r="AZ71">
        <v>24</v>
      </c>
      <c r="BA71">
        <v>41</v>
      </c>
      <c r="BB71">
        <v>137</v>
      </c>
      <c r="BC71">
        <v>0</v>
      </c>
      <c r="BD71" s="55">
        <v>202</v>
      </c>
      <c r="BE71">
        <v>24</v>
      </c>
      <c r="BF71">
        <v>42</v>
      </c>
      <c r="BG71">
        <v>1</v>
      </c>
      <c r="BH71">
        <v>47</v>
      </c>
      <c r="BI71" s="55">
        <v>114</v>
      </c>
      <c r="BJ71">
        <v>198</v>
      </c>
      <c r="BK71">
        <v>1002</v>
      </c>
      <c r="BL71">
        <v>31</v>
      </c>
      <c r="BM71">
        <v>127</v>
      </c>
      <c r="BN71" s="55">
        <v>1368</v>
      </c>
      <c r="BO71">
        <v>198</v>
      </c>
      <c r="BP71">
        <v>1563</v>
      </c>
      <c r="BQ71">
        <v>75</v>
      </c>
      <c r="BR71">
        <v>242</v>
      </c>
      <c r="BS71" s="55">
        <v>2141</v>
      </c>
      <c r="BT71">
        <v>198</v>
      </c>
      <c r="BU71">
        <v>127</v>
      </c>
      <c r="BV71" s="55">
        <v>325</v>
      </c>
      <c r="BW71">
        <v>224</v>
      </c>
      <c r="BX71">
        <v>2346</v>
      </c>
      <c r="BY71">
        <v>86</v>
      </c>
      <c r="BZ71">
        <v>242</v>
      </c>
      <c r="CA71" s="55">
        <v>2898</v>
      </c>
      <c r="CB71">
        <v>224</v>
      </c>
      <c r="CC71">
        <v>1870</v>
      </c>
      <c r="CD71">
        <v>124</v>
      </c>
      <c r="CE71">
        <v>242</v>
      </c>
      <c r="CF71">
        <v>2460</v>
      </c>
    </row>
    <row r="72" spans="1:84">
      <c r="A72">
        <v>68</v>
      </c>
      <c r="B72">
        <v>19</v>
      </c>
      <c r="C72">
        <v>24</v>
      </c>
      <c r="D72" s="55">
        <v>43</v>
      </c>
      <c r="E72">
        <v>45</v>
      </c>
      <c r="F72" s="230">
        <v>45</v>
      </c>
      <c r="G72" s="55">
        <v>88</v>
      </c>
      <c r="H72" s="232">
        <v>63</v>
      </c>
      <c r="I72">
        <v>619</v>
      </c>
      <c r="J72">
        <v>199</v>
      </c>
      <c r="K72">
        <v>127</v>
      </c>
      <c r="L72" s="55">
        <v>945</v>
      </c>
      <c r="M72">
        <v>316</v>
      </c>
      <c r="N72">
        <v>199</v>
      </c>
      <c r="O72">
        <v>127</v>
      </c>
      <c r="P72" s="55">
        <v>642</v>
      </c>
      <c r="Q72">
        <v>27</v>
      </c>
      <c r="R72">
        <v>85</v>
      </c>
      <c r="S72">
        <v>9</v>
      </c>
      <c r="T72" s="55">
        <v>121</v>
      </c>
      <c r="U72">
        <v>199</v>
      </c>
      <c r="V72" s="246">
        <v>456</v>
      </c>
      <c r="W72">
        <v>127</v>
      </c>
      <c r="X72" s="55">
        <v>782</v>
      </c>
      <c r="Y72" s="139">
        <v>113</v>
      </c>
      <c r="Z72" s="139">
        <v>42</v>
      </c>
      <c r="AA72" s="138">
        <v>155</v>
      </c>
      <c r="AB72" s="245">
        <v>24</v>
      </c>
      <c r="AC72">
        <v>19</v>
      </c>
      <c r="AD72">
        <v>45</v>
      </c>
      <c r="AE72" s="55">
        <v>88</v>
      </c>
      <c r="AF72" s="245">
        <v>86</v>
      </c>
      <c r="AG72" s="245">
        <v>24</v>
      </c>
      <c r="AH72" s="246">
        <v>0</v>
      </c>
      <c r="AI72" s="260">
        <v>110</v>
      </c>
      <c r="AJ72" s="245">
        <v>143</v>
      </c>
      <c r="AK72" s="245">
        <v>68</v>
      </c>
      <c r="AL72" s="246">
        <v>0</v>
      </c>
      <c r="AM72" s="260">
        <v>211</v>
      </c>
      <c r="AN72" s="245">
        <v>210</v>
      </c>
      <c r="AO72" s="245">
        <v>68</v>
      </c>
      <c r="AP72" s="246">
        <v>0</v>
      </c>
      <c r="AQ72" s="260">
        <v>278</v>
      </c>
      <c r="AR72">
        <v>199</v>
      </c>
      <c r="AS72">
        <v>127</v>
      </c>
      <c r="AT72" s="55">
        <v>326</v>
      </c>
      <c r="AU72">
        <v>24</v>
      </c>
      <c r="AV72">
        <v>41</v>
      </c>
      <c r="AW72">
        <v>69</v>
      </c>
      <c r="AX72">
        <v>0</v>
      </c>
      <c r="AY72" s="55">
        <v>134</v>
      </c>
      <c r="AZ72">
        <v>24</v>
      </c>
      <c r="BA72">
        <v>41</v>
      </c>
      <c r="BB72">
        <v>137</v>
      </c>
      <c r="BC72">
        <v>0</v>
      </c>
      <c r="BD72" s="55">
        <v>202</v>
      </c>
      <c r="BE72">
        <v>24</v>
      </c>
      <c r="BF72">
        <v>42</v>
      </c>
      <c r="BG72">
        <v>1</v>
      </c>
      <c r="BH72">
        <v>47</v>
      </c>
      <c r="BI72" s="55">
        <v>114</v>
      </c>
      <c r="BJ72">
        <v>199</v>
      </c>
      <c r="BK72">
        <v>1008</v>
      </c>
      <c r="BL72">
        <v>32</v>
      </c>
      <c r="BM72">
        <v>128</v>
      </c>
      <c r="BN72" s="55">
        <v>1377</v>
      </c>
      <c r="BO72">
        <v>199</v>
      </c>
      <c r="BP72">
        <v>1572</v>
      </c>
      <c r="BQ72">
        <v>75</v>
      </c>
      <c r="BR72">
        <v>243</v>
      </c>
      <c r="BS72" s="55">
        <v>2152</v>
      </c>
      <c r="BT72">
        <v>199</v>
      </c>
      <c r="BU72">
        <v>128</v>
      </c>
      <c r="BV72" s="55">
        <v>327</v>
      </c>
      <c r="BW72">
        <v>225</v>
      </c>
      <c r="BX72">
        <v>2360</v>
      </c>
      <c r="BY72">
        <v>86</v>
      </c>
      <c r="BZ72">
        <v>243</v>
      </c>
      <c r="CA72" s="55">
        <v>2914</v>
      </c>
      <c r="CB72">
        <v>225</v>
      </c>
      <c r="CC72">
        <v>1881</v>
      </c>
      <c r="CD72">
        <v>124</v>
      </c>
      <c r="CE72">
        <v>243</v>
      </c>
      <c r="CF72">
        <v>2473</v>
      </c>
    </row>
    <row r="73" spans="1:84">
      <c r="A73">
        <v>69</v>
      </c>
      <c r="B73">
        <v>19</v>
      </c>
      <c r="C73">
        <v>24</v>
      </c>
      <c r="D73" s="55">
        <v>43</v>
      </c>
      <c r="E73">
        <v>45</v>
      </c>
      <c r="F73" s="230">
        <v>45</v>
      </c>
      <c r="G73" s="55">
        <v>88</v>
      </c>
      <c r="H73" s="232">
        <v>63</v>
      </c>
      <c r="I73">
        <v>624</v>
      </c>
      <c r="J73">
        <v>200</v>
      </c>
      <c r="K73">
        <v>129</v>
      </c>
      <c r="L73" s="55">
        <v>953</v>
      </c>
      <c r="M73">
        <v>318</v>
      </c>
      <c r="N73">
        <v>200</v>
      </c>
      <c r="O73">
        <v>129</v>
      </c>
      <c r="P73" s="55">
        <v>647</v>
      </c>
      <c r="Q73">
        <v>27</v>
      </c>
      <c r="R73">
        <v>86</v>
      </c>
      <c r="S73">
        <v>9</v>
      </c>
      <c r="T73" s="55">
        <v>122</v>
      </c>
      <c r="U73">
        <v>200</v>
      </c>
      <c r="V73" s="246">
        <v>459</v>
      </c>
      <c r="W73">
        <v>129</v>
      </c>
      <c r="X73" s="55">
        <v>788</v>
      </c>
      <c r="Y73" s="139">
        <v>114</v>
      </c>
      <c r="Z73" s="139">
        <v>43</v>
      </c>
      <c r="AA73" s="138">
        <v>157</v>
      </c>
      <c r="AB73" s="245">
        <v>24</v>
      </c>
      <c r="AC73">
        <v>19</v>
      </c>
      <c r="AD73">
        <v>45</v>
      </c>
      <c r="AE73" s="55">
        <v>88</v>
      </c>
      <c r="AF73" s="245">
        <v>87</v>
      </c>
      <c r="AG73" s="245">
        <v>24</v>
      </c>
      <c r="AH73" s="246">
        <v>0</v>
      </c>
      <c r="AI73" s="260">
        <v>111</v>
      </c>
      <c r="AJ73" s="245">
        <v>144</v>
      </c>
      <c r="AK73" s="245">
        <v>68</v>
      </c>
      <c r="AL73" s="246">
        <v>0</v>
      </c>
      <c r="AM73" s="260">
        <v>212</v>
      </c>
      <c r="AN73" s="245">
        <v>212</v>
      </c>
      <c r="AO73" s="245">
        <v>68</v>
      </c>
      <c r="AP73" s="246">
        <v>0</v>
      </c>
      <c r="AQ73" s="260">
        <v>280</v>
      </c>
      <c r="AR73">
        <v>200</v>
      </c>
      <c r="AS73">
        <v>129</v>
      </c>
      <c r="AT73" s="55">
        <v>329</v>
      </c>
      <c r="AU73">
        <v>25</v>
      </c>
      <c r="AV73">
        <v>42</v>
      </c>
      <c r="AW73">
        <v>70</v>
      </c>
      <c r="AX73">
        <v>0</v>
      </c>
      <c r="AY73" s="55">
        <v>137</v>
      </c>
      <c r="AZ73">
        <v>25</v>
      </c>
      <c r="BA73">
        <v>42</v>
      </c>
      <c r="BB73">
        <v>139</v>
      </c>
      <c r="BC73">
        <v>0</v>
      </c>
      <c r="BD73" s="55">
        <v>206</v>
      </c>
      <c r="BE73">
        <v>25</v>
      </c>
      <c r="BF73">
        <v>43</v>
      </c>
      <c r="BG73">
        <v>1</v>
      </c>
      <c r="BH73">
        <v>47</v>
      </c>
      <c r="BI73" s="55">
        <v>116</v>
      </c>
      <c r="BJ73">
        <v>201</v>
      </c>
      <c r="BK73">
        <v>1016</v>
      </c>
      <c r="BL73">
        <v>32</v>
      </c>
      <c r="BM73">
        <v>129</v>
      </c>
      <c r="BN73" s="55">
        <v>1389</v>
      </c>
      <c r="BO73">
        <v>201</v>
      </c>
      <c r="BP73">
        <v>1584</v>
      </c>
      <c r="BQ73">
        <v>75</v>
      </c>
      <c r="BR73">
        <v>245</v>
      </c>
      <c r="BS73" s="55">
        <v>2168</v>
      </c>
      <c r="BT73">
        <v>201</v>
      </c>
      <c r="BU73">
        <v>129</v>
      </c>
      <c r="BV73" s="55">
        <v>330</v>
      </c>
      <c r="BW73">
        <v>227</v>
      </c>
      <c r="BX73">
        <v>2377</v>
      </c>
      <c r="BY73">
        <v>87</v>
      </c>
      <c r="BZ73">
        <v>245</v>
      </c>
      <c r="CA73" s="55">
        <v>2936</v>
      </c>
      <c r="CB73">
        <v>227</v>
      </c>
      <c r="CC73">
        <v>1896</v>
      </c>
      <c r="CD73">
        <v>126</v>
      </c>
      <c r="CE73">
        <v>245</v>
      </c>
      <c r="CF73">
        <v>2494</v>
      </c>
    </row>
    <row r="74" spans="1:84">
      <c r="A74">
        <v>70</v>
      </c>
      <c r="B74">
        <v>20</v>
      </c>
      <c r="C74">
        <v>25</v>
      </c>
      <c r="D74" s="55">
        <v>45</v>
      </c>
      <c r="E74">
        <v>46</v>
      </c>
      <c r="F74" s="230">
        <v>46</v>
      </c>
      <c r="G74" s="55">
        <v>91</v>
      </c>
      <c r="H74" s="232">
        <v>64</v>
      </c>
      <c r="I74">
        <v>629</v>
      </c>
      <c r="J74">
        <v>202</v>
      </c>
      <c r="K74">
        <v>130</v>
      </c>
      <c r="L74" s="55">
        <v>961</v>
      </c>
      <c r="M74">
        <v>321</v>
      </c>
      <c r="N74">
        <v>202</v>
      </c>
      <c r="O74">
        <v>130</v>
      </c>
      <c r="P74" s="55">
        <v>653</v>
      </c>
      <c r="Q74">
        <v>27</v>
      </c>
      <c r="R74">
        <v>87</v>
      </c>
      <c r="S74">
        <v>9</v>
      </c>
      <c r="T74" s="55">
        <v>123</v>
      </c>
      <c r="U74">
        <v>202</v>
      </c>
      <c r="V74" s="246">
        <v>463</v>
      </c>
      <c r="W74">
        <v>130</v>
      </c>
      <c r="X74" s="55">
        <v>795</v>
      </c>
      <c r="Y74" s="139">
        <v>115</v>
      </c>
      <c r="Z74" s="139">
        <v>43</v>
      </c>
      <c r="AA74" s="138">
        <v>158</v>
      </c>
      <c r="AB74" s="245">
        <v>25</v>
      </c>
      <c r="AC74">
        <v>20</v>
      </c>
      <c r="AD74">
        <v>46</v>
      </c>
      <c r="AE74" s="55">
        <v>91</v>
      </c>
      <c r="AF74" s="245">
        <v>88</v>
      </c>
      <c r="AG74" s="245">
        <v>25</v>
      </c>
      <c r="AH74" s="246">
        <v>0</v>
      </c>
      <c r="AI74" s="260">
        <v>113</v>
      </c>
      <c r="AJ74" s="245">
        <v>145</v>
      </c>
      <c r="AK74" s="245">
        <v>69</v>
      </c>
      <c r="AL74" s="246">
        <v>0</v>
      </c>
      <c r="AM74" s="260">
        <v>214</v>
      </c>
      <c r="AN74" s="245">
        <v>213</v>
      </c>
      <c r="AO74" s="245">
        <v>69</v>
      </c>
      <c r="AP74" s="246">
        <v>0</v>
      </c>
      <c r="AQ74" s="260">
        <v>282</v>
      </c>
      <c r="AR74">
        <v>202</v>
      </c>
      <c r="AS74">
        <v>130</v>
      </c>
      <c r="AT74" s="55">
        <v>332</v>
      </c>
      <c r="AU74">
        <v>25</v>
      </c>
      <c r="AV74">
        <v>42</v>
      </c>
      <c r="AW74">
        <v>70</v>
      </c>
      <c r="AX74">
        <v>0</v>
      </c>
      <c r="AY74" s="55">
        <v>137</v>
      </c>
      <c r="AZ74">
        <v>25</v>
      </c>
      <c r="BA74">
        <v>42</v>
      </c>
      <c r="BB74">
        <v>139</v>
      </c>
      <c r="BC74">
        <v>0</v>
      </c>
      <c r="BD74" s="55">
        <v>206</v>
      </c>
      <c r="BE74">
        <v>25</v>
      </c>
      <c r="BF74">
        <v>43</v>
      </c>
      <c r="BG74">
        <v>1</v>
      </c>
      <c r="BH74">
        <v>48</v>
      </c>
      <c r="BI74" s="55">
        <v>117</v>
      </c>
      <c r="BJ74">
        <v>202</v>
      </c>
      <c r="BK74">
        <v>1024</v>
      </c>
      <c r="BL74">
        <v>32</v>
      </c>
      <c r="BM74">
        <v>129</v>
      </c>
      <c r="BN74" s="55">
        <v>1398</v>
      </c>
      <c r="BO74">
        <v>202</v>
      </c>
      <c r="BP74">
        <v>1597</v>
      </c>
      <c r="BQ74">
        <v>76</v>
      </c>
      <c r="BR74">
        <v>246</v>
      </c>
      <c r="BS74" s="55">
        <v>2185</v>
      </c>
      <c r="BT74">
        <v>202</v>
      </c>
      <c r="BU74">
        <v>129</v>
      </c>
      <c r="BV74" s="55">
        <v>331</v>
      </c>
      <c r="BW74">
        <v>229</v>
      </c>
      <c r="BX74">
        <v>2398</v>
      </c>
      <c r="BY74">
        <v>88</v>
      </c>
      <c r="BZ74">
        <v>246</v>
      </c>
      <c r="CA74" s="55">
        <v>2961</v>
      </c>
      <c r="CB74">
        <v>229</v>
      </c>
      <c r="CC74">
        <v>1911</v>
      </c>
      <c r="CD74">
        <v>127</v>
      </c>
      <c r="CE74">
        <v>246</v>
      </c>
      <c r="CF74">
        <v>2513</v>
      </c>
    </row>
    <row r="75" spans="1:84">
      <c r="A75">
        <v>71</v>
      </c>
      <c r="B75">
        <v>20</v>
      </c>
      <c r="C75">
        <v>25</v>
      </c>
      <c r="D75" s="55">
        <v>45</v>
      </c>
      <c r="E75">
        <v>46</v>
      </c>
      <c r="F75" s="230">
        <v>46</v>
      </c>
      <c r="G75" s="55">
        <v>91</v>
      </c>
      <c r="H75" s="232">
        <v>64</v>
      </c>
      <c r="I75">
        <v>633</v>
      </c>
      <c r="J75">
        <v>203</v>
      </c>
      <c r="K75">
        <v>130</v>
      </c>
      <c r="L75" s="55">
        <v>966</v>
      </c>
      <c r="M75">
        <v>323</v>
      </c>
      <c r="N75">
        <v>203</v>
      </c>
      <c r="O75">
        <v>130</v>
      </c>
      <c r="P75" s="55">
        <v>656</v>
      </c>
      <c r="Q75">
        <v>28</v>
      </c>
      <c r="R75">
        <v>87</v>
      </c>
      <c r="S75">
        <v>9</v>
      </c>
      <c r="T75" s="55">
        <v>124</v>
      </c>
      <c r="U75">
        <v>203</v>
      </c>
      <c r="V75" s="246">
        <v>466</v>
      </c>
      <c r="W75">
        <v>130</v>
      </c>
      <c r="X75" s="55">
        <v>799</v>
      </c>
      <c r="Y75" s="139">
        <v>115</v>
      </c>
      <c r="Z75" s="139">
        <v>43</v>
      </c>
      <c r="AA75" s="138">
        <v>158</v>
      </c>
      <c r="AB75" s="245">
        <v>25</v>
      </c>
      <c r="AC75">
        <v>20</v>
      </c>
      <c r="AD75">
        <v>46</v>
      </c>
      <c r="AE75" s="55">
        <v>91</v>
      </c>
      <c r="AF75" s="245">
        <v>88</v>
      </c>
      <c r="AG75" s="245">
        <v>25</v>
      </c>
      <c r="AH75" s="246">
        <v>0</v>
      </c>
      <c r="AI75" s="260">
        <v>113</v>
      </c>
      <c r="AJ75" s="245">
        <v>146</v>
      </c>
      <c r="AK75" s="245">
        <v>69</v>
      </c>
      <c r="AL75" s="246">
        <v>0</v>
      </c>
      <c r="AM75" s="260">
        <v>215</v>
      </c>
      <c r="AN75" s="245">
        <v>215</v>
      </c>
      <c r="AO75" s="245">
        <v>69</v>
      </c>
      <c r="AP75" s="246">
        <v>0</v>
      </c>
      <c r="AQ75" s="260">
        <v>284</v>
      </c>
      <c r="AR75">
        <v>203</v>
      </c>
      <c r="AS75">
        <v>130</v>
      </c>
      <c r="AT75" s="55">
        <v>333</v>
      </c>
      <c r="AU75">
        <v>25</v>
      </c>
      <c r="AV75">
        <v>42</v>
      </c>
      <c r="AW75">
        <v>71</v>
      </c>
      <c r="AX75">
        <v>0</v>
      </c>
      <c r="AY75" s="55">
        <v>138</v>
      </c>
      <c r="AZ75">
        <v>25</v>
      </c>
      <c r="BA75">
        <v>42</v>
      </c>
      <c r="BB75">
        <v>141</v>
      </c>
      <c r="BC75">
        <v>0</v>
      </c>
      <c r="BD75" s="55">
        <v>208</v>
      </c>
      <c r="BE75">
        <v>25</v>
      </c>
      <c r="BF75">
        <v>43</v>
      </c>
      <c r="BG75">
        <v>1</v>
      </c>
      <c r="BH75">
        <v>48</v>
      </c>
      <c r="BI75" s="55">
        <v>117</v>
      </c>
      <c r="BJ75">
        <v>203</v>
      </c>
      <c r="BK75">
        <v>1029</v>
      </c>
      <c r="BL75">
        <v>32</v>
      </c>
      <c r="BM75">
        <v>130</v>
      </c>
      <c r="BN75" s="55">
        <v>1405</v>
      </c>
      <c r="BO75">
        <v>203</v>
      </c>
      <c r="BP75">
        <v>1606</v>
      </c>
      <c r="BQ75">
        <v>76</v>
      </c>
      <c r="BR75">
        <v>249</v>
      </c>
      <c r="BS75" s="55">
        <v>2198</v>
      </c>
      <c r="BT75">
        <v>203</v>
      </c>
      <c r="BU75">
        <v>130</v>
      </c>
      <c r="BV75" s="55">
        <v>333</v>
      </c>
      <c r="BW75">
        <v>230</v>
      </c>
      <c r="BX75">
        <v>2412</v>
      </c>
      <c r="BY75">
        <v>88</v>
      </c>
      <c r="BZ75">
        <v>249</v>
      </c>
      <c r="CA75" s="55">
        <v>2979</v>
      </c>
      <c r="CB75">
        <v>230</v>
      </c>
      <c r="CC75">
        <v>1923</v>
      </c>
      <c r="CD75">
        <v>127</v>
      </c>
      <c r="CE75">
        <v>249</v>
      </c>
      <c r="CF75">
        <v>2529</v>
      </c>
    </row>
    <row r="76" spans="1:84">
      <c r="A76">
        <v>72</v>
      </c>
      <c r="B76">
        <v>20</v>
      </c>
      <c r="C76">
        <v>25</v>
      </c>
      <c r="D76" s="55">
        <v>45</v>
      </c>
      <c r="E76">
        <v>46</v>
      </c>
      <c r="F76" s="230">
        <v>46</v>
      </c>
      <c r="G76" s="55">
        <v>91</v>
      </c>
      <c r="H76" s="232">
        <v>65</v>
      </c>
      <c r="I76">
        <v>638</v>
      </c>
      <c r="J76">
        <v>205</v>
      </c>
      <c r="K76">
        <v>131</v>
      </c>
      <c r="L76" s="55">
        <v>974</v>
      </c>
      <c r="M76">
        <v>326</v>
      </c>
      <c r="N76">
        <v>205</v>
      </c>
      <c r="O76">
        <v>131</v>
      </c>
      <c r="P76" s="55">
        <v>662</v>
      </c>
      <c r="Q76">
        <v>28</v>
      </c>
      <c r="R76">
        <v>88</v>
      </c>
      <c r="S76">
        <v>9</v>
      </c>
      <c r="T76" s="55">
        <v>125</v>
      </c>
      <c r="U76">
        <v>205</v>
      </c>
      <c r="V76" s="246">
        <v>470</v>
      </c>
      <c r="W76">
        <v>131</v>
      </c>
      <c r="X76" s="55">
        <v>806</v>
      </c>
      <c r="Y76" s="139">
        <v>116</v>
      </c>
      <c r="Z76" s="139">
        <v>44</v>
      </c>
      <c r="AA76" s="138">
        <v>160</v>
      </c>
      <c r="AB76" s="245">
        <v>25</v>
      </c>
      <c r="AC76">
        <v>20</v>
      </c>
      <c r="AD76">
        <v>46</v>
      </c>
      <c r="AE76" s="55">
        <v>91</v>
      </c>
      <c r="AF76" s="245">
        <v>89</v>
      </c>
      <c r="AG76" s="245">
        <v>25</v>
      </c>
      <c r="AH76" s="246">
        <v>0</v>
      </c>
      <c r="AI76" s="260">
        <v>114</v>
      </c>
      <c r="AJ76" s="245">
        <v>147</v>
      </c>
      <c r="AK76" s="245">
        <v>70</v>
      </c>
      <c r="AL76" s="246">
        <v>0</v>
      </c>
      <c r="AM76" s="260">
        <v>217</v>
      </c>
      <c r="AN76" s="245">
        <v>216</v>
      </c>
      <c r="AO76" s="245">
        <v>70</v>
      </c>
      <c r="AP76" s="246">
        <v>0</v>
      </c>
      <c r="AQ76" s="260">
        <v>286</v>
      </c>
      <c r="AR76">
        <v>205</v>
      </c>
      <c r="AS76">
        <v>131</v>
      </c>
      <c r="AT76" s="55">
        <v>336</v>
      </c>
      <c r="AU76">
        <v>25</v>
      </c>
      <c r="AV76">
        <v>42</v>
      </c>
      <c r="AW76">
        <v>71</v>
      </c>
      <c r="AX76">
        <v>0</v>
      </c>
      <c r="AY76" s="55">
        <v>138</v>
      </c>
      <c r="AZ76">
        <v>25</v>
      </c>
      <c r="BA76">
        <v>42</v>
      </c>
      <c r="BB76">
        <v>141</v>
      </c>
      <c r="BC76">
        <v>0</v>
      </c>
      <c r="BD76" s="55">
        <v>208</v>
      </c>
      <c r="BE76">
        <v>25</v>
      </c>
      <c r="BF76">
        <v>43</v>
      </c>
      <c r="BG76">
        <v>1</v>
      </c>
      <c r="BH76">
        <v>49</v>
      </c>
      <c r="BI76" s="55">
        <v>118</v>
      </c>
      <c r="BJ76">
        <v>205</v>
      </c>
      <c r="BK76">
        <v>1039</v>
      </c>
      <c r="BL76">
        <v>32</v>
      </c>
      <c r="BM76">
        <v>131</v>
      </c>
      <c r="BN76" s="55">
        <v>1418</v>
      </c>
      <c r="BO76">
        <v>205</v>
      </c>
      <c r="BP76">
        <v>1620</v>
      </c>
      <c r="BQ76">
        <v>77</v>
      </c>
      <c r="BR76">
        <v>250</v>
      </c>
      <c r="BS76" s="55">
        <v>2217</v>
      </c>
      <c r="BT76">
        <v>205</v>
      </c>
      <c r="BU76">
        <v>131</v>
      </c>
      <c r="BV76" s="55">
        <v>336</v>
      </c>
      <c r="BW76">
        <v>233</v>
      </c>
      <c r="BX76">
        <v>2432</v>
      </c>
      <c r="BY76">
        <v>89</v>
      </c>
      <c r="BZ76">
        <v>250</v>
      </c>
      <c r="CA76" s="55">
        <v>3004</v>
      </c>
      <c r="CB76">
        <v>233</v>
      </c>
      <c r="CC76">
        <v>1939</v>
      </c>
      <c r="CD76">
        <v>129</v>
      </c>
      <c r="CE76">
        <v>250</v>
      </c>
      <c r="CF76">
        <v>2551</v>
      </c>
    </row>
    <row r="77" spans="1:84">
      <c r="A77">
        <v>73</v>
      </c>
      <c r="B77">
        <v>20</v>
      </c>
      <c r="C77">
        <v>25</v>
      </c>
      <c r="D77" s="55">
        <v>45</v>
      </c>
      <c r="E77">
        <v>47</v>
      </c>
      <c r="F77" s="230">
        <v>47</v>
      </c>
      <c r="G77" s="55">
        <v>92</v>
      </c>
      <c r="H77" s="232">
        <v>65</v>
      </c>
      <c r="I77">
        <v>643</v>
      </c>
      <c r="J77">
        <v>206</v>
      </c>
      <c r="K77">
        <v>132</v>
      </c>
      <c r="L77" s="55">
        <v>981</v>
      </c>
      <c r="M77">
        <v>328</v>
      </c>
      <c r="N77">
        <v>206</v>
      </c>
      <c r="O77">
        <v>132</v>
      </c>
      <c r="P77" s="55">
        <v>666</v>
      </c>
      <c r="Q77">
        <v>28</v>
      </c>
      <c r="R77">
        <v>88</v>
      </c>
      <c r="S77">
        <v>9</v>
      </c>
      <c r="T77" s="55">
        <v>125</v>
      </c>
      <c r="U77">
        <v>206</v>
      </c>
      <c r="V77" s="246">
        <v>473</v>
      </c>
      <c r="W77">
        <v>132</v>
      </c>
      <c r="X77" s="55">
        <v>811</v>
      </c>
      <c r="Y77" s="139">
        <v>117</v>
      </c>
      <c r="Z77" s="139">
        <v>44</v>
      </c>
      <c r="AA77" s="138">
        <v>161</v>
      </c>
      <c r="AB77" s="245">
        <v>25</v>
      </c>
      <c r="AC77">
        <v>20</v>
      </c>
      <c r="AD77">
        <v>47</v>
      </c>
      <c r="AE77" s="55">
        <v>92</v>
      </c>
      <c r="AF77" s="245">
        <v>90</v>
      </c>
      <c r="AG77" s="245">
        <v>25</v>
      </c>
      <c r="AH77" s="246">
        <v>0</v>
      </c>
      <c r="AI77" s="260">
        <v>115</v>
      </c>
      <c r="AJ77" s="245">
        <v>148</v>
      </c>
      <c r="AK77" s="245">
        <v>70</v>
      </c>
      <c r="AL77" s="246">
        <v>0</v>
      </c>
      <c r="AM77" s="260">
        <v>218</v>
      </c>
      <c r="AN77" s="245">
        <v>218</v>
      </c>
      <c r="AO77" s="245">
        <v>70</v>
      </c>
      <c r="AP77" s="246">
        <v>0</v>
      </c>
      <c r="AQ77" s="260">
        <v>288</v>
      </c>
      <c r="AR77">
        <v>206</v>
      </c>
      <c r="AS77">
        <v>132</v>
      </c>
      <c r="AT77" s="55">
        <v>338</v>
      </c>
      <c r="AU77">
        <v>25</v>
      </c>
      <c r="AV77">
        <v>43</v>
      </c>
      <c r="AW77">
        <v>72</v>
      </c>
      <c r="AX77">
        <v>0</v>
      </c>
      <c r="AY77" s="55">
        <v>140</v>
      </c>
      <c r="AZ77">
        <v>25</v>
      </c>
      <c r="BA77">
        <v>43</v>
      </c>
      <c r="BB77">
        <v>143</v>
      </c>
      <c r="BC77">
        <v>0</v>
      </c>
      <c r="BD77" s="55">
        <v>211</v>
      </c>
      <c r="BE77">
        <v>25</v>
      </c>
      <c r="BF77">
        <v>44</v>
      </c>
      <c r="BG77">
        <v>1</v>
      </c>
      <c r="BH77">
        <v>49</v>
      </c>
      <c r="BI77" s="55">
        <v>119</v>
      </c>
      <c r="BJ77">
        <v>206</v>
      </c>
      <c r="BK77">
        <v>1046</v>
      </c>
      <c r="BL77">
        <v>33</v>
      </c>
      <c r="BM77">
        <v>132</v>
      </c>
      <c r="BN77" s="55">
        <v>1428</v>
      </c>
      <c r="BO77">
        <v>206</v>
      </c>
      <c r="BP77">
        <v>1631</v>
      </c>
      <c r="BQ77">
        <v>78</v>
      </c>
      <c r="BR77">
        <v>252</v>
      </c>
      <c r="BS77" s="55">
        <v>2233</v>
      </c>
      <c r="BT77">
        <v>206</v>
      </c>
      <c r="BU77">
        <v>132</v>
      </c>
      <c r="BV77" s="55">
        <v>338</v>
      </c>
      <c r="BW77">
        <v>235</v>
      </c>
      <c r="BX77">
        <v>2448</v>
      </c>
      <c r="BY77">
        <v>89</v>
      </c>
      <c r="BZ77">
        <v>252</v>
      </c>
      <c r="CA77" s="55">
        <v>3024</v>
      </c>
      <c r="CB77">
        <v>235</v>
      </c>
      <c r="CC77">
        <v>1953</v>
      </c>
      <c r="CD77">
        <v>129</v>
      </c>
      <c r="CE77">
        <v>252</v>
      </c>
      <c r="CF77">
        <v>2569</v>
      </c>
    </row>
    <row r="78" spans="1:84">
      <c r="A78">
        <v>74</v>
      </c>
      <c r="B78">
        <v>20</v>
      </c>
      <c r="C78">
        <v>25</v>
      </c>
      <c r="D78" s="55">
        <v>45</v>
      </c>
      <c r="E78">
        <v>47</v>
      </c>
      <c r="F78" s="230">
        <v>47</v>
      </c>
      <c r="G78" s="55">
        <v>92</v>
      </c>
      <c r="H78" s="232">
        <v>65</v>
      </c>
      <c r="I78">
        <v>647</v>
      </c>
      <c r="J78">
        <v>207</v>
      </c>
      <c r="K78">
        <v>133</v>
      </c>
      <c r="L78" s="55">
        <v>987</v>
      </c>
      <c r="M78">
        <v>330</v>
      </c>
      <c r="N78">
        <v>207</v>
      </c>
      <c r="O78">
        <v>133</v>
      </c>
      <c r="P78" s="55">
        <v>670</v>
      </c>
      <c r="Q78">
        <v>28</v>
      </c>
      <c r="R78">
        <v>89</v>
      </c>
      <c r="S78">
        <v>9</v>
      </c>
      <c r="T78" s="55">
        <v>126</v>
      </c>
      <c r="U78">
        <v>207</v>
      </c>
      <c r="V78" s="246">
        <v>476</v>
      </c>
      <c r="W78">
        <v>133</v>
      </c>
      <c r="X78" s="55">
        <v>816</v>
      </c>
      <c r="Y78" s="139">
        <v>118</v>
      </c>
      <c r="Z78" s="139">
        <v>44</v>
      </c>
      <c r="AA78" s="138">
        <v>162</v>
      </c>
      <c r="AB78" s="245">
        <v>25</v>
      </c>
      <c r="AC78">
        <v>20</v>
      </c>
      <c r="AD78">
        <v>47</v>
      </c>
      <c r="AE78" s="55">
        <v>92</v>
      </c>
      <c r="AF78" s="245">
        <v>90</v>
      </c>
      <c r="AG78" s="245">
        <v>25</v>
      </c>
      <c r="AH78" s="246">
        <v>0</v>
      </c>
      <c r="AI78" s="260">
        <v>115</v>
      </c>
      <c r="AJ78" s="245">
        <v>149</v>
      </c>
      <c r="AK78" s="245">
        <v>71</v>
      </c>
      <c r="AL78" s="246">
        <v>0</v>
      </c>
      <c r="AM78" s="260">
        <v>220</v>
      </c>
      <c r="AN78" s="245">
        <v>219</v>
      </c>
      <c r="AO78" s="245">
        <v>71</v>
      </c>
      <c r="AP78" s="246">
        <v>0</v>
      </c>
      <c r="AQ78" s="260">
        <v>290</v>
      </c>
      <c r="AR78">
        <v>207</v>
      </c>
      <c r="AS78">
        <v>133</v>
      </c>
      <c r="AT78" s="55">
        <v>340</v>
      </c>
      <c r="AU78">
        <v>25</v>
      </c>
      <c r="AV78">
        <v>43</v>
      </c>
      <c r="AW78">
        <v>72</v>
      </c>
      <c r="AX78">
        <v>0</v>
      </c>
      <c r="AY78" s="55">
        <v>140</v>
      </c>
      <c r="AZ78">
        <v>25</v>
      </c>
      <c r="BA78">
        <v>43</v>
      </c>
      <c r="BB78">
        <v>143</v>
      </c>
      <c r="BC78">
        <v>0</v>
      </c>
      <c r="BD78" s="55">
        <v>211</v>
      </c>
      <c r="BE78">
        <v>25</v>
      </c>
      <c r="BF78">
        <v>44</v>
      </c>
      <c r="BG78">
        <v>1</v>
      </c>
      <c r="BH78">
        <v>49</v>
      </c>
      <c r="BI78" s="55">
        <v>119</v>
      </c>
      <c r="BJ78">
        <v>208</v>
      </c>
      <c r="BK78">
        <v>1051</v>
      </c>
      <c r="BL78">
        <v>33</v>
      </c>
      <c r="BM78">
        <v>133</v>
      </c>
      <c r="BN78" s="55">
        <v>1436</v>
      </c>
      <c r="BO78">
        <v>208</v>
      </c>
      <c r="BP78">
        <v>1642</v>
      </c>
      <c r="BQ78">
        <v>78</v>
      </c>
      <c r="BR78">
        <v>253</v>
      </c>
      <c r="BS78" s="55">
        <v>2247</v>
      </c>
      <c r="BT78">
        <v>208</v>
      </c>
      <c r="BU78">
        <v>133</v>
      </c>
      <c r="BV78" s="55">
        <v>341</v>
      </c>
      <c r="BW78">
        <v>236</v>
      </c>
      <c r="BX78">
        <v>2466</v>
      </c>
      <c r="BY78">
        <v>90</v>
      </c>
      <c r="BZ78">
        <v>253</v>
      </c>
      <c r="CA78" s="55">
        <v>3045</v>
      </c>
      <c r="CB78">
        <v>236</v>
      </c>
      <c r="CC78">
        <v>1966</v>
      </c>
      <c r="CD78">
        <v>130</v>
      </c>
      <c r="CE78">
        <v>253</v>
      </c>
      <c r="CF78">
        <v>2585</v>
      </c>
    </row>
    <row r="79" spans="1:84">
      <c r="A79">
        <v>75</v>
      </c>
      <c r="B79">
        <v>20</v>
      </c>
      <c r="C79">
        <v>26</v>
      </c>
      <c r="D79" s="55">
        <v>46</v>
      </c>
      <c r="E79">
        <v>47</v>
      </c>
      <c r="F79" s="230">
        <v>47</v>
      </c>
      <c r="G79" s="55">
        <v>93</v>
      </c>
      <c r="H79" s="232">
        <v>67</v>
      </c>
      <c r="I79">
        <v>651</v>
      </c>
      <c r="J79">
        <v>209</v>
      </c>
      <c r="K79">
        <v>134</v>
      </c>
      <c r="L79" s="55">
        <v>994</v>
      </c>
      <c r="M79">
        <v>333</v>
      </c>
      <c r="N79">
        <v>209</v>
      </c>
      <c r="O79">
        <v>134</v>
      </c>
      <c r="P79" s="55">
        <v>676</v>
      </c>
      <c r="Q79">
        <v>28</v>
      </c>
      <c r="R79">
        <v>90</v>
      </c>
      <c r="S79">
        <v>9</v>
      </c>
      <c r="T79" s="55">
        <v>127</v>
      </c>
      <c r="U79">
        <v>209</v>
      </c>
      <c r="V79" s="246">
        <v>480</v>
      </c>
      <c r="W79">
        <v>134</v>
      </c>
      <c r="X79" s="55">
        <v>823</v>
      </c>
      <c r="Y79" s="139">
        <v>119</v>
      </c>
      <c r="Z79" s="139">
        <v>45</v>
      </c>
      <c r="AA79" s="138">
        <v>164</v>
      </c>
      <c r="AB79" s="245">
        <v>26</v>
      </c>
      <c r="AC79">
        <v>20</v>
      </c>
      <c r="AD79">
        <v>47</v>
      </c>
      <c r="AE79" s="55">
        <v>93</v>
      </c>
      <c r="AF79" s="245">
        <v>91</v>
      </c>
      <c r="AG79" s="245">
        <v>26</v>
      </c>
      <c r="AH79" s="246">
        <v>0</v>
      </c>
      <c r="AI79" s="260">
        <v>117</v>
      </c>
      <c r="AJ79" s="245">
        <v>150</v>
      </c>
      <c r="AK79" s="245">
        <v>71</v>
      </c>
      <c r="AL79" s="246">
        <v>0</v>
      </c>
      <c r="AM79" s="260">
        <v>221</v>
      </c>
      <c r="AN79" s="245">
        <v>221</v>
      </c>
      <c r="AO79" s="245">
        <v>71</v>
      </c>
      <c r="AP79" s="246">
        <v>0</v>
      </c>
      <c r="AQ79" s="260">
        <v>292</v>
      </c>
      <c r="AR79">
        <v>209</v>
      </c>
      <c r="AS79">
        <v>134</v>
      </c>
      <c r="AT79" s="55">
        <v>343</v>
      </c>
      <c r="AU79">
        <v>26</v>
      </c>
      <c r="AV79">
        <v>43</v>
      </c>
      <c r="AW79">
        <v>73</v>
      </c>
      <c r="AX79">
        <v>0</v>
      </c>
      <c r="AY79" s="55">
        <v>142</v>
      </c>
      <c r="AZ79">
        <v>26</v>
      </c>
      <c r="BA79">
        <v>43</v>
      </c>
      <c r="BB79">
        <v>145</v>
      </c>
      <c r="BC79">
        <v>0</v>
      </c>
      <c r="BD79" s="55">
        <v>214</v>
      </c>
      <c r="BE79">
        <v>26</v>
      </c>
      <c r="BF79">
        <v>44</v>
      </c>
      <c r="BG79">
        <v>1</v>
      </c>
      <c r="BH79">
        <v>49</v>
      </c>
      <c r="BI79" s="55">
        <v>120</v>
      </c>
      <c r="BJ79">
        <v>209</v>
      </c>
      <c r="BK79">
        <v>1060</v>
      </c>
      <c r="BL79">
        <v>33</v>
      </c>
      <c r="BM79">
        <v>134</v>
      </c>
      <c r="BN79" s="55">
        <v>1447</v>
      </c>
      <c r="BO79">
        <v>209</v>
      </c>
      <c r="BP79">
        <v>1656</v>
      </c>
      <c r="BQ79">
        <v>78</v>
      </c>
      <c r="BR79">
        <v>255</v>
      </c>
      <c r="BS79" s="55">
        <v>2264</v>
      </c>
      <c r="BT79">
        <v>209</v>
      </c>
      <c r="BU79">
        <v>134</v>
      </c>
      <c r="BV79" s="55">
        <v>343</v>
      </c>
      <c r="BW79">
        <v>238</v>
      </c>
      <c r="BX79">
        <v>2485</v>
      </c>
      <c r="BY79">
        <v>91</v>
      </c>
      <c r="BZ79">
        <v>255</v>
      </c>
      <c r="CA79" s="55">
        <v>3069</v>
      </c>
      <c r="CB79">
        <v>238</v>
      </c>
      <c r="CC79">
        <v>1982</v>
      </c>
      <c r="CD79">
        <v>131</v>
      </c>
      <c r="CE79">
        <v>255</v>
      </c>
      <c r="CF79">
        <v>2606</v>
      </c>
    </row>
    <row r="80" spans="1:84">
      <c r="A80">
        <v>76</v>
      </c>
      <c r="B80">
        <v>20</v>
      </c>
      <c r="C80">
        <v>26</v>
      </c>
      <c r="D80" s="55">
        <v>46</v>
      </c>
      <c r="E80">
        <v>48</v>
      </c>
      <c r="F80" s="230">
        <v>48</v>
      </c>
      <c r="G80" s="55">
        <v>94</v>
      </c>
      <c r="H80" s="232">
        <v>67</v>
      </c>
      <c r="I80">
        <v>656</v>
      </c>
      <c r="J80">
        <v>211</v>
      </c>
      <c r="K80">
        <v>135</v>
      </c>
      <c r="L80" s="55">
        <v>1002</v>
      </c>
      <c r="M80">
        <v>335</v>
      </c>
      <c r="N80">
        <v>211</v>
      </c>
      <c r="O80">
        <v>135</v>
      </c>
      <c r="P80" s="55">
        <v>681</v>
      </c>
      <c r="Q80">
        <v>29</v>
      </c>
      <c r="R80">
        <v>90</v>
      </c>
      <c r="S80">
        <v>9</v>
      </c>
      <c r="T80" s="55">
        <v>128</v>
      </c>
      <c r="U80">
        <v>211</v>
      </c>
      <c r="V80" s="246">
        <v>483</v>
      </c>
      <c r="W80">
        <v>135</v>
      </c>
      <c r="X80" s="55">
        <v>829</v>
      </c>
      <c r="Y80" s="139">
        <v>120</v>
      </c>
      <c r="Z80" s="139">
        <v>45</v>
      </c>
      <c r="AA80" s="138">
        <v>165</v>
      </c>
      <c r="AB80" s="245">
        <v>26</v>
      </c>
      <c r="AC80">
        <v>20</v>
      </c>
      <c r="AD80">
        <v>48</v>
      </c>
      <c r="AE80" s="55">
        <v>94</v>
      </c>
      <c r="AF80" s="245">
        <v>92</v>
      </c>
      <c r="AG80" s="245">
        <v>26</v>
      </c>
      <c r="AH80" s="246">
        <v>0</v>
      </c>
      <c r="AI80" s="260">
        <v>118</v>
      </c>
      <c r="AJ80" s="245">
        <v>152</v>
      </c>
      <c r="AK80" s="245">
        <v>72</v>
      </c>
      <c r="AL80" s="246">
        <v>0</v>
      </c>
      <c r="AM80" s="260">
        <v>224</v>
      </c>
      <c r="AN80" s="245">
        <v>223</v>
      </c>
      <c r="AO80" s="245">
        <v>72</v>
      </c>
      <c r="AP80" s="246">
        <v>0</v>
      </c>
      <c r="AQ80" s="260">
        <v>295</v>
      </c>
      <c r="AR80">
        <v>211</v>
      </c>
      <c r="AS80">
        <v>135</v>
      </c>
      <c r="AT80" s="55">
        <v>346</v>
      </c>
      <c r="AU80">
        <v>26</v>
      </c>
      <c r="AV80">
        <v>44</v>
      </c>
      <c r="AW80">
        <v>73</v>
      </c>
      <c r="AX80">
        <v>0</v>
      </c>
      <c r="AY80" s="55">
        <v>143</v>
      </c>
      <c r="AZ80">
        <v>26</v>
      </c>
      <c r="BA80">
        <v>44</v>
      </c>
      <c r="BB80">
        <v>145</v>
      </c>
      <c r="BC80">
        <v>0</v>
      </c>
      <c r="BD80" s="55">
        <v>215</v>
      </c>
      <c r="BE80">
        <v>26</v>
      </c>
      <c r="BF80">
        <v>45</v>
      </c>
      <c r="BG80">
        <v>1</v>
      </c>
      <c r="BH80">
        <v>50</v>
      </c>
      <c r="BI80" s="55">
        <v>122</v>
      </c>
      <c r="BJ80">
        <v>211</v>
      </c>
      <c r="BK80">
        <v>1068</v>
      </c>
      <c r="BL80">
        <v>33</v>
      </c>
      <c r="BM80">
        <v>135</v>
      </c>
      <c r="BN80" s="55">
        <v>1458</v>
      </c>
      <c r="BO80">
        <v>211</v>
      </c>
      <c r="BP80">
        <v>1668</v>
      </c>
      <c r="BQ80">
        <v>78</v>
      </c>
      <c r="BR80">
        <v>258</v>
      </c>
      <c r="BS80" s="55">
        <v>2281</v>
      </c>
      <c r="BT80">
        <v>211</v>
      </c>
      <c r="BU80">
        <v>135</v>
      </c>
      <c r="BV80" s="55">
        <v>346</v>
      </c>
      <c r="BW80">
        <v>239</v>
      </c>
      <c r="BX80">
        <v>2504</v>
      </c>
      <c r="BY80">
        <v>91</v>
      </c>
      <c r="BZ80">
        <v>258</v>
      </c>
      <c r="CA80" s="55">
        <v>3092</v>
      </c>
      <c r="CB80">
        <v>239</v>
      </c>
      <c r="CC80">
        <v>1996</v>
      </c>
      <c r="CD80">
        <v>132</v>
      </c>
      <c r="CE80">
        <v>258</v>
      </c>
      <c r="CF80">
        <v>2625</v>
      </c>
    </row>
    <row r="81" spans="1:84">
      <c r="A81">
        <v>77</v>
      </c>
      <c r="B81">
        <v>21</v>
      </c>
      <c r="C81">
        <v>26</v>
      </c>
      <c r="D81" s="55">
        <v>47</v>
      </c>
      <c r="E81">
        <v>48</v>
      </c>
      <c r="F81" s="230">
        <v>48</v>
      </c>
      <c r="G81" s="55">
        <v>95</v>
      </c>
      <c r="H81" s="232">
        <v>67</v>
      </c>
      <c r="I81">
        <v>660</v>
      </c>
      <c r="J81">
        <v>212</v>
      </c>
      <c r="K81">
        <v>136</v>
      </c>
      <c r="L81" s="55">
        <v>1008</v>
      </c>
      <c r="M81">
        <v>337</v>
      </c>
      <c r="N81">
        <v>212</v>
      </c>
      <c r="O81">
        <v>136</v>
      </c>
      <c r="P81" s="55">
        <v>685</v>
      </c>
      <c r="Q81">
        <v>29</v>
      </c>
      <c r="R81">
        <v>91</v>
      </c>
      <c r="S81">
        <v>9</v>
      </c>
      <c r="T81" s="55">
        <v>129</v>
      </c>
      <c r="U81">
        <v>212</v>
      </c>
      <c r="V81" s="246">
        <v>486</v>
      </c>
      <c r="W81">
        <v>136</v>
      </c>
      <c r="X81" s="55">
        <v>834</v>
      </c>
      <c r="Y81" s="139">
        <v>120</v>
      </c>
      <c r="Z81" s="139">
        <v>45</v>
      </c>
      <c r="AA81" s="138">
        <v>165</v>
      </c>
      <c r="AB81" s="245">
        <v>26</v>
      </c>
      <c r="AC81">
        <v>21</v>
      </c>
      <c r="AD81">
        <v>48</v>
      </c>
      <c r="AE81" s="55">
        <v>95</v>
      </c>
      <c r="AF81" s="245">
        <v>92</v>
      </c>
      <c r="AG81" s="245">
        <v>26</v>
      </c>
      <c r="AH81" s="246">
        <v>0</v>
      </c>
      <c r="AI81" s="260">
        <v>118</v>
      </c>
      <c r="AJ81" s="245">
        <v>153</v>
      </c>
      <c r="AK81" s="245">
        <v>72</v>
      </c>
      <c r="AL81" s="246">
        <v>0</v>
      </c>
      <c r="AM81" s="260">
        <v>225</v>
      </c>
      <c r="AN81" s="245">
        <v>224</v>
      </c>
      <c r="AO81" s="245">
        <v>72</v>
      </c>
      <c r="AP81" s="246">
        <v>0</v>
      </c>
      <c r="AQ81" s="260">
        <v>296</v>
      </c>
      <c r="AR81">
        <v>212</v>
      </c>
      <c r="AS81">
        <v>136</v>
      </c>
      <c r="AT81" s="55">
        <v>348</v>
      </c>
      <c r="AU81">
        <v>26</v>
      </c>
      <c r="AV81">
        <v>44</v>
      </c>
      <c r="AW81">
        <v>74</v>
      </c>
      <c r="AX81">
        <v>0</v>
      </c>
      <c r="AY81" s="55">
        <v>144</v>
      </c>
      <c r="AZ81">
        <v>26</v>
      </c>
      <c r="BA81">
        <v>44</v>
      </c>
      <c r="BB81">
        <v>147</v>
      </c>
      <c r="BC81">
        <v>0</v>
      </c>
      <c r="BD81" s="55">
        <v>217</v>
      </c>
      <c r="BE81">
        <v>26</v>
      </c>
      <c r="BF81">
        <v>45</v>
      </c>
      <c r="BG81">
        <v>1</v>
      </c>
      <c r="BH81">
        <v>50</v>
      </c>
      <c r="BI81" s="55">
        <v>122</v>
      </c>
      <c r="BJ81">
        <v>212</v>
      </c>
      <c r="BK81">
        <v>1074</v>
      </c>
      <c r="BL81">
        <v>33</v>
      </c>
      <c r="BM81">
        <v>136</v>
      </c>
      <c r="BN81" s="55">
        <v>1466</v>
      </c>
      <c r="BO81">
        <v>212</v>
      </c>
      <c r="BP81">
        <v>1679</v>
      </c>
      <c r="BQ81">
        <v>79</v>
      </c>
      <c r="BR81">
        <v>259</v>
      </c>
      <c r="BS81" s="55">
        <v>2296</v>
      </c>
      <c r="BT81">
        <v>212</v>
      </c>
      <c r="BU81">
        <v>136</v>
      </c>
      <c r="BV81" s="55">
        <v>348</v>
      </c>
      <c r="BW81">
        <v>241</v>
      </c>
      <c r="BX81">
        <v>2518</v>
      </c>
      <c r="BY81">
        <v>92</v>
      </c>
      <c r="BZ81">
        <v>259</v>
      </c>
      <c r="CA81" s="55">
        <v>3110</v>
      </c>
      <c r="CB81">
        <v>241</v>
      </c>
      <c r="CC81">
        <v>2008</v>
      </c>
      <c r="CD81">
        <v>133</v>
      </c>
      <c r="CE81">
        <v>259</v>
      </c>
      <c r="CF81">
        <v>2641</v>
      </c>
    </row>
    <row r="82" spans="1:84">
      <c r="A82">
        <v>78</v>
      </c>
      <c r="B82">
        <v>21</v>
      </c>
      <c r="C82">
        <v>26</v>
      </c>
      <c r="D82" s="55">
        <v>47</v>
      </c>
      <c r="E82">
        <v>48</v>
      </c>
      <c r="F82" s="230">
        <v>48</v>
      </c>
      <c r="G82" s="55">
        <v>95</v>
      </c>
      <c r="H82" s="232">
        <v>67</v>
      </c>
      <c r="I82">
        <v>665</v>
      </c>
      <c r="J82">
        <v>213</v>
      </c>
      <c r="K82">
        <v>137</v>
      </c>
      <c r="L82" s="55">
        <v>1015</v>
      </c>
      <c r="M82">
        <v>340</v>
      </c>
      <c r="N82">
        <v>213</v>
      </c>
      <c r="O82">
        <v>137</v>
      </c>
      <c r="P82" s="55">
        <v>690</v>
      </c>
      <c r="Q82">
        <v>29</v>
      </c>
      <c r="R82">
        <v>92</v>
      </c>
      <c r="S82">
        <v>9</v>
      </c>
      <c r="T82" s="55">
        <v>130</v>
      </c>
      <c r="U82">
        <v>213</v>
      </c>
      <c r="V82" s="246">
        <v>490</v>
      </c>
      <c r="W82">
        <v>137</v>
      </c>
      <c r="X82" s="55">
        <v>840</v>
      </c>
      <c r="Y82" s="139">
        <v>121</v>
      </c>
      <c r="Z82" s="139">
        <v>46</v>
      </c>
      <c r="AA82" s="138">
        <v>167</v>
      </c>
      <c r="AB82" s="245">
        <v>26</v>
      </c>
      <c r="AC82">
        <v>21</v>
      </c>
      <c r="AD82">
        <v>48</v>
      </c>
      <c r="AE82" s="55">
        <v>95</v>
      </c>
      <c r="AF82" s="245">
        <v>93</v>
      </c>
      <c r="AG82" s="245">
        <v>26</v>
      </c>
      <c r="AH82" s="246">
        <v>0</v>
      </c>
      <c r="AI82" s="260">
        <v>119</v>
      </c>
      <c r="AJ82" s="245">
        <v>154</v>
      </c>
      <c r="AK82" s="245">
        <v>73</v>
      </c>
      <c r="AL82" s="246">
        <v>0</v>
      </c>
      <c r="AM82" s="260">
        <v>227</v>
      </c>
      <c r="AN82" s="245">
        <v>226</v>
      </c>
      <c r="AO82" s="245">
        <v>73</v>
      </c>
      <c r="AP82" s="246">
        <v>0</v>
      </c>
      <c r="AQ82" s="260">
        <v>299</v>
      </c>
      <c r="AR82">
        <v>213</v>
      </c>
      <c r="AS82">
        <v>137</v>
      </c>
      <c r="AT82" s="55">
        <v>350</v>
      </c>
      <c r="AU82">
        <v>26</v>
      </c>
      <c r="AV82">
        <v>44</v>
      </c>
      <c r="AW82">
        <v>74</v>
      </c>
      <c r="AX82">
        <v>0</v>
      </c>
      <c r="AY82" s="55">
        <v>144</v>
      </c>
      <c r="AZ82">
        <v>26</v>
      </c>
      <c r="BA82">
        <v>44</v>
      </c>
      <c r="BB82">
        <v>147</v>
      </c>
      <c r="BC82">
        <v>0</v>
      </c>
      <c r="BD82" s="55">
        <v>217</v>
      </c>
      <c r="BE82">
        <v>26</v>
      </c>
      <c r="BF82">
        <v>45</v>
      </c>
      <c r="BG82">
        <v>1</v>
      </c>
      <c r="BH82">
        <v>50</v>
      </c>
      <c r="BI82" s="55">
        <v>122</v>
      </c>
      <c r="BJ82">
        <v>213</v>
      </c>
      <c r="BK82">
        <v>1082</v>
      </c>
      <c r="BL82">
        <v>33</v>
      </c>
      <c r="BM82">
        <v>137</v>
      </c>
      <c r="BN82" s="55">
        <v>1476</v>
      </c>
      <c r="BO82">
        <v>213</v>
      </c>
      <c r="BP82">
        <v>1690</v>
      </c>
      <c r="BQ82">
        <v>79</v>
      </c>
      <c r="BR82">
        <v>261</v>
      </c>
      <c r="BS82" s="55">
        <v>2311</v>
      </c>
      <c r="BT82">
        <v>213</v>
      </c>
      <c r="BU82">
        <v>137</v>
      </c>
      <c r="BV82" s="55">
        <v>350</v>
      </c>
      <c r="BW82">
        <v>243</v>
      </c>
      <c r="BX82">
        <v>2536</v>
      </c>
      <c r="BY82">
        <v>93</v>
      </c>
      <c r="BZ82">
        <v>261</v>
      </c>
      <c r="CA82" s="55">
        <v>3133</v>
      </c>
      <c r="CB82">
        <v>243</v>
      </c>
      <c r="CC82">
        <v>2024</v>
      </c>
      <c r="CD82">
        <v>134</v>
      </c>
      <c r="CE82">
        <v>261</v>
      </c>
      <c r="CF82">
        <v>2662</v>
      </c>
    </row>
    <row r="83" spans="1:84">
      <c r="A83">
        <v>79</v>
      </c>
      <c r="B83">
        <v>21</v>
      </c>
      <c r="C83">
        <v>26</v>
      </c>
      <c r="D83" s="55">
        <v>47</v>
      </c>
      <c r="E83">
        <v>49</v>
      </c>
      <c r="F83" s="230">
        <v>49</v>
      </c>
      <c r="G83" s="55">
        <v>96</v>
      </c>
      <c r="H83" s="232">
        <v>68</v>
      </c>
      <c r="I83">
        <v>670</v>
      </c>
      <c r="J83">
        <v>215</v>
      </c>
      <c r="K83">
        <v>138</v>
      </c>
      <c r="L83" s="55">
        <v>1023</v>
      </c>
      <c r="M83">
        <v>342</v>
      </c>
      <c r="N83">
        <v>215</v>
      </c>
      <c r="O83">
        <v>138</v>
      </c>
      <c r="P83" s="55">
        <v>695</v>
      </c>
      <c r="Q83">
        <v>29</v>
      </c>
      <c r="R83">
        <v>92</v>
      </c>
      <c r="S83">
        <v>9</v>
      </c>
      <c r="T83" s="55">
        <v>130</v>
      </c>
      <c r="U83">
        <v>215</v>
      </c>
      <c r="V83" s="246">
        <v>494</v>
      </c>
      <c r="W83">
        <v>138</v>
      </c>
      <c r="X83" s="55">
        <v>847</v>
      </c>
      <c r="Y83" s="139">
        <v>122</v>
      </c>
      <c r="Z83" s="139">
        <v>46</v>
      </c>
      <c r="AA83" s="138">
        <v>168</v>
      </c>
      <c r="AB83" s="245">
        <v>26</v>
      </c>
      <c r="AC83">
        <v>21</v>
      </c>
      <c r="AD83">
        <v>49</v>
      </c>
      <c r="AE83" s="55">
        <v>96</v>
      </c>
      <c r="AF83" s="245">
        <v>94</v>
      </c>
      <c r="AG83" s="245">
        <v>26</v>
      </c>
      <c r="AH83" s="246">
        <v>0</v>
      </c>
      <c r="AI83" s="260">
        <v>120</v>
      </c>
      <c r="AJ83" s="245">
        <v>155</v>
      </c>
      <c r="AK83" s="245">
        <v>73</v>
      </c>
      <c r="AL83" s="246">
        <v>0</v>
      </c>
      <c r="AM83" s="260">
        <v>228</v>
      </c>
      <c r="AN83" s="245">
        <v>228</v>
      </c>
      <c r="AO83" s="245">
        <v>73</v>
      </c>
      <c r="AP83" s="246">
        <v>0</v>
      </c>
      <c r="AQ83" s="260">
        <v>301</v>
      </c>
      <c r="AR83">
        <v>215</v>
      </c>
      <c r="AS83">
        <v>138</v>
      </c>
      <c r="AT83" s="55">
        <v>353</v>
      </c>
      <c r="AU83">
        <v>26</v>
      </c>
      <c r="AV83">
        <v>45</v>
      </c>
      <c r="AW83">
        <v>75</v>
      </c>
      <c r="AX83">
        <v>0</v>
      </c>
      <c r="AY83" s="55">
        <v>146</v>
      </c>
      <c r="AZ83">
        <v>26</v>
      </c>
      <c r="BA83">
        <v>45</v>
      </c>
      <c r="BB83">
        <v>149</v>
      </c>
      <c r="BC83">
        <v>0</v>
      </c>
      <c r="BD83" s="55">
        <v>220</v>
      </c>
      <c r="BE83">
        <v>26</v>
      </c>
      <c r="BF83">
        <v>46</v>
      </c>
      <c r="BG83">
        <v>1</v>
      </c>
      <c r="BH83">
        <v>51</v>
      </c>
      <c r="BI83" s="55">
        <v>124</v>
      </c>
      <c r="BJ83">
        <v>215</v>
      </c>
      <c r="BK83">
        <v>1090</v>
      </c>
      <c r="BL83">
        <v>34</v>
      </c>
      <c r="BM83">
        <v>138</v>
      </c>
      <c r="BN83" s="55">
        <v>1488</v>
      </c>
      <c r="BO83">
        <v>215</v>
      </c>
      <c r="BP83">
        <v>1703</v>
      </c>
      <c r="BQ83">
        <v>79</v>
      </c>
      <c r="BR83">
        <v>263</v>
      </c>
      <c r="BS83" s="55">
        <v>2328</v>
      </c>
      <c r="BT83">
        <v>215</v>
      </c>
      <c r="BU83">
        <v>138</v>
      </c>
      <c r="BV83" s="55">
        <v>353</v>
      </c>
      <c r="BW83">
        <v>244</v>
      </c>
      <c r="BX83">
        <v>2556</v>
      </c>
      <c r="BY83">
        <v>93</v>
      </c>
      <c r="BZ83">
        <v>263</v>
      </c>
      <c r="CA83" s="55">
        <v>3156</v>
      </c>
      <c r="CB83">
        <v>244</v>
      </c>
      <c r="CC83">
        <v>2038</v>
      </c>
      <c r="CD83">
        <v>135</v>
      </c>
      <c r="CE83">
        <v>263</v>
      </c>
      <c r="CF83">
        <v>2680</v>
      </c>
    </row>
    <row r="84" spans="1:84">
      <c r="A84">
        <v>80</v>
      </c>
      <c r="B84">
        <v>21</v>
      </c>
      <c r="C84">
        <v>26</v>
      </c>
      <c r="D84" s="55">
        <v>47</v>
      </c>
      <c r="E84">
        <v>49</v>
      </c>
      <c r="F84" s="230">
        <v>49</v>
      </c>
      <c r="G84" s="55">
        <v>96</v>
      </c>
      <c r="H84" s="232">
        <v>68</v>
      </c>
      <c r="I84">
        <v>674</v>
      </c>
      <c r="J84">
        <v>216</v>
      </c>
      <c r="K84">
        <v>139</v>
      </c>
      <c r="L84" s="55">
        <v>1029</v>
      </c>
      <c r="M84">
        <v>344</v>
      </c>
      <c r="N84">
        <v>216</v>
      </c>
      <c r="O84">
        <v>139</v>
      </c>
      <c r="P84" s="55">
        <v>699</v>
      </c>
      <c r="Q84">
        <v>29</v>
      </c>
      <c r="R84">
        <v>93</v>
      </c>
      <c r="S84">
        <v>10</v>
      </c>
      <c r="T84" s="55">
        <v>132</v>
      </c>
      <c r="U84">
        <v>216</v>
      </c>
      <c r="V84" s="246">
        <v>496</v>
      </c>
      <c r="W84">
        <v>139</v>
      </c>
      <c r="X84" s="55">
        <v>851</v>
      </c>
      <c r="Y84" s="139">
        <v>123</v>
      </c>
      <c r="Z84" s="139">
        <v>46</v>
      </c>
      <c r="AA84" s="138">
        <v>169</v>
      </c>
      <c r="AB84" s="245">
        <v>26</v>
      </c>
      <c r="AC84">
        <v>21</v>
      </c>
      <c r="AD84">
        <v>49</v>
      </c>
      <c r="AE84" s="55">
        <v>96</v>
      </c>
      <c r="AF84" s="245">
        <v>94</v>
      </c>
      <c r="AG84" s="245">
        <v>26</v>
      </c>
      <c r="AH84" s="246">
        <v>0</v>
      </c>
      <c r="AI84" s="260">
        <v>120</v>
      </c>
      <c r="AJ84" s="245">
        <v>156</v>
      </c>
      <c r="AK84" s="245">
        <v>74</v>
      </c>
      <c r="AL84" s="246">
        <v>0</v>
      </c>
      <c r="AM84" s="260">
        <v>230</v>
      </c>
      <c r="AN84" s="245">
        <v>229</v>
      </c>
      <c r="AO84" s="245">
        <v>74</v>
      </c>
      <c r="AP84" s="246">
        <v>0</v>
      </c>
      <c r="AQ84" s="260">
        <v>303</v>
      </c>
      <c r="AR84">
        <v>216</v>
      </c>
      <c r="AS84">
        <v>139</v>
      </c>
      <c r="AT84" s="55">
        <v>355</v>
      </c>
      <c r="AU84">
        <v>26</v>
      </c>
      <c r="AV84">
        <v>45</v>
      </c>
      <c r="AW84">
        <v>75</v>
      </c>
      <c r="AX84">
        <v>0</v>
      </c>
      <c r="AY84" s="55">
        <v>146</v>
      </c>
      <c r="AZ84">
        <v>26</v>
      </c>
      <c r="BA84">
        <v>45</v>
      </c>
      <c r="BB84">
        <v>149</v>
      </c>
      <c r="BC84">
        <v>0</v>
      </c>
      <c r="BD84" s="55">
        <v>220</v>
      </c>
      <c r="BE84">
        <v>26</v>
      </c>
      <c r="BF84">
        <v>46</v>
      </c>
      <c r="BG84">
        <v>1</v>
      </c>
      <c r="BH84">
        <v>51</v>
      </c>
      <c r="BI84" s="55">
        <v>124</v>
      </c>
      <c r="BJ84">
        <v>216</v>
      </c>
      <c r="BK84">
        <v>1097</v>
      </c>
      <c r="BL84">
        <v>34</v>
      </c>
      <c r="BM84">
        <v>139</v>
      </c>
      <c r="BN84" s="55">
        <v>1497</v>
      </c>
      <c r="BO84">
        <v>216</v>
      </c>
      <c r="BP84">
        <v>1713</v>
      </c>
      <c r="BQ84">
        <v>81</v>
      </c>
      <c r="BR84">
        <v>265</v>
      </c>
      <c r="BS84" s="55">
        <v>2344</v>
      </c>
      <c r="BT84">
        <v>216</v>
      </c>
      <c r="BU84">
        <v>139</v>
      </c>
      <c r="BV84" s="55">
        <v>355</v>
      </c>
      <c r="BW84">
        <v>246</v>
      </c>
      <c r="BX84">
        <v>2572</v>
      </c>
      <c r="BY84">
        <v>94</v>
      </c>
      <c r="BZ84">
        <v>265</v>
      </c>
      <c r="CA84" s="55">
        <v>3177</v>
      </c>
      <c r="CB84">
        <v>246</v>
      </c>
      <c r="CC84">
        <v>2051</v>
      </c>
      <c r="CD84">
        <v>136</v>
      </c>
      <c r="CE84">
        <v>265</v>
      </c>
      <c r="CF84">
        <v>2698</v>
      </c>
    </row>
    <row r="85" spans="1:84">
      <c r="A85">
        <v>81</v>
      </c>
      <c r="B85">
        <v>21</v>
      </c>
      <c r="C85">
        <v>27</v>
      </c>
      <c r="D85" s="55">
        <v>48</v>
      </c>
      <c r="E85">
        <v>49</v>
      </c>
      <c r="F85" s="230">
        <v>49</v>
      </c>
      <c r="G85" s="55">
        <v>97</v>
      </c>
      <c r="H85" s="232">
        <v>69</v>
      </c>
      <c r="I85">
        <v>679</v>
      </c>
      <c r="J85">
        <v>218</v>
      </c>
      <c r="K85">
        <v>140</v>
      </c>
      <c r="L85" s="55">
        <v>1037</v>
      </c>
      <c r="M85">
        <v>347</v>
      </c>
      <c r="N85">
        <v>218</v>
      </c>
      <c r="O85">
        <v>140</v>
      </c>
      <c r="P85" s="55">
        <v>705</v>
      </c>
      <c r="Q85">
        <v>30</v>
      </c>
      <c r="R85">
        <v>93</v>
      </c>
      <c r="S85">
        <v>10</v>
      </c>
      <c r="T85" s="55">
        <v>133</v>
      </c>
      <c r="U85">
        <v>218</v>
      </c>
      <c r="V85" s="246">
        <v>500</v>
      </c>
      <c r="W85">
        <v>140</v>
      </c>
      <c r="X85" s="55">
        <v>858</v>
      </c>
      <c r="Y85" s="139">
        <v>124</v>
      </c>
      <c r="Z85" s="139">
        <v>47</v>
      </c>
      <c r="AA85" s="138">
        <v>171</v>
      </c>
      <c r="AB85" s="245">
        <v>27</v>
      </c>
      <c r="AC85">
        <v>21</v>
      </c>
      <c r="AD85">
        <v>49</v>
      </c>
      <c r="AE85" s="55">
        <v>97</v>
      </c>
      <c r="AF85" s="245">
        <v>95</v>
      </c>
      <c r="AG85" s="245">
        <v>27</v>
      </c>
      <c r="AH85" s="246">
        <v>0</v>
      </c>
      <c r="AI85" s="260">
        <v>122</v>
      </c>
      <c r="AJ85" s="245">
        <v>157</v>
      </c>
      <c r="AK85" s="245">
        <v>74</v>
      </c>
      <c r="AL85" s="246">
        <v>0</v>
      </c>
      <c r="AM85" s="260">
        <v>231</v>
      </c>
      <c r="AN85" s="245">
        <v>231</v>
      </c>
      <c r="AO85" s="245">
        <v>74</v>
      </c>
      <c r="AP85" s="246">
        <v>0</v>
      </c>
      <c r="AQ85" s="260">
        <v>305</v>
      </c>
      <c r="AR85">
        <v>218</v>
      </c>
      <c r="AS85">
        <v>140</v>
      </c>
      <c r="AT85" s="55">
        <v>358</v>
      </c>
      <c r="AU85">
        <v>27</v>
      </c>
      <c r="AV85">
        <v>45</v>
      </c>
      <c r="AW85">
        <v>76</v>
      </c>
      <c r="AX85">
        <v>0</v>
      </c>
      <c r="AY85" s="55">
        <v>148</v>
      </c>
      <c r="AZ85">
        <v>27</v>
      </c>
      <c r="BA85">
        <v>45</v>
      </c>
      <c r="BB85">
        <v>151</v>
      </c>
      <c r="BC85">
        <v>0</v>
      </c>
      <c r="BD85" s="55">
        <v>223</v>
      </c>
      <c r="BE85">
        <v>27</v>
      </c>
      <c r="BF85">
        <v>46</v>
      </c>
      <c r="BG85">
        <v>1</v>
      </c>
      <c r="BH85">
        <v>52</v>
      </c>
      <c r="BI85" s="55">
        <v>126</v>
      </c>
      <c r="BJ85">
        <v>218</v>
      </c>
      <c r="BK85">
        <v>1104</v>
      </c>
      <c r="BL85">
        <v>35</v>
      </c>
      <c r="BM85">
        <v>139</v>
      </c>
      <c r="BN85" s="55">
        <v>1507</v>
      </c>
      <c r="BO85">
        <v>218</v>
      </c>
      <c r="BP85">
        <v>1725</v>
      </c>
      <c r="BQ85">
        <v>82</v>
      </c>
      <c r="BR85">
        <v>266</v>
      </c>
      <c r="BS85" s="55">
        <v>2360</v>
      </c>
      <c r="BT85">
        <v>218</v>
      </c>
      <c r="BU85">
        <v>139</v>
      </c>
      <c r="BV85" s="55">
        <v>357</v>
      </c>
      <c r="BW85">
        <v>247</v>
      </c>
      <c r="BX85">
        <v>2589</v>
      </c>
      <c r="BY85">
        <v>94</v>
      </c>
      <c r="BZ85">
        <v>266</v>
      </c>
      <c r="CA85" s="55">
        <v>3196</v>
      </c>
      <c r="CB85">
        <v>247</v>
      </c>
      <c r="CC85">
        <v>2064</v>
      </c>
      <c r="CD85">
        <v>136</v>
      </c>
      <c r="CE85">
        <v>266</v>
      </c>
      <c r="CF85">
        <v>2713</v>
      </c>
    </row>
    <row r="86" spans="1:84">
      <c r="A86">
        <v>82</v>
      </c>
      <c r="B86">
        <v>21</v>
      </c>
      <c r="C86">
        <v>27</v>
      </c>
      <c r="D86" s="55">
        <v>48</v>
      </c>
      <c r="E86">
        <v>50</v>
      </c>
      <c r="F86" s="230">
        <v>50</v>
      </c>
      <c r="G86" s="55">
        <v>98</v>
      </c>
      <c r="H86" s="232">
        <v>70</v>
      </c>
      <c r="I86">
        <v>684</v>
      </c>
      <c r="J86">
        <v>219</v>
      </c>
      <c r="K86">
        <v>141</v>
      </c>
      <c r="L86" s="55">
        <v>1044</v>
      </c>
      <c r="M86">
        <v>349</v>
      </c>
      <c r="N86">
        <v>219</v>
      </c>
      <c r="O86">
        <v>141</v>
      </c>
      <c r="P86" s="55">
        <v>709</v>
      </c>
      <c r="Q86">
        <v>30</v>
      </c>
      <c r="R86">
        <v>94</v>
      </c>
      <c r="S86">
        <v>10</v>
      </c>
      <c r="T86" s="55">
        <v>134</v>
      </c>
      <c r="U86">
        <v>219</v>
      </c>
      <c r="V86" s="246">
        <v>504</v>
      </c>
      <c r="W86">
        <v>141</v>
      </c>
      <c r="X86" s="55">
        <v>864</v>
      </c>
      <c r="Y86" s="139">
        <v>125</v>
      </c>
      <c r="Z86" s="139">
        <v>47</v>
      </c>
      <c r="AA86" s="138">
        <v>172</v>
      </c>
      <c r="AB86" s="245">
        <v>27</v>
      </c>
      <c r="AC86">
        <v>21</v>
      </c>
      <c r="AD86">
        <v>50</v>
      </c>
      <c r="AE86" s="55">
        <v>98</v>
      </c>
      <c r="AF86" s="245">
        <v>95</v>
      </c>
      <c r="AG86" s="245">
        <v>27</v>
      </c>
      <c r="AH86" s="246">
        <v>0</v>
      </c>
      <c r="AI86" s="260">
        <v>122</v>
      </c>
      <c r="AJ86" s="245">
        <v>158</v>
      </c>
      <c r="AK86" s="245">
        <v>75</v>
      </c>
      <c r="AL86" s="246">
        <v>0</v>
      </c>
      <c r="AM86" s="260">
        <v>233</v>
      </c>
      <c r="AN86" s="245">
        <v>232</v>
      </c>
      <c r="AO86" s="245">
        <v>75</v>
      </c>
      <c r="AP86" s="246">
        <v>0</v>
      </c>
      <c r="AQ86" s="260">
        <v>307</v>
      </c>
      <c r="AR86">
        <v>219</v>
      </c>
      <c r="AS86">
        <v>141</v>
      </c>
      <c r="AT86" s="55">
        <v>360</v>
      </c>
      <c r="AU86">
        <v>27</v>
      </c>
      <c r="AV86">
        <v>46</v>
      </c>
      <c r="AW86">
        <v>76</v>
      </c>
      <c r="AX86">
        <v>0</v>
      </c>
      <c r="AY86" s="55">
        <v>149</v>
      </c>
      <c r="AZ86">
        <v>27</v>
      </c>
      <c r="BA86">
        <v>46</v>
      </c>
      <c r="BB86">
        <v>151</v>
      </c>
      <c r="BC86">
        <v>0</v>
      </c>
      <c r="BD86" s="55">
        <v>224</v>
      </c>
      <c r="BE86">
        <v>27</v>
      </c>
      <c r="BF86">
        <v>47</v>
      </c>
      <c r="BG86">
        <v>1</v>
      </c>
      <c r="BH86">
        <v>52</v>
      </c>
      <c r="BI86" s="55">
        <v>127</v>
      </c>
      <c r="BJ86">
        <v>219</v>
      </c>
      <c r="BK86">
        <v>1113</v>
      </c>
      <c r="BL86">
        <v>35</v>
      </c>
      <c r="BM86">
        <v>140</v>
      </c>
      <c r="BN86" s="55">
        <v>1519</v>
      </c>
      <c r="BO86">
        <v>219</v>
      </c>
      <c r="BP86">
        <v>1738</v>
      </c>
      <c r="BQ86">
        <v>82</v>
      </c>
      <c r="BR86">
        <v>268</v>
      </c>
      <c r="BS86" s="55">
        <v>2376</v>
      </c>
      <c r="BT86">
        <v>219</v>
      </c>
      <c r="BU86">
        <v>140</v>
      </c>
      <c r="BV86" s="55">
        <v>359</v>
      </c>
      <c r="BW86">
        <v>249</v>
      </c>
      <c r="BX86">
        <v>2608</v>
      </c>
      <c r="BY86">
        <v>94</v>
      </c>
      <c r="BZ86">
        <v>268</v>
      </c>
      <c r="CA86" s="55">
        <v>3219</v>
      </c>
      <c r="CB86">
        <v>249</v>
      </c>
      <c r="CC86">
        <v>2080</v>
      </c>
      <c r="CD86">
        <v>136</v>
      </c>
      <c r="CE86">
        <v>268</v>
      </c>
      <c r="CF86">
        <v>2733</v>
      </c>
    </row>
    <row r="87" spans="1:84">
      <c r="A87">
        <v>83</v>
      </c>
      <c r="B87">
        <v>21</v>
      </c>
      <c r="C87">
        <v>27</v>
      </c>
      <c r="D87" s="55">
        <v>48</v>
      </c>
      <c r="E87">
        <v>50</v>
      </c>
      <c r="F87" s="230">
        <v>50</v>
      </c>
      <c r="G87" s="55">
        <v>98</v>
      </c>
      <c r="H87" s="232">
        <v>70</v>
      </c>
      <c r="I87">
        <v>688</v>
      </c>
      <c r="J87">
        <v>221</v>
      </c>
      <c r="K87">
        <v>142</v>
      </c>
      <c r="L87" s="55">
        <v>1051</v>
      </c>
      <c r="M87">
        <v>351</v>
      </c>
      <c r="N87">
        <v>221</v>
      </c>
      <c r="O87">
        <v>142</v>
      </c>
      <c r="P87" s="55">
        <v>714</v>
      </c>
      <c r="Q87">
        <v>30</v>
      </c>
      <c r="R87">
        <v>95</v>
      </c>
      <c r="S87">
        <v>10</v>
      </c>
      <c r="T87" s="55">
        <v>135</v>
      </c>
      <c r="U87">
        <v>221</v>
      </c>
      <c r="V87" s="246">
        <v>507</v>
      </c>
      <c r="W87">
        <v>142</v>
      </c>
      <c r="X87" s="55">
        <v>870</v>
      </c>
      <c r="Y87" s="139">
        <v>125</v>
      </c>
      <c r="Z87" s="139">
        <v>47</v>
      </c>
      <c r="AA87" s="138">
        <v>172</v>
      </c>
      <c r="AB87" s="245">
        <v>27</v>
      </c>
      <c r="AC87">
        <v>21</v>
      </c>
      <c r="AD87">
        <v>50</v>
      </c>
      <c r="AE87" s="55">
        <v>98</v>
      </c>
      <c r="AF87" s="245">
        <v>96</v>
      </c>
      <c r="AG87" s="245">
        <v>27</v>
      </c>
      <c r="AH87" s="246">
        <v>0</v>
      </c>
      <c r="AI87" s="260">
        <v>123</v>
      </c>
      <c r="AJ87" s="245">
        <v>159</v>
      </c>
      <c r="AK87" s="245">
        <v>75</v>
      </c>
      <c r="AL87" s="246">
        <v>0</v>
      </c>
      <c r="AM87" s="260">
        <v>234</v>
      </c>
      <c r="AN87" s="245">
        <v>234</v>
      </c>
      <c r="AO87" s="245">
        <v>75</v>
      </c>
      <c r="AP87" s="246">
        <v>0</v>
      </c>
      <c r="AQ87" s="260">
        <v>309</v>
      </c>
      <c r="AR87">
        <v>221</v>
      </c>
      <c r="AS87">
        <v>142</v>
      </c>
      <c r="AT87" s="55">
        <v>363</v>
      </c>
      <c r="AU87">
        <v>27</v>
      </c>
      <c r="AV87">
        <v>46</v>
      </c>
      <c r="AW87">
        <v>77</v>
      </c>
      <c r="AX87">
        <v>0</v>
      </c>
      <c r="AY87" s="55">
        <v>150</v>
      </c>
      <c r="AZ87">
        <v>27</v>
      </c>
      <c r="BA87">
        <v>46</v>
      </c>
      <c r="BB87">
        <v>153</v>
      </c>
      <c r="BC87">
        <v>0</v>
      </c>
      <c r="BD87" s="55">
        <v>226</v>
      </c>
      <c r="BE87">
        <v>27</v>
      </c>
      <c r="BF87">
        <v>47</v>
      </c>
      <c r="BG87">
        <v>1</v>
      </c>
      <c r="BH87">
        <v>52</v>
      </c>
      <c r="BI87" s="55">
        <v>127</v>
      </c>
      <c r="BJ87">
        <v>221</v>
      </c>
      <c r="BK87">
        <v>1120</v>
      </c>
      <c r="BL87">
        <v>35</v>
      </c>
      <c r="BM87">
        <v>141</v>
      </c>
      <c r="BN87" s="55">
        <v>1529</v>
      </c>
      <c r="BO87">
        <v>221</v>
      </c>
      <c r="BP87">
        <v>1748</v>
      </c>
      <c r="BQ87">
        <v>83</v>
      </c>
      <c r="BR87">
        <v>269</v>
      </c>
      <c r="BS87" s="55">
        <v>2391</v>
      </c>
      <c r="BT87">
        <v>221</v>
      </c>
      <c r="BU87">
        <v>141</v>
      </c>
      <c r="BV87" s="55">
        <v>362</v>
      </c>
      <c r="BW87">
        <v>250</v>
      </c>
      <c r="BX87">
        <v>2623</v>
      </c>
      <c r="BY87">
        <v>95</v>
      </c>
      <c r="BZ87">
        <v>269</v>
      </c>
      <c r="CA87" s="55">
        <v>3237</v>
      </c>
      <c r="CB87">
        <v>250</v>
      </c>
      <c r="CC87">
        <v>2093</v>
      </c>
      <c r="CD87">
        <v>138</v>
      </c>
      <c r="CE87">
        <v>269</v>
      </c>
      <c r="CF87">
        <v>2750</v>
      </c>
    </row>
    <row r="88" spans="1:84">
      <c r="A88">
        <v>84</v>
      </c>
      <c r="B88">
        <v>22</v>
      </c>
      <c r="C88">
        <v>27</v>
      </c>
      <c r="D88" s="55">
        <v>49</v>
      </c>
      <c r="E88">
        <v>50</v>
      </c>
      <c r="F88" s="230">
        <v>50</v>
      </c>
      <c r="G88" s="55">
        <v>99</v>
      </c>
      <c r="H88" s="232">
        <v>70</v>
      </c>
      <c r="I88">
        <v>693</v>
      </c>
      <c r="J88">
        <v>222</v>
      </c>
      <c r="K88">
        <v>143</v>
      </c>
      <c r="L88" s="55">
        <v>1058</v>
      </c>
      <c r="M88">
        <v>354</v>
      </c>
      <c r="N88">
        <v>222</v>
      </c>
      <c r="O88">
        <v>143</v>
      </c>
      <c r="P88" s="55">
        <v>719</v>
      </c>
      <c r="Q88">
        <v>30</v>
      </c>
      <c r="R88">
        <v>95</v>
      </c>
      <c r="S88">
        <v>10</v>
      </c>
      <c r="T88" s="55">
        <v>135</v>
      </c>
      <c r="U88">
        <v>222</v>
      </c>
      <c r="V88" s="246">
        <v>510</v>
      </c>
      <c r="W88">
        <v>143</v>
      </c>
      <c r="X88" s="55">
        <v>875</v>
      </c>
      <c r="Y88" s="139">
        <v>126</v>
      </c>
      <c r="Z88" s="139">
        <v>48</v>
      </c>
      <c r="AA88" s="138">
        <v>174</v>
      </c>
      <c r="AB88" s="245">
        <v>27</v>
      </c>
      <c r="AC88">
        <v>22</v>
      </c>
      <c r="AD88">
        <v>50</v>
      </c>
      <c r="AE88" s="55">
        <v>99</v>
      </c>
      <c r="AF88" s="245">
        <v>97</v>
      </c>
      <c r="AG88" s="245">
        <v>27</v>
      </c>
      <c r="AH88" s="246">
        <v>0</v>
      </c>
      <c r="AI88" s="260">
        <v>124</v>
      </c>
      <c r="AJ88" s="245">
        <v>160</v>
      </c>
      <c r="AK88" s="245">
        <v>76</v>
      </c>
      <c r="AL88" s="246">
        <v>0</v>
      </c>
      <c r="AM88" s="260">
        <v>236</v>
      </c>
      <c r="AN88" s="245">
        <v>235</v>
      </c>
      <c r="AO88" s="245">
        <v>76</v>
      </c>
      <c r="AP88" s="246">
        <v>0</v>
      </c>
      <c r="AQ88" s="260">
        <v>311</v>
      </c>
      <c r="AR88">
        <v>222</v>
      </c>
      <c r="AS88">
        <v>143</v>
      </c>
      <c r="AT88" s="55">
        <v>365</v>
      </c>
      <c r="AU88">
        <v>27</v>
      </c>
      <c r="AV88">
        <v>46</v>
      </c>
      <c r="AW88">
        <v>77</v>
      </c>
      <c r="AX88">
        <v>0</v>
      </c>
      <c r="AY88" s="55">
        <v>150</v>
      </c>
      <c r="AZ88">
        <v>27</v>
      </c>
      <c r="BA88">
        <v>46</v>
      </c>
      <c r="BB88">
        <v>153</v>
      </c>
      <c r="BC88">
        <v>0</v>
      </c>
      <c r="BD88" s="55">
        <v>226</v>
      </c>
      <c r="BE88">
        <v>27</v>
      </c>
      <c r="BF88">
        <v>47</v>
      </c>
      <c r="BG88">
        <v>1</v>
      </c>
      <c r="BH88">
        <v>52</v>
      </c>
      <c r="BI88" s="55">
        <v>127</v>
      </c>
      <c r="BJ88">
        <v>222</v>
      </c>
      <c r="BK88">
        <v>1127</v>
      </c>
      <c r="BL88">
        <v>36</v>
      </c>
      <c r="BM88">
        <v>142</v>
      </c>
      <c r="BN88" s="55">
        <v>1539</v>
      </c>
      <c r="BO88">
        <v>222</v>
      </c>
      <c r="BP88">
        <v>1760</v>
      </c>
      <c r="BQ88">
        <v>83</v>
      </c>
      <c r="BR88">
        <v>271</v>
      </c>
      <c r="BS88" s="55">
        <v>2406</v>
      </c>
      <c r="BT88">
        <v>222</v>
      </c>
      <c r="BU88">
        <v>142</v>
      </c>
      <c r="BV88" s="55">
        <v>364</v>
      </c>
      <c r="BW88">
        <v>253</v>
      </c>
      <c r="BX88">
        <v>2642</v>
      </c>
      <c r="BY88">
        <v>96</v>
      </c>
      <c r="BZ88">
        <v>271</v>
      </c>
      <c r="CA88" s="55">
        <v>3262</v>
      </c>
      <c r="CB88">
        <v>253</v>
      </c>
      <c r="CC88">
        <v>2106</v>
      </c>
      <c r="CD88">
        <v>139</v>
      </c>
      <c r="CE88">
        <v>271</v>
      </c>
      <c r="CF88">
        <v>2769</v>
      </c>
    </row>
    <row r="89" spans="1:84">
      <c r="A89">
        <v>85</v>
      </c>
      <c r="B89">
        <v>22</v>
      </c>
      <c r="C89">
        <v>27</v>
      </c>
      <c r="D89" s="55">
        <v>49</v>
      </c>
      <c r="E89">
        <v>51</v>
      </c>
      <c r="F89" s="230">
        <v>51</v>
      </c>
      <c r="G89" s="55">
        <v>100</v>
      </c>
      <c r="H89" s="232">
        <v>70</v>
      </c>
      <c r="I89">
        <v>698</v>
      </c>
      <c r="J89">
        <v>224</v>
      </c>
      <c r="K89">
        <v>144</v>
      </c>
      <c r="L89" s="55">
        <v>1066</v>
      </c>
      <c r="M89">
        <v>356</v>
      </c>
      <c r="N89">
        <v>224</v>
      </c>
      <c r="O89">
        <v>144</v>
      </c>
      <c r="P89" s="55">
        <v>724</v>
      </c>
      <c r="Q89">
        <v>30</v>
      </c>
      <c r="R89">
        <v>96</v>
      </c>
      <c r="S89">
        <v>10</v>
      </c>
      <c r="T89" s="55">
        <v>136</v>
      </c>
      <c r="U89">
        <v>224</v>
      </c>
      <c r="V89" s="246">
        <v>514</v>
      </c>
      <c r="W89">
        <v>144</v>
      </c>
      <c r="X89" s="55">
        <v>882</v>
      </c>
      <c r="Y89" s="139">
        <v>127</v>
      </c>
      <c r="Z89" s="139">
        <v>48</v>
      </c>
      <c r="AA89" s="138">
        <v>175</v>
      </c>
      <c r="AB89" s="245">
        <v>27</v>
      </c>
      <c r="AC89">
        <v>22</v>
      </c>
      <c r="AD89">
        <v>51</v>
      </c>
      <c r="AE89" s="55">
        <v>100</v>
      </c>
      <c r="AF89" s="245">
        <v>97</v>
      </c>
      <c r="AG89" s="245">
        <v>27</v>
      </c>
      <c r="AH89" s="246">
        <v>0</v>
      </c>
      <c r="AI89" s="260">
        <v>124</v>
      </c>
      <c r="AJ89" s="245">
        <v>161</v>
      </c>
      <c r="AK89" s="245">
        <v>76</v>
      </c>
      <c r="AL89" s="246">
        <v>0</v>
      </c>
      <c r="AM89" s="260">
        <v>237</v>
      </c>
      <c r="AN89" s="245">
        <v>237</v>
      </c>
      <c r="AO89" s="245">
        <v>76</v>
      </c>
      <c r="AP89" s="246">
        <v>0</v>
      </c>
      <c r="AQ89" s="260">
        <v>313</v>
      </c>
      <c r="AR89">
        <v>224</v>
      </c>
      <c r="AS89">
        <v>144</v>
      </c>
      <c r="AT89" s="55">
        <v>368</v>
      </c>
      <c r="AU89">
        <v>27</v>
      </c>
      <c r="AV89">
        <v>46</v>
      </c>
      <c r="AW89">
        <v>78</v>
      </c>
      <c r="AX89">
        <v>0</v>
      </c>
      <c r="AY89" s="55">
        <v>151</v>
      </c>
      <c r="AZ89">
        <v>27</v>
      </c>
      <c r="BA89">
        <v>46</v>
      </c>
      <c r="BB89">
        <v>155</v>
      </c>
      <c r="BC89">
        <v>0</v>
      </c>
      <c r="BD89" s="55">
        <v>228</v>
      </c>
      <c r="BE89">
        <v>27</v>
      </c>
      <c r="BF89">
        <v>47</v>
      </c>
      <c r="BG89">
        <v>1</v>
      </c>
      <c r="BH89">
        <v>52</v>
      </c>
      <c r="BI89" s="55">
        <v>127</v>
      </c>
      <c r="BJ89">
        <v>224</v>
      </c>
      <c r="BK89">
        <v>1135</v>
      </c>
      <c r="BL89">
        <v>36</v>
      </c>
      <c r="BM89">
        <v>143</v>
      </c>
      <c r="BN89" s="55">
        <v>1550</v>
      </c>
      <c r="BO89">
        <v>224</v>
      </c>
      <c r="BP89">
        <v>1773</v>
      </c>
      <c r="BQ89">
        <v>83</v>
      </c>
      <c r="BR89">
        <v>273</v>
      </c>
      <c r="BS89" s="55">
        <v>2424</v>
      </c>
      <c r="BT89">
        <v>224</v>
      </c>
      <c r="BU89">
        <v>143</v>
      </c>
      <c r="BV89" s="55">
        <v>367</v>
      </c>
      <c r="BW89">
        <v>255</v>
      </c>
      <c r="BX89">
        <v>2661</v>
      </c>
      <c r="BY89">
        <v>96</v>
      </c>
      <c r="BZ89">
        <v>273</v>
      </c>
      <c r="CA89" s="55">
        <v>3285</v>
      </c>
      <c r="CB89">
        <v>255</v>
      </c>
      <c r="CC89">
        <v>2122</v>
      </c>
      <c r="CD89">
        <v>139</v>
      </c>
      <c r="CE89">
        <v>273</v>
      </c>
      <c r="CF89">
        <v>2789</v>
      </c>
    </row>
    <row r="90" spans="1:84">
      <c r="A90">
        <v>86</v>
      </c>
      <c r="B90">
        <v>22</v>
      </c>
      <c r="C90">
        <v>27</v>
      </c>
      <c r="D90" s="55">
        <v>49</v>
      </c>
      <c r="E90">
        <v>51</v>
      </c>
      <c r="F90" s="230">
        <v>51</v>
      </c>
      <c r="G90" s="55">
        <v>100</v>
      </c>
      <c r="H90" s="232">
        <v>71</v>
      </c>
      <c r="I90">
        <v>702</v>
      </c>
      <c r="J90">
        <v>225</v>
      </c>
      <c r="K90">
        <v>145</v>
      </c>
      <c r="L90" s="55">
        <v>1072</v>
      </c>
      <c r="M90">
        <v>358</v>
      </c>
      <c r="N90">
        <v>225</v>
      </c>
      <c r="O90">
        <v>145</v>
      </c>
      <c r="P90" s="55">
        <v>728</v>
      </c>
      <c r="Q90">
        <v>31</v>
      </c>
      <c r="R90">
        <v>97</v>
      </c>
      <c r="S90">
        <v>10</v>
      </c>
      <c r="T90" s="55">
        <v>138</v>
      </c>
      <c r="U90">
        <v>225</v>
      </c>
      <c r="V90" s="246">
        <v>517</v>
      </c>
      <c r="W90">
        <v>145</v>
      </c>
      <c r="X90" s="55">
        <v>887</v>
      </c>
      <c r="Y90" s="139">
        <v>128</v>
      </c>
      <c r="Z90" s="139">
        <v>48</v>
      </c>
      <c r="AA90" s="138">
        <v>176</v>
      </c>
      <c r="AB90" s="245">
        <v>27</v>
      </c>
      <c r="AC90">
        <v>22</v>
      </c>
      <c r="AD90">
        <v>51</v>
      </c>
      <c r="AE90" s="55">
        <v>100</v>
      </c>
      <c r="AF90" s="245">
        <v>98</v>
      </c>
      <c r="AG90" s="245">
        <v>27</v>
      </c>
      <c r="AH90" s="246">
        <v>0</v>
      </c>
      <c r="AI90" s="260">
        <v>125</v>
      </c>
      <c r="AJ90" s="245">
        <v>162</v>
      </c>
      <c r="AK90" s="245">
        <v>77</v>
      </c>
      <c r="AL90" s="246">
        <v>0</v>
      </c>
      <c r="AM90" s="260">
        <v>239</v>
      </c>
      <c r="AN90" s="245">
        <v>238</v>
      </c>
      <c r="AO90" s="245">
        <v>77</v>
      </c>
      <c r="AP90" s="246">
        <v>0</v>
      </c>
      <c r="AQ90" s="260">
        <v>315</v>
      </c>
      <c r="AR90">
        <v>225</v>
      </c>
      <c r="AS90">
        <v>145</v>
      </c>
      <c r="AT90" s="55">
        <v>370</v>
      </c>
      <c r="AU90">
        <v>27</v>
      </c>
      <c r="AV90">
        <v>47</v>
      </c>
      <c r="AW90">
        <v>78</v>
      </c>
      <c r="AX90">
        <v>0</v>
      </c>
      <c r="AY90" s="55">
        <v>152</v>
      </c>
      <c r="AZ90">
        <v>27</v>
      </c>
      <c r="BA90">
        <v>47</v>
      </c>
      <c r="BB90">
        <v>155</v>
      </c>
      <c r="BC90">
        <v>0</v>
      </c>
      <c r="BD90" s="55">
        <v>229</v>
      </c>
      <c r="BE90">
        <v>27</v>
      </c>
      <c r="BF90">
        <v>48</v>
      </c>
      <c r="BG90">
        <v>1</v>
      </c>
      <c r="BH90">
        <v>53</v>
      </c>
      <c r="BI90" s="55">
        <v>129</v>
      </c>
      <c r="BJ90">
        <v>225</v>
      </c>
      <c r="BK90">
        <v>1141</v>
      </c>
      <c r="BL90">
        <v>36</v>
      </c>
      <c r="BM90">
        <v>144</v>
      </c>
      <c r="BN90" s="55">
        <v>1558</v>
      </c>
      <c r="BO90">
        <v>225</v>
      </c>
      <c r="BP90">
        <v>1782</v>
      </c>
      <c r="BQ90">
        <v>83</v>
      </c>
      <c r="BR90">
        <v>275</v>
      </c>
      <c r="BS90" s="55">
        <v>2437</v>
      </c>
      <c r="BT90">
        <v>225</v>
      </c>
      <c r="BU90">
        <v>144</v>
      </c>
      <c r="BV90" s="55">
        <v>369</v>
      </c>
      <c r="BW90">
        <v>256</v>
      </c>
      <c r="BX90">
        <v>2676</v>
      </c>
      <c r="BY90">
        <v>97</v>
      </c>
      <c r="BZ90">
        <v>275</v>
      </c>
      <c r="CA90" s="55">
        <v>3304</v>
      </c>
      <c r="CB90">
        <v>256</v>
      </c>
      <c r="CC90">
        <v>2134</v>
      </c>
      <c r="CD90">
        <v>141</v>
      </c>
      <c r="CE90">
        <v>275</v>
      </c>
      <c r="CF90">
        <v>2806</v>
      </c>
    </row>
    <row r="91" spans="1:84">
      <c r="A91">
        <v>87</v>
      </c>
      <c r="B91">
        <v>22</v>
      </c>
      <c r="C91">
        <v>28</v>
      </c>
      <c r="D91" s="55">
        <v>50</v>
      </c>
      <c r="E91">
        <v>51</v>
      </c>
      <c r="F91" s="230">
        <v>51</v>
      </c>
      <c r="G91" s="55">
        <v>101</v>
      </c>
      <c r="H91" s="232">
        <v>72</v>
      </c>
      <c r="I91">
        <v>707</v>
      </c>
      <c r="J91">
        <v>227</v>
      </c>
      <c r="K91">
        <v>146</v>
      </c>
      <c r="L91" s="55">
        <v>1080</v>
      </c>
      <c r="M91">
        <v>361</v>
      </c>
      <c r="N91">
        <v>227</v>
      </c>
      <c r="O91">
        <v>146</v>
      </c>
      <c r="P91" s="55">
        <v>734</v>
      </c>
      <c r="Q91">
        <v>31</v>
      </c>
      <c r="R91">
        <v>97</v>
      </c>
      <c r="S91">
        <v>10</v>
      </c>
      <c r="T91" s="55">
        <v>138</v>
      </c>
      <c r="U91">
        <v>227</v>
      </c>
      <c r="V91" s="246">
        <v>520</v>
      </c>
      <c r="W91">
        <v>146</v>
      </c>
      <c r="X91" s="55">
        <v>893</v>
      </c>
      <c r="Y91" s="139">
        <v>129</v>
      </c>
      <c r="Z91" s="139">
        <v>49</v>
      </c>
      <c r="AA91" s="138">
        <v>178</v>
      </c>
      <c r="AB91" s="245">
        <v>28</v>
      </c>
      <c r="AC91">
        <v>22</v>
      </c>
      <c r="AD91">
        <v>51</v>
      </c>
      <c r="AE91" s="55">
        <v>101</v>
      </c>
      <c r="AF91" s="245">
        <v>99</v>
      </c>
      <c r="AG91" s="245">
        <v>28</v>
      </c>
      <c r="AH91" s="246">
        <v>0</v>
      </c>
      <c r="AI91" s="260">
        <v>127</v>
      </c>
      <c r="AJ91" s="245">
        <v>163</v>
      </c>
      <c r="AK91" s="245">
        <v>77</v>
      </c>
      <c r="AL91" s="246">
        <v>0</v>
      </c>
      <c r="AM91" s="260">
        <v>240</v>
      </c>
      <c r="AN91" s="245">
        <v>240</v>
      </c>
      <c r="AO91" s="245">
        <v>77</v>
      </c>
      <c r="AP91" s="246">
        <v>0</v>
      </c>
      <c r="AQ91" s="260">
        <v>317</v>
      </c>
      <c r="AR91">
        <v>227</v>
      </c>
      <c r="AS91">
        <v>146</v>
      </c>
      <c r="AT91" s="55">
        <v>373</v>
      </c>
      <c r="AU91">
        <v>27</v>
      </c>
      <c r="AV91">
        <v>47</v>
      </c>
      <c r="AW91">
        <v>79</v>
      </c>
      <c r="AX91">
        <v>0</v>
      </c>
      <c r="AY91" s="55">
        <v>153</v>
      </c>
      <c r="AZ91">
        <v>27</v>
      </c>
      <c r="BA91">
        <v>47</v>
      </c>
      <c r="BB91">
        <v>157</v>
      </c>
      <c r="BC91">
        <v>0</v>
      </c>
      <c r="BD91" s="55">
        <v>231</v>
      </c>
      <c r="BE91">
        <v>27</v>
      </c>
      <c r="BF91">
        <v>48</v>
      </c>
      <c r="BG91">
        <v>1</v>
      </c>
      <c r="BH91">
        <v>54</v>
      </c>
      <c r="BI91" s="55">
        <v>130</v>
      </c>
      <c r="BJ91">
        <v>226</v>
      </c>
      <c r="BK91">
        <v>1150</v>
      </c>
      <c r="BL91">
        <v>36</v>
      </c>
      <c r="BM91">
        <v>144</v>
      </c>
      <c r="BN91" s="55">
        <v>1568</v>
      </c>
      <c r="BO91">
        <v>226</v>
      </c>
      <c r="BP91">
        <v>1796</v>
      </c>
      <c r="BQ91">
        <v>84</v>
      </c>
      <c r="BR91">
        <v>278</v>
      </c>
      <c r="BS91" s="55">
        <v>2456</v>
      </c>
      <c r="BT91">
        <v>226</v>
      </c>
      <c r="BU91">
        <v>144</v>
      </c>
      <c r="BV91" s="55">
        <v>370</v>
      </c>
      <c r="BW91">
        <v>258</v>
      </c>
      <c r="BX91">
        <v>2695</v>
      </c>
      <c r="BY91">
        <v>97</v>
      </c>
      <c r="BZ91">
        <v>278</v>
      </c>
      <c r="CA91" s="55">
        <v>3328</v>
      </c>
      <c r="CB91">
        <v>258</v>
      </c>
      <c r="CC91">
        <v>2149</v>
      </c>
      <c r="CD91">
        <v>141</v>
      </c>
      <c r="CE91">
        <v>278</v>
      </c>
      <c r="CF91">
        <v>2826</v>
      </c>
    </row>
    <row r="92" spans="1:84">
      <c r="A92">
        <v>88</v>
      </c>
      <c r="B92">
        <v>22</v>
      </c>
      <c r="C92">
        <v>28</v>
      </c>
      <c r="D92" s="55">
        <v>50</v>
      </c>
      <c r="E92">
        <v>52</v>
      </c>
      <c r="F92" s="230">
        <v>52</v>
      </c>
      <c r="G92" s="55">
        <v>102</v>
      </c>
      <c r="H92" s="232">
        <v>72</v>
      </c>
      <c r="I92">
        <v>712</v>
      </c>
      <c r="J92">
        <v>228</v>
      </c>
      <c r="K92">
        <v>147</v>
      </c>
      <c r="L92" s="55">
        <v>1087</v>
      </c>
      <c r="M92">
        <v>363</v>
      </c>
      <c r="N92">
        <v>228</v>
      </c>
      <c r="O92">
        <v>147</v>
      </c>
      <c r="P92" s="55">
        <v>738</v>
      </c>
      <c r="Q92">
        <v>31</v>
      </c>
      <c r="R92">
        <v>98</v>
      </c>
      <c r="S92">
        <v>10</v>
      </c>
      <c r="T92" s="55">
        <v>139</v>
      </c>
      <c r="U92">
        <v>228</v>
      </c>
      <c r="V92" s="246">
        <v>524</v>
      </c>
      <c r="W92">
        <v>147</v>
      </c>
      <c r="X92" s="55">
        <v>899</v>
      </c>
      <c r="Y92" s="139">
        <v>130</v>
      </c>
      <c r="Z92" s="139">
        <v>49</v>
      </c>
      <c r="AA92" s="138">
        <v>179</v>
      </c>
      <c r="AB92" s="245">
        <v>28</v>
      </c>
      <c r="AC92">
        <v>22</v>
      </c>
      <c r="AD92">
        <v>52</v>
      </c>
      <c r="AE92" s="55">
        <v>102</v>
      </c>
      <c r="AF92" s="245">
        <v>99</v>
      </c>
      <c r="AG92" s="245">
        <v>28</v>
      </c>
      <c r="AH92" s="246">
        <v>0</v>
      </c>
      <c r="AI92" s="260">
        <v>127</v>
      </c>
      <c r="AJ92" s="245">
        <v>164</v>
      </c>
      <c r="AK92" s="245">
        <v>78</v>
      </c>
      <c r="AL92" s="246">
        <v>0</v>
      </c>
      <c r="AM92" s="260">
        <v>242</v>
      </c>
      <c r="AN92" s="245">
        <v>242</v>
      </c>
      <c r="AO92" s="245">
        <v>78</v>
      </c>
      <c r="AP92" s="246">
        <v>0</v>
      </c>
      <c r="AQ92" s="260">
        <v>320</v>
      </c>
      <c r="AR92">
        <v>228</v>
      </c>
      <c r="AS92">
        <v>147</v>
      </c>
      <c r="AT92" s="55">
        <v>375</v>
      </c>
      <c r="AU92">
        <v>28</v>
      </c>
      <c r="AV92">
        <v>47</v>
      </c>
      <c r="AW92">
        <v>79</v>
      </c>
      <c r="AX92">
        <v>0</v>
      </c>
      <c r="AY92" s="55">
        <v>154</v>
      </c>
      <c r="AZ92">
        <v>28</v>
      </c>
      <c r="BA92">
        <v>47</v>
      </c>
      <c r="BB92">
        <v>157</v>
      </c>
      <c r="BC92">
        <v>0</v>
      </c>
      <c r="BD92" s="55">
        <v>232</v>
      </c>
      <c r="BE92">
        <v>28</v>
      </c>
      <c r="BF92">
        <v>48</v>
      </c>
      <c r="BG92">
        <v>1</v>
      </c>
      <c r="BH92">
        <v>55</v>
      </c>
      <c r="BI92" s="55">
        <v>132</v>
      </c>
      <c r="BJ92">
        <v>228</v>
      </c>
      <c r="BK92">
        <v>1158</v>
      </c>
      <c r="BL92">
        <v>36</v>
      </c>
      <c r="BM92">
        <v>145</v>
      </c>
      <c r="BN92" s="55">
        <v>1579</v>
      </c>
      <c r="BO92">
        <v>228</v>
      </c>
      <c r="BP92">
        <v>1808</v>
      </c>
      <c r="BQ92">
        <v>84</v>
      </c>
      <c r="BR92">
        <v>279</v>
      </c>
      <c r="BS92" s="55">
        <v>2471</v>
      </c>
      <c r="BT92">
        <v>228</v>
      </c>
      <c r="BU92">
        <v>145</v>
      </c>
      <c r="BV92" s="55">
        <v>373</v>
      </c>
      <c r="BW92">
        <v>260</v>
      </c>
      <c r="BX92">
        <v>2713</v>
      </c>
      <c r="BY92">
        <v>99</v>
      </c>
      <c r="BZ92">
        <v>279</v>
      </c>
      <c r="CA92" s="55">
        <v>3351</v>
      </c>
      <c r="CB92">
        <v>260</v>
      </c>
      <c r="CC92">
        <v>2164</v>
      </c>
      <c r="CD92">
        <v>144</v>
      </c>
      <c r="CE92">
        <v>279</v>
      </c>
      <c r="CF92">
        <v>2847</v>
      </c>
    </row>
    <row r="93" spans="1:84">
      <c r="A93">
        <v>89</v>
      </c>
      <c r="B93">
        <v>22</v>
      </c>
      <c r="C93">
        <v>28</v>
      </c>
      <c r="D93" s="55">
        <v>50</v>
      </c>
      <c r="E93">
        <v>52</v>
      </c>
      <c r="F93" s="230">
        <v>52</v>
      </c>
      <c r="G93" s="55">
        <v>102</v>
      </c>
      <c r="H93" s="232">
        <v>73</v>
      </c>
      <c r="I93">
        <v>715</v>
      </c>
      <c r="J93">
        <v>230</v>
      </c>
      <c r="K93">
        <v>147</v>
      </c>
      <c r="L93" s="55">
        <v>1092</v>
      </c>
      <c r="M93">
        <v>365</v>
      </c>
      <c r="N93">
        <v>230</v>
      </c>
      <c r="O93">
        <v>147</v>
      </c>
      <c r="P93" s="55">
        <v>742</v>
      </c>
      <c r="Q93">
        <v>31</v>
      </c>
      <c r="R93">
        <v>98</v>
      </c>
      <c r="S93">
        <v>10</v>
      </c>
      <c r="T93" s="55">
        <v>139</v>
      </c>
      <c r="U93">
        <v>230</v>
      </c>
      <c r="V93" s="246">
        <v>527</v>
      </c>
      <c r="W93">
        <v>147</v>
      </c>
      <c r="X93" s="55">
        <v>904</v>
      </c>
      <c r="Y93" s="139">
        <v>130</v>
      </c>
      <c r="Z93" s="139">
        <v>49</v>
      </c>
      <c r="AA93" s="138">
        <v>179</v>
      </c>
      <c r="AB93" s="245">
        <v>28</v>
      </c>
      <c r="AC93">
        <v>22</v>
      </c>
      <c r="AD93">
        <v>52</v>
      </c>
      <c r="AE93" s="55">
        <v>102</v>
      </c>
      <c r="AF93" s="245">
        <v>100</v>
      </c>
      <c r="AG93" s="245">
        <v>28</v>
      </c>
      <c r="AH93" s="246">
        <v>0</v>
      </c>
      <c r="AI93" s="260">
        <v>128</v>
      </c>
      <c r="AJ93" s="245">
        <v>165</v>
      </c>
      <c r="AK93" s="245">
        <v>78</v>
      </c>
      <c r="AL93" s="246">
        <v>0</v>
      </c>
      <c r="AM93" s="260">
        <v>243</v>
      </c>
      <c r="AN93" s="245">
        <v>243</v>
      </c>
      <c r="AO93" s="245">
        <v>78</v>
      </c>
      <c r="AP93" s="246">
        <v>0</v>
      </c>
      <c r="AQ93" s="260">
        <v>321</v>
      </c>
      <c r="AR93">
        <v>230</v>
      </c>
      <c r="AS93">
        <v>147</v>
      </c>
      <c r="AT93" s="55">
        <v>377</v>
      </c>
      <c r="AU93">
        <v>28</v>
      </c>
      <c r="AV93">
        <v>48</v>
      </c>
      <c r="AW93">
        <v>80</v>
      </c>
      <c r="AX93">
        <v>0</v>
      </c>
      <c r="AY93" s="55">
        <v>156</v>
      </c>
      <c r="AZ93">
        <v>28</v>
      </c>
      <c r="BA93">
        <v>48</v>
      </c>
      <c r="BB93">
        <v>159</v>
      </c>
      <c r="BC93">
        <v>0</v>
      </c>
      <c r="BD93" s="55">
        <v>235</v>
      </c>
      <c r="BE93">
        <v>28</v>
      </c>
      <c r="BF93">
        <v>49</v>
      </c>
      <c r="BG93">
        <v>1</v>
      </c>
      <c r="BH93">
        <v>55</v>
      </c>
      <c r="BI93" s="55">
        <v>133</v>
      </c>
      <c r="BJ93">
        <v>229</v>
      </c>
      <c r="BK93">
        <v>1164</v>
      </c>
      <c r="BL93">
        <v>36</v>
      </c>
      <c r="BM93">
        <v>146</v>
      </c>
      <c r="BN93" s="55">
        <v>1587</v>
      </c>
      <c r="BO93">
        <v>229</v>
      </c>
      <c r="BP93">
        <v>1817</v>
      </c>
      <c r="BQ93">
        <v>85</v>
      </c>
      <c r="BR93">
        <v>281</v>
      </c>
      <c r="BS93" s="55">
        <v>2484</v>
      </c>
      <c r="BT93">
        <v>229</v>
      </c>
      <c r="BU93">
        <v>146</v>
      </c>
      <c r="BV93" s="55">
        <v>375</v>
      </c>
      <c r="BW93">
        <v>261</v>
      </c>
      <c r="BX93">
        <v>2728</v>
      </c>
      <c r="BY93">
        <v>100</v>
      </c>
      <c r="BZ93">
        <v>281</v>
      </c>
      <c r="CA93" s="55">
        <v>3370</v>
      </c>
      <c r="CB93">
        <v>261</v>
      </c>
      <c r="CC93">
        <v>2175</v>
      </c>
      <c r="CD93">
        <v>144</v>
      </c>
      <c r="CE93">
        <v>281</v>
      </c>
      <c r="CF93">
        <v>2861</v>
      </c>
    </row>
    <row r="94" spans="1:84">
      <c r="A94">
        <v>90</v>
      </c>
      <c r="B94">
        <v>22</v>
      </c>
      <c r="C94">
        <v>28</v>
      </c>
      <c r="D94" s="55">
        <v>50</v>
      </c>
      <c r="E94">
        <v>52</v>
      </c>
      <c r="F94" s="230">
        <v>52</v>
      </c>
      <c r="G94" s="55">
        <v>102</v>
      </c>
      <c r="H94" s="232">
        <v>73</v>
      </c>
      <c r="I94">
        <v>720</v>
      </c>
      <c r="J94">
        <v>231</v>
      </c>
      <c r="K94">
        <v>148</v>
      </c>
      <c r="L94" s="55">
        <v>1099</v>
      </c>
      <c r="M94">
        <v>368</v>
      </c>
      <c r="N94">
        <v>231</v>
      </c>
      <c r="O94">
        <v>148</v>
      </c>
      <c r="P94" s="55">
        <v>747</v>
      </c>
      <c r="Q94">
        <v>31</v>
      </c>
      <c r="R94">
        <v>99</v>
      </c>
      <c r="S94">
        <v>10</v>
      </c>
      <c r="T94" s="55">
        <v>140</v>
      </c>
      <c r="U94">
        <v>231</v>
      </c>
      <c r="V94" s="246">
        <v>531</v>
      </c>
      <c r="W94">
        <v>148</v>
      </c>
      <c r="X94" s="55">
        <v>910</v>
      </c>
      <c r="Y94" s="139">
        <v>131</v>
      </c>
      <c r="Z94" s="139">
        <v>49</v>
      </c>
      <c r="AA94" s="138">
        <v>180</v>
      </c>
      <c r="AB94" s="245">
        <v>28</v>
      </c>
      <c r="AC94">
        <v>22</v>
      </c>
      <c r="AD94">
        <v>52</v>
      </c>
      <c r="AE94" s="55">
        <v>102</v>
      </c>
      <c r="AF94" s="245">
        <v>101</v>
      </c>
      <c r="AG94" s="245">
        <v>28</v>
      </c>
      <c r="AH94" s="246">
        <v>0</v>
      </c>
      <c r="AI94" s="260">
        <v>129</v>
      </c>
      <c r="AJ94" s="245">
        <v>166</v>
      </c>
      <c r="AK94" s="245">
        <v>79</v>
      </c>
      <c r="AL94" s="246">
        <v>0</v>
      </c>
      <c r="AM94" s="260">
        <v>245</v>
      </c>
      <c r="AN94" s="245">
        <v>245</v>
      </c>
      <c r="AO94" s="245">
        <v>79</v>
      </c>
      <c r="AP94" s="246">
        <v>0</v>
      </c>
      <c r="AQ94" s="260">
        <v>324</v>
      </c>
      <c r="AR94">
        <v>231</v>
      </c>
      <c r="AS94">
        <v>148</v>
      </c>
      <c r="AT94" s="55">
        <v>379</v>
      </c>
      <c r="AU94">
        <v>28</v>
      </c>
      <c r="AV94">
        <v>48</v>
      </c>
      <c r="AW94">
        <v>80</v>
      </c>
      <c r="AX94">
        <v>0</v>
      </c>
      <c r="AY94" s="55">
        <v>156</v>
      </c>
      <c r="AZ94">
        <v>28</v>
      </c>
      <c r="BA94">
        <v>48</v>
      </c>
      <c r="BB94">
        <v>159</v>
      </c>
      <c r="BC94">
        <v>0</v>
      </c>
      <c r="BD94" s="55">
        <v>235</v>
      </c>
      <c r="BE94">
        <v>28</v>
      </c>
      <c r="BF94">
        <v>49</v>
      </c>
      <c r="BG94">
        <v>1</v>
      </c>
      <c r="BH94">
        <v>55</v>
      </c>
      <c r="BI94" s="55">
        <v>133</v>
      </c>
      <c r="BJ94">
        <v>232</v>
      </c>
      <c r="BK94">
        <v>1171</v>
      </c>
      <c r="BL94">
        <v>37</v>
      </c>
      <c r="BM94">
        <v>147</v>
      </c>
      <c r="BN94" s="55">
        <v>1599</v>
      </c>
      <c r="BO94">
        <v>232</v>
      </c>
      <c r="BP94">
        <v>1830</v>
      </c>
      <c r="BQ94">
        <v>87</v>
      </c>
      <c r="BR94">
        <v>283</v>
      </c>
      <c r="BS94" s="55">
        <v>2505</v>
      </c>
      <c r="BT94">
        <v>232</v>
      </c>
      <c r="BU94">
        <v>147</v>
      </c>
      <c r="BV94" s="55">
        <v>379</v>
      </c>
      <c r="BW94">
        <v>263</v>
      </c>
      <c r="BX94">
        <v>2748</v>
      </c>
      <c r="BY94">
        <v>100</v>
      </c>
      <c r="BZ94">
        <v>283</v>
      </c>
      <c r="CA94" s="55">
        <v>3394</v>
      </c>
      <c r="CB94">
        <v>263</v>
      </c>
      <c r="CC94">
        <v>2191</v>
      </c>
      <c r="CD94">
        <v>145</v>
      </c>
      <c r="CE94">
        <v>283</v>
      </c>
      <c r="CF94">
        <v>2882</v>
      </c>
    </row>
    <row r="95" spans="1:84">
      <c r="A95">
        <v>91</v>
      </c>
      <c r="B95">
        <v>23</v>
      </c>
      <c r="C95">
        <v>28</v>
      </c>
      <c r="D95" s="55">
        <v>51</v>
      </c>
      <c r="E95">
        <v>53</v>
      </c>
      <c r="F95" s="230">
        <v>53</v>
      </c>
      <c r="G95" s="55">
        <v>104</v>
      </c>
      <c r="H95" s="232">
        <v>73</v>
      </c>
      <c r="I95">
        <v>724</v>
      </c>
      <c r="J95">
        <v>232</v>
      </c>
      <c r="K95">
        <v>149</v>
      </c>
      <c r="L95" s="55">
        <v>1105</v>
      </c>
      <c r="M95">
        <v>370</v>
      </c>
      <c r="N95">
        <v>232</v>
      </c>
      <c r="O95">
        <v>149</v>
      </c>
      <c r="P95" s="55">
        <v>751</v>
      </c>
      <c r="Q95">
        <v>32</v>
      </c>
      <c r="R95">
        <v>100</v>
      </c>
      <c r="S95">
        <v>10</v>
      </c>
      <c r="T95" s="55">
        <v>142</v>
      </c>
      <c r="U95">
        <v>232</v>
      </c>
      <c r="V95" s="246">
        <v>533</v>
      </c>
      <c r="W95">
        <v>149</v>
      </c>
      <c r="X95" s="55">
        <v>914</v>
      </c>
      <c r="Y95" s="139">
        <v>132</v>
      </c>
      <c r="Z95" s="139">
        <v>50</v>
      </c>
      <c r="AA95" s="138">
        <v>182</v>
      </c>
      <c r="AB95" s="245">
        <v>28</v>
      </c>
      <c r="AC95">
        <v>23</v>
      </c>
      <c r="AD95">
        <v>53</v>
      </c>
      <c r="AE95" s="55">
        <v>104</v>
      </c>
      <c r="AF95" s="245">
        <v>101</v>
      </c>
      <c r="AG95" s="245">
        <v>28</v>
      </c>
      <c r="AH95" s="246">
        <v>0</v>
      </c>
      <c r="AI95" s="260">
        <v>129</v>
      </c>
      <c r="AJ95" s="245">
        <v>167</v>
      </c>
      <c r="AK95" s="245">
        <v>79</v>
      </c>
      <c r="AL95" s="246">
        <v>0</v>
      </c>
      <c r="AM95" s="260">
        <v>246</v>
      </c>
      <c r="AN95" s="245">
        <v>246</v>
      </c>
      <c r="AO95" s="245">
        <v>79</v>
      </c>
      <c r="AP95" s="246">
        <v>0</v>
      </c>
      <c r="AQ95" s="260">
        <v>325</v>
      </c>
      <c r="AR95">
        <v>232</v>
      </c>
      <c r="AS95">
        <v>149</v>
      </c>
      <c r="AT95" s="55">
        <v>381</v>
      </c>
      <c r="AU95">
        <v>28</v>
      </c>
      <c r="AV95">
        <v>48</v>
      </c>
      <c r="AW95">
        <v>81</v>
      </c>
      <c r="AX95">
        <v>0</v>
      </c>
      <c r="AY95" s="55">
        <v>157</v>
      </c>
      <c r="AZ95">
        <v>28</v>
      </c>
      <c r="BA95">
        <v>48</v>
      </c>
      <c r="BB95">
        <v>161</v>
      </c>
      <c r="BC95">
        <v>0</v>
      </c>
      <c r="BD95" s="55">
        <v>237</v>
      </c>
      <c r="BE95">
        <v>28</v>
      </c>
      <c r="BF95">
        <v>49</v>
      </c>
      <c r="BG95">
        <v>1</v>
      </c>
      <c r="BH95">
        <v>55</v>
      </c>
      <c r="BI95" s="55">
        <v>133</v>
      </c>
      <c r="BJ95">
        <v>233</v>
      </c>
      <c r="BK95">
        <v>1179</v>
      </c>
      <c r="BL95">
        <v>37</v>
      </c>
      <c r="BM95">
        <v>149</v>
      </c>
      <c r="BN95" s="55">
        <v>1610</v>
      </c>
      <c r="BO95">
        <v>233</v>
      </c>
      <c r="BP95">
        <v>1839</v>
      </c>
      <c r="BQ95">
        <v>87</v>
      </c>
      <c r="BR95">
        <v>285</v>
      </c>
      <c r="BS95" s="55">
        <v>2518</v>
      </c>
      <c r="BT95">
        <v>233</v>
      </c>
      <c r="BU95">
        <v>149</v>
      </c>
      <c r="BV95" s="55">
        <v>382</v>
      </c>
      <c r="BW95">
        <v>264</v>
      </c>
      <c r="BX95">
        <v>2762</v>
      </c>
      <c r="BY95">
        <v>102</v>
      </c>
      <c r="BZ95">
        <v>285</v>
      </c>
      <c r="CA95" s="55">
        <v>3413</v>
      </c>
      <c r="CB95">
        <v>264</v>
      </c>
      <c r="CC95">
        <v>2202</v>
      </c>
      <c r="CD95">
        <v>147</v>
      </c>
      <c r="CE95">
        <v>285</v>
      </c>
      <c r="CF95">
        <v>2898</v>
      </c>
    </row>
    <row r="96" spans="1:84">
      <c r="A96">
        <v>92</v>
      </c>
      <c r="B96">
        <v>23</v>
      </c>
      <c r="C96">
        <v>29</v>
      </c>
      <c r="D96" s="55">
        <v>52</v>
      </c>
      <c r="E96">
        <v>53</v>
      </c>
      <c r="F96" s="230">
        <v>53</v>
      </c>
      <c r="G96" s="55">
        <v>105</v>
      </c>
      <c r="H96" s="232">
        <v>74</v>
      </c>
      <c r="I96">
        <v>728</v>
      </c>
      <c r="J96">
        <v>234</v>
      </c>
      <c r="K96">
        <v>150</v>
      </c>
      <c r="L96" s="55">
        <v>1112</v>
      </c>
      <c r="M96">
        <v>372</v>
      </c>
      <c r="N96">
        <v>234</v>
      </c>
      <c r="O96">
        <v>150</v>
      </c>
      <c r="P96" s="55">
        <v>756</v>
      </c>
      <c r="Q96">
        <v>32</v>
      </c>
      <c r="R96">
        <v>100</v>
      </c>
      <c r="S96">
        <v>10</v>
      </c>
      <c r="T96" s="55">
        <v>142</v>
      </c>
      <c r="U96">
        <v>234</v>
      </c>
      <c r="V96" s="246">
        <v>536</v>
      </c>
      <c r="W96">
        <v>150</v>
      </c>
      <c r="X96" s="55">
        <v>920</v>
      </c>
      <c r="Y96" s="139">
        <v>133</v>
      </c>
      <c r="Z96" s="139">
        <v>50</v>
      </c>
      <c r="AA96" s="138">
        <v>183</v>
      </c>
      <c r="AB96" s="245">
        <v>29</v>
      </c>
      <c r="AC96">
        <v>23</v>
      </c>
      <c r="AD96">
        <v>53</v>
      </c>
      <c r="AE96" s="55">
        <v>105</v>
      </c>
      <c r="AF96" s="245">
        <v>102</v>
      </c>
      <c r="AG96" s="245">
        <v>29</v>
      </c>
      <c r="AH96" s="246">
        <v>0</v>
      </c>
      <c r="AI96" s="260">
        <v>131</v>
      </c>
      <c r="AJ96" s="245">
        <v>168</v>
      </c>
      <c r="AK96" s="245">
        <v>80</v>
      </c>
      <c r="AL96" s="246">
        <v>0</v>
      </c>
      <c r="AM96" s="260">
        <v>248</v>
      </c>
      <c r="AN96" s="245">
        <v>247</v>
      </c>
      <c r="AO96" s="245">
        <v>80</v>
      </c>
      <c r="AP96" s="246">
        <v>0</v>
      </c>
      <c r="AQ96" s="260">
        <v>327</v>
      </c>
      <c r="AR96">
        <v>234</v>
      </c>
      <c r="AS96">
        <v>150</v>
      </c>
      <c r="AT96" s="55">
        <v>384</v>
      </c>
      <c r="AU96">
        <v>28</v>
      </c>
      <c r="AV96">
        <v>48</v>
      </c>
      <c r="AW96">
        <v>81</v>
      </c>
      <c r="AX96">
        <v>0</v>
      </c>
      <c r="AY96" s="55">
        <v>157</v>
      </c>
      <c r="AZ96">
        <v>28</v>
      </c>
      <c r="BA96">
        <v>48</v>
      </c>
      <c r="BB96">
        <v>161</v>
      </c>
      <c r="BC96">
        <v>0</v>
      </c>
      <c r="BD96" s="55">
        <v>237</v>
      </c>
      <c r="BE96">
        <v>28</v>
      </c>
      <c r="BF96">
        <v>49</v>
      </c>
      <c r="BG96">
        <v>1</v>
      </c>
      <c r="BH96">
        <v>55</v>
      </c>
      <c r="BI96" s="55">
        <v>133</v>
      </c>
      <c r="BJ96">
        <v>234</v>
      </c>
      <c r="BK96">
        <v>1185</v>
      </c>
      <c r="BL96">
        <v>37</v>
      </c>
      <c r="BM96">
        <v>149</v>
      </c>
      <c r="BN96" s="55">
        <v>1617</v>
      </c>
      <c r="BO96">
        <v>234</v>
      </c>
      <c r="BP96">
        <v>1851</v>
      </c>
      <c r="BQ96">
        <v>87</v>
      </c>
      <c r="BR96">
        <v>286</v>
      </c>
      <c r="BS96" s="55">
        <v>2532</v>
      </c>
      <c r="BT96">
        <v>234</v>
      </c>
      <c r="BU96">
        <v>149</v>
      </c>
      <c r="BV96" s="55">
        <v>383</v>
      </c>
      <c r="BW96">
        <v>265</v>
      </c>
      <c r="BX96">
        <v>2778</v>
      </c>
      <c r="BY96">
        <v>102</v>
      </c>
      <c r="BZ96">
        <v>286</v>
      </c>
      <c r="CA96" s="55">
        <v>3431</v>
      </c>
      <c r="CB96">
        <v>265</v>
      </c>
      <c r="CC96">
        <v>2215</v>
      </c>
      <c r="CD96">
        <v>147</v>
      </c>
      <c r="CE96">
        <v>286</v>
      </c>
      <c r="CF96">
        <v>2913</v>
      </c>
    </row>
    <row r="97" spans="1:84">
      <c r="A97">
        <v>93</v>
      </c>
      <c r="B97">
        <v>23</v>
      </c>
      <c r="C97">
        <v>29</v>
      </c>
      <c r="D97" s="55">
        <v>52</v>
      </c>
      <c r="E97">
        <v>53</v>
      </c>
      <c r="F97" s="230">
        <v>53</v>
      </c>
      <c r="G97" s="55">
        <v>105</v>
      </c>
      <c r="H97" s="232">
        <v>75</v>
      </c>
      <c r="I97">
        <v>733</v>
      </c>
      <c r="J97">
        <v>235</v>
      </c>
      <c r="K97">
        <v>151</v>
      </c>
      <c r="L97" s="55">
        <v>1119</v>
      </c>
      <c r="M97">
        <v>374</v>
      </c>
      <c r="N97">
        <v>235</v>
      </c>
      <c r="O97">
        <v>151</v>
      </c>
      <c r="P97" s="55">
        <v>760</v>
      </c>
      <c r="Q97">
        <v>32</v>
      </c>
      <c r="R97">
        <v>101</v>
      </c>
      <c r="S97">
        <v>10</v>
      </c>
      <c r="T97" s="55">
        <v>143</v>
      </c>
      <c r="U97">
        <v>235</v>
      </c>
      <c r="V97" s="246">
        <v>540</v>
      </c>
      <c r="W97">
        <v>151</v>
      </c>
      <c r="X97" s="55">
        <v>926</v>
      </c>
      <c r="Y97" s="139">
        <v>134</v>
      </c>
      <c r="Z97" s="139">
        <v>50</v>
      </c>
      <c r="AA97" s="138">
        <v>184</v>
      </c>
      <c r="AB97" s="245">
        <v>29</v>
      </c>
      <c r="AC97">
        <v>23</v>
      </c>
      <c r="AD97">
        <v>53</v>
      </c>
      <c r="AE97" s="55">
        <v>105</v>
      </c>
      <c r="AF97" s="245">
        <v>102</v>
      </c>
      <c r="AG97" s="245">
        <v>29</v>
      </c>
      <c r="AH97" s="246">
        <v>0</v>
      </c>
      <c r="AI97" s="260">
        <v>131</v>
      </c>
      <c r="AJ97" s="245">
        <v>169</v>
      </c>
      <c r="AK97" s="245">
        <v>80</v>
      </c>
      <c r="AL97" s="246">
        <v>0</v>
      </c>
      <c r="AM97" s="260">
        <v>249</v>
      </c>
      <c r="AN97" s="245">
        <v>249</v>
      </c>
      <c r="AO97" s="245">
        <v>80</v>
      </c>
      <c r="AP97" s="246">
        <v>0</v>
      </c>
      <c r="AQ97" s="260">
        <v>329</v>
      </c>
      <c r="AR97">
        <v>235</v>
      </c>
      <c r="AS97">
        <v>151</v>
      </c>
      <c r="AT97" s="55">
        <v>386</v>
      </c>
      <c r="AU97">
        <v>28</v>
      </c>
      <c r="AV97">
        <v>49</v>
      </c>
      <c r="AW97">
        <v>82</v>
      </c>
      <c r="AX97">
        <v>0</v>
      </c>
      <c r="AY97" s="55">
        <v>159</v>
      </c>
      <c r="AZ97">
        <v>28</v>
      </c>
      <c r="BA97">
        <v>49</v>
      </c>
      <c r="BB97">
        <v>163</v>
      </c>
      <c r="BC97">
        <v>0</v>
      </c>
      <c r="BD97" s="55">
        <v>240</v>
      </c>
      <c r="BE97">
        <v>28</v>
      </c>
      <c r="BF97">
        <v>50</v>
      </c>
      <c r="BG97">
        <v>1</v>
      </c>
      <c r="BH97">
        <v>57</v>
      </c>
      <c r="BI97" s="55">
        <v>136</v>
      </c>
      <c r="BJ97">
        <v>236</v>
      </c>
      <c r="BK97">
        <v>1193</v>
      </c>
      <c r="BL97">
        <v>37</v>
      </c>
      <c r="BM97">
        <v>150</v>
      </c>
      <c r="BN97" s="55">
        <v>1628</v>
      </c>
      <c r="BO97">
        <v>236</v>
      </c>
      <c r="BP97">
        <v>1862</v>
      </c>
      <c r="BQ97">
        <v>88</v>
      </c>
      <c r="BR97">
        <v>288</v>
      </c>
      <c r="BS97" s="55">
        <v>2549</v>
      </c>
      <c r="BT97">
        <v>236</v>
      </c>
      <c r="BU97">
        <v>150</v>
      </c>
      <c r="BV97" s="55">
        <v>386</v>
      </c>
      <c r="BW97">
        <v>267</v>
      </c>
      <c r="BX97">
        <v>2795</v>
      </c>
      <c r="BY97">
        <v>102</v>
      </c>
      <c r="BZ97">
        <v>288</v>
      </c>
      <c r="CA97" s="55">
        <v>3452</v>
      </c>
      <c r="CB97">
        <v>267</v>
      </c>
      <c r="CC97">
        <v>2229</v>
      </c>
      <c r="CD97">
        <v>148</v>
      </c>
      <c r="CE97">
        <v>288</v>
      </c>
      <c r="CF97">
        <v>2932</v>
      </c>
    </row>
    <row r="98" spans="1:84">
      <c r="A98">
        <v>94</v>
      </c>
      <c r="B98">
        <v>23</v>
      </c>
      <c r="C98">
        <v>29</v>
      </c>
      <c r="D98" s="55">
        <v>52</v>
      </c>
      <c r="E98">
        <v>54</v>
      </c>
      <c r="F98" s="230">
        <v>54</v>
      </c>
      <c r="G98" s="55">
        <v>106</v>
      </c>
      <c r="H98" s="232">
        <v>75</v>
      </c>
      <c r="I98">
        <v>737</v>
      </c>
      <c r="J98">
        <v>237</v>
      </c>
      <c r="K98">
        <v>152</v>
      </c>
      <c r="L98" s="55">
        <v>1126</v>
      </c>
      <c r="M98">
        <v>376</v>
      </c>
      <c r="N98">
        <v>237</v>
      </c>
      <c r="O98">
        <v>152</v>
      </c>
      <c r="P98" s="55">
        <v>765</v>
      </c>
      <c r="Q98">
        <v>32</v>
      </c>
      <c r="R98">
        <v>101</v>
      </c>
      <c r="S98">
        <v>10</v>
      </c>
      <c r="T98" s="55">
        <v>143</v>
      </c>
      <c r="U98">
        <v>237</v>
      </c>
      <c r="V98" s="246">
        <v>543</v>
      </c>
      <c r="W98">
        <v>152</v>
      </c>
      <c r="X98" s="55">
        <v>932</v>
      </c>
      <c r="Y98" s="139">
        <v>134</v>
      </c>
      <c r="Z98" s="139">
        <v>51</v>
      </c>
      <c r="AA98" s="138">
        <v>185</v>
      </c>
      <c r="AB98" s="245">
        <v>29</v>
      </c>
      <c r="AC98">
        <v>23</v>
      </c>
      <c r="AD98">
        <v>54</v>
      </c>
      <c r="AE98" s="55">
        <v>106</v>
      </c>
      <c r="AF98" s="245">
        <v>103</v>
      </c>
      <c r="AG98" s="245">
        <v>29</v>
      </c>
      <c r="AH98" s="246">
        <v>0</v>
      </c>
      <c r="AI98" s="260">
        <v>132</v>
      </c>
      <c r="AJ98" s="245">
        <v>170</v>
      </c>
      <c r="AK98" s="245">
        <v>81</v>
      </c>
      <c r="AL98" s="246">
        <v>0</v>
      </c>
      <c r="AM98" s="260">
        <v>251</v>
      </c>
      <c r="AN98" s="245">
        <v>250</v>
      </c>
      <c r="AO98" s="245">
        <v>81</v>
      </c>
      <c r="AP98" s="246">
        <v>0</v>
      </c>
      <c r="AQ98" s="260">
        <v>331</v>
      </c>
      <c r="AR98">
        <v>237</v>
      </c>
      <c r="AS98">
        <v>152</v>
      </c>
      <c r="AT98" s="55">
        <v>389</v>
      </c>
      <c r="AU98">
        <v>29</v>
      </c>
      <c r="AV98">
        <v>49</v>
      </c>
      <c r="AW98">
        <v>82</v>
      </c>
      <c r="AX98">
        <v>0</v>
      </c>
      <c r="AY98" s="55">
        <v>160</v>
      </c>
      <c r="AZ98">
        <v>29</v>
      </c>
      <c r="BA98">
        <v>49</v>
      </c>
      <c r="BB98">
        <v>163</v>
      </c>
      <c r="BC98">
        <v>0</v>
      </c>
      <c r="BD98" s="55">
        <v>241</v>
      </c>
      <c r="BE98">
        <v>29</v>
      </c>
      <c r="BF98">
        <v>50</v>
      </c>
      <c r="BG98">
        <v>1</v>
      </c>
      <c r="BH98">
        <v>57</v>
      </c>
      <c r="BI98" s="55">
        <v>137</v>
      </c>
      <c r="BJ98">
        <v>237</v>
      </c>
      <c r="BK98">
        <v>1199</v>
      </c>
      <c r="BL98">
        <v>37</v>
      </c>
      <c r="BM98">
        <v>152</v>
      </c>
      <c r="BN98" s="55">
        <v>1637</v>
      </c>
      <c r="BO98">
        <v>237</v>
      </c>
      <c r="BP98">
        <v>1872</v>
      </c>
      <c r="BQ98">
        <v>89</v>
      </c>
      <c r="BR98">
        <v>289</v>
      </c>
      <c r="BS98" s="55">
        <v>2562</v>
      </c>
      <c r="BT98">
        <v>237</v>
      </c>
      <c r="BU98">
        <v>152</v>
      </c>
      <c r="BV98" s="55">
        <v>389</v>
      </c>
      <c r="BW98">
        <v>268</v>
      </c>
      <c r="BX98">
        <v>2812</v>
      </c>
      <c r="BY98">
        <v>103</v>
      </c>
      <c r="BZ98">
        <v>289</v>
      </c>
      <c r="CA98" s="55">
        <v>3472</v>
      </c>
      <c r="CB98">
        <v>268</v>
      </c>
      <c r="CC98">
        <v>2243</v>
      </c>
      <c r="CD98">
        <v>149</v>
      </c>
      <c r="CE98">
        <v>289</v>
      </c>
      <c r="CF98">
        <v>2949</v>
      </c>
    </row>
    <row r="99" spans="1:84">
      <c r="A99">
        <v>95</v>
      </c>
      <c r="B99">
        <v>23</v>
      </c>
      <c r="C99">
        <v>29</v>
      </c>
      <c r="D99" s="55">
        <v>52</v>
      </c>
      <c r="E99">
        <v>54</v>
      </c>
      <c r="F99" s="230">
        <v>54</v>
      </c>
      <c r="G99" s="55">
        <v>106</v>
      </c>
      <c r="H99" s="232">
        <v>75</v>
      </c>
      <c r="I99">
        <v>741</v>
      </c>
      <c r="J99">
        <v>238</v>
      </c>
      <c r="K99">
        <v>153</v>
      </c>
      <c r="L99" s="55">
        <v>1132</v>
      </c>
      <c r="M99">
        <v>378</v>
      </c>
      <c r="N99">
        <v>238</v>
      </c>
      <c r="O99">
        <v>153</v>
      </c>
      <c r="P99" s="55">
        <v>769</v>
      </c>
      <c r="Q99">
        <v>32</v>
      </c>
      <c r="R99">
        <v>102</v>
      </c>
      <c r="S99">
        <v>10</v>
      </c>
      <c r="T99" s="55">
        <v>144</v>
      </c>
      <c r="U99">
        <v>238</v>
      </c>
      <c r="V99" s="246">
        <v>546</v>
      </c>
      <c r="W99">
        <v>153</v>
      </c>
      <c r="X99" s="55">
        <v>937</v>
      </c>
      <c r="Y99" s="139">
        <v>135</v>
      </c>
      <c r="Z99" s="139">
        <v>51</v>
      </c>
      <c r="AA99" s="138">
        <v>186</v>
      </c>
      <c r="AB99" s="245">
        <v>29</v>
      </c>
      <c r="AC99">
        <v>23</v>
      </c>
      <c r="AD99">
        <v>54</v>
      </c>
      <c r="AE99" s="55">
        <v>106</v>
      </c>
      <c r="AF99" s="245">
        <v>103</v>
      </c>
      <c r="AG99" s="245">
        <v>29</v>
      </c>
      <c r="AH99" s="246">
        <v>0</v>
      </c>
      <c r="AI99" s="260">
        <v>132</v>
      </c>
      <c r="AJ99" s="245">
        <v>171</v>
      </c>
      <c r="AK99" s="245">
        <v>81</v>
      </c>
      <c r="AL99" s="246">
        <v>0</v>
      </c>
      <c r="AM99" s="260">
        <v>252</v>
      </c>
      <c r="AN99" s="245">
        <v>252</v>
      </c>
      <c r="AO99" s="245">
        <v>81</v>
      </c>
      <c r="AP99" s="246">
        <v>0</v>
      </c>
      <c r="AQ99" s="260">
        <v>333</v>
      </c>
      <c r="AR99">
        <v>238</v>
      </c>
      <c r="AS99">
        <v>153</v>
      </c>
      <c r="AT99" s="55">
        <v>391</v>
      </c>
      <c r="AU99">
        <v>29</v>
      </c>
      <c r="AV99">
        <v>49</v>
      </c>
      <c r="AW99">
        <v>83</v>
      </c>
      <c r="AX99">
        <v>0</v>
      </c>
      <c r="AY99" s="55">
        <v>161</v>
      </c>
      <c r="AZ99">
        <v>29</v>
      </c>
      <c r="BA99">
        <v>49</v>
      </c>
      <c r="BB99">
        <v>164</v>
      </c>
      <c r="BC99">
        <v>0</v>
      </c>
      <c r="BD99" s="55">
        <v>242</v>
      </c>
      <c r="BE99">
        <v>29</v>
      </c>
      <c r="BF99">
        <v>50</v>
      </c>
      <c r="BG99">
        <v>1</v>
      </c>
      <c r="BH99">
        <v>57</v>
      </c>
      <c r="BI99" s="55">
        <v>137</v>
      </c>
      <c r="BJ99">
        <v>238</v>
      </c>
      <c r="BK99">
        <v>1206</v>
      </c>
      <c r="BL99">
        <v>37</v>
      </c>
      <c r="BM99">
        <v>153</v>
      </c>
      <c r="BN99" s="55">
        <v>1647</v>
      </c>
      <c r="BO99">
        <v>238</v>
      </c>
      <c r="BP99">
        <v>1883</v>
      </c>
      <c r="BQ99">
        <v>89</v>
      </c>
      <c r="BR99">
        <v>292</v>
      </c>
      <c r="BS99" s="55">
        <v>2577</v>
      </c>
      <c r="BT99">
        <v>238</v>
      </c>
      <c r="BU99">
        <v>153</v>
      </c>
      <c r="BV99" s="55">
        <v>391</v>
      </c>
      <c r="BW99">
        <v>270</v>
      </c>
      <c r="BX99">
        <v>2825</v>
      </c>
      <c r="BY99">
        <v>103</v>
      </c>
      <c r="BZ99">
        <v>292</v>
      </c>
      <c r="CA99" s="55">
        <v>3490</v>
      </c>
      <c r="CB99">
        <v>270</v>
      </c>
      <c r="CC99">
        <v>2253</v>
      </c>
      <c r="CD99">
        <v>149</v>
      </c>
      <c r="CE99">
        <v>292</v>
      </c>
      <c r="CF99">
        <v>2964</v>
      </c>
    </row>
    <row r="100" spans="1:84">
      <c r="A100">
        <v>96</v>
      </c>
      <c r="B100">
        <v>23</v>
      </c>
      <c r="C100">
        <v>29</v>
      </c>
      <c r="D100" s="55">
        <v>52</v>
      </c>
      <c r="E100">
        <v>54</v>
      </c>
      <c r="F100" s="230">
        <v>54</v>
      </c>
      <c r="G100" s="55">
        <v>106</v>
      </c>
      <c r="H100" s="232">
        <v>75</v>
      </c>
      <c r="I100">
        <v>745</v>
      </c>
      <c r="J100">
        <v>239</v>
      </c>
      <c r="K100">
        <v>153</v>
      </c>
      <c r="L100" s="55">
        <v>1137</v>
      </c>
      <c r="M100">
        <v>380</v>
      </c>
      <c r="N100">
        <v>239</v>
      </c>
      <c r="O100">
        <v>153</v>
      </c>
      <c r="P100" s="55">
        <v>772</v>
      </c>
      <c r="Q100">
        <v>33</v>
      </c>
      <c r="R100">
        <v>103</v>
      </c>
      <c r="S100">
        <v>11</v>
      </c>
      <c r="T100" s="55">
        <v>147</v>
      </c>
      <c r="U100">
        <v>239</v>
      </c>
      <c r="V100" s="246">
        <v>549</v>
      </c>
      <c r="W100">
        <v>153</v>
      </c>
      <c r="X100" s="55">
        <v>941</v>
      </c>
      <c r="Y100" s="139">
        <v>136</v>
      </c>
      <c r="Z100" s="139">
        <v>51</v>
      </c>
      <c r="AA100" s="138">
        <v>187</v>
      </c>
      <c r="AB100" s="245">
        <v>29</v>
      </c>
      <c r="AC100">
        <v>23</v>
      </c>
      <c r="AD100">
        <v>54</v>
      </c>
      <c r="AE100" s="55">
        <v>106</v>
      </c>
      <c r="AF100" s="245">
        <v>104</v>
      </c>
      <c r="AG100" s="245">
        <v>29</v>
      </c>
      <c r="AH100" s="246">
        <v>0</v>
      </c>
      <c r="AI100" s="260">
        <v>133</v>
      </c>
      <c r="AJ100" s="245">
        <v>172</v>
      </c>
      <c r="AK100" s="245">
        <v>81</v>
      </c>
      <c r="AL100" s="246">
        <v>0</v>
      </c>
      <c r="AM100" s="260">
        <v>253</v>
      </c>
      <c r="AN100" s="245">
        <v>253</v>
      </c>
      <c r="AO100" s="245">
        <v>81</v>
      </c>
      <c r="AP100" s="246">
        <v>0</v>
      </c>
      <c r="AQ100" s="260">
        <v>334</v>
      </c>
      <c r="AR100">
        <v>239</v>
      </c>
      <c r="AS100">
        <v>153</v>
      </c>
      <c r="AT100" s="55">
        <v>392</v>
      </c>
      <c r="AU100">
        <v>29</v>
      </c>
      <c r="AV100">
        <v>50</v>
      </c>
      <c r="AW100">
        <v>83</v>
      </c>
      <c r="AX100">
        <v>0</v>
      </c>
      <c r="AY100" s="55">
        <v>162</v>
      </c>
      <c r="AZ100">
        <v>29</v>
      </c>
      <c r="BA100">
        <v>50</v>
      </c>
      <c r="BB100">
        <v>165</v>
      </c>
      <c r="BC100">
        <v>0</v>
      </c>
      <c r="BD100" s="55">
        <v>244</v>
      </c>
      <c r="BE100">
        <v>29</v>
      </c>
      <c r="BF100">
        <v>51</v>
      </c>
      <c r="BG100">
        <v>1</v>
      </c>
      <c r="BH100">
        <v>57</v>
      </c>
      <c r="BI100" s="55">
        <v>138</v>
      </c>
      <c r="BJ100">
        <v>239</v>
      </c>
      <c r="BK100">
        <v>1212</v>
      </c>
      <c r="BL100">
        <v>38</v>
      </c>
      <c r="BM100">
        <v>154</v>
      </c>
      <c r="BN100" s="55">
        <v>1656</v>
      </c>
      <c r="BO100">
        <v>239</v>
      </c>
      <c r="BP100">
        <v>1892</v>
      </c>
      <c r="BQ100">
        <v>89</v>
      </c>
      <c r="BR100">
        <v>293</v>
      </c>
      <c r="BS100" s="55">
        <v>2588</v>
      </c>
      <c r="BT100">
        <v>239</v>
      </c>
      <c r="BU100">
        <v>154</v>
      </c>
      <c r="BV100" s="55">
        <v>393</v>
      </c>
      <c r="BW100">
        <v>271</v>
      </c>
      <c r="BX100">
        <v>2841</v>
      </c>
      <c r="BY100">
        <v>103</v>
      </c>
      <c r="BZ100">
        <v>293</v>
      </c>
      <c r="CA100" s="55">
        <v>3508</v>
      </c>
      <c r="CB100">
        <v>271</v>
      </c>
      <c r="CC100">
        <v>2266</v>
      </c>
      <c r="CD100">
        <v>149</v>
      </c>
      <c r="CE100">
        <v>293</v>
      </c>
      <c r="CF100">
        <v>2979</v>
      </c>
    </row>
    <row r="101" spans="1:84">
      <c r="A101">
        <v>97</v>
      </c>
      <c r="B101">
        <v>23</v>
      </c>
      <c r="C101">
        <v>29</v>
      </c>
      <c r="D101" s="55">
        <v>52</v>
      </c>
      <c r="E101">
        <v>54</v>
      </c>
      <c r="F101" s="230">
        <v>54</v>
      </c>
      <c r="G101" s="55">
        <v>107</v>
      </c>
      <c r="H101" s="232">
        <v>76</v>
      </c>
      <c r="I101">
        <v>749</v>
      </c>
      <c r="J101">
        <v>240</v>
      </c>
      <c r="K101">
        <v>154</v>
      </c>
      <c r="L101" s="55">
        <v>1143</v>
      </c>
      <c r="M101">
        <v>382</v>
      </c>
      <c r="N101">
        <v>240</v>
      </c>
      <c r="O101">
        <v>154</v>
      </c>
      <c r="P101" s="55">
        <v>776</v>
      </c>
      <c r="Q101">
        <v>33</v>
      </c>
      <c r="R101">
        <v>103</v>
      </c>
      <c r="S101">
        <v>11</v>
      </c>
      <c r="T101" s="55">
        <v>147</v>
      </c>
      <c r="U101">
        <v>240</v>
      </c>
      <c r="V101" s="246">
        <v>552</v>
      </c>
      <c r="W101">
        <v>154</v>
      </c>
      <c r="X101" s="55">
        <v>946</v>
      </c>
      <c r="Y101" s="139">
        <v>137</v>
      </c>
      <c r="Z101" s="139">
        <v>51</v>
      </c>
      <c r="AA101" s="138">
        <v>188</v>
      </c>
      <c r="AB101" s="245">
        <v>29</v>
      </c>
      <c r="AC101">
        <v>23</v>
      </c>
      <c r="AD101">
        <v>54</v>
      </c>
      <c r="AE101" s="55">
        <v>106</v>
      </c>
      <c r="AF101" s="245">
        <v>105</v>
      </c>
      <c r="AG101" s="245">
        <v>29</v>
      </c>
      <c r="AH101" s="246">
        <v>0</v>
      </c>
      <c r="AI101" s="260">
        <v>134</v>
      </c>
      <c r="AJ101" s="245">
        <v>173</v>
      </c>
      <c r="AK101" s="245">
        <v>82</v>
      </c>
      <c r="AL101" s="246">
        <v>0</v>
      </c>
      <c r="AM101" s="260">
        <v>255</v>
      </c>
      <c r="AN101" s="245">
        <v>254</v>
      </c>
      <c r="AO101" s="245">
        <v>82</v>
      </c>
      <c r="AP101" s="246">
        <v>0</v>
      </c>
      <c r="AQ101" s="260">
        <v>336</v>
      </c>
      <c r="AR101">
        <v>240</v>
      </c>
      <c r="AS101">
        <v>154</v>
      </c>
      <c r="AT101" s="55">
        <v>394</v>
      </c>
      <c r="AU101">
        <v>29</v>
      </c>
      <c r="AV101">
        <v>50</v>
      </c>
      <c r="AW101">
        <v>83</v>
      </c>
      <c r="AX101">
        <v>0</v>
      </c>
      <c r="AY101" s="55">
        <v>162</v>
      </c>
      <c r="AZ101">
        <v>29</v>
      </c>
      <c r="BA101">
        <v>50</v>
      </c>
      <c r="BB101">
        <v>165</v>
      </c>
      <c r="BC101">
        <v>0</v>
      </c>
      <c r="BD101" s="55">
        <v>244</v>
      </c>
      <c r="BE101">
        <v>29</v>
      </c>
      <c r="BF101">
        <v>51</v>
      </c>
      <c r="BG101">
        <v>1</v>
      </c>
      <c r="BH101">
        <v>57</v>
      </c>
      <c r="BI101" s="55">
        <v>138</v>
      </c>
      <c r="BJ101">
        <v>241</v>
      </c>
      <c r="BK101">
        <v>1218</v>
      </c>
      <c r="BL101">
        <v>38</v>
      </c>
      <c r="BM101">
        <v>155</v>
      </c>
      <c r="BN101" s="55">
        <v>1665</v>
      </c>
      <c r="BO101">
        <v>241</v>
      </c>
      <c r="BP101">
        <v>1904</v>
      </c>
      <c r="BQ101">
        <v>90</v>
      </c>
      <c r="BR101">
        <v>294</v>
      </c>
      <c r="BS101" s="55">
        <v>2605</v>
      </c>
      <c r="BT101">
        <v>241</v>
      </c>
      <c r="BU101">
        <v>155</v>
      </c>
      <c r="BV101" s="55">
        <v>396</v>
      </c>
      <c r="BW101">
        <v>274</v>
      </c>
      <c r="BX101">
        <v>2856</v>
      </c>
      <c r="BY101">
        <v>104</v>
      </c>
      <c r="BZ101">
        <v>294</v>
      </c>
      <c r="CA101" s="55">
        <v>3528</v>
      </c>
      <c r="CB101">
        <v>274</v>
      </c>
      <c r="CC101">
        <v>2277</v>
      </c>
      <c r="CD101">
        <v>151</v>
      </c>
      <c r="CE101">
        <v>294</v>
      </c>
      <c r="CF101">
        <v>2996</v>
      </c>
    </row>
    <row r="102" spans="1:84">
      <c r="A102">
        <v>98</v>
      </c>
      <c r="B102">
        <v>23</v>
      </c>
      <c r="C102">
        <v>29</v>
      </c>
      <c r="D102" s="55">
        <v>52</v>
      </c>
      <c r="E102">
        <v>55</v>
      </c>
      <c r="F102" s="230">
        <v>55</v>
      </c>
      <c r="G102" s="55">
        <v>107</v>
      </c>
      <c r="H102" s="232">
        <v>76</v>
      </c>
      <c r="I102">
        <v>753</v>
      </c>
      <c r="J102">
        <v>242</v>
      </c>
      <c r="K102">
        <v>155</v>
      </c>
      <c r="L102" s="55">
        <v>1150</v>
      </c>
      <c r="M102">
        <v>384</v>
      </c>
      <c r="N102">
        <v>242</v>
      </c>
      <c r="O102">
        <v>155</v>
      </c>
      <c r="P102" s="55">
        <v>781</v>
      </c>
      <c r="Q102">
        <v>33</v>
      </c>
      <c r="R102">
        <v>104</v>
      </c>
      <c r="S102">
        <v>11</v>
      </c>
      <c r="T102" s="55">
        <v>148</v>
      </c>
      <c r="U102">
        <v>242</v>
      </c>
      <c r="V102" s="246">
        <v>554</v>
      </c>
      <c r="W102">
        <v>155</v>
      </c>
      <c r="X102" s="55">
        <v>951</v>
      </c>
      <c r="Y102" s="139">
        <v>137</v>
      </c>
      <c r="Z102" s="139">
        <v>52</v>
      </c>
      <c r="AA102" s="138">
        <v>189</v>
      </c>
      <c r="AB102" s="245">
        <v>29</v>
      </c>
      <c r="AC102">
        <v>23</v>
      </c>
      <c r="AD102">
        <v>55</v>
      </c>
      <c r="AE102" s="55">
        <v>107</v>
      </c>
      <c r="AF102" s="245">
        <v>105</v>
      </c>
      <c r="AG102" s="245">
        <v>29</v>
      </c>
      <c r="AH102" s="246">
        <v>0</v>
      </c>
      <c r="AI102" s="260">
        <v>134</v>
      </c>
      <c r="AJ102" s="245">
        <v>174</v>
      </c>
      <c r="AK102" s="245">
        <v>82</v>
      </c>
      <c r="AL102" s="246">
        <v>0</v>
      </c>
      <c r="AM102" s="260">
        <v>256</v>
      </c>
      <c r="AN102" s="245">
        <v>256</v>
      </c>
      <c r="AO102" s="245">
        <v>82</v>
      </c>
      <c r="AP102" s="246">
        <v>0</v>
      </c>
      <c r="AQ102" s="260">
        <v>338</v>
      </c>
      <c r="AR102">
        <v>242</v>
      </c>
      <c r="AS102">
        <v>155</v>
      </c>
      <c r="AT102" s="55">
        <v>397</v>
      </c>
      <c r="AU102">
        <v>29</v>
      </c>
      <c r="AV102">
        <v>50</v>
      </c>
      <c r="AW102">
        <v>84</v>
      </c>
      <c r="AX102">
        <v>0</v>
      </c>
      <c r="AY102" s="55">
        <v>163</v>
      </c>
      <c r="AZ102">
        <v>29</v>
      </c>
      <c r="BA102">
        <v>50</v>
      </c>
      <c r="BB102">
        <v>167</v>
      </c>
      <c r="BC102">
        <v>0</v>
      </c>
      <c r="BD102" s="55">
        <v>246</v>
      </c>
      <c r="BE102">
        <v>29</v>
      </c>
      <c r="BF102">
        <v>51</v>
      </c>
      <c r="BG102">
        <v>1</v>
      </c>
      <c r="BH102">
        <v>57</v>
      </c>
      <c r="BI102" s="55">
        <v>138</v>
      </c>
      <c r="BJ102">
        <v>242</v>
      </c>
      <c r="BK102">
        <v>1225</v>
      </c>
      <c r="BL102">
        <v>38</v>
      </c>
      <c r="BM102">
        <v>156</v>
      </c>
      <c r="BN102" s="55">
        <v>1674</v>
      </c>
      <c r="BO102">
        <v>242</v>
      </c>
      <c r="BP102">
        <v>1913</v>
      </c>
      <c r="BQ102">
        <v>90</v>
      </c>
      <c r="BR102">
        <v>296</v>
      </c>
      <c r="BS102" s="55">
        <v>2617</v>
      </c>
      <c r="BT102">
        <v>242</v>
      </c>
      <c r="BU102">
        <v>156</v>
      </c>
      <c r="BV102" s="55">
        <v>398</v>
      </c>
      <c r="BW102">
        <v>275</v>
      </c>
      <c r="BX102">
        <v>2871</v>
      </c>
      <c r="BY102">
        <v>105</v>
      </c>
      <c r="BZ102">
        <v>296</v>
      </c>
      <c r="CA102" s="55">
        <v>3547</v>
      </c>
      <c r="CB102">
        <v>275</v>
      </c>
      <c r="CC102">
        <v>2288</v>
      </c>
      <c r="CD102">
        <v>152</v>
      </c>
      <c r="CE102">
        <v>296</v>
      </c>
      <c r="CF102">
        <v>3011</v>
      </c>
    </row>
    <row r="103" spans="1:84">
      <c r="A103">
        <v>99</v>
      </c>
      <c r="B103">
        <v>24</v>
      </c>
      <c r="C103">
        <v>30</v>
      </c>
      <c r="D103" s="55">
        <v>54</v>
      </c>
      <c r="E103">
        <v>55</v>
      </c>
      <c r="F103" s="230">
        <v>55</v>
      </c>
      <c r="G103" s="55">
        <v>109</v>
      </c>
      <c r="H103" s="232">
        <v>77</v>
      </c>
      <c r="I103">
        <v>758</v>
      </c>
      <c r="J103">
        <v>243</v>
      </c>
      <c r="K103">
        <v>156</v>
      </c>
      <c r="L103" s="55">
        <v>1157</v>
      </c>
      <c r="M103">
        <v>387</v>
      </c>
      <c r="N103">
        <v>243</v>
      </c>
      <c r="O103">
        <v>156</v>
      </c>
      <c r="P103" s="55">
        <v>786</v>
      </c>
      <c r="Q103">
        <v>33</v>
      </c>
      <c r="R103">
        <v>104</v>
      </c>
      <c r="S103">
        <v>11</v>
      </c>
      <c r="T103" s="55">
        <v>148</v>
      </c>
      <c r="U103">
        <v>243</v>
      </c>
      <c r="V103" s="246">
        <v>558</v>
      </c>
      <c r="W103">
        <v>156</v>
      </c>
      <c r="X103" s="55">
        <v>957</v>
      </c>
      <c r="Y103" s="139">
        <v>138</v>
      </c>
      <c r="Z103" s="139">
        <v>52</v>
      </c>
      <c r="AA103" s="138">
        <v>190</v>
      </c>
      <c r="AB103" s="245">
        <v>30</v>
      </c>
      <c r="AC103">
        <v>24</v>
      </c>
      <c r="AD103">
        <v>55</v>
      </c>
      <c r="AE103" s="55">
        <v>109</v>
      </c>
      <c r="AF103" s="245">
        <v>106</v>
      </c>
      <c r="AG103" s="245">
        <v>30</v>
      </c>
      <c r="AH103" s="246">
        <v>0</v>
      </c>
      <c r="AI103" s="260">
        <v>136</v>
      </c>
      <c r="AJ103" s="245">
        <v>175</v>
      </c>
      <c r="AK103" s="245">
        <v>83</v>
      </c>
      <c r="AL103" s="246">
        <v>0</v>
      </c>
      <c r="AM103" s="260">
        <v>258</v>
      </c>
      <c r="AN103" s="245">
        <v>257</v>
      </c>
      <c r="AO103" s="245">
        <v>83</v>
      </c>
      <c r="AP103" s="246">
        <v>0</v>
      </c>
      <c r="AQ103" s="260">
        <v>340</v>
      </c>
      <c r="AR103">
        <v>243</v>
      </c>
      <c r="AS103">
        <v>156</v>
      </c>
      <c r="AT103" s="55">
        <v>399</v>
      </c>
      <c r="AU103">
        <v>29</v>
      </c>
      <c r="AV103">
        <v>50</v>
      </c>
      <c r="AW103">
        <v>84</v>
      </c>
      <c r="AX103">
        <v>0</v>
      </c>
      <c r="AY103" s="55">
        <v>163</v>
      </c>
      <c r="AZ103">
        <v>29</v>
      </c>
      <c r="BA103">
        <v>50</v>
      </c>
      <c r="BB103">
        <v>167</v>
      </c>
      <c r="BC103">
        <v>0</v>
      </c>
      <c r="BD103" s="55">
        <v>246</v>
      </c>
      <c r="BE103">
        <v>29</v>
      </c>
      <c r="BF103">
        <v>51</v>
      </c>
      <c r="BG103">
        <v>1</v>
      </c>
      <c r="BH103">
        <v>58</v>
      </c>
      <c r="BI103" s="55">
        <v>139</v>
      </c>
      <c r="BJ103">
        <v>243</v>
      </c>
      <c r="BK103">
        <v>1232</v>
      </c>
      <c r="BL103">
        <v>38</v>
      </c>
      <c r="BM103">
        <v>157</v>
      </c>
      <c r="BN103" s="55">
        <v>1683</v>
      </c>
      <c r="BO103">
        <v>243</v>
      </c>
      <c r="BP103">
        <v>1925</v>
      </c>
      <c r="BQ103">
        <v>90</v>
      </c>
      <c r="BR103">
        <v>297</v>
      </c>
      <c r="BS103" s="55">
        <v>2632</v>
      </c>
      <c r="BT103">
        <v>243</v>
      </c>
      <c r="BU103">
        <v>157</v>
      </c>
      <c r="BV103" s="55">
        <v>400</v>
      </c>
      <c r="BW103">
        <v>277</v>
      </c>
      <c r="BX103">
        <v>2890</v>
      </c>
      <c r="BY103">
        <v>105</v>
      </c>
      <c r="BZ103">
        <v>297</v>
      </c>
      <c r="CA103" s="55">
        <v>3569</v>
      </c>
      <c r="CB103">
        <v>277</v>
      </c>
      <c r="CC103">
        <v>2305</v>
      </c>
      <c r="CD103">
        <v>152</v>
      </c>
      <c r="CE103">
        <v>297</v>
      </c>
      <c r="CF103">
        <v>3031</v>
      </c>
    </row>
    <row r="104" spans="1:84">
      <c r="A104">
        <v>100</v>
      </c>
      <c r="B104">
        <v>24</v>
      </c>
      <c r="C104">
        <v>30</v>
      </c>
      <c r="D104" s="55">
        <v>54</v>
      </c>
      <c r="E104">
        <v>55</v>
      </c>
      <c r="F104" s="230">
        <v>55</v>
      </c>
      <c r="G104" s="55">
        <v>109</v>
      </c>
      <c r="H104" s="232">
        <v>77</v>
      </c>
      <c r="I104">
        <v>762</v>
      </c>
      <c r="J104">
        <v>244</v>
      </c>
      <c r="K104">
        <v>157</v>
      </c>
      <c r="L104" s="55">
        <v>1163</v>
      </c>
      <c r="M104">
        <v>389</v>
      </c>
      <c r="N104">
        <v>244</v>
      </c>
      <c r="O104">
        <v>157</v>
      </c>
      <c r="P104" s="55">
        <v>790</v>
      </c>
      <c r="Q104">
        <v>33</v>
      </c>
      <c r="R104">
        <v>105</v>
      </c>
      <c r="S104">
        <v>11</v>
      </c>
      <c r="T104" s="55">
        <v>149</v>
      </c>
      <c r="U104">
        <v>244</v>
      </c>
      <c r="V104" s="246">
        <v>561</v>
      </c>
      <c r="W104">
        <v>157</v>
      </c>
      <c r="X104" s="55">
        <v>962</v>
      </c>
      <c r="Y104" s="139">
        <v>139</v>
      </c>
      <c r="Z104" s="139">
        <v>52</v>
      </c>
      <c r="AA104" s="138">
        <v>191</v>
      </c>
      <c r="AB104" s="245">
        <v>30</v>
      </c>
      <c r="AC104">
        <v>24</v>
      </c>
      <c r="AD104">
        <v>55</v>
      </c>
      <c r="AE104" s="55">
        <v>109</v>
      </c>
      <c r="AF104" s="245">
        <v>106</v>
      </c>
      <c r="AG104" s="245">
        <v>30</v>
      </c>
      <c r="AH104" s="246">
        <v>0</v>
      </c>
      <c r="AI104" s="260">
        <v>136</v>
      </c>
      <c r="AJ104" s="245">
        <v>176</v>
      </c>
      <c r="AK104" s="245">
        <v>83</v>
      </c>
      <c r="AL104" s="246">
        <v>0</v>
      </c>
      <c r="AM104" s="260">
        <v>259</v>
      </c>
      <c r="AN104" s="245">
        <v>259</v>
      </c>
      <c r="AO104" s="245">
        <v>83</v>
      </c>
      <c r="AP104" s="246">
        <v>0</v>
      </c>
      <c r="AQ104" s="260">
        <v>342</v>
      </c>
      <c r="AR104">
        <v>244</v>
      </c>
      <c r="AS104">
        <v>157</v>
      </c>
      <c r="AT104" s="55">
        <v>401</v>
      </c>
      <c r="AU104">
        <v>29</v>
      </c>
      <c r="AV104">
        <v>51</v>
      </c>
      <c r="AW104">
        <v>85</v>
      </c>
      <c r="AX104">
        <v>0</v>
      </c>
      <c r="AY104" s="55">
        <v>165</v>
      </c>
      <c r="AZ104">
        <v>29</v>
      </c>
      <c r="BA104">
        <v>51</v>
      </c>
      <c r="BB104">
        <v>169</v>
      </c>
      <c r="BC104">
        <v>0</v>
      </c>
      <c r="BD104" s="55">
        <v>249</v>
      </c>
      <c r="BE104">
        <v>29</v>
      </c>
      <c r="BF104">
        <v>52</v>
      </c>
      <c r="BG104">
        <v>1</v>
      </c>
      <c r="BH104">
        <v>58</v>
      </c>
      <c r="BI104" s="55">
        <v>140</v>
      </c>
      <c r="BJ104">
        <v>245</v>
      </c>
      <c r="BK104">
        <v>1240</v>
      </c>
      <c r="BL104">
        <v>38</v>
      </c>
      <c r="BM104">
        <v>157</v>
      </c>
      <c r="BN104" s="55">
        <v>1693</v>
      </c>
      <c r="BO104">
        <v>245</v>
      </c>
      <c r="BP104">
        <v>1935</v>
      </c>
      <c r="BQ104">
        <v>91</v>
      </c>
      <c r="BR104">
        <v>299</v>
      </c>
      <c r="BS104" s="55">
        <v>2648</v>
      </c>
      <c r="BT104">
        <v>245</v>
      </c>
      <c r="BU104">
        <v>157</v>
      </c>
      <c r="BV104" s="55">
        <v>402</v>
      </c>
      <c r="BW104">
        <v>278</v>
      </c>
      <c r="BX104">
        <v>2905</v>
      </c>
      <c r="BY104">
        <v>106</v>
      </c>
      <c r="BZ104">
        <v>299</v>
      </c>
      <c r="CA104" s="55">
        <v>3588</v>
      </c>
      <c r="CB104">
        <v>278</v>
      </c>
      <c r="CC104">
        <v>2316</v>
      </c>
      <c r="CD104">
        <v>153</v>
      </c>
      <c r="CE104">
        <v>299</v>
      </c>
      <c r="CF104">
        <v>3046</v>
      </c>
    </row>
    <row r="105" spans="1:84">
      <c r="A105">
        <v>101</v>
      </c>
      <c r="B105">
        <v>24</v>
      </c>
      <c r="C105">
        <v>30</v>
      </c>
      <c r="D105" s="55">
        <v>54</v>
      </c>
      <c r="E105">
        <v>56</v>
      </c>
      <c r="F105" s="230">
        <v>56</v>
      </c>
      <c r="G105" s="55">
        <v>110</v>
      </c>
      <c r="H105" s="232">
        <v>78</v>
      </c>
      <c r="I105">
        <v>766</v>
      </c>
      <c r="J105">
        <v>246</v>
      </c>
      <c r="K105">
        <v>158</v>
      </c>
      <c r="L105" s="55">
        <v>1170</v>
      </c>
      <c r="M105">
        <v>391</v>
      </c>
      <c r="N105">
        <v>246</v>
      </c>
      <c r="O105">
        <v>158</v>
      </c>
      <c r="P105" s="55">
        <v>795</v>
      </c>
      <c r="Q105">
        <v>33</v>
      </c>
      <c r="R105">
        <v>105</v>
      </c>
      <c r="S105">
        <v>11</v>
      </c>
      <c r="T105" s="55">
        <v>149</v>
      </c>
      <c r="U105">
        <v>246</v>
      </c>
      <c r="V105" s="246">
        <v>564</v>
      </c>
      <c r="W105">
        <v>158</v>
      </c>
      <c r="X105" s="55">
        <v>968</v>
      </c>
      <c r="Y105" s="139">
        <v>140</v>
      </c>
      <c r="Z105" s="139">
        <v>53</v>
      </c>
      <c r="AA105" s="138">
        <v>193</v>
      </c>
      <c r="AB105" s="245">
        <v>30</v>
      </c>
      <c r="AC105">
        <v>24</v>
      </c>
      <c r="AD105">
        <v>56</v>
      </c>
      <c r="AE105" s="55">
        <v>110</v>
      </c>
      <c r="AF105" s="245">
        <v>107</v>
      </c>
      <c r="AG105" s="245">
        <v>30</v>
      </c>
      <c r="AH105" s="246">
        <v>0</v>
      </c>
      <c r="AI105" s="260">
        <v>137</v>
      </c>
      <c r="AJ105" s="245">
        <v>177</v>
      </c>
      <c r="AK105" s="245">
        <v>84</v>
      </c>
      <c r="AL105" s="246">
        <v>0</v>
      </c>
      <c r="AM105" s="260">
        <v>261</v>
      </c>
      <c r="AN105" s="245">
        <v>260</v>
      </c>
      <c r="AO105" s="245">
        <v>84</v>
      </c>
      <c r="AP105" s="246">
        <v>0</v>
      </c>
      <c r="AQ105" s="260">
        <v>344</v>
      </c>
      <c r="AR105">
        <v>246</v>
      </c>
      <c r="AS105">
        <v>158</v>
      </c>
      <c r="AT105" s="55">
        <v>404</v>
      </c>
      <c r="AU105">
        <v>30</v>
      </c>
      <c r="AV105">
        <v>51</v>
      </c>
      <c r="AW105">
        <v>85</v>
      </c>
      <c r="AX105">
        <v>0</v>
      </c>
      <c r="AY105" s="55">
        <v>166</v>
      </c>
      <c r="AZ105">
        <v>30</v>
      </c>
      <c r="BA105">
        <v>51</v>
      </c>
      <c r="BB105">
        <v>169</v>
      </c>
      <c r="BC105">
        <v>0</v>
      </c>
      <c r="BD105" s="55">
        <v>250</v>
      </c>
      <c r="BE105">
        <v>30</v>
      </c>
      <c r="BF105">
        <v>52</v>
      </c>
      <c r="BG105">
        <v>1</v>
      </c>
      <c r="BH105">
        <v>59</v>
      </c>
      <c r="BI105" s="55">
        <v>142</v>
      </c>
      <c r="BJ105">
        <v>246</v>
      </c>
      <c r="BK105">
        <v>1246</v>
      </c>
      <c r="BL105">
        <v>38</v>
      </c>
      <c r="BM105">
        <v>158</v>
      </c>
      <c r="BN105" s="55">
        <v>1701</v>
      </c>
      <c r="BO105">
        <v>246</v>
      </c>
      <c r="BP105">
        <v>1946</v>
      </c>
      <c r="BQ105">
        <v>92</v>
      </c>
      <c r="BR105">
        <v>300</v>
      </c>
      <c r="BS105" s="55">
        <v>2662</v>
      </c>
      <c r="BT105">
        <v>246</v>
      </c>
      <c r="BU105">
        <v>158</v>
      </c>
      <c r="BV105" s="55">
        <v>404</v>
      </c>
      <c r="BW105">
        <v>279</v>
      </c>
      <c r="BX105">
        <v>2920</v>
      </c>
      <c r="BY105">
        <v>106</v>
      </c>
      <c r="BZ105">
        <v>300</v>
      </c>
      <c r="CA105" s="55">
        <v>3605</v>
      </c>
      <c r="CB105">
        <v>279</v>
      </c>
      <c r="CC105">
        <v>2330</v>
      </c>
      <c r="CD105">
        <v>154</v>
      </c>
      <c r="CE105">
        <v>300</v>
      </c>
      <c r="CF105">
        <v>3063</v>
      </c>
    </row>
    <row r="106" spans="1:84">
      <c r="A106">
        <v>102</v>
      </c>
      <c r="B106">
        <v>24</v>
      </c>
      <c r="C106">
        <v>30</v>
      </c>
      <c r="D106" s="55">
        <v>54</v>
      </c>
      <c r="E106">
        <v>56</v>
      </c>
      <c r="F106" s="230">
        <v>56</v>
      </c>
      <c r="G106" s="55">
        <v>110</v>
      </c>
      <c r="H106" s="232">
        <v>78</v>
      </c>
      <c r="I106">
        <v>770</v>
      </c>
      <c r="J106">
        <v>247</v>
      </c>
      <c r="K106">
        <v>159</v>
      </c>
      <c r="L106" s="55">
        <v>1176</v>
      </c>
      <c r="M106">
        <v>393</v>
      </c>
      <c r="N106">
        <v>247</v>
      </c>
      <c r="O106">
        <v>159</v>
      </c>
      <c r="P106" s="55">
        <v>799</v>
      </c>
      <c r="Q106">
        <v>34</v>
      </c>
      <c r="R106">
        <v>106</v>
      </c>
      <c r="S106">
        <v>11</v>
      </c>
      <c r="T106" s="55">
        <v>151</v>
      </c>
      <c r="U106">
        <v>247</v>
      </c>
      <c r="V106" s="246">
        <v>567</v>
      </c>
      <c r="W106">
        <v>159</v>
      </c>
      <c r="X106" s="55">
        <v>973</v>
      </c>
      <c r="Y106" s="139">
        <v>140</v>
      </c>
      <c r="Z106" s="139">
        <v>53</v>
      </c>
      <c r="AA106" s="138">
        <v>193</v>
      </c>
      <c r="AB106" s="245">
        <v>30</v>
      </c>
      <c r="AC106">
        <v>24</v>
      </c>
      <c r="AD106">
        <v>56</v>
      </c>
      <c r="AE106" s="55">
        <v>110</v>
      </c>
      <c r="AF106" s="245">
        <v>107</v>
      </c>
      <c r="AG106" s="245">
        <v>30</v>
      </c>
      <c r="AH106" s="246">
        <v>0</v>
      </c>
      <c r="AI106" s="260">
        <v>137</v>
      </c>
      <c r="AJ106" s="245">
        <v>178</v>
      </c>
      <c r="AK106" s="245">
        <v>84</v>
      </c>
      <c r="AL106" s="246">
        <v>0</v>
      </c>
      <c r="AM106" s="260">
        <v>262</v>
      </c>
      <c r="AN106" s="245">
        <v>261</v>
      </c>
      <c r="AO106" s="245">
        <v>84</v>
      </c>
      <c r="AP106" s="246">
        <v>0</v>
      </c>
      <c r="AQ106" s="260">
        <v>345</v>
      </c>
      <c r="AR106">
        <v>247</v>
      </c>
      <c r="AS106">
        <v>159</v>
      </c>
      <c r="AT106" s="55">
        <v>406</v>
      </c>
      <c r="AU106">
        <v>30</v>
      </c>
      <c r="AV106">
        <v>51</v>
      </c>
      <c r="AW106">
        <v>86</v>
      </c>
      <c r="AX106">
        <v>0</v>
      </c>
      <c r="AY106" s="55">
        <v>167</v>
      </c>
      <c r="AZ106">
        <v>30</v>
      </c>
      <c r="BA106">
        <v>51</v>
      </c>
      <c r="BB106">
        <v>170</v>
      </c>
      <c r="BC106">
        <v>0</v>
      </c>
      <c r="BD106" s="55">
        <v>251</v>
      </c>
      <c r="BE106">
        <v>30</v>
      </c>
      <c r="BF106">
        <v>52</v>
      </c>
      <c r="BG106">
        <v>1</v>
      </c>
      <c r="BH106">
        <v>59</v>
      </c>
      <c r="BI106" s="55">
        <v>142</v>
      </c>
      <c r="BJ106">
        <v>247</v>
      </c>
      <c r="BK106">
        <v>1252</v>
      </c>
      <c r="BL106">
        <v>39</v>
      </c>
      <c r="BM106">
        <v>159</v>
      </c>
      <c r="BN106" s="55">
        <v>1710</v>
      </c>
      <c r="BO106">
        <v>247</v>
      </c>
      <c r="BP106">
        <v>1955</v>
      </c>
      <c r="BQ106">
        <v>92</v>
      </c>
      <c r="BR106">
        <v>301</v>
      </c>
      <c r="BS106" s="55">
        <v>2673</v>
      </c>
      <c r="BT106">
        <v>247</v>
      </c>
      <c r="BU106">
        <v>159</v>
      </c>
      <c r="BV106" s="55">
        <v>406</v>
      </c>
      <c r="BW106">
        <v>281</v>
      </c>
      <c r="BX106">
        <v>2936</v>
      </c>
      <c r="BY106">
        <v>107</v>
      </c>
      <c r="BZ106">
        <v>301</v>
      </c>
      <c r="CA106" s="55">
        <v>3625</v>
      </c>
      <c r="CB106">
        <v>281</v>
      </c>
      <c r="CC106">
        <v>2341</v>
      </c>
      <c r="CD106">
        <v>155</v>
      </c>
      <c r="CE106">
        <v>301</v>
      </c>
      <c r="CF106">
        <v>3078</v>
      </c>
    </row>
    <row r="107" spans="1:84">
      <c r="A107">
        <v>103</v>
      </c>
      <c r="B107">
        <v>24</v>
      </c>
      <c r="C107">
        <v>30</v>
      </c>
      <c r="D107" s="55">
        <v>54</v>
      </c>
      <c r="E107">
        <v>56</v>
      </c>
      <c r="F107" s="230">
        <v>56</v>
      </c>
      <c r="G107" s="55">
        <v>110</v>
      </c>
      <c r="H107" s="232">
        <v>78</v>
      </c>
      <c r="I107">
        <v>774</v>
      </c>
      <c r="J107">
        <v>248</v>
      </c>
      <c r="K107">
        <v>159</v>
      </c>
      <c r="L107" s="55">
        <v>1181</v>
      </c>
      <c r="M107">
        <v>395</v>
      </c>
      <c r="N107">
        <v>248</v>
      </c>
      <c r="O107">
        <v>159</v>
      </c>
      <c r="P107" s="55">
        <v>802</v>
      </c>
      <c r="Q107">
        <v>34</v>
      </c>
      <c r="R107">
        <v>106</v>
      </c>
      <c r="S107">
        <v>11</v>
      </c>
      <c r="T107" s="55">
        <v>151</v>
      </c>
      <c r="U107">
        <v>248</v>
      </c>
      <c r="V107" s="246">
        <v>570</v>
      </c>
      <c r="W107">
        <v>159</v>
      </c>
      <c r="X107" s="55">
        <v>977</v>
      </c>
      <c r="Y107" s="139">
        <v>141</v>
      </c>
      <c r="Z107" s="139">
        <v>53</v>
      </c>
      <c r="AA107" s="138">
        <v>194</v>
      </c>
      <c r="AB107" s="245">
        <v>30</v>
      </c>
      <c r="AC107">
        <v>24</v>
      </c>
      <c r="AD107">
        <v>56</v>
      </c>
      <c r="AE107" s="55">
        <v>110</v>
      </c>
      <c r="AF107" s="245">
        <v>108</v>
      </c>
      <c r="AG107" s="245">
        <v>30</v>
      </c>
      <c r="AH107" s="246">
        <v>0</v>
      </c>
      <c r="AI107" s="260">
        <v>138</v>
      </c>
      <c r="AJ107" s="245">
        <v>179</v>
      </c>
      <c r="AK107" s="245">
        <v>85</v>
      </c>
      <c r="AL107" s="246">
        <v>0</v>
      </c>
      <c r="AM107" s="260">
        <v>264</v>
      </c>
      <c r="AN107" s="245">
        <v>263</v>
      </c>
      <c r="AO107" s="245">
        <v>85</v>
      </c>
      <c r="AP107" s="246">
        <v>0</v>
      </c>
      <c r="AQ107" s="260">
        <v>348</v>
      </c>
      <c r="AR107">
        <v>248</v>
      </c>
      <c r="AS107">
        <v>159</v>
      </c>
      <c r="AT107" s="55">
        <v>407</v>
      </c>
      <c r="AU107">
        <v>30</v>
      </c>
      <c r="AV107">
        <v>52</v>
      </c>
      <c r="AW107">
        <v>86</v>
      </c>
      <c r="AX107">
        <v>0</v>
      </c>
      <c r="AY107" s="55">
        <v>168</v>
      </c>
      <c r="AZ107">
        <v>30</v>
      </c>
      <c r="BA107">
        <v>52</v>
      </c>
      <c r="BB107">
        <v>171</v>
      </c>
      <c r="BC107">
        <v>0</v>
      </c>
      <c r="BD107" s="55">
        <v>253</v>
      </c>
      <c r="BE107">
        <v>30</v>
      </c>
      <c r="BF107">
        <v>53</v>
      </c>
      <c r="BG107">
        <v>1</v>
      </c>
      <c r="BH107">
        <v>59</v>
      </c>
      <c r="BI107" s="55">
        <v>143</v>
      </c>
      <c r="BJ107">
        <v>248</v>
      </c>
      <c r="BK107">
        <v>1258</v>
      </c>
      <c r="BL107">
        <v>39</v>
      </c>
      <c r="BM107">
        <v>159</v>
      </c>
      <c r="BN107" s="55">
        <v>1717</v>
      </c>
      <c r="BO107">
        <v>248</v>
      </c>
      <c r="BP107">
        <v>1966</v>
      </c>
      <c r="BQ107">
        <v>92</v>
      </c>
      <c r="BR107">
        <v>304</v>
      </c>
      <c r="BS107" s="55">
        <v>2688</v>
      </c>
      <c r="BT107">
        <v>248</v>
      </c>
      <c r="BU107">
        <v>159</v>
      </c>
      <c r="BV107" s="55">
        <v>407</v>
      </c>
      <c r="BW107">
        <v>282</v>
      </c>
      <c r="BX107">
        <v>2950</v>
      </c>
      <c r="BY107">
        <v>107</v>
      </c>
      <c r="BZ107">
        <v>304</v>
      </c>
      <c r="CA107" s="55">
        <v>3643</v>
      </c>
      <c r="CB107">
        <v>282</v>
      </c>
      <c r="CC107">
        <v>2353</v>
      </c>
      <c r="CD107">
        <v>155</v>
      </c>
      <c r="CE107">
        <v>304</v>
      </c>
      <c r="CF107">
        <v>3094</v>
      </c>
    </row>
    <row r="108" spans="1:84">
      <c r="A108">
        <v>104</v>
      </c>
      <c r="B108">
        <v>24</v>
      </c>
      <c r="C108">
        <v>30</v>
      </c>
      <c r="D108" s="55">
        <v>54</v>
      </c>
      <c r="E108">
        <v>57</v>
      </c>
      <c r="F108" s="230">
        <v>57</v>
      </c>
      <c r="G108" s="55">
        <v>111</v>
      </c>
      <c r="H108" s="232">
        <v>78</v>
      </c>
      <c r="I108">
        <v>778</v>
      </c>
      <c r="J108">
        <v>250</v>
      </c>
      <c r="K108">
        <v>160</v>
      </c>
      <c r="L108" s="55">
        <v>1188</v>
      </c>
      <c r="M108">
        <v>397</v>
      </c>
      <c r="N108">
        <v>250</v>
      </c>
      <c r="O108">
        <v>160</v>
      </c>
      <c r="P108" s="55">
        <v>807</v>
      </c>
      <c r="Q108">
        <v>34</v>
      </c>
      <c r="R108">
        <v>107</v>
      </c>
      <c r="S108">
        <v>11</v>
      </c>
      <c r="T108" s="55">
        <v>152</v>
      </c>
      <c r="U108">
        <v>250</v>
      </c>
      <c r="V108" s="246">
        <v>573</v>
      </c>
      <c r="W108">
        <v>160</v>
      </c>
      <c r="X108" s="55">
        <v>983</v>
      </c>
      <c r="Y108" s="139">
        <v>142</v>
      </c>
      <c r="Z108" s="139">
        <v>53</v>
      </c>
      <c r="AA108" s="138">
        <v>195</v>
      </c>
      <c r="AB108" s="245">
        <v>30</v>
      </c>
      <c r="AC108">
        <v>24</v>
      </c>
      <c r="AD108">
        <v>57</v>
      </c>
      <c r="AE108" s="55">
        <v>111</v>
      </c>
      <c r="AF108" s="245">
        <v>109</v>
      </c>
      <c r="AG108" s="245">
        <v>30</v>
      </c>
      <c r="AH108" s="246">
        <v>0</v>
      </c>
      <c r="AI108" s="260">
        <v>139</v>
      </c>
      <c r="AJ108" s="245">
        <v>180</v>
      </c>
      <c r="AK108" s="245">
        <v>85</v>
      </c>
      <c r="AL108" s="246">
        <v>0</v>
      </c>
      <c r="AM108" s="260">
        <v>265</v>
      </c>
      <c r="AN108" s="245">
        <v>264</v>
      </c>
      <c r="AO108" s="245">
        <v>85</v>
      </c>
      <c r="AP108" s="246">
        <v>0</v>
      </c>
      <c r="AQ108" s="260">
        <v>349</v>
      </c>
      <c r="AR108">
        <v>250</v>
      </c>
      <c r="AS108">
        <v>160</v>
      </c>
      <c r="AT108" s="55">
        <v>410</v>
      </c>
      <c r="AU108">
        <v>31</v>
      </c>
      <c r="AV108">
        <v>52</v>
      </c>
      <c r="AW108">
        <v>87</v>
      </c>
      <c r="AX108">
        <v>0</v>
      </c>
      <c r="AY108" s="55">
        <v>170</v>
      </c>
      <c r="AZ108">
        <v>31</v>
      </c>
      <c r="BA108">
        <v>52</v>
      </c>
      <c r="BB108">
        <v>172</v>
      </c>
      <c r="BC108">
        <v>0</v>
      </c>
      <c r="BD108" s="55">
        <v>255</v>
      </c>
      <c r="BE108">
        <v>31</v>
      </c>
      <c r="BF108">
        <v>53</v>
      </c>
      <c r="BG108">
        <v>1</v>
      </c>
      <c r="BH108">
        <v>59</v>
      </c>
      <c r="BI108" s="55">
        <v>144</v>
      </c>
      <c r="BJ108">
        <v>249</v>
      </c>
      <c r="BK108">
        <v>1265</v>
      </c>
      <c r="BL108">
        <v>39</v>
      </c>
      <c r="BM108">
        <v>160</v>
      </c>
      <c r="BN108" s="55">
        <v>1726</v>
      </c>
      <c r="BO108">
        <v>249</v>
      </c>
      <c r="BP108">
        <v>1976</v>
      </c>
      <c r="BQ108">
        <v>92</v>
      </c>
      <c r="BR108">
        <v>306</v>
      </c>
      <c r="BS108" s="55">
        <v>2702</v>
      </c>
      <c r="BT108">
        <v>249</v>
      </c>
      <c r="BU108">
        <v>160</v>
      </c>
      <c r="BV108" s="55">
        <v>409</v>
      </c>
      <c r="BW108">
        <v>283</v>
      </c>
      <c r="BX108">
        <v>2966</v>
      </c>
      <c r="BY108">
        <v>108</v>
      </c>
      <c r="BZ108">
        <v>306</v>
      </c>
      <c r="CA108" s="55">
        <v>3663</v>
      </c>
      <c r="CB108">
        <v>283</v>
      </c>
      <c r="CC108">
        <v>2365</v>
      </c>
      <c r="CD108">
        <v>156</v>
      </c>
      <c r="CE108">
        <v>306</v>
      </c>
      <c r="CF108">
        <v>3110</v>
      </c>
    </row>
    <row r="109" spans="1:84">
      <c r="A109">
        <v>105</v>
      </c>
      <c r="B109">
        <v>24</v>
      </c>
      <c r="C109">
        <v>31</v>
      </c>
      <c r="D109" s="55">
        <v>55</v>
      </c>
      <c r="E109">
        <v>57</v>
      </c>
      <c r="F109" s="230">
        <v>57</v>
      </c>
      <c r="G109" s="55">
        <v>112</v>
      </c>
      <c r="H109" s="232">
        <v>80</v>
      </c>
      <c r="I109">
        <v>783</v>
      </c>
      <c r="J109">
        <v>251</v>
      </c>
      <c r="K109">
        <v>161</v>
      </c>
      <c r="L109" s="55">
        <v>1195</v>
      </c>
      <c r="M109">
        <v>399</v>
      </c>
      <c r="N109">
        <v>251</v>
      </c>
      <c r="O109">
        <v>161</v>
      </c>
      <c r="P109" s="55">
        <v>811</v>
      </c>
      <c r="Q109">
        <v>34</v>
      </c>
      <c r="R109">
        <v>108</v>
      </c>
      <c r="S109">
        <v>11</v>
      </c>
      <c r="T109" s="55">
        <v>153</v>
      </c>
      <c r="U109">
        <v>251</v>
      </c>
      <c r="V109" s="246">
        <v>576</v>
      </c>
      <c r="W109">
        <v>161</v>
      </c>
      <c r="X109" s="55">
        <v>988</v>
      </c>
      <c r="Y109" s="139">
        <v>143</v>
      </c>
      <c r="Z109" s="139">
        <v>54</v>
      </c>
      <c r="AA109" s="138">
        <v>197</v>
      </c>
      <c r="AB109" s="245">
        <v>31</v>
      </c>
      <c r="AC109">
        <v>24</v>
      </c>
      <c r="AD109">
        <v>57</v>
      </c>
      <c r="AE109" s="55">
        <v>112</v>
      </c>
      <c r="AF109" s="245">
        <v>109</v>
      </c>
      <c r="AG109" s="245">
        <v>31</v>
      </c>
      <c r="AH109" s="246">
        <v>0</v>
      </c>
      <c r="AI109" s="260">
        <v>140</v>
      </c>
      <c r="AJ109" s="245">
        <v>181</v>
      </c>
      <c r="AK109" s="245">
        <v>85</v>
      </c>
      <c r="AL109" s="246">
        <v>0</v>
      </c>
      <c r="AM109" s="260">
        <v>266</v>
      </c>
      <c r="AN109" s="245">
        <v>266</v>
      </c>
      <c r="AO109" s="245">
        <v>85</v>
      </c>
      <c r="AP109" s="246">
        <v>0</v>
      </c>
      <c r="AQ109" s="260">
        <v>351</v>
      </c>
      <c r="AR109">
        <v>251</v>
      </c>
      <c r="AS109">
        <v>161</v>
      </c>
      <c r="AT109" s="55">
        <v>412</v>
      </c>
      <c r="AU109">
        <v>31</v>
      </c>
      <c r="AV109">
        <v>52</v>
      </c>
      <c r="AW109">
        <v>87</v>
      </c>
      <c r="AX109">
        <v>0</v>
      </c>
      <c r="AY109" s="55">
        <v>170</v>
      </c>
      <c r="AZ109">
        <v>31</v>
      </c>
      <c r="BA109">
        <v>52</v>
      </c>
      <c r="BB109">
        <v>173</v>
      </c>
      <c r="BC109">
        <v>0</v>
      </c>
      <c r="BD109" s="55">
        <v>256</v>
      </c>
      <c r="BE109">
        <v>31</v>
      </c>
      <c r="BF109">
        <v>53</v>
      </c>
      <c r="BG109">
        <v>1</v>
      </c>
      <c r="BH109">
        <v>60</v>
      </c>
      <c r="BI109" s="55">
        <v>145</v>
      </c>
      <c r="BJ109">
        <v>251</v>
      </c>
      <c r="BK109">
        <v>1272</v>
      </c>
      <c r="BL109">
        <v>39</v>
      </c>
      <c r="BM109">
        <v>161</v>
      </c>
      <c r="BN109" s="55">
        <v>1736</v>
      </c>
      <c r="BO109">
        <v>251</v>
      </c>
      <c r="BP109">
        <v>1987</v>
      </c>
      <c r="BQ109">
        <v>93</v>
      </c>
      <c r="BR109">
        <v>308</v>
      </c>
      <c r="BS109" s="55">
        <v>2718</v>
      </c>
      <c r="BT109">
        <v>251</v>
      </c>
      <c r="BU109">
        <v>161</v>
      </c>
      <c r="BV109" s="55">
        <v>412</v>
      </c>
      <c r="BW109">
        <v>285</v>
      </c>
      <c r="BX109">
        <v>2985</v>
      </c>
      <c r="BY109">
        <v>108</v>
      </c>
      <c r="BZ109">
        <v>308</v>
      </c>
      <c r="CA109" s="55">
        <v>3686</v>
      </c>
      <c r="CB109">
        <v>285</v>
      </c>
      <c r="CC109">
        <v>2380</v>
      </c>
      <c r="CD109">
        <v>157</v>
      </c>
      <c r="CE109">
        <v>308</v>
      </c>
      <c r="CF109">
        <v>3130</v>
      </c>
    </row>
    <row r="110" spans="1:84">
      <c r="A110">
        <v>106</v>
      </c>
      <c r="B110">
        <v>24</v>
      </c>
      <c r="C110">
        <v>31</v>
      </c>
      <c r="D110" s="55">
        <v>55</v>
      </c>
      <c r="E110">
        <v>58</v>
      </c>
      <c r="F110" s="230">
        <v>57</v>
      </c>
      <c r="G110" s="55">
        <v>113</v>
      </c>
      <c r="H110" s="232">
        <v>80</v>
      </c>
      <c r="I110">
        <v>786</v>
      </c>
      <c r="J110">
        <v>252</v>
      </c>
      <c r="K110">
        <v>162</v>
      </c>
      <c r="L110" s="55">
        <v>1200</v>
      </c>
      <c r="M110">
        <v>401</v>
      </c>
      <c r="N110">
        <v>252</v>
      </c>
      <c r="O110">
        <v>162</v>
      </c>
      <c r="P110" s="55">
        <v>815</v>
      </c>
      <c r="Q110">
        <v>34</v>
      </c>
      <c r="R110">
        <v>108</v>
      </c>
      <c r="S110">
        <v>11</v>
      </c>
      <c r="T110" s="55">
        <v>153</v>
      </c>
      <c r="U110">
        <v>252</v>
      </c>
      <c r="V110" s="246">
        <v>579</v>
      </c>
      <c r="W110">
        <v>162</v>
      </c>
      <c r="X110" s="55">
        <v>993</v>
      </c>
      <c r="Y110" s="139">
        <v>143</v>
      </c>
      <c r="Z110" s="139">
        <v>54</v>
      </c>
      <c r="AA110" s="138">
        <v>197</v>
      </c>
      <c r="AB110" s="245">
        <v>31</v>
      </c>
      <c r="AC110">
        <v>24</v>
      </c>
      <c r="AD110">
        <v>57</v>
      </c>
      <c r="AE110" s="55">
        <v>112</v>
      </c>
      <c r="AF110" s="245">
        <v>110</v>
      </c>
      <c r="AG110" s="245">
        <v>31</v>
      </c>
      <c r="AH110" s="246">
        <v>0</v>
      </c>
      <c r="AI110" s="260">
        <v>141</v>
      </c>
      <c r="AJ110" s="245">
        <v>182</v>
      </c>
      <c r="AK110" s="245">
        <v>86</v>
      </c>
      <c r="AL110" s="246">
        <v>0</v>
      </c>
      <c r="AM110" s="260">
        <v>268</v>
      </c>
      <c r="AN110" s="245">
        <v>267</v>
      </c>
      <c r="AO110" s="245">
        <v>86</v>
      </c>
      <c r="AP110" s="246">
        <v>0</v>
      </c>
      <c r="AQ110" s="260">
        <v>353</v>
      </c>
      <c r="AR110">
        <v>252</v>
      </c>
      <c r="AS110">
        <v>162</v>
      </c>
      <c r="AT110" s="55">
        <v>414</v>
      </c>
      <c r="AU110">
        <v>31</v>
      </c>
      <c r="AV110">
        <v>52</v>
      </c>
      <c r="AW110">
        <v>88</v>
      </c>
      <c r="AX110">
        <v>0</v>
      </c>
      <c r="AY110" s="55">
        <v>171</v>
      </c>
      <c r="AZ110">
        <v>31</v>
      </c>
      <c r="BA110">
        <v>52</v>
      </c>
      <c r="BB110">
        <v>174</v>
      </c>
      <c r="BC110">
        <v>0</v>
      </c>
      <c r="BD110" s="55">
        <v>257</v>
      </c>
      <c r="BE110">
        <v>31</v>
      </c>
      <c r="BF110">
        <v>53</v>
      </c>
      <c r="BG110">
        <v>1</v>
      </c>
      <c r="BH110">
        <v>60</v>
      </c>
      <c r="BI110" s="55">
        <v>145</v>
      </c>
      <c r="BJ110">
        <v>252</v>
      </c>
      <c r="BK110">
        <v>1279</v>
      </c>
      <c r="BL110">
        <v>39</v>
      </c>
      <c r="BM110">
        <v>162</v>
      </c>
      <c r="BN110" s="55">
        <v>1745</v>
      </c>
      <c r="BO110">
        <v>252</v>
      </c>
      <c r="BP110">
        <v>1998</v>
      </c>
      <c r="BQ110">
        <v>93</v>
      </c>
      <c r="BR110">
        <v>309</v>
      </c>
      <c r="BS110" s="55">
        <v>2732</v>
      </c>
      <c r="BT110">
        <v>252</v>
      </c>
      <c r="BU110">
        <v>162</v>
      </c>
      <c r="BV110" s="55">
        <v>414</v>
      </c>
      <c r="BW110">
        <v>287</v>
      </c>
      <c r="BX110">
        <v>2999</v>
      </c>
      <c r="BY110">
        <v>109</v>
      </c>
      <c r="BZ110">
        <v>309</v>
      </c>
      <c r="CA110" s="55">
        <v>3704</v>
      </c>
      <c r="CB110">
        <v>287</v>
      </c>
      <c r="CC110">
        <v>2392</v>
      </c>
      <c r="CD110">
        <v>158</v>
      </c>
      <c r="CE110">
        <v>309</v>
      </c>
      <c r="CF110">
        <v>3146</v>
      </c>
    </row>
    <row r="111" spans="1:84">
      <c r="A111">
        <v>107</v>
      </c>
      <c r="B111">
        <v>25</v>
      </c>
      <c r="C111">
        <v>31</v>
      </c>
      <c r="D111" s="55">
        <v>56</v>
      </c>
      <c r="E111">
        <v>57</v>
      </c>
      <c r="F111" s="230">
        <v>57</v>
      </c>
      <c r="G111" s="55">
        <v>114</v>
      </c>
      <c r="H111" s="232">
        <v>80</v>
      </c>
      <c r="I111">
        <v>790</v>
      </c>
      <c r="J111">
        <v>254</v>
      </c>
      <c r="K111">
        <v>163</v>
      </c>
      <c r="L111" s="55">
        <v>1207</v>
      </c>
      <c r="M111">
        <v>403</v>
      </c>
      <c r="N111">
        <v>254</v>
      </c>
      <c r="O111">
        <v>163</v>
      </c>
      <c r="P111" s="55">
        <v>820</v>
      </c>
      <c r="Q111">
        <v>35</v>
      </c>
      <c r="R111">
        <v>109</v>
      </c>
      <c r="S111">
        <v>11</v>
      </c>
      <c r="T111" s="55">
        <v>155</v>
      </c>
      <c r="U111">
        <v>254</v>
      </c>
      <c r="V111" s="246">
        <v>582</v>
      </c>
      <c r="W111">
        <v>163</v>
      </c>
      <c r="X111" s="55">
        <v>999</v>
      </c>
      <c r="Y111" s="139">
        <v>144</v>
      </c>
      <c r="Z111" s="139">
        <v>54</v>
      </c>
      <c r="AA111" s="138">
        <v>198</v>
      </c>
      <c r="AB111" s="245">
        <v>31</v>
      </c>
      <c r="AC111">
        <v>25</v>
      </c>
      <c r="AD111">
        <v>57</v>
      </c>
      <c r="AE111" s="55">
        <v>113</v>
      </c>
      <c r="AF111" s="245">
        <v>110</v>
      </c>
      <c r="AG111" s="245">
        <v>31</v>
      </c>
      <c r="AH111" s="246">
        <v>0</v>
      </c>
      <c r="AI111" s="260">
        <v>141</v>
      </c>
      <c r="AJ111" s="245">
        <v>183</v>
      </c>
      <c r="AK111" s="245">
        <v>86</v>
      </c>
      <c r="AL111" s="246">
        <v>0</v>
      </c>
      <c r="AM111" s="260">
        <v>269</v>
      </c>
      <c r="AN111" s="245">
        <v>268</v>
      </c>
      <c r="AO111" s="245">
        <v>86</v>
      </c>
      <c r="AP111" s="246">
        <v>0</v>
      </c>
      <c r="AQ111" s="260">
        <v>354</v>
      </c>
      <c r="AR111">
        <v>254</v>
      </c>
      <c r="AS111">
        <v>163</v>
      </c>
      <c r="AT111" s="55">
        <v>417</v>
      </c>
      <c r="AU111">
        <v>31</v>
      </c>
      <c r="AV111">
        <v>53</v>
      </c>
      <c r="AW111">
        <v>88</v>
      </c>
      <c r="AX111">
        <v>0</v>
      </c>
      <c r="AY111" s="55">
        <v>172</v>
      </c>
      <c r="AZ111">
        <v>31</v>
      </c>
      <c r="BA111">
        <v>53</v>
      </c>
      <c r="BB111">
        <v>175</v>
      </c>
      <c r="BC111">
        <v>0</v>
      </c>
      <c r="BD111" s="55">
        <v>259</v>
      </c>
      <c r="BE111">
        <v>31</v>
      </c>
      <c r="BF111">
        <v>54</v>
      </c>
      <c r="BG111">
        <v>1</v>
      </c>
      <c r="BH111">
        <v>60</v>
      </c>
      <c r="BI111" s="55">
        <v>146</v>
      </c>
      <c r="BJ111">
        <v>253</v>
      </c>
      <c r="BK111">
        <v>1286</v>
      </c>
      <c r="BL111">
        <v>39</v>
      </c>
      <c r="BM111">
        <v>162</v>
      </c>
      <c r="BN111" s="55">
        <v>1753</v>
      </c>
      <c r="BO111">
        <v>253</v>
      </c>
      <c r="BP111">
        <v>2008</v>
      </c>
      <c r="BQ111">
        <v>93</v>
      </c>
      <c r="BR111">
        <v>310</v>
      </c>
      <c r="BS111" s="55">
        <v>2745</v>
      </c>
      <c r="BT111">
        <v>253</v>
      </c>
      <c r="BU111">
        <v>162</v>
      </c>
      <c r="BV111" s="55">
        <v>415</v>
      </c>
      <c r="BW111">
        <v>288</v>
      </c>
      <c r="BX111">
        <v>3015</v>
      </c>
      <c r="BY111">
        <v>110</v>
      </c>
      <c r="BZ111">
        <v>310</v>
      </c>
      <c r="CA111" s="55">
        <v>3723</v>
      </c>
      <c r="CB111">
        <v>288</v>
      </c>
      <c r="CC111">
        <v>2404</v>
      </c>
      <c r="CD111">
        <v>159</v>
      </c>
      <c r="CE111">
        <v>310</v>
      </c>
      <c r="CF111">
        <v>3161</v>
      </c>
    </row>
    <row r="112" spans="1:84">
      <c r="A112">
        <v>108</v>
      </c>
      <c r="B112">
        <v>25</v>
      </c>
      <c r="C112">
        <v>31</v>
      </c>
      <c r="D112" s="55">
        <v>56</v>
      </c>
      <c r="E112">
        <v>58</v>
      </c>
      <c r="F112" s="230">
        <v>58</v>
      </c>
      <c r="G112" s="55">
        <v>114</v>
      </c>
      <c r="H112" s="232">
        <v>81</v>
      </c>
      <c r="I112">
        <v>794</v>
      </c>
      <c r="J112">
        <v>255</v>
      </c>
      <c r="K112">
        <v>164</v>
      </c>
      <c r="L112" s="55">
        <v>1213</v>
      </c>
      <c r="M112">
        <v>405</v>
      </c>
      <c r="N112">
        <v>255</v>
      </c>
      <c r="O112">
        <v>164</v>
      </c>
      <c r="P112" s="55">
        <v>824</v>
      </c>
      <c r="Q112">
        <v>35</v>
      </c>
      <c r="R112">
        <v>109</v>
      </c>
      <c r="S112">
        <v>11</v>
      </c>
      <c r="T112" s="55">
        <v>155</v>
      </c>
      <c r="U112">
        <v>255</v>
      </c>
      <c r="V112" s="246">
        <v>585</v>
      </c>
      <c r="W112">
        <v>164</v>
      </c>
      <c r="X112" s="55">
        <v>1004</v>
      </c>
      <c r="Y112" s="139">
        <v>145</v>
      </c>
      <c r="Z112" s="139">
        <v>55</v>
      </c>
      <c r="AA112" s="138">
        <v>200</v>
      </c>
      <c r="AB112" s="245">
        <v>31</v>
      </c>
      <c r="AC112">
        <v>25</v>
      </c>
      <c r="AD112">
        <v>58</v>
      </c>
      <c r="AE112" s="55">
        <v>114</v>
      </c>
      <c r="AF112" s="245">
        <v>111</v>
      </c>
      <c r="AG112" s="245">
        <v>31</v>
      </c>
      <c r="AH112" s="246">
        <v>0</v>
      </c>
      <c r="AI112" s="260">
        <v>142</v>
      </c>
      <c r="AJ112" s="245">
        <v>184</v>
      </c>
      <c r="AK112" s="245">
        <v>87</v>
      </c>
      <c r="AL112" s="246">
        <v>0</v>
      </c>
      <c r="AM112" s="260">
        <v>271</v>
      </c>
      <c r="AN112" s="245">
        <v>270</v>
      </c>
      <c r="AO112" s="245">
        <v>87</v>
      </c>
      <c r="AP112" s="246">
        <v>0</v>
      </c>
      <c r="AQ112" s="260">
        <v>357</v>
      </c>
      <c r="AR112">
        <v>255</v>
      </c>
      <c r="AS112">
        <v>164</v>
      </c>
      <c r="AT112" s="55">
        <v>419</v>
      </c>
      <c r="AU112">
        <v>32</v>
      </c>
      <c r="AV112">
        <v>53</v>
      </c>
      <c r="AW112">
        <v>88</v>
      </c>
      <c r="AX112">
        <v>0</v>
      </c>
      <c r="AY112" s="55">
        <v>173</v>
      </c>
      <c r="AZ112">
        <v>32</v>
      </c>
      <c r="BA112">
        <v>53</v>
      </c>
      <c r="BB112">
        <v>175</v>
      </c>
      <c r="BC112">
        <v>0</v>
      </c>
      <c r="BD112" s="55">
        <v>260</v>
      </c>
      <c r="BE112">
        <v>32</v>
      </c>
      <c r="BF112">
        <v>54</v>
      </c>
      <c r="BG112">
        <v>1</v>
      </c>
      <c r="BH112">
        <v>61</v>
      </c>
      <c r="BI112" s="55">
        <v>148</v>
      </c>
      <c r="BJ112">
        <v>255</v>
      </c>
      <c r="BK112">
        <v>1291</v>
      </c>
      <c r="BL112">
        <v>40</v>
      </c>
      <c r="BM112">
        <v>165</v>
      </c>
      <c r="BN112" s="55">
        <v>1764</v>
      </c>
      <c r="BO112">
        <v>255</v>
      </c>
      <c r="BP112">
        <v>2019</v>
      </c>
      <c r="BQ112">
        <v>94</v>
      </c>
      <c r="BR112">
        <v>312</v>
      </c>
      <c r="BS112" s="55">
        <v>2761</v>
      </c>
      <c r="BT112">
        <v>255</v>
      </c>
      <c r="BU112">
        <v>165</v>
      </c>
      <c r="BV112" s="55">
        <v>420</v>
      </c>
      <c r="BW112">
        <v>289</v>
      </c>
      <c r="BX112">
        <v>3030</v>
      </c>
      <c r="BY112">
        <v>110</v>
      </c>
      <c r="BZ112">
        <v>312</v>
      </c>
      <c r="CA112" s="55">
        <v>3741</v>
      </c>
      <c r="CB112">
        <v>289</v>
      </c>
      <c r="CC112">
        <v>2417</v>
      </c>
      <c r="CD112">
        <v>159</v>
      </c>
      <c r="CE112">
        <v>312</v>
      </c>
      <c r="CF112">
        <v>3177</v>
      </c>
    </row>
    <row r="113" spans="1:84">
      <c r="A113">
        <v>109</v>
      </c>
      <c r="B113">
        <v>25</v>
      </c>
      <c r="C113">
        <v>31</v>
      </c>
      <c r="D113" s="55">
        <v>56</v>
      </c>
      <c r="E113">
        <v>58</v>
      </c>
      <c r="F113" s="230">
        <v>58</v>
      </c>
      <c r="G113" s="55">
        <v>114</v>
      </c>
      <c r="H113" s="232">
        <v>81</v>
      </c>
      <c r="I113">
        <v>798</v>
      </c>
      <c r="J113">
        <v>256</v>
      </c>
      <c r="K113">
        <v>164</v>
      </c>
      <c r="L113" s="55">
        <v>1218</v>
      </c>
      <c r="M113">
        <v>408</v>
      </c>
      <c r="N113">
        <v>256</v>
      </c>
      <c r="O113">
        <v>164</v>
      </c>
      <c r="P113" s="55">
        <v>828</v>
      </c>
      <c r="Q113">
        <v>35</v>
      </c>
      <c r="R113">
        <v>110</v>
      </c>
      <c r="S113">
        <v>11</v>
      </c>
      <c r="T113" s="55">
        <v>156</v>
      </c>
      <c r="U113">
        <v>256</v>
      </c>
      <c r="V113" s="246">
        <v>588</v>
      </c>
      <c r="W113">
        <v>164</v>
      </c>
      <c r="X113" s="55">
        <v>1008</v>
      </c>
      <c r="Y113" s="139">
        <v>146</v>
      </c>
      <c r="Z113" s="139">
        <v>55</v>
      </c>
      <c r="AA113" s="138">
        <v>201</v>
      </c>
      <c r="AB113" s="245">
        <v>31</v>
      </c>
      <c r="AC113">
        <v>25</v>
      </c>
      <c r="AD113">
        <v>58</v>
      </c>
      <c r="AE113" s="55">
        <v>114</v>
      </c>
      <c r="AF113" s="245">
        <v>111</v>
      </c>
      <c r="AG113" s="245">
        <v>31</v>
      </c>
      <c r="AH113" s="246">
        <v>0</v>
      </c>
      <c r="AI113" s="260">
        <v>142</v>
      </c>
      <c r="AJ113" s="245">
        <v>184</v>
      </c>
      <c r="AK113" s="245">
        <v>87</v>
      </c>
      <c r="AL113" s="246">
        <v>0</v>
      </c>
      <c r="AM113" s="260">
        <v>271</v>
      </c>
      <c r="AN113" s="245">
        <v>271</v>
      </c>
      <c r="AO113" s="245">
        <v>87</v>
      </c>
      <c r="AP113" s="246">
        <v>0</v>
      </c>
      <c r="AQ113" s="260">
        <v>358</v>
      </c>
      <c r="AR113">
        <v>256</v>
      </c>
      <c r="AS113">
        <v>164</v>
      </c>
      <c r="AT113" s="55">
        <v>420</v>
      </c>
      <c r="AU113">
        <v>32</v>
      </c>
      <c r="AV113">
        <v>53</v>
      </c>
      <c r="AW113">
        <v>89</v>
      </c>
      <c r="AX113">
        <v>0</v>
      </c>
      <c r="AY113" s="55">
        <v>174</v>
      </c>
      <c r="AZ113">
        <v>32</v>
      </c>
      <c r="BA113">
        <v>53</v>
      </c>
      <c r="BB113">
        <v>177</v>
      </c>
      <c r="BC113">
        <v>0</v>
      </c>
      <c r="BD113" s="55">
        <v>262</v>
      </c>
      <c r="BE113">
        <v>32</v>
      </c>
      <c r="BF113">
        <v>54</v>
      </c>
      <c r="BG113">
        <v>1</v>
      </c>
      <c r="BH113">
        <v>61</v>
      </c>
      <c r="BI113" s="55">
        <v>148</v>
      </c>
      <c r="BJ113">
        <v>256</v>
      </c>
      <c r="BK113">
        <v>1299</v>
      </c>
      <c r="BL113">
        <v>40</v>
      </c>
      <c r="BM113">
        <v>166</v>
      </c>
      <c r="BN113" s="55">
        <v>1775</v>
      </c>
      <c r="BO113">
        <v>256</v>
      </c>
      <c r="BP113">
        <v>2029</v>
      </c>
      <c r="BQ113">
        <v>94</v>
      </c>
      <c r="BR113">
        <v>313</v>
      </c>
      <c r="BS113" s="55">
        <v>2773</v>
      </c>
      <c r="BT113">
        <v>256</v>
      </c>
      <c r="BU113">
        <v>166</v>
      </c>
      <c r="BV113" s="55">
        <v>422</v>
      </c>
      <c r="BW113">
        <v>291</v>
      </c>
      <c r="BX113">
        <v>3045</v>
      </c>
      <c r="BY113">
        <v>110</v>
      </c>
      <c r="BZ113">
        <v>313</v>
      </c>
      <c r="CA113" s="55">
        <v>3759</v>
      </c>
      <c r="CB113">
        <v>291</v>
      </c>
      <c r="CC113">
        <v>2427</v>
      </c>
      <c r="CD113">
        <v>160</v>
      </c>
      <c r="CE113">
        <v>313</v>
      </c>
      <c r="CF113">
        <v>3191</v>
      </c>
    </row>
    <row r="114" spans="1:84">
      <c r="A114">
        <v>110</v>
      </c>
      <c r="B114">
        <v>25</v>
      </c>
      <c r="C114">
        <v>31</v>
      </c>
      <c r="D114" s="55">
        <v>56</v>
      </c>
      <c r="E114">
        <v>58</v>
      </c>
      <c r="F114" s="230">
        <v>58</v>
      </c>
      <c r="G114" s="55">
        <v>114</v>
      </c>
      <c r="H114" s="232">
        <v>81</v>
      </c>
      <c r="I114">
        <v>802</v>
      </c>
      <c r="J114">
        <v>257</v>
      </c>
      <c r="K114">
        <v>165</v>
      </c>
      <c r="L114" s="55">
        <v>1224</v>
      </c>
      <c r="M114">
        <v>410</v>
      </c>
      <c r="N114">
        <v>257</v>
      </c>
      <c r="O114">
        <v>165</v>
      </c>
      <c r="P114" s="55">
        <v>832</v>
      </c>
      <c r="Q114">
        <v>35</v>
      </c>
      <c r="R114">
        <v>110</v>
      </c>
      <c r="S114">
        <v>11</v>
      </c>
      <c r="T114" s="55">
        <v>156</v>
      </c>
      <c r="U114">
        <v>257</v>
      </c>
      <c r="V114" s="246">
        <v>591</v>
      </c>
      <c r="W114">
        <v>165</v>
      </c>
      <c r="X114" s="55">
        <v>1013</v>
      </c>
      <c r="Y114" s="139">
        <v>146</v>
      </c>
      <c r="Z114" s="139">
        <v>55</v>
      </c>
      <c r="AA114" s="138">
        <v>201</v>
      </c>
      <c r="AB114" s="245">
        <v>31</v>
      </c>
      <c r="AC114">
        <v>25</v>
      </c>
      <c r="AD114">
        <v>58</v>
      </c>
      <c r="AE114" s="55">
        <v>114</v>
      </c>
      <c r="AF114" s="245">
        <v>112</v>
      </c>
      <c r="AG114" s="245">
        <v>31</v>
      </c>
      <c r="AH114" s="246">
        <v>0</v>
      </c>
      <c r="AI114" s="260">
        <v>143</v>
      </c>
      <c r="AJ114" s="245">
        <v>185</v>
      </c>
      <c r="AK114" s="245">
        <v>88</v>
      </c>
      <c r="AL114" s="246">
        <v>0</v>
      </c>
      <c r="AM114" s="260">
        <v>273</v>
      </c>
      <c r="AN114" s="245">
        <v>272</v>
      </c>
      <c r="AO114" s="245">
        <v>88</v>
      </c>
      <c r="AP114" s="246">
        <v>0</v>
      </c>
      <c r="AQ114" s="260">
        <v>360</v>
      </c>
      <c r="AR114">
        <v>257</v>
      </c>
      <c r="AS114">
        <v>165</v>
      </c>
      <c r="AT114" s="55">
        <v>422</v>
      </c>
      <c r="AU114">
        <v>32</v>
      </c>
      <c r="AV114">
        <v>53</v>
      </c>
      <c r="AW114">
        <v>89</v>
      </c>
      <c r="AX114">
        <v>0</v>
      </c>
      <c r="AY114" s="55">
        <v>174</v>
      </c>
      <c r="AZ114">
        <v>32</v>
      </c>
      <c r="BA114">
        <v>53</v>
      </c>
      <c r="BB114">
        <v>177</v>
      </c>
      <c r="BC114">
        <v>0</v>
      </c>
      <c r="BD114" s="55">
        <v>262</v>
      </c>
      <c r="BE114">
        <v>32</v>
      </c>
      <c r="BF114">
        <v>54</v>
      </c>
      <c r="BG114">
        <v>1</v>
      </c>
      <c r="BH114">
        <v>61</v>
      </c>
      <c r="BI114" s="55">
        <v>148</v>
      </c>
      <c r="BJ114">
        <v>257</v>
      </c>
      <c r="BK114">
        <v>1306</v>
      </c>
      <c r="BL114">
        <v>42</v>
      </c>
      <c r="BM114">
        <v>166</v>
      </c>
      <c r="BN114" s="55">
        <v>1785</v>
      </c>
      <c r="BO114">
        <v>257</v>
      </c>
      <c r="BP114">
        <v>2038</v>
      </c>
      <c r="BQ114">
        <v>97</v>
      </c>
      <c r="BR114">
        <v>314</v>
      </c>
      <c r="BS114" s="55">
        <v>2787</v>
      </c>
      <c r="BT114">
        <v>257</v>
      </c>
      <c r="BU114">
        <v>166</v>
      </c>
      <c r="BV114" s="55">
        <v>423</v>
      </c>
      <c r="BW114">
        <v>293</v>
      </c>
      <c r="BX114">
        <v>3059</v>
      </c>
      <c r="BY114">
        <v>111</v>
      </c>
      <c r="BZ114">
        <v>314</v>
      </c>
      <c r="CA114" s="55">
        <v>3777</v>
      </c>
      <c r="CB114">
        <v>293</v>
      </c>
      <c r="CC114">
        <v>2440</v>
      </c>
      <c r="CD114">
        <v>161</v>
      </c>
      <c r="CE114">
        <v>314</v>
      </c>
      <c r="CF114">
        <v>3208</v>
      </c>
    </row>
    <row r="115" spans="1:84">
      <c r="A115">
        <v>111</v>
      </c>
      <c r="B115">
        <v>25</v>
      </c>
      <c r="C115">
        <v>32</v>
      </c>
      <c r="D115" s="55">
        <v>57</v>
      </c>
      <c r="E115">
        <v>59</v>
      </c>
      <c r="F115" s="230">
        <v>59</v>
      </c>
      <c r="G115" s="55">
        <v>116</v>
      </c>
      <c r="H115" s="232">
        <v>82</v>
      </c>
      <c r="I115">
        <v>807</v>
      </c>
      <c r="J115">
        <v>259</v>
      </c>
      <c r="K115">
        <v>166</v>
      </c>
      <c r="L115" s="55">
        <v>1232</v>
      </c>
      <c r="M115">
        <v>412</v>
      </c>
      <c r="N115">
        <v>259</v>
      </c>
      <c r="O115">
        <v>166</v>
      </c>
      <c r="P115" s="55">
        <v>837</v>
      </c>
      <c r="Q115">
        <v>35</v>
      </c>
      <c r="R115">
        <v>111</v>
      </c>
      <c r="S115">
        <v>11</v>
      </c>
      <c r="T115" s="55">
        <v>157</v>
      </c>
      <c r="U115">
        <v>259</v>
      </c>
      <c r="V115" s="246">
        <v>594</v>
      </c>
      <c r="W115">
        <v>166</v>
      </c>
      <c r="X115" s="55">
        <v>1019</v>
      </c>
      <c r="Y115" s="139">
        <v>147</v>
      </c>
      <c r="Z115" s="139">
        <v>55</v>
      </c>
      <c r="AA115" s="138">
        <v>202</v>
      </c>
      <c r="AB115" s="245">
        <v>32</v>
      </c>
      <c r="AC115">
        <v>25</v>
      </c>
      <c r="AD115">
        <v>59</v>
      </c>
      <c r="AE115" s="55">
        <v>116</v>
      </c>
      <c r="AF115" s="245">
        <v>113</v>
      </c>
      <c r="AG115" s="245">
        <v>32</v>
      </c>
      <c r="AH115" s="246">
        <v>0</v>
      </c>
      <c r="AI115" s="260">
        <v>145</v>
      </c>
      <c r="AJ115" s="245">
        <v>186</v>
      </c>
      <c r="AK115" s="245">
        <v>88</v>
      </c>
      <c r="AL115" s="246">
        <v>0</v>
      </c>
      <c r="AM115" s="260">
        <v>274</v>
      </c>
      <c r="AN115" s="245">
        <v>274</v>
      </c>
      <c r="AO115" s="245">
        <v>88</v>
      </c>
      <c r="AP115" s="246">
        <v>0</v>
      </c>
      <c r="AQ115" s="260">
        <v>362</v>
      </c>
      <c r="AR115">
        <v>259</v>
      </c>
      <c r="AS115">
        <v>166</v>
      </c>
      <c r="AT115" s="55">
        <v>425</v>
      </c>
      <c r="AU115">
        <v>32</v>
      </c>
      <c r="AV115">
        <v>54</v>
      </c>
      <c r="AW115">
        <v>90</v>
      </c>
      <c r="AX115">
        <v>0</v>
      </c>
      <c r="AY115" s="55">
        <v>176</v>
      </c>
      <c r="AZ115">
        <v>32</v>
      </c>
      <c r="BA115">
        <v>54</v>
      </c>
      <c r="BB115">
        <v>179</v>
      </c>
      <c r="BC115">
        <v>0</v>
      </c>
      <c r="BD115" s="55">
        <v>265</v>
      </c>
      <c r="BE115">
        <v>32</v>
      </c>
      <c r="BF115">
        <v>55</v>
      </c>
      <c r="BG115">
        <v>1</v>
      </c>
      <c r="BH115">
        <v>62</v>
      </c>
      <c r="BI115" s="55">
        <v>150</v>
      </c>
      <c r="BJ115">
        <v>259</v>
      </c>
      <c r="BK115">
        <v>1313</v>
      </c>
      <c r="BL115">
        <v>42</v>
      </c>
      <c r="BM115">
        <v>167</v>
      </c>
      <c r="BN115" s="55">
        <v>1795</v>
      </c>
      <c r="BO115">
        <v>259</v>
      </c>
      <c r="BP115">
        <v>2050</v>
      </c>
      <c r="BQ115">
        <v>97</v>
      </c>
      <c r="BR115">
        <v>316</v>
      </c>
      <c r="BS115" s="55">
        <v>2804</v>
      </c>
      <c r="BT115">
        <v>259</v>
      </c>
      <c r="BU115">
        <v>167</v>
      </c>
      <c r="BV115" s="55">
        <v>426</v>
      </c>
      <c r="BW115">
        <v>295</v>
      </c>
      <c r="BX115">
        <v>3078</v>
      </c>
      <c r="BY115">
        <v>111</v>
      </c>
      <c r="BZ115">
        <v>316</v>
      </c>
      <c r="CA115" s="55">
        <v>3800</v>
      </c>
      <c r="CB115">
        <v>295</v>
      </c>
      <c r="CC115">
        <v>2455</v>
      </c>
      <c r="CD115">
        <v>161</v>
      </c>
      <c r="CE115">
        <v>316</v>
      </c>
      <c r="CF115">
        <v>3227</v>
      </c>
    </row>
    <row r="116" spans="1:84">
      <c r="A116">
        <v>112</v>
      </c>
      <c r="B116">
        <v>25</v>
      </c>
      <c r="C116">
        <v>32</v>
      </c>
      <c r="D116" s="55">
        <v>57</v>
      </c>
      <c r="E116">
        <v>59</v>
      </c>
      <c r="F116" s="230">
        <v>59</v>
      </c>
      <c r="G116" s="55">
        <v>116</v>
      </c>
      <c r="H116" s="232">
        <v>83</v>
      </c>
      <c r="I116">
        <v>811</v>
      </c>
      <c r="J116">
        <v>260</v>
      </c>
      <c r="K116">
        <v>167</v>
      </c>
      <c r="L116" s="55">
        <v>1238</v>
      </c>
      <c r="M116">
        <v>414</v>
      </c>
      <c r="N116">
        <v>260</v>
      </c>
      <c r="O116">
        <v>167</v>
      </c>
      <c r="P116" s="55">
        <v>841</v>
      </c>
      <c r="Q116">
        <v>35</v>
      </c>
      <c r="R116">
        <v>112</v>
      </c>
      <c r="S116">
        <v>11</v>
      </c>
      <c r="T116" s="55">
        <v>158</v>
      </c>
      <c r="U116">
        <v>260</v>
      </c>
      <c r="V116" s="246">
        <v>597</v>
      </c>
      <c r="W116">
        <v>167</v>
      </c>
      <c r="X116" s="55">
        <v>1024</v>
      </c>
      <c r="Y116" s="139">
        <v>148</v>
      </c>
      <c r="Z116" s="139">
        <v>56</v>
      </c>
      <c r="AA116" s="138">
        <v>204</v>
      </c>
      <c r="AB116" s="245">
        <v>32</v>
      </c>
      <c r="AC116">
        <v>25</v>
      </c>
      <c r="AD116">
        <v>59</v>
      </c>
      <c r="AE116" s="55">
        <v>116</v>
      </c>
      <c r="AF116" s="245">
        <v>113</v>
      </c>
      <c r="AG116" s="245">
        <v>32</v>
      </c>
      <c r="AH116" s="246">
        <v>0</v>
      </c>
      <c r="AI116" s="260">
        <v>145</v>
      </c>
      <c r="AJ116" s="245">
        <v>187</v>
      </c>
      <c r="AK116" s="245">
        <v>89</v>
      </c>
      <c r="AL116" s="246">
        <v>0</v>
      </c>
      <c r="AM116" s="260">
        <v>276</v>
      </c>
      <c r="AN116" s="245">
        <v>275</v>
      </c>
      <c r="AO116" s="245">
        <v>89</v>
      </c>
      <c r="AP116" s="246">
        <v>0</v>
      </c>
      <c r="AQ116" s="260">
        <v>364</v>
      </c>
      <c r="AR116">
        <v>260</v>
      </c>
      <c r="AS116">
        <v>167</v>
      </c>
      <c r="AT116" s="55">
        <v>427</v>
      </c>
      <c r="AU116">
        <v>32</v>
      </c>
      <c r="AV116">
        <v>54</v>
      </c>
      <c r="AW116">
        <v>90</v>
      </c>
      <c r="AX116">
        <v>0</v>
      </c>
      <c r="AY116" s="55">
        <v>176</v>
      </c>
      <c r="AZ116">
        <v>32</v>
      </c>
      <c r="BA116">
        <v>54</v>
      </c>
      <c r="BB116">
        <v>179</v>
      </c>
      <c r="BC116">
        <v>0</v>
      </c>
      <c r="BD116" s="55">
        <v>265</v>
      </c>
      <c r="BE116">
        <v>32</v>
      </c>
      <c r="BF116">
        <v>55</v>
      </c>
      <c r="BG116">
        <v>1</v>
      </c>
      <c r="BH116">
        <v>62</v>
      </c>
      <c r="BI116" s="55">
        <v>150</v>
      </c>
      <c r="BJ116">
        <v>260</v>
      </c>
      <c r="BK116">
        <v>1319</v>
      </c>
      <c r="BL116">
        <v>42</v>
      </c>
      <c r="BM116">
        <v>168</v>
      </c>
      <c r="BN116" s="55">
        <v>1803</v>
      </c>
      <c r="BO116">
        <v>260</v>
      </c>
      <c r="BP116">
        <v>2061</v>
      </c>
      <c r="BQ116">
        <v>98</v>
      </c>
      <c r="BR116">
        <v>317</v>
      </c>
      <c r="BS116" s="55">
        <v>2818</v>
      </c>
      <c r="BT116">
        <v>260</v>
      </c>
      <c r="BU116">
        <v>168</v>
      </c>
      <c r="BV116" s="55">
        <v>428</v>
      </c>
      <c r="BW116">
        <v>296</v>
      </c>
      <c r="BX116">
        <v>3092</v>
      </c>
      <c r="BY116">
        <v>111</v>
      </c>
      <c r="BZ116">
        <v>317</v>
      </c>
      <c r="CA116" s="55">
        <v>3816</v>
      </c>
      <c r="CB116">
        <v>296</v>
      </c>
      <c r="CC116">
        <v>2466</v>
      </c>
      <c r="CD116">
        <v>161</v>
      </c>
      <c r="CE116">
        <v>317</v>
      </c>
      <c r="CF116">
        <v>3240</v>
      </c>
    </row>
    <row r="117" spans="1:84">
      <c r="A117">
        <v>113</v>
      </c>
      <c r="B117">
        <v>25</v>
      </c>
      <c r="C117">
        <v>32</v>
      </c>
      <c r="D117" s="55">
        <v>57</v>
      </c>
      <c r="E117">
        <v>59</v>
      </c>
      <c r="F117" s="230">
        <v>59</v>
      </c>
      <c r="G117" s="55">
        <v>116</v>
      </c>
      <c r="H117" s="232">
        <v>83</v>
      </c>
      <c r="I117">
        <v>815</v>
      </c>
      <c r="J117">
        <v>262</v>
      </c>
      <c r="K117">
        <v>168</v>
      </c>
      <c r="L117" s="55">
        <v>1245</v>
      </c>
      <c r="M117">
        <v>416</v>
      </c>
      <c r="N117">
        <v>262</v>
      </c>
      <c r="O117">
        <v>168</v>
      </c>
      <c r="P117" s="55">
        <v>846</v>
      </c>
      <c r="Q117">
        <v>36</v>
      </c>
      <c r="R117">
        <v>112</v>
      </c>
      <c r="S117">
        <v>12</v>
      </c>
      <c r="T117" s="55">
        <v>160</v>
      </c>
      <c r="U117">
        <v>262</v>
      </c>
      <c r="V117" s="246">
        <v>600</v>
      </c>
      <c r="W117">
        <v>168</v>
      </c>
      <c r="X117" s="55">
        <v>1030</v>
      </c>
      <c r="Y117" s="139">
        <v>149</v>
      </c>
      <c r="Z117" s="139">
        <v>56</v>
      </c>
      <c r="AA117" s="138">
        <v>205</v>
      </c>
      <c r="AB117" s="245">
        <v>32</v>
      </c>
      <c r="AC117">
        <v>25</v>
      </c>
      <c r="AD117">
        <v>59</v>
      </c>
      <c r="AE117" s="55">
        <v>116</v>
      </c>
      <c r="AF117" s="245">
        <v>114</v>
      </c>
      <c r="AG117" s="245">
        <v>32</v>
      </c>
      <c r="AH117" s="246">
        <v>0</v>
      </c>
      <c r="AI117" s="260">
        <v>146</v>
      </c>
      <c r="AJ117" s="245">
        <v>188</v>
      </c>
      <c r="AK117" s="245">
        <v>89</v>
      </c>
      <c r="AL117" s="246">
        <v>0</v>
      </c>
      <c r="AM117" s="260">
        <v>277</v>
      </c>
      <c r="AN117" s="245">
        <v>277</v>
      </c>
      <c r="AO117" s="245">
        <v>89</v>
      </c>
      <c r="AP117" s="246">
        <v>0</v>
      </c>
      <c r="AQ117" s="260">
        <v>366</v>
      </c>
      <c r="AR117">
        <v>262</v>
      </c>
      <c r="AS117">
        <v>168</v>
      </c>
      <c r="AT117" s="55">
        <v>430</v>
      </c>
      <c r="AU117">
        <v>32</v>
      </c>
      <c r="AV117">
        <v>54</v>
      </c>
      <c r="AW117">
        <v>91</v>
      </c>
      <c r="AX117">
        <v>0</v>
      </c>
      <c r="AY117" s="55">
        <v>177</v>
      </c>
      <c r="AZ117">
        <v>32</v>
      </c>
      <c r="BA117">
        <v>54</v>
      </c>
      <c r="BB117">
        <v>180</v>
      </c>
      <c r="BC117">
        <v>0</v>
      </c>
      <c r="BD117" s="55">
        <v>266</v>
      </c>
      <c r="BE117">
        <v>32</v>
      </c>
      <c r="BF117">
        <v>55</v>
      </c>
      <c r="BG117">
        <v>1</v>
      </c>
      <c r="BH117">
        <v>62</v>
      </c>
      <c r="BI117" s="55">
        <v>150</v>
      </c>
      <c r="BJ117">
        <v>261</v>
      </c>
      <c r="BK117">
        <v>1325</v>
      </c>
      <c r="BL117">
        <v>42</v>
      </c>
      <c r="BM117">
        <v>169</v>
      </c>
      <c r="BN117" s="55">
        <v>1811</v>
      </c>
      <c r="BO117">
        <v>261</v>
      </c>
      <c r="BP117">
        <v>2070</v>
      </c>
      <c r="BQ117">
        <v>98</v>
      </c>
      <c r="BR117">
        <v>320</v>
      </c>
      <c r="BS117" s="55">
        <v>2832</v>
      </c>
      <c r="BT117">
        <v>261</v>
      </c>
      <c r="BU117">
        <v>169</v>
      </c>
      <c r="BV117" s="55">
        <v>430</v>
      </c>
      <c r="BW117">
        <v>297</v>
      </c>
      <c r="BX117">
        <v>3108</v>
      </c>
      <c r="BY117">
        <v>112</v>
      </c>
      <c r="BZ117">
        <v>320</v>
      </c>
      <c r="CA117" s="55">
        <v>3837</v>
      </c>
      <c r="CB117">
        <v>297</v>
      </c>
      <c r="CC117">
        <v>2479</v>
      </c>
      <c r="CD117">
        <v>163</v>
      </c>
      <c r="CE117">
        <v>320</v>
      </c>
      <c r="CF117">
        <v>3259</v>
      </c>
    </row>
    <row r="118" spans="1:84">
      <c r="A118">
        <v>114</v>
      </c>
      <c r="B118">
        <v>25</v>
      </c>
      <c r="C118">
        <v>32</v>
      </c>
      <c r="D118" s="55">
        <v>57</v>
      </c>
      <c r="E118">
        <v>61</v>
      </c>
      <c r="F118" s="230">
        <v>60</v>
      </c>
      <c r="G118" s="55">
        <v>118</v>
      </c>
      <c r="H118" s="232">
        <v>83</v>
      </c>
      <c r="I118">
        <v>819</v>
      </c>
      <c r="J118">
        <v>263</v>
      </c>
      <c r="K118">
        <v>169</v>
      </c>
      <c r="L118" s="55">
        <v>1251</v>
      </c>
      <c r="M118">
        <v>418</v>
      </c>
      <c r="N118">
        <v>263</v>
      </c>
      <c r="O118">
        <v>169</v>
      </c>
      <c r="P118" s="55">
        <v>850</v>
      </c>
      <c r="Q118">
        <v>36</v>
      </c>
      <c r="R118">
        <v>113</v>
      </c>
      <c r="S118">
        <v>12</v>
      </c>
      <c r="T118" s="55">
        <v>161</v>
      </c>
      <c r="U118">
        <v>263</v>
      </c>
      <c r="V118" s="246">
        <v>603</v>
      </c>
      <c r="W118">
        <v>169</v>
      </c>
      <c r="X118" s="55">
        <v>1035</v>
      </c>
      <c r="Y118" s="139">
        <v>149</v>
      </c>
      <c r="Z118" s="139">
        <v>56</v>
      </c>
      <c r="AA118" s="138">
        <v>205</v>
      </c>
      <c r="AB118" s="245">
        <v>32</v>
      </c>
      <c r="AC118">
        <v>25</v>
      </c>
      <c r="AD118">
        <v>60</v>
      </c>
      <c r="AE118" s="55">
        <v>117</v>
      </c>
      <c r="AF118" s="245">
        <v>114</v>
      </c>
      <c r="AG118" s="245">
        <v>32</v>
      </c>
      <c r="AH118" s="246">
        <v>0</v>
      </c>
      <c r="AI118" s="260">
        <v>146</v>
      </c>
      <c r="AJ118" s="245">
        <v>189</v>
      </c>
      <c r="AK118" s="245">
        <v>89</v>
      </c>
      <c r="AL118" s="246">
        <v>0</v>
      </c>
      <c r="AM118" s="260">
        <v>278</v>
      </c>
      <c r="AN118" s="245">
        <v>278</v>
      </c>
      <c r="AO118" s="245">
        <v>89</v>
      </c>
      <c r="AP118" s="246">
        <v>0</v>
      </c>
      <c r="AQ118" s="260">
        <v>367</v>
      </c>
      <c r="AR118">
        <v>263</v>
      </c>
      <c r="AS118">
        <v>169</v>
      </c>
      <c r="AT118" s="55">
        <v>432</v>
      </c>
      <c r="AU118">
        <v>32</v>
      </c>
      <c r="AV118">
        <v>55</v>
      </c>
      <c r="AW118">
        <v>91</v>
      </c>
      <c r="AX118">
        <v>0</v>
      </c>
      <c r="AY118" s="55">
        <v>178</v>
      </c>
      <c r="AZ118">
        <v>32</v>
      </c>
      <c r="BA118">
        <v>55</v>
      </c>
      <c r="BB118">
        <v>181</v>
      </c>
      <c r="BC118">
        <v>0</v>
      </c>
      <c r="BD118" s="55">
        <v>268</v>
      </c>
      <c r="BE118">
        <v>32</v>
      </c>
      <c r="BF118">
        <v>56</v>
      </c>
      <c r="BG118">
        <v>1</v>
      </c>
      <c r="BH118">
        <v>62</v>
      </c>
      <c r="BI118" s="55">
        <v>151</v>
      </c>
      <c r="BJ118">
        <v>262</v>
      </c>
      <c r="BK118">
        <v>1332</v>
      </c>
      <c r="BL118">
        <v>43</v>
      </c>
      <c r="BM118">
        <v>169</v>
      </c>
      <c r="BN118" s="55">
        <v>1820</v>
      </c>
      <c r="BO118">
        <v>262</v>
      </c>
      <c r="BP118">
        <v>2082</v>
      </c>
      <c r="BQ118">
        <v>98</v>
      </c>
      <c r="BR118">
        <v>321</v>
      </c>
      <c r="BS118" s="55">
        <v>2846</v>
      </c>
      <c r="BT118">
        <v>262</v>
      </c>
      <c r="BU118">
        <v>169</v>
      </c>
      <c r="BV118" s="55">
        <v>431</v>
      </c>
      <c r="BW118">
        <v>299</v>
      </c>
      <c r="BX118">
        <v>3123</v>
      </c>
      <c r="BY118">
        <v>113</v>
      </c>
      <c r="BZ118">
        <v>321</v>
      </c>
      <c r="CA118" s="55">
        <v>3856</v>
      </c>
      <c r="CB118">
        <v>299</v>
      </c>
      <c r="CC118">
        <v>2491</v>
      </c>
      <c r="CD118">
        <v>164</v>
      </c>
      <c r="CE118">
        <v>321</v>
      </c>
      <c r="CF118">
        <v>3275</v>
      </c>
    </row>
    <row r="119" spans="1:84">
      <c r="A119">
        <v>115</v>
      </c>
      <c r="B119">
        <v>26</v>
      </c>
      <c r="C119">
        <v>32</v>
      </c>
      <c r="D119" s="55">
        <v>58</v>
      </c>
      <c r="E119">
        <v>60</v>
      </c>
      <c r="F119" s="230">
        <v>60</v>
      </c>
      <c r="G119" s="55">
        <v>118</v>
      </c>
      <c r="H119" s="232">
        <v>83</v>
      </c>
      <c r="I119">
        <v>823</v>
      </c>
      <c r="J119">
        <v>264</v>
      </c>
      <c r="K119">
        <v>170</v>
      </c>
      <c r="L119" s="55">
        <v>1257</v>
      </c>
      <c r="M119">
        <v>420</v>
      </c>
      <c r="N119">
        <v>264</v>
      </c>
      <c r="O119">
        <v>170</v>
      </c>
      <c r="P119" s="55">
        <v>854</v>
      </c>
      <c r="Q119">
        <v>36</v>
      </c>
      <c r="R119">
        <v>113</v>
      </c>
      <c r="S119">
        <v>12</v>
      </c>
      <c r="T119" s="55">
        <v>161</v>
      </c>
      <c r="U119">
        <v>264</v>
      </c>
      <c r="V119" s="246">
        <v>606</v>
      </c>
      <c r="W119">
        <v>170</v>
      </c>
      <c r="X119" s="55">
        <v>1040</v>
      </c>
      <c r="Y119" s="139">
        <v>150</v>
      </c>
      <c r="Z119" s="139">
        <v>57</v>
      </c>
      <c r="AA119" s="138">
        <v>207</v>
      </c>
      <c r="AB119" s="245">
        <v>32</v>
      </c>
      <c r="AC119">
        <v>26</v>
      </c>
      <c r="AD119">
        <v>60</v>
      </c>
      <c r="AE119" s="55">
        <v>118</v>
      </c>
      <c r="AF119" s="245">
        <v>115</v>
      </c>
      <c r="AG119" s="245">
        <v>32</v>
      </c>
      <c r="AH119" s="246">
        <v>0</v>
      </c>
      <c r="AI119" s="260">
        <v>147</v>
      </c>
      <c r="AJ119" s="245">
        <v>190</v>
      </c>
      <c r="AK119" s="245">
        <v>90</v>
      </c>
      <c r="AL119" s="246">
        <v>0</v>
      </c>
      <c r="AM119" s="260">
        <v>280</v>
      </c>
      <c r="AN119" s="245">
        <v>279</v>
      </c>
      <c r="AO119" s="245">
        <v>90</v>
      </c>
      <c r="AP119" s="246">
        <v>0</v>
      </c>
      <c r="AQ119" s="260">
        <v>369</v>
      </c>
      <c r="AR119">
        <v>264</v>
      </c>
      <c r="AS119">
        <v>170</v>
      </c>
      <c r="AT119" s="55">
        <v>434</v>
      </c>
      <c r="AU119">
        <v>33</v>
      </c>
      <c r="AV119">
        <v>55</v>
      </c>
      <c r="AW119">
        <v>92</v>
      </c>
      <c r="AX119">
        <v>0</v>
      </c>
      <c r="AY119" s="55">
        <v>180</v>
      </c>
      <c r="AZ119">
        <v>33</v>
      </c>
      <c r="BA119">
        <v>55</v>
      </c>
      <c r="BB119">
        <v>182</v>
      </c>
      <c r="BC119">
        <v>0</v>
      </c>
      <c r="BD119" s="55">
        <v>270</v>
      </c>
      <c r="BE119">
        <v>33</v>
      </c>
      <c r="BF119">
        <v>56</v>
      </c>
      <c r="BG119">
        <v>1</v>
      </c>
      <c r="BH119">
        <v>62</v>
      </c>
      <c r="BI119" s="55">
        <v>152</v>
      </c>
      <c r="BJ119">
        <v>264</v>
      </c>
      <c r="BK119">
        <v>1340</v>
      </c>
      <c r="BL119">
        <v>43</v>
      </c>
      <c r="BM119">
        <v>170</v>
      </c>
      <c r="BN119" s="55">
        <v>1831</v>
      </c>
      <c r="BO119">
        <v>264</v>
      </c>
      <c r="BP119">
        <v>2090</v>
      </c>
      <c r="BQ119">
        <v>99</v>
      </c>
      <c r="BR119">
        <v>322</v>
      </c>
      <c r="BS119" s="55">
        <v>2859</v>
      </c>
      <c r="BT119">
        <v>264</v>
      </c>
      <c r="BU119">
        <v>170</v>
      </c>
      <c r="BV119" s="55">
        <v>434</v>
      </c>
      <c r="BW119">
        <v>300</v>
      </c>
      <c r="BX119">
        <v>3138</v>
      </c>
      <c r="BY119">
        <v>114</v>
      </c>
      <c r="BZ119">
        <v>322</v>
      </c>
      <c r="CA119" s="55">
        <v>3874</v>
      </c>
      <c r="CB119">
        <v>300</v>
      </c>
      <c r="CC119">
        <v>2503</v>
      </c>
      <c r="CD119">
        <v>165</v>
      </c>
      <c r="CE119">
        <v>322</v>
      </c>
      <c r="CF119">
        <v>3290</v>
      </c>
    </row>
    <row r="120" spans="1:84">
      <c r="A120">
        <v>116</v>
      </c>
      <c r="B120">
        <v>26</v>
      </c>
      <c r="C120">
        <v>32</v>
      </c>
      <c r="D120" s="55">
        <v>58</v>
      </c>
      <c r="E120">
        <v>60</v>
      </c>
      <c r="F120" s="230">
        <v>60</v>
      </c>
      <c r="G120" s="55">
        <v>118</v>
      </c>
      <c r="H120" s="232">
        <v>84</v>
      </c>
      <c r="I120">
        <v>827</v>
      </c>
      <c r="J120">
        <v>265</v>
      </c>
      <c r="K120">
        <v>170</v>
      </c>
      <c r="L120" s="55">
        <v>1262</v>
      </c>
      <c r="M120">
        <v>422</v>
      </c>
      <c r="N120">
        <v>265</v>
      </c>
      <c r="O120">
        <v>170</v>
      </c>
      <c r="P120" s="55">
        <v>857</v>
      </c>
      <c r="Q120">
        <v>36</v>
      </c>
      <c r="R120">
        <v>114</v>
      </c>
      <c r="S120">
        <v>12</v>
      </c>
      <c r="T120" s="55">
        <v>162</v>
      </c>
      <c r="U120">
        <v>265</v>
      </c>
      <c r="V120" s="246">
        <v>609</v>
      </c>
      <c r="W120">
        <v>170</v>
      </c>
      <c r="X120" s="55">
        <v>1044</v>
      </c>
      <c r="Y120" s="139">
        <v>151</v>
      </c>
      <c r="Z120" s="139">
        <v>57</v>
      </c>
      <c r="AA120" s="138">
        <v>208</v>
      </c>
      <c r="AB120" s="245">
        <v>32</v>
      </c>
      <c r="AC120">
        <v>26</v>
      </c>
      <c r="AD120">
        <v>60</v>
      </c>
      <c r="AE120" s="55">
        <v>118</v>
      </c>
      <c r="AF120" s="245">
        <v>115</v>
      </c>
      <c r="AG120" s="245">
        <v>32</v>
      </c>
      <c r="AH120" s="246">
        <v>0</v>
      </c>
      <c r="AI120" s="260">
        <v>147</v>
      </c>
      <c r="AJ120" s="245">
        <v>191</v>
      </c>
      <c r="AK120" s="245">
        <v>90</v>
      </c>
      <c r="AL120" s="246">
        <v>0</v>
      </c>
      <c r="AM120" s="260">
        <v>281</v>
      </c>
      <c r="AN120" s="245">
        <v>281</v>
      </c>
      <c r="AO120" s="245">
        <v>90</v>
      </c>
      <c r="AP120" s="246">
        <v>0</v>
      </c>
      <c r="AQ120" s="260">
        <v>371</v>
      </c>
      <c r="AR120">
        <v>265</v>
      </c>
      <c r="AS120">
        <v>170</v>
      </c>
      <c r="AT120" s="55">
        <v>435</v>
      </c>
      <c r="AU120">
        <v>33</v>
      </c>
      <c r="AV120">
        <v>55</v>
      </c>
      <c r="AW120">
        <v>92</v>
      </c>
      <c r="AX120">
        <v>0</v>
      </c>
      <c r="AY120" s="55">
        <v>180</v>
      </c>
      <c r="AZ120">
        <v>33</v>
      </c>
      <c r="BA120">
        <v>55</v>
      </c>
      <c r="BB120">
        <v>183</v>
      </c>
      <c r="BC120">
        <v>0</v>
      </c>
      <c r="BD120" s="55">
        <v>271</v>
      </c>
      <c r="BE120">
        <v>33</v>
      </c>
      <c r="BF120">
        <v>56</v>
      </c>
      <c r="BG120">
        <v>1</v>
      </c>
      <c r="BH120">
        <v>63</v>
      </c>
      <c r="BI120" s="55">
        <v>153</v>
      </c>
      <c r="BJ120">
        <v>265</v>
      </c>
      <c r="BK120">
        <v>1346</v>
      </c>
      <c r="BL120">
        <v>43</v>
      </c>
      <c r="BM120">
        <v>171</v>
      </c>
      <c r="BN120" s="55">
        <v>1839</v>
      </c>
      <c r="BO120">
        <v>265</v>
      </c>
      <c r="BP120">
        <v>2099</v>
      </c>
      <c r="BQ120">
        <v>100</v>
      </c>
      <c r="BR120">
        <v>324</v>
      </c>
      <c r="BS120" s="55">
        <v>2872</v>
      </c>
      <c r="BT120">
        <v>265</v>
      </c>
      <c r="BU120">
        <v>171</v>
      </c>
      <c r="BV120" s="55">
        <v>436</v>
      </c>
      <c r="BW120">
        <v>302</v>
      </c>
      <c r="BX120">
        <v>3152</v>
      </c>
      <c r="BY120">
        <v>115</v>
      </c>
      <c r="BZ120">
        <v>324</v>
      </c>
      <c r="CA120" s="55">
        <v>3893</v>
      </c>
      <c r="CB120">
        <v>302</v>
      </c>
      <c r="CC120">
        <v>2514</v>
      </c>
      <c r="CD120">
        <v>166</v>
      </c>
      <c r="CE120">
        <v>324</v>
      </c>
      <c r="CF120">
        <v>3306</v>
      </c>
    </row>
    <row r="121" spans="1:84">
      <c r="A121">
        <v>117</v>
      </c>
      <c r="B121">
        <v>26</v>
      </c>
      <c r="C121">
        <v>33</v>
      </c>
      <c r="D121" s="55">
        <v>59</v>
      </c>
      <c r="E121">
        <v>60</v>
      </c>
      <c r="F121" s="230">
        <v>60</v>
      </c>
      <c r="G121" s="55">
        <v>120</v>
      </c>
      <c r="H121" s="232">
        <v>85</v>
      </c>
      <c r="I121">
        <v>832</v>
      </c>
      <c r="J121">
        <v>267</v>
      </c>
      <c r="K121">
        <v>171</v>
      </c>
      <c r="L121" s="55">
        <v>1270</v>
      </c>
      <c r="M121">
        <v>425</v>
      </c>
      <c r="N121">
        <v>267</v>
      </c>
      <c r="O121">
        <v>171</v>
      </c>
      <c r="P121" s="55">
        <v>863</v>
      </c>
      <c r="Q121">
        <v>36</v>
      </c>
      <c r="R121">
        <v>114</v>
      </c>
      <c r="S121">
        <v>12</v>
      </c>
      <c r="T121" s="55">
        <v>162</v>
      </c>
      <c r="U121">
        <v>267</v>
      </c>
      <c r="V121" s="246">
        <v>613</v>
      </c>
      <c r="W121">
        <v>171</v>
      </c>
      <c r="X121" s="55">
        <v>1051</v>
      </c>
      <c r="Y121" s="139">
        <v>152</v>
      </c>
      <c r="Z121" s="139">
        <v>57</v>
      </c>
      <c r="AA121" s="138">
        <v>209</v>
      </c>
      <c r="AB121" s="245">
        <v>33</v>
      </c>
      <c r="AC121">
        <v>26</v>
      </c>
      <c r="AD121">
        <v>60</v>
      </c>
      <c r="AE121" s="55">
        <v>119</v>
      </c>
      <c r="AF121" s="245">
        <v>116</v>
      </c>
      <c r="AG121" s="245">
        <v>33</v>
      </c>
      <c r="AH121" s="246">
        <v>0</v>
      </c>
      <c r="AI121" s="260">
        <v>149</v>
      </c>
      <c r="AJ121" s="245">
        <v>192</v>
      </c>
      <c r="AK121" s="245">
        <v>91</v>
      </c>
      <c r="AL121" s="246">
        <v>0</v>
      </c>
      <c r="AM121" s="260">
        <v>283</v>
      </c>
      <c r="AN121" s="245">
        <v>282</v>
      </c>
      <c r="AO121" s="245">
        <v>91</v>
      </c>
      <c r="AP121" s="246">
        <v>0</v>
      </c>
      <c r="AQ121" s="260">
        <v>373</v>
      </c>
      <c r="AR121">
        <v>267</v>
      </c>
      <c r="AS121">
        <v>171</v>
      </c>
      <c r="AT121" s="55">
        <v>438</v>
      </c>
      <c r="AU121">
        <v>33</v>
      </c>
      <c r="AV121">
        <v>55</v>
      </c>
      <c r="AW121">
        <v>93</v>
      </c>
      <c r="AX121">
        <v>0</v>
      </c>
      <c r="AY121" s="55">
        <v>181</v>
      </c>
      <c r="AZ121">
        <v>33</v>
      </c>
      <c r="BA121">
        <v>55</v>
      </c>
      <c r="BB121">
        <v>184</v>
      </c>
      <c r="BC121">
        <v>0</v>
      </c>
      <c r="BD121" s="55">
        <v>272</v>
      </c>
      <c r="BE121">
        <v>33</v>
      </c>
      <c r="BF121">
        <v>56</v>
      </c>
      <c r="BG121">
        <v>1</v>
      </c>
      <c r="BH121">
        <v>64</v>
      </c>
      <c r="BI121" s="55">
        <v>154</v>
      </c>
      <c r="BJ121">
        <v>267</v>
      </c>
      <c r="BK121">
        <v>1353</v>
      </c>
      <c r="BL121">
        <v>43</v>
      </c>
      <c r="BM121">
        <v>172</v>
      </c>
      <c r="BN121" s="55">
        <v>1849</v>
      </c>
      <c r="BO121">
        <v>267</v>
      </c>
      <c r="BP121">
        <v>2114</v>
      </c>
      <c r="BQ121">
        <v>100</v>
      </c>
      <c r="BR121">
        <v>326</v>
      </c>
      <c r="BS121" s="55">
        <v>2891</v>
      </c>
      <c r="BT121">
        <v>267</v>
      </c>
      <c r="BU121">
        <v>172</v>
      </c>
      <c r="BV121" s="55">
        <v>439</v>
      </c>
      <c r="BW121">
        <v>303</v>
      </c>
      <c r="BX121">
        <v>3173</v>
      </c>
      <c r="BY121">
        <v>116</v>
      </c>
      <c r="BZ121">
        <v>326</v>
      </c>
      <c r="CA121" s="55">
        <v>3918</v>
      </c>
      <c r="CB121">
        <v>303</v>
      </c>
      <c r="CC121">
        <v>2530</v>
      </c>
      <c r="CD121">
        <v>168</v>
      </c>
      <c r="CE121">
        <v>326</v>
      </c>
      <c r="CF121">
        <v>3327</v>
      </c>
    </row>
    <row r="122" spans="1:84">
      <c r="A122">
        <v>118</v>
      </c>
      <c r="B122">
        <v>26</v>
      </c>
      <c r="C122">
        <v>33</v>
      </c>
      <c r="D122" s="55">
        <v>59</v>
      </c>
      <c r="E122">
        <v>61</v>
      </c>
      <c r="F122" s="230">
        <v>61</v>
      </c>
      <c r="G122" s="55">
        <v>120</v>
      </c>
      <c r="H122" s="232">
        <v>85</v>
      </c>
      <c r="I122">
        <v>836</v>
      </c>
      <c r="J122">
        <v>268</v>
      </c>
      <c r="K122">
        <v>172</v>
      </c>
      <c r="L122" s="55">
        <v>1276</v>
      </c>
      <c r="M122">
        <v>427</v>
      </c>
      <c r="N122">
        <v>268</v>
      </c>
      <c r="O122">
        <v>172</v>
      </c>
      <c r="P122" s="55">
        <v>867</v>
      </c>
      <c r="Q122">
        <v>37</v>
      </c>
      <c r="R122">
        <v>115</v>
      </c>
      <c r="S122">
        <v>12</v>
      </c>
      <c r="T122" s="55">
        <v>164</v>
      </c>
      <c r="U122">
        <v>268</v>
      </c>
      <c r="V122" s="246">
        <v>615</v>
      </c>
      <c r="W122">
        <v>172</v>
      </c>
      <c r="X122" s="55">
        <v>1055</v>
      </c>
      <c r="Y122" s="139">
        <v>152</v>
      </c>
      <c r="Z122" s="139">
        <v>57</v>
      </c>
      <c r="AA122" s="138">
        <v>209</v>
      </c>
      <c r="AB122" s="245">
        <v>33</v>
      </c>
      <c r="AC122">
        <v>26</v>
      </c>
      <c r="AD122">
        <v>61</v>
      </c>
      <c r="AE122" s="55">
        <v>120</v>
      </c>
      <c r="AF122" s="245">
        <v>117</v>
      </c>
      <c r="AG122" s="245">
        <v>33</v>
      </c>
      <c r="AH122" s="246">
        <v>0</v>
      </c>
      <c r="AI122" s="260">
        <v>150</v>
      </c>
      <c r="AJ122" s="245">
        <v>193</v>
      </c>
      <c r="AK122" s="245">
        <v>91</v>
      </c>
      <c r="AL122" s="246">
        <v>0</v>
      </c>
      <c r="AM122" s="260">
        <v>284</v>
      </c>
      <c r="AN122" s="245">
        <v>284</v>
      </c>
      <c r="AO122" s="245">
        <v>91</v>
      </c>
      <c r="AP122" s="246">
        <v>0</v>
      </c>
      <c r="AQ122" s="260">
        <v>375</v>
      </c>
      <c r="AR122">
        <v>268</v>
      </c>
      <c r="AS122">
        <v>172</v>
      </c>
      <c r="AT122" s="55">
        <v>440</v>
      </c>
      <c r="AU122">
        <v>33</v>
      </c>
      <c r="AV122">
        <v>56</v>
      </c>
      <c r="AW122">
        <v>93</v>
      </c>
      <c r="AX122">
        <v>0</v>
      </c>
      <c r="AY122" s="55">
        <v>182</v>
      </c>
      <c r="AZ122">
        <v>33</v>
      </c>
      <c r="BA122">
        <v>56</v>
      </c>
      <c r="BB122">
        <v>185</v>
      </c>
      <c r="BC122">
        <v>0</v>
      </c>
      <c r="BD122" s="55">
        <v>274</v>
      </c>
      <c r="BE122">
        <v>33</v>
      </c>
      <c r="BF122">
        <v>57</v>
      </c>
      <c r="BG122">
        <v>1</v>
      </c>
      <c r="BH122">
        <v>64</v>
      </c>
      <c r="BI122" s="55">
        <v>155</v>
      </c>
      <c r="BJ122">
        <v>269</v>
      </c>
      <c r="BK122">
        <v>1362</v>
      </c>
      <c r="BL122">
        <v>43</v>
      </c>
      <c r="BM122">
        <v>172</v>
      </c>
      <c r="BN122" s="55">
        <v>1860</v>
      </c>
      <c r="BO122">
        <v>269</v>
      </c>
      <c r="BP122">
        <v>2123</v>
      </c>
      <c r="BQ122">
        <v>100</v>
      </c>
      <c r="BR122">
        <v>328</v>
      </c>
      <c r="BS122" s="55">
        <v>2905</v>
      </c>
      <c r="BT122">
        <v>269</v>
      </c>
      <c r="BU122">
        <v>172</v>
      </c>
      <c r="BV122" s="55">
        <v>441</v>
      </c>
      <c r="BW122">
        <v>305</v>
      </c>
      <c r="BX122">
        <v>3187</v>
      </c>
      <c r="BY122">
        <v>116</v>
      </c>
      <c r="BZ122">
        <v>328</v>
      </c>
      <c r="CA122" s="55">
        <v>3936</v>
      </c>
      <c r="CB122">
        <v>305</v>
      </c>
      <c r="CC122">
        <v>2541</v>
      </c>
      <c r="CD122">
        <v>168</v>
      </c>
      <c r="CE122">
        <v>328</v>
      </c>
      <c r="CF122">
        <v>3342</v>
      </c>
    </row>
    <row r="123" spans="1:84">
      <c r="A123">
        <v>119</v>
      </c>
      <c r="B123">
        <v>26</v>
      </c>
      <c r="C123">
        <v>33</v>
      </c>
      <c r="D123" s="55">
        <v>59</v>
      </c>
      <c r="E123">
        <v>61</v>
      </c>
      <c r="F123" s="230">
        <v>61</v>
      </c>
      <c r="G123" s="55">
        <v>120</v>
      </c>
      <c r="H123" s="232">
        <v>85</v>
      </c>
      <c r="I123">
        <v>840</v>
      </c>
      <c r="J123">
        <v>269</v>
      </c>
      <c r="K123">
        <v>173</v>
      </c>
      <c r="L123" s="55">
        <v>1282</v>
      </c>
      <c r="M123">
        <v>429</v>
      </c>
      <c r="N123">
        <v>269</v>
      </c>
      <c r="O123">
        <v>173</v>
      </c>
      <c r="P123" s="55">
        <v>871</v>
      </c>
      <c r="Q123">
        <v>37</v>
      </c>
      <c r="R123">
        <v>116</v>
      </c>
      <c r="S123">
        <v>12</v>
      </c>
      <c r="T123" s="55">
        <v>165</v>
      </c>
      <c r="U123">
        <v>269</v>
      </c>
      <c r="V123" s="246">
        <v>618</v>
      </c>
      <c r="W123">
        <v>173</v>
      </c>
      <c r="X123" s="55">
        <v>1060</v>
      </c>
      <c r="Y123" s="139">
        <v>153</v>
      </c>
      <c r="Z123" s="139">
        <v>58</v>
      </c>
      <c r="AA123" s="138">
        <v>211</v>
      </c>
      <c r="AB123" s="245">
        <v>33</v>
      </c>
      <c r="AC123">
        <v>26</v>
      </c>
      <c r="AD123">
        <v>61</v>
      </c>
      <c r="AE123" s="55">
        <v>120</v>
      </c>
      <c r="AF123" s="245">
        <v>117</v>
      </c>
      <c r="AG123" s="245">
        <v>33</v>
      </c>
      <c r="AH123" s="246">
        <v>0</v>
      </c>
      <c r="AI123" s="260">
        <v>150</v>
      </c>
      <c r="AJ123" s="245">
        <v>194</v>
      </c>
      <c r="AK123" s="245">
        <v>92</v>
      </c>
      <c r="AL123" s="246">
        <v>0</v>
      </c>
      <c r="AM123" s="260">
        <v>286</v>
      </c>
      <c r="AN123" s="245">
        <v>285</v>
      </c>
      <c r="AO123" s="245">
        <v>92</v>
      </c>
      <c r="AP123" s="246">
        <v>0</v>
      </c>
      <c r="AQ123" s="260">
        <v>377</v>
      </c>
      <c r="AR123">
        <v>269</v>
      </c>
      <c r="AS123">
        <v>173</v>
      </c>
      <c r="AT123" s="55">
        <v>442</v>
      </c>
      <c r="AU123">
        <v>33</v>
      </c>
      <c r="AV123">
        <v>56</v>
      </c>
      <c r="AW123">
        <v>93</v>
      </c>
      <c r="AX123">
        <v>0</v>
      </c>
      <c r="AY123" s="55">
        <v>182</v>
      </c>
      <c r="AZ123">
        <v>33</v>
      </c>
      <c r="BA123">
        <v>56</v>
      </c>
      <c r="BB123">
        <v>185</v>
      </c>
      <c r="BC123">
        <v>0</v>
      </c>
      <c r="BD123" s="55">
        <v>274</v>
      </c>
      <c r="BE123">
        <v>33</v>
      </c>
      <c r="BF123">
        <v>57</v>
      </c>
      <c r="BG123">
        <v>1</v>
      </c>
      <c r="BH123">
        <v>64</v>
      </c>
      <c r="BI123" s="55">
        <v>155</v>
      </c>
      <c r="BJ123">
        <v>270</v>
      </c>
      <c r="BK123">
        <v>1366</v>
      </c>
      <c r="BL123">
        <v>43</v>
      </c>
      <c r="BM123">
        <v>173</v>
      </c>
      <c r="BN123" s="55">
        <v>1866</v>
      </c>
      <c r="BO123">
        <v>270</v>
      </c>
      <c r="BP123">
        <v>2134</v>
      </c>
      <c r="BQ123">
        <v>101</v>
      </c>
      <c r="BR123">
        <v>329</v>
      </c>
      <c r="BS123" s="55">
        <v>2919</v>
      </c>
      <c r="BT123">
        <v>270</v>
      </c>
      <c r="BU123">
        <v>173</v>
      </c>
      <c r="BV123" s="55">
        <v>443</v>
      </c>
      <c r="BW123">
        <v>306</v>
      </c>
      <c r="BX123">
        <v>3202</v>
      </c>
      <c r="BY123">
        <v>117</v>
      </c>
      <c r="BZ123">
        <v>329</v>
      </c>
      <c r="CA123" s="55">
        <v>3954</v>
      </c>
      <c r="CB123">
        <v>306</v>
      </c>
      <c r="CC123">
        <v>2553</v>
      </c>
      <c r="CD123">
        <v>169</v>
      </c>
      <c r="CE123">
        <v>329</v>
      </c>
      <c r="CF123">
        <v>3357</v>
      </c>
    </row>
    <row r="124" spans="1:84">
      <c r="A124">
        <v>120</v>
      </c>
      <c r="B124">
        <v>26</v>
      </c>
      <c r="C124">
        <v>33</v>
      </c>
      <c r="D124" s="55">
        <v>59</v>
      </c>
      <c r="E124">
        <v>61</v>
      </c>
      <c r="F124" s="230">
        <v>61</v>
      </c>
      <c r="G124" s="55">
        <v>120</v>
      </c>
      <c r="H124" s="232">
        <v>86</v>
      </c>
      <c r="I124">
        <v>844</v>
      </c>
      <c r="J124">
        <v>271</v>
      </c>
      <c r="K124">
        <v>174</v>
      </c>
      <c r="L124" s="55">
        <v>1289</v>
      </c>
      <c r="M124">
        <v>431</v>
      </c>
      <c r="N124">
        <v>271</v>
      </c>
      <c r="O124">
        <v>174</v>
      </c>
      <c r="P124" s="55">
        <v>876</v>
      </c>
      <c r="Q124">
        <v>37</v>
      </c>
      <c r="R124">
        <v>116</v>
      </c>
      <c r="S124">
        <v>12</v>
      </c>
      <c r="T124" s="55">
        <v>165</v>
      </c>
      <c r="U124">
        <v>271</v>
      </c>
      <c r="V124" s="246">
        <v>621</v>
      </c>
      <c r="W124">
        <v>174</v>
      </c>
      <c r="X124" s="55">
        <v>1066</v>
      </c>
      <c r="Y124" s="139">
        <v>154</v>
      </c>
      <c r="Z124" s="139">
        <v>58</v>
      </c>
      <c r="AA124" s="138">
        <v>212</v>
      </c>
      <c r="AB124" s="245">
        <v>33</v>
      </c>
      <c r="AC124">
        <v>26</v>
      </c>
      <c r="AD124">
        <v>61</v>
      </c>
      <c r="AE124" s="55">
        <v>120</v>
      </c>
      <c r="AF124" s="245">
        <v>118</v>
      </c>
      <c r="AG124" s="245">
        <v>33</v>
      </c>
      <c r="AH124" s="246">
        <v>0</v>
      </c>
      <c r="AI124" s="260">
        <v>151</v>
      </c>
      <c r="AJ124" s="245">
        <v>195</v>
      </c>
      <c r="AK124" s="245">
        <v>92</v>
      </c>
      <c r="AL124" s="246">
        <v>0</v>
      </c>
      <c r="AM124" s="260">
        <v>287</v>
      </c>
      <c r="AN124" s="245">
        <v>286</v>
      </c>
      <c r="AO124" s="245">
        <v>92</v>
      </c>
      <c r="AP124" s="246">
        <v>0</v>
      </c>
      <c r="AQ124" s="260">
        <v>378</v>
      </c>
      <c r="AR124">
        <v>271</v>
      </c>
      <c r="AS124">
        <v>174</v>
      </c>
      <c r="AT124" s="55">
        <v>445</v>
      </c>
      <c r="AU124">
        <v>33</v>
      </c>
      <c r="AV124">
        <v>56</v>
      </c>
      <c r="AW124">
        <v>94</v>
      </c>
      <c r="AX124">
        <v>0</v>
      </c>
      <c r="AY124" s="55">
        <v>183</v>
      </c>
      <c r="AZ124">
        <v>33</v>
      </c>
      <c r="BA124">
        <v>56</v>
      </c>
      <c r="BB124">
        <v>187</v>
      </c>
      <c r="BC124">
        <v>0</v>
      </c>
      <c r="BD124" s="55">
        <v>276</v>
      </c>
      <c r="BE124">
        <v>33</v>
      </c>
      <c r="BF124">
        <v>57</v>
      </c>
      <c r="BG124">
        <v>1</v>
      </c>
      <c r="BH124">
        <v>64</v>
      </c>
      <c r="BI124" s="55">
        <v>155</v>
      </c>
      <c r="BJ124">
        <v>271</v>
      </c>
      <c r="BK124">
        <v>1372</v>
      </c>
      <c r="BL124">
        <v>44</v>
      </c>
      <c r="BM124">
        <v>174</v>
      </c>
      <c r="BN124" s="55">
        <v>1875</v>
      </c>
      <c r="BO124">
        <v>271</v>
      </c>
      <c r="BP124">
        <v>2143</v>
      </c>
      <c r="BQ124">
        <v>102</v>
      </c>
      <c r="BR124">
        <v>330</v>
      </c>
      <c r="BS124" s="55">
        <v>2932</v>
      </c>
      <c r="BT124">
        <v>271</v>
      </c>
      <c r="BU124">
        <v>174</v>
      </c>
      <c r="BV124" s="55">
        <v>445</v>
      </c>
      <c r="BW124">
        <v>307</v>
      </c>
      <c r="BX124">
        <v>3218</v>
      </c>
      <c r="BY124">
        <v>117</v>
      </c>
      <c r="BZ124">
        <v>330</v>
      </c>
      <c r="CA124" s="55">
        <v>3972</v>
      </c>
      <c r="CB124">
        <v>307</v>
      </c>
      <c r="CC124">
        <v>2566</v>
      </c>
      <c r="CD124">
        <v>169</v>
      </c>
      <c r="CE124">
        <v>330</v>
      </c>
      <c r="CF124">
        <v>3372</v>
      </c>
    </row>
    <row r="125" spans="1:84">
      <c r="A125">
        <v>121</v>
      </c>
      <c r="B125">
        <v>26</v>
      </c>
      <c r="C125">
        <v>33</v>
      </c>
      <c r="D125" s="55">
        <v>59</v>
      </c>
      <c r="E125">
        <v>62</v>
      </c>
      <c r="F125" s="230">
        <v>62</v>
      </c>
      <c r="G125" s="55">
        <v>121</v>
      </c>
      <c r="H125" s="232">
        <v>86</v>
      </c>
      <c r="I125">
        <v>847</v>
      </c>
      <c r="J125">
        <v>272</v>
      </c>
      <c r="K125">
        <v>174</v>
      </c>
      <c r="L125" s="55">
        <v>1293</v>
      </c>
      <c r="M125">
        <v>432</v>
      </c>
      <c r="N125">
        <v>272</v>
      </c>
      <c r="O125">
        <v>174</v>
      </c>
      <c r="P125" s="55">
        <v>878</v>
      </c>
      <c r="Q125">
        <v>37</v>
      </c>
      <c r="R125">
        <v>116</v>
      </c>
      <c r="S125">
        <v>12</v>
      </c>
      <c r="T125" s="55">
        <v>165</v>
      </c>
      <c r="U125">
        <v>272</v>
      </c>
      <c r="V125" s="246">
        <v>623</v>
      </c>
      <c r="W125">
        <v>174</v>
      </c>
      <c r="X125" s="55">
        <v>1069</v>
      </c>
      <c r="Y125" s="139">
        <v>154</v>
      </c>
      <c r="Z125" s="139">
        <v>58</v>
      </c>
      <c r="AA125" s="138">
        <v>212</v>
      </c>
      <c r="AB125" s="245">
        <v>33</v>
      </c>
      <c r="AC125">
        <v>26</v>
      </c>
      <c r="AD125">
        <v>62</v>
      </c>
      <c r="AE125" s="55">
        <v>121</v>
      </c>
      <c r="AF125" s="245">
        <v>118</v>
      </c>
      <c r="AG125" s="245">
        <v>33</v>
      </c>
      <c r="AH125" s="246">
        <v>0</v>
      </c>
      <c r="AI125" s="260">
        <v>151</v>
      </c>
      <c r="AJ125" s="245">
        <v>196</v>
      </c>
      <c r="AK125" s="245">
        <v>92</v>
      </c>
      <c r="AL125" s="246">
        <v>0</v>
      </c>
      <c r="AM125" s="260">
        <v>288</v>
      </c>
      <c r="AN125" s="245">
        <v>287</v>
      </c>
      <c r="AO125" s="245">
        <v>92</v>
      </c>
      <c r="AP125" s="246">
        <v>0</v>
      </c>
      <c r="AQ125" s="260">
        <v>379</v>
      </c>
      <c r="AR125">
        <v>272</v>
      </c>
      <c r="AS125">
        <v>174</v>
      </c>
      <c r="AT125" s="55">
        <v>446</v>
      </c>
      <c r="AU125">
        <v>33</v>
      </c>
      <c r="AV125">
        <v>56</v>
      </c>
      <c r="AW125">
        <v>94</v>
      </c>
      <c r="AX125">
        <v>0</v>
      </c>
      <c r="AY125" s="55">
        <v>183</v>
      </c>
      <c r="AZ125">
        <v>33</v>
      </c>
      <c r="BA125">
        <v>56</v>
      </c>
      <c r="BB125">
        <v>187</v>
      </c>
      <c r="BC125">
        <v>0</v>
      </c>
      <c r="BD125" s="55">
        <v>276</v>
      </c>
      <c r="BE125">
        <v>33</v>
      </c>
      <c r="BF125">
        <v>57</v>
      </c>
      <c r="BG125">
        <v>1</v>
      </c>
      <c r="BH125">
        <v>64</v>
      </c>
      <c r="BI125" s="55">
        <v>155</v>
      </c>
      <c r="BJ125">
        <v>272</v>
      </c>
      <c r="BK125">
        <v>1379</v>
      </c>
      <c r="BL125">
        <v>44</v>
      </c>
      <c r="BM125">
        <v>174</v>
      </c>
      <c r="BN125" s="55">
        <v>1883</v>
      </c>
      <c r="BO125">
        <v>272</v>
      </c>
      <c r="BP125">
        <v>2150</v>
      </c>
      <c r="BQ125">
        <v>102</v>
      </c>
      <c r="BR125">
        <v>331</v>
      </c>
      <c r="BS125" s="55">
        <v>2941</v>
      </c>
      <c r="BT125">
        <v>272</v>
      </c>
      <c r="BU125">
        <v>174</v>
      </c>
      <c r="BV125" s="55">
        <v>446</v>
      </c>
      <c r="BW125">
        <v>308</v>
      </c>
      <c r="BX125">
        <v>3228</v>
      </c>
      <c r="BY125">
        <v>117</v>
      </c>
      <c r="BZ125">
        <v>331</v>
      </c>
      <c r="CA125" s="55">
        <v>3984</v>
      </c>
      <c r="CB125">
        <v>308</v>
      </c>
      <c r="CC125">
        <v>2574</v>
      </c>
      <c r="CD125">
        <v>170</v>
      </c>
      <c r="CE125">
        <v>331</v>
      </c>
      <c r="CF125">
        <v>3383</v>
      </c>
    </row>
    <row r="126" spans="1:84">
      <c r="A126">
        <v>122</v>
      </c>
      <c r="B126">
        <v>26</v>
      </c>
      <c r="C126">
        <v>33</v>
      </c>
      <c r="D126" s="55">
        <v>59</v>
      </c>
      <c r="E126">
        <v>62</v>
      </c>
      <c r="F126" s="230">
        <v>62</v>
      </c>
      <c r="G126" s="55">
        <v>121</v>
      </c>
      <c r="H126" s="232">
        <v>86</v>
      </c>
      <c r="I126">
        <v>850</v>
      </c>
      <c r="J126">
        <v>273</v>
      </c>
      <c r="K126">
        <v>175</v>
      </c>
      <c r="L126" s="55">
        <v>1298</v>
      </c>
      <c r="M126">
        <v>434</v>
      </c>
      <c r="N126">
        <v>273</v>
      </c>
      <c r="O126">
        <v>175</v>
      </c>
      <c r="P126" s="55">
        <v>882</v>
      </c>
      <c r="Q126">
        <v>37</v>
      </c>
      <c r="R126">
        <v>117</v>
      </c>
      <c r="S126">
        <v>12</v>
      </c>
      <c r="T126" s="55">
        <v>166</v>
      </c>
      <c r="U126">
        <v>273</v>
      </c>
      <c r="V126" s="246">
        <v>626</v>
      </c>
      <c r="W126">
        <v>175</v>
      </c>
      <c r="X126" s="55">
        <v>1074</v>
      </c>
      <c r="Y126" s="139">
        <v>155</v>
      </c>
      <c r="Z126" s="139">
        <v>58</v>
      </c>
      <c r="AA126" s="138">
        <v>213</v>
      </c>
      <c r="AB126" s="245">
        <v>33</v>
      </c>
      <c r="AC126">
        <v>26</v>
      </c>
      <c r="AD126">
        <v>62</v>
      </c>
      <c r="AE126" s="55">
        <v>121</v>
      </c>
      <c r="AF126" s="245">
        <v>119</v>
      </c>
      <c r="AG126" s="245">
        <v>33</v>
      </c>
      <c r="AH126" s="246">
        <v>0</v>
      </c>
      <c r="AI126" s="260">
        <v>152</v>
      </c>
      <c r="AJ126" s="245">
        <v>196</v>
      </c>
      <c r="AK126" s="245">
        <v>93</v>
      </c>
      <c r="AL126" s="246">
        <v>0</v>
      </c>
      <c r="AM126" s="260">
        <v>289</v>
      </c>
      <c r="AN126" s="245">
        <v>288</v>
      </c>
      <c r="AO126" s="245">
        <v>93</v>
      </c>
      <c r="AP126" s="246">
        <v>0</v>
      </c>
      <c r="AQ126" s="260">
        <v>381</v>
      </c>
      <c r="AR126">
        <v>273</v>
      </c>
      <c r="AS126">
        <v>175</v>
      </c>
      <c r="AT126" s="55">
        <v>448</v>
      </c>
      <c r="AU126">
        <v>33</v>
      </c>
      <c r="AV126">
        <v>57</v>
      </c>
      <c r="AW126">
        <v>94</v>
      </c>
      <c r="AX126">
        <v>0</v>
      </c>
      <c r="AY126" s="55">
        <v>184</v>
      </c>
      <c r="AZ126">
        <v>33</v>
      </c>
      <c r="BA126">
        <v>57</v>
      </c>
      <c r="BB126">
        <v>187</v>
      </c>
      <c r="BC126">
        <v>0</v>
      </c>
      <c r="BD126" s="55">
        <v>277</v>
      </c>
      <c r="BE126">
        <v>33</v>
      </c>
      <c r="BF126">
        <v>58</v>
      </c>
      <c r="BG126">
        <v>1</v>
      </c>
      <c r="BH126">
        <v>64</v>
      </c>
      <c r="BI126" s="55">
        <v>156</v>
      </c>
      <c r="BJ126">
        <v>273</v>
      </c>
      <c r="BK126">
        <v>1383</v>
      </c>
      <c r="BL126">
        <v>44</v>
      </c>
      <c r="BM126">
        <v>175</v>
      </c>
      <c r="BN126" s="55">
        <v>1889</v>
      </c>
      <c r="BO126">
        <v>273</v>
      </c>
      <c r="BP126">
        <v>2158</v>
      </c>
      <c r="BQ126">
        <v>102</v>
      </c>
      <c r="BR126">
        <v>333</v>
      </c>
      <c r="BS126" s="55">
        <v>2953</v>
      </c>
      <c r="BT126">
        <v>273</v>
      </c>
      <c r="BU126">
        <v>175</v>
      </c>
      <c r="BV126" s="55">
        <v>448</v>
      </c>
      <c r="BW126">
        <v>309</v>
      </c>
      <c r="BX126">
        <v>3239</v>
      </c>
      <c r="BY126">
        <v>119</v>
      </c>
      <c r="BZ126">
        <v>333</v>
      </c>
      <c r="CA126" s="55">
        <v>4000</v>
      </c>
      <c r="CB126">
        <v>309</v>
      </c>
      <c r="CC126">
        <v>2582</v>
      </c>
      <c r="CD126">
        <v>172</v>
      </c>
      <c r="CE126">
        <v>333</v>
      </c>
      <c r="CF126">
        <v>3396</v>
      </c>
    </row>
    <row r="127" spans="1:84">
      <c r="A127">
        <v>123</v>
      </c>
      <c r="B127">
        <v>27</v>
      </c>
      <c r="C127">
        <v>33</v>
      </c>
      <c r="D127" s="55">
        <v>60</v>
      </c>
      <c r="E127">
        <v>62</v>
      </c>
      <c r="F127" s="230">
        <v>62</v>
      </c>
      <c r="G127" s="55">
        <v>122</v>
      </c>
      <c r="H127" s="232">
        <v>86</v>
      </c>
      <c r="I127">
        <v>852</v>
      </c>
      <c r="J127">
        <v>274</v>
      </c>
      <c r="K127">
        <v>176</v>
      </c>
      <c r="L127" s="55">
        <v>1302</v>
      </c>
      <c r="M127">
        <v>435</v>
      </c>
      <c r="N127">
        <v>274</v>
      </c>
      <c r="O127">
        <v>176</v>
      </c>
      <c r="P127" s="55">
        <v>885</v>
      </c>
      <c r="Q127">
        <v>37</v>
      </c>
      <c r="R127">
        <v>117</v>
      </c>
      <c r="S127">
        <v>12</v>
      </c>
      <c r="T127" s="55">
        <v>166</v>
      </c>
      <c r="U127">
        <v>274</v>
      </c>
      <c r="V127" s="246">
        <v>628</v>
      </c>
      <c r="W127">
        <v>176</v>
      </c>
      <c r="X127" s="55">
        <v>1078</v>
      </c>
      <c r="Y127" s="139">
        <v>155</v>
      </c>
      <c r="Z127" s="139">
        <v>59</v>
      </c>
      <c r="AA127" s="138">
        <v>214</v>
      </c>
      <c r="AB127" s="245">
        <v>33</v>
      </c>
      <c r="AC127">
        <v>27</v>
      </c>
      <c r="AD127">
        <v>62</v>
      </c>
      <c r="AE127" s="55">
        <v>122</v>
      </c>
      <c r="AF127" s="245">
        <v>119</v>
      </c>
      <c r="AG127" s="245">
        <v>33</v>
      </c>
      <c r="AH127" s="246">
        <v>0</v>
      </c>
      <c r="AI127" s="260">
        <v>152</v>
      </c>
      <c r="AJ127" s="245">
        <v>197</v>
      </c>
      <c r="AK127" s="245">
        <v>93</v>
      </c>
      <c r="AL127" s="246">
        <v>0</v>
      </c>
      <c r="AM127" s="260">
        <v>290</v>
      </c>
      <c r="AN127" s="245">
        <v>289</v>
      </c>
      <c r="AO127" s="245">
        <v>93</v>
      </c>
      <c r="AP127" s="246">
        <v>0</v>
      </c>
      <c r="AQ127" s="260">
        <v>382</v>
      </c>
      <c r="AR127">
        <v>274</v>
      </c>
      <c r="AS127">
        <v>176</v>
      </c>
      <c r="AT127" s="55">
        <v>450</v>
      </c>
      <c r="AU127">
        <v>34</v>
      </c>
      <c r="AV127">
        <v>57</v>
      </c>
      <c r="AW127">
        <v>95</v>
      </c>
      <c r="AX127">
        <v>0</v>
      </c>
      <c r="AY127" s="55">
        <v>186</v>
      </c>
      <c r="AZ127">
        <v>34</v>
      </c>
      <c r="BA127">
        <v>57</v>
      </c>
      <c r="BB127">
        <v>188</v>
      </c>
      <c r="BC127">
        <v>0</v>
      </c>
      <c r="BD127" s="55">
        <v>279</v>
      </c>
      <c r="BE127">
        <v>34</v>
      </c>
      <c r="BF127">
        <v>58</v>
      </c>
      <c r="BG127">
        <v>1</v>
      </c>
      <c r="BH127">
        <v>64</v>
      </c>
      <c r="BI127" s="55">
        <v>157</v>
      </c>
      <c r="BJ127">
        <v>274</v>
      </c>
      <c r="BK127">
        <v>1387</v>
      </c>
      <c r="BL127">
        <v>44</v>
      </c>
      <c r="BM127">
        <v>175</v>
      </c>
      <c r="BN127" s="55">
        <v>1894</v>
      </c>
      <c r="BO127">
        <v>274</v>
      </c>
      <c r="BP127">
        <v>2165</v>
      </c>
      <c r="BQ127">
        <v>102</v>
      </c>
      <c r="BR127">
        <v>334</v>
      </c>
      <c r="BS127" s="55">
        <v>2962</v>
      </c>
      <c r="BT127">
        <v>274</v>
      </c>
      <c r="BU127">
        <v>175</v>
      </c>
      <c r="BV127" s="55">
        <v>449</v>
      </c>
      <c r="BW127">
        <v>310</v>
      </c>
      <c r="BX127">
        <v>3251</v>
      </c>
      <c r="BY127">
        <v>119</v>
      </c>
      <c r="BZ127">
        <v>334</v>
      </c>
      <c r="CA127" s="55">
        <v>4014</v>
      </c>
      <c r="CB127">
        <v>310</v>
      </c>
      <c r="CC127">
        <v>2592</v>
      </c>
      <c r="CD127">
        <v>172</v>
      </c>
      <c r="CE127">
        <v>334</v>
      </c>
      <c r="CF127">
        <v>3408</v>
      </c>
    </row>
    <row r="128" spans="1:84">
      <c r="A128">
        <v>124</v>
      </c>
      <c r="B128">
        <v>27</v>
      </c>
      <c r="C128">
        <v>33</v>
      </c>
      <c r="D128" s="55">
        <v>60</v>
      </c>
      <c r="E128">
        <v>62</v>
      </c>
      <c r="F128" s="230">
        <v>62</v>
      </c>
      <c r="G128" s="55">
        <v>122</v>
      </c>
      <c r="H128" s="232">
        <v>86</v>
      </c>
      <c r="I128">
        <v>854</v>
      </c>
      <c r="J128">
        <v>274</v>
      </c>
      <c r="K128">
        <v>176</v>
      </c>
      <c r="L128" s="55">
        <v>1304</v>
      </c>
      <c r="M128">
        <v>436</v>
      </c>
      <c r="N128">
        <v>274</v>
      </c>
      <c r="O128">
        <v>176</v>
      </c>
      <c r="P128" s="55">
        <v>886</v>
      </c>
      <c r="Q128">
        <v>37</v>
      </c>
      <c r="R128">
        <v>118</v>
      </c>
      <c r="S128">
        <v>12</v>
      </c>
      <c r="T128" s="55">
        <v>167</v>
      </c>
      <c r="U128">
        <v>274</v>
      </c>
      <c r="V128" s="246">
        <v>629</v>
      </c>
      <c r="W128">
        <v>176</v>
      </c>
      <c r="X128" s="55">
        <v>1079</v>
      </c>
      <c r="Y128" s="139">
        <v>156</v>
      </c>
      <c r="Z128" s="139">
        <v>59</v>
      </c>
      <c r="AA128" s="138">
        <v>215</v>
      </c>
      <c r="AB128" s="245">
        <v>33</v>
      </c>
      <c r="AC128">
        <v>27</v>
      </c>
      <c r="AD128">
        <v>62</v>
      </c>
      <c r="AE128" s="55">
        <v>122</v>
      </c>
      <c r="AF128" s="245">
        <v>119</v>
      </c>
      <c r="AG128" s="245">
        <v>33</v>
      </c>
      <c r="AH128" s="246">
        <v>0</v>
      </c>
      <c r="AI128" s="260">
        <v>152</v>
      </c>
      <c r="AJ128" s="245">
        <v>197</v>
      </c>
      <c r="AK128" s="245">
        <v>93</v>
      </c>
      <c r="AL128" s="246">
        <v>0</v>
      </c>
      <c r="AM128" s="260">
        <v>290</v>
      </c>
      <c r="AN128" s="245">
        <v>290</v>
      </c>
      <c r="AO128" s="245">
        <v>93</v>
      </c>
      <c r="AP128" s="246">
        <v>0</v>
      </c>
      <c r="AQ128" s="260">
        <v>383</v>
      </c>
      <c r="AR128">
        <v>274</v>
      </c>
      <c r="AS128">
        <v>176</v>
      </c>
      <c r="AT128" s="55">
        <v>450</v>
      </c>
      <c r="AU128">
        <v>34</v>
      </c>
      <c r="AV128">
        <v>57</v>
      </c>
      <c r="AW128">
        <v>95</v>
      </c>
      <c r="AX128">
        <v>0</v>
      </c>
      <c r="AY128" s="55">
        <v>186</v>
      </c>
      <c r="AZ128">
        <v>34</v>
      </c>
      <c r="BA128">
        <v>57</v>
      </c>
      <c r="BB128">
        <v>189</v>
      </c>
      <c r="BC128">
        <v>0</v>
      </c>
      <c r="BD128" s="55">
        <v>280</v>
      </c>
      <c r="BE128">
        <v>34</v>
      </c>
      <c r="BF128">
        <v>58</v>
      </c>
      <c r="BG128">
        <v>1</v>
      </c>
      <c r="BH128">
        <v>64</v>
      </c>
      <c r="BI128" s="55">
        <v>157</v>
      </c>
      <c r="BJ128">
        <v>274</v>
      </c>
      <c r="BK128">
        <v>1391</v>
      </c>
      <c r="BL128">
        <v>44</v>
      </c>
      <c r="BM128">
        <v>176</v>
      </c>
      <c r="BN128" s="55">
        <v>1899</v>
      </c>
      <c r="BO128">
        <v>274</v>
      </c>
      <c r="BP128">
        <v>2171</v>
      </c>
      <c r="BQ128">
        <v>103</v>
      </c>
      <c r="BR128">
        <v>335</v>
      </c>
      <c r="BS128" s="55">
        <v>2970</v>
      </c>
      <c r="BT128">
        <v>274</v>
      </c>
      <c r="BU128">
        <v>176</v>
      </c>
      <c r="BV128" s="55">
        <v>450</v>
      </c>
      <c r="BW128">
        <v>311</v>
      </c>
      <c r="BX128">
        <v>3258</v>
      </c>
      <c r="BY128">
        <v>119</v>
      </c>
      <c r="BZ128">
        <v>335</v>
      </c>
      <c r="CA128" s="55">
        <v>4023</v>
      </c>
      <c r="CB128">
        <v>311</v>
      </c>
      <c r="CC128">
        <v>2598</v>
      </c>
      <c r="CD128">
        <v>172</v>
      </c>
      <c r="CE128">
        <v>335</v>
      </c>
      <c r="CF128">
        <v>3416</v>
      </c>
    </row>
    <row r="129" spans="1:84">
      <c r="A129">
        <v>125</v>
      </c>
      <c r="B129">
        <v>27</v>
      </c>
      <c r="C129">
        <v>34</v>
      </c>
      <c r="D129" s="55">
        <v>61</v>
      </c>
      <c r="E129">
        <v>62</v>
      </c>
      <c r="F129" s="230">
        <v>62</v>
      </c>
      <c r="G129" s="55">
        <v>123</v>
      </c>
      <c r="H129" s="232">
        <v>87</v>
      </c>
      <c r="I129">
        <v>857</v>
      </c>
      <c r="J129">
        <v>275</v>
      </c>
      <c r="K129">
        <v>177</v>
      </c>
      <c r="L129" s="55">
        <v>1309</v>
      </c>
      <c r="M129">
        <v>438</v>
      </c>
      <c r="N129">
        <v>275</v>
      </c>
      <c r="O129">
        <v>177</v>
      </c>
      <c r="P129" s="55">
        <v>890</v>
      </c>
      <c r="Q129">
        <v>37</v>
      </c>
      <c r="R129">
        <v>118</v>
      </c>
      <c r="S129">
        <v>12</v>
      </c>
      <c r="T129" s="55">
        <v>167</v>
      </c>
      <c r="U129">
        <v>275</v>
      </c>
      <c r="V129" s="246">
        <v>631</v>
      </c>
      <c r="W129">
        <v>177</v>
      </c>
      <c r="X129" s="55">
        <v>1083</v>
      </c>
      <c r="Y129" s="139">
        <v>156</v>
      </c>
      <c r="Z129" s="139">
        <v>59</v>
      </c>
      <c r="AA129" s="138">
        <v>215</v>
      </c>
      <c r="AB129" s="245">
        <v>34</v>
      </c>
      <c r="AC129">
        <v>27</v>
      </c>
      <c r="AD129">
        <v>62</v>
      </c>
      <c r="AE129" s="55">
        <v>123</v>
      </c>
      <c r="AF129" s="245">
        <v>120</v>
      </c>
      <c r="AG129" s="245">
        <v>34</v>
      </c>
      <c r="AH129" s="246">
        <v>0</v>
      </c>
      <c r="AI129" s="260">
        <v>154</v>
      </c>
      <c r="AJ129" s="245">
        <v>198</v>
      </c>
      <c r="AK129" s="245">
        <v>94</v>
      </c>
      <c r="AL129" s="246">
        <v>0</v>
      </c>
      <c r="AM129" s="260">
        <v>292</v>
      </c>
      <c r="AN129" s="245">
        <v>291</v>
      </c>
      <c r="AO129" s="245">
        <v>94</v>
      </c>
      <c r="AP129" s="246">
        <v>0</v>
      </c>
      <c r="AQ129" s="260">
        <v>385</v>
      </c>
      <c r="AR129">
        <v>275</v>
      </c>
      <c r="AS129">
        <v>177</v>
      </c>
      <c r="AT129" s="55">
        <v>452</v>
      </c>
      <c r="AU129">
        <v>34</v>
      </c>
      <c r="AV129">
        <v>57</v>
      </c>
      <c r="AW129">
        <v>95</v>
      </c>
      <c r="AX129">
        <v>0</v>
      </c>
      <c r="AY129" s="55">
        <v>186</v>
      </c>
      <c r="AZ129">
        <v>34</v>
      </c>
      <c r="BA129">
        <v>57</v>
      </c>
      <c r="BB129">
        <v>189</v>
      </c>
      <c r="BC129">
        <v>0</v>
      </c>
      <c r="BD129" s="55">
        <v>280</v>
      </c>
      <c r="BE129">
        <v>34</v>
      </c>
      <c r="BF129">
        <v>58</v>
      </c>
      <c r="BG129">
        <v>1</v>
      </c>
      <c r="BH129">
        <v>66</v>
      </c>
      <c r="BI129" s="55">
        <v>159</v>
      </c>
      <c r="BJ129">
        <v>275</v>
      </c>
      <c r="BK129">
        <v>1396</v>
      </c>
      <c r="BL129">
        <v>44</v>
      </c>
      <c r="BM129">
        <v>176</v>
      </c>
      <c r="BN129" s="55">
        <v>1906</v>
      </c>
      <c r="BO129">
        <v>275</v>
      </c>
      <c r="BP129">
        <v>2177</v>
      </c>
      <c r="BQ129">
        <v>103</v>
      </c>
      <c r="BR129">
        <v>337</v>
      </c>
      <c r="BS129" s="55">
        <v>2979</v>
      </c>
      <c r="BT129">
        <v>275</v>
      </c>
      <c r="BU129">
        <v>176</v>
      </c>
      <c r="BV129" s="55">
        <v>451</v>
      </c>
      <c r="BW129">
        <v>313</v>
      </c>
      <c r="BX129">
        <v>3268</v>
      </c>
      <c r="BY129">
        <v>119</v>
      </c>
      <c r="BZ129">
        <v>337</v>
      </c>
      <c r="CA129" s="55">
        <v>4037</v>
      </c>
      <c r="CB129">
        <v>313</v>
      </c>
      <c r="CC129">
        <v>2607</v>
      </c>
      <c r="CD129">
        <v>172</v>
      </c>
      <c r="CE129">
        <v>337</v>
      </c>
      <c r="CF129">
        <v>3429</v>
      </c>
    </row>
    <row r="130" spans="1:84">
      <c r="A130">
        <v>126</v>
      </c>
      <c r="B130">
        <v>27</v>
      </c>
      <c r="C130">
        <v>34</v>
      </c>
      <c r="D130" s="55">
        <v>61</v>
      </c>
      <c r="E130">
        <v>63</v>
      </c>
      <c r="F130" s="230">
        <v>63</v>
      </c>
      <c r="G130" s="55">
        <v>124</v>
      </c>
      <c r="H130" s="232">
        <v>88</v>
      </c>
      <c r="I130">
        <v>860</v>
      </c>
      <c r="J130">
        <v>276</v>
      </c>
      <c r="K130">
        <v>177</v>
      </c>
      <c r="L130" s="55">
        <v>1313</v>
      </c>
      <c r="M130">
        <v>439</v>
      </c>
      <c r="N130">
        <v>276</v>
      </c>
      <c r="O130">
        <v>177</v>
      </c>
      <c r="P130" s="55">
        <v>892</v>
      </c>
      <c r="Q130">
        <v>38</v>
      </c>
      <c r="R130">
        <v>118</v>
      </c>
      <c r="S130">
        <v>12</v>
      </c>
      <c r="T130" s="55">
        <v>168</v>
      </c>
      <c r="U130">
        <v>276</v>
      </c>
      <c r="V130" s="246">
        <v>634</v>
      </c>
      <c r="W130">
        <v>177</v>
      </c>
      <c r="X130" s="55">
        <v>1087</v>
      </c>
      <c r="Y130" s="139">
        <v>157</v>
      </c>
      <c r="Z130" s="139">
        <v>59</v>
      </c>
      <c r="AA130" s="138">
        <v>216</v>
      </c>
      <c r="AB130" s="245">
        <v>34</v>
      </c>
      <c r="AC130">
        <v>27</v>
      </c>
      <c r="AD130">
        <v>63</v>
      </c>
      <c r="AE130" s="55">
        <v>124</v>
      </c>
      <c r="AF130" s="245">
        <v>120</v>
      </c>
      <c r="AG130" s="245">
        <v>34</v>
      </c>
      <c r="AH130" s="246">
        <v>0</v>
      </c>
      <c r="AI130" s="260">
        <v>154</v>
      </c>
      <c r="AJ130" s="245">
        <v>199</v>
      </c>
      <c r="AK130" s="245">
        <v>94</v>
      </c>
      <c r="AL130" s="246">
        <v>0</v>
      </c>
      <c r="AM130" s="260">
        <v>293</v>
      </c>
      <c r="AN130" s="245">
        <v>292</v>
      </c>
      <c r="AO130" s="245">
        <v>94</v>
      </c>
      <c r="AP130" s="246">
        <v>0</v>
      </c>
      <c r="AQ130" s="260">
        <v>386</v>
      </c>
      <c r="AR130">
        <v>276</v>
      </c>
      <c r="AS130">
        <v>177</v>
      </c>
      <c r="AT130" s="55">
        <v>453</v>
      </c>
      <c r="AU130">
        <v>34</v>
      </c>
      <c r="AV130">
        <v>57</v>
      </c>
      <c r="AW130">
        <v>96</v>
      </c>
      <c r="AX130">
        <v>0</v>
      </c>
      <c r="AY130" s="55">
        <v>187</v>
      </c>
      <c r="AZ130">
        <v>34</v>
      </c>
      <c r="BA130">
        <v>57</v>
      </c>
      <c r="BB130">
        <v>190</v>
      </c>
      <c r="BC130">
        <v>0</v>
      </c>
      <c r="BD130" s="55">
        <v>281</v>
      </c>
      <c r="BE130">
        <v>34</v>
      </c>
      <c r="BF130">
        <v>58</v>
      </c>
      <c r="BG130">
        <v>1</v>
      </c>
      <c r="BH130">
        <v>66</v>
      </c>
      <c r="BI130" s="55">
        <v>159</v>
      </c>
      <c r="BJ130">
        <v>276</v>
      </c>
      <c r="BK130">
        <v>1401</v>
      </c>
      <c r="BL130">
        <v>44</v>
      </c>
      <c r="BM130">
        <v>178</v>
      </c>
      <c r="BN130" s="55">
        <v>1914</v>
      </c>
      <c r="BO130">
        <v>276</v>
      </c>
      <c r="BP130">
        <v>2185</v>
      </c>
      <c r="BQ130">
        <v>103</v>
      </c>
      <c r="BR130">
        <v>338</v>
      </c>
      <c r="BS130" s="55">
        <v>2989</v>
      </c>
      <c r="BT130">
        <v>276</v>
      </c>
      <c r="BU130">
        <v>178</v>
      </c>
      <c r="BV130" s="55">
        <v>454</v>
      </c>
      <c r="BW130">
        <v>314</v>
      </c>
      <c r="BX130">
        <v>3281</v>
      </c>
      <c r="BY130">
        <v>119</v>
      </c>
      <c r="BZ130">
        <v>338</v>
      </c>
      <c r="CA130" s="55">
        <v>4052</v>
      </c>
      <c r="CB130">
        <v>314</v>
      </c>
      <c r="CC130">
        <v>2617</v>
      </c>
      <c r="CD130">
        <v>172</v>
      </c>
      <c r="CE130">
        <v>338</v>
      </c>
      <c r="CF130">
        <v>3441</v>
      </c>
    </row>
    <row r="131" spans="1:84">
      <c r="A131">
        <v>127</v>
      </c>
      <c r="B131">
        <v>27</v>
      </c>
      <c r="C131">
        <v>34</v>
      </c>
      <c r="D131" s="55">
        <v>61</v>
      </c>
      <c r="E131">
        <v>63</v>
      </c>
      <c r="F131" s="230">
        <v>63</v>
      </c>
      <c r="G131" s="55">
        <v>124</v>
      </c>
      <c r="H131" s="232">
        <v>88</v>
      </c>
      <c r="I131">
        <v>863</v>
      </c>
      <c r="J131">
        <v>277</v>
      </c>
      <c r="K131">
        <v>178</v>
      </c>
      <c r="L131" s="55">
        <v>1318</v>
      </c>
      <c r="M131">
        <v>441</v>
      </c>
      <c r="N131">
        <v>277</v>
      </c>
      <c r="O131">
        <v>178</v>
      </c>
      <c r="P131" s="55">
        <v>896</v>
      </c>
      <c r="Q131">
        <v>38</v>
      </c>
      <c r="R131">
        <v>119</v>
      </c>
      <c r="S131">
        <v>12</v>
      </c>
      <c r="T131" s="55">
        <v>169</v>
      </c>
      <c r="U131">
        <v>277</v>
      </c>
      <c r="V131" s="246">
        <v>636</v>
      </c>
      <c r="W131">
        <v>178</v>
      </c>
      <c r="X131" s="55">
        <v>1091</v>
      </c>
      <c r="Y131" s="139">
        <v>157</v>
      </c>
      <c r="Z131" s="139">
        <v>59</v>
      </c>
      <c r="AA131" s="138">
        <v>216</v>
      </c>
      <c r="AB131" s="245">
        <v>34</v>
      </c>
      <c r="AC131">
        <v>27</v>
      </c>
      <c r="AD131">
        <v>63</v>
      </c>
      <c r="AE131" s="55">
        <v>124</v>
      </c>
      <c r="AF131" s="245">
        <v>120</v>
      </c>
      <c r="AG131" s="245">
        <v>34</v>
      </c>
      <c r="AH131" s="246">
        <v>0</v>
      </c>
      <c r="AI131" s="260">
        <v>154</v>
      </c>
      <c r="AJ131" s="245">
        <v>199</v>
      </c>
      <c r="AK131" s="245">
        <v>94</v>
      </c>
      <c r="AL131" s="246">
        <v>0</v>
      </c>
      <c r="AM131" s="260">
        <v>293</v>
      </c>
      <c r="AN131" s="245">
        <v>293</v>
      </c>
      <c r="AO131" s="245">
        <v>94</v>
      </c>
      <c r="AP131" s="246">
        <v>0</v>
      </c>
      <c r="AQ131" s="260">
        <v>387</v>
      </c>
      <c r="AR131">
        <v>277</v>
      </c>
      <c r="AS131">
        <v>178</v>
      </c>
      <c r="AT131" s="55">
        <v>455</v>
      </c>
      <c r="AU131">
        <v>34</v>
      </c>
      <c r="AV131">
        <v>57</v>
      </c>
      <c r="AW131">
        <v>96</v>
      </c>
      <c r="AX131">
        <v>0</v>
      </c>
      <c r="AY131" s="55">
        <v>187</v>
      </c>
      <c r="AZ131">
        <v>34</v>
      </c>
      <c r="BA131">
        <v>57</v>
      </c>
      <c r="BB131">
        <v>191</v>
      </c>
      <c r="BC131">
        <v>0</v>
      </c>
      <c r="BD131" s="55">
        <v>282</v>
      </c>
      <c r="BE131">
        <v>34</v>
      </c>
      <c r="BF131">
        <v>58</v>
      </c>
      <c r="BG131">
        <v>1</v>
      </c>
      <c r="BH131">
        <v>66</v>
      </c>
      <c r="BI131" s="55">
        <v>159</v>
      </c>
      <c r="BJ131">
        <v>277</v>
      </c>
      <c r="BK131">
        <v>1406</v>
      </c>
      <c r="BL131">
        <v>44</v>
      </c>
      <c r="BM131">
        <v>178</v>
      </c>
      <c r="BN131" s="55">
        <v>1920</v>
      </c>
      <c r="BO131">
        <v>277</v>
      </c>
      <c r="BP131">
        <v>2194</v>
      </c>
      <c r="BQ131">
        <v>103</v>
      </c>
      <c r="BR131">
        <v>339</v>
      </c>
      <c r="BS131" s="55">
        <v>3000</v>
      </c>
      <c r="BT131">
        <v>277</v>
      </c>
      <c r="BU131">
        <v>178</v>
      </c>
      <c r="BV131" s="55">
        <v>455</v>
      </c>
      <c r="BW131">
        <v>315</v>
      </c>
      <c r="BX131">
        <v>3292</v>
      </c>
      <c r="BY131">
        <v>120</v>
      </c>
      <c r="BZ131">
        <v>339</v>
      </c>
      <c r="CA131" s="55">
        <v>4066</v>
      </c>
      <c r="CB131">
        <v>315</v>
      </c>
      <c r="CC131">
        <v>2625</v>
      </c>
      <c r="CD131">
        <v>174</v>
      </c>
      <c r="CE131">
        <v>339</v>
      </c>
      <c r="CF131">
        <v>3453</v>
      </c>
    </row>
    <row r="132" spans="1:84">
      <c r="A132">
        <v>128</v>
      </c>
      <c r="B132">
        <v>27</v>
      </c>
      <c r="C132">
        <v>34</v>
      </c>
      <c r="D132" s="55">
        <v>61</v>
      </c>
      <c r="E132">
        <v>63</v>
      </c>
      <c r="F132" s="230">
        <v>63</v>
      </c>
      <c r="G132" s="55">
        <v>124</v>
      </c>
      <c r="H132" s="232">
        <v>88</v>
      </c>
      <c r="I132">
        <v>866</v>
      </c>
      <c r="J132">
        <v>278</v>
      </c>
      <c r="K132">
        <v>178</v>
      </c>
      <c r="L132" s="55">
        <v>1322</v>
      </c>
      <c r="M132">
        <v>442</v>
      </c>
      <c r="N132">
        <v>278</v>
      </c>
      <c r="O132">
        <v>178</v>
      </c>
      <c r="P132" s="55">
        <v>898</v>
      </c>
      <c r="Q132">
        <v>38</v>
      </c>
      <c r="R132">
        <v>119</v>
      </c>
      <c r="S132">
        <v>12</v>
      </c>
      <c r="T132" s="55">
        <v>169</v>
      </c>
      <c r="U132">
        <v>278</v>
      </c>
      <c r="V132" s="246">
        <v>638</v>
      </c>
      <c r="W132">
        <v>178</v>
      </c>
      <c r="X132" s="55">
        <v>1094</v>
      </c>
      <c r="Y132" s="139">
        <v>158</v>
      </c>
      <c r="Z132" s="139">
        <v>59</v>
      </c>
      <c r="AA132" s="138">
        <v>217</v>
      </c>
      <c r="AB132" s="245">
        <v>34</v>
      </c>
      <c r="AC132">
        <v>27</v>
      </c>
      <c r="AD132">
        <v>63</v>
      </c>
      <c r="AE132" s="55">
        <v>124</v>
      </c>
      <c r="AF132" s="245">
        <v>121</v>
      </c>
      <c r="AG132" s="245">
        <v>34</v>
      </c>
      <c r="AH132" s="246">
        <v>0</v>
      </c>
      <c r="AI132" s="260">
        <v>155</v>
      </c>
      <c r="AJ132" s="245">
        <v>200</v>
      </c>
      <c r="AK132" s="245">
        <v>95</v>
      </c>
      <c r="AL132" s="246">
        <v>0</v>
      </c>
      <c r="AM132" s="260">
        <v>295</v>
      </c>
      <c r="AN132" s="245">
        <v>294</v>
      </c>
      <c r="AO132" s="245">
        <v>95</v>
      </c>
      <c r="AP132" s="246">
        <v>0</v>
      </c>
      <c r="AQ132" s="260">
        <v>389</v>
      </c>
      <c r="AR132">
        <v>278</v>
      </c>
      <c r="AS132">
        <v>178</v>
      </c>
      <c r="AT132" s="55">
        <v>456</v>
      </c>
      <c r="AU132">
        <v>34</v>
      </c>
      <c r="AV132">
        <v>58</v>
      </c>
      <c r="AW132">
        <v>96</v>
      </c>
      <c r="AX132">
        <v>0</v>
      </c>
      <c r="AY132" s="55">
        <v>188</v>
      </c>
      <c r="AZ132">
        <v>34</v>
      </c>
      <c r="BA132">
        <v>58</v>
      </c>
      <c r="BB132">
        <v>191</v>
      </c>
      <c r="BC132">
        <v>0</v>
      </c>
      <c r="BD132" s="55">
        <v>283</v>
      </c>
      <c r="BE132">
        <v>34</v>
      </c>
      <c r="BF132">
        <v>59</v>
      </c>
      <c r="BG132">
        <v>1</v>
      </c>
      <c r="BH132">
        <v>66</v>
      </c>
      <c r="BI132" s="55">
        <v>160</v>
      </c>
      <c r="BJ132">
        <v>278</v>
      </c>
      <c r="BK132">
        <v>1409</v>
      </c>
      <c r="BL132">
        <v>44</v>
      </c>
      <c r="BM132">
        <v>179</v>
      </c>
      <c r="BN132" s="55">
        <v>1925</v>
      </c>
      <c r="BO132">
        <v>278</v>
      </c>
      <c r="BP132">
        <v>2199</v>
      </c>
      <c r="BQ132">
        <v>104</v>
      </c>
      <c r="BR132">
        <v>340</v>
      </c>
      <c r="BS132" s="55">
        <v>3009</v>
      </c>
      <c r="BT132">
        <v>278</v>
      </c>
      <c r="BU132">
        <v>179</v>
      </c>
      <c r="BV132" s="55">
        <v>457</v>
      </c>
      <c r="BW132">
        <v>316</v>
      </c>
      <c r="BX132">
        <v>3303</v>
      </c>
      <c r="BY132">
        <v>120</v>
      </c>
      <c r="BZ132">
        <v>340</v>
      </c>
      <c r="CA132" s="55">
        <v>4079</v>
      </c>
      <c r="CB132">
        <v>316</v>
      </c>
      <c r="CC132">
        <v>2633</v>
      </c>
      <c r="CD132">
        <v>174</v>
      </c>
      <c r="CE132">
        <v>340</v>
      </c>
      <c r="CF132">
        <v>3463</v>
      </c>
    </row>
    <row r="133" spans="1:84">
      <c r="A133">
        <v>129</v>
      </c>
      <c r="B133">
        <v>27</v>
      </c>
      <c r="C133">
        <v>34</v>
      </c>
      <c r="D133" s="55">
        <v>61</v>
      </c>
      <c r="E133">
        <v>63</v>
      </c>
      <c r="F133" s="230">
        <v>63</v>
      </c>
      <c r="G133" s="55">
        <v>124</v>
      </c>
      <c r="H133" s="232">
        <v>88</v>
      </c>
      <c r="I133">
        <v>869</v>
      </c>
      <c r="J133">
        <v>279</v>
      </c>
      <c r="K133">
        <v>179</v>
      </c>
      <c r="L133" s="55">
        <v>1327</v>
      </c>
      <c r="M133">
        <v>444</v>
      </c>
      <c r="N133">
        <v>279</v>
      </c>
      <c r="O133">
        <v>179</v>
      </c>
      <c r="P133" s="55">
        <v>902</v>
      </c>
      <c r="Q133">
        <v>38</v>
      </c>
      <c r="R133">
        <v>120</v>
      </c>
      <c r="S133">
        <v>12</v>
      </c>
      <c r="T133" s="55">
        <v>170</v>
      </c>
      <c r="U133">
        <v>279</v>
      </c>
      <c r="V133" s="246">
        <v>640</v>
      </c>
      <c r="W133">
        <v>179</v>
      </c>
      <c r="X133" s="55">
        <v>1098</v>
      </c>
      <c r="Y133" s="139">
        <v>158</v>
      </c>
      <c r="Z133" s="139">
        <v>60</v>
      </c>
      <c r="AA133" s="138">
        <v>218</v>
      </c>
      <c r="AB133" s="245">
        <v>34</v>
      </c>
      <c r="AC133">
        <v>27</v>
      </c>
      <c r="AD133">
        <v>63</v>
      </c>
      <c r="AE133" s="55">
        <v>124</v>
      </c>
      <c r="AF133" s="245">
        <v>121</v>
      </c>
      <c r="AG133" s="245">
        <v>34</v>
      </c>
      <c r="AH133" s="246">
        <v>0</v>
      </c>
      <c r="AI133" s="260">
        <v>155</v>
      </c>
      <c r="AJ133" s="245">
        <v>201</v>
      </c>
      <c r="AK133" s="245">
        <v>95</v>
      </c>
      <c r="AL133" s="246">
        <v>0</v>
      </c>
      <c r="AM133" s="260">
        <v>296</v>
      </c>
      <c r="AN133" s="245">
        <v>295</v>
      </c>
      <c r="AO133" s="245">
        <v>95</v>
      </c>
      <c r="AP133" s="246">
        <v>0</v>
      </c>
      <c r="AQ133" s="260">
        <v>390</v>
      </c>
      <c r="AR133">
        <v>279</v>
      </c>
      <c r="AS133">
        <v>179</v>
      </c>
      <c r="AT133" s="55">
        <v>458</v>
      </c>
      <c r="AU133">
        <v>34</v>
      </c>
      <c r="AV133">
        <v>58</v>
      </c>
      <c r="AW133">
        <v>97</v>
      </c>
      <c r="AX133">
        <v>0</v>
      </c>
      <c r="AY133" s="55">
        <v>189</v>
      </c>
      <c r="AZ133">
        <v>34</v>
      </c>
      <c r="BA133">
        <v>58</v>
      </c>
      <c r="BB133">
        <v>192</v>
      </c>
      <c r="BC133">
        <v>0</v>
      </c>
      <c r="BD133" s="55">
        <v>284</v>
      </c>
      <c r="BE133">
        <v>34</v>
      </c>
      <c r="BF133">
        <v>59</v>
      </c>
      <c r="BG133">
        <v>1</v>
      </c>
      <c r="BH133">
        <v>66</v>
      </c>
      <c r="BI133" s="55">
        <v>160</v>
      </c>
      <c r="BJ133">
        <v>279</v>
      </c>
      <c r="BK133">
        <v>1415</v>
      </c>
      <c r="BL133">
        <v>45</v>
      </c>
      <c r="BM133">
        <v>179</v>
      </c>
      <c r="BN133" s="55">
        <v>1933</v>
      </c>
      <c r="BO133">
        <v>279</v>
      </c>
      <c r="BP133">
        <v>2208</v>
      </c>
      <c r="BQ133">
        <v>105</v>
      </c>
      <c r="BR133">
        <v>341</v>
      </c>
      <c r="BS133" s="55">
        <v>3021</v>
      </c>
      <c r="BT133">
        <v>279</v>
      </c>
      <c r="BU133">
        <v>179</v>
      </c>
      <c r="BV133" s="55">
        <v>458</v>
      </c>
      <c r="BW133">
        <v>317</v>
      </c>
      <c r="BX133">
        <v>3316</v>
      </c>
      <c r="BY133">
        <v>120</v>
      </c>
      <c r="BZ133">
        <v>341</v>
      </c>
      <c r="CA133" s="55">
        <v>4094</v>
      </c>
      <c r="CB133">
        <v>317</v>
      </c>
      <c r="CC133">
        <v>2644</v>
      </c>
      <c r="CD133">
        <v>174</v>
      </c>
      <c r="CE133">
        <v>341</v>
      </c>
      <c r="CF133">
        <v>3476</v>
      </c>
    </row>
    <row r="134" spans="1:84">
      <c r="A134">
        <v>130</v>
      </c>
      <c r="B134">
        <v>27</v>
      </c>
      <c r="C134">
        <v>34</v>
      </c>
      <c r="D134" s="55">
        <v>61</v>
      </c>
      <c r="E134">
        <v>63</v>
      </c>
      <c r="F134" s="230">
        <v>63</v>
      </c>
      <c r="G134" s="55">
        <v>124</v>
      </c>
      <c r="H134" s="232">
        <v>88</v>
      </c>
      <c r="I134">
        <v>871</v>
      </c>
      <c r="J134">
        <v>280</v>
      </c>
      <c r="K134">
        <v>179</v>
      </c>
      <c r="L134" s="55">
        <v>1330</v>
      </c>
      <c r="M134">
        <v>445</v>
      </c>
      <c r="N134">
        <v>280</v>
      </c>
      <c r="O134">
        <v>179</v>
      </c>
      <c r="P134" s="55">
        <v>904</v>
      </c>
      <c r="Q134">
        <v>38</v>
      </c>
      <c r="R134">
        <v>120</v>
      </c>
      <c r="S134">
        <v>12</v>
      </c>
      <c r="T134" s="55">
        <v>170</v>
      </c>
      <c r="U134">
        <v>280</v>
      </c>
      <c r="V134" s="246">
        <v>642</v>
      </c>
      <c r="W134">
        <v>179</v>
      </c>
      <c r="X134" s="55">
        <v>1101</v>
      </c>
      <c r="Y134" s="139">
        <v>159</v>
      </c>
      <c r="Z134" s="139">
        <v>60</v>
      </c>
      <c r="AA134" s="138">
        <v>219</v>
      </c>
      <c r="AB134" s="245">
        <v>34</v>
      </c>
      <c r="AC134">
        <v>27</v>
      </c>
      <c r="AD134">
        <v>63</v>
      </c>
      <c r="AE134" s="55">
        <v>124</v>
      </c>
      <c r="AF134" s="245">
        <v>122</v>
      </c>
      <c r="AG134" s="245">
        <v>34</v>
      </c>
      <c r="AH134" s="246">
        <v>0</v>
      </c>
      <c r="AI134" s="260">
        <v>156</v>
      </c>
      <c r="AJ134" s="245">
        <v>201</v>
      </c>
      <c r="AK134" s="245">
        <v>95</v>
      </c>
      <c r="AL134" s="246">
        <v>0</v>
      </c>
      <c r="AM134" s="260">
        <v>296</v>
      </c>
      <c r="AN134" s="245">
        <v>296</v>
      </c>
      <c r="AO134" s="245">
        <v>95</v>
      </c>
      <c r="AP134" s="246">
        <v>0</v>
      </c>
      <c r="AQ134" s="260">
        <v>391</v>
      </c>
      <c r="AR134">
        <v>280</v>
      </c>
      <c r="AS134">
        <v>179</v>
      </c>
      <c r="AT134" s="55">
        <v>459</v>
      </c>
      <c r="AU134">
        <v>34</v>
      </c>
      <c r="AV134">
        <v>58</v>
      </c>
      <c r="AW134">
        <v>97</v>
      </c>
      <c r="AX134">
        <v>0</v>
      </c>
      <c r="AY134" s="55">
        <v>189</v>
      </c>
      <c r="AZ134">
        <v>34</v>
      </c>
      <c r="BA134">
        <v>58</v>
      </c>
      <c r="BB134">
        <v>192</v>
      </c>
      <c r="BC134">
        <v>0</v>
      </c>
      <c r="BD134" s="55">
        <v>284</v>
      </c>
      <c r="BE134">
        <v>34</v>
      </c>
      <c r="BF134">
        <v>59</v>
      </c>
      <c r="BG134">
        <v>1</v>
      </c>
      <c r="BH134">
        <v>66</v>
      </c>
      <c r="BI134" s="55">
        <v>160</v>
      </c>
      <c r="BJ134">
        <v>280</v>
      </c>
      <c r="BK134">
        <v>1417</v>
      </c>
      <c r="BL134">
        <v>45</v>
      </c>
      <c r="BM134">
        <v>180</v>
      </c>
      <c r="BN134" s="55">
        <v>1937</v>
      </c>
      <c r="BO134">
        <v>280</v>
      </c>
      <c r="BP134">
        <v>2213</v>
      </c>
      <c r="BQ134">
        <v>105</v>
      </c>
      <c r="BR134">
        <v>342</v>
      </c>
      <c r="BS134" s="55">
        <v>3028</v>
      </c>
      <c r="BT134">
        <v>280</v>
      </c>
      <c r="BU134">
        <v>180</v>
      </c>
      <c r="BV134" s="55">
        <v>460</v>
      </c>
      <c r="BW134">
        <v>318</v>
      </c>
      <c r="BX134">
        <v>3322</v>
      </c>
      <c r="BY134">
        <v>120</v>
      </c>
      <c r="BZ134">
        <v>342</v>
      </c>
      <c r="CA134" s="55">
        <v>4102</v>
      </c>
      <c r="CB134">
        <v>318</v>
      </c>
      <c r="CC134">
        <v>2650</v>
      </c>
      <c r="CD134">
        <v>174</v>
      </c>
      <c r="CE134">
        <v>342</v>
      </c>
      <c r="CF134">
        <v>3484</v>
      </c>
    </row>
    <row r="135" spans="1:84">
      <c r="A135">
        <v>131</v>
      </c>
      <c r="B135">
        <v>27</v>
      </c>
      <c r="C135">
        <v>34</v>
      </c>
      <c r="D135" s="55">
        <v>61</v>
      </c>
      <c r="E135">
        <v>64</v>
      </c>
      <c r="F135" s="230">
        <v>64</v>
      </c>
      <c r="G135" s="55">
        <v>125</v>
      </c>
      <c r="H135" s="232">
        <v>88</v>
      </c>
      <c r="I135">
        <v>874</v>
      </c>
      <c r="J135">
        <v>281</v>
      </c>
      <c r="K135">
        <v>180</v>
      </c>
      <c r="L135" s="55">
        <v>1335</v>
      </c>
      <c r="M135">
        <v>446</v>
      </c>
      <c r="N135">
        <v>281</v>
      </c>
      <c r="O135">
        <v>180</v>
      </c>
      <c r="P135" s="55">
        <v>907</v>
      </c>
      <c r="Q135">
        <v>38</v>
      </c>
      <c r="R135">
        <v>120</v>
      </c>
      <c r="S135">
        <v>12</v>
      </c>
      <c r="T135" s="55">
        <v>170</v>
      </c>
      <c r="U135">
        <v>281</v>
      </c>
      <c r="V135" s="246">
        <v>644</v>
      </c>
      <c r="W135">
        <v>180</v>
      </c>
      <c r="X135" s="55">
        <v>1105</v>
      </c>
      <c r="Y135" s="139">
        <v>159</v>
      </c>
      <c r="Z135" s="139">
        <v>60</v>
      </c>
      <c r="AA135" s="138">
        <v>219</v>
      </c>
      <c r="AB135" s="245">
        <v>34</v>
      </c>
      <c r="AC135">
        <v>27</v>
      </c>
      <c r="AD135">
        <v>64</v>
      </c>
      <c r="AE135" s="55">
        <v>125</v>
      </c>
      <c r="AF135" s="245">
        <v>122</v>
      </c>
      <c r="AG135" s="245">
        <v>34</v>
      </c>
      <c r="AH135" s="246">
        <v>0</v>
      </c>
      <c r="AI135" s="260">
        <v>156</v>
      </c>
      <c r="AJ135" s="245">
        <v>202</v>
      </c>
      <c r="AK135" s="245">
        <v>95</v>
      </c>
      <c r="AL135" s="246">
        <v>0</v>
      </c>
      <c r="AM135" s="260">
        <v>297</v>
      </c>
      <c r="AN135" s="245">
        <v>297</v>
      </c>
      <c r="AO135" s="245">
        <v>95</v>
      </c>
      <c r="AP135" s="246">
        <v>0</v>
      </c>
      <c r="AQ135" s="260">
        <v>392</v>
      </c>
      <c r="AR135">
        <v>281</v>
      </c>
      <c r="AS135">
        <v>180</v>
      </c>
      <c r="AT135" s="55">
        <v>461</v>
      </c>
      <c r="AU135">
        <v>34</v>
      </c>
      <c r="AV135">
        <v>58</v>
      </c>
      <c r="AW135">
        <v>97</v>
      </c>
      <c r="AX135">
        <v>0</v>
      </c>
      <c r="AY135" s="55">
        <v>189</v>
      </c>
      <c r="AZ135">
        <v>34</v>
      </c>
      <c r="BA135">
        <v>58</v>
      </c>
      <c r="BB135">
        <v>193</v>
      </c>
      <c r="BC135">
        <v>0</v>
      </c>
      <c r="BD135" s="55">
        <v>285</v>
      </c>
      <c r="BE135">
        <v>34</v>
      </c>
      <c r="BF135">
        <v>59</v>
      </c>
      <c r="BG135">
        <v>1</v>
      </c>
      <c r="BH135">
        <v>66</v>
      </c>
      <c r="BI135" s="55">
        <v>160</v>
      </c>
      <c r="BJ135">
        <v>281</v>
      </c>
      <c r="BK135">
        <v>1423</v>
      </c>
      <c r="BL135">
        <v>45</v>
      </c>
      <c r="BM135">
        <v>180</v>
      </c>
      <c r="BN135" s="55">
        <v>1944</v>
      </c>
      <c r="BO135">
        <v>281</v>
      </c>
      <c r="BP135">
        <v>2220</v>
      </c>
      <c r="BQ135">
        <v>105</v>
      </c>
      <c r="BR135">
        <v>343</v>
      </c>
      <c r="BS135" s="55">
        <v>3038</v>
      </c>
      <c r="BT135">
        <v>281</v>
      </c>
      <c r="BU135">
        <v>180</v>
      </c>
      <c r="BV135" s="55">
        <v>461</v>
      </c>
      <c r="BW135">
        <v>319</v>
      </c>
      <c r="BX135">
        <v>3333</v>
      </c>
      <c r="BY135">
        <v>120</v>
      </c>
      <c r="BZ135">
        <v>343</v>
      </c>
      <c r="CA135" s="55">
        <v>4115</v>
      </c>
      <c r="CB135">
        <v>319</v>
      </c>
      <c r="CC135">
        <v>2657</v>
      </c>
      <c r="CD135">
        <v>174</v>
      </c>
      <c r="CE135">
        <v>343</v>
      </c>
      <c r="CF135">
        <v>3493</v>
      </c>
    </row>
    <row r="136" spans="1:84">
      <c r="A136">
        <v>132</v>
      </c>
      <c r="B136">
        <v>27</v>
      </c>
      <c r="C136">
        <v>34</v>
      </c>
      <c r="D136" s="55">
        <v>61</v>
      </c>
      <c r="E136">
        <v>64</v>
      </c>
      <c r="F136" s="230">
        <v>64</v>
      </c>
      <c r="G136" s="55">
        <v>125</v>
      </c>
      <c r="H136" s="232">
        <v>89</v>
      </c>
      <c r="I136">
        <v>877</v>
      </c>
      <c r="J136">
        <v>281</v>
      </c>
      <c r="K136">
        <v>181</v>
      </c>
      <c r="L136" s="55">
        <v>1339</v>
      </c>
      <c r="M136">
        <v>448</v>
      </c>
      <c r="N136">
        <v>281</v>
      </c>
      <c r="O136">
        <v>181</v>
      </c>
      <c r="P136" s="55">
        <v>910</v>
      </c>
      <c r="Q136">
        <v>38</v>
      </c>
      <c r="R136">
        <v>121</v>
      </c>
      <c r="S136">
        <v>12</v>
      </c>
      <c r="T136" s="55">
        <v>171</v>
      </c>
      <c r="U136">
        <v>281</v>
      </c>
      <c r="V136" s="246">
        <v>646</v>
      </c>
      <c r="W136">
        <v>181</v>
      </c>
      <c r="X136" s="55">
        <v>1108</v>
      </c>
      <c r="Y136" s="139">
        <v>160</v>
      </c>
      <c r="Z136" s="139">
        <v>60</v>
      </c>
      <c r="AA136" s="138">
        <v>220</v>
      </c>
      <c r="AB136" s="245">
        <v>34</v>
      </c>
      <c r="AC136">
        <v>27</v>
      </c>
      <c r="AD136">
        <v>64</v>
      </c>
      <c r="AE136" s="55">
        <v>125</v>
      </c>
      <c r="AF136" s="245">
        <v>122</v>
      </c>
      <c r="AG136" s="245">
        <v>34</v>
      </c>
      <c r="AH136" s="246">
        <v>0</v>
      </c>
      <c r="AI136" s="260">
        <v>156</v>
      </c>
      <c r="AJ136" s="245">
        <v>203</v>
      </c>
      <c r="AK136" s="245">
        <v>96</v>
      </c>
      <c r="AL136" s="246">
        <v>0</v>
      </c>
      <c r="AM136" s="260">
        <v>299</v>
      </c>
      <c r="AN136" s="245">
        <v>298</v>
      </c>
      <c r="AO136" s="245">
        <v>96</v>
      </c>
      <c r="AP136" s="246">
        <v>0</v>
      </c>
      <c r="AQ136" s="260">
        <v>394</v>
      </c>
      <c r="AR136">
        <v>281</v>
      </c>
      <c r="AS136">
        <v>181</v>
      </c>
      <c r="AT136" s="55">
        <v>462</v>
      </c>
      <c r="AU136">
        <v>34</v>
      </c>
      <c r="AV136">
        <v>58</v>
      </c>
      <c r="AW136">
        <v>98</v>
      </c>
      <c r="AX136">
        <v>0</v>
      </c>
      <c r="AY136" s="55">
        <v>190</v>
      </c>
      <c r="AZ136">
        <v>34</v>
      </c>
      <c r="BA136">
        <v>58</v>
      </c>
      <c r="BB136">
        <v>194</v>
      </c>
      <c r="BC136">
        <v>0</v>
      </c>
      <c r="BD136" s="55">
        <v>286</v>
      </c>
      <c r="BE136">
        <v>34</v>
      </c>
      <c r="BF136">
        <v>59</v>
      </c>
      <c r="BG136">
        <v>1</v>
      </c>
      <c r="BH136">
        <v>66</v>
      </c>
      <c r="BI136" s="55">
        <v>160</v>
      </c>
      <c r="BJ136">
        <v>282</v>
      </c>
      <c r="BK136">
        <v>1427</v>
      </c>
      <c r="BL136">
        <v>45</v>
      </c>
      <c r="BM136">
        <v>181</v>
      </c>
      <c r="BN136" s="55">
        <v>1950</v>
      </c>
      <c r="BO136">
        <v>282</v>
      </c>
      <c r="BP136">
        <v>2228</v>
      </c>
      <c r="BQ136">
        <v>105</v>
      </c>
      <c r="BR136">
        <v>344</v>
      </c>
      <c r="BS136" s="55">
        <v>3048</v>
      </c>
      <c r="BT136">
        <v>282</v>
      </c>
      <c r="BU136">
        <v>181</v>
      </c>
      <c r="BV136" s="55">
        <v>463</v>
      </c>
      <c r="BW136">
        <v>320</v>
      </c>
      <c r="BX136">
        <v>3344</v>
      </c>
      <c r="BY136">
        <v>121</v>
      </c>
      <c r="BZ136">
        <v>344</v>
      </c>
      <c r="CA136" s="55">
        <v>4129</v>
      </c>
      <c r="CB136">
        <v>320</v>
      </c>
      <c r="CC136">
        <v>2666</v>
      </c>
      <c r="CD136">
        <v>175</v>
      </c>
      <c r="CE136">
        <v>344</v>
      </c>
      <c r="CF136">
        <v>3505</v>
      </c>
    </row>
    <row r="137" spans="1:84">
      <c r="A137">
        <v>133</v>
      </c>
      <c r="B137">
        <v>27</v>
      </c>
      <c r="C137">
        <v>34</v>
      </c>
      <c r="D137" s="55">
        <v>61</v>
      </c>
      <c r="E137">
        <v>64</v>
      </c>
      <c r="F137" s="230">
        <v>64</v>
      </c>
      <c r="G137" s="55">
        <v>125</v>
      </c>
      <c r="H137" s="232">
        <v>89</v>
      </c>
      <c r="I137">
        <v>880</v>
      </c>
      <c r="J137">
        <v>282</v>
      </c>
      <c r="K137">
        <v>181</v>
      </c>
      <c r="L137" s="55">
        <v>1343</v>
      </c>
      <c r="M137">
        <v>449</v>
      </c>
      <c r="N137">
        <v>282</v>
      </c>
      <c r="O137">
        <v>181</v>
      </c>
      <c r="P137" s="55">
        <v>912</v>
      </c>
      <c r="Q137">
        <v>38</v>
      </c>
      <c r="R137">
        <v>121</v>
      </c>
      <c r="S137">
        <v>12</v>
      </c>
      <c r="T137" s="55">
        <v>171</v>
      </c>
      <c r="U137">
        <v>282</v>
      </c>
      <c r="V137" s="246">
        <v>648</v>
      </c>
      <c r="W137">
        <v>181</v>
      </c>
      <c r="X137" s="55">
        <v>1111</v>
      </c>
      <c r="Y137" s="139">
        <v>160</v>
      </c>
      <c r="Z137" s="139">
        <v>60</v>
      </c>
      <c r="AA137" s="138">
        <v>220</v>
      </c>
      <c r="AB137" s="245">
        <v>34</v>
      </c>
      <c r="AC137">
        <v>27</v>
      </c>
      <c r="AD137">
        <v>64</v>
      </c>
      <c r="AE137" s="55">
        <v>125</v>
      </c>
      <c r="AF137" s="245">
        <v>123</v>
      </c>
      <c r="AG137" s="245">
        <v>34</v>
      </c>
      <c r="AH137" s="246">
        <v>0</v>
      </c>
      <c r="AI137" s="260">
        <v>157</v>
      </c>
      <c r="AJ137" s="245">
        <v>203</v>
      </c>
      <c r="AK137" s="245">
        <v>96</v>
      </c>
      <c r="AL137" s="246">
        <v>0</v>
      </c>
      <c r="AM137" s="260">
        <v>299</v>
      </c>
      <c r="AN137" s="245">
        <v>299</v>
      </c>
      <c r="AO137" s="245">
        <v>96</v>
      </c>
      <c r="AP137" s="246">
        <v>0</v>
      </c>
      <c r="AQ137" s="260">
        <v>395</v>
      </c>
      <c r="AR137">
        <v>282</v>
      </c>
      <c r="AS137">
        <v>181</v>
      </c>
      <c r="AT137" s="55">
        <v>463</v>
      </c>
      <c r="AU137">
        <v>34</v>
      </c>
      <c r="AV137">
        <v>59</v>
      </c>
      <c r="AW137">
        <v>98</v>
      </c>
      <c r="AX137">
        <v>0</v>
      </c>
      <c r="AY137" s="55">
        <v>191</v>
      </c>
      <c r="AZ137">
        <v>34</v>
      </c>
      <c r="BA137">
        <v>59</v>
      </c>
      <c r="BB137">
        <v>194</v>
      </c>
      <c r="BC137">
        <v>0</v>
      </c>
      <c r="BD137" s="55">
        <v>287</v>
      </c>
      <c r="BE137">
        <v>34</v>
      </c>
      <c r="BF137">
        <v>60</v>
      </c>
      <c r="BG137">
        <v>1</v>
      </c>
      <c r="BH137">
        <v>66</v>
      </c>
      <c r="BI137" s="55">
        <v>161</v>
      </c>
      <c r="BJ137">
        <v>282</v>
      </c>
      <c r="BK137">
        <v>1433</v>
      </c>
      <c r="BL137">
        <v>45</v>
      </c>
      <c r="BM137">
        <v>181</v>
      </c>
      <c r="BN137" s="55">
        <v>1956</v>
      </c>
      <c r="BO137">
        <v>282</v>
      </c>
      <c r="BP137">
        <v>2237</v>
      </c>
      <c r="BQ137">
        <v>105</v>
      </c>
      <c r="BR137">
        <v>345</v>
      </c>
      <c r="BS137" s="55">
        <v>3059</v>
      </c>
      <c r="BT137">
        <v>282</v>
      </c>
      <c r="BU137">
        <v>181</v>
      </c>
      <c r="BV137" s="55">
        <v>463</v>
      </c>
      <c r="BW137">
        <v>321</v>
      </c>
      <c r="BX137">
        <v>3357</v>
      </c>
      <c r="BY137">
        <v>121</v>
      </c>
      <c r="BZ137">
        <v>345</v>
      </c>
      <c r="CA137" s="55">
        <v>4144</v>
      </c>
      <c r="CB137">
        <v>321</v>
      </c>
      <c r="CC137">
        <v>2677</v>
      </c>
      <c r="CD137">
        <v>176</v>
      </c>
      <c r="CE137">
        <v>345</v>
      </c>
      <c r="CF137">
        <v>3519</v>
      </c>
    </row>
    <row r="138" spans="1:84">
      <c r="A138">
        <v>134</v>
      </c>
      <c r="B138">
        <v>27</v>
      </c>
      <c r="C138">
        <v>35</v>
      </c>
      <c r="D138" s="55">
        <v>62</v>
      </c>
      <c r="E138">
        <v>65</v>
      </c>
      <c r="F138" s="230">
        <v>64</v>
      </c>
      <c r="G138" s="55">
        <v>127</v>
      </c>
      <c r="H138" s="232">
        <v>90</v>
      </c>
      <c r="I138">
        <v>883</v>
      </c>
      <c r="J138">
        <v>283</v>
      </c>
      <c r="K138">
        <v>182</v>
      </c>
      <c r="L138" s="55">
        <v>1348</v>
      </c>
      <c r="M138">
        <v>451</v>
      </c>
      <c r="N138">
        <v>283</v>
      </c>
      <c r="O138">
        <v>182</v>
      </c>
      <c r="P138" s="55">
        <v>916</v>
      </c>
      <c r="Q138">
        <v>39</v>
      </c>
      <c r="R138">
        <v>122</v>
      </c>
      <c r="S138">
        <v>13</v>
      </c>
      <c r="T138" s="55">
        <v>174</v>
      </c>
      <c r="U138">
        <v>283</v>
      </c>
      <c r="V138" s="246">
        <v>650</v>
      </c>
      <c r="W138">
        <v>182</v>
      </c>
      <c r="X138" s="55">
        <v>1115</v>
      </c>
      <c r="Y138" s="139">
        <v>161</v>
      </c>
      <c r="Z138" s="139">
        <v>61</v>
      </c>
      <c r="AA138" s="138">
        <v>222</v>
      </c>
      <c r="AB138" s="245">
        <v>35</v>
      </c>
      <c r="AC138">
        <v>27</v>
      </c>
      <c r="AD138">
        <v>64</v>
      </c>
      <c r="AE138" s="55">
        <v>126</v>
      </c>
      <c r="AF138" s="245">
        <v>123</v>
      </c>
      <c r="AG138" s="245">
        <v>35</v>
      </c>
      <c r="AH138" s="246">
        <v>0</v>
      </c>
      <c r="AI138" s="260">
        <v>158</v>
      </c>
      <c r="AJ138" s="245">
        <v>204</v>
      </c>
      <c r="AK138" s="245">
        <v>96</v>
      </c>
      <c r="AL138" s="246">
        <v>0</v>
      </c>
      <c r="AM138" s="260">
        <v>300</v>
      </c>
      <c r="AN138" s="245">
        <v>300</v>
      </c>
      <c r="AO138" s="245">
        <v>96</v>
      </c>
      <c r="AP138" s="246">
        <v>0</v>
      </c>
      <c r="AQ138" s="260">
        <v>396</v>
      </c>
      <c r="AR138">
        <v>283</v>
      </c>
      <c r="AS138">
        <v>182</v>
      </c>
      <c r="AT138" s="55">
        <v>465</v>
      </c>
      <c r="AU138">
        <v>35</v>
      </c>
      <c r="AV138">
        <v>59</v>
      </c>
      <c r="AW138">
        <v>98</v>
      </c>
      <c r="AX138">
        <v>0</v>
      </c>
      <c r="AY138" s="55">
        <v>192</v>
      </c>
      <c r="AZ138">
        <v>35</v>
      </c>
      <c r="BA138">
        <v>59</v>
      </c>
      <c r="BB138">
        <v>195</v>
      </c>
      <c r="BC138">
        <v>0</v>
      </c>
      <c r="BD138" s="55">
        <v>289</v>
      </c>
      <c r="BE138">
        <v>35</v>
      </c>
      <c r="BF138">
        <v>60</v>
      </c>
      <c r="BG138">
        <v>1</v>
      </c>
      <c r="BH138">
        <v>67</v>
      </c>
      <c r="BI138" s="55">
        <v>163</v>
      </c>
      <c r="BJ138">
        <v>283</v>
      </c>
      <c r="BK138">
        <v>1437</v>
      </c>
      <c r="BL138">
        <v>45</v>
      </c>
      <c r="BM138">
        <v>182</v>
      </c>
      <c r="BN138" s="55">
        <v>1962</v>
      </c>
      <c r="BO138">
        <v>283</v>
      </c>
      <c r="BP138">
        <v>2243</v>
      </c>
      <c r="BQ138">
        <v>106</v>
      </c>
      <c r="BR138">
        <v>346</v>
      </c>
      <c r="BS138" s="55">
        <v>3068</v>
      </c>
      <c r="BT138">
        <v>283</v>
      </c>
      <c r="BU138">
        <v>182</v>
      </c>
      <c r="BV138" s="55">
        <v>465</v>
      </c>
      <c r="BW138">
        <v>322</v>
      </c>
      <c r="BX138">
        <v>3368</v>
      </c>
      <c r="BY138">
        <v>122</v>
      </c>
      <c r="BZ138">
        <v>346</v>
      </c>
      <c r="CA138" s="55">
        <v>4158</v>
      </c>
      <c r="CB138">
        <v>322</v>
      </c>
      <c r="CC138">
        <v>2686</v>
      </c>
      <c r="CD138">
        <v>177</v>
      </c>
      <c r="CE138">
        <v>346</v>
      </c>
      <c r="CF138">
        <v>3531</v>
      </c>
    </row>
    <row r="139" spans="1:84">
      <c r="A139">
        <v>135</v>
      </c>
      <c r="B139">
        <v>28</v>
      </c>
      <c r="C139">
        <v>35</v>
      </c>
      <c r="D139" s="55">
        <v>63</v>
      </c>
      <c r="E139">
        <v>64</v>
      </c>
      <c r="F139" s="230">
        <v>64</v>
      </c>
      <c r="G139" s="55">
        <v>128</v>
      </c>
      <c r="H139" s="232">
        <v>90</v>
      </c>
      <c r="I139">
        <v>886</v>
      </c>
      <c r="J139">
        <v>284</v>
      </c>
      <c r="K139">
        <v>183</v>
      </c>
      <c r="L139" s="55">
        <v>1353</v>
      </c>
      <c r="M139">
        <v>452</v>
      </c>
      <c r="N139">
        <v>284</v>
      </c>
      <c r="O139">
        <v>183</v>
      </c>
      <c r="P139" s="55">
        <v>919</v>
      </c>
      <c r="Q139">
        <v>39</v>
      </c>
      <c r="R139">
        <v>122</v>
      </c>
      <c r="S139">
        <v>13</v>
      </c>
      <c r="T139" s="55">
        <v>174</v>
      </c>
      <c r="U139">
        <v>284</v>
      </c>
      <c r="V139" s="246">
        <v>652</v>
      </c>
      <c r="W139">
        <v>183</v>
      </c>
      <c r="X139" s="55">
        <v>1119</v>
      </c>
      <c r="Y139" s="139">
        <v>162</v>
      </c>
      <c r="Z139" s="139">
        <v>61</v>
      </c>
      <c r="AA139" s="138">
        <v>223</v>
      </c>
      <c r="AB139" s="245">
        <v>35</v>
      </c>
      <c r="AC139">
        <v>28</v>
      </c>
      <c r="AD139">
        <v>64</v>
      </c>
      <c r="AE139" s="55">
        <v>127</v>
      </c>
      <c r="AF139" s="245">
        <v>124</v>
      </c>
      <c r="AG139" s="245">
        <v>35</v>
      </c>
      <c r="AH139" s="246">
        <v>0</v>
      </c>
      <c r="AI139" s="260">
        <v>159</v>
      </c>
      <c r="AJ139" s="245">
        <v>205</v>
      </c>
      <c r="AK139" s="245">
        <v>97</v>
      </c>
      <c r="AL139" s="246">
        <v>0</v>
      </c>
      <c r="AM139" s="260">
        <v>302</v>
      </c>
      <c r="AN139" s="245">
        <v>301</v>
      </c>
      <c r="AO139" s="245">
        <v>97</v>
      </c>
      <c r="AP139" s="246">
        <v>0</v>
      </c>
      <c r="AQ139" s="260">
        <v>398</v>
      </c>
      <c r="AR139">
        <v>284</v>
      </c>
      <c r="AS139">
        <v>183</v>
      </c>
      <c r="AT139" s="55">
        <v>467</v>
      </c>
      <c r="AU139">
        <v>35</v>
      </c>
      <c r="AV139">
        <v>59</v>
      </c>
      <c r="AW139">
        <v>99</v>
      </c>
      <c r="AX139">
        <v>0</v>
      </c>
      <c r="AY139" s="55">
        <v>193</v>
      </c>
      <c r="AZ139">
        <v>35</v>
      </c>
      <c r="BA139">
        <v>59</v>
      </c>
      <c r="BB139">
        <v>196</v>
      </c>
      <c r="BC139">
        <v>0</v>
      </c>
      <c r="BD139" s="55">
        <v>290</v>
      </c>
      <c r="BE139">
        <v>35</v>
      </c>
      <c r="BF139">
        <v>60</v>
      </c>
      <c r="BG139">
        <v>1</v>
      </c>
      <c r="BH139">
        <v>67</v>
      </c>
      <c r="BI139" s="55">
        <v>163</v>
      </c>
      <c r="BJ139">
        <v>284</v>
      </c>
      <c r="BK139">
        <v>1442</v>
      </c>
      <c r="BL139">
        <v>45</v>
      </c>
      <c r="BM139">
        <v>182</v>
      </c>
      <c r="BN139" s="55">
        <v>1968</v>
      </c>
      <c r="BO139">
        <v>284</v>
      </c>
      <c r="BP139">
        <v>2252</v>
      </c>
      <c r="BQ139">
        <v>107</v>
      </c>
      <c r="BR139">
        <v>348</v>
      </c>
      <c r="BS139" s="55">
        <v>3081</v>
      </c>
      <c r="BT139">
        <v>284</v>
      </c>
      <c r="BU139">
        <v>182</v>
      </c>
      <c r="BV139" s="55">
        <v>466</v>
      </c>
      <c r="BW139">
        <v>323</v>
      </c>
      <c r="BX139">
        <v>3378</v>
      </c>
      <c r="BY139">
        <v>122</v>
      </c>
      <c r="BZ139">
        <v>348</v>
      </c>
      <c r="CA139" s="55">
        <v>4171</v>
      </c>
      <c r="CB139">
        <v>323</v>
      </c>
      <c r="CC139">
        <v>2694</v>
      </c>
      <c r="CD139">
        <v>177</v>
      </c>
      <c r="CE139">
        <v>348</v>
      </c>
      <c r="CF139">
        <v>3542</v>
      </c>
    </row>
    <row r="140" spans="1:84">
      <c r="A140">
        <v>136</v>
      </c>
      <c r="B140">
        <v>28</v>
      </c>
      <c r="C140">
        <v>35</v>
      </c>
      <c r="D140" s="55">
        <v>63</v>
      </c>
      <c r="E140">
        <v>65</v>
      </c>
      <c r="F140" s="230">
        <v>65</v>
      </c>
      <c r="G140" s="55">
        <v>128</v>
      </c>
      <c r="H140" s="232">
        <v>90</v>
      </c>
      <c r="I140">
        <v>888</v>
      </c>
      <c r="J140">
        <v>285</v>
      </c>
      <c r="K140">
        <v>183</v>
      </c>
      <c r="L140" s="55">
        <v>1356</v>
      </c>
      <c r="M140">
        <v>453</v>
      </c>
      <c r="N140">
        <v>285</v>
      </c>
      <c r="O140">
        <v>183</v>
      </c>
      <c r="P140" s="55">
        <v>921</v>
      </c>
      <c r="Q140">
        <v>39</v>
      </c>
      <c r="R140">
        <v>122</v>
      </c>
      <c r="S140">
        <v>13</v>
      </c>
      <c r="T140" s="55">
        <v>174</v>
      </c>
      <c r="U140">
        <v>285</v>
      </c>
      <c r="V140" s="246">
        <v>654</v>
      </c>
      <c r="W140">
        <v>183</v>
      </c>
      <c r="X140" s="55">
        <v>1122</v>
      </c>
      <c r="Y140" s="139">
        <v>162</v>
      </c>
      <c r="Z140" s="139">
        <v>61</v>
      </c>
      <c r="AA140" s="138">
        <v>223</v>
      </c>
      <c r="AB140" s="245">
        <v>35</v>
      </c>
      <c r="AC140">
        <v>28</v>
      </c>
      <c r="AD140">
        <v>65</v>
      </c>
      <c r="AE140" s="55">
        <v>128</v>
      </c>
      <c r="AF140" s="245">
        <v>124</v>
      </c>
      <c r="AG140" s="245">
        <v>35</v>
      </c>
      <c r="AH140" s="246">
        <v>0</v>
      </c>
      <c r="AI140" s="260">
        <v>159</v>
      </c>
      <c r="AJ140" s="245">
        <v>205</v>
      </c>
      <c r="AK140" s="245">
        <v>97</v>
      </c>
      <c r="AL140" s="246">
        <v>0</v>
      </c>
      <c r="AM140" s="260">
        <v>302</v>
      </c>
      <c r="AN140" s="245">
        <v>301</v>
      </c>
      <c r="AO140" s="245">
        <v>97</v>
      </c>
      <c r="AP140" s="246">
        <v>0</v>
      </c>
      <c r="AQ140" s="260">
        <v>398</v>
      </c>
      <c r="AR140">
        <v>285</v>
      </c>
      <c r="AS140">
        <v>183</v>
      </c>
      <c r="AT140" s="55">
        <v>468</v>
      </c>
      <c r="AU140">
        <v>35</v>
      </c>
      <c r="AV140">
        <v>59</v>
      </c>
      <c r="AW140">
        <v>99</v>
      </c>
      <c r="AX140">
        <v>0</v>
      </c>
      <c r="AY140" s="55">
        <v>193</v>
      </c>
      <c r="AZ140">
        <v>35</v>
      </c>
      <c r="BA140">
        <v>59</v>
      </c>
      <c r="BB140">
        <v>196</v>
      </c>
      <c r="BC140">
        <v>0</v>
      </c>
      <c r="BD140" s="55">
        <v>290</v>
      </c>
      <c r="BE140">
        <v>35</v>
      </c>
      <c r="BF140">
        <v>60</v>
      </c>
      <c r="BG140">
        <v>1</v>
      </c>
      <c r="BH140">
        <v>68</v>
      </c>
      <c r="BI140" s="55">
        <v>164</v>
      </c>
      <c r="BJ140">
        <v>285</v>
      </c>
      <c r="BK140">
        <v>1445</v>
      </c>
      <c r="BL140">
        <v>45</v>
      </c>
      <c r="BM140">
        <v>183</v>
      </c>
      <c r="BN140" s="55">
        <v>1973</v>
      </c>
      <c r="BO140">
        <v>285</v>
      </c>
      <c r="BP140">
        <v>2255</v>
      </c>
      <c r="BQ140">
        <v>107</v>
      </c>
      <c r="BR140">
        <v>349</v>
      </c>
      <c r="BS140" s="55">
        <v>3086</v>
      </c>
      <c r="BT140">
        <v>285</v>
      </c>
      <c r="BU140">
        <v>183</v>
      </c>
      <c r="BV140" s="55">
        <v>468</v>
      </c>
      <c r="BW140">
        <v>324</v>
      </c>
      <c r="BX140">
        <v>3387</v>
      </c>
      <c r="BY140">
        <v>123</v>
      </c>
      <c r="BZ140">
        <v>349</v>
      </c>
      <c r="CA140" s="55">
        <v>4183</v>
      </c>
      <c r="CB140">
        <v>324</v>
      </c>
      <c r="CC140">
        <v>2701</v>
      </c>
      <c r="CD140">
        <v>178</v>
      </c>
      <c r="CE140">
        <v>349</v>
      </c>
      <c r="CF140">
        <v>3552</v>
      </c>
    </row>
    <row r="141" spans="1:84">
      <c r="A141">
        <v>137</v>
      </c>
      <c r="B141">
        <v>28</v>
      </c>
      <c r="C141">
        <v>35</v>
      </c>
      <c r="D141" s="55">
        <v>63</v>
      </c>
      <c r="E141">
        <v>65</v>
      </c>
      <c r="F141" s="230">
        <v>65</v>
      </c>
      <c r="G141" s="55">
        <v>128</v>
      </c>
      <c r="H141" s="232">
        <v>91</v>
      </c>
      <c r="I141">
        <v>891</v>
      </c>
      <c r="J141">
        <v>286</v>
      </c>
      <c r="K141">
        <v>184</v>
      </c>
      <c r="L141" s="55">
        <v>1361</v>
      </c>
      <c r="M141">
        <v>455</v>
      </c>
      <c r="N141">
        <v>286</v>
      </c>
      <c r="O141">
        <v>184</v>
      </c>
      <c r="P141" s="55">
        <v>925</v>
      </c>
      <c r="Q141">
        <v>39</v>
      </c>
      <c r="R141">
        <v>123</v>
      </c>
      <c r="S141">
        <v>13</v>
      </c>
      <c r="T141" s="55">
        <v>175</v>
      </c>
      <c r="U141">
        <v>286</v>
      </c>
      <c r="V141" s="246">
        <v>656</v>
      </c>
      <c r="W141">
        <v>184</v>
      </c>
      <c r="X141" s="55">
        <v>1126</v>
      </c>
      <c r="Y141" s="139">
        <v>162</v>
      </c>
      <c r="Z141" s="139">
        <v>61</v>
      </c>
      <c r="AA141" s="138">
        <v>223</v>
      </c>
      <c r="AB141" s="245">
        <v>35</v>
      </c>
      <c r="AC141">
        <v>28</v>
      </c>
      <c r="AD141">
        <v>65</v>
      </c>
      <c r="AE141" s="55">
        <v>128</v>
      </c>
      <c r="AF141" s="245">
        <v>124</v>
      </c>
      <c r="AG141" s="245">
        <v>35</v>
      </c>
      <c r="AH141" s="246">
        <v>0</v>
      </c>
      <c r="AI141" s="260">
        <v>159</v>
      </c>
      <c r="AJ141" s="245">
        <v>206</v>
      </c>
      <c r="AK141" s="245">
        <v>97</v>
      </c>
      <c r="AL141" s="246">
        <v>0</v>
      </c>
      <c r="AM141" s="260">
        <v>303</v>
      </c>
      <c r="AN141" s="245">
        <v>302</v>
      </c>
      <c r="AO141" s="245">
        <v>97</v>
      </c>
      <c r="AP141" s="246">
        <v>0</v>
      </c>
      <c r="AQ141" s="260">
        <v>399</v>
      </c>
      <c r="AR141">
        <v>286</v>
      </c>
      <c r="AS141">
        <v>184</v>
      </c>
      <c r="AT141" s="55">
        <v>470</v>
      </c>
      <c r="AU141">
        <v>35</v>
      </c>
      <c r="AV141">
        <v>59</v>
      </c>
      <c r="AW141">
        <v>99</v>
      </c>
      <c r="AX141">
        <v>0</v>
      </c>
      <c r="AY141" s="55">
        <v>193</v>
      </c>
      <c r="AZ141">
        <v>35</v>
      </c>
      <c r="BA141">
        <v>59</v>
      </c>
      <c r="BB141">
        <v>197</v>
      </c>
      <c r="BC141">
        <v>0</v>
      </c>
      <c r="BD141" s="55">
        <v>291</v>
      </c>
      <c r="BE141">
        <v>35</v>
      </c>
      <c r="BF141">
        <v>60</v>
      </c>
      <c r="BG141">
        <v>1</v>
      </c>
      <c r="BH141">
        <v>68</v>
      </c>
      <c r="BI141" s="55">
        <v>164</v>
      </c>
      <c r="BJ141">
        <v>286</v>
      </c>
      <c r="BK141">
        <v>1449</v>
      </c>
      <c r="BL141">
        <v>45</v>
      </c>
      <c r="BM141">
        <v>183</v>
      </c>
      <c r="BN141" s="55">
        <v>1978</v>
      </c>
      <c r="BO141">
        <v>286</v>
      </c>
      <c r="BP141">
        <v>2263</v>
      </c>
      <c r="BQ141">
        <v>107</v>
      </c>
      <c r="BR141">
        <v>351</v>
      </c>
      <c r="BS141" s="55">
        <v>3097</v>
      </c>
      <c r="BT141">
        <v>286</v>
      </c>
      <c r="BU141">
        <v>183</v>
      </c>
      <c r="BV141" s="55">
        <v>469</v>
      </c>
      <c r="BW141">
        <v>325</v>
      </c>
      <c r="BX141">
        <v>3398</v>
      </c>
      <c r="BY141">
        <v>123</v>
      </c>
      <c r="BZ141">
        <v>351</v>
      </c>
      <c r="CA141" s="55">
        <v>4197</v>
      </c>
      <c r="CB141">
        <v>325</v>
      </c>
      <c r="CC141">
        <v>2710</v>
      </c>
      <c r="CD141">
        <v>178</v>
      </c>
      <c r="CE141">
        <v>351</v>
      </c>
      <c r="CF141">
        <v>3564</v>
      </c>
    </row>
    <row r="142" spans="1:84">
      <c r="A142">
        <v>138</v>
      </c>
      <c r="B142">
        <v>28</v>
      </c>
      <c r="C142">
        <v>35</v>
      </c>
      <c r="D142" s="55">
        <v>63</v>
      </c>
      <c r="E142">
        <v>65</v>
      </c>
      <c r="F142" s="230">
        <v>65</v>
      </c>
      <c r="G142" s="55">
        <v>128</v>
      </c>
      <c r="H142" s="232">
        <v>91</v>
      </c>
      <c r="I142">
        <v>894</v>
      </c>
      <c r="J142">
        <v>287</v>
      </c>
      <c r="K142">
        <v>184</v>
      </c>
      <c r="L142" s="55">
        <v>1365</v>
      </c>
      <c r="M142">
        <v>456</v>
      </c>
      <c r="N142">
        <v>287</v>
      </c>
      <c r="O142">
        <v>184</v>
      </c>
      <c r="P142" s="55">
        <v>927</v>
      </c>
      <c r="Q142">
        <v>39</v>
      </c>
      <c r="R142">
        <v>123</v>
      </c>
      <c r="S142">
        <v>13</v>
      </c>
      <c r="T142" s="55">
        <v>175</v>
      </c>
      <c r="U142">
        <v>287</v>
      </c>
      <c r="V142" s="246">
        <v>658</v>
      </c>
      <c r="W142">
        <v>184</v>
      </c>
      <c r="X142" s="55">
        <v>1129</v>
      </c>
      <c r="Y142" s="139">
        <v>163</v>
      </c>
      <c r="Z142" s="139">
        <v>61</v>
      </c>
      <c r="AA142" s="138">
        <v>224</v>
      </c>
      <c r="AB142" s="245">
        <v>35</v>
      </c>
      <c r="AC142">
        <v>28</v>
      </c>
      <c r="AD142">
        <v>65</v>
      </c>
      <c r="AE142" s="55">
        <v>128</v>
      </c>
      <c r="AF142" s="245">
        <v>125</v>
      </c>
      <c r="AG142" s="245">
        <v>35</v>
      </c>
      <c r="AH142" s="246">
        <v>0</v>
      </c>
      <c r="AI142" s="260">
        <v>160</v>
      </c>
      <c r="AJ142" s="245">
        <v>207</v>
      </c>
      <c r="AK142" s="245">
        <v>98</v>
      </c>
      <c r="AL142" s="246">
        <v>0</v>
      </c>
      <c r="AM142" s="260">
        <v>305</v>
      </c>
      <c r="AN142" s="245">
        <v>303</v>
      </c>
      <c r="AO142" s="245">
        <v>98</v>
      </c>
      <c r="AP142" s="246">
        <v>0</v>
      </c>
      <c r="AQ142" s="260">
        <v>401</v>
      </c>
      <c r="AR142">
        <v>287</v>
      </c>
      <c r="AS142">
        <v>184</v>
      </c>
      <c r="AT142" s="55">
        <v>471</v>
      </c>
      <c r="AU142">
        <v>35</v>
      </c>
      <c r="AV142">
        <v>60</v>
      </c>
      <c r="AW142">
        <v>99</v>
      </c>
      <c r="AX142">
        <v>0</v>
      </c>
      <c r="AY142" s="55">
        <v>194</v>
      </c>
      <c r="AZ142">
        <v>35</v>
      </c>
      <c r="BA142">
        <v>60</v>
      </c>
      <c r="BB142">
        <v>197</v>
      </c>
      <c r="BC142">
        <v>0</v>
      </c>
      <c r="BD142" s="55">
        <v>292</v>
      </c>
      <c r="BE142">
        <v>35</v>
      </c>
      <c r="BF142">
        <v>61</v>
      </c>
      <c r="BG142">
        <v>1</v>
      </c>
      <c r="BH142">
        <v>68</v>
      </c>
      <c r="BI142" s="55">
        <v>165</v>
      </c>
      <c r="BJ142">
        <v>287</v>
      </c>
      <c r="BK142">
        <v>1455</v>
      </c>
      <c r="BL142">
        <v>46</v>
      </c>
      <c r="BM142">
        <v>184</v>
      </c>
      <c r="BN142" s="55">
        <v>1987</v>
      </c>
      <c r="BO142">
        <v>287</v>
      </c>
      <c r="BP142">
        <v>2271</v>
      </c>
      <c r="BQ142">
        <v>107</v>
      </c>
      <c r="BR142">
        <v>352</v>
      </c>
      <c r="BS142" s="55">
        <v>3108</v>
      </c>
      <c r="BT142">
        <v>287</v>
      </c>
      <c r="BU142">
        <v>184</v>
      </c>
      <c r="BV142" s="55">
        <v>471</v>
      </c>
      <c r="BW142">
        <v>326</v>
      </c>
      <c r="BX142">
        <v>3409</v>
      </c>
      <c r="BY142">
        <v>124</v>
      </c>
      <c r="BZ142">
        <v>352</v>
      </c>
      <c r="CA142" s="55">
        <v>4211</v>
      </c>
      <c r="CB142">
        <v>326</v>
      </c>
      <c r="CC142">
        <v>2719</v>
      </c>
      <c r="CD142">
        <v>180</v>
      </c>
      <c r="CE142">
        <v>352</v>
      </c>
      <c r="CF142">
        <v>3577</v>
      </c>
    </row>
    <row r="143" spans="1:84">
      <c r="A143">
        <v>139</v>
      </c>
      <c r="B143">
        <v>28</v>
      </c>
      <c r="C143">
        <v>35</v>
      </c>
      <c r="D143" s="55">
        <v>63</v>
      </c>
      <c r="E143">
        <v>65</v>
      </c>
      <c r="F143" s="230">
        <v>65</v>
      </c>
      <c r="G143" s="55">
        <v>128</v>
      </c>
      <c r="H143" s="232">
        <v>91</v>
      </c>
      <c r="I143">
        <v>897</v>
      </c>
      <c r="J143">
        <v>288</v>
      </c>
      <c r="K143">
        <v>185</v>
      </c>
      <c r="L143" s="55">
        <v>1370</v>
      </c>
      <c r="M143">
        <v>458</v>
      </c>
      <c r="N143">
        <v>288</v>
      </c>
      <c r="O143">
        <v>185</v>
      </c>
      <c r="P143" s="55">
        <v>931</v>
      </c>
      <c r="Q143">
        <v>39</v>
      </c>
      <c r="R143">
        <v>123</v>
      </c>
      <c r="S143">
        <v>13</v>
      </c>
      <c r="T143" s="55">
        <v>175</v>
      </c>
      <c r="U143">
        <v>288</v>
      </c>
      <c r="V143" s="246">
        <v>660</v>
      </c>
      <c r="W143">
        <v>185</v>
      </c>
      <c r="X143" s="55">
        <v>1133</v>
      </c>
      <c r="Y143" s="139">
        <v>163</v>
      </c>
      <c r="Z143" s="139">
        <v>62</v>
      </c>
      <c r="AA143" s="138">
        <v>225</v>
      </c>
      <c r="AB143" s="245">
        <v>35</v>
      </c>
      <c r="AC143">
        <v>28</v>
      </c>
      <c r="AD143">
        <v>65</v>
      </c>
      <c r="AE143" s="55">
        <v>128</v>
      </c>
      <c r="AF143" s="245">
        <v>125</v>
      </c>
      <c r="AG143" s="245">
        <v>35</v>
      </c>
      <c r="AH143" s="246">
        <v>0</v>
      </c>
      <c r="AI143" s="260">
        <v>160</v>
      </c>
      <c r="AJ143" s="245">
        <v>207</v>
      </c>
      <c r="AK143" s="245">
        <v>98</v>
      </c>
      <c r="AL143" s="246">
        <v>0</v>
      </c>
      <c r="AM143" s="260">
        <v>305</v>
      </c>
      <c r="AN143" s="245">
        <v>304</v>
      </c>
      <c r="AO143" s="245">
        <v>98</v>
      </c>
      <c r="AP143" s="246">
        <v>0</v>
      </c>
      <c r="AQ143" s="260">
        <v>402</v>
      </c>
      <c r="AR143">
        <v>288</v>
      </c>
      <c r="AS143">
        <v>185</v>
      </c>
      <c r="AT143" s="55">
        <v>473</v>
      </c>
      <c r="AU143">
        <v>35</v>
      </c>
      <c r="AV143">
        <v>60</v>
      </c>
      <c r="AW143">
        <v>100</v>
      </c>
      <c r="AX143">
        <v>0</v>
      </c>
      <c r="AY143" s="55">
        <v>195</v>
      </c>
      <c r="AZ143">
        <v>35</v>
      </c>
      <c r="BA143">
        <v>60</v>
      </c>
      <c r="BB143">
        <v>198</v>
      </c>
      <c r="BC143">
        <v>0</v>
      </c>
      <c r="BD143" s="55">
        <v>293</v>
      </c>
      <c r="BE143">
        <v>35</v>
      </c>
      <c r="BF143">
        <v>61</v>
      </c>
      <c r="BG143">
        <v>1</v>
      </c>
      <c r="BH143">
        <v>68</v>
      </c>
      <c r="BI143" s="55">
        <v>165</v>
      </c>
      <c r="BJ143">
        <v>288</v>
      </c>
      <c r="BK143">
        <v>1460</v>
      </c>
      <c r="BL143">
        <v>46</v>
      </c>
      <c r="BM143">
        <v>184</v>
      </c>
      <c r="BN143" s="55">
        <v>1993</v>
      </c>
      <c r="BO143">
        <v>288</v>
      </c>
      <c r="BP143">
        <v>2278</v>
      </c>
      <c r="BQ143">
        <v>107</v>
      </c>
      <c r="BR143">
        <v>353</v>
      </c>
      <c r="BS143" s="55">
        <v>3117</v>
      </c>
      <c r="BT143">
        <v>288</v>
      </c>
      <c r="BU143">
        <v>184</v>
      </c>
      <c r="BV143" s="55">
        <v>472</v>
      </c>
      <c r="BW143">
        <v>327</v>
      </c>
      <c r="BX143">
        <v>3421</v>
      </c>
      <c r="BY143">
        <v>124</v>
      </c>
      <c r="BZ143">
        <v>353</v>
      </c>
      <c r="CA143" s="55">
        <v>4225</v>
      </c>
      <c r="CB143">
        <v>327</v>
      </c>
      <c r="CC143">
        <v>2728</v>
      </c>
      <c r="CD143">
        <v>180</v>
      </c>
      <c r="CE143">
        <v>353</v>
      </c>
      <c r="CF143">
        <v>3588</v>
      </c>
    </row>
    <row r="144" spans="1:84">
      <c r="A144">
        <v>140</v>
      </c>
      <c r="B144">
        <v>28</v>
      </c>
      <c r="C144">
        <v>35</v>
      </c>
      <c r="D144" s="55">
        <v>63</v>
      </c>
      <c r="E144">
        <v>65</v>
      </c>
      <c r="F144" s="230">
        <v>65</v>
      </c>
      <c r="G144" s="55">
        <v>129</v>
      </c>
      <c r="H144" s="232">
        <v>91</v>
      </c>
      <c r="I144">
        <v>900</v>
      </c>
      <c r="J144">
        <v>289</v>
      </c>
      <c r="K144">
        <v>185</v>
      </c>
      <c r="L144" s="55">
        <v>1374</v>
      </c>
      <c r="M144">
        <v>459</v>
      </c>
      <c r="N144">
        <v>289</v>
      </c>
      <c r="O144">
        <v>185</v>
      </c>
      <c r="P144" s="55">
        <v>933</v>
      </c>
      <c r="Q144">
        <v>39</v>
      </c>
      <c r="R144">
        <v>124</v>
      </c>
      <c r="S144">
        <v>13</v>
      </c>
      <c r="T144" s="55">
        <v>176</v>
      </c>
      <c r="U144">
        <v>289</v>
      </c>
      <c r="V144" s="246">
        <v>663</v>
      </c>
      <c r="W144">
        <v>185</v>
      </c>
      <c r="X144" s="55">
        <v>1137</v>
      </c>
      <c r="Y144" s="139">
        <v>164</v>
      </c>
      <c r="Z144" s="139">
        <v>62</v>
      </c>
      <c r="AA144" s="138">
        <v>226</v>
      </c>
      <c r="AB144" s="245">
        <v>35</v>
      </c>
      <c r="AC144">
        <v>28</v>
      </c>
      <c r="AD144">
        <v>65</v>
      </c>
      <c r="AE144" s="55">
        <v>128</v>
      </c>
      <c r="AF144" s="245">
        <v>126</v>
      </c>
      <c r="AG144" s="245">
        <v>35</v>
      </c>
      <c r="AH144" s="246">
        <v>0</v>
      </c>
      <c r="AI144" s="260">
        <v>161</v>
      </c>
      <c r="AJ144" s="245">
        <v>208</v>
      </c>
      <c r="AK144" s="245">
        <v>98</v>
      </c>
      <c r="AL144" s="246">
        <v>0</v>
      </c>
      <c r="AM144" s="260">
        <v>306</v>
      </c>
      <c r="AN144" s="245">
        <v>305</v>
      </c>
      <c r="AO144" s="245">
        <v>98</v>
      </c>
      <c r="AP144" s="246">
        <v>0</v>
      </c>
      <c r="AQ144" s="260">
        <v>403</v>
      </c>
      <c r="AR144">
        <v>289</v>
      </c>
      <c r="AS144">
        <v>185</v>
      </c>
      <c r="AT144" s="55">
        <v>474</v>
      </c>
      <c r="AU144">
        <v>35</v>
      </c>
      <c r="AV144">
        <v>60</v>
      </c>
      <c r="AW144">
        <v>100</v>
      </c>
      <c r="AX144">
        <v>0</v>
      </c>
      <c r="AY144" s="55">
        <v>195</v>
      </c>
      <c r="AZ144">
        <v>35</v>
      </c>
      <c r="BA144">
        <v>60</v>
      </c>
      <c r="BB144">
        <v>199</v>
      </c>
      <c r="BC144">
        <v>0</v>
      </c>
      <c r="BD144" s="55">
        <v>294</v>
      </c>
      <c r="BE144">
        <v>35</v>
      </c>
      <c r="BF144">
        <v>61</v>
      </c>
      <c r="BG144">
        <v>1</v>
      </c>
      <c r="BH144">
        <v>68</v>
      </c>
      <c r="BI144" s="55">
        <v>165</v>
      </c>
      <c r="BJ144">
        <v>289</v>
      </c>
      <c r="BK144">
        <v>1464</v>
      </c>
      <c r="BL144">
        <v>46</v>
      </c>
      <c r="BM144">
        <v>185</v>
      </c>
      <c r="BN144" s="55">
        <v>1999</v>
      </c>
      <c r="BO144">
        <v>289</v>
      </c>
      <c r="BP144">
        <v>2287</v>
      </c>
      <c r="BQ144">
        <v>108</v>
      </c>
      <c r="BR144">
        <v>354</v>
      </c>
      <c r="BS144" s="55">
        <v>3129</v>
      </c>
      <c r="BT144">
        <v>289</v>
      </c>
      <c r="BU144">
        <v>185</v>
      </c>
      <c r="BV144" s="55">
        <v>474</v>
      </c>
      <c r="BW144">
        <v>328</v>
      </c>
      <c r="BX144">
        <v>3433</v>
      </c>
      <c r="BY144">
        <v>124</v>
      </c>
      <c r="BZ144">
        <v>354</v>
      </c>
      <c r="CA144" s="55">
        <v>4239</v>
      </c>
      <c r="CB144">
        <v>328</v>
      </c>
      <c r="CC144">
        <v>2738</v>
      </c>
      <c r="CD144">
        <v>180</v>
      </c>
      <c r="CE144">
        <v>354</v>
      </c>
      <c r="CF144">
        <v>3600</v>
      </c>
    </row>
    <row r="145" spans="1:84">
      <c r="A145">
        <v>141</v>
      </c>
      <c r="B145">
        <v>28</v>
      </c>
      <c r="C145">
        <v>35</v>
      </c>
      <c r="D145" s="55">
        <v>63</v>
      </c>
      <c r="E145">
        <v>66</v>
      </c>
      <c r="F145" s="230">
        <v>66</v>
      </c>
      <c r="G145" s="55">
        <v>129</v>
      </c>
      <c r="H145" s="232">
        <v>91</v>
      </c>
      <c r="I145">
        <v>903</v>
      </c>
      <c r="J145">
        <v>290</v>
      </c>
      <c r="K145">
        <v>186</v>
      </c>
      <c r="L145" s="55">
        <v>1379</v>
      </c>
      <c r="M145">
        <v>461</v>
      </c>
      <c r="N145">
        <v>290</v>
      </c>
      <c r="O145">
        <v>186</v>
      </c>
      <c r="P145" s="55">
        <v>937</v>
      </c>
      <c r="Q145">
        <v>39</v>
      </c>
      <c r="R145">
        <v>124</v>
      </c>
      <c r="S145">
        <v>13</v>
      </c>
      <c r="T145" s="55">
        <v>176</v>
      </c>
      <c r="U145">
        <v>290</v>
      </c>
      <c r="V145" s="246">
        <v>665</v>
      </c>
      <c r="W145">
        <v>186</v>
      </c>
      <c r="X145" s="55">
        <v>1141</v>
      </c>
      <c r="Y145" s="139">
        <v>165</v>
      </c>
      <c r="Z145" s="139">
        <v>62</v>
      </c>
      <c r="AA145" s="138">
        <v>227</v>
      </c>
      <c r="AB145" s="245">
        <v>35</v>
      </c>
      <c r="AC145">
        <v>28</v>
      </c>
      <c r="AD145">
        <v>66</v>
      </c>
      <c r="AE145" s="55">
        <v>129</v>
      </c>
      <c r="AF145" s="245">
        <v>126</v>
      </c>
      <c r="AG145" s="245">
        <v>35</v>
      </c>
      <c r="AH145" s="246">
        <v>0</v>
      </c>
      <c r="AI145" s="260">
        <v>161</v>
      </c>
      <c r="AJ145" s="245">
        <v>209</v>
      </c>
      <c r="AK145" s="245">
        <v>99</v>
      </c>
      <c r="AL145" s="246">
        <v>0</v>
      </c>
      <c r="AM145" s="260">
        <v>308</v>
      </c>
      <c r="AN145" s="245">
        <v>306</v>
      </c>
      <c r="AO145" s="245">
        <v>99</v>
      </c>
      <c r="AP145" s="246">
        <v>0</v>
      </c>
      <c r="AQ145" s="260">
        <v>405</v>
      </c>
      <c r="AR145">
        <v>290</v>
      </c>
      <c r="AS145">
        <v>186</v>
      </c>
      <c r="AT145" s="55">
        <v>476</v>
      </c>
      <c r="AU145">
        <v>35</v>
      </c>
      <c r="AV145">
        <v>60</v>
      </c>
      <c r="AW145">
        <v>100</v>
      </c>
      <c r="AX145">
        <v>0</v>
      </c>
      <c r="AY145" s="55">
        <v>195</v>
      </c>
      <c r="AZ145">
        <v>35</v>
      </c>
      <c r="BA145">
        <v>60</v>
      </c>
      <c r="BB145">
        <v>199</v>
      </c>
      <c r="BC145">
        <v>0</v>
      </c>
      <c r="BD145" s="55">
        <v>294</v>
      </c>
      <c r="BE145">
        <v>35</v>
      </c>
      <c r="BF145">
        <v>61</v>
      </c>
      <c r="BG145">
        <v>1</v>
      </c>
      <c r="BH145">
        <v>68</v>
      </c>
      <c r="BI145" s="55">
        <v>165</v>
      </c>
      <c r="BJ145">
        <v>290</v>
      </c>
      <c r="BK145">
        <v>1469</v>
      </c>
      <c r="BL145">
        <v>46</v>
      </c>
      <c r="BM145">
        <v>185</v>
      </c>
      <c r="BN145" s="55">
        <v>2005</v>
      </c>
      <c r="BO145">
        <v>290</v>
      </c>
      <c r="BP145">
        <v>2294</v>
      </c>
      <c r="BQ145">
        <v>108</v>
      </c>
      <c r="BR145">
        <v>355</v>
      </c>
      <c r="BS145" s="55">
        <v>3139</v>
      </c>
      <c r="BT145">
        <v>290</v>
      </c>
      <c r="BU145">
        <v>185</v>
      </c>
      <c r="BV145" s="55">
        <v>475</v>
      </c>
      <c r="BW145">
        <v>329</v>
      </c>
      <c r="BX145">
        <v>3443</v>
      </c>
      <c r="BY145">
        <v>125</v>
      </c>
      <c r="BZ145">
        <v>355</v>
      </c>
      <c r="CA145" s="55">
        <v>4252</v>
      </c>
      <c r="CB145">
        <v>329</v>
      </c>
      <c r="CC145">
        <v>2745</v>
      </c>
      <c r="CD145">
        <v>181</v>
      </c>
      <c r="CE145">
        <v>355</v>
      </c>
      <c r="CF145">
        <v>3610</v>
      </c>
    </row>
    <row r="146" spans="1:84">
      <c r="A146">
        <v>142</v>
      </c>
      <c r="B146">
        <v>28</v>
      </c>
      <c r="C146">
        <v>35</v>
      </c>
      <c r="D146" s="55">
        <v>63</v>
      </c>
      <c r="E146">
        <v>66</v>
      </c>
      <c r="F146" s="230">
        <v>66</v>
      </c>
      <c r="G146" s="55">
        <v>129</v>
      </c>
      <c r="H146" s="232">
        <v>91</v>
      </c>
      <c r="I146">
        <v>905</v>
      </c>
      <c r="J146">
        <v>290</v>
      </c>
      <c r="K146">
        <v>186</v>
      </c>
      <c r="L146" s="55">
        <v>1381</v>
      </c>
      <c r="M146">
        <v>462</v>
      </c>
      <c r="N146">
        <v>290</v>
      </c>
      <c r="O146">
        <v>186</v>
      </c>
      <c r="P146" s="55">
        <v>938</v>
      </c>
      <c r="Q146">
        <v>40</v>
      </c>
      <c r="R146">
        <v>124</v>
      </c>
      <c r="S146">
        <v>13</v>
      </c>
      <c r="T146" s="55">
        <v>177</v>
      </c>
      <c r="U146">
        <v>290</v>
      </c>
      <c r="V146" s="246">
        <v>666</v>
      </c>
      <c r="W146">
        <v>186</v>
      </c>
      <c r="X146" s="55">
        <v>1142</v>
      </c>
      <c r="Y146" s="139">
        <v>165</v>
      </c>
      <c r="Z146" s="139">
        <v>62</v>
      </c>
      <c r="AA146" s="138">
        <v>227</v>
      </c>
      <c r="AB146" s="245">
        <v>35</v>
      </c>
      <c r="AC146">
        <v>28</v>
      </c>
      <c r="AD146">
        <v>66</v>
      </c>
      <c r="AE146" s="55">
        <v>129</v>
      </c>
      <c r="AF146" s="245">
        <v>126</v>
      </c>
      <c r="AG146" s="245">
        <v>35</v>
      </c>
      <c r="AH146" s="246">
        <v>0</v>
      </c>
      <c r="AI146" s="260">
        <v>161</v>
      </c>
      <c r="AJ146" s="245">
        <v>209</v>
      </c>
      <c r="AK146" s="245">
        <v>99</v>
      </c>
      <c r="AL146" s="246">
        <v>0</v>
      </c>
      <c r="AM146" s="260">
        <v>308</v>
      </c>
      <c r="AN146" s="245">
        <v>307</v>
      </c>
      <c r="AO146" s="245">
        <v>99</v>
      </c>
      <c r="AP146" s="246">
        <v>0</v>
      </c>
      <c r="AQ146" s="260">
        <v>406</v>
      </c>
      <c r="AR146">
        <v>290</v>
      </c>
      <c r="AS146">
        <v>186</v>
      </c>
      <c r="AT146" s="55">
        <v>476</v>
      </c>
      <c r="AU146">
        <v>35</v>
      </c>
      <c r="AV146">
        <v>60</v>
      </c>
      <c r="AW146">
        <v>101</v>
      </c>
      <c r="AX146">
        <v>0</v>
      </c>
      <c r="AY146" s="55">
        <v>196</v>
      </c>
      <c r="AZ146">
        <v>35</v>
      </c>
      <c r="BA146">
        <v>60</v>
      </c>
      <c r="BB146">
        <v>200</v>
      </c>
      <c r="BC146">
        <v>0</v>
      </c>
      <c r="BD146" s="55">
        <v>295</v>
      </c>
      <c r="BE146">
        <v>35</v>
      </c>
      <c r="BF146">
        <v>61</v>
      </c>
      <c r="BG146">
        <v>1</v>
      </c>
      <c r="BH146">
        <v>68</v>
      </c>
      <c r="BI146" s="55">
        <v>165</v>
      </c>
      <c r="BJ146">
        <v>290</v>
      </c>
      <c r="BK146">
        <v>1472</v>
      </c>
      <c r="BL146">
        <v>46</v>
      </c>
      <c r="BM146">
        <v>186</v>
      </c>
      <c r="BN146" s="55">
        <v>2009</v>
      </c>
      <c r="BO146">
        <v>290</v>
      </c>
      <c r="BP146">
        <v>2298</v>
      </c>
      <c r="BQ146">
        <v>108</v>
      </c>
      <c r="BR146">
        <v>355</v>
      </c>
      <c r="BS146" s="55">
        <v>3143</v>
      </c>
      <c r="BT146">
        <v>290</v>
      </c>
      <c r="BU146">
        <v>186</v>
      </c>
      <c r="BV146" s="55">
        <v>476</v>
      </c>
      <c r="BW146">
        <v>329</v>
      </c>
      <c r="BX146">
        <v>3450</v>
      </c>
      <c r="BY146">
        <v>125</v>
      </c>
      <c r="BZ146">
        <v>355</v>
      </c>
      <c r="CA146" s="55">
        <v>4259</v>
      </c>
      <c r="CB146">
        <v>329</v>
      </c>
      <c r="CC146">
        <v>2751</v>
      </c>
      <c r="CD146">
        <v>181</v>
      </c>
      <c r="CE146">
        <v>355</v>
      </c>
      <c r="CF146">
        <v>3616</v>
      </c>
    </row>
    <row r="147" spans="1:84">
      <c r="A147">
        <v>143</v>
      </c>
      <c r="B147">
        <v>28</v>
      </c>
      <c r="C147">
        <v>36</v>
      </c>
      <c r="D147" s="55">
        <v>64</v>
      </c>
      <c r="E147">
        <v>66</v>
      </c>
      <c r="F147" s="230">
        <v>66</v>
      </c>
      <c r="G147" s="55">
        <v>130</v>
      </c>
      <c r="H147" s="232">
        <v>93</v>
      </c>
      <c r="I147">
        <v>908</v>
      </c>
      <c r="J147">
        <v>291</v>
      </c>
      <c r="K147">
        <v>187</v>
      </c>
      <c r="L147" s="55">
        <v>1386</v>
      </c>
      <c r="M147">
        <v>463</v>
      </c>
      <c r="N147">
        <v>291</v>
      </c>
      <c r="O147">
        <v>187</v>
      </c>
      <c r="P147" s="55">
        <v>941</v>
      </c>
      <c r="Q147">
        <v>40</v>
      </c>
      <c r="R147">
        <v>125</v>
      </c>
      <c r="S147">
        <v>13</v>
      </c>
      <c r="T147" s="55">
        <v>178</v>
      </c>
      <c r="U147">
        <v>291</v>
      </c>
      <c r="V147" s="246">
        <v>668</v>
      </c>
      <c r="W147">
        <v>187</v>
      </c>
      <c r="X147" s="55">
        <v>1146</v>
      </c>
      <c r="Y147" s="139">
        <v>165</v>
      </c>
      <c r="Z147" s="139">
        <v>62</v>
      </c>
      <c r="AA147" s="138">
        <v>227</v>
      </c>
      <c r="AB147" s="245">
        <v>36</v>
      </c>
      <c r="AC147">
        <v>28</v>
      </c>
      <c r="AD147">
        <v>66</v>
      </c>
      <c r="AE147" s="55">
        <v>130</v>
      </c>
      <c r="AF147" s="245">
        <v>127</v>
      </c>
      <c r="AG147" s="245">
        <v>36</v>
      </c>
      <c r="AH147" s="246">
        <v>0</v>
      </c>
      <c r="AI147" s="260">
        <v>163</v>
      </c>
      <c r="AJ147" s="245">
        <v>210</v>
      </c>
      <c r="AK147" s="245">
        <v>99</v>
      </c>
      <c r="AL147" s="246">
        <v>0</v>
      </c>
      <c r="AM147" s="260">
        <v>309</v>
      </c>
      <c r="AN147" s="245">
        <v>308</v>
      </c>
      <c r="AO147" s="245">
        <v>99</v>
      </c>
      <c r="AP147" s="246">
        <v>0</v>
      </c>
      <c r="AQ147" s="260">
        <v>407</v>
      </c>
      <c r="AR147">
        <v>291</v>
      </c>
      <c r="AS147">
        <v>187</v>
      </c>
      <c r="AT147" s="55">
        <v>478</v>
      </c>
      <c r="AU147">
        <v>35</v>
      </c>
      <c r="AV147">
        <v>60</v>
      </c>
      <c r="AW147">
        <v>101</v>
      </c>
      <c r="AX147">
        <v>0</v>
      </c>
      <c r="AY147" s="55">
        <v>196</v>
      </c>
      <c r="AZ147">
        <v>35</v>
      </c>
      <c r="BA147">
        <v>60</v>
      </c>
      <c r="BB147">
        <v>200</v>
      </c>
      <c r="BC147">
        <v>0</v>
      </c>
      <c r="BD147" s="55">
        <v>295</v>
      </c>
      <c r="BE147">
        <v>35</v>
      </c>
      <c r="BF147">
        <v>61</v>
      </c>
      <c r="BG147">
        <v>1</v>
      </c>
      <c r="BH147">
        <v>69</v>
      </c>
      <c r="BI147" s="55">
        <v>166</v>
      </c>
      <c r="BJ147">
        <v>291</v>
      </c>
      <c r="BK147">
        <v>1476</v>
      </c>
      <c r="BL147">
        <v>46</v>
      </c>
      <c r="BM147">
        <v>186</v>
      </c>
      <c r="BN147" s="55">
        <v>2014</v>
      </c>
      <c r="BO147">
        <v>291</v>
      </c>
      <c r="BP147">
        <v>2307</v>
      </c>
      <c r="BQ147">
        <v>108</v>
      </c>
      <c r="BR147">
        <v>356</v>
      </c>
      <c r="BS147" s="55">
        <v>3154</v>
      </c>
      <c r="BT147">
        <v>291</v>
      </c>
      <c r="BU147">
        <v>186</v>
      </c>
      <c r="BV147" s="55">
        <v>477</v>
      </c>
      <c r="BW147">
        <v>331</v>
      </c>
      <c r="BX147">
        <v>3462</v>
      </c>
      <c r="BY147">
        <v>125</v>
      </c>
      <c r="BZ147">
        <v>356</v>
      </c>
      <c r="CA147" s="55">
        <v>4274</v>
      </c>
      <c r="CB147">
        <v>331</v>
      </c>
      <c r="CC147">
        <v>2762</v>
      </c>
      <c r="CD147">
        <v>181</v>
      </c>
      <c r="CE147">
        <v>356</v>
      </c>
      <c r="CF147">
        <v>3630</v>
      </c>
    </row>
    <row r="148" spans="1:84">
      <c r="A148">
        <v>144</v>
      </c>
      <c r="B148">
        <v>28</v>
      </c>
      <c r="C148">
        <v>36</v>
      </c>
      <c r="D148" s="55">
        <v>64</v>
      </c>
      <c r="E148">
        <v>66</v>
      </c>
      <c r="F148" s="230">
        <v>66</v>
      </c>
      <c r="G148" s="55">
        <v>130</v>
      </c>
      <c r="H148" s="232">
        <v>93</v>
      </c>
      <c r="I148">
        <v>911</v>
      </c>
      <c r="J148">
        <v>292</v>
      </c>
      <c r="K148">
        <v>188</v>
      </c>
      <c r="L148" s="55">
        <v>1391</v>
      </c>
      <c r="M148">
        <v>465</v>
      </c>
      <c r="N148">
        <v>292</v>
      </c>
      <c r="O148">
        <v>188</v>
      </c>
      <c r="P148" s="55">
        <v>945</v>
      </c>
      <c r="Q148">
        <v>40</v>
      </c>
      <c r="R148">
        <v>125</v>
      </c>
      <c r="S148">
        <v>13</v>
      </c>
      <c r="T148" s="55">
        <v>178</v>
      </c>
      <c r="U148">
        <v>292</v>
      </c>
      <c r="V148" s="246">
        <v>671</v>
      </c>
      <c r="W148">
        <v>188</v>
      </c>
      <c r="X148" s="55">
        <v>1151</v>
      </c>
      <c r="Y148" s="139">
        <v>166</v>
      </c>
      <c r="Z148" s="139">
        <v>63</v>
      </c>
      <c r="AA148" s="138">
        <v>229</v>
      </c>
      <c r="AB148" s="245">
        <v>36</v>
      </c>
      <c r="AC148">
        <v>28</v>
      </c>
      <c r="AD148">
        <v>66</v>
      </c>
      <c r="AE148" s="55">
        <v>130</v>
      </c>
      <c r="AF148" s="245">
        <v>127</v>
      </c>
      <c r="AG148" s="245">
        <v>36</v>
      </c>
      <c r="AH148" s="246">
        <v>0</v>
      </c>
      <c r="AI148" s="260">
        <v>163</v>
      </c>
      <c r="AJ148" s="245">
        <v>210</v>
      </c>
      <c r="AK148" s="245">
        <v>99</v>
      </c>
      <c r="AL148" s="246">
        <v>0</v>
      </c>
      <c r="AM148" s="260">
        <v>309</v>
      </c>
      <c r="AN148" s="245">
        <v>309</v>
      </c>
      <c r="AO148" s="245">
        <v>99</v>
      </c>
      <c r="AP148" s="246">
        <v>0</v>
      </c>
      <c r="AQ148" s="260">
        <v>408</v>
      </c>
      <c r="AR148">
        <v>292</v>
      </c>
      <c r="AS148">
        <v>188</v>
      </c>
      <c r="AT148" s="55">
        <v>480</v>
      </c>
      <c r="AU148">
        <v>36</v>
      </c>
      <c r="AV148">
        <v>61</v>
      </c>
      <c r="AW148">
        <v>101</v>
      </c>
      <c r="AX148">
        <v>0</v>
      </c>
      <c r="AY148" s="55">
        <v>198</v>
      </c>
      <c r="AZ148">
        <v>36</v>
      </c>
      <c r="BA148">
        <v>61</v>
      </c>
      <c r="BB148">
        <v>201</v>
      </c>
      <c r="BC148">
        <v>0</v>
      </c>
      <c r="BD148" s="55">
        <v>298</v>
      </c>
      <c r="BE148">
        <v>36</v>
      </c>
      <c r="BF148">
        <v>62</v>
      </c>
      <c r="BG148">
        <v>1</v>
      </c>
      <c r="BH148">
        <v>69</v>
      </c>
      <c r="BI148" s="55">
        <v>168</v>
      </c>
      <c r="BJ148">
        <v>292</v>
      </c>
      <c r="BK148">
        <v>1483</v>
      </c>
      <c r="BL148">
        <v>46</v>
      </c>
      <c r="BM148">
        <v>187</v>
      </c>
      <c r="BN148" s="55">
        <v>2023</v>
      </c>
      <c r="BO148">
        <v>292</v>
      </c>
      <c r="BP148">
        <v>2314</v>
      </c>
      <c r="BQ148">
        <v>108</v>
      </c>
      <c r="BR148">
        <v>357</v>
      </c>
      <c r="BS148" s="55">
        <v>3164</v>
      </c>
      <c r="BT148">
        <v>292</v>
      </c>
      <c r="BU148">
        <v>187</v>
      </c>
      <c r="BV148" s="55">
        <v>479</v>
      </c>
      <c r="BW148">
        <v>332</v>
      </c>
      <c r="BX148">
        <v>3473</v>
      </c>
      <c r="BY148">
        <v>125</v>
      </c>
      <c r="BZ148">
        <v>357</v>
      </c>
      <c r="CA148" s="55">
        <v>4287</v>
      </c>
      <c r="CB148">
        <v>332</v>
      </c>
      <c r="CC148">
        <v>2770</v>
      </c>
      <c r="CD148">
        <v>182</v>
      </c>
      <c r="CE148">
        <v>357</v>
      </c>
      <c r="CF148">
        <v>3641</v>
      </c>
    </row>
    <row r="149" spans="1:84">
      <c r="A149">
        <v>145</v>
      </c>
      <c r="B149">
        <v>28</v>
      </c>
      <c r="C149">
        <v>36</v>
      </c>
      <c r="D149" s="55">
        <v>64</v>
      </c>
      <c r="E149">
        <v>66</v>
      </c>
      <c r="F149" s="230">
        <v>66</v>
      </c>
      <c r="G149" s="55">
        <v>131</v>
      </c>
      <c r="H149" s="232">
        <v>93</v>
      </c>
      <c r="I149">
        <v>914</v>
      </c>
      <c r="J149">
        <v>293</v>
      </c>
      <c r="K149">
        <v>188</v>
      </c>
      <c r="L149" s="55">
        <v>1395</v>
      </c>
      <c r="M149">
        <v>466</v>
      </c>
      <c r="N149">
        <v>293</v>
      </c>
      <c r="O149">
        <v>188</v>
      </c>
      <c r="P149" s="55">
        <v>947</v>
      </c>
      <c r="Q149">
        <v>40</v>
      </c>
      <c r="R149">
        <v>126</v>
      </c>
      <c r="S149">
        <v>13</v>
      </c>
      <c r="T149" s="55">
        <v>179</v>
      </c>
      <c r="U149">
        <v>293</v>
      </c>
      <c r="V149" s="246">
        <v>673</v>
      </c>
      <c r="W149">
        <v>188</v>
      </c>
      <c r="X149" s="55">
        <v>1154</v>
      </c>
      <c r="Y149" s="139">
        <v>167</v>
      </c>
      <c r="Z149" s="139">
        <v>63</v>
      </c>
      <c r="AA149" s="138">
        <v>230</v>
      </c>
      <c r="AB149" s="245">
        <v>36</v>
      </c>
      <c r="AC149">
        <v>28</v>
      </c>
      <c r="AD149">
        <v>66</v>
      </c>
      <c r="AE149" s="55">
        <v>130</v>
      </c>
      <c r="AF149" s="245">
        <v>127</v>
      </c>
      <c r="AG149" s="245">
        <v>36</v>
      </c>
      <c r="AH149" s="246">
        <v>0</v>
      </c>
      <c r="AI149" s="260">
        <v>163</v>
      </c>
      <c r="AJ149" s="245">
        <v>211</v>
      </c>
      <c r="AK149" s="245">
        <v>100</v>
      </c>
      <c r="AL149" s="246">
        <v>0</v>
      </c>
      <c r="AM149" s="260">
        <v>311</v>
      </c>
      <c r="AN149" s="245">
        <v>310</v>
      </c>
      <c r="AO149" s="245">
        <v>100</v>
      </c>
      <c r="AP149" s="246">
        <v>0</v>
      </c>
      <c r="AQ149" s="260">
        <v>410</v>
      </c>
      <c r="AR149">
        <v>293</v>
      </c>
      <c r="AS149">
        <v>188</v>
      </c>
      <c r="AT149" s="55">
        <v>481</v>
      </c>
      <c r="AU149">
        <v>36</v>
      </c>
      <c r="AV149">
        <v>61</v>
      </c>
      <c r="AW149">
        <v>102</v>
      </c>
      <c r="AX149">
        <v>0</v>
      </c>
      <c r="AY149" s="55">
        <v>199</v>
      </c>
      <c r="AZ149">
        <v>36</v>
      </c>
      <c r="BA149">
        <v>61</v>
      </c>
      <c r="BB149">
        <v>202</v>
      </c>
      <c r="BC149">
        <v>0</v>
      </c>
      <c r="BD149" s="55">
        <v>299</v>
      </c>
      <c r="BE149">
        <v>36</v>
      </c>
      <c r="BF149">
        <v>62</v>
      </c>
      <c r="BG149">
        <v>1</v>
      </c>
      <c r="BH149">
        <v>70</v>
      </c>
      <c r="BI149" s="55">
        <v>169</v>
      </c>
      <c r="BJ149">
        <v>293</v>
      </c>
      <c r="BK149">
        <v>1487</v>
      </c>
      <c r="BL149">
        <v>46</v>
      </c>
      <c r="BM149">
        <v>187</v>
      </c>
      <c r="BN149" s="55">
        <v>2028</v>
      </c>
      <c r="BO149">
        <v>293</v>
      </c>
      <c r="BP149">
        <v>2320</v>
      </c>
      <c r="BQ149">
        <v>108</v>
      </c>
      <c r="BR149">
        <v>358</v>
      </c>
      <c r="BS149" s="55">
        <v>3172</v>
      </c>
      <c r="BT149">
        <v>293</v>
      </c>
      <c r="BU149">
        <v>187</v>
      </c>
      <c r="BV149" s="55">
        <v>480</v>
      </c>
      <c r="BW149">
        <v>334</v>
      </c>
      <c r="BX149">
        <v>3484</v>
      </c>
      <c r="BY149">
        <v>127</v>
      </c>
      <c r="BZ149">
        <v>358</v>
      </c>
      <c r="CA149" s="55">
        <v>4303</v>
      </c>
      <c r="CB149">
        <v>334</v>
      </c>
      <c r="CC149">
        <v>2779</v>
      </c>
      <c r="CD149">
        <v>184</v>
      </c>
      <c r="CE149">
        <v>358</v>
      </c>
      <c r="CF149">
        <v>3655</v>
      </c>
    </row>
    <row r="150" spans="1:84">
      <c r="A150">
        <v>146</v>
      </c>
      <c r="B150">
        <v>28</v>
      </c>
      <c r="C150">
        <v>36</v>
      </c>
      <c r="D150" s="55">
        <v>64</v>
      </c>
      <c r="E150">
        <v>68</v>
      </c>
      <c r="F150" s="230">
        <v>67</v>
      </c>
      <c r="G150" s="55">
        <v>132</v>
      </c>
      <c r="H150" s="232">
        <v>93</v>
      </c>
      <c r="I150">
        <v>917</v>
      </c>
      <c r="J150">
        <v>294</v>
      </c>
      <c r="K150">
        <v>189</v>
      </c>
      <c r="L150" s="55">
        <v>1400</v>
      </c>
      <c r="M150">
        <v>468</v>
      </c>
      <c r="N150">
        <v>294</v>
      </c>
      <c r="O150">
        <v>189</v>
      </c>
      <c r="P150" s="55">
        <v>951</v>
      </c>
      <c r="Q150">
        <v>40</v>
      </c>
      <c r="R150">
        <v>126</v>
      </c>
      <c r="S150">
        <v>13</v>
      </c>
      <c r="T150" s="55">
        <v>179</v>
      </c>
      <c r="U150">
        <v>294</v>
      </c>
      <c r="V150" s="246">
        <v>675</v>
      </c>
      <c r="W150">
        <v>189</v>
      </c>
      <c r="X150" s="55">
        <v>1158</v>
      </c>
      <c r="Y150" s="139">
        <v>167</v>
      </c>
      <c r="Z150" s="139">
        <v>63</v>
      </c>
      <c r="AA150" s="138">
        <v>230</v>
      </c>
      <c r="AB150" s="245">
        <v>36</v>
      </c>
      <c r="AC150">
        <v>28</v>
      </c>
      <c r="AD150">
        <v>67</v>
      </c>
      <c r="AE150" s="55">
        <v>131</v>
      </c>
      <c r="AF150" s="245">
        <v>128</v>
      </c>
      <c r="AG150" s="245">
        <v>36</v>
      </c>
      <c r="AH150" s="246">
        <v>0</v>
      </c>
      <c r="AI150" s="260">
        <v>164</v>
      </c>
      <c r="AJ150" s="245">
        <v>212</v>
      </c>
      <c r="AK150" s="245">
        <v>100</v>
      </c>
      <c r="AL150" s="246">
        <v>0</v>
      </c>
      <c r="AM150" s="260">
        <v>312</v>
      </c>
      <c r="AN150" s="245">
        <v>311</v>
      </c>
      <c r="AO150" s="245">
        <v>100</v>
      </c>
      <c r="AP150" s="246">
        <v>0</v>
      </c>
      <c r="AQ150" s="260">
        <v>411</v>
      </c>
      <c r="AR150">
        <v>294</v>
      </c>
      <c r="AS150">
        <v>189</v>
      </c>
      <c r="AT150" s="55">
        <v>483</v>
      </c>
      <c r="AU150">
        <v>36</v>
      </c>
      <c r="AV150">
        <v>61</v>
      </c>
      <c r="AW150">
        <v>102</v>
      </c>
      <c r="AX150">
        <v>0</v>
      </c>
      <c r="AY150" s="55">
        <v>199</v>
      </c>
      <c r="AZ150">
        <v>36</v>
      </c>
      <c r="BA150">
        <v>61</v>
      </c>
      <c r="BB150">
        <v>202</v>
      </c>
      <c r="BC150">
        <v>0</v>
      </c>
      <c r="BD150" s="55">
        <v>299</v>
      </c>
      <c r="BE150">
        <v>36</v>
      </c>
      <c r="BF150">
        <v>62</v>
      </c>
      <c r="BG150">
        <v>1</v>
      </c>
      <c r="BH150">
        <v>70</v>
      </c>
      <c r="BI150" s="55">
        <v>169</v>
      </c>
      <c r="BJ150">
        <v>294</v>
      </c>
      <c r="BK150">
        <v>1492</v>
      </c>
      <c r="BL150">
        <v>46</v>
      </c>
      <c r="BM150">
        <v>188</v>
      </c>
      <c r="BN150" s="55">
        <v>2036</v>
      </c>
      <c r="BO150">
        <v>294</v>
      </c>
      <c r="BP150">
        <v>2328</v>
      </c>
      <c r="BQ150">
        <v>109</v>
      </c>
      <c r="BR150">
        <v>359</v>
      </c>
      <c r="BS150" s="55">
        <v>3183</v>
      </c>
      <c r="BT150">
        <v>294</v>
      </c>
      <c r="BU150">
        <v>188</v>
      </c>
      <c r="BV150" s="55">
        <v>482</v>
      </c>
      <c r="BW150">
        <v>335</v>
      </c>
      <c r="BX150">
        <v>3495</v>
      </c>
      <c r="BY150">
        <v>127</v>
      </c>
      <c r="BZ150">
        <v>359</v>
      </c>
      <c r="CA150" s="55">
        <v>4316</v>
      </c>
      <c r="CB150">
        <v>335</v>
      </c>
      <c r="CC150">
        <v>2787</v>
      </c>
      <c r="CD150">
        <v>184</v>
      </c>
      <c r="CE150">
        <v>359</v>
      </c>
      <c r="CF150">
        <v>3665</v>
      </c>
    </row>
    <row r="151" spans="1:84">
      <c r="A151">
        <v>147</v>
      </c>
      <c r="B151">
        <v>29</v>
      </c>
      <c r="C151">
        <v>36</v>
      </c>
      <c r="D151" s="55">
        <v>65</v>
      </c>
      <c r="E151">
        <v>67</v>
      </c>
      <c r="F151" s="230">
        <v>67</v>
      </c>
      <c r="G151" s="55">
        <v>132</v>
      </c>
      <c r="H151" s="232">
        <v>93</v>
      </c>
      <c r="I151">
        <v>920</v>
      </c>
      <c r="J151">
        <v>295</v>
      </c>
      <c r="K151">
        <v>189</v>
      </c>
      <c r="L151" s="55">
        <v>1404</v>
      </c>
      <c r="M151">
        <v>469</v>
      </c>
      <c r="N151">
        <v>295</v>
      </c>
      <c r="O151">
        <v>189</v>
      </c>
      <c r="P151" s="55">
        <v>953</v>
      </c>
      <c r="Q151">
        <v>40</v>
      </c>
      <c r="R151">
        <v>127</v>
      </c>
      <c r="S151">
        <v>13</v>
      </c>
      <c r="T151" s="55">
        <v>180</v>
      </c>
      <c r="U151">
        <v>295</v>
      </c>
      <c r="V151" s="246">
        <v>677</v>
      </c>
      <c r="W151">
        <v>189</v>
      </c>
      <c r="X151" s="55">
        <v>1161</v>
      </c>
      <c r="Y151" s="139">
        <v>168</v>
      </c>
      <c r="Z151" s="139">
        <v>63</v>
      </c>
      <c r="AA151" s="138">
        <v>231</v>
      </c>
      <c r="AB151" s="245">
        <v>36</v>
      </c>
      <c r="AC151">
        <v>29</v>
      </c>
      <c r="AD151">
        <v>67</v>
      </c>
      <c r="AE151" s="55">
        <v>132</v>
      </c>
      <c r="AF151" s="245">
        <v>128</v>
      </c>
      <c r="AG151" s="245">
        <v>36</v>
      </c>
      <c r="AH151" s="246">
        <v>0</v>
      </c>
      <c r="AI151" s="260">
        <v>164</v>
      </c>
      <c r="AJ151" s="245">
        <v>212</v>
      </c>
      <c r="AK151" s="245">
        <v>100</v>
      </c>
      <c r="AL151" s="246">
        <v>0</v>
      </c>
      <c r="AM151" s="260">
        <v>312</v>
      </c>
      <c r="AN151" s="245">
        <v>312</v>
      </c>
      <c r="AO151" s="245">
        <v>100</v>
      </c>
      <c r="AP151" s="246">
        <v>0</v>
      </c>
      <c r="AQ151" s="260">
        <v>412</v>
      </c>
      <c r="AR151">
        <v>295</v>
      </c>
      <c r="AS151">
        <v>189</v>
      </c>
      <c r="AT151" s="55">
        <v>484</v>
      </c>
      <c r="AU151">
        <v>36</v>
      </c>
      <c r="AV151">
        <v>61</v>
      </c>
      <c r="AW151">
        <v>102</v>
      </c>
      <c r="AX151">
        <v>0</v>
      </c>
      <c r="AY151" s="55">
        <v>199</v>
      </c>
      <c r="AZ151">
        <v>36</v>
      </c>
      <c r="BA151">
        <v>61</v>
      </c>
      <c r="BB151">
        <v>203</v>
      </c>
      <c r="BC151">
        <v>0</v>
      </c>
      <c r="BD151" s="55">
        <v>300</v>
      </c>
      <c r="BE151">
        <v>36</v>
      </c>
      <c r="BF151">
        <v>62</v>
      </c>
      <c r="BG151">
        <v>1</v>
      </c>
      <c r="BH151">
        <v>71</v>
      </c>
      <c r="BI151" s="55">
        <v>170</v>
      </c>
      <c r="BJ151">
        <v>295</v>
      </c>
      <c r="BK151">
        <v>1495</v>
      </c>
      <c r="BL151">
        <v>47</v>
      </c>
      <c r="BM151">
        <v>188</v>
      </c>
      <c r="BN151" s="55">
        <v>2041</v>
      </c>
      <c r="BO151">
        <v>295</v>
      </c>
      <c r="BP151">
        <v>2337</v>
      </c>
      <c r="BQ151">
        <v>109</v>
      </c>
      <c r="BR151">
        <v>360</v>
      </c>
      <c r="BS151" s="55">
        <v>3194</v>
      </c>
      <c r="BT151">
        <v>295</v>
      </c>
      <c r="BU151">
        <v>188</v>
      </c>
      <c r="BV151" s="55">
        <v>483</v>
      </c>
      <c r="BW151">
        <v>336</v>
      </c>
      <c r="BX151">
        <v>3507</v>
      </c>
      <c r="BY151">
        <v>127</v>
      </c>
      <c r="BZ151">
        <v>360</v>
      </c>
      <c r="CA151" s="55">
        <v>4330</v>
      </c>
      <c r="CB151">
        <v>336</v>
      </c>
      <c r="CC151">
        <v>2797</v>
      </c>
      <c r="CD151">
        <v>184</v>
      </c>
      <c r="CE151">
        <v>360</v>
      </c>
      <c r="CF151">
        <v>3677</v>
      </c>
    </row>
    <row r="152" spans="1:84">
      <c r="A152">
        <v>148</v>
      </c>
      <c r="B152">
        <v>29</v>
      </c>
      <c r="C152">
        <v>36</v>
      </c>
      <c r="D152" s="55">
        <v>65</v>
      </c>
      <c r="E152">
        <v>67</v>
      </c>
      <c r="F152" s="230">
        <v>67</v>
      </c>
      <c r="G152" s="55">
        <v>132</v>
      </c>
      <c r="H152" s="232">
        <v>93</v>
      </c>
      <c r="I152">
        <v>921</v>
      </c>
      <c r="J152">
        <v>296</v>
      </c>
      <c r="K152">
        <v>190</v>
      </c>
      <c r="L152" s="55">
        <v>1407</v>
      </c>
      <c r="M152">
        <v>470</v>
      </c>
      <c r="N152">
        <v>296</v>
      </c>
      <c r="O152">
        <v>190</v>
      </c>
      <c r="P152" s="55">
        <v>956</v>
      </c>
      <c r="Q152">
        <v>40</v>
      </c>
      <c r="R152">
        <v>127</v>
      </c>
      <c r="S152">
        <v>13</v>
      </c>
      <c r="T152" s="55">
        <v>180</v>
      </c>
      <c r="U152">
        <v>296</v>
      </c>
      <c r="V152" s="246">
        <v>679</v>
      </c>
      <c r="W152">
        <v>190</v>
      </c>
      <c r="X152" s="55">
        <v>1165</v>
      </c>
      <c r="Y152" s="139">
        <v>168</v>
      </c>
      <c r="Z152" s="139">
        <v>63</v>
      </c>
      <c r="AA152" s="138">
        <v>231</v>
      </c>
      <c r="AB152" s="245">
        <v>36</v>
      </c>
      <c r="AC152">
        <v>29</v>
      </c>
      <c r="AD152">
        <v>67</v>
      </c>
      <c r="AE152" s="55">
        <v>132</v>
      </c>
      <c r="AF152" s="245">
        <v>129</v>
      </c>
      <c r="AG152" s="245">
        <v>36</v>
      </c>
      <c r="AH152" s="246">
        <v>0</v>
      </c>
      <c r="AI152" s="260">
        <v>165</v>
      </c>
      <c r="AJ152" s="245">
        <v>213</v>
      </c>
      <c r="AK152" s="245">
        <v>101</v>
      </c>
      <c r="AL152" s="246">
        <v>0</v>
      </c>
      <c r="AM152" s="260">
        <v>314</v>
      </c>
      <c r="AN152" s="245">
        <v>313</v>
      </c>
      <c r="AO152" s="245">
        <v>101</v>
      </c>
      <c r="AP152" s="246">
        <v>0</v>
      </c>
      <c r="AQ152" s="260">
        <v>414</v>
      </c>
      <c r="AR152">
        <v>296</v>
      </c>
      <c r="AS152">
        <v>190</v>
      </c>
      <c r="AT152" s="55">
        <v>486</v>
      </c>
      <c r="AU152">
        <v>36</v>
      </c>
      <c r="AV152">
        <v>61</v>
      </c>
      <c r="AW152">
        <v>102</v>
      </c>
      <c r="AX152">
        <v>0</v>
      </c>
      <c r="AY152" s="55">
        <v>199</v>
      </c>
      <c r="AZ152">
        <v>36</v>
      </c>
      <c r="BA152">
        <v>61</v>
      </c>
      <c r="BB152">
        <v>203</v>
      </c>
      <c r="BC152">
        <v>0</v>
      </c>
      <c r="BD152" s="55">
        <v>300</v>
      </c>
      <c r="BE152">
        <v>36</v>
      </c>
      <c r="BF152">
        <v>62</v>
      </c>
      <c r="BG152">
        <v>1</v>
      </c>
      <c r="BH152">
        <v>71</v>
      </c>
      <c r="BI152" s="55">
        <v>170</v>
      </c>
      <c r="BJ152">
        <v>295</v>
      </c>
      <c r="BK152">
        <v>1499</v>
      </c>
      <c r="BL152">
        <v>47</v>
      </c>
      <c r="BM152">
        <v>189</v>
      </c>
      <c r="BN152" s="55">
        <v>2046</v>
      </c>
      <c r="BO152">
        <v>295</v>
      </c>
      <c r="BP152">
        <v>2341</v>
      </c>
      <c r="BQ152">
        <v>109</v>
      </c>
      <c r="BR152">
        <v>362</v>
      </c>
      <c r="BS152" s="55">
        <v>3200</v>
      </c>
      <c r="BT152">
        <v>295</v>
      </c>
      <c r="BU152">
        <v>189</v>
      </c>
      <c r="BV152" s="55">
        <v>484</v>
      </c>
      <c r="BW152">
        <v>336</v>
      </c>
      <c r="BX152">
        <v>3515</v>
      </c>
      <c r="BY152">
        <v>127</v>
      </c>
      <c r="BZ152">
        <v>362</v>
      </c>
      <c r="CA152" s="55">
        <v>4340</v>
      </c>
      <c r="CB152">
        <v>336</v>
      </c>
      <c r="CC152">
        <v>2803</v>
      </c>
      <c r="CD152">
        <v>184</v>
      </c>
      <c r="CE152">
        <v>362</v>
      </c>
      <c r="CF152">
        <v>3685</v>
      </c>
    </row>
    <row r="153" spans="1:84">
      <c r="A153">
        <v>149</v>
      </c>
      <c r="B153">
        <v>29</v>
      </c>
      <c r="C153">
        <v>36</v>
      </c>
      <c r="D153" s="55">
        <v>65</v>
      </c>
      <c r="E153">
        <v>67</v>
      </c>
      <c r="F153" s="230">
        <v>67</v>
      </c>
      <c r="G153" s="55">
        <v>132</v>
      </c>
      <c r="H153" s="232">
        <v>94</v>
      </c>
      <c r="I153">
        <v>924</v>
      </c>
      <c r="J153">
        <v>297</v>
      </c>
      <c r="K153">
        <v>190</v>
      </c>
      <c r="L153" s="55">
        <v>1411</v>
      </c>
      <c r="M153">
        <v>472</v>
      </c>
      <c r="N153">
        <v>297</v>
      </c>
      <c r="O153">
        <v>190</v>
      </c>
      <c r="P153" s="55">
        <v>959</v>
      </c>
      <c r="Q153">
        <v>40</v>
      </c>
      <c r="R153">
        <v>127</v>
      </c>
      <c r="S153">
        <v>13</v>
      </c>
      <c r="T153" s="55">
        <v>180</v>
      </c>
      <c r="U153">
        <v>297</v>
      </c>
      <c r="V153" s="246">
        <v>681</v>
      </c>
      <c r="W153">
        <v>190</v>
      </c>
      <c r="X153" s="55">
        <v>1168</v>
      </c>
      <c r="Y153" s="139">
        <v>169</v>
      </c>
      <c r="Z153" s="139">
        <v>63</v>
      </c>
      <c r="AA153" s="138">
        <v>232</v>
      </c>
      <c r="AB153" s="245">
        <v>36</v>
      </c>
      <c r="AC153">
        <v>29</v>
      </c>
      <c r="AD153">
        <v>67</v>
      </c>
      <c r="AE153" s="55">
        <v>132</v>
      </c>
      <c r="AF153" s="245">
        <v>129</v>
      </c>
      <c r="AG153" s="245">
        <v>36</v>
      </c>
      <c r="AH153" s="246">
        <v>0</v>
      </c>
      <c r="AI153" s="260">
        <v>165</v>
      </c>
      <c r="AJ153" s="245">
        <v>214</v>
      </c>
      <c r="AK153" s="245">
        <v>101</v>
      </c>
      <c r="AL153" s="246">
        <v>0</v>
      </c>
      <c r="AM153" s="260">
        <v>315</v>
      </c>
      <c r="AN153" s="245">
        <v>314</v>
      </c>
      <c r="AO153" s="245">
        <v>101</v>
      </c>
      <c r="AP153" s="246">
        <v>0</v>
      </c>
      <c r="AQ153" s="260">
        <v>415</v>
      </c>
      <c r="AR153">
        <v>297</v>
      </c>
      <c r="AS153">
        <v>190</v>
      </c>
      <c r="AT153" s="55">
        <v>487</v>
      </c>
      <c r="AU153">
        <v>36</v>
      </c>
      <c r="AV153">
        <v>62</v>
      </c>
      <c r="AW153">
        <v>103</v>
      </c>
      <c r="AX153">
        <v>0</v>
      </c>
      <c r="AY153" s="55">
        <v>201</v>
      </c>
      <c r="AZ153">
        <v>36</v>
      </c>
      <c r="BA153">
        <v>62</v>
      </c>
      <c r="BB153">
        <v>204</v>
      </c>
      <c r="BC153">
        <v>0</v>
      </c>
      <c r="BD153" s="55">
        <v>302</v>
      </c>
      <c r="BE153">
        <v>36</v>
      </c>
      <c r="BF153">
        <v>63</v>
      </c>
      <c r="BG153">
        <v>1</v>
      </c>
      <c r="BH153">
        <v>71</v>
      </c>
      <c r="BI153" s="55">
        <v>171</v>
      </c>
      <c r="BJ153">
        <v>296</v>
      </c>
      <c r="BK153">
        <v>1504</v>
      </c>
      <c r="BL153">
        <v>48</v>
      </c>
      <c r="BM153">
        <v>189</v>
      </c>
      <c r="BN153" s="55">
        <v>2053</v>
      </c>
      <c r="BO153">
        <v>296</v>
      </c>
      <c r="BP153">
        <v>2349</v>
      </c>
      <c r="BQ153">
        <v>110</v>
      </c>
      <c r="BR153">
        <v>363</v>
      </c>
      <c r="BS153" s="55">
        <v>3212</v>
      </c>
      <c r="BT153">
        <v>296</v>
      </c>
      <c r="BU153">
        <v>189</v>
      </c>
      <c r="BV153" s="55">
        <v>485</v>
      </c>
      <c r="BW153">
        <v>337</v>
      </c>
      <c r="BX153">
        <v>3525</v>
      </c>
      <c r="BY153">
        <v>127</v>
      </c>
      <c r="BZ153">
        <v>363</v>
      </c>
      <c r="CA153" s="55">
        <v>4352</v>
      </c>
      <c r="CB153">
        <v>337</v>
      </c>
      <c r="CC153">
        <v>2812</v>
      </c>
      <c r="CD153">
        <v>184</v>
      </c>
      <c r="CE153">
        <v>363</v>
      </c>
      <c r="CF153">
        <v>3696</v>
      </c>
    </row>
    <row r="154" spans="1:84">
      <c r="A154">
        <v>150</v>
      </c>
      <c r="B154">
        <v>29</v>
      </c>
      <c r="C154">
        <v>36</v>
      </c>
      <c r="D154" s="55">
        <v>65</v>
      </c>
      <c r="E154">
        <v>67</v>
      </c>
      <c r="F154" s="230">
        <v>67</v>
      </c>
      <c r="G154" s="55">
        <v>133</v>
      </c>
      <c r="H154" s="232">
        <v>94</v>
      </c>
      <c r="I154">
        <v>927</v>
      </c>
      <c r="J154">
        <v>298</v>
      </c>
      <c r="K154">
        <v>191</v>
      </c>
      <c r="L154" s="55">
        <v>1416</v>
      </c>
      <c r="M154">
        <v>473</v>
      </c>
      <c r="N154">
        <v>298</v>
      </c>
      <c r="O154">
        <v>191</v>
      </c>
      <c r="P154" s="55">
        <v>962</v>
      </c>
      <c r="Q154">
        <v>41</v>
      </c>
      <c r="R154">
        <v>128</v>
      </c>
      <c r="S154">
        <v>13</v>
      </c>
      <c r="T154" s="55">
        <v>182</v>
      </c>
      <c r="U154">
        <v>298</v>
      </c>
      <c r="V154" s="246">
        <v>683</v>
      </c>
      <c r="W154">
        <v>191</v>
      </c>
      <c r="X154" s="55">
        <v>1172</v>
      </c>
      <c r="Y154" s="139">
        <v>169</v>
      </c>
      <c r="Z154" s="139">
        <v>64</v>
      </c>
      <c r="AA154" s="138">
        <v>233</v>
      </c>
      <c r="AB154" s="245">
        <v>36</v>
      </c>
      <c r="AC154">
        <v>29</v>
      </c>
      <c r="AD154">
        <v>67</v>
      </c>
      <c r="AE154" s="55">
        <v>132</v>
      </c>
      <c r="AF154" s="245">
        <v>129</v>
      </c>
      <c r="AG154" s="245">
        <v>36</v>
      </c>
      <c r="AH154" s="246">
        <v>0</v>
      </c>
      <c r="AI154" s="260">
        <v>165</v>
      </c>
      <c r="AJ154" s="245">
        <v>214</v>
      </c>
      <c r="AK154" s="245">
        <v>101</v>
      </c>
      <c r="AL154" s="246">
        <v>0</v>
      </c>
      <c r="AM154" s="260">
        <v>315</v>
      </c>
      <c r="AN154" s="245">
        <v>315</v>
      </c>
      <c r="AO154" s="245">
        <v>101</v>
      </c>
      <c r="AP154" s="246">
        <v>0</v>
      </c>
      <c r="AQ154" s="260">
        <v>416</v>
      </c>
      <c r="AR154">
        <v>298</v>
      </c>
      <c r="AS154">
        <v>191</v>
      </c>
      <c r="AT154" s="55">
        <v>489</v>
      </c>
      <c r="AU154">
        <v>36</v>
      </c>
      <c r="AV154">
        <v>62</v>
      </c>
      <c r="AW154">
        <v>103</v>
      </c>
      <c r="AX154">
        <v>0</v>
      </c>
      <c r="AY154" s="55">
        <v>201</v>
      </c>
      <c r="AZ154">
        <v>36</v>
      </c>
      <c r="BA154">
        <v>62</v>
      </c>
      <c r="BB154">
        <v>205</v>
      </c>
      <c r="BC154">
        <v>0</v>
      </c>
      <c r="BD154" s="55">
        <v>303</v>
      </c>
      <c r="BE154">
        <v>36</v>
      </c>
      <c r="BF154">
        <v>63</v>
      </c>
      <c r="BG154">
        <v>1</v>
      </c>
      <c r="BH154">
        <v>71</v>
      </c>
      <c r="BI154" s="55">
        <v>171</v>
      </c>
      <c r="BJ154">
        <v>297</v>
      </c>
      <c r="BK154">
        <v>1509</v>
      </c>
      <c r="BL154">
        <v>48</v>
      </c>
      <c r="BM154">
        <v>190</v>
      </c>
      <c r="BN154" s="55">
        <v>2060</v>
      </c>
      <c r="BO154">
        <v>297</v>
      </c>
      <c r="BP154">
        <v>2355</v>
      </c>
      <c r="BQ154">
        <v>110</v>
      </c>
      <c r="BR154">
        <v>364</v>
      </c>
      <c r="BS154" s="55">
        <v>3220</v>
      </c>
      <c r="BT154">
        <v>297</v>
      </c>
      <c r="BU154">
        <v>190</v>
      </c>
      <c r="BV154" s="55">
        <v>487</v>
      </c>
      <c r="BW154">
        <v>338</v>
      </c>
      <c r="BX154">
        <v>3536</v>
      </c>
      <c r="BY154">
        <v>128</v>
      </c>
      <c r="BZ154">
        <v>364</v>
      </c>
      <c r="CA154" s="55">
        <v>4366</v>
      </c>
      <c r="CB154">
        <v>338</v>
      </c>
      <c r="CC154">
        <v>2821</v>
      </c>
      <c r="CD154">
        <v>186</v>
      </c>
      <c r="CE154">
        <v>364</v>
      </c>
      <c r="CF154">
        <v>3709</v>
      </c>
    </row>
    <row r="155" spans="1:84">
      <c r="A155">
        <v>151</v>
      </c>
      <c r="B155">
        <v>29</v>
      </c>
      <c r="C155">
        <v>36</v>
      </c>
      <c r="D155" s="55">
        <v>65</v>
      </c>
      <c r="E155">
        <v>68</v>
      </c>
      <c r="F155" s="230">
        <v>68</v>
      </c>
      <c r="G155" s="55">
        <v>133</v>
      </c>
      <c r="H155" s="232">
        <v>94</v>
      </c>
      <c r="I155">
        <v>929</v>
      </c>
      <c r="J155">
        <v>298</v>
      </c>
      <c r="K155">
        <v>191</v>
      </c>
      <c r="L155" s="55">
        <v>1418</v>
      </c>
      <c r="M155">
        <v>474</v>
      </c>
      <c r="N155">
        <v>298</v>
      </c>
      <c r="O155">
        <v>191</v>
      </c>
      <c r="P155" s="55">
        <v>963</v>
      </c>
      <c r="Q155">
        <v>41</v>
      </c>
      <c r="R155">
        <v>128</v>
      </c>
      <c r="S155">
        <v>13</v>
      </c>
      <c r="T155" s="55">
        <v>182</v>
      </c>
      <c r="U155">
        <v>298</v>
      </c>
      <c r="V155" s="246">
        <v>684</v>
      </c>
      <c r="W155">
        <v>191</v>
      </c>
      <c r="X155" s="55">
        <v>1173</v>
      </c>
      <c r="Y155" s="139">
        <v>169</v>
      </c>
      <c r="Z155" s="139">
        <v>64</v>
      </c>
      <c r="AA155" s="138">
        <v>233</v>
      </c>
      <c r="AB155" s="245">
        <v>36</v>
      </c>
      <c r="AC155">
        <v>29</v>
      </c>
      <c r="AD155">
        <v>68</v>
      </c>
      <c r="AE155" s="55">
        <v>133</v>
      </c>
      <c r="AF155" s="245">
        <v>130</v>
      </c>
      <c r="AG155" s="245">
        <v>36</v>
      </c>
      <c r="AH155" s="246">
        <v>0</v>
      </c>
      <c r="AI155" s="260">
        <v>166</v>
      </c>
      <c r="AJ155" s="245">
        <v>215</v>
      </c>
      <c r="AK155" s="245">
        <v>102</v>
      </c>
      <c r="AL155" s="246">
        <v>0</v>
      </c>
      <c r="AM155" s="260">
        <v>317</v>
      </c>
      <c r="AN155" s="245">
        <v>316</v>
      </c>
      <c r="AO155" s="245">
        <v>102</v>
      </c>
      <c r="AP155" s="246">
        <v>0</v>
      </c>
      <c r="AQ155" s="260">
        <v>418</v>
      </c>
      <c r="AR155">
        <v>298</v>
      </c>
      <c r="AS155">
        <v>191</v>
      </c>
      <c r="AT155" s="55">
        <v>489</v>
      </c>
      <c r="AU155">
        <v>36</v>
      </c>
      <c r="AV155">
        <v>62</v>
      </c>
      <c r="AW155">
        <v>103</v>
      </c>
      <c r="AX155">
        <v>0</v>
      </c>
      <c r="AY155" s="55">
        <v>201</v>
      </c>
      <c r="AZ155">
        <v>36</v>
      </c>
      <c r="BA155">
        <v>62</v>
      </c>
      <c r="BB155">
        <v>205</v>
      </c>
      <c r="BC155">
        <v>0</v>
      </c>
      <c r="BD155" s="55">
        <v>303</v>
      </c>
      <c r="BE155">
        <v>36</v>
      </c>
      <c r="BF155">
        <v>63</v>
      </c>
      <c r="BG155">
        <v>1</v>
      </c>
      <c r="BH155">
        <v>71</v>
      </c>
      <c r="BI155" s="55">
        <v>171</v>
      </c>
      <c r="BJ155">
        <v>298</v>
      </c>
      <c r="BK155">
        <v>1513</v>
      </c>
      <c r="BL155">
        <v>48</v>
      </c>
      <c r="BM155">
        <v>191</v>
      </c>
      <c r="BN155" s="55">
        <v>2066</v>
      </c>
      <c r="BO155">
        <v>298</v>
      </c>
      <c r="BP155">
        <v>2362</v>
      </c>
      <c r="BQ155">
        <v>112</v>
      </c>
      <c r="BR155">
        <v>365</v>
      </c>
      <c r="BS155" s="55">
        <v>3231</v>
      </c>
      <c r="BT155">
        <v>298</v>
      </c>
      <c r="BU155">
        <v>191</v>
      </c>
      <c r="BV155" s="55">
        <v>489</v>
      </c>
      <c r="BW155">
        <v>339</v>
      </c>
      <c r="BX155">
        <v>3544</v>
      </c>
      <c r="BY155">
        <v>128</v>
      </c>
      <c r="BZ155">
        <v>365</v>
      </c>
      <c r="CA155" s="55">
        <v>4376</v>
      </c>
      <c r="CB155">
        <v>339</v>
      </c>
      <c r="CC155">
        <v>2826</v>
      </c>
      <c r="CD155">
        <v>186</v>
      </c>
      <c r="CE155">
        <v>365</v>
      </c>
      <c r="CF155">
        <v>3716</v>
      </c>
    </row>
    <row r="156" spans="1:84">
      <c r="A156">
        <v>152</v>
      </c>
      <c r="B156">
        <v>29</v>
      </c>
      <c r="C156">
        <v>36</v>
      </c>
      <c r="D156" s="55">
        <v>65</v>
      </c>
      <c r="E156">
        <v>68</v>
      </c>
      <c r="F156" s="230">
        <v>68</v>
      </c>
      <c r="G156" s="55">
        <v>133</v>
      </c>
      <c r="H156" s="232">
        <v>94</v>
      </c>
      <c r="I156">
        <v>931</v>
      </c>
      <c r="J156">
        <v>299</v>
      </c>
      <c r="K156">
        <v>192</v>
      </c>
      <c r="L156" s="55">
        <v>1422</v>
      </c>
      <c r="M156">
        <v>475</v>
      </c>
      <c r="N156">
        <v>299</v>
      </c>
      <c r="O156">
        <v>192</v>
      </c>
      <c r="P156" s="55">
        <v>966</v>
      </c>
      <c r="Q156">
        <v>41</v>
      </c>
      <c r="R156">
        <v>128</v>
      </c>
      <c r="S156">
        <v>13</v>
      </c>
      <c r="T156" s="55">
        <v>182</v>
      </c>
      <c r="U156">
        <v>299</v>
      </c>
      <c r="V156" s="246">
        <v>686</v>
      </c>
      <c r="W156">
        <v>192</v>
      </c>
      <c r="X156" s="55">
        <v>1177</v>
      </c>
      <c r="Y156" s="139">
        <v>170</v>
      </c>
      <c r="Z156" s="139">
        <v>64</v>
      </c>
      <c r="AA156" s="138">
        <v>234</v>
      </c>
      <c r="AB156" s="245">
        <v>36</v>
      </c>
      <c r="AC156">
        <v>29</v>
      </c>
      <c r="AD156">
        <v>68</v>
      </c>
      <c r="AE156" s="55">
        <v>133</v>
      </c>
      <c r="AF156" s="245">
        <v>130</v>
      </c>
      <c r="AG156" s="245">
        <v>36</v>
      </c>
      <c r="AH156" s="246">
        <v>0</v>
      </c>
      <c r="AI156" s="260">
        <v>166</v>
      </c>
      <c r="AJ156" s="245">
        <v>215</v>
      </c>
      <c r="AK156" s="245">
        <v>102</v>
      </c>
      <c r="AL156" s="246">
        <v>0</v>
      </c>
      <c r="AM156" s="260">
        <v>317</v>
      </c>
      <c r="AN156" s="245">
        <v>316</v>
      </c>
      <c r="AO156" s="245">
        <v>102</v>
      </c>
      <c r="AP156" s="246">
        <v>0</v>
      </c>
      <c r="AQ156" s="260">
        <v>418</v>
      </c>
      <c r="AR156">
        <v>299</v>
      </c>
      <c r="AS156">
        <v>192</v>
      </c>
      <c r="AT156" s="55">
        <v>491</v>
      </c>
      <c r="AU156">
        <v>36</v>
      </c>
      <c r="AV156">
        <v>62</v>
      </c>
      <c r="AW156">
        <v>103</v>
      </c>
      <c r="AX156">
        <v>0</v>
      </c>
      <c r="AY156" s="55">
        <v>201</v>
      </c>
      <c r="AZ156">
        <v>36</v>
      </c>
      <c r="BA156">
        <v>62</v>
      </c>
      <c r="BB156">
        <v>205</v>
      </c>
      <c r="BC156">
        <v>0</v>
      </c>
      <c r="BD156" s="55">
        <v>303</v>
      </c>
      <c r="BE156">
        <v>36</v>
      </c>
      <c r="BF156">
        <v>63</v>
      </c>
      <c r="BG156">
        <v>1</v>
      </c>
      <c r="BH156">
        <v>71</v>
      </c>
      <c r="BI156" s="55">
        <v>171</v>
      </c>
      <c r="BJ156">
        <v>298</v>
      </c>
      <c r="BK156">
        <v>1516</v>
      </c>
      <c r="BL156">
        <v>48</v>
      </c>
      <c r="BM156">
        <v>192</v>
      </c>
      <c r="BN156" s="55">
        <v>2070</v>
      </c>
      <c r="BO156">
        <v>298</v>
      </c>
      <c r="BP156">
        <v>2367</v>
      </c>
      <c r="BQ156">
        <v>113</v>
      </c>
      <c r="BR156">
        <v>365</v>
      </c>
      <c r="BS156" s="55">
        <v>3238</v>
      </c>
      <c r="BT156">
        <v>298</v>
      </c>
      <c r="BU156">
        <v>192</v>
      </c>
      <c r="BV156" s="55">
        <v>490</v>
      </c>
      <c r="BW156">
        <v>340</v>
      </c>
      <c r="BX156">
        <v>3552</v>
      </c>
      <c r="BY156">
        <v>129</v>
      </c>
      <c r="BZ156">
        <v>365</v>
      </c>
      <c r="CA156" s="55">
        <v>4386</v>
      </c>
      <c r="CB156">
        <v>340</v>
      </c>
      <c r="CC156">
        <v>2833</v>
      </c>
      <c r="CD156">
        <v>187</v>
      </c>
      <c r="CE156">
        <v>365</v>
      </c>
      <c r="CF156">
        <v>3725</v>
      </c>
    </row>
    <row r="157" spans="1:84">
      <c r="A157">
        <v>153</v>
      </c>
      <c r="B157">
        <v>29</v>
      </c>
      <c r="C157">
        <v>37</v>
      </c>
      <c r="D157" s="55">
        <v>66</v>
      </c>
      <c r="E157">
        <v>68</v>
      </c>
      <c r="F157" s="230">
        <v>68</v>
      </c>
      <c r="G157" s="55">
        <v>134</v>
      </c>
      <c r="H157" s="232">
        <v>95</v>
      </c>
      <c r="I157">
        <v>933</v>
      </c>
      <c r="J157">
        <v>299</v>
      </c>
      <c r="K157">
        <v>192</v>
      </c>
      <c r="L157" s="55">
        <v>1424</v>
      </c>
      <c r="M157">
        <v>476</v>
      </c>
      <c r="N157">
        <v>299</v>
      </c>
      <c r="O157">
        <v>192</v>
      </c>
      <c r="P157" s="55">
        <v>967</v>
      </c>
      <c r="Q157">
        <v>41</v>
      </c>
      <c r="R157">
        <v>128</v>
      </c>
      <c r="S157">
        <v>13</v>
      </c>
      <c r="T157" s="55">
        <v>182</v>
      </c>
      <c r="U157">
        <v>299</v>
      </c>
      <c r="V157" s="246">
        <v>687</v>
      </c>
      <c r="W157">
        <v>192</v>
      </c>
      <c r="X157" s="55">
        <v>1178</v>
      </c>
      <c r="Y157" s="139">
        <v>170</v>
      </c>
      <c r="Z157" s="139">
        <v>64</v>
      </c>
      <c r="AA157" s="138">
        <v>234</v>
      </c>
      <c r="AB157" s="245">
        <v>37</v>
      </c>
      <c r="AC157">
        <v>29</v>
      </c>
      <c r="AD157">
        <v>68</v>
      </c>
      <c r="AE157" s="55">
        <v>134</v>
      </c>
      <c r="AF157" s="245">
        <v>130</v>
      </c>
      <c r="AG157" s="245">
        <v>37</v>
      </c>
      <c r="AH157" s="246">
        <v>0</v>
      </c>
      <c r="AI157" s="260">
        <v>167</v>
      </c>
      <c r="AJ157" s="245">
        <v>216</v>
      </c>
      <c r="AK157" s="245">
        <v>102</v>
      </c>
      <c r="AL157" s="246">
        <v>0</v>
      </c>
      <c r="AM157" s="260">
        <v>318</v>
      </c>
      <c r="AN157" s="245">
        <v>317</v>
      </c>
      <c r="AO157" s="245">
        <v>102</v>
      </c>
      <c r="AP157" s="246">
        <v>0</v>
      </c>
      <c r="AQ157" s="260">
        <v>419</v>
      </c>
      <c r="AR157">
        <v>299</v>
      </c>
      <c r="AS157">
        <v>192</v>
      </c>
      <c r="AT157" s="55">
        <v>491</v>
      </c>
      <c r="AU157">
        <v>36</v>
      </c>
      <c r="AV157">
        <v>62</v>
      </c>
      <c r="AW157">
        <v>104</v>
      </c>
      <c r="AX157">
        <v>0</v>
      </c>
      <c r="AY157" s="55">
        <v>202</v>
      </c>
      <c r="AZ157">
        <v>36</v>
      </c>
      <c r="BA157">
        <v>62</v>
      </c>
      <c r="BB157">
        <v>206</v>
      </c>
      <c r="BC157">
        <v>0</v>
      </c>
      <c r="BD157" s="55">
        <v>304</v>
      </c>
      <c r="BE157">
        <v>36</v>
      </c>
      <c r="BF157">
        <v>63</v>
      </c>
      <c r="BG157">
        <v>1</v>
      </c>
      <c r="BH157">
        <v>72</v>
      </c>
      <c r="BI157" s="55">
        <v>172</v>
      </c>
      <c r="BJ157">
        <v>299</v>
      </c>
      <c r="BK157">
        <v>1518</v>
      </c>
      <c r="BL157">
        <v>48</v>
      </c>
      <c r="BM157">
        <v>192</v>
      </c>
      <c r="BN157" s="55">
        <v>2073</v>
      </c>
      <c r="BO157">
        <v>299</v>
      </c>
      <c r="BP157">
        <v>2371</v>
      </c>
      <c r="BQ157">
        <v>113</v>
      </c>
      <c r="BR157">
        <v>366</v>
      </c>
      <c r="BS157" s="55">
        <v>3244</v>
      </c>
      <c r="BT157">
        <v>299</v>
      </c>
      <c r="BU157">
        <v>192</v>
      </c>
      <c r="BV157" s="55">
        <v>491</v>
      </c>
      <c r="BW157">
        <v>340</v>
      </c>
      <c r="BX157">
        <v>3559</v>
      </c>
      <c r="BY157">
        <v>129</v>
      </c>
      <c r="BZ157">
        <v>366</v>
      </c>
      <c r="CA157" s="55">
        <v>4394</v>
      </c>
      <c r="CB157">
        <v>340</v>
      </c>
      <c r="CC157">
        <v>2838</v>
      </c>
      <c r="CD157">
        <v>187</v>
      </c>
      <c r="CE157">
        <v>366</v>
      </c>
      <c r="CF157">
        <v>3731</v>
      </c>
    </row>
    <row r="158" spans="1:84">
      <c r="A158">
        <v>154</v>
      </c>
      <c r="B158">
        <v>29</v>
      </c>
      <c r="C158">
        <v>37</v>
      </c>
      <c r="D158" s="55">
        <v>66</v>
      </c>
      <c r="E158">
        <v>68</v>
      </c>
      <c r="F158" s="230">
        <v>68</v>
      </c>
      <c r="G158" s="55">
        <v>134</v>
      </c>
      <c r="H158" s="232">
        <v>95</v>
      </c>
      <c r="I158">
        <v>935</v>
      </c>
      <c r="J158">
        <v>300</v>
      </c>
      <c r="K158">
        <v>193</v>
      </c>
      <c r="L158" s="55">
        <v>1428</v>
      </c>
      <c r="M158">
        <v>477</v>
      </c>
      <c r="N158">
        <v>300</v>
      </c>
      <c r="O158">
        <v>193</v>
      </c>
      <c r="P158" s="55">
        <v>970</v>
      </c>
      <c r="Q158">
        <v>41</v>
      </c>
      <c r="R158">
        <v>129</v>
      </c>
      <c r="S158">
        <v>13</v>
      </c>
      <c r="T158" s="55">
        <v>183</v>
      </c>
      <c r="U158">
        <v>300</v>
      </c>
      <c r="V158" s="246">
        <v>689</v>
      </c>
      <c r="W158">
        <v>193</v>
      </c>
      <c r="X158" s="55">
        <v>1182</v>
      </c>
      <c r="Y158" s="139">
        <v>170</v>
      </c>
      <c r="Z158" s="139">
        <v>64</v>
      </c>
      <c r="AA158" s="138">
        <v>234</v>
      </c>
      <c r="AB158" s="245">
        <v>37</v>
      </c>
      <c r="AC158">
        <v>29</v>
      </c>
      <c r="AD158">
        <v>68</v>
      </c>
      <c r="AE158" s="55">
        <v>134</v>
      </c>
      <c r="AF158" s="245">
        <v>131</v>
      </c>
      <c r="AG158" s="245">
        <v>37</v>
      </c>
      <c r="AH158" s="246">
        <v>0</v>
      </c>
      <c r="AI158" s="260">
        <v>168</v>
      </c>
      <c r="AJ158" s="245">
        <v>216</v>
      </c>
      <c r="AK158" s="245">
        <v>102</v>
      </c>
      <c r="AL158" s="246">
        <v>0</v>
      </c>
      <c r="AM158" s="260">
        <v>318</v>
      </c>
      <c r="AN158" s="245">
        <v>318</v>
      </c>
      <c r="AO158" s="245">
        <v>102</v>
      </c>
      <c r="AP158" s="246">
        <v>0</v>
      </c>
      <c r="AQ158" s="260">
        <v>420</v>
      </c>
      <c r="AR158">
        <v>300</v>
      </c>
      <c r="AS158">
        <v>193</v>
      </c>
      <c r="AT158" s="55">
        <v>493</v>
      </c>
      <c r="AU158">
        <v>36</v>
      </c>
      <c r="AV158">
        <v>62</v>
      </c>
      <c r="AW158">
        <v>104</v>
      </c>
      <c r="AX158">
        <v>0</v>
      </c>
      <c r="AY158" s="55">
        <v>202</v>
      </c>
      <c r="AZ158">
        <v>36</v>
      </c>
      <c r="BA158">
        <v>62</v>
      </c>
      <c r="BB158">
        <v>206</v>
      </c>
      <c r="BC158">
        <v>0</v>
      </c>
      <c r="BD158" s="55">
        <v>304</v>
      </c>
      <c r="BE158">
        <v>36</v>
      </c>
      <c r="BF158">
        <v>63</v>
      </c>
      <c r="BG158">
        <v>1</v>
      </c>
      <c r="BH158">
        <v>72</v>
      </c>
      <c r="BI158" s="55">
        <v>172</v>
      </c>
      <c r="BJ158">
        <v>300</v>
      </c>
      <c r="BK158">
        <v>1522</v>
      </c>
      <c r="BL158">
        <v>48</v>
      </c>
      <c r="BM158">
        <v>192</v>
      </c>
      <c r="BN158" s="55">
        <v>2078</v>
      </c>
      <c r="BO158">
        <v>300</v>
      </c>
      <c r="BP158">
        <v>2375</v>
      </c>
      <c r="BQ158">
        <v>113</v>
      </c>
      <c r="BR158">
        <v>367</v>
      </c>
      <c r="BS158" s="55">
        <v>3250</v>
      </c>
      <c r="BT158">
        <v>300</v>
      </c>
      <c r="BU158">
        <v>192</v>
      </c>
      <c r="BV158" s="55">
        <v>492</v>
      </c>
      <c r="BW158">
        <v>341</v>
      </c>
      <c r="BX158">
        <v>3567</v>
      </c>
      <c r="BY158">
        <v>129</v>
      </c>
      <c r="BZ158">
        <v>367</v>
      </c>
      <c r="CA158" s="55">
        <v>4404</v>
      </c>
      <c r="CB158">
        <v>341</v>
      </c>
      <c r="CC158">
        <v>2844</v>
      </c>
      <c r="CD158">
        <v>187</v>
      </c>
      <c r="CE158">
        <v>367</v>
      </c>
      <c r="CF158">
        <v>3739</v>
      </c>
    </row>
    <row r="159" spans="1:84">
      <c r="A159">
        <v>155</v>
      </c>
      <c r="B159">
        <v>29</v>
      </c>
      <c r="C159">
        <v>37</v>
      </c>
      <c r="D159" s="55">
        <v>66</v>
      </c>
      <c r="E159">
        <v>68</v>
      </c>
      <c r="F159" s="230">
        <v>68</v>
      </c>
      <c r="G159" s="55">
        <v>134</v>
      </c>
      <c r="H159" s="232">
        <v>95</v>
      </c>
      <c r="I159">
        <v>937</v>
      </c>
      <c r="J159">
        <v>301</v>
      </c>
      <c r="K159">
        <v>193</v>
      </c>
      <c r="L159" s="55">
        <v>1431</v>
      </c>
      <c r="M159">
        <v>478</v>
      </c>
      <c r="N159">
        <v>301</v>
      </c>
      <c r="O159">
        <v>193</v>
      </c>
      <c r="P159" s="55">
        <v>972</v>
      </c>
      <c r="Q159">
        <v>41</v>
      </c>
      <c r="R159">
        <v>129</v>
      </c>
      <c r="S159">
        <v>13</v>
      </c>
      <c r="T159" s="55">
        <v>183</v>
      </c>
      <c r="U159">
        <v>301</v>
      </c>
      <c r="V159" s="246">
        <v>690</v>
      </c>
      <c r="W159">
        <v>193</v>
      </c>
      <c r="X159" s="55">
        <v>1184</v>
      </c>
      <c r="Y159" s="139">
        <v>171</v>
      </c>
      <c r="Z159" s="139">
        <v>64</v>
      </c>
      <c r="AA159" s="138">
        <v>235</v>
      </c>
      <c r="AB159" s="245">
        <v>37</v>
      </c>
      <c r="AC159">
        <v>29</v>
      </c>
      <c r="AD159">
        <v>68</v>
      </c>
      <c r="AE159" s="55">
        <v>134</v>
      </c>
      <c r="AF159" s="245">
        <v>131</v>
      </c>
      <c r="AG159" s="245">
        <v>37</v>
      </c>
      <c r="AH159" s="246">
        <v>0</v>
      </c>
      <c r="AI159" s="260">
        <v>168</v>
      </c>
      <c r="AJ159" s="245">
        <v>217</v>
      </c>
      <c r="AK159" s="245">
        <v>102</v>
      </c>
      <c r="AL159" s="246">
        <v>0</v>
      </c>
      <c r="AM159" s="260">
        <v>319</v>
      </c>
      <c r="AN159" s="245">
        <v>318</v>
      </c>
      <c r="AO159" s="245">
        <v>102</v>
      </c>
      <c r="AP159" s="246">
        <v>0</v>
      </c>
      <c r="AQ159" s="260">
        <v>420</v>
      </c>
      <c r="AR159">
        <v>301</v>
      </c>
      <c r="AS159">
        <v>193</v>
      </c>
      <c r="AT159" s="55">
        <v>494</v>
      </c>
      <c r="AU159">
        <v>36</v>
      </c>
      <c r="AV159">
        <v>62</v>
      </c>
      <c r="AW159">
        <v>104</v>
      </c>
      <c r="AX159">
        <v>0</v>
      </c>
      <c r="AY159" s="55">
        <v>202</v>
      </c>
      <c r="AZ159">
        <v>36</v>
      </c>
      <c r="BA159">
        <v>62</v>
      </c>
      <c r="BB159">
        <v>207</v>
      </c>
      <c r="BC159">
        <v>0</v>
      </c>
      <c r="BD159" s="55">
        <v>305</v>
      </c>
      <c r="BE159">
        <v>36</v>
      </c>
      <c r="BF159">
        <v>63</v>
      </c>
      <c r="BG159">
        <v>1</v>
      </c>
      <c r="BH159">
        <v>72</v>
      </c>
      <c r="BI159" s="55">
        <v>172</v>
      </c>
      <c r="BJ159">
        <v>300</v>
      </c>
      <c r="BK159">
        <v>1526</v>
      </c>
      <c r="BL159">
        <v>48</v>
      </c>
      <c r="BM159">
        <v>193</v>
      </c>
      <c r="BN159" s="55">
        <v>2083</v>
      </c>
      <c r="BO159">
        <v>300</v>
      </c>
      <c r="BP159">
        <v>2381</v>
      </c>
      <c r="BQ159">
        <v>113</v>
      </c>
      <c r="BR159">
        <v>367</v>
      </c>
      <c r="BS159" s="55">
        <v>3256</v>
      </c>
      <c r="BT159">
        <v>300</v>
      </c>
      <c r="BU159">
        <v>193</v>
      </c>
      <c r="BV159" s="55">
        <v>493</v>
      </c>
      <c r="BW159">
        <v>342</v>
      </c>
      <c r="BX159">
        <v>3574</v>
      </c>
      <c r="BY159">
        <v>129</v>
      </c>
      <c r="BZ159">
        <v>367</v>
      </c>
      <c r="CA159" s="55">
        <v>4412</v>
      </c>
      <c r="CB159">
        <v>342</v>
      </c>
      <c r="CC159">
        <v>2850</v>
      </c>
      <c r="CD159">
        <v>187</v>
      </c>
      <c r="CE159">
        <v>367</v>
      </c>
      <c r="CF159">
        <v>3746</v>
      </c>
    </row>
    <row r="160" spans="1:84">
      <c r="A160">
        <v>156</v>
      </c>
      <c r="B160">
        <v>29</v>
      </c>
      <c r="C160">
        <v>37</v>
      </c>
      <c r="D160" s="55">
        <v>66</v>
      </c>
      <c r="E160">
        <v>68</v>
      </c>
      <c r="F160" s="230">
        <v>68</v>
      </c>
      <c r="G160" s="55">
        <v>134</v>
      </c>
      <c r="H160" s="232">
        <v>96</v>
      </c>
      <c r="I160">
        <v>939</v>
      </c>
      <c r="J160">
        <v>301</v>
      </c>
      <c r="K160">
        <v>193</v>
      </c>
      <c r="L160" s="55">
        <v>1433</v>
      </c>
      <c r="M160">
        <v>479</v>
      </c>
      <c r="N160">
        <v>301</v>
      </c>
      <c r="O160">
        <v>193</v>
      </c>
      <c r="P160" s="55">
        <v>973</v>
      </c>
      <c r="Q160">
        <v>41</v>
      </c>
      <c r="R160">
        <v>129</v>
      </c>
      <c r="S160">
        <v>13</v>
      </c>
      <c r="T160" s="55">
        <v>183</v>
      </c>
      <c r="U160">
        <v>301</v>
      </c>
      <c r="V160" s="246">
        <v>692</v>
      </c>
      <c r="W160">
        <v>193</v>
      </c>
      <c r="X160" s="55">
        <v>1186</v>
      </c>
      <c r="Y160" s="139">
        <v>171</v>
      </c>
      <c r="Z160" s="139">
        <v>64</v>
      </c>
      <c r="AA160" s="138">
        <v>235</v>
      </c>
      <c r="AB160" s="245">
        <v>37</v>
      </c>
      <c r="AC160">
        <v>29</v>
      </c>
      <c r="AD160">
        <v>68</v>
      </c>
      <c r="AE160" s="55">
        <v>134</v>
      </c>
      <c r="AF160" s="245">
        <v>131</v>
      </c>
      <c r="AG160" s="245">
        <v>37</v>
      </c>
      <c r="AH160" s="246">
        <v>0</v>
      </c>
      <c r="AI160" s="260">
        <v>168</v>
      </c>
      <c r="AJ160" s="245">
        <v>217</v>
      </c>
      <c r="AK160" s="245">
        <v>103</v>
      </c>
      <c r="AL160" s="246">
        <v>0</v>
      </c>
      <c r="AM160" s="260">
        <v>320</v>
      </c>
      <c r="AN160" s="245">
        <v>319</v>
      </c>
      <c r="AO160" s="245">
        <v>103</v>
      </c>
      <c r="AP160" s="246">
        <v>0</v>
      </c>
      <c r="AQ160" s="260">
        <v>422</v>
      </c>
      <c r="AR160">
        <v>301</v>
      </c>
      <c r="AS160">
        <v>193</v>
      </c>
      <c r="AT160" s="55">
        <v>494</v>
      </c>
      <c r="AU160">
        <v>37</v>
      </c>
      <c r="AV160">
        <v>63</v>
      </c>
      <c r="AW160">
        <v>104</v>
      </c>
      <c r="AX160">
        <v>0</v>
      </c>
      <c r="AY160" s="55">
        <v>204</v>
      </c>
      <c r="AZ160">
        <v>37</v>
      </c>
      <c r="BA160">
        <v>63</v>
      </c>
      <c r="BB160">
        <v>207</v>
      </c>
      <c r="BC160">
        <v>0</v>
      </c>
      <c r="BD160" s="55">
        <v>307</v>
      </c>
      <c r="BE160">
        <v>37</v>
      </c>
      <c r="BF160">
        <v>64</v>
      </c>
      <c r="BG160">
        <v>1</v>
      </c>
      <c r="BH160">
        <v>72</v>
      </c>
      <c r="BI160" s="55">
        <v>174</v>
      </c>
      <c r="BJ160">
        <v>301</v>
      </c>
      <c r="BK160">
        <v>1529</v>
      </c>
      <c r="BL160">
        <v>48</v>
      </c>
      <c r="BM160">
        <v>193</v>
      </c>
      <c r="BN160" s="55">
        <v>2087</v>
      </c>
      <c r="BO160">
        <v>301</v>
      </c>
      <c r="BP160">
        <v>2385</v>
      </c>
      <c r="BQ160">
        <v>113</v>
      </c>
      <c r="BR160">
        <v>369</v>
      </c>
      <c r="BS160" s="55">
        <v>3264</v>
      </c>
      <c r="BT160">
        <v>301</v>
      </c>
      <c r="BU160">
        <v>193</v>
      </c>
      <c r="BV160" s="55">
        <v>494</v>
      </c>
      <c r="BW160">
        <v>342</v>
      </c>
      <c r="BX160">
        <v>3581</v>
      </c>
      <c r="BY160">
        <v>130</v>
      </c>
      <c r="BZ160">
        <v>369</v>
      </c>
      <c r="CA160" s="55">
        <v>4422</v>
      </c>
      <c r="CB160">
        <v>342</v>
      </c>
      <c r="CC160">
        <v>2857</v>
      </c>
      <c r="CD160">
        <v>188</v>
      </c>
      <c r="CE160">
        <v>369</v>
      </c>
      <c r="CF160">
        <v>3756</v>
      </c>
    </row>
    <row r="161" spans="1:84">
      <c r="A161">
        <v>157</v>
      </c>
      <c r="B161">
        <v>29</v>
      </c>
      <c r="C161">
        <v>37</v>
      </c>
      <c r="D161" s="55">
        <v>66</v>
      </c>
      <c r="E161">
        <v>68</v>
      </c>
      <c r="F161" s="230">
        <v>68</v>
      </c>
      <c r="G161" s="55">
        <v>135</v>
      </c>
      <c r="H161" s="232">
        <v>96</v>
      </c>
      <c r="I161">
        <v>941</v>
      </c>
      <c r="J161">
        <v>302</v>
      </c>
      <c r="K161">
        <v>194</v>
      </c>
      <c r="L161" s="55">
        <v>1437</v>
      </c>
      <c r="M161">
        <v>480</v>
      </c>
      <c r="N161">
        <v>302</v>
      </c>
      <c r="O161">
        <v>194</v>
      </c>
      <c r="P161" s="55">
        <v>976</v>
      </c>
      <c r="Q161">
        <v>41</v>
      </c>
      <c r="R161">
        <v>130</v>
      </c>
      <c r="S161">
        <v>13</v>
      </c>
      <c r="T161" s="55">
        <v>184</v>
      </c>
      <c r="U161">
        <v>302</v>
      </c>
      <c r="V161" s="246">
        <v>693</v>
      </c>
      <c r="W161">
        <v>194</v>
      </c>
      <c r="X161" s="55">
        <v>1189</v>
      </c>
      <c r="Y161" s="139">
        <v>172</v>
      </c>
      <c r="Z161" s="139">
        <v>65</v>
      </c>
      <c r="AA161" s="138">
        <v>237</v>
      </c>
      <c r="AB161" s="245">
        <v>37</v>
      </c>
      <c r="AC161">
        <v>29</v>
      </c>
      <c r="AD161">
        <v>68</v>
      </c>
      <c r="AE161" s="55">
        <v>134</v>
      </c>
      <c r="AF161" s="245">
        <v>131</v>
      </c>
      <c r="AG161" s="245">
        <v>37</v>
      </c>
      <c r="AH161" s="246">
        <v>0</v>
      </c>
      <c r="AI161" s="260">
        <v>168</v>
      </c>
      <c r="AJ161" s="245">
        <v>217</v>
      </c>
      <c r="AK161" s="245">
        <v>103</v>
      </c>
      <c r="AL161" s="246">
        <v>0</v>
      </c>
      <c r="AM161" s="260">
        <v>320</v>
      </c>
      <c r="AN161" s="245">
        <v>320</v>
      </c>
      <c r="AO161" s="245">
        <v>103</v>
      </c>
      <c r="AP161" s="246">
        <v>0</v>
      </c>
      <c r="AQ161" s="260">
        <v>423</v>
      </c>
      <c r="AR161">
        <v>302</v>
      </c>
      <c r="AS161">
        <v>194</v>
      </c>
      <c r="AT161" s="55">
        <v>496</v>
      </c>
      <c r="AU161">
        <v>37</v>
      </c>
      <c r="AV161">
        <v>63</v>
      </c>
      <c r="AW161">
        <v>105</v>
      </c>
      <c r="AX161">
        <v>0</v>
      </c>
      <c r="AY161" s="55">
        <v>205</v>
      </c>
      <c r="AZ161">
        <v>37</v>
      </c>
      <c r="BA161">
        <v>63</v>
      </c>
      <c r="BB161">
        <v>208</v>
      </c>
      <c r="BC161">
        <v>0</v>
      </c>
      <c r="BD161" s="55">
        <v>308</v>
      </c>
      <c r="BE161">
        <v>37</v>
      </c>
      <c r="BF161">
        <v>64</v>
      </c>
      <c r="BG161">
        <v>1</v>
      </c>
      <c r="BH161">
        <v>72</v>
      </c>
      <c r="BI161" s="55">
        <v>174</v>
      </c>
      <c r="BJ161">
        <v>303</v>
      </c>
      <c r="BK161">
        <v>1531</v>
      </c>
      <c r="BL161">
        <v>48</v>
      </c>
      <c r="BM161">
        <v>193</v>
      </c>
      <c r="BN161" s="55">
        <v>2091</v>
      </c>
      <c r="BO161">
        <v>303</v>
      </c>
      <c r="BP161">
        <v>2392</v>
      </c>
      <c r="BQ161">
        <v>113</v>
      </c>
      <c r="BR161">
        <v>370</v>
      </c>
      <c r="BS161" s="55">
        <v>3274</v>
      </c>
      <c r="BT161">
        <v>303</v>
      </c>
      <c r="BU161">
        <v>193</v>
      </c>
      <c r="BV161" s="55">
        <v>496</v>
      </c>
      <c r="BW161">
        <v>343</v>
      </c>
      <c r="BX161">
        <v>3589</v>
      </c>
      <c r="BY161">
        <v>130</v>
      </c>
      <c r="BZ161">
        <v>370</v>
      </c>
      <c r="CA161" s="55">
        <v>4432</v>
      </c>
      <c r="CB161">
        <v>343</v>
      </c>
      <c r="CC161">
        <v>2861</v>
      </c>
      <c r="CD161">
        <v>188</v>
      </c>
      <c r="CE161">
        <v>370</v>
      </c>
      <c r="CF161">
        <v>3762</v>
      </c>
    </row>
    <row r="162" spans="1:84">
      <c r="A162">
        <v>158</v>
      </c>
      <c r="B162">
        <v>29</v>
      </c>
      <c r="C162">
        <v>37</v>
      </c>
      <c r="D162" s="55">
        <v>66</v>
      </c>
      <c r="E162">
        <v>69</v>
      </c>
      <c r="F162" s="230">
        <v>69</v>
      </c>
      <c r="G162" s="55">
        <v>135</v>
      </c>
      <c r="H162" s="232">
        <v>96</v>
      </c>
      <c r="I162">
        <v>943</v>
      </c>
      <c r="J162">
        <v>303</v>
      </c>
      <c r="K162">
        <v>194</v>
      </c>
      <c r="L162" s="55">
        <v>1440</v>
      </c>
      <c r="M162">
        <v>481</v>
      </c>
      <c r="N162">
        <v>303</v>
      </c>
      <c r="O162">
        <v>194</v>
      </c>
      <c r="P162" s="55">
        <v>978</v>
      </c>
      <c r="Q162">
        <v>41</v>
      </c>
      <c r="R162">
        <v>130</v>
      </c>
      <c r="S162">
        <v>13</v>
      </c>
      <c r="T162" s="55">
        <v>184</v>
      </c>
      <c r="U162">
        <v>303</v>
      </c>
      <c r="V162" s="246">
        <v>695</v>
      </c>
      <c r="W162">
        <v>194</v>
      </c>
      <c r="X162" s="55">
        <v>1192</v>
      </c>
      <c r="Y162" s="139">
        <v>172</v>
      </c>
      <c r="Z162" s="139">
        <v>65</v>
      </c>
      <c r="AA162" s="138">
        <v>237</v>
      </c>
      <c r="AB162" s="245">
        <v>37</v>
      </c>
      <c r="AC162">
        <v>29</v>
      </c>
      <c r="AD162">
        <v>69</v>
      </c>
      <c r="AE162" s="55">
        <v>135</v>
      </c>
      <c r="AF162" s="245">
        <v>132</v>
      </c>
      <c r="AG162" s="245">
        <v>37</v>
      </c>
      <c r="AH162" s="246">
        <v>0</v>
      </c>
      <c r="AI162" s="260">
        <v>169</v>
      </c>
      <c r="AJ162" s="245">
        <v>218</v>
      </c>
      <c r="AK162" s="245">
        <v>103</v>
      </c>
      <c r="AL162" s="246">
        <v>0</v>
      </c>
      <c r="AM162" s="260">
        <v>321</v>
      </c>
      <c r="AN162" s="245">
        <v>320</v>
      </c>
      <c r="AO162" s="245">
        <v>103</v>
      </c>
      <c r="AP162" s="246">
        <v>0</v>
      </c>
      <c r="AQ162" s="260">
        <v>423</v>
      </c>
      <c r="AR162">
        <v>303</v>
      </c>
      <c r="AS162">
        <v>194</v>
      </c>
      <c r="AT162" s="55">
        <v>497</v>
      </c>
      <c r="AU162">
        <v>37</v>
      </c>
      <c r="AV162">
        <v>63</v>
      </c>
      <c r="AW162">
        <v>105</v>
      </c>
      <c r="AX162">
        <v>0</v>
      </c>
      <c r="AY162" s="55">
        <v>205</v>
      </c>
      <c r="AZ162">
        <v>37</v>
      </c>
      <c r="BA162">
        <v>63</v>
      </c>
      <c r="BB162">
        <v>208</v>
      </c>
      <c r="BC162">
        <v>0</v>
      </c>
      <c r="BD162" s="55">
        <v>308</v>
      </c>
      <c r="BE162">
        <v>37</v>
      </c>
      <c r="BF162">
        <v>64</v>
      </c>
      <c r="BG162">
        <v>1</v>
      </c>
      <c r="BH162">
        <v>72</v>
      </c>
      <c r="BI162" s="55">
        <v>174</v>
      </c>
      <c r="BJ162">
        <v>303</v>
      </c>
      <c r="BK162">
        <v>1534</v>
      </c>
      <c r="BL162">
        <v>48</v>
      </c>
      <c r="BM162">
        <v>194</v>
      </c>
      <c r="BN162" s="55">
        <v>2095</v>
      </c>
      <c r="BO162">
        <v>303</v>
      </c>
      <c r="BP162">
        <v>2396</v>
      </c>
      <c r="BQ162">
        <v>113</v>
      </c>
      <c r="BR162">
        <v>370</v>
      </c>
      <c r="BS162" s="55">
        <v>3278</v>
      </c>
      <c r="BT162">
        <v>303</v>
      </c>
      <c r="BU162">
        <v>194</v>
      </c>
      <c r="BV162" s="55">
        <v>497</v>
      </c>
      <c r="BW162">
        <v>344</v>
      </c>
      <c r="BX162">
        <v>3597</v>
      </c>
      <c r="BY162">
        <v>130</v>
      </c>
      <c r="BZ162">
        <v>370</v>
      </c>
      <c r="CA162" s="55">
        <v>4441</v>
      </c>
      <c r="CB162">
        <v>344</v>
      </c>
      <c r="CC162">
        <v>2868</v>
      </c>
      <c r="CD162">
        <v>189</v>
      </c>
      <c r="CE162">
        <v>370</v>
      </c>
      <c r="CF162">
        <v>3771</v>
      </c>
    </row>
    <row r="163" spans="1:84">
      <c r="A163">
        <v>159</v>
      </c>
      <c r="B163">
        <v>29</v>
      </c>
      <c r="C163">
        <v>37</v>
      </c>
      <c r="D163" s="55">
        <v>66</v>
      </c>
      <c r="E163">
        <v>69</v>
      </c>
      <c r="F163" s="230">
        <v>69</v>
      </c>
      <c r="G163" s="55">
        <v>135</v>
      </c>
      <c r="H163" s="232">
        <v>96</v>
      </c>
      <c r="I163">
        <v>945</v>
      </c>
      <c r="J163">
        <v>303</v>
      </c>
      <c r="K163">
        <v>195</v>
      </c>
      <c r="L163" s="55">
        <v>1443</v>
      </c>
      <c r="M163">
        <v>482</v>
      </c>
      <c r="N163">
        <v>303</v>
      </c>
      <c r="O163">
        <v>195</v>
      </c>
      <c r="P163" s="55">
        <v>980</v>
      </c>
      <c r="Q163">
        <v>41</v>
      </c>
      <c r="R163">
        <v>130</v>
      </c>
      <c r="S163">
        <v>13</v>
      </c>
      <c r="T163" s="55">
        <v>184</v>
      </c>
      <c r="U163">
        <v>303</v>
      </c>
      <c r="V163" s="246">
        <v>696</v>
      </c>
      <c r="W163">
        <v>195</v>
      </c>
      <c r="X163" s="55">
        <v>1194</v>
      </c>
      <c r="Y163" s="139">
        <v>172</v>
      </c>
      <c r="Z163" s="139">
        <v>65</v>
      </c>
      <c r="AA163" s="138">
        <v>237</v>
      </c>
      <c r="AB163" s="245">
        <v>37</v>
      </c>
      <c r="AC163">
        <v>29</v>
      </c>
      <c r="AD163">
        <v>69</v>
      </c>
      <c r="AE163" s="55">
        <v>135</v>
      </c>
      <c r="AF163" s="245">
        <v>132</v>
      </c>
      <c r="AG163" s="245">
        <v>37</v>
      </c>
      <c r="AH163" s="246">
        <v>0</v>
      </c>
      <c r="AI163" s="260">
        <v>169</v>
      </c>
      <c r="AJ163" s="245">
        <v>218</v>
      </c>
      <c r="AK163" s="245">
        <v>103</v>
      </c>
      <c r="AL163" s="246">
        <v>0</v>
      </c>
      <c r="AM163" s="260">
        <v>321</v>
      </c>
      <c r="AN163" s="245">
        <v>321</v>
      </c>
      <c r="AO163" s="245">
        <v>103</v>
      </c>
      <c r="AP163" s="246">
        <v>0</v>
      </c>
      <c r="AQ163" s="260">
        <v>424</v>
      </c>
      <c r="AR163">
        <v>303</v>
      </c>
      <c r="AS163">
        <v>195</v>
      </c>
      <c r="AT163" s="55">
        <v>498</v>
      </c>
      <c r="AU163">
        <v>37</v>
      </c>
      <c r="AV163">
        <v>63</v>
      </c>
      <c r="AW163">
        <v>105</v>
      </c>
      <c r="AX163">
        <v>0</v>
      </c>
      <c r="AY163" s="55">
        <v>205</v>
      </c>
      <c r="AZ163">
        <v>37</v>
      </c>
      <c r="BA163">
        <v>63</v>
      </c>
      <c r="BB163">
        <v>209</v>
      </c>
      <c r="BC163">
        <v>0</v>
      </c>
      <c r="BD163" s="55">
        <v>309</v>
      </c>
      <c r="BE163">
        <v>37</v>
      </c>
      <c r="BF163">
        <v>64</v>
      </c>
      <c r="BG163">
        <v>1</v>
      </c>
      <c r="BH163">
        <v>72</v>
      </c>
      <c r="BI163" s="55">
        <v>174</v>
      </c>
      <c r="BJ163">
        <v>304</v>
      </c>
      <c r="BK163">
        <v>1537</v>
      </c>
      <c r="BL163">
        <v>49</v>
      </c>
      <c r="BM163">
        <v>194</v>
      </c>
      <c r="BN163" s="55">
        <v>2100</v>
      </c>
      <c r="BO163">
        <v>304</v>
      </c>
      <c r="BP163">
        <v>2401</v>
      </c>
      <c r="BQ163">
        <v>114</v>
      </c>
      <c r="BR163">
        <v>371</v>
      </c>
      <c r="BS163" s="55">
        <v>3286</v>
      </c>
      <c r="BT163">
        <v>304</v>
      </c>
      <c r="BU163">
        <v>194</v>
      </c>
      <c r="BV163" s="55">
        <v>498</v>
      </c>
      <c r="BW163">
        <v>344</v>
      </c>
      <c r="BX163">
        <v>3605</v>
      </c>
      <c r="BY163">
        <v>130</v>
      </c>
      <c r="BZ163">
        <v>371</v>
      </c>
      <c r="CA163" s="55">
        <v>4450</v>
      </c>
      <c r="CB163">
        <v>344</v>
      </c>
      <c r="CC163">
        <v>2874</v>
      </c>
      <c r="CD163">
        <v>189</v>
      </c>
      <c r="CE163">
        <v>371</v>
      </c>
      <c r="CF163">
        <v>3778</v>
      </c>
    </row>
    <row r="164" spans="1:84">
      <c r="A164">
        <v>160</v>
      </c>
      <c r="B164">
        <v>29</v>
      </c>
      <c r="C164">
        <v>37</v>
      </c>
      <c r="D164" s="55">
        <v>66</v>
      </c>
      <c r="E164">
        <v>70</v>
      </c>
      <c r="F164" s="230">
        <v>69</v>
      </c>
      <c r="G164" s="55">
        <v>136</v>
      </c>
      <c r="H164" s="232">
        <v>96</v>
      </c>
      <c r="I164">
        <v>947</v>
      </c>
      <c r="J164">
        <v>304</v>
      </c>
      <c r="K164">
        <v>195</v>
      </c>
      <c r="L164" s="55">
        <v>1446</v>
      </c>
      <c r="M164">
        <v>483</v>
      </c>
      <c r="N164">
        <v>304</v>
      </c>
      <c r="O164">
        <v>195</v>
      </c>
      <c r="P164" s="55">
        <v>982</v>
      </c>
      <c r="Q164">
        <v>41</v>
      </c>
      <c r="R164">
        <v>130</v>
      </c>
      <c r="S164">
        <v>13</v>
      </c>
      <c r="T164" s="55">
        <v>184</v>
      </c>
      <c r="U164">
        <v>304</v>
      </c>
      <c r="V164" s="246">
        <v>697</v>
      </c>
      <c r="W164">
        <v>195</v>
      </c>
      <c r="X164" s="55">
        <v>1196</v>
      </c>
      <c r="Y164" s="139">
        <v>173</v>
      </c>
      <c r="Z164" s="139">
        <v>65</v>
      </c>
      <c r="AA164" s="138">
        <v>238</v>
      </c>
      <c r="AB164" s="245">
        <v>37</v>
      </c>
      <c r="AC164">
        <v>29</v>
      </c>
      <c r="AD164">
        <v>69</v>
      </c>
      <c r="AE164" s="55">
        <v>135</v>
      </c>
      <c r="AF164" s="245">
        <v>132</v>
      </c>
      <c r="AG164" s="245">
        <v>37</v>
      </c>
      <c r="AH164" s="246">
        <v>0</v>
      </c>
      <c r="AI164" s="260">
        <v>169</v>
      </c>
      <c r="AJ164" s="245">
        <v>219</v>
      </c>
      <c r="AK164" s="245">
        <v>103</v>
      </c>
      <c r="AL164" s="246">
        <v>0</v>
      </c>
      <c r="AM164" s="260">
        <v>322</v>
      </c>
      <c r="AN164" s="245">
        <v>322</v>
      </c>
      <c r="AO164" s="245">
        <v>103</v>
      </c>
      <c r="AP164" s="246">
        <v>0</v>
      </c>
      <c r="AQ164" s="260">
        <v>425</v>
      </c>
      <c r="AR164">
        <v>304</v>
      </c>
      <c r="AS164">
        <v>195</v>
      </c>
      <c r="AT164" s="55">
        <v>499</v>
      </c>
      <c r="AU164">
        <v>37</v>
      </c>
      <c r="AV164">
        <v>63</v>
      </c>
      <c r="AW164">
        <v>105</v>
      </c>
      <c r="AX164">
        <v>0</v>
      </c>
      <c r="AY164" s="55">
        <v>205</v>
      </c>
      <c r="AZ164">
        <v>37</v>
      </c>
      <c r="BA164">
        <v>63</v>
      </c>
      <c r="BB164">
        <v>209</v>
      </c>
      <c r="BC164">
        <v>0</v>
      </c>
      <c r="BD164" s="55">
        <v>309</v>
      </c>
      <c r="BE164">
        <v>37</v>
      </c>
      <c r="BF164">
        <v>64</v>
      </c>
      <c r="BG164">
        <v>1</v>
      </c>
      <c r="BH164">
        <v>72</v>
      </c>
      <c r="BI164" s="55">
        <v>174</v>
      </c>
      <c r="BJ164">
        <v>304</v>
      </c>
      <c r="BK164">
        <v>1540</v>
      </c>
      <c r="BL164">
        <v>49</v>
      </c>
      <c r="BM164">
        <v>195</v>
      </c>
      <c r="BN164" s="55">
        <v>2104</v>
      </c>
      <c r="BO164">
        <v>304</v>
      </c>
      <c r="BP164">
        <v>2406</v>
      </c>
      <c r="BQ164">
        <v>114</v>
      </c>
      <c r="BR164">
        <v>372</v>
      </c>
      <c r="BS164" s="55">
        <v>3292</v>
      </c>
      <c r="BT164">
        <v>304</v>
      </c>
      <c r="BU164">
        <v>195</v>
      </c>
      <c r="BV164" s="55">
        <v>499</v>
      </c>
      <c r="BW164">
        <v>345</v>
      </c>
      <c r="BX164">
        <v>3611</v>
      </c>
      <c r="BY164">
        <v>131</v>
      </c>
      <c r="BZ164">
        <v>372</v>
      </c>
      <c r="CA164" s="55">
        <v>4459</v>
      </c>
      <c r="CB164">
        <v>345</v>
      </c>
      <c r="CC164">
        <v>2881</v>
      </c>
      <c r="CD164">
        <v>190</v>
      </c>
      <c r="CE164">
        <v>372</v>
      </c>
      <c r="CF164">
        <v>3788</v>
      </c>
    </row>
    <row r="165" spans="1:84">
      <c r="A165">
        <v>161</v>
      </c>
      <c r="B165">
        <v>30</v>
      </c>
      <c r="C165">
        <v>37</v>
      </c>
      <c r="D165" s="55">
        <v>67</v>
      </c>
      <c r="E165">
        <v>69</v>
      </c>
      <c r="F165" s="230">
        <v>69</v>
      </c>
      <c r="G165" s="55">
        <v>136</v>
      </c>
      <c r="H165" s="232">
        <v>96</v>
      </c>
      <c r="I165">
        <v>949</v>
      </c>
      <c r="J165">
        <v>305</v>
      </c>
      <c r="K165">
        <v>196</v>
      </c>
      <c r="L165" s="55">
        <v>1450</v>
      </c>
      <c r="M165">
        <v>484</v>
      </c>
      <c r="N165">
        <v>305</v>
      </c>
      <c r="O165">
        <v>196</v>
      </c>
      <c r="P165" s="55">
        <v>985</v>
      </c>
      <c r="Q165">
        <v>41</v>
      </c>
      <c r="R165">
        <v>131</v>
      </c>
      <c r="S165">
        <v>13</v>
      </c>
      <c r="T165" s="55">
        <v>185</v>
      </c>
      <c r="U165">
        <v>305</v>
      </c>
      <c r="V165" s="246">
        <v>699</v>
      </c>
      <c r="W165">
        <v>196</v>
      </c>
      <c r="X165" s="55">
        <v>1200</v>
      </c>
      <c r="Y165" s="139">
        <v>173</v>
      </c>
      <c r="Z165" s="139">
        <v>65</v>
      </c>
      <c r="AA165" s="138">
        <v>238</v>
      </c>
      <c r="AB165" s="245">
        <v>37</v>
      </c>
      <c r="AC165">
        <v>30</v>
      </c>
      <c r="AD165">
        <v>69</v>
      </c>
      <c r="AE165" s="55">
        <v>136</v>
      </c>
      <c r="AF165" s="245">
        <v>132</v>
      </c>
      <c r="AG165" s="245">
        <v>37</v>
      </c>
      <c r="AH165" s="246">
        <v>0</v>
      </c>
      <c r="AI165" s="260">
        <v>169</v>
      </c>
      <c r="AJ165" s="245">
        <v>219</v>
      </c>
      <c r="AK165" s="245">
        <v>104</v>
      </c>
      <c r="AL165" s="246">
        <v>0</v>
      </c>
      <c r="AM165" s="260">
        <v>323</v>
      </c>
      <c r="AN165" s="245">
        <v>322</v>
      </c>
      <c r="AO165" s="245">
        <v>104</v>
      </c>
      <c r="AP165" s="246">
        <v>0</v>
      </c>
      <c r="AQ165" s="260">
        <v>426</v>
      </c>
      <c r="AR165">
        <v>305</v>
      </c>
      <c r="AS165">
        <v>196</v>
      </c>
      <c r="AT165" s="55">
        <v>501</v>
      </c>
      <c r="AU165">
        <v>37</v>
      </c>
      <c r="AV165">
        <v>63</v>
      </c>
      <c r="AW165">
        <v>105</v>
      </c>
      <c r="AX165">
        <v>0</v>
      </c>
      <c r="AY165" s="55">
        <v>205</v>
      </c>
      <c r="AZ165">
        <v>37</v>
      </c>
      <c r="BA165">
        <v>63</v>
      </c>
      <c r="BB165">
        <v>209</v>
      </c>
      <c r="BC165">
        <v>0</v>
      </c>
      <c r="BD165" s="55">
        <v>309</v>
      </c>
      <c r="BE165">
        <v>37</v>
      </c>
      <c r="BF165">
        <v>64</v>
      </c>
      <c r="BG165">
        <v>1</v>
      </c>
      <c r="BH165">
        <v>73</v>
      </c>
      <c r="BI165" s="55">
        <v>175</v>
      </c>
      <c r="BJ165">
        <v>305</v>
      </c>
      <c r="BK165">
        <v>1546</v>
      </c>
      <c r="BL165">
        <v>49</v>
      </c>
      <c r="BM165">
        <v>196</v>
      </c>
      <c r="BN165" s="55">
        <v>2112</v>
      </c>
      <c r="BO165">
        <v>305</v>
      </c>
      <c r="BP165">
        <v>2410</v>
      </c>
      <c r="BQ165">
        <v>114</v>
      </c>
      <c r="BR165">
        <v>372</v>
      </c>
      <c r="BS165" s="55">
        <v>3297</v>
      </c>
      <c r="BT165">
        <v>305</v>
      </c>
      <c r="BU165">
        <v>196</v>
      </c>
      <c r="BV165" s="55">
        <v>501</v>
      </c>
      <c r="BW165">
        <v>346</v>
      </c>
      <c r="BX165">
        <v>3618</v>
      </c>
      <c r="BY165">
        <v>131</v>
      </c>
      <c r="BZ165">
        <v>372</v>
      </c>
      <c r="CA165" s="55">
        <v>4467</v>
      </c>
      <c r="CB165">
        <v>346</v>
      </c>
      <c r="CC165">
        <v>2886</v>
      </c>
      <c r="CD165">
        <v>190</v>
      </c>
      <c r="CE165">
        <v>372</v>
      </c>
      <c r="CF165">
        <v>3794</v>
      </c>
    </row>
    <row r="166" spans="1:84">
      <c r="A166">
        <v>162</v>
      </c>
      <c r="B166">
        <v>30</v>
      </c>
      <c r="C166">
        <v>37</v>
      </c>
      <c r="D166" s="55">
        <v>67</v>
      </c>
      <c r="E166">
        <v>69</v>
      </c>
      <c r="F166" s="230">
        <v>69</v>
      </c>
      <c r="G166" s="55">
        <v>136</v>
      </c>
      <c r="H166" s="232">
        <v>96</v>
      </c>
      <c r="I166">
        <v>951</v>
      </c>
      <c r="J166">
        <v>305</v>
      </c>
      <c r="K166">
        <v>196</v>
      </c>
      <c r="L166" s="55">
        <v>1452</v>
      </c>
      <c r="M166">
        <v>485</v>
      </c>
      <c r="N166">
        <v>305</v>
      </c>
      <c r="O166">
        <v>196</v>
      </c>
      <c r="P166" s="55">
        <v>986</v>
      </c>
      <c r="Q166">
        <v>42</v>
      </c>
      <c r="R166">
        <v>131</v>
      </c>
      <c r="S166">
        <v>13</v>
      </c>
      <c r="T166" s="55">
        <v>186</v>
      </c>
      <c r="U166">
        <v>305</v>
      </c>
      <c r="V166" s="246">
        <v>700</v>
      </c>
      <c r="W166">
        <v>196</v>
      </c>
      <c r="X166" s="55">
        <v>1201</v>
      </c>
      <c r="Y166" s="139">
        <v>173</v>
      </c>
      <c r="Z166" s="139">
        <v>65</v>
      </c>
      <c r="AA166" s="138">
        <v>238</v>
      </c>
      <c r="AB166" s="245">
        <v>37</v>
      </c>
      <c r="AC166">
        <v>30</v>
      </c>
      <c r="AD166">
        <v>69</v>
      </c>
      <c r="AE166" s="55">
        <v>136</v>
      </c>
      <c r="AF166" s="245">
        <v>133</v>
      </c>
      <c r="AG166" s="245">
        <v>37</v>
      </c>
      <c r="AH166" s="246">
        <v>0</v>
      </c>
      <c r="AI166" s="260">
        <v>170</v>
      </c>
      <c r="AJ166" s="245">
        <v>220</v>
      </c>
      <c r="AK166" s="245">
        <v>104</v>
      </c>
      <c r="AL166" s="246">
        <v>0</v>
      </c>
      <c r="AM166" s="260">
        <v>324</v>
      </c>
      <c r="AN166" s="245">
        <v>323</v>
      </c>
      <c r="AO166" s="245">
        <v>104</v>
      </c>
      <c r="AP166" s="246">
        <v>0</v>
      </c>
      <c r="AQ166" s="260">
        <v>427</v>
      </c>
      <c r="AR166">
        <v>305</v>
      </c>
      <c r="AS166">
        <v>196</v>
      </c>
      <c r="AT166" s="55">
        <v>501</v>
      </c>
      <c r="AU166">
        <v>37</v>
      </c>
      <c r="AV166">
        <v>63</v>
      </c>
      <c r="AW166">
        <v>106</v>
      </c>
      <c r="AX166">
        <v>0</v>
      </c>
      <c r="AY166" s="55">
        <v>206</v>
      </c>
      <c r="AZ166">
        <v>37</v>
      </c>
      <c r="BA166">
        <v>63</v>
      </c>
      <c r="BB166">
        <v>210</v>
      </c>
      <c r="BC166">
        <v>0</v>
      </c>
      <c r="BD166" s="55">
        <v>310</v>
      </c>
      <c r="BE166">
        <v>37</v>
      </c>
      <c r="BF166">
        <v>64</v>
      </c>
      <c r="BG166">
        <v>1</v>
      </c>
      <c r="BH166">
        <v>73</v>
      </c>
      <c r="BI166" s="55">
        <v>175</v>
      </c>
      <c r="BJ166">
        <v>306</v>
      </c>
      <c r="BK166">
        <v>1548</v>
      </c>
      <c r="BL166">
        <v>49</v>
      </c>
      <c r="BM166">
        <v>196</v>
      </c>
      <c r="BN166" s="55">
        <v>2115</v>
      </c>
      <c r="BO166">
        <v>306</v>
      </c>
      <c r="BP166">
        <v>2416</v>
      </c>
      <c r="BQ166">
        <v>114</v>
      </c>
      <c r="BR166">
        <v>373</v>
      </c>
      <c r="BS166" s="55">
        <v>3305</v>
      </c>
      <c r="BT166">
        <v>306</v>
      </c>
      <c r="BU166">
        <v>196</v>
      </c>
      <c r="BV166" s="55">
        <v>502</v>
      </c>
      <c r="BW166">
        <v>347</v>
      </c>
      <c r="BX166">
        <v>3627</v>
      </c>
      <c r="BY166">
        <v>132</v>
      </c>
      <c r="BZ166">
        <v>373</v>
      </c>
      <c r="CA166" s="55">
        <v>4479</v>
      </c>
      <c r="CB166">
        <v>347</v>
      </c>
      <c r="CC166">
        <v>2892</v>
      </c>
      <c r="CD166">
        <v>191</v>
      </c>
      <c r="CE166">
        <v>373</v>
      </c>
      <c r="CF166">
        <v>3803</v>
      </c>
    </row>
    <row r="167" spans="1:84">
      <c r="A167">
        <v>163</v>
      </c>
      <c r="B167">
        <v>30</v>
      </c>
      <c r="C167">
        <v>37</v>
      </c>
      <c r="D167" s="55">
        <v>67</v>
      </c>
      <c r="E167">
        <v>69</v>
      </c>
      <c r="F167" s="230">
        <v>69</v>
      </c>
      <c r="G167" s="55">
        <v>136</v>
      </c>
      <c r="H167" s="232">
        <v>96</v>
      </c>
      <c r="I167">
        <v>953</v>
      </c>
      <c r="J167">
        <v>306</v>
      </c>
      <c r="K167">
        <v>196</v>
      </c>
      <c r="L167" s="55">
        <v>1455</v>
      </c>
      <c r="M167">
        <v>486</v>
      </c>
      <c r="N167">
        <v>306</v>
      </c>
      <c r="O167">
        <v>196</v>
      </c>
      <c r="P167" s="55">
        <v>988</v>
      </c>
      <c r="Q167">
        <v>42</v>
      </c>
      <c r="R167">
        <v>131</v>
      </c>
      <c r="S167">
        <v>13</v>
      </c>
      <c r="T167" s="55">
        <v>186</v>
      </c>
      <c r="U167">
        <v>306</v>
      </c>
      <c r="V167" s="246">
        <v>702</v>
      </c>
      <c r="W167">
        <v>196</v>
      </c>
      <c r="X167" s="55">
        <v>1204</v>
      </c>
      <c r="Y167" s="139">
        <v>174</v>
      </c>
      <c r="Z167" s="139">
        <v>65</v>
      </c>
      <c r="AA167" s="138">
        <v>239</v>
      </c>
      <c r="AB167" s="245">
        <v>37</v>
      </c>
      <c r="AC167">
        <v>30</v>
      </c>
      <c r="AD167">
        <v>69</v>
      </c>
      <c r="AE167" s="55">
        <v>136</v>
      </c>
      <c r="AF167" s="245">
        <v>133</v>
      </c>
      <c r="AG167" s="245">
        <v>37</v>
      </c>
      <c r="AH167" s="246">
        <v>0</v>
      </c>
      <c r="AI167" s="260">
        <v>170</v>
      </c>
      <c r="AJ167" s="245">
        <v>220</v>
      </c>
      <c r="AK167" s="245">
        <v>104</v>
      </c>
      <c r="AL167" s="246">
        <v>0</v>
      </c>
      <c r="AM167" s="260">
        <v>324</v>
      </c>
      <c r="AN167" s="245">
        <v>324</v>
      </c>
      <c r="AO167" s="245">
        <v>104</v>
      </c>
      <c r="AP167" s="246">
        <v>0</v>
      </c>
      <c r="AQ167" s="260">
        <v>428</v>
      </c>
      <c r="AR167">
        <v>306</v>
      </c>
      <c r="AS167">
        <v>196</v>
      </c>
      <c r="AT167" s="55">
        <v>502</v>
      </c>
      <c r="AU167">
        <v>37</v>
      </c>
      <c r="AV167">
        <v>63</v>
      </c>
      <c r="AW167">
        <v>106</v>
      </c>
      <c r="AX167">
        <v>0</v>
      </c>
      <c r="AY167" s="55">
        <v>206</v>
      </c>
      <c r="AZ167">
        <v>37</v>
      </c>
      <c r="BA167">
        <v>63</v>
      </c>
      <c r="BB167">
        <v>210</v>
      </c>
      <c r="BC167">
        <v>0</v>
      </c>
      <c r="BD167" s="55">
        <v>310</v>
      </c>
      <c r="BE167">
        <v>37</v>
      </c>
      <c r="BF167">
        <v>64</v>
      </c>
      <c r="BG167">
        <v>1</v>
      </c>
      <c r="BH167">
        <v>73</v>
      </c>
      <c r="BI167" s="55">
        <v>175</v>
      </c>
      <c r="BJ167">
        <v>306</v>
      </c>
      <c r="BK167">
        <v>1551</v>
      </c>
      <c r="BL167">
        <v>49</v>
      </c>
      <c r="BM167">
        <v>196</v>
      </c>
      <c r="BN167" s="55">
        <v>2118</v>
      </c>
      <c r="BO167">
        <v>306</v>
      </c>
      <c r="BP167">
        <v>2422</v>
      </c>
      <c r="BQ167">
        <v>114</v>
      </c>
      <c r="BR167">
        <v>374</v>
      </c>
      <c r="BS167" s="55">
        <v>3313</v>
      </c>
      <c r="BT167">
        <v>306</v>
      </c>
      <c r="BU167">
        <v>196</v>
      </c>
      <c r="BV167" s="55">
        <v>502</v>
      </c>
      <c r="BW167">
        <v>347</v>
      </c>
      <c r="BX167">
        <v>3635</v>
      </c>
      <c r="BY167">
        <v>132</v>
      </c>
      <c r="BZ167">
        <v>374</v>
      </c>
      <c r="CA167" s="55">
        <v>4488</v>
      </c>
      <c r="CB167">
        <v>347</v>
      </c>
      <c r="CC167">
        <v>2899</v>
      </c>
      <c r="CD167">
        <v>191</v>
      </c>
      <c r="CE167">
        <v>374</v>
      </c>
      <c r="CF167">
        <v>3811</v>
      </c>
    </row>
    <row r="168" spans="1:84">
      <c r="A168">
        <v>164</v>
      </c>
      <c r="B168">
        <v>30</v>
      </c>
      <c r="C168">
        <v>37</v>
      </c>
      <c r="D168" s="55">
        <v>67</v>
      </c>
      <c r="E168">
        <v>69</v>
      </c>
      <c r="F168" s="230">
        <v>69</v>
      </c>
      <c r="G168" s="55">
        <v>137</v>
      </c>
      <c r="H168" s="232">
        <v>97</v>
      </c>
      <c r="I168">
        <v>955</v>
      </c>
      <c r="J168">
        <v>306</v>
      </c>
      <c r="K168">
        <v>197</v>
      </c>
      <c r="L168" s="55">
        <v>1458</v>
      </c>
      <c r="M168">
        <v>487</v>
      </c>
      <c r="N168">
        <v>306</v>
      </c>
      <c r="O168">
        <v>197</v>
      </c>
      <c r="P168" s="55">
        <v>990</v>
      </c>
      <c r="Q168">
        <v>42</v>
      </c>
      <c r="R168">
        <v>131</v>
      </c>
      <c r="S168">
        <v>14</v>
      </c>
      <c r="T168" s="55">
        <v>187</v>
      </c>
      <c r="U168">
        <v>306</v>
      </c>
      <c r="V168" s="246">
        <v>703</v>
      </c>
      <c r="W168">
        <v>197</v>
      </c>
      <c r="X168" s="55">
        <v>1206</v>
      </c>
      <c r="Y168" s="139">
        <v>174</v>
      </c>
      <c r="Z168" s="139">
        <v>66</v>
      </c>
      <c r="AA168" s="138">
        <v>240</v>
      </c>
      <c r="AB168" s="245">
        <v>37</v>
      </c>
      <c r="AC168">
        <v>30</v>
      </c>
      <c r="AD168">
        <v>69</v>
      </c>
      <c r="AE168" s="55">
        <v>136</v>
      </c>
      <c r="AF168" s="245">
        <v>133</v>
      </c>
      <c r="AG168" s="245">
        <v>37</v>
      </c>
      <c r="AH168" s="246">
        <v>0</v>
      </c>
      <c r="AI168" s="260">
        <v>170</v>
      </c>
      <c r="AJ168" s="245">
        <v>221</v>
      </c>
      <c r="AK168" s="245">
        <v>104</v>
      </c>
      <c r="AL168" s="246">
        <v>0</v>
      </c>
      <c r="AM168" s="260">
        <v>325</v>
      </c>
      <c r="AN168" s="245">
        <v>324</v>
      </c>
      <c r="AO168" s="245">
        <v>104</v>
      </c>
      <c r="AP168" s="246">
        <v>0</v>
      </c>
      <c r="AQ168" s="260">
        <v>428</v>
      </c>
      <c r="AR168">
        <v>306</v>
      </c>
      <c r="AS168">
        <v>197</v>
      </c>
      <c r="AT168" s="55">
        <v>503</v>
      </c>
      <c r="AU168">
        <v>37</v>
      </c>
      <c r="AV168">
        <v>64</v>
      </c>
      <c r="AW168">
        <v>106</v>
      </c>
      <c r="AX168">
        <v>0</v>
      </c>
      <c r="AY168" s="55">
        <v>207</v>
      </c>
      <c r="AZ168">
        <v>37</v>
      </c>
      <c r="BA168">
        <v>64</v>
      </c>
      <c r="BB168">
        <v>211</v>
      </c>
      <c r="BC168">
        <v>0</v>
      </c>
      <c r="BD168" s="55">
        <v>312</v>
      </c>
      <c r="BE168">
        <v>37</v>
      </c>
      <c r="BF168">
        <v>65</v>
      </c>
      <c r="BG168">
        <v>1</v>
      </c>
      <c r="BH168">
        <v>73</v>
      </c>
      <c r="BI168" s="55">
        <v>176</v>
      </c>
      <c r="BJ168">
        <v>307</v>
      </c>
      <c r="BK168">
        <v>1554</v>
      </c>
      <c r="BL168">
        <v>49</v>
      </c>
      <c r="BM168">
        <v>197</v>
      </c>
      <c r="BN168" s="55">
        <v>2123</v>
      </c>
      <c r="BO168">
        <v>307</v>
      </c>
      <c r="BP168">
        <v>2426</v>
      </c>
      <c r="BQ168">
        <v>114</v>
      </c>
      <c r="BR168">
        <v>374</v>
      </c>
      <c r="BS168" s="55">
        <v>3318</v>
      </c>
      <c r="BT168">
        <v>307</v>
      </c>
      <c r="BU168">
        <v>197</v>
      </c>
      <c r="BV168" s="55">
        <v>504</v>
      </c>
      <c r="BW168">
        <v>348</v>
      </c>
      <c r="BX168">
        <v>3641</v>
      </c>
      <c r="BY168">
        <v>133</v>
      </c>
      <c r="BZ168">
        <v>374</v>
      </c>
      <c r="CA168" s="55">
        <v>4496</v>
      </c>
      <c r="CB168">
        <v>348</v>
      </c>
      <c r="CC168">
        <v>2903</v>
      </c>
      <c r="CD168">
        <v>192</v>
      </c>
      <c r="CE168">
        <v>374</v>
      </c>
      <c r="CF168">
        <v>3817</v>
      </c>
    </row>
    <row r="169" spans="1:84">
      <c r="A169">
        <v>165</v>
      </c>
      <c r="B169">
        <v>30</v>
      </c>
      <c r="C169">
        <v>37</v>
      </c>
      <c r="D169" s="55">
        <v>67</v>
      </c>
      <c r="E169">
        <v>70</v>
      </c>
      <c r="F169" s="230">
        <v>70</v>
      </c>
      <c r="G169" s="55">
        <v>137</v>
      </c>
      <c r="H169" s="232">
        <v>97</v>
      </c>
      <c r="I169">
        <v>957</v>
      </c>
      <c r="J169">
        <v>307</v>
      </c>
      <c r="K169">
        <v>197</v>
      </c>
      <c r="L169" s="55">
        <v>1461</v>
      </c>
      <c r="M169">
        <v>489</v>
      </c>
      <c r="N169">
        <v>307</v>
      </c>
      <c r="O169">
        <v>197</v>
      </c>
      <c r="P169" s="55">
        <v>993</v>
      </c>
      <c r="Q169">
        <v>42</v>
      </c>
      <c r="R169">
        <v>132</v>
      </c>
      <c r="S169">
        <v>14</v>
      </c>
      <c r="T169" s="55">
        <v>188</v>
      </c>
      <c r="U169">
        <v>307</v>
      </c>
      <c r="V169" s="246">
        <v>705</v>
      </c>
      <c r="W169">
        <v>197</v>
      </c>
      <c r="X169" s="55">
        <v>1209</v>
      </c>
      <c r="Y169" s="139">
        <v>174</v>
      </c>
      <c r="Z169" s="139">
        <v>66</v>
      </c>
      <c r="AA169" s="138">
        <v>240</v>
      </c>
      <c r="AB169" s="245">
        <v>37</v>
      </c>
      <c r="AC169">
        <v>30</v>
      </c>
      <c r="AD169">
        <v>70</v>
      </c>
      <c r="AE169" s="55">
        <v>137</v>
      </c>
      <c r="AF169" s="245">
        <v>134</v>
      </c>
      <c r="AG169" s="245">
        <v>37</v>
      </c>
      <c r="AH169" s="246">
        <v>0</v>
      </c>
      <c r="AI169" s="260">
        <v>171</v>
      </c>
      <c r="AJ169" s="245">
        <v>221</v>
      </c>
      <c r="AK169" s="245">
        <v>105</v>
      </c>
      <c r="AL169" s="246">
        <v>0</v>
      </c>
      <c r="AM169" s="260">
        <v>326</v>
      </c>
      <c r="AN169" s="245">
        <v>325</v>
      </c>
      <c r="AO169" s="245">
        <v>105</v>
      </c>
      <c r="AP169" s="246">
        <v>0</v>
      </c>
      <c r="AQ169" s="260">
        <v>430</v>
      </c>
      <c r="AR169">
        <v>307</v>
      </c>
      <c r="AS169">
        <v>197</v>
      </c>
      <c r="AT169" s="55">
        <v>504</v>
      </c>
      <c r="AU169">
        <v>37</v>
      </c>
      <c r="AV169">
        <v>64</v>
      </c>
      <c r="AW169">
        <v>106</v>
      </c>
      <c r="AX169">
        <v>0</v>
      </c>
      <c r="AY169" s="55">
        <v>207</v>
      </c>
      <c r="AZ169">
        <v>37</v>
      </c>
      <c r="BA169">
        <v>64</v>
      </c>
      <c r="BB169">
        <v>211</v>
      </c>
      <c r="BC169">
        <v>0</v>
      </c>
      <c r="BD169" s="55">
        <v>312</v>
      </c>
      <c r="BE169">
        <v>37</v>
      </c>
      <c r="BF169">
        <v>65</v>
      </c>
      <c r="BG169">
        <v>1</v>
      </c>
      <c r="BH169">
        <v>73</v>
      </c>
      <c r="BI169" s="55">
        <v>176</v>
      </c>
      <c r="BJ169">
        <v>307</v>
      </c>
      <c r="BK169">
        <v>1556</v>
      </c>
      <c r="BL169">
        <v>49</v>
      </c>
      <c r="BM169">
        <v>197</v>
      </c>
      <c r="BN169" s="55">
        <v>2125</v>
      </c>
      <c r="BO169">
        <v>307</v>
      </c>
      <c r="BP169">
        <v>2430</v>
      </c>
      <c r="BQ169">
        <v>114</v>
      </c>
      <c r="BR169">
        <v>375</v>
      </c>
      <c r="BS169" s="55">
        <v>3323</v>
      </c>
      <c r="BT169">
        <v>307</v>
      </c>
      <c r="BU169">
        <v>197</v>
      </c>
      <c r="BV169" s="55">
        <v>504</v>
      </c>
      <c r="BW169">
        <v>349</v>
      </c>
      <c r="BX169">
        <v>3649</v>
      </c>
      <c r="BY169">
        <v>133</v>
      </c>
      <c r="BZ169">
        <v>375</v>
      </c>
      <c r="CA169" s="55">
        <v>4506</v>
      </c>
      <c r="CB169">
        <v>349</v>
      </c>
      <c r="CC169">
        <v>2911</v>
      </c>
      <c r="CD169">
        <v>192</v>
      </c>
      <c r="CE169">
        <v>375</v>
      </c>
      <c r="CF169">
        <v>3827</v>
      </c>
    </row>
    <row r="170" spans="1:84">
      <c r="A170">
        <v>166</v>
      </c>
      <c r="B170">
        <v>30</v>
      </c>
      <c r="C170">
        <v>38</v>
      </c>
      <c r="D170" s="55">
        <v>68</v>
      </c>
      <c r="E170">
        <v>70</v>
      </c>
      <c r="F170" s="230">
        <v>70</v>
      </c>
      <c r="G170" s="55">
        <v>138</v>
      </c>
      <c r="H170" s="232">
        <v>98</v>
      </c>
      <c r="I170">
        <v>958</v>
      </c>
      <c r="J170">
        <v>307</v>
      </c>
      <c r="K170">
        <v>197</v>
      </c>
      <c r="L170" s="55">
        <v>1462</v>
      </c>
      <c r="M170">
        <v>489</v>
      </c>
      <c r="N170">
        <v>307</v>
      </c>
      <c r="O170">
        <v>197</v>
      </c>
      <c r="P170" s="55">
        <v>993</v>
      </c>
      <c r="Q170">
        <v>42</v>
      </c>
      <c r="R170">
        <v>132</v>
      </c>
      <c r="S170">
        <v>14</v>
      </c>
      <c r="T170" s="55">
        <v>188</v>
      </c>
      <c r="U170">
        <v>307</v>
      </c>
      <c r="V170" s="246">
        <v>705</v>
      </c>
      <c r="W170">
        <v>197</v>
      </c>
      <c r="X170" s="55">
        <v>1209</v>
      </c>
      <c r="Y170" s="139">
        <v>175</v>
      </c>
      <c r="Z170" s="139">
        <v>66</v>
      </c>
      <c r="AA170" s="138">
        <v>241</v>
      </c>
      <c r="AB170" s="245">
        <v>38</v>
      </c>
      <c r="AC170">
        <v>30</v>
      </c>
      <c r="AD170">
        <v>70</v>
      </c>
      <c r="AE170" s="55">
        <v>138</v>
      </c>
      <c r="AF170" s="245">
        <v>134</v>
      </c>
      <c r="AG170" s="245">
        <v>38</v>
      </c>
      <c r="AH170" s="246">
        <v>0</v>
      </c>
      <c r="AI170" s="260">
        <v>172</v>
      </c>
      <c r="AJ170" s="245">
        <v>221</v>
      </c>
      <c r="AK170" s="245">
        <v>105</v>
      </c>
      <c r="AL170" s="246">
        <v>0</v>
      </c>
      <c r="AM170" s="260">
        <v>326</v>
      </c>
      <c r="AN170" s="245">
        <v>325</v>
      </c>
      <c r="AO170" s="245">
        <v>105</v>
      </c>
      <c r="AP170" s="246">
        <v>0</v>
      </c>
      <c r="AQ170" s="260">
        <v>430</v>
      </c>
      <c r="AR170">
        <v>307</v>
      </c>
      <c r="AS170">
        <v>197</v>
      </c>
      <c r="AT170" s="55">
        <v>504</v>
      </c>
      <c r="AU170">
        <v>37</v>
      </c>
      <c r="AV170">
        <v>64</v>
      </c>
      <c r="AW170">
        <v>106</v>
      </c>
      <c r="AX170">
        <v>0</v>
      </c>
      <c r="AY170" s="55">
        <v>207</v>
      </c>
      <c r="AZ170">
        <v>37</v>
      </c>
      <c r="BA170">
        <v>64</v>
      </c>
      <c r="BB170">
        <v>211</v>
      </c>
      <c r="BC170">
        <v>0</v>
      </c>
      <c r="BD170" s="55">
        <v>312</v>
      </c>
      <c r="BE170">
        <v>37</v>
      </c>
      <c r="BF170">
        <v>65</v>
      </c>
      <c r="BG170">
        <v>1</v>
      </c>
      <c r="BH170">
        <v>73</v>
      </c>
      <c r="BI170" s="55">
        <v>176</v>
      </c>
      <c r="BJ170">
        <v>308</v>
      </c>
      <c r="BK170">
        <v>1558</v>
      </c>
      <c r="BL170">
        <v>49</v>
      </c>
      <c r="BM170">
        <v>197</v>
      </c>
      <c r="BN170" s="55">
        <v>2128</v>
      </c>
      <c r="BO170">
        <v>308</v>
      </c>
      <c r="BP170">
        <v>2432</v>
      </c>
      <c r="BQ170">
        <v>114</v>
      </c>
      <c r="BR170">
        <v>376</v>
      </c>
      <c r="BS170" s="55">
        <v>3327</v>
      </c>
      <c r="BT170">
        <v>308</v>
      </c>
      <c r="BU170">
        <v>197</v>
      </c>
      <c r="BV170" s="55">
        <v>505</v>
      </c>
      <c r="BW170">
        <v>349</v>
      </c>
      <c r="BX170">
        <v>3652</v>
      </c>
      <c r="BY170">
        <v>133</v>
      </c>
      <c r="BZ170">
        <v>376</v>
      </c>
      <c r="CA170" s="55">
        <v>4510</v>
      </c>
      <c r="CB170">
        <v>349</v>
      </c>
      <c r="CC170">
        <v>2913</v>
      </c>
      <c r="CD170">
        <v>192</v>
      </c>
      <c r="CE170">
        <v>376</v>
      </c>
      <c r="CF170">
        <v>3830</v>
      </c>
    </row>
    <row r="171" spans="1:84">
      <c r="A171">
        <v>167</v>
      </c>
      <c r="B171">
        <v>30</v>
      </c>
      <c r="C171">
        <v>38</v>
      </c>
      <c r="D171" s="55">
        <v>68</v>
      </c>
      <c r="E171">
        <v>70</v>
      </c>
      <c r="F171" s="230">
        <v>70</v>
      </c>
      <c r="G171" s="55">
        <v>138</v>
      </c>
      <c r="H171" s="232">
        <v>98</v>
      </c>
      <c r="I171">
        <v>960</v>
      </c>
      <c r="J171">
        <v>308</v>
      </c>
      <c r="K171">
        <v>198</v>
      </c>
      <c r="L171" s="55">
        <v>1466</v>
      </c>
      <c r="M171">
        <v>490</v>
      </c>
      <c r="N171">
        <v>308</v>
      </c>
      <c r="O171">
        <v>198</v>
      </c>
      <c r="P171" s="55">
        <v>996</v>
      </c>
      <c r="Q171">
        <v>42</v>
      </c>
      <c r="R171">
        <v>132</v>
      </c>
      <c r="S171">
        <v>14</v>
      </c>
      <c r="T171" s="55">
        <v>188</v>
      </c>
      <c r="U171">
        <v>308</v>
      </c>
      <c r="V171" s="246">
        <v>707</v>
      </c>
      <c r="W171">
        <v>198</v>
      </c>
      <c r="X171" s="55">
        <v>1213</v>
      </c>
      <c r="Y171" s="139">
        <v>175</v>
      </c>
      <c r="Z171" s="139">
        <v>66</v>
      </c>
      <c r="AA171" s="138">
        <v>241</v>
      </c>
      <c r="AB171" s="245">
        <v>38</v>
      </c>
      <c r="AC171">
        <v>30</v>
      </c>
      <c r="AD171">
        <v>70</v>
      </c>
      <c r="AE171" s="55">
        <v>138</v>
      </c>
      <c r="AF171" s="245">
        <v>134</v>
      </c>
      <c r="AG171" s="245">
        <v>38</v>
      </c>
      <c r="AH171" s="246">
        <v>0</v>
      </c>
      <c r="AI171" s="260">
        <v>172</v>
      </c>
      <c r="AJ171" s="245">
        <v>222</v>
      </c>
      <c r="AK171" s="245">
        <v>105</v>
      </c>
      <c r="AL171" s="246">
        <v>0</v>
      </c>
      <c r="AM171" s="260">
        <v>327</v>
      </c>
      <c r="AN171" s="245">
        <v>326</v>
      </c>
      <c r="AO171" s="245">
        <v>105</v>
      </c>
      <c r="AP171" s="246">
        <v>0</v>
      </c>
      <c r="AQ171" s="260">
        <v>431</v>
      </c>
      <c r="AR171">
        <v>308</v>
      </c>
      <c r="AS171">
        <v>198</v>
      </c>
      <c r="AT171" s="55">
        <v>506</v>
      </c>
      <c r="AU171">
        <v>37</v>
      </c>
      <c r="AV171">
        <v>64</v>
      </c>
      <c r="AW171">
        <v>107</v>
      </c>
      <c r="AX171">
        <v>0</v>
      </c>
      <c r="AY171" s="55">
        <v>208</v>
      </c>
      <c r="AZ171">
        <v>37</v>
      </c>
      <c r="BA171">
        <v>64</v>
      </c>
      <c r="BB171">
        <v>212</v>
      </c>
      <c r="BC171">
        <v>0</v>
      </c>
      <c r="BD171" s="55">
        <v>313</v>
      </c>
      <c r="BE171">
        <v>37</v>
      </c>
      <c r="BF171">
        <v>65</v>
      </c>
      <c r="BG171">
        <v>1</v>
      </c>
      <c r="BH171">
        <v>74</v>
      </c>
      <c r="BI171" s="55">
        <v>177</v>
      </c>
      <c r="BJ171">
        <v>308</v>
      </c>
      <c r="BK171">
        <v>1563</v>
      </c>
      <c r="BL171">
        <v>49</v>
      </c>
      <c r="BM171">
        <v>198</v>
      </c>
      <c r="BN171" s="55">
        <v>2134</v>
      </c>
      <c r="BO171">
        <v>308</v>
      </c>
      <c r="BP171">
        <v>2438</v>
      </c>
      <c r="BQ171">
        <v>115</v>
      </c>
      <c r="BR171">
        <v>377</v>
      </c>
      <c r="BS171" s="55">
        <v>3335</v>
      </c>
      <c r="BT171">
        <v>308</v>
      </c>
      <c r="BU171">
        <v>198</v>
      </c>
      <c r="BV171" s="55">
        <v>506</v>
      </c>
      <c r="BW171">
        <v>350</v>
      </c>
      <c r="BX171">
        <v>3660</v>
      </c>
      <c r="BY171">
        <v>133</v>
      </c>
      <c r="BZ171">
        <v>377</v>
      </c>
      <c r="CA171" s="55">
        <v>4520</v>
      </c>
      <c r="CB171">
        <v>350</v>
      </c>
      <c r="CC171">
        <v>2919</v>
      </c>
      <c r="CD171">
        <v>193</v>
      </c>
      <c r="CE171">
        <v>377</v>
      </c>
      <c r="CF171">
        <v>3839</v>
      </c>
    </row>
    <row r="172" spans="1:84">
      <c r="A172">
        <v>168</v>
      </c>
      <c r="B172">
        <v>30</v>
      </c>
      <c r="C172">
        <v>38</v>
      </c>
      <c r="D172" s="55">
        <v>68</v>
      </c>
      <c r="E172">
        <v>70</v>
      </c>
      <c r="F172" s="230">
        <v>70</v>
      </c>
      <c r="G172" s="55">
        <v>138</v>
      </c>
      <c r="H172" s="232">
        <v>98</v>
      </c>
      <c r="I172">
        <v>962</v>
      </c>
      <c r="J172">
        <v>309</v>
      </c>
      <c r="K172">
        <v>198</v>
      </c>
      <c r="L172" s="55">
        <v>1469</v>
      </c>
      <c r="M172">
        <v>491</v>
      </c>
      <c r="N172">
        <v>309</v>
      </c>
      <c r="O172">
        <v>198</v>
      </c>
      <c r="P172" s="55">
        <v>998</v>
      </c>
      <c r="Q172">
        <v>42</v>
      </c>
      <c r="R172">
        <v>132</v>
      </c>
      <c r="S172">
        <v>14</v>
      </c>
      <c r="T172" s="55">
        <v>188</v>
      </c>
      <c r="U172">
        <v>309</v>
      </c>
      <c r="V172" s="246">
        <v>708</v>
      </c>
      <c r="W172">
        <v>198</v>
      </c>
      <c r="X172" s="55">
        <v>1215</v>
      </c>
      <c r="Y172" s="139">
        <v>175</v>
      </c>
      <c r="Z172" s="139">
        <v>66</v>
      </c>
      <c r="AA172" s="138">
        <v>241</v>
      </c>
      <c r="AB172" s="245">
        <v>38</v>
      </c>
      <c r="AC172">
        <v>30</v>
      </c>
      <c r="AD172">
        <v>70</v>
      </c>
      <c r="AE172" s="55">
        <v>138</v>
      </c>
      <c r="AF172" s="245">
        <v>134</v>
      </c>
      <c r="AG172" s="245">
        <v>38</v>
      </c>
      <c r="AH172" s="246">
        <v>0</v>
      </c>
      <c r="AI172" s="260">
        <v>172</v>
      </c>
      <c r="AJ172" s="245">
        <v>222</v>
      </c>
      <c r="AK172" s="245">
        <v>105</v>
      </c>
      <c r="AL172" s="246">
        <v>0</v>
      </c>
      <c r="AM172" s="260">
        <v>327</v>
      </c>
      <c r="AN172" s="245">
        <v>327</v>
      </c>
      <c r="AO172" s="245">
        <v>105</v>
      </c>
      <c r="AP172" s="246">
        <v>0</v>
      </c>
      <c r="AQ172" s="260">
        <v>432</v>
      </c>
      <c r="AR172">
        <v>309</v>
      </c>
      <c r="AS172">
        <v>198</v>
      </c>
      <c r="AT172" s="55">
        <v>507</v>
      </c>
      <c r="AU172">
        <v>37</v>
      </c>
      <c r="AV172">
        <v>64</v>
      </c>
      <c r="AW172">
        <v>107</v>
      </c>
      <c r="AX172">
        <v>0</v>
      </c>
      <c r="AY172" s="55">
        <v>208</v>
      </c>
      <c r="AZ172">
        <v>37</v>
      </c>
      <c r="BA172">
        <v>64</v>
      </c>
      <c r="BB172">
        <v>212</v>
      </c>
      <c r="BC172">
        <v>0</v>
      </c>
      <c r="BD172" s="55">
        <v>313</v>
      </c>
      <c r="BE172">
        <v>37</v>
      </c>
      <c r="BF172">
        <v>65</v>
      </c>
      <c r="BG172">
        <v>1</v>
      </c>
      <c r="BH172">
        <v>74</v>
      </c>
      <c r="BI172" s="55">
        <v>177</v>
      </c>
      <c r="BJ172">
        <v>309</v>
      </c>
      <c r="BK172">
        <v>1565</v>
      </c>
      <c r="BL172">
        <v>49</v>
      </c>
      <c r="BM172">
        <v>198</v>
      </c>
      <c r="BN172" s="55">
        <v>2137</v>
      </c>
      <c r="BO172">
        <v>309</v>
      </c>
      <c r="BP172">
        <v>2443</v>
      </c>
      <c r="BQ172">
        <v>115</v>
      </c>
      <c r="BR172">
        <v>378</v>
      </c>
      <c r="BS172" s="55">
        <v>3343</v>
      </c>
      <c r="BT172">
        <v>309</v>
      </c>
      <c r="BU172">
        <v>198</v>
      </c>
      <c r="BV172" s="55">
        <v>507</v>
      </c>
      <c r="BW172">
        <v>350</v>
      </c>
      <c r="BX172">
        <v>3668</v>
      </c>
      <c r="BY172">
        <v>133</v>
      </c>
      <c r="BZ172">
        <v>378</v>
      </c>
      <c r="CA172" s="55">
        <v>4529</v>
      </c>
      <c r="CB172">
        <v>350</v>
      </c>
      <c r="CC172">
        <v>2925</v>
      </c>
      <c r="CD172">
        <v>193</v>
      </c>
      <c r="CE172">
        <v>378</v>
      </c>
      <c r="CF172">
        <v>3846</v>
      </c>
    </row>
    <row r="173" spans="1:84">
      <c r="A173">
        <v>169</v>
      </c>
      <c r="B173">
        <v>30</v>
      </c>
      <c r="C173">
        <v>38</v>
      </c>
      <c r="D173" s="55">
        <v>68</v>
      </c>
      <c r="E173">
        <v>70</v>
      </c>
      <c r="F173" s="230">
        <v>70</v>
      </c>
      <c r="G173" s="55">
        <v>138</v>
      </c>
      <c r="H173" s="232">
        <v>98</v>
      </c>
      <c r="I173">
        <v>964</v>
      </c>
      <c r="J173">
        <v>309</v>
      </c>
      <c r="K173">
        <v>199</v>
      </c>
      <c r="L173" s="55">
        <v>1472</v>
      </c>
      <c r="M173">
        <v>492</v>
      </c>
      <c r="N173">
        <v>309</v>
      </c>
      <c r="O173">
        <v>199</v>
      </c>
      <c r="P173" s="55">
        <v>1000</v>
      </c>
      <c r="Q173">
        <v>42</v>
      </c>
      <c r="R173">
        <v>133</v>
      </c>
      <c r="S173">
        <v>14</v>
      </c>
      <c r="T173" s="55">
        <v>189</v>
      </c>
      <c r="U173">
        <v>309</v>
      </c>
      <c r="V173" s="246">
        <v>710</v>
      </c>
      <c r="W173">
        <v>199</v>
      </c>
      <c r="X173" s="55">
        <v>1218</v>
      </c>
      <c r="Y173" s="139">
        <v>176</v>
      </c>
      <c r="Z173" s="139">
        <v>66</v>
      </c>
      <c r="AA173" s="138">
        <v>242</v>
      </c>
      <c r="AB173" s="245">
        <v>38</v>
      </c>
      <c r="AC173">
        <v>30</v>
      </c>
      <c r="AD173">
        <v>70</v>
      </c>
      <c r="AE173" s="55">
        <v>138</v>
      </c>
      <c r="AF173" s="245">
        <v>135</v>
      </c>
      <c r="AG173" s="245">
        <v>38</v>
      </c>
      <c r="AH173" s="246">
        <v>0</v>
      </c>
      <c r="AI173" s="260">
        <v>173</v>
      </c>
      <c r="AJ173" s="245">
        <v>223</v>
      </c>
      <c r="AK173" s="245">
        <v>105</v>
      </c>
      <c r="AL173" s="246">
        <v>0</v>
      </c>
      <c r="AM173" s="260">
        <v>328</v>
      </c>
      <c r="AN173" s="245">
        <v>327</v>
      </c>
      <c r="AO173" s="245">
        <v>105</v>
      </c>
      <c r="AP173" s="246">
        <v>0</v>
      </c>
      <c r="AQ173" s="260">
        <v>432</v>
      </c>
      <c r="AR173">
        <v>309</v>
      </c>
      <c r="AS173">
        <v>199</v>
      </c>
      <c r="AT173" s="55">
        <v>508</v>
      </c>
      <c r="AU173">
        <v>37</v>
      </c>
      <c r="AV173">
        <v>64</v>
      </c>
      <c r="AW173">
        <v>107</v>
      </c>
      <c r="AX173">
        <v>0</v>
      </c>
      <c r="AY173" s="55">
        <v>208</v>
      </c>
      <c r="AZ173">
        <v>37</v>
      </c>
      <c r="BA173">
        <v>64</v>
      </c>
      <c r="BB173">
        <v>213</v>
      </c>
      <c r="BC173">
        <v>0</v>
      </c>
      <c r="BD173" s="55">
        <v>314</v>
      </c>
      <c r="BE173">
        <v>37</v>
      </c>
      <c r="BF173">
        <v>65</v>
      </c>
      <c r="BG173">
        <v>1</v>
      </c>
      <c r="BH173">
        <v>74</v>
      </c>
      <c r="BI173" s="55">
        <v>177</v>
      </c>
      <c r="BJ173">
        <v>310</v>
      </c>
      <c r="BK173">
        <v>1568</v>
      </c>
      <c r="BL173">
        <v>49</v>
      </c>
      <c r="BM173">
        <v>198</v>
      </c>
      <c r="BN173" s="55">
        <v>2141</v>
      </c>
      <c r="BO173">
        <v>310</v>
      </c>
      <c r="BP173">
        <v>2449</v>
      </c>
      <c r="BQ173">
        <v>115</v>
      </c>
      <c r="BR173">
        <v>378</v>
      </c>
      <c r="BS173" s="55">
        <v>3350</v>
      </c>
      <c r="BT173">
        <v>310</v>
      </c>
      <c r="BU173">
        <v>198</v>
      </c>
      <c r="BV173" s="55">
        <v>508</v>
      </c>
      <c r="BW173">
        <v>351</v>
      </c>
      <c r="BX173">
        <v>3676</v>
      </c>
      <c r="BY173">
        <v>134</v>
      </c>
      <c r="BZ173">
        <v>378</v>
      </c>
      <c r="CA173" s="55">
        <v>4539</v>
      </c>
      <c r="CB173">
        <v>351</v>
      </c>
      <c r="CC173">
        <v>2931</v>
      </c>
      <c r="CD173">
        <v>194</v>
      </c>
      <c r="CE173">
        <v>378</v>
      </c>
      <c r="CF173">
        <v>3854</v>
      </c>
    </row>
    <row r="174" spans="1:84">
      <c r="A174">
        <v>170</v>
      </c>
      <c r="B174">
        <v>30</v>
      </c>
      <c r="C174">
        <v>38</v>
      </c>
      <c r="D174" s="55">
        <v>68</v>
      </c>
      <c r="E174">
        <v>70</v>
      </c>
      <c r="F174" s="230">
        <v>70</v>
      </c>
      <c r="G174" s="55">
        <v>138</v>
      </c>
      <c r="H174" s="232">
        <v>98</v>
      </c>
      <c r="I174">
        <v>966</v>
      </c>
      <c r="J174">
        <v>310</v>
      </c>
      <c r="K174">
        <v>199</v>
      </c>
      <c r="L174" s="55">
        <v>1475</v>
      </c>
      <c r="M174">
        <v>493</v>
      </c>
      <c r="N174">
        <v>310</v>
      </c>
      <c r="O174">
        <v>199</v>
      </c>
      <c r="P174" s="55">
        <v>1002</v>
      </c>
      <c r="Q174">
        <v>42</v>
      </c>
      <c r="R174">
        <v>133</v>
      </c>
      <c r="S174">
        <v>14</v>
      </c>
      <c r="T174" s="55">
        <v>189</v>
      </c>
      <c r="U174">
        <v>310</v>
      </c>
      <c r="V174" s="246">
        <v>711</v>
      </c>
      <c r="W174">
        <v>199</v>
      </c>
      <c r="X174" s="55">
        <v>1220</v>
      </c>
      <c r="Y174" s="139">
        <v>176</v>
      </c>
      <c r="Z174" s="139">
        <v>66</v>
      </c>
      <c r="AA174" s="138">
        <v>242</v>
      </c>
      <c r="AB174" s="245">
        <v>38</v>
      </c>
      <c r="AC174">
        <v>30</v>
      </c>
      <c r="AD174">
        <v>70</v>
      </c>
      <c r="AE174" s="55">
        <v>138</v>
      </c>
      <c r="AF174" s="245">
        <v>135</v>
      </c>
      <c r="AG174" s="245">
        <v>38</v>
      </c>
      <c r="AH174" s="246">
        <v>0</v>
      </c>
      <c r="AI174" s="260">
        <v>173</v>
      </c>
      <c r="AJ174" s="245">
        <v>223</v>
      </c>
      <c r="AK174" s="245">
        <v>105</v>
      </c>
      <c r="AL174" s="246">
        <v>0</v>
      </c>
      <c r="AM174" s="260">
        <v>328</v>
      </c>
      <c r="AN174" s="245">
        <v>328</v>
      </c>
      <c r="AO174" s="245">
        <v>105</v>
      </c>
      <c r="AP174" s="246">
        <v>0</v>
      </c>
      <c r="AQ174" s="260">
        <v>433</v>
      </c>
      <c r="AR174">
        <v>310</v>
      </c>
      <c r="AS174">
        <v>199</v>
      </c>
      <c r="AT174" s="55">
        <v>509</v>
      </c>
      <c r="AU174">
        <v>37</v>
      </c>
      <c r="AV174">
        <v>64</v>
      </c>
      <c r="AW174">
        <v>107</v>
      </c>
      <c r="AX174">
        <v>0</v>
      </c>
      <c r="AY174" s="55">
        <v>208</v>
      </c>
      <c r="AZ174">
        <v>37</v>
      </c>
      <c r="BA174">
        <v>64</v>
      </c>
      <c r="BB174">
        <v>213</v>
      </c>
      <c r="BC174">
        <v>0</v>
      </c>
      <c r="BD174" s="55">
        <v>314</v>
      </c>
      <c r="BE174">
        <v>37</v>
      </c>
      <c r="BF174">
        <v>65</v>
      </c>
      <c r="BG174">
        <v>1</v>
      </c>
      <c r="BH174">
        <v>74</v>
      </c>
      <c r="BI174" s="55">
        <v>177</v>
      </c>
      <c r="BJ174">
        <v>310</v>
      </c>
      <c r="BK174">
        <v>1571</v>
      </c>
      <c r="BL174">
        <v>49</v>
      </c>
      <c r="BM174">
        <v>199</v>
      </c>
      <c r="BN174" s="55">
        <v>2145</v>
      </c>
      <c r="BO174">
        <v>310</v>
      </c>
      <c r="BP174">
        <v>2453</v>
      </c>
      <c r="BQ174">
        <v>116</v>
      </c>
      <c r="BR174">
        <v>379</v>
      </c>
      <c r="BS174" s="55">
        <v>3356</v>
      </c>
      <c r="BT174">
        <v>310</v>
      </c>
      <c r="BU174">
        <v>199</v>
      </c>
      <c r="BV174" s="55">
        <v>509</v>
      </c>
      <c r="BW174">
        <v>352</v>
      </c>
      <c r="BX174">
        <v>3682</v>
      </c>
      <c r="BY174">
        <v>134</v>
      </c>
      <c r="BZ174">
        <v>379</v>
      </c>
      <c r="CA174" s="55">
        <v>4547</v>
      </c>
      <c r="CB174">
        <v>352</v>
      </c>
      <c r="CC174">
        <v>2937</v>
      </c>
      <c r="CD174">
        <v>194</v>
      </c>
      <c r="CE174">
        <v>379</v>
      </c>
      <c r="CF174">
        <v>3862</v>
      </c>
    </row>
    <row r="175" spans="1:84">
      <c r="A175">
        <v>171</v>
      </c>
      <c r="B175">
        <v>30</v>
      </c>
      <c r="C175">
        <v>38</v>
      </c>
      <c r="D175" s="55">
        <v>68</v>
      </c>
      <c r="E175">
        <v>70</v>
      </c>
      <c r="F175" s="230">
        <v>70</v>
      </c>
      <c r="G175" s="55">
        <v>138</v>
      </c>
      <c r="H175" s="232">
        <v>98</v>
      </c>
      <c r="I175">
        <v>968</v>
      </c>
      <c r="J175">
        <v>311</v>
      </c>
      <c r="K175">
        <v>199</v>
      </c>
      <c r="L175" s="55">
        <v>1478</v>
      </c>
      <c r="M175">
        <v>494</v>
      </c>
      <c r="N175">
        <v>311</v>
      </c>
      <c r="O175">
        <v>199</v>
      </c>
      <c r="P175" s="55">
        <v>1004</v>
      </c>
      <c r="Q175">
        <v>42</v>
      </c>
      <c r="R175">
        <v>133</v>
      </c>
      <c r="S175">
        <v>14</v>
      </c>
      <c r="T175" s="55">
        <v>189</v>
      </c>
      <c r="U175">
        <v>311</v>
      </c>
      <c r="V175" s="246">
        <v>713</v>
      </c>
      <c r="W175">
        <v>199</v>
      </c>
      <c r="X175" s="55">
        <v>1223</v>
      </c>
      <c r="Y175" s="139">
        <v>176</v>
      </c>
      <c r="Z175" s="139">
        <v>66</v>
      </c>
      <c r="AA175" s="138">
        <v>242</v>
      </c>
      <c r="AB175" s="245">
        <v>38</v>
      </c>
      <c r="AC175">
        <v>30</v>
      </c>
      <c r="AD175">
        <v>70</v>
      </c>
      <c r="AE175" s="55">
        <v>138</v>
      </c>
      <c r="AF175" s="245">
        <v>135</v>
      </c>
      <c r="AG175" s="245">
        <v>38</v>
      </c>
      <c r="AH175" s="246">
        <v>0</v>
      </c>
      <c r="AI175" s="260">
        <v>173</v>
      </c>
      <c r="AJ175" s="245">
        <v>224</v>
      </c>
      <c r="AK175" s="245">
        <v>106</v>
      </c>
      <c r="AL175" s="246">
        <v>0</v>
      </c>
      <c r="AM175" s="260">
        <v>330</v>
      </c>
      <c r="AN175" s="245">
        <v>329</v>
      </c>
      <c r="AO175" s="245">
        <v>106</v>
      </c>
      <c r="AP175" s="246">
        <v>0</v>
      </c>
      <c r="AQ175" s="260">
        <v>435</v>
      </c>
      <c r="AR175">
        <v>311</v>
      </c>
      <c r="AS175">
        <v>199</v>
      </c>
      <c r="AT175" s="55">
        <v>510</v>
      </c>
      <c r="AU175">
        <v>38</v>
      </c>
      <c r="AV175">
        <v>64</v>
      </c>
      <c r="AW175">
        <v>108</v>
      </c>
      <c r="AX175">
        <v>0</v>
      </c>
      <c r="AY175" s="55">
        <v>210</v>
      </c>
      <c r="AZ175">
        <v>38</v>
      </c>
      <c r="BA175">
        <v>64</v>
      </c>
      <c r="BB175">
        <v>214</v>
      </c>
      <c r="BC175">
        <v>0</v>
      </c>
      <c r="BD175" s="55">
        <v>316</v>
      </c>
      <c r="BE175">
        <v>38</v>
      </c>
      <c r="BF175">
        <v>65</v>
      </c>
      <c r="BG175">
        <v>1</v>
      </c>
      <c r="BH175">
        <v>74</v>
      </c>
      <c r="BI175" s="55">
        <v>178</v>
      </c>
      <c r="BJ175">
        <v>311</v>
      </c>
      <c r="BK175">
        <v>1575</v>
      </c>
      <c r="BL175">
        <v>49</v>
      </c>
      <c r="BM175">
        <v>199</v>
      </c>
      <c r="BN175" s="55">
        <v>2150</v>
      </c>
      <c r="BO175">
        <v>311</v>
      </c>
      <c r="BP175">
        <v>2459</v>
      </c>
      <c r="BQ175">
        <v>116</v>
      </c>
      <c r="BR175">
        <v>380</v>
      </c>
      <c r="BS175" s="55">
        <v>3365</v>
      </c>
      <c r="BT175">
        <v>311</v>
      </c>
      <c r="BU175">
        <v>199</v>
      </c>
      <c r="BV175" s="55">
        <v>510</v>
      </c>
      <c r="BW175">
        <v>352</v>
      </c>
      <c r="BX175">
        <v>3690</v>
      </c>
      <c r="BY175">
        <v>134</v>
      </c>
      <c r="BZ175">
        <v>380</v>
      </c>
      <c r="CA175" s="55">
        <v>4556</v>
      </c>
      <c r="CB175">
        <v>352</v>
      </c>
      <c r="CC175">
        <v>2943</v>
      </c>
      <c r="CD175">
        <v>194</v>
      </c>
      <c r="CE175">
        <v>380</v>
      </c>
      <c r="CF175">
        <v>3869</v>
      </c>
    </row>
    <row r="176" spans="1:84">
      <c r="A176">
        <v>172</v>
      </c>
      <c r="B176">
        <v>30</v>
      </c>
      <c r="C176">
        <v>38</v>
      </c>
      <c r="D176" s="55">
        <v>68</v>
      </c>
      <c r="E176">
        <v>71</v>
      </c>
      <c r="F176" s="230">
        <v>71</v>
      </c>
      <c r="G176" s="55">
        <v>139</v>
      </c>
      <c r="H176" s="232">
        <v>98</v>
      </c>
      <c r="I176">
        <v>970</v>
      </c>
      <c r="J176">
        <v>311</v>
      </c>
      <c r="K176">
        <v>200</v>
      </c>
      <c r="L176" s="55">
        <v>1481</v>
      </c>
      <c r="M176">
        <v>495</v>
      </c>
      <c r="N176">
        <v>311</v>
      </c>
      <c r="O176">
        <v>200</v>
      </c>
      <c r="P176" s="55">
        <v>1006</v>
      </c>
      <c r="Q176">
        <v>42</v>
      </c>
      <c r="R176">
        <v>133</v>
      </c>
      <c r="S176">
        <v>14</v>
      </c>
      <c r="T176" s="55">
        <v>189</v>
      </c>
      <c r="U176">
        <v>311</v>
      </c>
      <c r="V176" s="246">
        <v>714</v>
      </c>
      <c r="W176">
        <v>200</v>
      </c>
      <c r="X176" s="55">
        <v>1225</v>
      </c>
      <c r="Y176" s="139">
        <v>177</v>
      </c>
      <c r="Z176" s="139">
        <v>67</v>
      </c>
      <c r="AA176" s="138">
        <v>244</v>
      </c>
      <c r="AB176" s="245">
        <v>38</v>
      </c>
      <c r="AC176">
        <v>30</v>
      </c>
      <c r="AD176">
        <v>71</v>
      </c>
      <c r="AE176" s="55">
        <v>139</v>
      </c>
      <c r="AF176" s="245">
        <v>135</v>
      </c>
      <c r="AG176" s="245">
        <v>38</v>
      </c>
      <c r="AH176" s="246">
        <v>0</v>
      </c>
      <c r="AI176" s="260">
        <v>173</v>
      </c>
      <c r="AJ176" s="245">
        <v>224</v>
      </c>
      <c r="AK176" s="245">
        <v>106</v>
      </c>
      <c r="AL176" s="246">
        <v>0</v>
      </c>
      <c r="AM176" s="260">
        <v>330</v>
      </c>
      <c r="AN176" s="245">
        <v>329</v>
      </c>
      <c r="AO176" s="245">
        <v>106</v>
      </c>
      <c r="AP176" s="246">
        <v>0</v>
      </c>
      <c r="AQ176" s="260">
        <v>435</v>
      </c>
      <c r="AR176">
        <v>311</v>
      </c>
      <c r="AS176">
        <v>200</v>
      </c>
      <c r="AT176" s="55">
        <v>511</v>
      </c>
      <c r="AU176">
        <v>38</v>
      </c>
      <c r="AV176">
        <v>65</v>
      </c>
      <c r="AW176">
        <v>108</v>
      </c>
      <c r="AX176">
        <v>0</v>
      </c>
      <c r="AY176" s="55">
        <v>211</v>
      </c>
      <c r="AZ176">
        <v>38</v>
      </c>
      <c r="BA176">
        <v>65</v>
      </c>
      <c r="BB176">
        <v>214</v>
      </c>
      <c r="BC176">
        <v>0</v>
      </c>
      <c r="BD176" s="55">
        <v>317</v>
      </c>
      <c r="BE176">
        <v>38</v>
      </c>
      <c r="BF176">
        <v>66</v>
      </c>
      <c r="BG176">
        <v>1</v>
      </c>
      <c r="BH176">
        <v>74</v>
      </c>
      <c r="BI176" s="55">
        <v>179</v>
      </c>
      <c r="BJ176">
        <v>311</v>
      </c>
      <c r="BK176">
        <v>1577</v>
      </c>
      <c r="BL176">
        <v>50</v>
      </c>
      <c r="BM176">
        <v>199</v>
      </c>
      <c r="BN176" s="55">
        <v>2153</v>
      </c>
      <c r="BO176">
        <v>311</v>
      </c>
      <c r="BP176">
        <v>2463</v>
      </c>
      <c r="BQ176">
        <v>116</v>
      </c>
      <c r="BR176">
        <v>380</v>
      </c>
      <c r="BS176" s="55">
        <v>3369</v>
      </c>
      <c r="BT176">
        <v>311</v>
      </c>
      <c r="BU176">
        <v>199</v>
      </c>
      <c r="BV176" s="55">
        <v>510</v>
      </c>
      <c r="BW176">
        <v>354</v>
      </c>
      <c r="BX176">
        <v>3697</v>
      </c>
      <c r="BY176">
        <v>134</v>
      </c>
      <c r="BZ176">
        <v>380</v>
      </c>
      <c r="CA176" s="55">
        <v>4565</v>
      </c>
      <c r="CB176">
        <v>354</v>
      </c>
      <c r="CC176">
        <v>2948</v>
      </c>
      <c r="CD176">
        <v>194</v>
      </c>
      <c r="CE176">
        <v>380</v>
      </c>
      <c r="CF176">
        <v>3876</v>
      </c>
    </row>
    <row r="177" spans="1:84">
      <c r="A177">
        <v>173</v>
      </c>
      <c r="B177">
        <v>30</v>
      </c>
      <c r="C177">
        <v>38</v>
      </c>
      <c r="D177" s="55">
        <v>68</v>
      </c>
      <c r="E177">
        <v>71</v>
      </c>
      <c r="F177" s="230">
        <v>71</v>
      </c>
      <c r="G177" s="55">
        <v>139</v>
      </c>
      <c r="H177" s="232">
        <v>99</v>
      </c>
      <c r="I177">
        <v>972</v>
      </c>
      <c r="J177">
        <v>312</v>
      </c>
      <c r="K177">
        <v>200</v>
      </c>
      <c r="L177" s="55">
        <v>1484</v>
      </c>
      <c r="M177">
        <v>496</v>
      </c>
      <c r="N177">
        <v>312</v>
      </c>
      <c r="O177">
        <v>200</v>
      </c>
      <c r="P177" s="55">
        <v>1008</v>
      </c>
      <c r="Q177">
        <v>42</v>
      </c>
      <c r="R177">
        <v>134</v>
      </c>
      <c r="S177">
        <v>14</v>
      </c>
      <c r="T177" s="55">
        <v>190</v>
      </c>
      <c r="U177">
        <v>312</v>
      </c>
      <c r="V177" s="246">
        <v>716</v>
      </c>
      <c r="W177">
        <v>200</v>
      </c>
      <c r="X177" s="55">
        <v>1228</v>
      </c>
      <c r="Y177" s="139">
        <v>177</v>
      </c>
      <c r="Z177" s="139">
        <v>67</v>
      </c>
      <c r="AA177" s="138">
        <v>244</v>
      </c>
      <c r="AB177" s="245">
        <v>38</v>
      </c>
      <c r="AC177">
        <v>30</v>
      </c>
      <c r="AD177">
        <v>71</v>
      </c>
      <c r="AE177" s="55">
        <v>139</v>
      </c>
      <c r="AF177" s="245">
        <v>136</v>
      </c>
      <c r="AG177" s="245">
        <v>38</v>
      </c>
      <c r="AH177" s="246">
        <v>0</v>
      </c>
      <c r="AI177" s="260">
        <v>174</v>
      </c>
      <c r="AJ177" s="245">
        <v>224</v>
      </c>
      <c r="AK177" s="245">
        <v>106</v>
      </c>
      <c r="AL177" s="246">
        <v>0</v>
      </c>
      <c r="AM177" s="260">
        <v>330</v>
      </c>
      <c r="AN177" s="245">
        <v>330</v>
      </c>
      <c r="AO177" s="245">
        <v>106</v>
      </c>
      <c r="AP177" s="246">
        <v>0</v>
      </c>
      <c r="AQ177" s="260">
        <v>436</v>
      </c>
      <c r="AR177">
        <v>312</v>
      </c>
      <c r="AS177">
        <v>200</v>
      </c>
      <c r="AT177" s="55">
        <v>512</v>
      </c>
      <c r="AU177">
        <v>38</v>
      </c>
      <c r="AV177">
        <v>65</v>
      </c>
      <c r="AW177">
        <v>108</v>
      </c>
      <c r="AX177">
        <v>0</v>
      </c>
      <c r="AY177" s="55">
        <v>211</v>
      </c>
      <c r="AZ177">
        <v>38</v>
      </c>
      <c r="BA177">
        <v>65</v>
      </c>
      <c r="BB177">
        <v>214</v>
      </c>
      <c r="BC177">
        <v>0</v>
      </c>
      <c r="BD177" s="55">
        <v>317</v>
      </c>
      <c r="BE177">
        <v>38</v>
      </c>
      <c r="BF177">
        <v>66</v>
      </c>
      <c r="BG177">
        <v>1</v>
      </c>
      <c r="BH177">
        <v>74</v>
      </c>
      <c r="BI177" s="55">
        <v>179</v>
      </c>
      <c r="BJ177">
        <v>312</v>
      </c>
      <c r="BK177">
        <v>1582</v>
      </c>
      <c r="BL177">
        <v>50</v>
      </c>
      <c r="BM177">
        <v>200</v>
      </c>
      <c r="BN177" s="55">
        <v>2160</v>
      </c>
      <c r="BO177">
        <v>312</v>
      </c>
      <c r="BP177">
        <v>2469</v>
      </c>
      <c r="BQ177">
        <v>116</v>
      </c>
      <c r="BR177">
        <v>381</v>
      </c>
      <c r="BS177" s="55">
        <v>3377</v>
      </c>
      <c r="BT177">
        <v>312</v>
      </c>
      <c r="BU177">
        <v>200</v>
      </c>
      <c r="BV177" s="55">
        <v>512</v>
      </c>
      <c r="BW177">
        <v>355</v>
      </c>
      <c r="BX177">
        <v>3706</v>
      </c>
      <c r="BY177">
        <v>134</v>
      </c>
      <c r="BZ177">
        <v>381</v>
      </c>
      <c r="CA177" s="55">
        <v>4576</v>
      </c>
      <c r="CB177">
        <v>355</v>
      </c>
      <c r="CC177">
        <v>2955</v>
      </c>
      <c r="CD177">
        <v>194</v>
      </c>
      <c r="CE177">
        <v>381</v>
      </c>
      <c r="CF177">
        <v>3885</v>
      </c>
    </row>
    <row r="178" spans="1:84">
      <c r="A178">
        <v>174</v>
      </c>
      <c r="B178">
        <v>30</v>
      </c>
      <c r="C178">
        <v>38</v>
      </c>
      <c r="D178" s="55">
        <v>68</v>
      </c>
      <c r="E178">
        <v>71</v>
      </c>
      <c r="F178" s="230">
        <v>71</v>
      </c>
      <c r="G178" s="55">
        <v>139</v>
      </c>
      <c r="H178" s="232">
        <v>99</v>
      </c>
      <c r="I178">
        <v>974</v>
      </c>
      <c r="J178">
        <v>312</v>
      </c>
      <c r="K178">
        <v>201</v>
      </c>
      <c r="L178" s="55">
        <v>1487</v>
      </c>
      <c r="M178">
        <v>497</v>
      </c>
      <c r="N178">
        <v>312</v>
      </c>
      <c r="O178">
        <v>201</v>
      </c>
      <c r="P178" s="55">
        <v>1010</v>
      </c>
      <c r="Q178">
        <v>43</v>
      </c>
      <c r="R178">
        <v>134</v>
      </c>
      <c r="S178">
        <v>14</v>
      </c>
      <c r="T178" s="55">
        <v>191</v>
      </c>
      <c r="U178">
        <v>312</v>
      </c>
      <c r="V178" s="246">
        <v>717</v>
      </c>
      <c r="W178">
        <v>201</v>
      </c>
      <c r="X178" s="55">
        <v>1230</v>
      </c>
      <c r="Y178" s="139">
        <v>178</v>
      </c>
      <c r="Z178" s="139">
        <v>67</v>
      </c>
      <c r="AA178" s="138">
        <v>245</v>
      </c>
      <c r="AB178" s="245">
        <v>38</v>
      </c>
      <c r="AC178">
        <v>30</v>
      </c>
      <c r="AD178">
        <v>71</v>
      </c>
      <c r="AE178" s="55">
        <v>139</v>
      </c>
      <c r="AF178" s="245">
        <v>136</v>
      </c>
      <c r="AG178" s="245">
        <v>38</v>
      </c>
      <c r="AH178" s="246">
        <v>0</v>
      </c>
      <c r="AI178" s="260">
        <v>174</v>
      </c>
      <c r="AJ178" s="245">
        <v>225</v>
      </c>
      <c r="AK178" s="245">
        <v>106</v>
      </c>
      <c r="AL178" s="246">
        <v>0</v>
      </c>
      <c r="AM178" s="260">
        <v>331</v>
      </c>
      <c r="AN178" s="245">
        <v>331</v>
      </c>
      <c r="AO178" s="245">
        <v>106</v>
      </c>
      <c r="AP178" s="246">
        <v>0</v>
      </c>
      <c r="AQ178" s="260">
        <v>437</v>
      </c>
      <c r="AR178">
        <v>312</v>
      </c>
      <c r="AS178">
        <v>201</v>
      </c>
      <c r="AT178" s="55">
        <v>513</v>
      </c>
      <c r="AU178">
        <v>38</v>
      </c>
      <c r="AV178">
        <v>65</v>
      </c>
      <c r="AW178">
        <v>108</v>
      </c>
      <c r="AX178">
        <v>0</v>
      </c>
      <c r="AY178" s="55">
        <v>211</v>
      </c>
      <c r="AZ178">
        <v>38</v>
      </c>
      <c r="BA178">
        <v>65</v>
      </c>
      <c r="BB178">
        <v>215</v>
      </c>
      <c r="BC178">
        <v>0</v>
      </c>
      <c r="BD178" s="55">
        <v>318</v>
      </c>
      <c r="BE178">
        <v>38</v>
      </c>
      <c r="BF178">
        <v>66</v>
      </c>
      <c r="BG178">
        <v>1</v>
      </c>
      <c r="BH178">
        <v>74</v>
      </c>
      <c r="BI178" s="55">
        <v>179</v>
      </c>
      <c r="BJ178">
        <v>313</v>
      </c>
      <c r="BK178">
        <v>1585</v>
      </c>
      <c r="BL178">
        <v>50</v>
      </c>
      <c r="BM178">
        <v>200</v>
      </c>
      <c r="BN178" s="55">
        <v>2164</v>
      </c>
      <c r="BO178">
        <v>313</v>
      </c>
      <c r="BP178">
        <v>2473</v>
      </c>
      <c r="BQ178">
        <v>116</v>
      </c>
      <c r="BR178">
        <v>382</v>
      </c>
      <c r="BS178" s="55">
        <v>3383</v>
      </c>
      <c r="BT178">
        <v>313</v>
      </c>
      <c r="BU178">
        <v>200</v>
      </c>
      <c r="BV178" s="55">
        <v>513</v>
      </c>
      <c r="BW178">
        <v>355</v>
      </c>
      <c r="BX178">
        <v>3713</v>
      </c>
      <c r="BY178">
        <v>134</v>
      </c>
      <c r="BZ178">
        <v>382</v>
      </c>
      <c r="CA178" s="55">
        <v>4584</v>
      </c>
      <c r="CB178">
        <v>355</v>
      </c>
      <c r="CC178">
        <v>2960</v>
      </c>
      <c r="CD178">
        <v>194</v>
      </c>
      <c r="CE178">
        <v>382</v>
      </c>
      <c r="CF178">
        <v>3891</v>
      </c>
    </row>
    <row r="179" spans="1:84">
      <c r="A179">
        <v>175</v>
      </c>
      <c r="B179">
        <v>30</v>
      </c>
      <c r="C179">
        <v>38</v>
      </c>
      <c r="D179" s="55">
        <v>68</v>
      </c>
      <c r="E179">
        <v>71</v>
      </c>
      <c r="F179" s="230">
        <v>71</v>
      </c>
      <c r="G179" s="55">
        <v>139</v>
      </c>
      <c r="H179" s="232">
        <v>99</v>
      </c>
      <c r="I179">
        <v>976</v>
      </c>
      <c r="J179">
        <v>313</v>
      </c>
      <c r="K179">
        <v>201</v>
      </c>
      <c r="L179" s="55">
        <v>1490</v>
      </c>
      <c r="M179">
        <v>498</v>
      </c>
      <c r="N179">
        <v>313</v>
      </c>
      <c r="O179">
        <v>201</v>
      </c>
      <c r="P179" s="55">
        <v>1012</v>
      </c>
      <c r="Q179">
        <v>43</v>
      </c>
      <c r="R179">
        <v>134</v>
      </c>
      <c r="S179">
        <v>14</v>
      </c>
      <c r="T179" s="55">
        <v>191</v>
      </c>
      <c r="U179">
        <v>313</v>
      </c>
      <c r="V179" s="246">
        <v>719</v>
      </c>
      <c r="W179">
        <v>201</v>
      </c>
      <c r="X179" s="55">
        <v>1233</v>
      </c>
      <c r="Y179" s="139">
        <v>178</v>
      </c>
      <c r="Z179" s="139">
        <v>67</v>
      </c>
      <c r="AA179" s="138">
        <v>245</v>
      </c>
      <c r="AB179" s="245">
        <v>38</v>
      </c>
      <c r="AC179">
        <v>30</v>
      </c>
      <c r="AD179">
        <v>71</v>
      </c>
      <c r="AE179" s="55">
        <v>139</v>
      </c>
      <c r="AF179" s="245">
        <v>136</v>
      </c>
      <c r="AG179" s="245">
        <v>38</v>
      </c>
      <c r="AH179" s="246">
        <v>0</v>
      </c>
      <c r="AI179" s="260">
        <v>174</v>
      </c>
      <c r="AJ179" s="245">
        <v>225</v>
      </c>
      <c r="AK179" s="245">
        <v>107</v>
      </c>
      <c r="AL179" s="246">
        <v>0</v>
      </c>
      <c r="AM179" s="260">
        <v>332</v>
      </c>
      <c r="AN179" s="245">
        <v>331</v>
      </c>
      <c r="AO179" s="245">
        <v>107</v>
      </c>
      <c r="AP179" s="246">
        <v>0</v>
      </c>
      <c r="AQ179" s="260">
        <v>438</v>
      </c>
      <c r="AR179">
        <v>313</v>
      </c>
      <c r="AS179">
        <v>201</v>
      </c>
      <c r="AT179" s="55">
        <v>514</v>
      </c>
      <c r="AU179">
        <v>38</v>
      </c>
      <c r="AV179">
        <v>65</v>
      </c>
      <c r="AW179">
        <v>108</v>
      </c>
      <c r="AX179">
        <v>0</v>
      </c>
      <c r="AY179" s="55">
        <v>211</v>
      </c>
      <c r="AZ179">
        <v>38</v>
      </c>
      <c r="BA179">
        <v>65</v>
      </c>
      <c r="BB179">
        <v>215</v>
      </c>
      <c r="BC179">
        <v>0</v>
      </c>
      <c r="BD179" s="55">
        <v>318</v>
      </c>
      <c r="BE179">
        <v>38</v>
      </c>
      <c r="BF179">
        <v>66</v>
      </c>
      <c r="BG179">
        <v>1</v>
      </c>
      <c r="BH179">
        <v>74</v>
      </c>
      <c r="BI179" s="55">
        <v>179</v>
      </c>
      <c r="BJ179">
        <v>313</v>
      </c>
      <c r="BK179">
        <v>1587</v>
      </c>
      <c r="BL179">
        <v>50</v>
      </c>
      <c r="BM179">
        <v>201</v>
      </c>
      <c r="BN179" s="55">
        <v>2168</v>
      </c>
      <c r="BO179">
        <v>313</v>
      </c>
      <c r="BP179">
        <v>2478</v>
      </c>
      <c r="BQ179">
        <v>117</v>
      </c>
      <c r="BR179">
        <v>382</v>
      </c>
      <c r="BS179" s="55">
        <v>3389</v>
      </c>
      <c r="BT179">
        <v>313</v>
      </c>
      <c r="BU179">
        <v>201</v>
      </c>
      <c r="BV179" s="55">
        <v>514</v>
      </c>
      <c r="BW179">
        <v>356</v>
      </c>
      <c r="BX179">
        <v>3721</v>
      </c>
      <c r="BY179">
        <v>135</v>
      </c>
      <c r="BZ179">
        <v>382</v>
      </c>
      <c r="CA179" s="55">
        <v>4594</v>
      </c>
      <c r="CB179">
        <v>356</v>
      </c>
      <c r="CC179">
        <v>2968</v>
      </c>
      <c r="CD179">
        <v>196</v>
      </c>
      <c r="CE179">
        <v>382</v>
      </c>
      <c r="CF179">
        <v>3902</v>
      </c>
    </row>
    <row r="180" spans="1:84">
      <c r="A180">
        <v>176</v>
      </c>
      <c r="B180">
        <v>30</v>
      </c>
      <c r="C180">
        <v>38</v>
      </c>
      <c r="D180" s="55">
        <v>68</v>
      </c>
      <c r="E180">
        <v>71</v>
      </c>
      <c r="F180" s="230">
        <v>71</v>
      </c>
      <c r="G180" s="55">
        <v>139</v>
      </c>
      <c r="H180" s="232">
        <v>99</v>
      </c>
      <c r="I180">
        <v>978</v>
      </c>
      <c r="J180">
        <v>314</v>
      </c>
      <c r="K180">
        <v>201</v>
      </c>
      <c r="L180" s="55">
        <v>1493</v>
      </c>
      <c r="M180">
        <v>499</v>
      </c>
      <c r="N180">
        <v>314</v>
      </c>
      <c r="O180">
        <v>201</v>
      </c>
      <c r="P180" s="55">
        <v>1014</v>
      </c>
      <c r="Q180">
        <v>43</v>
      </c>
      <c r="R180">
        <v>135</v>
      </c>
      <c r="S180">
        <v>14</v>
      </c>
      <c r="T180" s="55">
        <v>192</v>
      </c>
      <c r="U180">
        <v>314</v>
      </c>
      <c r="V180" s="246">
        <v>720</v>
      </c>
      <c r="W180">
        <v>201</v>
      </c>
      <c r="X180" s="55">
        <v>1235</v>
      </c>
      <c r="Y180" s="139">
        <v>178</v>
      </c>
      <c r="Z180" s="139">
        <v>67</v>
      </c>
      <c r="AA180" s="138">
        <v>245</v>
      </c>
      <c r="AB180" s="245">
        <v>38</v>
      </c>
      <c r="AC180">
        <v>30</v>
      </c>
      <c r="AD180">
        <v>71</v>
      </c>
      <c r="AE180" s="55">
        <v>139</v>
      </c>
      <c r="AF180" s="245">
        <v>136</v>
      </c>
      <c r="AG180" s="245">
        <v>38</v>
      </c>
      <c r="AH180" s="246">
        <v>0</v>
      </c>
      <c r="AI180" s="260">
        <v>174</v>
      </c>
      <c r="AJ180" s="245">
        <v>226</v>
      </c>
      <c r="AK180" s="245">
        <v>107</v>
      </c>
      <c r="AL180" s="246">
        <v>0</v>
      </c>
      <c r="AM180" s="260">
        <v>333</v>
      </c>
      <c r="AN180" s="245">
        <v>332</v>
      </c>
      <c r="AO180" s="245">
        <v>107</v>
      </c>
      <c r="AP180" s="246">
        <v>0</v>
      </c>
      <c r="AQ180" s="260">
        <v>439</v>
      </c>
      <c r="AR180">
        <v>314</v>
      </c>
      <c r="AS180">
        <v>201</v>
      </c>
      <c r="AT180" s="55">
        <v>515</v>
      </c>
      <c r="AU180">
        <v>38</v>
      </c>
      <c r="AV180">
        <v>65</v>
      </c>
      <c r="AW180">
        <v>109</v>
      </c>
      <c r="AX180">
        <v>0</v>
      </c>
      <c r="AY180" s="55">
        <v>212</v>
      </c>
      <c r="AZ180">
        <v>38</v>
      </c>
      <c r="BA180">
        <v>65</v>
      </c>
      <c r="BB180">
        <v>216</v>
      </c>
      <c r="BC180">
        <v>0</v>
      </c>
      <c r="BD180" s="55">
        <v>319</v>
      </c>
      <c r="BE180">
        <v>38</v>
      </c>
      <c r="BF180">
        <v>66</v>
      </c>
      <c r="BG180">
        <v>1</v>
      </c>
      <c r="BH180">
        <v>74</v>
      </c>
      <c r="BI180" s="55">
        <v>179</v>
      </c>
      <c r="BJ180">
        <v>314</v>
      </c>
      <c r="BK180">
        <v>1591</v>
      </c>
      <c r="BL180">
        <v>50</v>
      </c>
      <c r="BM180">
        <v>201</v>
      </c>
      <c r="BN180" s="55">
        <v>2173</v>
      </c>
      <c r="BO180">
        <v>314</v>
      </c>
      <c r="BP180">
        <v>2483</v>
      </c>
      <c r="BQ180">
        <v>117</v>
      </c>
      <c r="BR180">
        <v>383</v>
      </c>
      <c r="BS180" s="55">
        <v>3396</v>
      </c>
      <c r="BT180">
        <v>314</v>
      </c>
      <c r="BU180">
        <v>201</v>
      </c>
      <c r="BV180" s="55">
        <v>515</v>
      </c>
      <c r="BW180">
        <v>357</v>
      </c>
      <c r="BX180">
        <v>3728</v>
      </c>
      <c r="BY180">
        <v>136</v>
      </c>
      <c r="BZ180">
        <v>383</v>
      </c>
      <c r="CA180" s="55">
        <v>4604</v>
      </c>
      <c r="CB180">
        <v>357</v>
      </c>
      <c r="CC180">
        <v>2973</v>
      </c>
      <c r="CD180">
        <v>197</v>
      </c>
      <c r="CE180">
        <v>383</v>
      </c>
      <c r="CF180">
        <v>3910</v>
      </c>
    </row>
    <row r="181" spans="1:84">
      <c r="A181">
        <v>177</v>
      </c>
      <c r="B181">
        <v>30</v>
      </c>
      <c r="C181">
        <v>38</v>
      </c>
      <c r="D181" s="55">
        <v>68</v>
      </c>
      <c r="E181">
        <v>72</v>
      </c>
      <c r="F181" s="230">
        <v>71</v>
      </c>
      <c r="G181" s="55">
        <v>140</v>
      </c>
      <c r="H181" s="232">
        <v>99</v>
      </c>
      <c r="I181">
        <v>980</v>
      </c>
      <c r="J181">
        <v>314</v>
      </c>
      <c r="K181">
        <v>202</v>
      </c>
      <c r="L181" s="55">
        <v>1496</v>
      </c>
      <c r="M181">
        <v>500</v>
      </c>
      <c r="N181">
        <v>314</v>
      </c>
      <c r="O181">
        <v>202</v>
      </c>
      <c r="P181" s="55">
        <v>1016</v>
      </c>
      <c r="Q181">
        <v>43</v>
      </c>
      <c r="R181">
        <v>135</v>
      </c>
      <c r="S181">
        <v>14</v>
      </c>
      <c r="T181" s="55">
        <v>192</v>
      </c>
      <c r="U181">
        <v>314</v>
      </c>
      <c r="V181" s="246">
        <v>721</v>
      </c>
      <c r="W181">
        <v>202</v>
      </c>
      <c r="X181" s="55">
        <v>1237</v>
      </c>
      <c r="Y181" s="139">
        <v>179</v>
      </c>
      <c r="Z181" s="139">
        <v>67</v>
      </c>
      <c r="AA181" s="138">
        <v>246</v>
      </c>
      <c r="AB181" s="245">
        <v>38</v>
      </c>
      <c r="AC181">
        <v>30</v>
      </c>
      <c r="AD181">
        <v>71</v>
      </c>
      <c r="AE181" s="55">
        <v>139</v>
      </c>
      <c r="AF181" s="245">
        <v>137</v>
      </c>
      <c r="AG181" s="245">
        <v>38</v>
      </c>
      <c r="AH181" s="246">
        <v>0</v>
      </c>
      <c r="AI181" s="260">
        <v>175</v>
      </c>
      <c r="AJ181" s="245">
        <v>226</v>
      </c>
      <c r="AK181" s="245">
        <v>107</v>
      </c>
      <c r="AL181" s="246">
        <v>0</v>
      </c>
      <c r="AM181" s="260">
        <v>333</v>
      </c>
      <c r="AN181" s="245">
        <v>333</v>
      </c>
      <c r="AO181" s="245">
        <v>107</v>
      </c>
      <c r="AP181" s="246">
        <v>0</v>
      </c>
      <c r="AQ181" s="260">
        <v>440</v>
      </c>
      <c r="AR181">
        <v>314</v>
      </c>
      <c r="AS181">
        <v>202</v>
      </c>
      <c r="AT181" s="55">
        <v>516</v>
      </c>
      <c r="AU181">
        <v>38</v>
      </c>
      <c r="AV181">
        <v>65</v>
      </c>
      <c r="AW181">
        <v>109</v>
      </c>
      <c r="AX181">
        <v>0</v>
      </c>
      <c r="AY181" s="55">
        <v>212</v>
      </c>
      <c r="AZ181">
        <v>38</v>
      </c>
      <c r="BA181">
        <v>65</v>
      </c>
      <c r="BB181">
        <v>216</v>
      </c>
      <c r="BC181">
        <v>0</v>
      </c>
      <c r="BD181" s="55">
        <v>319</v>
      </c>
      <c r="BE181">
        <v>38</v>
      </c>
      <c r="BF181">
        <v>66</v>
      </c>
      <c r="BG181">
        <v>1</v>
      </c>
      <c r="BH181">
        <v>75</v>
      </c>
      <c r="BI181" s="55">
        <v>180</v>
      </c>
      <c r="BJ181">
        <v>315</v>
      </c>
      <c r="BK181">
        <v>1593</v>
      </c>
      <c r="BL181">
        <v>50</v>
      </c>
      <c r="BM181">
        <v>201</v>
      </c>
      <c r="BN181" s="55">
        <v>2176</v>
      </c>
      <c r="BO181">
        <v>315</v>
      </c>
      <c r="BP181">
        <v>2487</v>
      </c>
      <c r="BQ181">
        <v>117</v>
      </c>
      <c r="BR181">
        <v>384</v>
      </c>
      <c r="BS181" s="55">
        <v>3402</v>
      </c>
      <c r="BT181">
        <v>315</v>
      </c>
      <c r="BU181">
        <v>201</v>
      </c>
      <c r="BV181" s="55">
        <v>516</v>
      </c>
      <c r="BW181">
        <v>357</v>
      </c>
      <c r="BX181">
        <v>3734</v>
      </c>
      <c r="BY181">
        <v>136</v>
      </c>
      <c r="BZ181">
        <v>384</v>
      </c>
      <c r="CA181" s="55">
        <v>4611</v>
      </c>
      <c r="CB181">
        <v>357</v>
      </c>
      <c r="CC181">
        <v>2978</v>
      </c>
      <c r="CD181">
        <v>197</v>
      </c>
      <c r="CE181">
        <v>384</v>
      </c>
      <c r="CF181">
        <v>3916</v>
      </c>
    </row>
    <row r="182" spans="1:84">
      <c r="A182">
        <v>178</v>
      </c>
      <c r="B182">
        <v>31</v>
      </c>
      <c r="C182">
        <v>38</v>
      </c>
      <c r="D182" s="55">
        <v>69</v>
      </c>
      <c r="E182">
        <v>71</v>
      </c>
      <c r="F182" s="230">
        <v>71</v>
      </c>
      <c r="G182" s="55">
        <v>140</v>
      </c>
      <c r="H182" s="232">
        <v>99</v>
      </c>
      <c r="I182">
        <v>982</v>
      </c>
      <c r="J182">
        <v>315</v>
      </c>
      <c r="K182">
        <v>202</v>
      </c>
      <c r="L182" s="55">
        <v>1499</v>
      </c>
      <c r="M182">
        <v>501</v>
      </c>
      <c r="N182">
        <v>315</v>
      </c>
      <c r="O182">
        <v>202</v>
      </c>
      <c r="P182" s="55">
        <v>1018</v>
      </c>
      <c r="Q182">
        <v>43</v>
      </c>
      <c r="R182">
        <v>135</v>
      </c>
      <c r="S182">
        <v>14</v>
      </c>
      <c r="T182" s="55">
        <v>192</v>
      </c>
      <c r="U182">
        <v>315</v>
      </c>
      <c r="V182" s="246">
        <v>723</v>
      </c>
      <c r="W182">
        <v>202</v>
      </c>
      <c r="X182" s="55">
        <v>1240</v>
      </c>
      <c r="Y182" s="139">
        <v>179</v>
      </c>
      <c r="Z182" s="139">
        <v>67</v>
      </c>
      <c r="AA182" s="138">
        <v>246</v>
      </c>
      <c r="AB182" s="245">
        <v>38</v>
      </c>
      <c r="AC182">
        <v>31</v>
      </c>
      <c r="AD182">
        <v>71</v>
      </c>
      <c r="AE182" s="55">
        <v>140</v>
      </c>
      <c r="AF182" s="245">
        <v>137</v>
      </c>
      <c r="AG182" s="245">
        <v>38</v>
      </c>
      <c r="AH182" s="246">
        <v>0</v>
      </c>
      <c r="AI182" s="260">
        <v>175</v>
      </c>
      <c r="AJ182" s="245">
        <v>227</v>
      </c>
      <c r="AK182" s="245">
        <v>107</v>
      </c>
      <c r="AL182" s="246">
        <v>0</v>
      </c>
      <c r="AM182" s="260">
        <v>334</v>
      </c>
      <c r="AN182" s="245">
        <v>333</v>
      </c>
      <c r="AO182" s="245">
        <v>107</v>
      </c>
      <c r="AP182" s="246">
        <v>0</v>
      </c>
      <c r="AQ182" s="260">
        <v>440</v>
      </c>
      <c r="AR182">
        <v>315</v>
      </c>
      <c r="AS182">
        <v>202</v>
      </c>
      <c r="AT182" s="55">
        <v>517</v>
      </c>
      <c r="AU182">
        <v>38</v>
      </c>
      <c r="AV182">
        <v>65</v>
      </c>
      <c r="AW182">
        <v>109</v>
      </c>
      <c r="AX182">
        <v>0</v>
      </c>
      <c r="AY182" s="55">
        <v>212</v>
      </c>
      <c r="AZ182">
        <v>38</v>
      </c>
      <c r="BA182">
        <v>65</v>
      </c>
      <c r="BB182">
        <v>216</v>
      </c>
      <c r="BC182">
        <v>0</v>
      </c>
      <c r="BD182" s="55">
        <v>319</v>
      </c>
      <c r="BE182">
        <v>38</v>
      </c>
      <c r="BF182">
        <v>66</v>
      </c>
      <c r="BG182">
        <v>1</v>
      </c>
      <c r="BH182">
        <v>75</v>
      </c>
      <c r="BI182" s="55">
        <v>180</v>
      </c>
      <c r="BJ182">
        <v>315</v>
      </c>
      <c r="BK182">
        <v>1596</v>
      </c>
      <c r="BL182">
        <v>50</v>
      </c>
      <c r="BM182">
        <v>202</v>
      </c>
      <c r="BN182" s="55">
        <v>2180</v>
      </c>
      <c r="BO182">
        <v>315</v>
      </c>
      <c r="BP182">
        <v>2493</v>
      </c>
      <c r="BQ182">
        <v>117</v>
      </c>
      <c r="BR182">
        <v>384</v>
      </c>
      <c r="BS182" s="55">
        <v>3408</v>
      </c>
      <c r="BT182">
        <v>315</v>
      </c>
      <c r="BU182">
        <v>202</v>
      </c>
      <c r="BV182" s="55">
        <v>517</v>
      </c>
      <c r="BW182">
        <v>358</v>
      </c>
      <c r="BX182">
        <v>3745</v>
      </c>
      <c r="BY182">
        <v>136</v>
      </c>
      <c r="BZ182">
        <v>384</v>
      </c>
      <c r="CA182" s="55">
        <v>4623</v>
      </c>
      <c r="CB182">
        <v>358</v>
      </c>
      <c r="CC182">
        <v>2986</v>
      </c>
      <c r="CD182">
        <v>197</v>
      </c>
      <c r="CE182">
        <v>384</v>
      </c>
      <c r="CF182">
        <v>3925</v>
      </c>
    </row>
    <row r="183" spans="1:84">
      <c r="A183">
        <v>179</v>
      </c>
      <c r="B183">
        <v>31</v>
      </c>
      <c r="C183">
        <v>39</v>
      </c>
      <c r="D183" s="55">
        <v>70</v>
      </c>
      <c r="E183">
        <v>72</v>
      </c>
      <c r="F183" s="230">
        <v>72</v>
      </c>
      <c r="G183" s="55">
        <v>142</v>
      </c>
      <c r="H183" s="232">
        <v>100</v>
      </c>
      <c r="I183">
        <v>984</v>
      </c>
      <c r="J183">
        <v>316</v>
      </c>
      <c r="K183">
        <v>203</v>
      </c>
      <c r="L183" s="55">
        <v>1503</v>
      </c>
      <c r="M183">
        <v>502</v>
      </c>
      <c r="N183">
        <v>316</v>
      </c>
      <c r="O183">
        <v>203</v>
      </c>
      <c r="P183" s="55">
        <v>1021</v>
      </c>
      <c r="Q183">
        <v>43</v>
      </c>
      <c r="R183">
        <v>135</v>
      </c>
      <c r="S183">
        <v>14</v>
      </c>
      <c r="T183" s="55">
        <v>192</v>
      </c>
      <c r="U183">
        <v>316</v>
      </c>
      <c r="V183" s="246">
        <v>724</v>
      </c>
      <c r="W183">
        <v>203</v>
      </c>
      <c r="X183" s="55">
        <v>1243</v>
      </c>
      <c r="Y183" s="139">
        <v>179</v>
      </c>
      <c r="Z183" s="139">
        <v>68</v>
      </c>
      <c r="AA183" s="138">
        <v>247</v>
      </c>
      <c r="AB183" s="245">
        <v>39</v>
      </c>
      <c r="AC183">
        <v>31</v>
      </c>
      <c r="AD183">
        <v>72</v>
      </c>
      <c r="AE183" s="55">
        <v>142</v>
      </c>
      <c r="AF183" s="245">
        <v>137</v>
      </c>
      <c r="AG183" s="245">
        <v>39</v>
      </c>
      <c r="AH183" s="246">
        <v>0</v>
      </c>
      <c r="AI183" s="260">
        <v>176</v>
      </c>
      <c r="AJ183" s="245">
        <v>227</v>
      </c>
      <c r="AK183" s="245">
        <v>107</v>
      </c>
      <c r="AL183" s="246">
        <v>0</v>
      </c>
      <c r="AM183" s="260">
        <v>334</v>
      </c>
      <c r="AN183" s="245">
        <v>334</v>
      </c>
      <c r="AO183" s="245">
        <v>107</v>
      </c>
      <c r="AP183" s="246">
        <v>0</v>
      </c>
      <c r="AQ183" s="260">
        <v>441</v>
      </c>
      <c r="AR183">
        <v>316</v>
      </c>
      <c r="AS183">
        <v>203</v>
      </c>
      <c r="AT183" s="55">
        <v>519</v>
      </c>
      <c r="AU183">
        <v>38</v>
      </c>
      <c r="AV183">
        <v>65</v>
      </c>
      <c r="AW183">
        <v>109</v>
      </c>
      <c r="AX183">
        <v>0</v>
      </c>
      <c r="AY183" s="55">
        <v>212</v>
      </c>
      <c r="AZ183">
        <v>38</v>
      </c>
      <c r="BA183">
        <v>65</v>
      </c>
      <c r="BB183">
        <v>217</v>
      </c>
      <c r="BC183">
        <v>0</v>
      </c>
      <c r="BD183" s="55">
        <v>320</v>
      </c>
      <c r="BE183">
        <v>38</v>
      </c>
      <c r="BF183">
        <v>66</v>
      </c>
      <c r="BG183">
        <v>1</v>
      </c>
      <c r="BH183">
        <v>75</v>
      </c>
      <c r="BI183" s="55">
        <v>180</v>
      </c>
      <c r="BJ183">
        <v>316</v>
      </c>
      <c r="BK183">
        <v>1600</v>
      </c>
      <c r="BL183">
        <v>50</v>
      </c>
      <c r="BM183">
        <v>202</v>
      </c>
      <c r="BN183" s="55">
        <v>2185</v>
      </c>
      <c r="BO183">
        <v>316</v>
      </c>
      <c r="BP183">
        <v>2498</v>
      </c>
      <c r="BQ183">
        <v>117</v>
      </c>
      <c r="BR183">
        <v>385</v>
      </c>
      <c r="BS183" s="55">
        <v>3416</v>
      </c>
      <c r="BT183">
        <v>316</v>
      </c>
      <c r="BU183">
        <v>202</v>
      </c>
      <c r="BV183" s="55">
        <v>518</v>
      </c>
      <c r="BW183">
        <v>359</v>
      </c>
      <c r="BX183">
        <v>3751</v>
      </c>
      <c r="BY183">
        <v>136</v>
      </c>
      <c r="BZ183">
        <v>385</v>
      </c>
      <c r="CA183" s="55">
        <v>4631</v>
      </c>
      <c r="CB183">
        <v>359</v>
      </c>
      <c r="CC183">
        <v>2990</v>
      </c>
      <c r="CD183">
        <v>197</v>
      </c>
      <c r="CE183">
        <v>385</v>
      </c>
      <c r="CF183">
        <v>3931</v>
      </c>
    </row>
    <row r="184" spans="1:84">
      <c r="A184">
        <v>180</v>
      </c>
      <c r="B184">
        <v>31</v>
      </c>
      <c r="C184">
        <v>39</v>
      </c>
      <c r="D184" s="55">
        <v>70</v>
      </c>
      <c r="E184">
        <v>72</v>
      </c>
      <c r="F184" s="230">
        <v>72</v>
      </c>
      <c r="G184" s="55">
        <v>142</v>
      </c>
      <c r="H184" s="232">
        <v>100</v>
      </c>
      <c r="I184">
        <v>986</v>
      </c>
      <c r="J184">
        <v>316</v>
      </c>
      <c r="K184">
        <v>203</v>
      </c>
      <c r="L184" s="55">
        <v>1505</v>
      </c>
      <c r="M184">
        <v>503</v>
      </c>
      <c r="N184">
        <v>316</v>
      </c>
      <c r="O184">
        <v>203</v>
      </c>
      <c r="P184" s="55">
        <v>1022</v>
      </c>
      <c r="Q184">
        <v>43</v>
      </c>
      <c r="R184">
        <v>136</v>
      </c>
      <c r="S184">
        <v>14</v>
      </c>
      <c r="T184" s="55">
        <v>193</v>
      </c>
      <c r="U184">
        <v>316</v>
      </c>
      <c r="V184" s="246">
        <v>726</v>
      </c>
      <c r="W184">
        <v>203</v>
      </c>
      <c r="X184" s="55">
        <v>1245</v>
      </c>
      <c r="Y184" s="139">
        <v>180</v>
      </c>
      <c r="Z184" s="139">
        <v>68</v>
      </c>
      <c r="AA184" s="138">
        <v>248</v>
      </c>
      <c r="AB184" s="245">
        <v>39</v>
      </c>
      <c r="AC184">
        <v>31</v>
      </c>
      <c r="AD184">
        <v>72</v>
      </c>
      <c r="AE184" s="55">
        <v>142</v>
      </c>
      <c r="AF184" s="245">
        <v>138</v>
      </c>
      <c r="AG184" s="245">
        <v>39</v>
      </c>
      <c r="AH184" s="246">
        <v>0</v>
      </c>
      <c r="AI184" s="260">
        <v>177</v>
      </c>
      <c r="AJ184" s="245">
        <v>228</v>
      </c>
      <c r="AK184" s="245">
        <v>108</v>
      </c>
      <c r="AL184" s="246">
        <v>0</v>
      </c>
      <c r="AM184" s="260">
        <v>336</v>
      </c>
      <c r="AN184" s="245">
        <v>335</v>
      </c>
      <c r="AO184" s="245">
        <v>108</v>
      </c>
      <c r="AP184" s="246">
        <v>0</v>
      </c>
      <c r="AQ184" s="260">
        <v>443</v>
      </c>
      <c r="AR184">
        <v>316</v>
      </c>
      <c r="AS184">
        <v>203</v>
      </c>
      <c r="AT184" s="55">
        <v>519</v>
      </c>
      <c r="AU184">
        <v>38</v>
      </c>
      <c r="AV184">
        <v>66</v>
      </c>
      <c r="AW184">
        <v>109</v>
      </c>
      <c r="AX184">
        <v>0</v>
      </c>
      <c r="AY184" s="55">
        <v>213</v>
      </c>
      <c r="AZ184">
        <v>38</v>
      </c>
      <c r="BA184">
        <v>66</v>
      </c>
      <c r="BB184">
        <v>217</v>
      </c>
      <c r="BC184">
        <v>0</v>
      </c>
      <c r="BD184" s="55">
        <v>321</v>
      </c>
      <c r="BE184">
        <v>38</v>
      </c>
      <c r="BF184">
        <v>67</v>
      </c>
      <c r="BG184">
        <v>1</v>
      </c>
      <c r="BH184">
        <v>76</v>
      </c>
      <c r="BI184" s="55">
        <v>182</v>
      </c>
      <c r="BJ184">
        <v>316</v>
      </c>
      <c r="BK184">
        <v>1604</v>
      </c>
      <c r="BL184">
        <v>50</v>
      </c>
      <c r="BM184">
        <v>202</v>
      </c>
      <c r="BN184" s="55">
        <v>2189</v>
      </c>
      <c r="BO184">
        <v>316</v>
      </c>
      <c r="BP184">
        <v>2504</v>
      </c>
      <c r="BQ184">
        <v>117</v>
      </c>
      <c r="BR184">
        <v>386</v>
      </c>
      <c r="BS184" s="55">
        <v>3423</v>
      </c>
      <c r="BT184">
        <v>316</v>
      </c>
      <c r="BU184">
        <v>202</v>
      </c>
      <c r="BV184" s="55">
        <v>518</v>
      </c>
      <c r="BW184">
        <v>360</v>
      </c>
      <c r="BX184">
        <v>3758</v>
      </c>
      <c r="BY184">
        <v>136</v>
      </c>
      <c r="BZ184">
        <v>386</v>
      </c>
      <c r="CA184" s="55">
        <v>4640</v>
      </c>
      <c r="CB184">
        <v>360</v>
      </c>
      <c r="CC184">
        <v>2997</v>
      </c>
      <c r="CD184">
        <v>197</v>
      </c>
      <c r="CE184">
        <v>386</v>
      </c>
      <c r="CF184">
        <v>3940</v>
      </c>
    </row>
  </sheetData>
  <mergeCells count="19">
    <mergeCell ref="AB2:AE2"/>
    <mergeCell ref="Y2:AA2"/>
    <mergeCell ref="B2:G2"/>
    <mergeCell ref="I2:L2"/>
    <mergeCell ref="M2:P2"/>
    <mergeCell ref="Q2:T2"/>
    <mergeCell ref="U2:X2"/>
    <mergeCell ref="CB2:CF2"/>
    <mergeCell ref="BW2:CA2"/>
    <mergeCell ref="AR2:AT2"/>
    <mergeCell ref="AF2:AI2"/>
    <mergeCell ref="AJ2:AM2"/>
    <mergeCell ref="AN2:AQ2"/>
    <mergeCell ref="BT2:BV2"/>
    <mergeCell ref="AU2:AY2"/>
    <mergeCell ref="AZ2:BD2"/>
    <mergeCell ref="BE2:BI2"/>
    <mergeCell ref="BJ2:BN2"/>
    <mergeCell ref="BO2:BS2"/>
  </mergeCells>
  <phoneticPr fontId="4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23</vt:i4>
      </vt:variant>
      <vt:variant>
        <vt:lpstr>具名範圍</vt:lpstr>
      </vt:variant>
      <vt:variant>
        <vt:i4>3</vt:i4>
      </vt:variant>
    </vt:vector>
  </HeadingPairs>
  <TitlesOfParts>
    <vt:vector size="26" baseType="lpstr">
      <vt:lpstr>總表</vt:lpstr>
      <vt:lpstr>旅綜險</vt:lpstr>
      <vt:lpstr>旅綜險簡易版費率表</vt:lpstr>
      <vt:lpstr>訊息提示</vt:lpstr>
      <vt:lpstr>旅綜險簡易版費率表試算</vt:lpstr>
      <vt:lpstr>特定活動</vt:lpstr>
      <vt:lpstr>特定活動簡易版費率表</vt:lpstr>
      <vt:lpstr>費率表參數</vt:lpstr>
      <vt:lpstr>特定活動簡易版費率表試算</vt:lpstr>
      <vt:lpstr>查表位置</vt:lpstr>
      <vt:lpstr>身故失能_總保費</vt:lpstr>
      <vt:lpstr>實支實付_總保費</vt:lpstr>
      <vt:lpstr>重大燒燙傷_總保費</vt:lpstr>
      <vt:lpstr>海突甲門診_總保費</vt:lpstr>
      <vt:lpstr>海突甲急診_總保費</vt:lpstr>
      <vt:lpstr>海突乙門診_總保費</vt:lpstr>
      <vt:lpstr>海突乙急診_總保費</vt:lpstr>
      <vt:lpstr>保費試算</vt:lpstr>
      <vt:lpstr>費率表彙總</vt:lpstr>
      <vt:lpstr>旅遊不便</vt:lpstr>
      <vt:lpstr>說明</vt:lpstr>
      <vt:lpstr>選擇項目</vt:lpstr>
      <vt:lpstr>旅遊不便費率</vt:lpstr>
      <vt:lpstr>旅遊不便!Print_Area</vt:lpstr>
      <vt:lpstr>旅綜險簡易版費率表!Print_Area</vt:lpstr>
      <vt:lpstr>特定活動!Print_Area</vt:lpstr>
    </vt:vector>
  </TitlesOfParts>
  <Company>cathay-ins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林志強(健康傷害保險部)</dc:creator>
  <cp:lastModifiedBy>user</cp:lastModifiedBy>
  <cp:lastPrinted>2022-08-15T07:19:49Z</cp:lastPrinted>
  <dcterms:created xsi:type="dcterms:W3CDTF">2010-11-18T10:21:42Z</dcterms:created>
  <dcterms:modified xsi:type="dcterms:W3CDTF">2025-08-08T07:58:37Z</dcterms:modified>
</cp:coreProperties>
</file>